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8.xml" ContentType="application/vnd.openxmlformats-officedocument.drawingml.chartshapes+xml"/>
  <Override PartName="/xl/drawings/drawing6.xml" ContentType="application/vnd.openxmlformats-officedocument.drawingml.chartshapes+xml"/>
  <Override PartName="/xl/workbook.xml" ContentType="application/vnd.ms-excel.sheet.macroEnabled.main+xml"/>
  <Override PartName="/xl/chartsheets/sheet1.xml" ContentType="application/vnd.openxmlformats-officedocument.spreadsheetml.chart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4.xml" ContentType="application/vnd.openxmlformats-officedocument.spreadsheetml.worksheet+xml"/>
  <Override PartName="/xl/charts/chart5.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worksheets/sheet6.xml" ContentType="application/vnd.openxmlformats-officedocument.spreadsheetml.worksheet+xml"/>
  <Override PartName="/xl/worksheets/sheet1.xml" ContentType="application/vnd.openxmlformats-officedocument.spreadsheetml.worksheet+xml"/>
  <Override PartName="/xl/charts/chart4.xml" ContentType="application/vnd.openxmlformats-officedocument.drawingml.chart+xml"/>
  <Override PartName="/xl/worksheets/sheet5.xml" ContentType="application/vnd.openxmlformats-officedocument.spreadsheetml.worksheet+xml"/>
  <Override PartName="/xl/drawings/drawing3.xml" ContentType="application/vnd.openxmlformats-officedocument.drawing+xml"/>
  <Override PartName="/xl/drawings/drawing5.xml" ContentType="application/vnd.openxmlformats-officedocument.drawing+xml"/>
  <Override PartName="/xl/styles.xml" ContentType="application/vnd.openxmlformats-officedocument.spreadsheetml.styles+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worksheets/sheet12.xml" ContentType="application/vnd.openxmlformats-officedocument.spreadsheetml.worksheet+xml"/>
  <Override PartName="/xl/theme/theme1.xml" ContentType="application/vnd.openxmlformats-officedocument.theme+xml"/>
  <Override PartName="/xl/drawings/drawing1.xml" ContentType="application/vnd.openxmlformats-officedocument.drawing+xml"/>
  <Override PartName="/xl/charts/chart1.xml" ContentType="application/vnd.openxmlformats-officedocument.drawingml.chart+xml"/>
  <Override PartName="/xl/chartsheets/sheet2.xml" ContentType="application/vnd.openxmlformats-officedocument.spreadsheetml.chartsheet+xml"/>
  <Override PartName="/xl/chartsheets/sheet3.xml" ContentType="application/vnd.openxmlformats-officedocument.spreadsheetml.chartsheet+xml"/>
  <Override PartName="/xl/worksheets/sheet9.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charts/chart2.xml" ContentType="application/vnd.openxmlformats-officedocument.drawingml.chart+xml"/>
  <Override PartName="/xl/comments4.xml" ContentType="application/vnd.openxmlformats-officedocument.spreadsheetml.comments+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3.xml" ContentType="application/vnd.openxmlformats-officedocument.spreadsheetml.externalLink+xml"/>
  <Override PartName="/xl/ctrlProps/ctrlProp2.xml" ContentType="application/vnd.ms-excel.controlproperties+xml"/>
  <Override PartName="/xl/comments3.xml" ContentType="application/vnd.openxmlformats-officedocument.spreadsheetml.comments+xml"/>
  <Override PartName="/xl/ctrlProps/ctrlProp1.xml" ContentType="application/vnd.ms-excel.controlproperties+xml"/>
  <Override PartName="/xl/comments5.xml" ContentType="application/vnd.openxmlformats-officedocument.spreadsheetml.comments+xml"/>
  <Override PartName="/xl/comments2.xml" ContentType="application/vnd.openxmlformats-officedocument.spreadsheetml.comment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omments1.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T:\Water Scheduling\Ruedi\WY2017\"/>
    </mc:Choice>
  </mc:AlternateContent>
  <bookViews>
    <workbookView xWindow="156" yWindow="300" windowWidth="11136" windowHeight="5172" tabRatio="936"/>
  </bookViews>
  <sheets>
    <sheet name="Input" sheetId="13" r:id="rId1"/>
    <sheet name="Revised_Input" sheetId="16" r:id="rId2"/>
    <sheet name="Computations" sheetId="14" r:id="rId3"/>
    <sheet name="Contract Usage" sheetId="10" r:id="rId4"/>
    <sheet name="WinterOps" sheetId="26" r:id="rId5"/>
    <sheet name="Forecast" sheetId="17" r:id="rId6"/>
    <sheet name="Traditional" sheetId="23" r:id="rId7"/>
    <sheet name="Enhanced" sheetId="24" r:id="rId8"/>
    <sheet name="Combined" sheetId="25" r:id="rId9"/>
    <sheet name="Data_Tables" sheetId="1" r:id="rId10"/>
    <sheet name="RuediUndep" sheetId="19" r:id="rId11"/>
    <sheet name="Historic" sheetId="18" r:id="rId12"/>
    <sheet name="AreaCapacity" sheetId="2" r:id="rId13"/>
    <sheet name="Evap" sheetId="20" r:id="rId14"/>
    <sheet name="day lookup" sheetId="3" r:id="rId15"/>
  </sheets>
  <functionGroups builtInGroupCount="18"/>
  <externalReferences>
    <externalReference r:id="rId16"/>
    <externalReference r:id="rId17"/>
    <externalReference r:id="rId18"/>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Computations!$A$1:$AU$402</definedName>
    <definedName name="_xlnm.Print_Area" localSheetId="9">Data_Tables!$A$2:$O$400</definedName>
    <definedName name="Print_Area_MI" localSheetId="2">Computations!$A$1:$AP$223</definedName>
    <definedName name="Print_Area_MI" localSheetId="9">Data_Tables!$A$2:$N$349</definedName>
    <definedName name="_xlnm.Print_Titles" localSheetId="2">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52511"/>
</workbook>
</file>

<file path=xl/calcChain.xml><?xml version="1.0" encoding="utf-8"?>
<calcChain xmlns="http://schemas.openxmlformats.org/spreadsheetml/2006/main">
  <c r="M184" i="13" l="1"/>
  <c r="AJ236" i="10" l="1"/>
  <c r="AJ237" i="10"/>
  <c r="AJ238" i="10"/>
  <c r="AJ239" i="10"/>
  <c r="H1" i="13" l="1"/>
  <c r="B15" i="10" l="1"/>
  <c r="AW474" i="10" l="1"/>
  <c r="AX474" i="10"/>
  <c r="AY474" i="10"/>
  <c r="AZ474" i="10"/>
  <c r="BA474" i="10"/>
  <c r="BB474" i="10"/>
  <c r="AW475" i="10"/>
  <c r="AX475" i="10"/>
  <c r="AY475" i="10"/>
  <c r="AZ475" i="10"/>
  <c r="BA475" i="10"/>
  <c r="BB475" i="10"/>
  <c r="AW476" i="10"/>
  <c r="AX476" i="10"/>
  <c r="AY476" i="10"/>
  <c r="AZ476" i="10"/>
  <c r="BA476" i="10"/>
  <c r="BB476" i="10"/>
  <c r="AW477" i="10"/>
  <c r="AX477" i="10"/>
  <c r="AY477" i="10"/>
  <c r="AZ477" i="10"/>
  <c r="BA477" i="10"/>
  <c r="BB477" i="10"/>
  <c r="AW478" i="10"/>
  <c r="AX478" i="10"/>
  <c r="AY478" i="10"/>
  <c r="AZ478" i="10"/>
  <c r="BA478" i="10"/>
  <c r="BB478" i="10"/>
  <c r="AW479" i="10"/>
  <c r="AX479" i="10"/>
  <c r="AY479" i="10"/>
  <c r="AZ479" i="10"/>
  <c r="BA479" i="10"/>
  <c r="BB479" i="10"/>
  <c r="AW480" i="10"/>
  <c r="AX480" i="10"/>
  <c r="AY480" i="10"/>
  <c r="AZ480" i="10"/>
  <c r="BA480" i="10"/>
  <c r="BB480" i="10"/>
  <c r="AW481" i="10"/>
  <c r="AX481" i="10"/>
  <c r="AY481" i="10"/>
  <c r="AZ481" i="10"/>
  <c r="BA481" i="10"/>
  <c r="BB481" i="10"/>
  <c r="AW482" i="10"/>
  <c r="AX482" i="10"/>
  <c r="AY482" i="10"/>
  <c r="AZ482" i="10"/>
  <c r="BA482" i="10"/>
  <c r="BB482" i="10"/>
  <c r="AW483" i="10"/>
  <c r="AX483" i="10"/>
  <c r="AY483" i="10"/>
  <c r="AZ483" i="10"/>
  <c r="BA483" i="10"/>
  <c r="BB483" i="10"/>
  <c r="AW484" i="10"/>
  <c r="AX484" i="10"/>
  <c r="AY484" i="10"/>
  <c r="AZ484" i="10"/>
  <c r="BA484" i="10"/>
  <c r="BB484" i="10"/>
  <c r="AW485" i="10"/>
  <c r="AX485" i="10"/>
  <c r="AY485" i="10"/>
  <c r="AZ485" i="10"/>
  <c r="BA485" i="10"/>
  <c r="BB485" i="10"/>
  <c r="AW486" i="10"/>
  <c r="AX486" i="10"/>
  <c r="AY486" i="10"/>
  <c r="AZ486" i="10"/>
  <c r="BA486" i="10"/>
  <c r="BB486" i="10"/>
  <c r="AW487" i="10"/>
  <c r="AX487" i="10"/>
  <c r="AY487" i="10"/>
  <c r="AZ487" i="10"/>
  <c r="BA487" i="10"/>
  <c r="BB487" i="10"/>
  <c r="AW488" i="10"/>
  <c r="AX488" i="10"/>
  <c r="AY488" i="10"/>
  <c r="AZ488" i="10"/>
  <c r="BA488" i="10"/>
  <c r="BB488" i="10"/>
  <c r="AW489" i="10"/>
  <c r="AX489" i="10"/>
  <c r="AY489" i="10"/>
  <c r="AZ489" i="10"/>
  <c r="BA489" i="10"/>
  <c r="BB489" i="10"/>
  <c r="AW490" i="10"/>
  <c r="AX490" i="10"/>
  <c r="AY490" i="10"/>
  <c r="AZ490" i="10"/>
  <c r="BA490" i="10"/>
  <c r="BB490" i="10"/>
  <c r="AW491" i="10"/>
  <c r="AX491" i="10"/>
  <c r="AY491" i="10"/>
  <c r="AZ491" i="10"/>
  <c r="BA491" i="10"/>
  <c r="BB491" i="10"/>
  <c r="AW492" i="10"/>
  <c r="AX492" i="10"/>
  <c r="AY492" i="10"/>
  <c r="AZ492" i="10"/>
  <c r="BA492" i="10"/>
  <c r="BB492" i="10"/>
  <c r="AW493" i="10"/>
  <c r="AX493" i="10"/>
  <c r="AY493" i="10"/>
  <c r="AZ493" i="10"/>
  <c r="BA493" i="10"/>
  <c r="BB493" i="10"/>
  <c r="AW494" i="10"/>
  <c r="AX494" i="10"/>
  <c r="AY494" i="10"/>
  <c r="AZ494" i="10"/>
  <c r="BA494" i="10"/>
  <c r="BB494" i="10"/>
  <c r="AW495" i="10"/>
  <c r="AX495" i="10"/>
  <c r="AY495" i="10"/>
  <c r="AZ495" i="10"/>
  <c r="BA495" i="10"/>
  <c r="BB495" i="10"/>
  <c r="AW496" i="10"/>
  <c r="AX496" i="10"/>
  <c r="AY496" i="10"/>
  <c r="AZ496" i="10"/>
  <c r="BA496" i="10"/>
  <c r="BB496" i="10"/>
  <c r="AW497" i="10"/>
  <c r="AX497" i="10"/>
  <c r="AY497" i="10"/>
  <c r="AZ497" i="10"/>
  <c r="BA497" i="10"/>
  <c r="BB497" i="10"/>
  <c r="AW498" i="10"/>
  <c r="AX498" i="10"/>
  <c r="AY498" i="10"/>
  <c r="AZ498" i="10"/>
  <c r="BA498" i="10"/>
  <c r="BB498" i="10"/>
  <c r="AW499" i="10"/>
  <c r="AX499" i="10"/>
  <c r="AY499" i="10"/>
  <c r="AZ499" i="10"/>
  <c r="BA499" i="10"/>
  <c r="BB499" i="10"/>
  <c r="AW500" i="10"/>
  <c r="AX500" i="10"/>
  <c r="AY500" i="10"/>
  <c r="AZ500" i="10"/>
  <c r="BA500" i="10"/>
  <c r="BB500" i="10"/>
  <c r="AW501" i="10"/>
  <c r="AX501" i="10"/>
  <c r="AY501" i="10"/>
  <c r="AZ501" i="10"/>
  <c r="BA501" i="10"/>
  <c r="BB501" i="10"/>
  <c r="AW502" i="10"/>
  <c r="AX502" i="10"/>
  <c r="AY502" i="10"/>
  <c r="AZ502" i="10"/>
  <c r="BA502" i="10"/>
  <c r="BB502" i="10"/>
  <c r="BB473" i="10"/>
  <c r="BA473" i="10"/>
  <c r="AZ473" i="10"/>
  <c r="AY473" i="10"/>
  <c r="AX473" i="10"/>
  <c r="AW473" i="10"/>
  <c r="AW443" i="10"/>
  <c r="AX443" i="10"/>
  <c r="AY443" i="10"/>
  <c r="AZ443" i="10"/>
  <c r="BA443" i="10"/>
  <c r="BB443" i="10"/>
  <c r="AW444" i="10"/>
  <c r="AX444" i="10"/>
  <c r="AY444" i="10"/>
  <c r="AZ444" i="10"/>
  <c r="BA444" i="10"/>
  <c r="BB444" i="10"/>
  <c r="AW445" i="10"/>
  <c r="AX445" i="10"/>
  <c r="AY445" i="10"/>
  <c r="AZ445" i="10"/>
  <c r="BA445" i="10"/>
  <c r="BB445" i="10"/>
  <c r="AW446" i="10"/>
  <c r="AX446" i="10"/>
  <c r="AY446" i="10"/>
  <c r="AZ446" i="10"/>
  <c r="BA446" i="10"/>
  <c r="BB446" i="10"/>
  <c r="AW447" i="10"/>
  <c r="AX447" i="10"/>
  <c r="AY447" i="10"/>
  <c r="AZ447" i="10"/>
  <c r="BA447" i="10"/>
  <c r="BB447" i="10"/>
  <c r="AW448" i="10"/>
  <c r="AX448" i="10"/>
  <c r="AY448" i="10"/>
  <c r="AZ448" i="10"/>
  <c r="BA448" i="10"/>
  <c r="BB448" i="10"/>
  <c r="AW449" i="10"/>
  <c r="AX449" i="10"/>
  <c r="AY449" i="10"/>
  <c r="AZ449" i="10"/>
  <c r="BA449" i="10"/>
  <c r="BB449" i="10"/>
  <c r="AW450" i="10"/>
  <c r="AX450" i="10"/>
  <c r="AY450" i="10"/>
  <c r="AZ450" i="10"/>
  <c r="BA450" i="10"/>
  <c r="BB450" i="10"/>
  <c r="AW451" i="10"/>
  <c r="AX451" i="10"/>
  <c r="AY451" i="10"/>
  <c r="AZ451" i="10"/>
  <c r="BA451" i="10"/>
  <c r="BB451" i="10"/>
  <c r="AW452" i="10"/>
  <c r="AX452" i="10"/>
  <c r="AY452" i="10"/>
  <c r="AZ452" i="10"/>
  <c r="BA452" i="10"/>
  <c r="BB452" i="10"/>
  <c r="AW453" i="10"/>
  <c r="AX453" i="10"/>
  <c r="AY453" i="10"/>
  <c r="AZ453" i="10"/>
  <c r="BA453" i="10"/>
  <c r="BB453" i="10"/>
  <c r="AW454" i="10"/>
  <c r="AX454" i="10"/>
  <c r="AY454" i="10"/>
  <c r="AZ454" i="10"/>
  <c r="BA454" i="10"/>
  <c r="BB454" i="10"/>
  <c r="AW455" i="10"/>
  <c r="AX455" i="10"/>
  <c r="AY455" i="10"/>
  <c r="AZ455" i="10"/>
  <c r="BA455" i="10"/>
  <c r="BB455" i="10"/>
  <c r="AW456" i="10"/>
  <c r="AX456" i="10"/>
  <c r="AY456" i="10"/>
  <c r="AZ456" i="10"/>
  <c r="BA456" i="10"/>
  <c r="BB456" i="10"/>
  <c r="AW457" i="10"/>
  <c r="AX457" i="10"/>
  <c r="AY457" i="10"/>
  <c r="AZ457" i="10"/>
  <c r="BA457" i="10"/>
  <c r="BB457" i="10"/>
  <c r="AW458" i="10"/>
  <c r="AX458" i="10"/>
  <c r="AY458" i="10"/>
  <c r="AZ458" i="10"/>
  <c r="BA458" i="10"/>
  <c r="BB458" i="10"/>
  <c r="AW459" i="10"/>
  <c r="AX459" i="10"/>
  <c r="AY459" i="10"/>
  <c r="AZ459" i="10"/>
  <c r="BA459" i="10"/>
  <c r="BB459" i="10"/>
  <c r="AW460" i="10"/>
  <c r="AX460" i="10"/>
  <c r="AY460" i="10"/>
  <c r="AZ460" i="10"/>
  <c r="BA460" i="10"/>
  <c r="BB460" i="10"/>
  <c r="AW461" i="10"/>
  <c r="AX461" i="10"/>
  <c r="AY461" i="10"/>
  <c r="AZ461" i="10"/>
  <c r="BA461" i="10"/>
  <c r="BB461" i="10"/>
  <c r="AW462" i="10"/>
  <c r="AX462" i="10"/>
  <c r="AY462" i="10"/>
  <c r="AZ462" i="10"/>
  <c r="BA462" i="10"/>
  <c r="BB462" i="10"/>
  <c r="AW463" i="10"/>
  <c r="AX463" i="10"/>
  <c r="AY463" i="10"/>
  <c r="AZ463" i="10"/>
  <c r="BA463" i="10"/>
  <c r="BB463" i="10"/>
  <c r="AW464" i="10"/>
  <c r="AX464" i="10"/>
  <c r="AY464" i="10"/>
  <c r="AZ464" i="10"/>
  <c r="BA464" i="10"/>
  <c r="BB464" i="10"/>
  <c r="AW465" i="10"/>
  <c r="AX465" i="10"/>
  <c r="AY465" i="10"/>
  <c r="AZ465" i="10"/>
  <c r="BA465" i="10"/>
  <c r="BB465" i="10"/>
  <c r="AW466" i="10"/>
  <c r="AX466" i="10"/>
  <c r="AY466" i="10"/>
  <c r="AZ466" i="10"/>
  <c r="BA466" i="10"/>
  <c r="BB466" i="10"/>
  <c r="AW467" i="10"/>
  <c r="AX467" i="10"/>
  <c r="AY467" i="10"/>
  <c r="AZ467" i="10"/>
  <c r="BA467" i="10"/>
  <c r="BB467" i="10"/>
  <c r="AW468" i="10"/>
  <c r="AX468" i="10"/>
  <c r="AY468" i="10"/>
  <c r="AZ468" i="10"/>
  <c r="BA468" i="10"/>
  <c r="BB468" i="10"/>
  <c r="AW469" i="10"/>
  <c r="AX469" i="10"/>
  <c r="AY469" i="10"/>
  <c r="AZ469" i="10"/>
  <c r="BA469" i="10"/>
  <c r="BB469" i="10"/>
  <c r="AW470" i="10"/>
  <c r="AX470" i="10"/>
  <c r="AY470" i="10"/>
  <c r="AZ470" i="10"/>
  <c r="BA470" i="10"/>
  <c r="BB470" i="10"/>
  <c r="AW471" i="10"/>
  <c r="AX471" i="10"/>
  <c r="AY471" i="10"/>
  <c r="AZ471" i="10"/>
  <c r="BA471" i="10"/>
  <c r="BB471" i="10"/>
  <c r="AW472" i="10"/>
  <c r="AX472" i="10"/>
  <c r="AY472" i="10"/>
  <c r="AZ472" i="10"/>
  <c r="BA472" i="10"/>
  <c r="BB472" i="10"/>
  <c r="BB442" i="10"/>
  <c r="BA442" i="10"/>
  <c r="AZ442" i="10"/>
  <c r="AY442" i="10"/>
  <c r="AX442" i="10"/>
  <c r="AW442" i="10"/>
  <c r="AW413" i="10"/>
  <c r="AX413" i="10"/>
  <c r="AY413" i="10"/>
  <c r="AZ413" i="10"/>
  <c r="BA413" i="10"/>
  <c r="BB413" i="10"/>
  <c r="AW414" i="10"/>
  <c r="AX414" i="10"/>
  <c r="AY414" i="10"/>
  <c r="AZ414" i="10"/>
  <c r="BA414" i="10"/>
  <c r="BB414" i="10"/>
  <c r="AW415" i="10"/>
  <c r="AX415" i="10"/>
  <c r="AY415" i="10"/>
  <c r="AZ415" i="10"/>
  <c r="BA415" i="10"/>
  <c r="BB415" i="10"/>
  <c r="AW416" i="10"/>
  <c r="AX416" i="10"/>
  <c r="AY416" i="10"/>
  <c r="AZ416" i="10"/>
  <c r="BA416" i="10"/>
  <c r="BB416" i="10"/>
  <c r="AW417" i="10"/>
  <c r="AX417" i="10"/>
  <c r="AY417" i="10"/>
  <c r="AZ417" i="10"/>
  <c r="BA417" i="10"/>
  <c r="BB417" i="10"/>
  <c r="AW418" i="10"/>
  <c r="AX418" i="10"/>
  <c r="AY418" i="10"/>
  <c r="AZ418" i="10"/>
  <c r="BA418" i="10"/>
  <c r="BB418" i="10"/>
  <c r="AW419" i="10"/>
  <c r="AX419" i="10"/>
  <c r="AY419" i="10"/>
  <c r="AZ419" i="10"/>
  <c r="BA419" i="10"/>
  <c r="BB419" i="10"/>
  <c r="AW420" i="10"/>
  <c r="AX420" i="10"/>
  <c r="AY420" i="10"/>
  <c r="AZ420" i="10"/>
  <c r="BA420" i="10"/>
  <c r="BB420" i="10"/>
  <c r="AW421" i="10"/>
  <c r="AX421" i="10"/>
  <c r="AY421" i="10"/>
  <c r="AZ421" i="10"/>
  <c r="BA421" i="10"/>
  <c r="BB421" i="10"/>
  <c r="AW422" i="10"/>
  <c r="AX422" i="10"/>
  <c r="AY422" i="10"/>
  <c r="AZ422" i="10"/>
  <c r="BA422" i="10"/>
  <c r="BB422" i="10"/>
  <c r="AW423" i="10"/>
  <c r="AX423" i="10"/>
  <c r="AY423" i="10"/>
  <c r="AZ423" i="10"/>
  <c r="BA423" i="10"/>
  <c r="BB423" i="10"/>
  <c r="AW424" i="10"/>
  <c r="AX424" i="10"/>
  <c r="AY424" i="10"/>
  <c r="AZ424" i="10"/>
  <c r="BA424" i="10"/>
  <c r="BB424" i="10"/>
  <c r="AW425" i="10"/>
  <c r="AX425" i="10"/>
  <c r="AY425" i="10"/>
  <c r="AZ425" i="10"/>
  <c r="BA425" i="10"/>
  <c r="BB425" i="10"/>
  <c r="AW426" i="10"/>
  <c r="AX426" i="10"/>
  <c r="AY426" i="10"/>
  <c r="AZ426" i="10"/>
  <c r="BA426" i="10"/>
  <c r="BB426" i="10"/>
  <c r="AW427" i="10"/>
  <c r="AX427" i="10"/>
  <c r="AY427" i="10"/>
  <c r="AZ427" i="10"/>
  <c r="BA427" i="10"/>
  <c r="BB427" i="10"/>
  <c r="AW428" i="10"/>
  <c r="AX428" i="10"/>
  <c r="AY428" i="10"/>
  <c r="AZ428" i="10"/>
  <c r="BA428" i="10"/>
  <c r="BB428" i="10"/>
  <c r="AW429" i="10"/>
  <c r="AX429" i="10"/>
  <c r="AY429" i="10"/>
  <c r="AZ429" i="10"/>
  <c r="BA429" i="10"/>
  <c r="BB429" i="10"/>
  <c r="AW430" i="10"/>
  <c r="AX430" i="10"/>
  <c r="AY430" i="10"/>
  <c r="AZ430" i="10"/>
  <c r="BA430" i="10"/>
  <c r="BB430" i="10"/>
  <c r="AW431" i="10"/>
  <c r="AX431" i="10"/>
  <c r="AY431" i="10"/>
  <c r="AZ431" i="10"/>
  <c r="BA431" i="10"/>
  <c r="BB431" i="10"/>
  <c r="AW432" i="10"/>
  <c r="AX432" i="10"/>
  <c r="AY432" i="10"/>
  <c r="AZ432" i="10"/>
  <c r="BA432" i="10"/>
  <c r="BB432" i="10"/>
  <c r="AW433" i="10"/>
  <c r="AX433" i="10"/>
  <c r="AY433" i="10"/>
  <c r="AZ433" i="10"/>
  <c r="BA433" i="10"/>
  <c r="BB433" i="10"/>
  <c r="AW434" i="10"/>
  <c r="AX434" i="10"/>
  <c r="AY434" i="10"/>
  <c r="AZ434" i="10"/>
  <c r="BA434" i="10"/>
  <c r="BB434" i="10"/>
  <c r="AW435" i="10"/>
  <c r="AX435" i="10"/>
  <c r="AY435" i="10"/>
  <c r="AZ435" i="10"/>
  <c r="BA435" i="10"/>
  <c r="BB435" i="10"/>
  <c r="AW436" i="10"/>
  <c r="AX436" i="10"/>
  <c r="AY436" i="10"/>
  <c r="AZ436" i="10"/>
  <c r="BA436" i="10"/>
  <c r="BB436" i="10"/>
  <c r="AW437" i="10"/>
  <c r="AX437" i="10"/>
  <c r="AY437" i="10"/>
  <c r="AZ437" i="10"/>
  <c r="BA437" i="10"/>
  <c r="BB437" i="10"/>
  <c r="AW438" i="10"/>
  <c r="AX438" i="10"/>
  <c r="AY438" i="10"/>
  <c r="AZ438" i="10"/>
  <c r="BA438" i="10"/>
  <c r="BB438" i="10"/>
  <c r="AW439" i="10"/>
  <c r="AX439" i="10"/>
  <c r="AY439" i="10"/>
  <c r="AZ439" i="10"/>
  <c r="BA439" i="10"/>
  <c r="BB439" i="10"/>
  <c r="AW440" i="10"/>
  <c r="AX440" i="10"/>
  <c r="AY440" i="10"/>
  <c r="AZ440" i="10"/>
  <c r="BA440" i="10"/>
  <c r="BB440" i="10"/>
  <c r="AW441" i="10"/>
  <c r="AX441" i="10"/>
  <c r="AY441" i="10"/>
  <c r="AZ441" i="10"/>
  <c r="BA441" i="10"/>
  <c r="BB441" i="10"/>
  <c r="BB412" i="10"/>
  <c r="BA412" i="10"/>
  <c r="AZ412" i="10"/>
  <c r="AY412" i="10"/>
  <c r="AX412" i="10"/>
  <c r="AW412" i="10"/>
  <c r="AW382" i="10"/>
  <c r="AX382" i="10"/>
  <c r="AY382" i="10"/>
  <c r="AZ382" i="10"/>
  <c r="BA382" i="10"/>
  <c r="BB382" i="10"/>
  <c r="AW383" i="10"/>
  <c r="AX383" i="10"/>
  <c r="AY383" i="10"/>
  <c r="AZ383" i="10"/>
  <c r="BA383" i="10"/>
  <c r="BB383" i="10"/>
  <c r="AW384" i="10"/>
  <c r="AX384" i="10"/>
  <c r="AY384" i="10"/>
  <c r="AZ384" i="10"/>
  <c r="BA384" i="10"/>
  <c r="BB384" i="10"/>
  <c r="AW385" i="10"/>
  <c r="AX385" i="10"/>
  <c r="AY385" i="10"/>
  <c r="AZ385" i="10"/>
  <c r="BA385" i="10"/>
  <c r="BB385" i="10"/>
  <c r="AW386" i="10"/>
  <c r="AX386" i="10"/>
  <c r="AY386" i="10"/>
  <c r="AZ386" i="10"/>
  <c r="BA386" i="10"/>
  <c r="BB386" i="10"/>
  <c r="AW387" i="10"/>
  <c r="AX387" i="10"/>
  <c r="AY387" i="10"/>
  <c r="AZ387" i="10"/>
  <c r="BA387" i="10"/>
  <c r="BB387" i="10"/>
  <c r="AW388" i="10"/>
  <c r="AX388" i="10"/>
  <c r="AY388" i="10"/>
  <c r="AZ388" i="10"/>
  <c r="BA388" i="10"/>
  <c r="BB388" i="10"/>
  <c r="AW389" i="10"/>
  <c r="AX389" i="10"/>
  <c r="AY389" i="10"/>
  <c r="AZ389" i="10"/>
  <c r="BA389" i="10"/>
  <c r="BB389" i="10"/>
  <c r="AW390" i="10"/>
  <c r="AX390" i="10"/>
  <c r="AY390" i="10"/>
  <c r="AZ390" i="10"/>
  <c r="BA390" i="10"/>
  <c r="BB390" i="10"/>
  <c r="AW391" i="10"/>
  <c r="AX391" i="10"/>
  <c r="AY391" i="10"/>
  <c r="AZ391" i="10"/>
  <c r="BA391" i="10"/>
  <c r="BB391" i="10"/>
  <c r="AW392" i="10"/>
  <c r="AX392" i="10"/>
  <c r="AY392" i="10"/>
  <c r="AZ392" i="10"/>
  <c r="BA392" i="10"/>
  <c r="BB392" i="10"/>
  <c r="AW393" i="10"/>
  <c r="AX393" i="10"/>
  <c r="AY393" i="10"/>
  <c r="AZ393" i="10"/>
  <c r="BA393" i="10"/>
  <c r="BB393" i="10"/>
  <c r="AW394" i="10"/>
  <c r="AX394" i="10"/>
  <c r="AY394" i="10"/>
  <c r="AZ394" i="10"/>
  <c r="BA394" i="10"/>
  <c r="BB394" i="10"/>
  <c r="AW395" i="10"/>
  <c r="AX395" i="10"/>
  <c r="AY395" i="10"/>
  <c r="AZ395" i="10"/>
  <c r="BA395" i="10"/>
  <c r="BB395" i="10"/>
  <c r="AW396" i="10"/>
  <c r="AX396" i="10"/>
  <c r="AY396" i="10"/>
  <c r="AZ396" i="10"/>
  <c r="BA396" i="10"/>
  <c r="BB396" i="10"/>
  <c r="AW397" i="10"/>
  <c r="AX397" i="10"/>
  <c r="AY397" i="10"/>
  <c r="AZ397" i="10"/>
  <c r="BA397" i="10"/>
  <c r="BB397" i="10"/>
  <c r="AW398" i="10"/>
  <c r="AX398" i="10"/>
  <c r="AY398" i="10"/>
  <c r="AZ398" i="10"/>
  <c r="BA398" i="10"/>
  <c r="BB398" i="10"/>
  <c r="AW399" i="10"/>
  <c r="AX399" i="10"/>
  <c r="AY399" i="10"/>
  <c r="AZ399" i="10"/>
  <c r="BA399" i="10"/>
  <c r="BB399" i="10"/>
  <c r="AW400" i="10"/>
  <c r="AX400" i="10"/>
  <c r="AY400" i="10"/>
  <c r="AZ400" i="10"/>
  <c r="BA400" i="10"/>
  <c r="BB400" i="10"/>
  <c r="AW401" i="10"/>
  <c r="AX401" i="10"/>
  <c r="AY401" i="10"/>
  <c r="AZ401" i="10"/>
  <c r="BA401" i="10"/>
  <c r="BB401" i="10"/>
  <c r="AW402" i="10"/>
  <c r="AX402" i="10"/>
  <c r="AY402" i="10"/>
  <c r="AZ402" i="10"/>
  <c r="BA402" i="10"/>
  <c r="BB402" i="10"/>
  <c r="AW403" i="10"/>
  <c r="AX403" i="10"/>
  <c r="AY403" i="10"/>
  <c r="AZ403" i="10"/>
  <c r="BA403" i="10"/>
  <c r="BB403" i="10"/>
  <c r="AW404" i="10"/>
  <c r="AX404" i="10"/>
  <c r="AY404" i="10"/>
  <c r="AZ404" i="10"/>
  <c r="BA404" i="10"/>
  <c r="BB404" i="10"/>
  <c r="AW405" i="10"/>
  <c r="AX405" i="10"/>
  <c r="AY405" i="10"/>
  <c r="AZ405" i="10"/>
  <c r="BA405" i="10"/>
  <c r="BB405" i="10"/>
  <c r="AW406" i="10"/>
  <c r="AX406" i="10"/>
  <c r="AY406" i="10"/>
  <c r="AZ406" i="10"/>
  <c r="BA406" i="10"/>
  <c r="BB406" i="10"/>
  <c r="AW407" i="10"/>
  <c r="AX407" i="10"/>
  <c r="AY407" i="10"/>
  <c r="AZ407" i="10"/>
  <c r="BA407" i="10"/>
  <c r="BB407" i="10"/>
  <c r="AW408" i="10"/>
  <c r="AX408" i="10"/>
  <c r="AY408" i="10"/>
  <c r="AZ408" i="10"/>
  <c r="BA408" i="10"/>
  <c r="BB408" i="10"/>
  <c r="AW409" i="10"/>
  <c r="AX409" i="10"/>
  <c r="AY409" i="10"/>
  <c r="AZ409" i="10"/>
  <c r="BA409" i="10"/>
  <c r="BB409" i="10"/>
  <c r="AW410" i="10"/>
  <c r="AX410" i="10"/>
  <c r="AY410" i="10"/>
  <c r="AZ410" i="10"/>
  <c r="BA410" i="10"/>
  <c r="BB410" i="10"/>
  <c r="AW411" i="10"/>
  <c r="AX411" i="10"/>
  <c r="AY411" i="10"/>
  <c r="AZ411" i="10"/>
  <c r="BA411" i="10"/>
  <c r="BB411" i="10"/>
  <c r="AW381" i="10"/>
  <c r="AX381" i="10"/>
  <c r="AY381" i="10"/>
  <c r="AZ381" i="10"/>
  <c r="BA381" i="10"/>
  <c r="BB381" i="10"/>
  <c r="AW354" i="10"/>
  <c r="AX354" i="10"/>
  <c r="AY354" i="10"/>
  <c r="AZ354" i="10"/>
  <c r="BA354" i="10"/>
  <c r="BB354" i="10"/>
  <c r="AW355" i="10"/>
  <c r="AX355" i="10"/>
  <c r="AY355" i="10"/>
  <c r="AZ355" i="10"/>
  <c r="BA355" i="10"/>
  <c r="BB355" i="10"/>
  <c r="AW356" i="10"/>
  <c r="AX356" i="10"/>
  <c r="AY356" i="10"/>
  <c r="AZ356" i="10"/>
  <c r="BA356" i="10"/>
  <c r="BB356" i="10"/>
  <c r="AW357" i="10"/>
  <c r="AX357" i="10"/>
  <c r="AY357" i="10"/>
  <c r="AZ357" i="10"/>
  <c r="BA357" i="10"/>
  <c r="BB357" i="10"/>
  <c r="AW358" i="10"/>
  <c r="AX358" i="10"/>
  <c r="AY358" i="10"/>
  <c r="AZ358" i="10"/>
  <c r="BA358" i="10"/>
  <c r="BB358" i="10"/>
  <c r="AW359" i="10"/>
  <c r="AX359" i="10"/>
  <c r="AY359" i="10"/>
  <c r="AZ359" i="10"/>
  <c r="BA359" i="10"/>
  <c r="BB359" i="10"/>
  <c r="AW360" i="10"/>
  <c r="AX360" i="10"/>
  <c r="AY360" i="10"/>
  <c r="AZ360" i="10"/>
  <c r="BA360" i="10"/>
  <c r="BB360" i="10"/>
  <c r="AW361" i="10"/>
  <c r="AX361" i="10"/>
  <c r="AY361" i="10"/>
  <c r="AZ361" i="10"/>
  <c r="BA361" i="10"/>
  <c r="BB361" i="10"/>
  <c r="AW362" i="10"/>
  <c r="AX362" i="10"/>
  <c r="AY362" i="10"/>
  <c r="AZ362" i="10"/>
  <c r="BA362" i="10"/>
  <c r="BB362" i="10"/>
  <c r="AW363" i="10"/>
  <c r="AX363" i="10"/>
  <c r="AY363" i="10"/>
  <c r="AZ363" i="10"/>
  <c r="BA363" i="10"/>
  <c r="BB363" i="10"/>
  <c r="AW364" i="10"/>
  <c r="AX364" i="10"/>
  <c r="AY364" i="10"/>
  <c r="AZ364" i="10"/>
  <c r="BA364" i="10"/>
  <c r="BB364" i="10"/>
  <c r="AW365" i="10"/>
  <c r="AX365" i="10"/>
  <c r="AY365" i="10"/>
  <c r="AZ365" i="10"/>
  <c r="BA365" i="10"/>
  <c r="BB365" i="10"/>
  <c r="AW366" i="10"/>
  <c r="AX366" i="10"/>
  <c r="AY366" i="10"/>
  <c r="AZ366" i="10"/>
  <c r="BA366" i="10"/>
  <c r="BB366" i="10"/>
  <c r="AW367" i="10"/>
  <c r="AX367" i="10"/>
  <c r="AY367" i="10"/>
  <c r="AZ367" i="10"/>
  <c r="BA367" i="10"/>
  <c r="BB367" i="10"/>
  <c r="AW368" i="10"/>
  <c r="AX368" i="10"/>
  <c r="AY368" i="10"/>
  <c r="AZ368" i="10"/>
  <c r="BA368" i="10"/>
  <c r="BB368" i="10"/>
  <c r="AW369" i="10"/>
  <c r="AX369" i="10"/>
  <c r="AY369" i="10"/>
  <c r="AZ369" i="10"/>
  <c r="BA369" i="10"/>
  <c r="BB369" i="10"/>
  <c r="AW370" i="10"/>
  <c r="AX370" i="10"/>
  <c r="AY370" i="10"/>
  <c r="AZ370" i="10"/>
  <c r="BA370" i="10"/>
  <c r="BB370" i="10"/>
  <c r="AW371" i="10"/>
  <c r="AX371" i="10"/>
  <c r="AY371" i="10"/>
  <c r="AZ371" i="10"/>
  <c r="BA371" i="10"/>
  <c r="BB371" i="10"/>
  <c r="AW372" i="10"/>
  <c r="AX372" i="10"/>
  <c r="AY372" i="10"/>
  <c r="AZ372" i="10"/>
  <c r="BA372" i="10"/>
  <c r="BB372" i="10"/>
  <c r="AW373" i="10"/>
  <c r="AX373" i="10"/>
  <c r="AY373" i="10"/>
  <c r="AZ373" i="10"/>
  <c r="BA373" i="10"/>
  <c r="BB373" i="10"/>
  <c r="AW374" i="10"/>
  <c r="AX374" i="10"/>
  <c r="AY374" i="10"/>
  <c r="AZ374" i="10"/>
  <c r="BA374" i="10"/>
  <c r="BB374" i="10"/>
  <c r="AW375" i="10"/>
  <c r="AX375" i="10"/>
  <c r="AY375" i="10"/>
  <c r="AZ375" i="10"/>
  <c r="BA375" i="10"/>
  <c r="BB375" i="10"/>
  <c r="AW376" i="10"/>
  <c r="AX376" i="10"/>
  <c r="AY376" i="10"/>
  <c r="AZ376" i="10"/>
  <c r="BA376" i="10"/>
  <c r="BB376" i="10"/>
  <c r="AW377" i="10"/>
  <c r="AX377" i="10"/>
  <c r="AY377" i="10"/>
  <c r="AZ377" i="10"/>
  <c r="BA377" i="10"/>
  <c r="BB377" i="10"/>
  <c r="AW378" i="10"/>
  <c r="AX378" i="10"/>
  <c r="AY378" i="10"/>
  <c r="AZ378" i="10"/>
  <c r="BA378" i="10"/>
  <c r="BB378" i="10"/>
  <c r="AW379" i="10"/>
  <c r="AX379" i="10"/>
  <c r="AY379" i="10"/>
  <c r="AZ379" i="10"/>
  <c r="BA379" i="10"/>
  <c r="BB379" i="10"/>
  <c r="AW380" i="10"/>
  <c r="AX380" i="10"/>
  <c r="AY380" i="10"/>
  <c r="AZ380" i="10"/>
  <c r="BA380" i="10"/>
  <c r="BB380" i="10"/>
  <c r="BB353" i="10"/>
  <c r="BA353" i="10"/>
  <c r="AZ353" i="10"/>
  <c r="AY353" i="10"/>
  <c r="AX353" i="10"/>
  <c r="AW353" i="10"/>
  <c r="AW323" i="10"/>
  <c r="AX323" i="10"/>
  <c r="AY323" i="10"/>
  <c r="AZ323" i="10"/>
  <c r="BA323" i="10"/>
  <c r="BB323" i="10"/>
  <c r="AW324" i="10"/>
  <c r="AX324" i="10"/>
  <c r="AY324" i="10"/>
  <c r="AZ324" i="10"/>
  <c r="BA324" i="10"/>
  <c r="BB324" i="10"/>
  <c r="AW325" i="10"/>
  <c r="AX325" i="10"/>
  <c r="AY325" i="10"/>
  <c r="AZ325" i="10"/>
  <c r="BA325" i="10"/>
  <c r="BB325" i="10"/>
  <c r="AW326" i="10"/>
  <c r="AX326" i="10"/>
  <c r="AY326" i="10"/>
  <c r="AZ326" i="10"/>
  <c r="BA326" i="10"/>
  <c r="BB326" i="10"/>
  <c r="AW327" i="10"/>
  <c r="AX327" i="10"/>
  <c r="AY327" i="10"/>
  <c r="AZ327" i="10"/>
  <c r="BA327" i="10"/>
  <c r="BB327" i="10"/>
  <c r="AW328" i="10"/>
  <c r="AX328" i="10"/>
  <c r="AY328" i="10"/>
  <c r="AZ328" i="10"/>
  <c r="BA328" i="10"/>
  <c r="BB328" i="10"/>
  <c r="AW329" i="10"/>
  <c r="AX329" i="10"/>
  <c r="AY329" i="10"/>
  <c r="AZ329" i="10"/>
  <c r="BA329" i="10"/>
  <c r="BB329" i="10"/>
  <c r="AW330" i="10"/>
  <c r="AX330" i="10"/>
  <c r="AY330" i="10"/>
  <c r="AZ330" i="10"/>
  <c r="BA330" i="10"/>
  <c r="BB330" i="10"/>
  <c r="AW331" i="10"/>
  <c r="AX331" i="10"/>
  <c r="AY331" i="10"/>
  <c r="AZ331" i="10"/>
  <c r="BA331" i="10"/>
  <c r="BB331" i="10"/>
  <c r="AW332" i="10"/>
  <c r="AX332" i="10"/>
  <c r="AY332" i="10"/>
  <c r="AZ332" i="10"/>
  <c r="BA332" i="10"/>
  <c r="BB332" i="10"/>
  <c r="AW333" i="10"/>
  <c r="AX333" i="10"/>
  <c r="AY333" i="10"/>
  <c r="AZ333" i="10"/>
  <c r="BA333" i="10"/>
  <c r="BB333" i="10"/>
  <c r="AW334" i="10"/>
  <c r="AX334" i="10"/>
  <c r="AY334" i="10"/>
  <c r="AZ334" i="10"/>
  <c r="BA334" i="10"/>
  <c r="BB334" i="10"/>
  <c r="AW335" i="10"/>
  <c r="AX335" i="10"/>
  <c r="AY335" i="10"/>
  <c r="AZ335" i="10"/>
  <c r="BA335" i="10"/>
  <c r="BB335" i="10"/>
  <c r="AW336" i="10"/>
  <c r="AX336" i="10"/>
  <c r="AY336" i="10"/>
  <c r="AZ336" i="10"/>
  <c r="BA336" i="10"/>
  <c r="BB336" i="10"/>
  <c r="AW337" i="10"/>
  <c r="AX337" i="10"/>
  <c r="AY337" i="10"/>
  <c r="AZ337" i="10"/>
  <c r="BA337" i="10"/>
  <c r="BB337" i="10"/>
  <c r="AW338" i="10"/>
  <c r="AX338" i="10"/>
  <c r="AY338" i="10"/>
  <c r="AZ338" i="10"/>
  <c r="BA338" i="10"/>
  <c r="BB338" i="10"/>
  <c r="AW339" i="10"/>
  <c r="AX339" i="10"/>
  <c r="AY339" i="10"/>
  <c r="AZ339" i="10"/>
  <c r="BA339" i="10"/>
  <c r="BB339" i="10"/>
  <c r="AW340" i="10"/>
  <c r="AX340" i="10"/>
  <c r="AY340" i="10"/>
  <c r="AZ340" i="10"/>
  <c r="BA340" i="10"/>
  <c r="BB340" i="10"/>
  <c r="AW341" i="10"/>
  <c r="AX341" i="10"/>
  <c r="AY341" i="10"/>
  <c r="AZ341" i="10"/>
  <c r="BA341" i="10"/>
  <c r="BB341" i="10"/>
  <c r="AW342" i="10"/>
  <c r="AX342" i="10"/>
  <c r="AY342" i="10"/>
  <c r="AZ342" i="10"/>
  <c r="BA342" i="10"/>
  <c r="BB342" i="10"/>
  <c r="AW343" i="10"/>
  <c r="AX343" i="10"/>
  <c r="AY343" i="10"/>
  <c r="AZ343" i="10"/>
  <c r="BA343" i="10"/>
  <c r="BB343" i="10"/>
  <c r="AW344" i="10"/>
  <c r="AX344" i="10"/>
  <c r="AY344" i="10"/>
  <c r="AZ344" i="10"/>
  <c r="BA344" i="10"/>
  <c r="BB344" i="10"/>
  <c r="AW345" i="10"/>
  <c r="AX345" i="10"/>
  <c r="AY345" i="10"/>
  <c r="AZ345" i="10"/>
  <c r="BA345" i="10"/>
  <c r="BB345" i="10"/>
  <c r="AW346" i="10"/>
  <c r="AX346" i="10"/>
  <c r="AY346" i="10"/>
  <c r="AZ346" i="10"/>
  <c r="BA346" i="10"/>
  <c r="BB346" i="10"/>
  <c r="AW347" i="10"/>
  <c r="AX347" i="10"/>
  <c r="AY347" i="10"/>
  <c r="AZ347" i="10"/>
  <c r="BA347" i="10"/>
  <c r="BB347" i="10"/>
  <c r="AW348" i="10"/>
  <c r="AX348" i="10"/>
  <c r="AY348" i="10"/>
  <c r="AZ348" i="10"/>
  <c r="BA348" i="10"/>
  <c r="BB348" i="10"/>
  <c r="AW349" i="10"/>
  <c r="AX349" i="10"/>
  <c r="AY349" i="10"/>
  <c r="AZ349" i="10"/>
  <c r="BA349" i="10"/>
  <c r="BB349" i="10"/>
  <c r="AW350" i="10"/>
  <c r="AX350" i="10"/>
  <c r="AY350" i="10"/>
  <c r="AZ350" i="10"/>
  <c r="BA350" i="10"/>
  <c r="BB350" i="10"/>
  <c r="AW351" i="10"/>
  <c r="AX351" i="10"/>
  <c r="AY351" i="10"/>
  <c r="AZ351" i="10"/>
  <c r="BA351" i="10"/>
  <c r="BB351" i="10"/>
  <c r="AW352" i="10"/>
  <c r="AX352" i="10"/>
  <c r="AY352" i="10"/>
  <c r="AZ352" i="10"/>
  <c r="BA352" i="10"/>
  <c r="BB352" i="10"/>
  <c r="BB322" i="10"/>
  <c r="BA322" i="10"/>
  <c r="AZ322" i="10"/>
  <c r="AY322" i="10"/>
  <c r="AX322" i="10"/>
  <c r="AW322" i="10"/>
  <c r="AW292" i="10"/>
  <c r="AX292" i="10"/>
  <c r="AY292" i="10"/>
  <c r="AZ292" i="10"/>
  <c r="BA292" i="10"/>
  <c r="BB292" i="10"/>
  <c r="AW293" i="10"/>
  <c r="AX293" i="10"/>
  <c r="AY293" i="10"/>
  <c r="AZ293" i="10"/>
  <c r="BA293" i="10"/>
  <c r="BB293" i="10"/>
  <c r="AW294" i="10"/>
  <c r="AX294" i="10"/>
  <c r="AY294" i="10"/>
  <c r="AZ294" i="10"/>
  <c r="BA294" i="10"/>
  <c r="BB294" i="10"/>
  <c r="AW295" i="10"/>
  <c r="AX295" i="10"/>
  <c r="AY295" i="10"/>
  <c r="AZ295" i="10"/>
  <c r="BA295" i="10"/>
  <c r="BB295" i="10"/>
  <c r="AW296" i="10"/>
  <c r="AX296" i="10"/>
  <c r="AY296" i="10"/>
  <c r="AZ296" i="10"/>
  <c r="BA296" i="10"/>
  <c r="BB296" i="10"/>
  <c r="AW297" i="10"/>
  <c r="AX297" i="10"/>
  <c r="AY297" i="10"/>
  <c r="AZ297" i="10"/>
  <c r="BA297" i="10"/>
  <c r="BB297" i="10"/>
  <c r="AW298" i="10"/>
  <c r="AX298" i="10"/>
  <c r="AY298" i="10"/>
  <c r="AZ298" i="10"/>
  <c r="BA298" i="10"/>
  <c r="BB298" i="10"/>
  <c r="AW299" i="10"/>
  <c r="AX299" i="10"/>
  <c r="AY299" i="10"/>
  <c r="AZ299" i="10"/>
  <c r="BA299" i="10"/>
  <c r="BB299" i="10"/>
  <c r="AW300" i="10"/>
  <c r="AX300" i="10"/>
  <c r="AY300" i="10"/>
  <c r="AZ300" i="10"/>
  <c r="BA300" i="10"/>
  <c r="BB300" i="10"/>
  <c r="AW301" i="10"/>
  <c r="AX301" i="10"/>
  <c r="AY301" i="10"/>
  <c r="AZ301" i="10"/>
  <c r="BA301" i="10"/>
  <c r="BB301" i="10"/>
  <c r="AW302" i="10"/>
  <c r="AX302" i="10"/>
  <c r="AY302" i="10"/>
  <c r="AZ302" i="10"/>
  <c r="BA302" i="10"/>
  <c r="BB302" i="10"/>
  <c r="AW303" i="10"/>
  <c r="AX303" i="10"/>
  <c r="AY303" i="10"/>
  <c r="AZ303" i="10"/>
  <c r="BA303" i="10"/>
  <c r="BB303" i="10"/>
  <c r="AW304" i="10"/>
  <c r="AX304" i="10"/>
  <c r="AY304" i="10"/>
  <c r="AZ304" i="10"/>
  <c r="BA304" i="10"/>
  <c r="BB304" i="10"/>
  <c r="AW305" i="10"/>
  <c r="AX305" i="10"/>
  <c r="AY305" i="10"/>
  <c r="AZ305" i="10"/>
  <c r="BA305" i="10"/>
  <c r="BB305" i="10"/>
  <c r="AW306" i="10"/>
  <c r="AX306" i="10"/>
  <c r="AY306" i="10"/>
  <c r="AZ306" i="10"/>
  <c r="BA306" i="10"/>
  <c r="BB306" i="10"/>
  <c r="AW307" i="10"/>
  <c r="AX307" i="10"/>
  <c r="AY307" i="10"/>
  <c r="AZ307" i="10"/>
  <c r="BA307" i="10"/>
  <c r="BB307" i="10"/>
  <c r="AW308" i="10"/>
  <c r="AX308" i="10"/>
  <c r="AY308" i="10"/>
  <c r="AZ308" i="10"/>
  <c r="BA308" i="10"/>
  <c r="BB308" i="10"/>
  <c r="AW309" i="10"/>
  <c r="AX309" i="10"/>
  <c r="AY309" i="10"/>
  <c r="AZ309" i="10"/>
  <c r="BA309" i="10"/>
  <c r="BB309" i="10"/>
  <c r="AW310" i="10"/>
  <c r="AX310" i="10"/>
  <c r="AY310" i="10"/>
  <c r="AZ310" i="10"/>
  <c r="BA310" i="10"/>
  <c r="BB310" i="10"/>
  <c r="AW311" i="10"/>
  <c r="AX311" i="10"/>
  <c r="AY311" i="10"/>
  <c r="AZ311" i="10"/>
  <c r="BA311" i="10"/>
  <c r="BB311" i="10"/>
  <c r="AW312" i="10"/>
  <c r="AX312" i="10"/>
  <c r="AY312" i="10"/>
  <c r="AZ312" i="10"/>
  <c r="BA312" i="10"/>
  <c r="BB312" i="10"/>
  <c r="AW313" i="10"/>
  <c r="AX313" i="10"/>
  <c r="AY313" i="10"/>
  <c r="AZ313" i="10"/>
  <c r="BA313" i="10"/>
  <c r="BB313" i="10"/>
  <c r="AW314" i="10"/>
  <c r="AX314" i="10"/>
  <c r="AY314" i="10"/>
  <c r="AZ314" i="10"/>
  <c r="BA314" i="10"/>
  <c r="BB314" i="10"/>
  <c r="AW315" i="10"/>
  <c r="AX315" i="10"/>
  <c r="AY315" i="10"/>
  <c r="AZ315" i="10"/>
  <c r="BA315" i="10"/>
  <c r="BB315" i="10"/>
  <c r="AW316" i="10"/>
  <c r="AX316" i="10"/>
  <c r="AY316" i="10"/>
  <c r="AZ316" i="10"/>
  <c r="BA316" i="10"/>
  <c r="BB316" i="10"/>
  <c r="AW317" i="10"/>
  <c r="AX317" i="10"/>
  <c r="AY317" i="10"/>
  <c r="AZ317" i="10"/>
  <c r="BA317" i="10"/>
  <c r="BB317" i="10"/>
  <c r="AW318" i="10"/>
  <c r="AX318" i="10"/>
  <c r="AY318" i="10"/>
  <c r="AZ318" i="10"/>
  <c r="BA318" i="10"/>
  <c r="BB318" i="10"/>
  <c r="AW319" i="10"/>
  <c r="AX319" i="10"/>
  <c r="AY319" i="10"/>
  <c r="AZ319" i="10"/>
  <c r="BA319" i="10"/>
  <c r="BB319" i="10"/>
  <c r="AW320" i="10"/>
  <c r="AX320" i="10"/>
  <c r="AY320" i="10"/>
  <c r="AZ320" i="10"/>
  <c r="BA320" i="10"/>
  <c r="BB320" i="10"/>
  <c r="AW321" i="10"/>
  <c r="AX321" i="10"/>
  <c r="AY321" i="10"/>
  <c r="AZ321" i="10"/>
  <c r="BA321" i="10"/>
  <c r="BB321" i="10"/>
  <c r="BB291" i="10"/>
  <c r="BA291" i="10"/>
  <c r="AZ291" i="10"/>
  <c r="AY291" i="10"/>
  <c r="AX291" i="10"/>
  <c r="AW291" i="10"/>
  <c r="AW262" i="10"/>
  <c r="AX262" i="10"/>
  <c r="AY262" i="10"/>
  <c r="AZ262" i="10"/>
  <c r="BA262" i="10"/>
  <c r="BB262" i="10"/>
  <c r="AW263" i="10"/>
  <c r="AX263" i="10"/>
  <c r="AY263" i="10"/>
  <c r="AZ263" i="10"/>
  <c r="BA263" i="10"/>
  <c r="BB263" i="10"/>
  <c r="AW264" i="10"/>
  <c r="AX264" i="10"/>
  <c r="AY264" i="10"/>
  <c r="AZ264" i="10"/>
  <c r="BA264" i="10"/>
  <c r="BB264" i="10"/>
  <c r="AW265" i="10"/>
  <c r="AX265" i="10"/>
  <c r="AY265" i="10"/>
  <c r="AZ265" i="10"/>
  <c r="BA265" i="10"/>
  <c r="BB265" i="10"/>
  <c r="AW266" i="10"/>
  <c r="AX266" i="10"/>
  <c r="AY266" i="10"/>
  <c r="AZ266" i="10"/>
  <c r="BA266" i="10"/>
  <c r="BB266" i="10"/>
  <c r="AW267" i="10"/>
  <c r="AX267" i="10"/>
  <c r="AY267" i="10"/>
  <c r="AZ267" i="10"/>
  <c r="BA267" i="10"/>
  <c r="BB267" i="10"/>
  <c r="AW268" i="10"/>
  <c r="AX268" i="10"/>
  <c r="AY268" i="10"/>
  <c r="AZ268" i="10"/>
  <c r="BA268" i="10"/>
  <c r="BB268" i="10"/>
  <c r="AW269" i="10"/>
  <c r="AX269" i="10"/>
  <c r="AY269" i="10"/>
  <c r="AZ269" i="10"/>
  <c r="BA269" i="10"/>
  <c r="BB269" i="10"/>
  <c r="AW270" i="10"/>
  <c r="AX270" i="10"/>
  <c r="AY270" i="10"/>
  <c r="AZ270" i="10"/>
  <c r="BA270" i="10"/>
  <c r="BB270" i="10"/>
  <c r="AW271" i="10"/>
  <c r="AX271" i="10"/>
  <c r="AY271" i="10"/>
  <c r="AZ271" i="10"/>
  <c r="BA271" i="10"/>
  <c r="BB271" i="10"/>
  <c r="AW272" i="10"/>
  <c r="AX272" i="10"/>
  <c r="AY272" i="10"/>
  <c r="AZ272" i="10"/>
  <c r="BA272" i="10"/>
  <c r="BB272" i="10"/>
  <c r="AW273" i="10"/>
  <c r="AX273" i="10"/>
  <c r="AY273" i="10"/>
  <c r="AZ273" i="10"/>
  <c r="BA273" i="10"/>
  <c r="BB273" i="10"/>
  <c r="AW274" i="10"/>
  <c r="AX274" i="10"/>
  <c r="AY274" i="10"/>
  <c r="AZ274" i="10"/>
  <c r="BA274" i="10"/>
  <c r="BB274" i="10"/>
  <c r="AW275" i="10"/>
  <c r="AX275" i="10"/>
  <c r="AY275" i="10"/>
  <c r="AZ275" i="10"/>
  <c r="BA275" i="10"/>
  <c r="BB275" i="10"/>
  <c r="AW276" i="10"/>
  <c r="AX276" i="10"/>
  <c r="AY276" i="10"/>
  <c r="AZ276" i="10"/>
  <c r="BA276" i="10"/>
  <c r="BB276" i="10"/>
  <c r="AW277" i="10"/>
  <c r="AX277" i="10"/>
  <c r="AY277" i="10"/>
  <c r="AZ277" i="10"/>
  <c r="BA277" i="10"/>
  <c r="BB277" i="10"/>
  <c r="AW278" i="10"/>
  <c r="AX278" i="10"/>
  <c r="AY278" i="10"/>
  <c r="AZ278" i="10"/>
  <c r="BA278" i="10"/>
  <c r="BB278" i="10"/>
  <c r="AW279" i="10"/>
  <c r="AX279" i="10"/>
  <c r="AY279" i="10"/>
  <c r="AZ279" i="10"/>
  <c r="BA279" i="10"/>
  <c r="BB279" i="10"/>
  <c r="AW280" i="10"/>
  <c r="AX280" i="10"/>
  <c r="AY280" i="10"/>
  <c r="AZ280" i="10"/>
  <c r="BA280" i="10"/>
  <c r="BB280" i="10"/>
  <c r="AW281" i="10"/>
  <c r="AX281" i="10"/>
  <c r="AY281" i="10"/>
  <c r="AZ281" i="10"/>
  <c r="BA281" i="10"/>
  <c r="BB281" i="10"/>
  <c r="AW282" i="10"/>
  <c r="AX282" i="10"/>
  <c r="AY282" i="10"/>
  <c r="AZ282" i="10"/>
  <c r="BA282" i="10"/>
  <c r="BB282" i="10"/>
  <c r="AW283" i="10"/>
  <c r="AX283" i="10"/>
  <c r="AY283" i="10"/>
  <c r="AZ283" i="10"/>
  <c r="BA283" i="10"/>
  <c r="BB283" i="10"/>
  <c r="AW284" i="10"/>
  <c r="AX284" i="10"/>
  <c r="AY284" i="10"/>
  <c r="AZ284" i="10"/>
  <c r="BA284" i="10"/>
  <c r="BB284" i="10"/>
  <c r="AW285" i="10"/>
  <c r="AX285" i="10"/>
  <c r="AY285" i="10"/>
  <c r="AZ285" i="10"/>
  <c r="BA285" i="10"/>
  <c r="BB285" i="10"/>
  <c r="AW286" i="10"/>
  <c r="AX286" i="10"/>
  <c r="AY286" i="10"/>
  <c r="AZ286" i="10"/>
  <c r="BA286" i="10"/>
  <c r="BB286" i="10"/>
  <c r="AW287" i="10"/>
  <c r="AX287" i="10"/>
  <c r="AY287" i="10"/>
  <c r="AZ287" i="10"/>
  <c r="BA287" i="10"/>
  <c r="BB287" i="10"/>
  <c r="AW288" i="10"/>
  <c r="AX288" i="10"/>
  <c r="AY288" i="10"/>
  <c r="AZ288" i="10"/>
  <c r="BA288" i="10"/>
  <c r="BB288" i="10"/>
  <c r="AW289" i="10"/>
  <c r="AX289" i="10"/>
  <c r="AY289" i="10"/>
  <c r="AZ289" i="10"/>
  <c r="BA289" i="10"/>
  <c r="BB289" i="10"/>
  <c r="AW290" i="10"/>
  <c r="AX290" i="10"/>
  <c r="AY290" i="10"/>
  <c r="AZ290" i="10"/>
  <c r="BA290" i="10"/>
  <c r="BB290" i="10"/>
  <c r="BB261" i="10"/>
  <c r="BA261" i="10"/>
  <c r="AZ261" i="10"/>
  <c r="AY261" i="10"/>
  <c r="AX261" i="10"/>
  <c r="AW261" i="10"/>
  <c r="AW231" i="10"/>
  <c r="AX231" i="10"/>
  <c r="AY231" i="10"/>
  <c r="AZ231" i="10"/>
  <c r="BA231" i="10"/>
  <c r="BB231" i="10"/>
  <c r="AW232" i="10"/>
  <c r="AX232" i="10"/>
  <c r="AY232" i="10"/>
  <c r="AZ232" i="10"/>
  <c r="BA232" i="10"/>
  <c r="BB232" i="10"/>
  <c r="AW233" i="10"/>
  <c r="AX233" i="10"/>
  <c r="AY233" i="10"/>
  <c r="AZ233" i="10"/>
  <c r="BA233" i="10"/>
  <c r="BB233" i="10"/>
  <c r="AW234" i="10"/>
  <c r="AX234" i="10"/>
  <c r="AY234" i="10"/>
  <c r="AZ234" i="10"/>
  <c r="BA234" i="10"/>
  <c r="BB234" i="10"/>
  <c r="AW235" i="10"/>
  <c r="AX235" i="10"/>
  <c r="AY235" i="10"/>
  <c r="AZ235" i="10"/>
  <c r="BA235" i="10"/>
  <c r="BB235" i="10"/>
  <c r="AW236" i="10"/>
  <c r="AX236" i="10"/>
  <c r="AY236" i="10"/>
  <c r="AZ236" i="10"/>
  <c r="BA236" i="10"/>
  <c r="BB236" i="10"/>
  <c r="AW237" i="10"/>
  <c r="AX237" i="10"/>
  <c r="AY237" i="10"/>
  <c r="AZ237" i="10"/>
  <c r="BA237" i="10"/>
  <c r="BB237" i="10"/>
  <c r="AW238" i="10"/>
  <c r="AX238" i="10"/>
  <c r="AY238" i="10"/>
  <c r="AZ238" i="10"/>
  <c r="BA238" i="10"/>
  <c r="BB238" i="10"/>
  <c r="AW239" i="10"/>
  <c r="AX239" i="10"/>
  <c r="AY239" i="10"/>
  <c r="AZ239" i="10"/>
  <c r="BA239" i="10"/>
  <c r="BB239" i="10"/>
  <c r="AW240" i="10"/>
  <c r="AX240" i="10"/>
  <c r="AY240" i="10"/>
  <c r="AZ240" i="10"/>
  <c r="BA240" i="10"/>
  <c r="BB240" i="10"/>
  <c r="AW241" i="10"/>
  <c r="AX241" i="10"/>
  <c r="AY241" i="10"/>
  <c r="AZ241" i="10"/>
  <c r="BA241" i="10"/>
  <c r="BB241" i="10"/>
  <c r="AW242" i="10"/>
  <c r="AX242" i="10"/>
  <c r="AY242" i="10"/>
  <c r="AZ242" i="10"/>
  <c r="BA242" i="10"/>
  <c r="BB242" i="10"/>
  <c r="AW243" i="10"/>
  <c r="AX243" i="10"/>
  <c r="AY243" i="10"/>
  <c r="AZ243" i="10"/>
  <c r="BA243" i="10"/>
  <c r="BB243" i="10"/>
  <c r="AW244" i="10"/>
  <c r="AX244" i="10"/>
  <c r="AY244" i="10"/>
  <c r="AZ244" i="10"/>
  <c r="BA244" i="10"/>
  <c r="BB244" i="10"/>
  <c r="AW245" i="10"/>
  <c r="AX245" i="10"/>
  <c r="AY245" i="10"/>
  <c r="AZ245" i="10"/>
  <c r="BA245" i="10"/>
  <c r="BB245" i="10"/>
  <c r="AW246" i="10"/>
  <c r="AX246" i="10"/>
  <c r="AY246" i="10"/>
  <c r="AZ246" i="10"/>
  <c r="BA246" i="10"/>
  <c r="BB246" i="10"/>
  <c r="AW247" i="10"/>
  <c r="AX247" i="10"/>
  <c r="AY247" i="10"/>
  <c r="AZ247" i="10"/>
  <c r="BA247" i="10"/>
  <c r="BB247" i="10"/>
  <c r="AW248" i="10"/>
  <c r="AX248" i="10"/>
  <c r="AY248" i="10"/>
  <c r="AZ248" i="10"/>
  <c r="BA248" i="10"/>
  <c r="BB248" i="10"/>
  <c r="AW249" i="10"/>
  <c r="AX249" i="10"/>
  <c r="AY249" i="10"/>
  <c r="AZ249" i="10"/>
  <c r="BA249" i="10"/>
  <c r="BB249" i="10"/>
  <c r="AW250" i="10"/>
  <c r="AX250" i="10"/>
  <c r="AY250" i="10"/>
  <c r="AZ250" i="10"/>
  <c r="BA250" i="10"/>
  <c r="BB250" i="10"/>
  <c r="AW251" i="10"/>
  <c r="AX251" i="10"/>
  <c r="AY251" i="10"/>
  <c r="AZ251" i="10"/>
  <c r="BA251" i="10"/>
  <c r="BB251" i="10"/>
  <c r="AW252" i="10"/>
  <c r="AX252" i="10"/>
  <c r="AY252" i="10"/>
  <c r="AZ252" i="10"/>
  <c r="BA252" i="10"/>
  <c r="BB252" i="10"/>
  <c r="AW253" i="10"/>
  <c r="AX253" i="10"/>
  <c r="AY253" i="10"/>
  <c r="AZ253" i="10"/>
  <c r="BA253" i="10"/>
  <c r="BB253" i="10"/>
  <c r="AW254" i="10"/>
  <c r="AX254" i="10"/>
  <c r="AY254" i="10"/>
  <c r="AZ254" i="10"/>
  <c r="BA254" i="10"/>
  <c r="BB254" i="10"/>
  <c r="AW255" i="10"/>
  <c r="AX255" i="10"/>
  <c r="AY255" i="10"/>
  <c r="AZ255" i="10"/>
  <c r="BA255" i="10"/>
  <c r="BB255" i="10"/>
  <c r="AW256" i="10"/>
  <c r="AX256" i="10"/>
  <c r="AY256" i="10"/>
  <c r="AZ256" i="10"/>
  <c r="BA256" i="10"/>
  <c r="BB256" i="10"/>
  <c r="AW257" i="10"/>
  <c r="AX257" i="10"/>
  <c r="AY257" i="10"/>
  <c r="AZ257" i="10"/>
  <c r="BA257" i="10"/>
  <c r="BB257" i="10"/>
  <c r="AW258" i="10"/>
  <c r="AX258" i="10"/>
  <c r="AY258" i="10"/>
  <c r="AZ258" i="10"/>
  <c r="BA258" i="10"/>
  <c r="BB258" i="10"/>
  <c r="AW259" i="10"/>
  <c r="AX259" i="10"/>
  <c r="AY259" i="10"/>
  <c r="AZ259" i="10"/>
  <c r="BA259" i="10"/>
  <c r="BB259" i="10"/>
  <c r="AW260" i="10"/>
  <c r="AX260" i="10"/>
  <c r="AY260" i="10"/>
  <c r="AZ260" i="10"/>
  <c r="BA260" i="10"/>
  <c r="BB260" i="10"/>
  <c r="BB230" i="10"/>
  <c r="BA230" i="10"/>
  <c r="AZ230" i="10"/>
  <c r="AY230" i="10"/>
  <c r="AX230" i="10"/>
  <c r="AW230" i="10"/>
  <c r="AW201" i="10"/>
  <c r="AX201" i="10"/>
  <c r="AY201" i="10"/>
  <c r="AZ201" i="10"/>
  <c r="BA201" i="10"/>
  <c r="BB201" i="10"/>
  <c r="AW202" i="10"/>
  <c r="AX202" i="10"/>
  <c r="AY202" i="10"/>
  <c r="AZ202" i="10"/>
  <c r="BA202" i="10"/>
  <c r="BB202" i="10"/>
  <c r="AW203" i="10"/>
  <c r="AX203" i="10"/>
  <c r="AY203" i="10"/>
  <c r="AZ203" i="10"/>
  <c r="BA203" i="10"/>
  <c r="BB203" i="10"/>
  <c r="AW204" i="10"/>
  <c r="AX204" i="10"/>
  <c r="AY204" i="10"/>
  <c r="AZ204" i="10"/>
  <c r="BA204" i="10"/>
  <c r="BB204" i="10"/>
  <c r="AW205" i="10"/>
  <c r="AX205" i="10"/>
  <c r="AY205" i="10"/>
  <c r="AZ205" i="10"/>
  <c r="BA205" i="10"/>
  <c r="BB205" i="10"/>
  <c r="AW206" i="10"/>
  <c r="AX206" i="10"/>
  <c r="AY206" i="10"/>
  <c r="AZ206" i="10"/>
  <c r="BA206" i="10"/>
  <c r="BB206" i="10"/>
  <c r="AW207" i="10"/>
  <c r="AX207" i="10"/>
  <c r="AY207" i="10"/>
  <c r="AZ207" i="10"/>
  <c r="BA207" i="10"/>
  <c r="BB207" i="10"/>
  <c r="AW208" i="10"/>
  <c r="AX208" i="10"/>
  <c r="AY208" i="10"/>
  <c r="AZ208" i="10"/>
  <c r="BA208" i="10"/>
  <c r="BB208" i="10"/>
  <c r="AW209" i="10"/>
  <c r="AX209" i="10"/>
  <c r="AY209" i="10"/>
  <c r="AZ209" i="10"/>
  <c r="BA209" i="10"/>
  <c r="BB209" i="10"/>
  <c r="AW210" i="10"/>
  <c r="AX210" i="10"/>
  <c r="AY210" i="10"/>
  <c r="AZ210" i="10"/>
  <c r="BA210" i="10"/>
  <c r="BB210" i="10"/>
  <c r="AW211" i="10"/>
  <c r="AX211" i="10"/>
  <c r="AY211" i="10"/>
  <c r="AZ211" i="10"/>
  <c r="BA211" i="10"/>
  <c r="BB211" i="10"/>
  <c r="AW212" i="10"/>
  <c r="AX212" i="10"/>
  <c r="AY212" i="10"/>
  <c r="AZ212" i="10"/>
  <c r="BA212" i="10"/>
  <c r="BB212" i="10"/>
  <c r="AW213" i="10"/>
  <c r="AX213" i="10"/>
  <c r="AY213" i="10"/>
  <c r="AZ213" i="10"/>
  <c r="BA213" i="10"/>
  <c r="BB213" i="10"/>
  <c r="AW214" i="10"/>
  <c r="AX214" i="10"/>
  <c r="AY214" i="10"/>
  <c r="AZ214" i="10"/>
  <c r="BA214" i="10"/>
  <c r="BB214" i="10"/>
  <c r="AW215" i="10"/>
  <c r="AX215" i="10"/>
  <c r="AY215" i="10"/>
  <c r="AZ215" i="10"/>
  <c r="BA215" i="10"/>
  <c r="BB215" i="10"/>
  <c r="AW216" i="10"/>
  <c r="AX216" i="10"/>
  <c r="AY216" i="10"/>
  <c r="AZ216" i="10"/>
  <c r="BA216" i="10"/>
  <c r="BB216" i="10"/>
  <c r="AW217" i="10"/>
  <c r="AX217" i="10"/>
  <c r="AY217" i="10"/>
  <c r="AZ217" i="10"/>
  <c r="BA217" i="10"/>
  <c r="BB217" i="10"/>
  <c r="AW218" i="10"/>
  <c r="AX218" i="10"/>
  <c r="AY218" i="10"/>
  <c r="AZ218" i="10"/>
  <c r="BA218" i="10"/>
  <c r="BB218" i="10"/>
  <c r="AW219" i="10"/>
  <c r="AX219" i="10"/>
  <c r="AY219" i="10"/>
  <c r="AZ219" i="10"/>
  <c r="BA219" i="10"/>
  <c r="BB219" i="10"/>
  <c r="AW220" i="10"/>
  <c r="AX220" i="10"/>
  <c r="AY220" i="10"/>
  <c r="AZ220" i="10"/>
  <c r="BA220" i="10"/>
  <c r="BB220" i="10"/>
  <c r="AW221" i="10"/>
  <c r="AX221" i="10"/>
  <c r="AY221" i="10"/>
  <c r="AZ221" i="10"/>
  <c r="BA221" i="10"/>
  <c r="BB221" i="10"/>
  <c r="AW222" i="10"/>
  <c r="AX222" i="10"/>
  <c r="AY222" i="10"/>
  <c r="AZ222" i="10"/>
  <c r="BA222" i="10"/>
  <c r="BB222" i="10"/>
  <c r="AW223" i="10"/>
  <c r="AX223" i="10"/>
  <c r="AY223" i="10"/>
  <c r="AZ223" i="10"/>
  <c r="BA223" i="10"/>
  <c r="BB223" i="10"/>
  <c r="AW224" i="10"/>
  <c r="AX224" i="10"/>
  <c r="AY224" i="10"/>
  <c r="AZ224" i="10"/>
  <c r="BA224" i="10"/>
  <c r="BB224" i="10"/>
  <c r="AW225" i="10"/>
  <c r="AX225" i="10"/>
  <c r="AY225" i="10"/>
  <c r="AZ225" i="10"/>
  <c r="BA225" i="10"/>
  <c r="BB225" i="10"/>
  <c r="AW226" i="10"/>
  <c r="AX226" i="10"/>
  <c r="AY226" i="10"/>
  <c r="AZ226" i="10"/>
  <c r="BA226" i="10"/>
  <c r="BB226" i="10"/>
  <c r="AW227" i="10"/>
  <c r="AX227" i="10"/>
  <c r="AY227" i="10"/>
  <c r="AZ227" i="10"/>
  <c r="BA227" i="10"/>
  <c r="BB227" i="10"/>
  <c r="AW228" i="10"/>
  <c r="AX228" i="10"/>
  <c r="AY228" i="10"/>
  <c r="AZ228" i="10"/>
  <c r="BA228" i="10"/>
  <c r="BB228" i="10"/>
  <c r="AW229" i="10"/>
  <c r="AX229" i="10"/>
  <c r="AY229" i="10"/>
  <c r="AZ229" i="10"/>
  <c r="BA229" i="10"/>
  <c r="BB229" i="10"/>
  <c r="BB200" i="10"/>
  <c r="BA200" i="10"/>
  <c r="AZ200" i="10"/>
  <c r="AY200" i="10"/>
  <c r="AX200" i="10"/>
  <c r="AW200" i="10"/>
  <c r="AW170" i="10"/>
  <c r="AX170" i="10"/>
  <c r="AY170" i="10"/>
  <c r="AZ170" i="10"/>
  <c r="BA170" i="10"/>
  <c r="BB170" i="10"/>
  <c r="AW171" i="10"/>
  <c r="AX171" i="10"/>
  <c r="AY171" i="10"/>
  <c r="AZ171" i="10"/>
  <c r="BA171" i="10"/>
  <c r="BB171" i="10"/>
  <c r="AW172" i="10"/>
  <c r="AX172" i="10"/>
  <c r="AY172" i="10"/>
  <c r="AZ172" i="10"/>
  <c r="BA172" i="10"/>
  <c r="BB172" i="10"/>
  <c r="AW173" i="10"/>
  <c r="AX173" i="10"/>
  <c r="AY173" i="10"/>
  <c r="AZ173" i="10"/>
  <c r="BA173" i="10"/>
  <c r="BB173" i="10"/>
  <c r="AW174" i="10"/>
  <c r="AX174" i="10"/>
  <c r="AY174" i="10"/>
  <c r="AZ174" i="10"/>
  <c r="BA174" i="10"/>
  <c r="BB174" i="10"/>
  <c r="AW175" i="10"/>
  <c r="AX175" i="10"/>
  <c r="AY175" i="10"/>
  <c r="AZ175" i="10"/>
  <c r="BA175" i="10"/>
  <c r="BB175" i="10"/>
  <c r="AW176" i="10"/>
  <c r="AX176" i="10"/>
  <c r="AY176" i="10"/>
  <c r="AZ176" i="10"/>
  <c r="BA176" i="10"/>
  <c r="BB176" i="10"/>
  <c r="AW177" i="10"/>
  <c r="AX177" i="10"/>
  <c r="AY177" i="10"/>
  <c r="AZ177" i="10"/>
  <c r="BA177" i="10"/>
  <c r="BB177" i="10"/>
  <c r="AW178" i="10"/>
  <c r="AX178" i="10"/>
  <c r="AY178" i="10"/>
  <c r="AZ178" i="10"/>
  <c r="BA178" i="10"/>
  <c r="BB178" i="10"/>
  <c r="AW179" i="10"/>
  <c r="AX179" i="10"/>
  <c r="AY179" i="10"/>
  <c r="AZ179" i="10"/>
  <c r="BA179" i="10"/>
  <c r="BB179" i="10"/>
  <c r="AW180" i="10"/>
  <c r="AX180" i="10"/>
  <c r="AY180" i="10"/>
  <c r="AZ180" i="10"/>
  <c r="BA180" i="10"/>
  <c r="BB180" i="10"/>
  <c r="AW181" i="10"/>
  <c r="AX181" i="10"/>
  <c r="AY181" i="10"/>
  <c r="AZ181" i="10"/>
  <c r="BA181" i="10"/>
  <c r="BB181" i="10"/>
  <c r="AW182" i="10"/>
  <c r="AX182" i="10"/>
  <c r="AY182" i="10"/>
  <c r="AZ182" i="10"/>
  <c r="BA182" i="10"/>
  <c r="BB182" i="10"/>
  <c r="AW183" i="10"/>
  <c r="AX183" i="10"/>
  <c r="AY183" i="10"/>
  <c r="AZ183" i="10"/>
  <c r="BA183" i="10"/>
  <c r="BB183" i="10"/>
  <c r="AW184" i="10"/>
  <c r="AX184" i="10"/>
  <c r="AY184" i="10"/>
  <c r="AZ184" i="10"/>
  <c r="BA184" i="10"/>
  <c r="BB184" i="10"/>
  <c r="AW185" i="10"/>
  <c r="AX185" i="10"/>
  <c r="AY185" i="10"/>
  <c r="AZ185" i="10"/>
  <c r="BA185" i="10"/>
  <c r="BB185" i="10"/>
  <c r="AW186" i="10"/>
  <c r="AX186" i="10"/>
  <c r="AY186" i="10"/>
  <c r="AZ186" i="10"/>
  <c r="BA186" i="10"/>
  <c r="BB186" i="10"/>
  <c r="AW187" i="10"/>
  <c r="AX187" i="10"/>
  <c r="AY187" i="10"/>
  <c r="AZ187" i="10"/>
  <c r="BA187" i="10"/>
  <c r="BB187" i="10"/>
  <c r="AW188" i="10"/>
  <c r="AX188" i="10"/>
  <c r="AY188" i="10"/>
  <c r="AZ188" i="10"/>
  <c r="BA188" i="10"/>
  <c r="BB188" i="10"/>
  <c r="AW189" i="10"/>
  <c r="AX189" i="10"/>
  <c r="AY189" i="10"/>
  <c r="AZ189" i="10"/>
  <c r="BA189" i="10"/>
  <c r="BB189" i="10"/>
  <c r="AW190" i="10"/>
  <c r="AX190" i="10"/>
  <c r="AY190" i="10"/>
  <c r="AZ190" i="10"/>
  <c r="BA190" i="10"/>
  <c r="BB190" i="10"/>
  <c r="AW191" i="10"/>
  <c r="AX191" i="10"/>
  <c r="AY191" i="10"/>
  <c r="AZ191" i="10"/>
  <c r="BA191" i="10"/>
  <c r="BB191" i="10"/>
  <c r="AW192" i="10"/>
  <c r="AX192" i="10"/>
  <c r="AY192" i="10"/>
  <c r="AZ192" i="10"/>
  <c r="BA192" i="10"/>
  <c r="BB192" i="10"/>
  <c r="AW193" i="10"/>
  <c r="AX193" i="10"/>
  <c r="AY193" i="10"/>
  <c r="AZ193" i="10"/>
  <c r="BA193" i="10"/>
  <c r="BB193" i="10"/>
  <c r="AW194" i="10"/>
  <c r="AX194" i="10"/>
  <c r="AY194" i="10"/>
  <c r="AZ194" i="10"/>
  <c r="BA194" i="10"/>
  <c r="BB194" i="10"/>
  <c r="AW195" i="10"/>
  <c r="AX195" i="10"/>
  <c r="AY195" i="10"/>
  <c r="AZ195" i="10"/>
  <c r="BA195" i="10"/>
  <c r="BB195" i="10"/>
  <c r="AW196" i="10"/>
  <c r="AX196" i="10"/>
  <c r="AY196" i="10"/>
  <c r="AZ196" i="10"/>
  <c r="BA196" i="10"/>
  <c r="BB196" i="10"/>
  <c r="AW197" i="10"/>
  <c r="AX197" i="10"/>
  <c r="AY197" i="10"/>
  <c r="AZ197" i="10"/>
  <c r="BA197" i="10"/>
  <c r="BB197" i="10"/>
  <c r="AW198" i="10"/>
  <c r="AX198" i="10"/>
  <c r="AY198" i="10"/>
  <c r="AZ198" i="10"/>
  <c r="BA198" i="10"/>
  <c r="BB198" i="10"/>
  <c r="AW199" i="10"/>
  <c r="AX199" i="10"/>
  <c r="AY199" i="10"/>
  <c r="AZ199" i="10"/>
  <c r="BA199" i="10"/>
  <c r="BB199" i="10"/>
  <c r="BB169" i="10"/>
  <c r="BA169" i="10"/>
  <c r="AZ169" i="10"/>
  <c r="AY169" i="10"/>
  <c r="AX169" i="10"/>
  <c r="AW169" i="10"/>
  <c r="AW139" i="10"/>
  <c r="AX139" i="10"/>
  <c r="AY139" i="10"/>
  <c r="AZ139" i="10"/>
  <c r="BA139" i="10"/>
  <c r="BB139" i="10"/>
  <c r="AW140" i="10"/>
  <c r="AX140" i="10"/>
  <c r="AY140" i="10"/>
  <c r="AZ140" i="10"/>
  <c r="BA140" i="10"/>
  <c r="BB140" i="10"/>
  <c r="AW141" i="10"/>
  <c r="AX141" i="10"/>
  <c r="AY141" i="10"/>
  <c r="AZ141" i="10"/>
  <c r="BA141" i="10"/>
  <c r="BB141" i="10"/>
  <c r="AW142" i="10"/>
  <c r="AX142" i="10"/>
  <c r="AY142" i="10"/>
  <c r="AZ142" i="10"/>
  <c r="BA142" i="10"/>
  <c r="BB142" i="10"/>
  <c r="AW143" i="10"/>
  <c r="AX143" i="10"/>
  <c r="AY143" i="10"/>
  <c r="AZ143" i="10"/>
  <c r="BA143" i="10"/>
  <c r="BB143" i="10"/>
  <c r="AW144" i="10"/>
  <c r="AX144" i="10"/>
  <c r="AY144" i="10"/>
  <c r="AZ144" i="10"/>
  <c r="BA144" i="10"/>
  <c r="BB144" i="10"/>
  <c r="AW145" i="10"/>
  <c r="AX145" i="10"/>
  <c r="AY145" i="10"/>
  <c r="AZ145" i="10"/>
  <c r="BA145" i="10"/>
  <c r="BB145" i="10"/>
  <c r="AW146" i="10"/>
  <c r="AX146" i="10"/>
  <c r="AY146" i="10"/>
  <c r="AZ146" i="10"/>
  <c r="BA146" i="10"/>
  <c r="BB146" i="10"/>
  <c r="AW147" i="10"/>
  <c r="AX147" i="10"/>
  <c r="AY147" i="10"/>
  <c r="AZ147" i="10"/>
  <c r="BA147" i="10"/>
  <c r="BB147" i="10"/>
  <c r="AW148" i="10"/>
  <c r="AX148" i="10"/>
  <c r="AY148" i="10"/>
  <c r="AZ148" i="10"/>
  <c r="BA148" i="10"/>
  <c r="BB148" i="10"/>
  <c r="AW149" i="10"/>
  <c r="AX149" i="10"/>
  <c r="AY149" i="10"/>
  <c r="AZ149" i="10"/>
  <c r="BA149" i="10"/>
  <c r="BB149" i="10"/>
  <c r="AW150" i="10"/>
  <c r="AX150" i="10"/>
  <c r="AY150" i="10"/>
  <c r="AZ150" i="10"/>
  <c r="BA150" i="10"/>
  <c r="BB150" i="10"/>
  <c r="AW151" i="10"/>
  <c r="AX151" i="10"/>
  <c r="AY151" i="10"/>
  <c r="AZ151" i="10"/>
  <c r="BA151" i="10"/>
  <c r="BB151" i="10"/>
  <c r="AW152" i="10"/>
  <c r="AX152" i="10"/>
  <c r="AY152" i="10"/>
  <c r="AZ152" i="10"/>
  <c r="BA152" i="10"/>
  <c r="BB152" i="10"/>
  <c r="AW153" i="10"/>
  <c r="AX153" i="10"/>
  <c r="AY153" i="10"/>
  <c r="AZ153" i="10"/>
  <c r="BA153" i="10"/>
  <c r="BB153" i="10"/>
  <c r="AW154" i="10"/>
  <c r="AX154" i="10"/>
  <c r="AY154" i="10"/>
  <c r="AZ154" i="10"/>
  <c r="BA154" i="10"/>
  <c r="BB154" i="10"/>
  <c r="AW155" i="10"/>
  <c r="AX155" i="10"/>
  <c r="AY155" i="10"/>
  <c r="AZ155" i="10"/>
  <c r="BA155" i="10"/>
  <c r="BB155" i="10"/>
  <c r="AW156" i="10"/>
  <c r="AX156" i="10"/>
  <c r="AY156" i="10"/>
  <c r="AZ156" i="10"/>
  <c r="BA156" i="10"/>
  <c r="BB156" i="10"/>
  <c r="AW157" i="10"/>
  <c r="AX157" i="10"/>
  <c r="AY157" i="10"/>
  <c r="AZ157" i="10"/>
  <c r="BA157" i="10"/>
  <c r="BB157" i="10"/>
  <c r="AW158" i="10"/>
  <c r="AX158" i="10"/>
  <c r="AY158" i="10"/>
  <c r="AZ158" i="10"/>
  <c r="BA158" i="10"/>
  <c r="BB158" i="10"/>
  <c r="AW159" i="10"/>
  <c r="AX159" i="10"/>
  <c r="AY159" i="10"/>
  <c r="AZ159" i="10"/>
  <c r="BA159" i="10"/>
  <c r="BB159" i="10"/>
  <c r="AW160" i="10"/>
  <c r="AX160" i="10"/>
  <c r="AY160" i="10"/>
  <c r="AZ160" i="10"/>
  <c r="BA160" i="10"/>
  <c r="BB160" i="10"/>
  <c r="AW161" i="10"/>
  <c r="AX161" i="10"/>
  <c r="AY161" i="10"/>
  <c r="AZ161" i="10"/>
  <c r="BA161" i="10"/>
  <c r="BB161" i="10"/>
  <c r="AW162" i="10"/>
  <c r="AX162" i="10"/>
  <c r="AY162" i="10"/>
  <c r="AZ162" i="10"/>
  <c r="BA162" i="10"/>
  <c r="BB162" i="10"/>
  <c r="AW163" i="10"/>
  <c r="AX163" i="10"/>
  <c r="AY163" i="10"/>
  <c r="AZ163" i="10"/>
  <c r="BA163" i="10"/>
  <c r="BB163" i="10"/>
  <c r="AW164" i="10"/>
  <c r="AX164" i="10"/>
  <c r="AY164" i="10"/>
  <c r="AZ164" i="10"/>
  <c r="BA164" i="10"/>
  <c r="BB164" i="10"/>
  <c r="AW165" i="10"/>
  <c r="AX165" i="10"/>
  <c r="AY165" i="10"/>
  <c r="AZ165" i="10"/>
  <c r="BA165" i="10"/>
  <c r="BB165" i="10"/>
  <c r="AW166" i="10"/>
  <c r="AX166" i="10"/>
  <c r="AY166" i="10"/>
  <c r="AZ166" i="10"/>
  <c r="BA166" i="10"/>
  <c r="BB166" i="10"/>
  <c r="AW167" i="10"/>
  <c r="AX167" i="10"/>
  <c r="AY167" i="10"/>
  <c r="AZ167" i="10"/>
  <c r="BA167" i="10"/>
  <c r="BB167" i="10"/>
  <c r="AW168" i="10"/>
  <c r="AX168" i="10"/>
  <c r="AY168" i="10"/>
  <c r="AZ168" i="10"/>
  <c r="BA168" i="10"/>
  <c r="BB168" i="10"/>
  <c r="BB138" i="10"/>
  <c r="BA138" i="10"/>
  <c r="AZ138" i="10"/>
  <c r="AY138" i="10"/>
  <c r="AX138" i="10"/>
  <c r="AW138" i="10"/>
  <c r="AW109" i="10"/>
  <c r="AX109" i="10"/>
  <c r="AY109" i="10"/>
  <c r="AZ109" i="10"/>
  <c r="BA109" i="10"/>
  <c r="BB109" i="10"/>
  <c r="AW110" i="10"/>
  <c r="AX110" i="10"/>
  <c r="AY110" i="10"/>
  <c r="AZ110" i="10"/>
  <c r="BA110" i="10"/>
  <c r="BB110" i="10"/>
  <c r="AW111" i="10"/>
  <c r="AX111" i="10"/>
  <c r="AY111" i="10"/>
  <c r="AZ111" i="10"/>
  <c r="BA111" i="10"/>
  <c r="BB111" i="10"/>
  <c r="AW112" i="10"/>
  <c r="AX112" i="10"/>
  <c r="AY112" i="10"/>
  <c r="AZ112" i="10"/>
  <c r="BA112" i="10"/>
  <c r="BB112" i="10"/>
  <c r="AW113" i="10"/>
  <c r="AX113" i="10"/>
  <c r="AY113" i="10"/>
  <c r="AZ113" i="10"/>
  <c r="BA113" i="10"/>
  <c r="BB113" i="10"/>
  <c r="AW114" i="10"/>
  <c r="AX114" i="10"/>
  <c r="AY114" i="10"/>
  <c r="AZ114" i="10"/>
  <c r="BA114" i="10"/>
  <c r="BB114" i="10"/>
  <c r="AW115" i="10"/>
  <c r="AX115" i="10"/>
  <c r="AY115" i="10"/>
  <c r="AZ115" i="10"/>
  <c r="BA115" i="10"/>
  <c r="BB115" i="10"/>
  <c r="AW116" i="10"/>
  <c r="AX116" i="10"/>
  <c r="AY116" i="10"/>
  <c r="AZ116" i="10"/>
  <c r="BA116" i="10"/>
  <c r="BB116" i="10"/>
  <c r="AW117" i="10"/>
  <c r="AX117" i="10"/>
  <c r="AY117" i="10"/>
  <c r="AZ117" i="10"/>
  <c r="BA117" i="10"/>
  <c r="BB117" i="10"/>
  <c r="AW118" i="10"/>
  <c r="AX118" i="10"/>
  <c r="AY118" i="10"/>
  <c r="AZ118" i="10"/>
  <c r="BA118" i="10"/>
  <c r="BB118" i="10"/>
  <c r="AW119" i="10"/>
  <c r="AX119" i="10"/>
  <c r="AY119" i="10"/>
  <c r="AZ119" i="10"/>
  <c r="BA119" i="10"/>
  <c r="BB119" i="10"/>
  <c r="AW120" i="10"/>
  <c r="AX120" i="10"/>
  <c r="AY120" i="10"/>
  <c r="AZ120" i="10"/>
  <c r="BA120" i="10"/>
  <c r="BB120" i="10"/>
  <c r="AW121" i="10"/>
  <c r="AX121" i="10"/>
  <c r="AY121" i="10"/>
  <c r="AZ121" i="10"/>
  <c r="BA121" i="10"/>
  <c r="BB121" i="10"/>
  <c r="AW122" i="10"/>
  <c r="AX122" i="10"/>
  <c r="AY122" i="10"/>
  <c r="AZ122" i="10"/>
  <c r="BA122" i="10"/>
  <c r="BB122" i="10"/>
  <c r="AW123" i="10"/>
  <c r="AX123" i="10"/>
  <c r="AY123" i="10"/>
  <c r="AZ123" i="10"/>
  <c r="BA123" i="10"/>
  <c r="BB123" i="10"/>
  <c r="AW124" i="10"/>
  <c r="AX124" i="10"/>
  <c r="AY124" i="10"/>
  <c r="AZ124" i="10"/>
  <c r="BA124" i="10"/>
  <c r="BB124" i="10"/>
  <c r="AW125" i="10"/>
  <c r="AX125" i="10"/>
  <c r="AY125" i="10"/>
  <c r="AZ125" i="10"/>
  <c r="BA125" i="10"/>
  <c r="BB125" i="10"/>
  <c r="AW126" i="10"/>
  <c r="AX126" i="10"/>
  <c r="AY126" i="10"/>
  <c r="AZ126" i="10"/>
  <c r="BA126" i="10"/>
  <c r="BB126" i="10"/>
  <c r="AW127" i="10"/>
  <c r="AX127" i="10"/>
  <c r="AY127" i="10"/>
  <c r="AZ127" i="10"/>
  <c r="BA127" i="10"/>
  <c r="BB127" i="10"/>
  <c r="AW128" i="10"/>
  <c r="AX128" i="10"/>
  <c r="AY128" i="10"/>
  <c r="AZ128" i="10"/>
  <c r="BA128" i="10"/>
  <c r="BB128" i="10"/>
  <c r="AW129" i="10"/>
  <c r="AX129" i="10"/>
  <c r="AY129" i="10"/>
  <c r="AZ129" i="10"/>
  <c r="BA129" i="10"/>
  <c r="BB129" i="10"/>
  <c r="AW130" i="10"/>
  <c r="AX130" i="10"/>
  <c r="AY130" i="10"/>
  <c r="AZ130" i="10"/>
  <c r="BA130" i="10"/>
  <c r="BB130" i="10"/>
  <c r="AW131" i="10"/>
  <c r="AX131" i="10"/>
  <c r="AY131" i="10"/>
  <c r="AZ131" i="10"/>
  <c r="BA131" i="10"/>
  <c r="BB131" i="10"/>
  <c r="AW132" i="10"/>
  <c r="AX132" i="10"/>
  <c r="AY132" i="10"/>
  <c r="AZ132" i="10"/>
  <c r="BA132" i="10"/>
  <c r="BB132" i="10"/>
  <c r="AW133" i="10"/>
  <c r="AX133" i="10"/>
  <c r="AY133" i="10"/>
  <c r="AZ133" i="10"/>
  <c r="BA133" i="10"/>
  <c r="BB133" i="10"/>
  <c r="AW134" i="10"/>
  <c r="AX134" i="10"/>
  <c r="AY134" i="10"/>
  <c r="AZ134" i="10"/>
  <c r="BA134" i="10"/>
  <c r="BB134" i="10"/>
  <c r="AW135" i="10"/>
  <c r="AX135" i="10"/>
  <c r="AY135" i="10"/>
  <c r="AZ135" i="10"/>
  <c r="BA135" i="10"/>
  <c r="BB135" i="10"/>
  <c r="AW136" i="10"/>
  <c r="AX136" i="10"/>
  <c r="AY136" i="10"/>
  <c r="AZ136" i="10"/>
  <c r="BA136" i="10"/>
  <c r="BB136" i="10"/>
  <c r="AW137" i="10"/>
  <c r="AX137" i="10"/>
  <c r="AY137" i="10"/>
  <c r="AZ137" i="10"/>
  <c r="BA137" i="10"/>
  <c r="BB137" i="10"/>
  <c r="BB108" i="10"/>
  <c r="BA108" i="10"/>
  <c r="AZ108" i="10"/>
  <c r="AY108" i="10"/>
  <c r="AX108" i="10"/>
  <c r="AW108" i="10"/>
  <c r="AW78" i="10"/>
  <c r="AX78" i="10"/>
  <c r="AY78" i="10"/>
  <c r="AZ78" i="10"/>
  <c r="BA78" i="10"/>
  <c r="BB78" i="10"/>
  <c r="AW79" i="10"/>
  <c r="AX79" i="10"/>
  <c r="AY79" i="10"/>
  <c r="AZ79" i="10"/>
  <c r="BA79" i="10"/>
  <c r="BB79" i="10"/>
  <c r="AW80" i="10"/>
  <c r="AX80" i="10"/>
  <c r="AY80" i="10"/>
  <c r="AZ80" i="10"/>
  <c r="BA80" i="10"/>
  <c r="BB80" i="10"/>
  <c r="AW81" i="10"/>
  <c r="AX81" i="10"/>
  <c r="AY81" i="10"/>
  <c r="AZ81" i="10"/>
  <c r="BA81" i="10"/>
  <c r="BB81" i="10"/>
  <c r="AW82" i="10"/>
  <c r="AX82" i="10"/>
  <c r="AY82" i="10"/>
  <c r="AZ82" i="10"/>
  <c r="BA82" i="10"/>
  <c r="BB82" i="10"/>
  <c r="AW83" i="10"/>
  <c r="AX83" i="10"/>
  <c r="AY83" i="10"/>
  <c r="AZ83" i="10"/>
  <c r="BA83" i="10"/>
  <c r="BB83" i="10"/>
  <c r="AW84" i="10"/>
  <c r="AX84" i="10"/>
  <c r="AY84" i="10"/>
  <c r="AZ84" i="10"/>
  <c r="BA84" i="10"/>
  <c r="BB84" i="10"/>
  <c r="AW85" i="10"/>
  <c r="AX85" i="10"/>
  <c r="AY85" i="10"/>
  <c r="AZ85" i="10"/>
  <c r="BA85" i="10"/>
  <c r="BB85" i="10"/>
  <c r="AW86" i="10"/>
  <c r="AX86" i="10"/>
  <c r="AY86" i="10"/>
  <c r="AZ86" i="10"/>
  <c r="BA86" i="10"/>
  <c r="BB86" i="10"/>
  <c r="AW87" i="10"/>
  <c r="AX87" i="10"/>
  <c r="AY87" i="10"/>
  <c r="AZ87" i="10"/>
  <c r="BA87" i="10"/>
  <c r="BB87" i="10"/>
  <c r="AW88" i="10"/>
  <c r="AX88" i="10"/>
  <c r="AY88" i="10"/>
  <c r="AZ88" i="10"/>
  <c r="BA88" i="10"/>
  <c r="BB88" i="10"/>
  <c r="AW89" i="10"/>
  <c r="AX89" i="10"/>
  <c r="AY89" i="10"/>
  <c r="AZ89" i="10"/>
  <c r="BA89" i="10"/>
  <c r="BB89" i="10"/>
  <c r="AW90" i="10"/>
  <c r="AX90" i="10"/>
  <c r="AY90" i="10"/>
  <c r="AZ90" i="10"/>
  <c r="BA90" i="10"/>
  <c r="BB90" i="10"/>
  <c r="AW91" i="10"/>
  <c r="AX91" i="10"/>
  <c r="AY91" i="10"/>
  <c r="AZ91" i="10"/>
  <c r="BA91" i="10"/>
  <c r="BB91" i="10"/>
  <c r="AW92" i="10"/>
  <c r="AX92" i="10"/>
  <c r="AY92" i="10"/>
  <c r="AZ92" i="10"/>
  <c r="BA92" i="10"/>
  <c r="BB92" i="10"/>
  <c r="AW93" i="10"/>
  <c r="AX93" i="10"/>
  <c r="AY93" i="10"/>
  <c r="AZ93" i="10"/>
  <c r="BA93" i="10"/>
  <c r="BB93" i="10"/>
  <c r="AW94" i="10"/>
  <c r="AX94" i="10"/>
  <c r="AY94" i="10"/>
  <c r="AZ94" i="10"/>
  <c r="BA94" i="10"/>
  <c r="BB94" i="10"/>
  <c r="AW95" i="10"/>
  <c r="AX95" i="10"/>
  <c r="AY95" i="10"/>
  <c r="AZ95" i="10"/>
  <c r="BA95" i="10"/>
  <c r="BB95" i="10"/>
  <c r="AW96" i="10"/>
  <c r="AX96" i="10"/>
  <c r="AY96" i="10"/>
  <c r="AZ96" i="10"/>
  <c r="BA96" i="10"/>
  <c r="BB96" i="10"/>
  <c r="AW97" i="10"/>
  <c r="AX97" i="10"/>
  <c r="AY97" i="10"/>
  <c r="AZ97" i="10"/>
  <c r="BA97" i="10"/>
  <c r="BB97" i="10"/>
  <c r="AW98" i="10"/>
  <c r="AX98" i="10"/>
  <c r="AY98" i="10"/>
  <c r="AZ98" i="10"/>
  <c r="BA98" i="10"/>
  <c r="BB98" i="10"/>
  <c r="AW99" i="10"/>
  <c r="AX99" i="10"/>
  <c r="AY99" i="10"/>
  <c r="AZ99" i="10"/>
  <c r="BA99" i="10"/>
  <c r="BB99" i="10"/>
  <c r="AW100" i="10"/>
  <c r="AX100" i="10"/>
  <c r="AY100" i="10"/>
  <c r="AZ100" i="10"/>
  <c r="BA100" i="10"/>
  <c r="BB100" i="10"/>
  <c r="AW101" i="10"/>
  <c r="AX101" i="10"/>
  <c r="AY101" i="10"/>
  <c r="AZ101" i="10"/>
  <c r="BA101" i="10"/>
  <c r="BB101" i="10"/>
  <c r="AW102" i="10"/>
  <c r="AX102" i="10"/>
  <c r="AY102" i="10"/>
  <c r="AZ102" i="10"/>
  <c r="BA102" i="10"/>
  <c r="BB102" i="10"/>
  <c r="AW103" i="10"/>
  <c r="AX103" i="10"/>
  <c r="AY103" i="10"/>
  <c r="AZ103" i="10"/>
  <c r="BA103" i="10"/>
  <c r="BB103" i="10"/>
  <c r="AW104" i="10"/>
  <c r="AX104" i="10"/>
  <c r="AY104" i="10"/>
  <c r="AZ104" i="10"/>
  <c r="BA104" i="10"/>
  <c r="BB104" i="10"/>
  <c r="AW105" i="10"/>
  <c r="AX105" i="10"/>
  <c r="AY105" i="10"/>
  <c r="AZ105" i="10"/>
  <c r="BA105" i="10"/>
  <c r="BB105" i="10"/>
  <c r="AW106" i="10"/>
  <c r="AX106" i="10"/>
  <c r="AY106" i="10"/>
  <c r="AZ106" i="10"/>
  <c r="BA106" i="10"/>
  <c r="BB106" i="10"/>
  <c r="AW107" i="10"/>
  <c r="AX107" i="10"/>
  <c r="AY107" i="10"/>
  <c r="AZ107" i="10"/>
  <c r="BA107" i="10"/>
  <c r="BB107" i="10"/>
  <c r="BB77" i="10"/>
  <c r="BA77" i="10"/>
  <c r="AZ77" i="10"/>
  <c r="AY77" i="10"/>
  <c r="AX77" i="10"/>
  <c r="AW77" i="10"/>
  <c r="AW48" i="10"/>
  <c r="AX48" i="10"/>
  <c r="AY48" i="10"/>
  <c r="AZ48" i="10"/>
  <c r="BA48" i="10"/>
  <c r="BB48" i="10"/>
  <c r="AW49" i="10"/>
  <c r="AX49" i="10"/>
  <c r="AY49" i="10"/>
  <c r="AZ49" i="10"/>
  <c r="BA49" i="10"/>
  <c r="BB49" i="10"/>
  <c r="AW50" i="10"/>
  <c r="AX50" i="10"/>
  <c r="AY50" i="10"/>
  <c r="AZ50" i="10"/>
  <c r="BA50" i="10"/>
  <c r="BB50" i="10"/>
  <c r="AW51" i="10"/>
  <c r="AX51" i="10"/>
  <c r="AY51" i="10"/>
  <c r="AZ51" i="10"/>
  <c r="BA51" i="10"/>
  <c r="BB51" i="10"/>
  <c r="AW52" i="10"/>
  <c r="AX52" i="10"/>
  <c r="AY52" i="10"/>
  <c r="AZ52" i="10"/>
  <c r="BA52" i="10"/>
  <c r="BB52" i="10"/>
  <c r="AW53" i="10"/>
  <c r="AX53" i="10"/>
  <c r="AY53" i="10"/>
  <c r="AZ53" i="10"/>
  <c r="BA53" i="10"/>
  <c r="BB53" i="10"/>
  <c r="AW54" i="10"/>
  <c r="AX54" i="10"/>
  <c r="AY54" i="10"/>
  <c r="AZ54" i="10"/>
  <c r="BA54" i="10"/>
  <c r="BB54" i="10"/>
  <c r="AW55" i="10"/>
  <c r="AX55" i="10"/>
  <c r="AY55" i="10"/>
  <c r="AZ55" i="10"/>
  <c r="BA55" i="10"/>
  <c r="BB55" i="10"/>
  <c r="AW56" i="10"/>
  <c r="AX56" i="10"/>
  <c r="AY56" i="10"/>
  <c r="AZ56" i="10"/>
  <c r="BA56" i="10"/>
  <c r="BB56" i="10"/>
  <c r="AW57" i="10"/>
  <c r="AX57" i="10"/>
  <c r="AY57" i="10"/>
  <c r="AZ57" i="10"/>
  <c r="BA57" i="10"/>
  <c r="BB57" i="10"/>
  <c r="AW58" i="10"/>
  <c r="AX58" i="10"/>
  <c r="AY58" i="10"/>
  <c r="AZ58" i="10"/>
  <c r="BA58" i="10"/>
  <c r="BB58" i="10"/>
  <c r="AW59" i="10"/>
  <c r="AX59" i="10"/>
  <c r="AY59" i="10"/>
  <c r="AZ59" i="10"/>
  <c r="BA59" i="10"/>
  <c r="BB59" i="10"/>
  <c r="AW60" i="10"/>
  <c r="AX60" i="10"/>
  <c r="AY60" i="10"/>
  <c r="AZ60" i="10"/>
  <c r="BA60" i="10"/>
  <c r="BB60" i="10"/>
  <c r="AW61" i="10"/>
  <c r="AX61" i="10"/>
  <c r="AY61" i="10"/>
  <c r="AZ61" i="10"/>
  <c r="BA61" i="10"/>
  <c r="BB61" i="10"/>
  <c r="AW62" i="10"/>
  <c r="AX62" i="10"/>
  <c r="AY62" i="10"/>
  <c r="AZ62" i="10"/>
  <c r="BA62" i="10"/>
  <c r="BB62" i="10"/>
  <c r="AW63" i="10"/>
  <c r="AX63" i="10"/>
  <c r="AY63" i="10"/>
  <c r="AZ63" i="10"/>
  <c r="BA63" i="10"/>
  <c r="BB63" i="10"/>
  <c r="AW64" i="10"/>
  <c r="AX64" i="10"/>
  <c r="AY64" i="10"/>
  <c r="AZ64" i="10"/>
  <c r="BA64" i="10"/>
  <c r="BB64" i="10"/>
  <c r="AW65" i="10"/>
  <c r="AX65" i="10"/>
  <c r="AY65" i="10"/>
  <c r="AZ65" i="10"/>
  <c r="BA65" i="10"/>
  <c r="BB65" i="10"/>
  <c r="AW66" i="10"/>
  <c r="AX66" i="10"/>
  <c r="AY66" i="10"/>
  <c r="AZ66" i="10"/>
  <c r="BA66" i="10"/>
  <c r="BB66" i="10"/>
  <c r="AW67" i="10"/>
  <c r="AX67" i="10"/>
  <c r="AY67" i="10"/>
  <c r="AZ67" i="10"/>
  <c r="BA67" i="10"/>
  <c r="BB67" i="10"/>
  <c r="AW68" i="10"/>
  <c r="AX68" i="10"/>
  <c r="AY68" i="10"/>
  <c r="AZ68" i="10"/>
  <c r="BA68" i="10"/>
  <c r="BB68" i="10"/>
  <c r="AW69" i="10"/>
  <c r="AX69" i="10"/>
  <c r="AY69" i="10"/>
  <c r="AZ69" i="10"/>
  <c r="BA69" i="10"/>
  <c r="BB69" i="10"/>
  <c r="AW70" i="10"/>
  <c r="AX70" i="10"/>
  <c r="AY70" i="10"/>
  <c r="AZ70" i="10"/>
  <c r="BA70" i="10"/>
  <c r="BB70" i="10"/>
  <c r="AW71" i="10"/>
  <c r="AX71" i="10"/>
  <c r="AY71" i="10"/>
  <c r="AZ71" i="10"/>
  <c r="BA71" i="10"/>
  <c r="BB71" i="10"/>
  <c r="AW72" i="10"/>
  <c r="AX72" i="10"/>
  <c r="AY72" i="10"/>
  <c r="AZ72" i="10"/>
  <c r="BA72" i="10"/>
  <c r="BB72" i="10"/>
  <c r="AW73" i="10"/>
  <c r="AX73" i="10"/>
  <c r="AY73" i="10"/>
  <c r="AZ73" i="10"/>
  <c r="BA73" i="10"/>
  <c r="BB73" i="10"/>
  <c r="AW74" i="10"/>
  <c r="AX74" i="10"/>
  <c r="AY74" i="10"/>
  <c r="AZ74" i="10"/>
  <c r="BA74" i="10"/>
  <c r="BB74" i="10"/>
  <c r="AW75" i="10"/>
  <c r="AX75" i="10"/>
  <c r="AY75" i="10"/>
  <c r="AZ75" i="10"/>
  <c r="BA75" i="10"/>
  <c r="BB75" i="10"/>
  <c r="AW76" i="10"/>
  <c r="AX76" i="10"/>
  <c r="AY76" i="10"/>
  <c r="AZ76" i="10"/>
  <c r="BA76" i="10"/>
  <c r="BB76" i="10"/>
  <c r="AW47" i="10"/>
  <c r="AV48" i="10"/>
  <c r="AV47" i="10"/>
  <c r="AX47" i="10"/>
  <c r="AY47" i="10"/>
  <c r="AZ47" i="10"/>
  <c r="BA47" i="10"/>
  <c r="BB47" i="10"/>
  <c r="C47" i="10"/>
  <c r="C39" i="10"/>
  <c r="AW40" i="10"/>
  <c r="AX40" i="10"/>
  <c r="AY40" i="10"/>
  <c r="AZ40" i="10"/>
  <c r="BA40" i="10"/>
  <c r="BB40" i="10"/>
  <c r="AW39" i="10"/>
  <c r="AX39" i="10"/>
  <c r="AY39" i="10"/>
  <c r="AZ39" i="10"/>
  <c r="BA39" i="10"/>
  <c r="BB39" i="10"/>
  <c r="AV39" i="10"/>
  <c r="C40" i="10"/>
  <c r="C20" i="10"/>
  <c r="B38" i="10"/>
  <c r="B37" i="10"/>
  <c r="B36" i="10"/>
  <c r="B35" i="10"/>
  <c r="B34" i="10"/>
  <c r="B33" i="10"/>
  <c r="B32" i="10"/>
  <c r="B31" i="10"/>
  <c r="B30" i="10"/>
  <c r="B29" i="10"/>
  <c r="B28" i="10"/>
  <c r="B27" i="10"/>
  <c r="B26" i="10"/>
  <c r="B25" i="10"/>
  <c r="B24" i="10"/>
  <c r="BB20" i="10"/>
  <c r="BA20" i="10"/>
  <c r="AZ20" i="10"/>
  <c r="AY20" i="10"/>
  <c r="AX20" i="10"/>
  <c r="AW20" i="10"/>
  <c r="Q138" i="13" l="1"/>
  <c r="R138" i="13"/>
  <c r="G138" i="13" l="1"/>
  <c r="B10" i="13" l="1"/>
  <c r="B9" i="13"/>
  <c r="AN58" i="10" l="1"/>
  <c r="M20" i="10"/>
  <c r="AP39" i="10" l="1"/>
  <c r="AO39" i="10"/>
  <c r="C52" i="10" l="1"/>
  <c r="R10" i="13" l="1"/>
  <c r="S10" i="13"/>
  <c r="Q10" i="13" l="1"/>
  <c r="P10" i="13" s="1"/>
  <c r="Q11" i="13"/>
  <c r="P11" i="13" s="1"/>
  <c r="R11" i="13" l="1"/>
  <c r="S11" i="13" s="1"/>
  <c r="T11" i="13" s="1"/>
  <c r="U11" i="13" s="1"/>
  <c r="V11" i="13" s="1"/>
  <c r="O10" i="13"/>
  <c r="O11" i="13" l="1"/>
  <c r="O12" i="13" s="1"/>
  <c r="O13" i="13" s="1"/>
  <c r="O14" i="13" s="1"/>
  <c r="O15" i="13" s="1"/>
  <c r="O16" i="13" s="1"/>
  <c r="O17" i="13" s="1"/>
  <c r="O18" i="13" s="1"/>
  <c r="O19" i="13" s="1"/>
  <c r="O20" i="13" s="1"/>
  <c r="O21" i="13" s="1"/>
  <c r="O22" i="13" s="1"/>
  <c r="O23" i="13" s="1"/>
  <c r="O24" i="13" s="1"/>
  <c r="O25" i="13" s="1"/>
  <c r="O26" i="13" s="1"/>
  <c r="O27" i="13" s="1"/>
  <c r="O28" i="13" s="1"/>
  <c r="O29" i="13" s="1"/>
  <c r="O30" i="13" s="1"/>
  <c r="O31" i="13" s="1"/>
  <c r="O32" i="13" s="1"/>
  <c r="O33" i="13" s="1"/>
  <c r="O34" i="13" s="1"/>
  <c r="O35" i="13" s="1"/>
  <c r="O36" i="13" s="1"/>
  <c r="O37" i="13" s="1"/>
  <c r="O38" i="13" s="1"/>
  <c r="O39" i="13" s="1"/>
  <c r="O40" i="13" s="1"/>
  <c r="O41" i="13" s="1"/>
  <c r="O42" i="13" s="1"/>
  <c r="O43" i="13" s="1"/>
  <c r="O44" i="13" s="1"/>
  <c r="O45" i="13" s="1"/>
  <c r="O46" i="13" s="1"/>
  <c r="O47" i="13" s="1"/>
  <c r="O48" i="13" s="1"/>
  <c r="O49" i="13" s="1"/>
  <c r="O50" i="13" s="1"/>
  <c r="O51" i="13" s="1"/>
  <c r="O52" i="13" s="1"/>
  <c r="O53" i="13" s="1"/>
  <c r="O54" i="13" s="1"/>
  <c r="O55" i="13" s="1"/>
  <c r="O56" i="13" s="1"/>
  <c r="O57" i="13" s="1"/>
  <c r="O58" i="13" s="1"/>
  <c r="O59" i="13" s="1"/>
  <c r="O60" i="13" s="1"/>
  <c r="O61" i="13" s="1"/>
  <c r="O62" i="13" s="1"/>
  <c r="O63" i="13" s="1"/>
  <c r="O64" i="13" s="1"/>
  <c r="O65" i="13" s="1"/>
  <c r="O66" i="13" s="1"/>
  <c r="O67" i="13" s="1"/>
  <c r="O68" i="13" s="1"/>
  <c r="O69" i="13" s="1"/>
  <c r="O70" i="13" s="1"/>
  <c r="O71" i="13" s="1"/>
  <c r="O72" i="13" s="1"/>
  <c r="O73" i="13" s="1"/>
  <c r="O74" i="13" s="1"/>
  <c r="O75" i="13" s="1"/>
  <c r="O76" i="13" s="1"/>
  <c r="O77" i="13" s="1"/>
  <c r="O78" i="13" s="1"/>
  <c r="O79" i="13" s="1"/>
  <c r="O80" i="13" s="1"/>
  <c r="O81" i="13" s="1"/>
  <c r="O82" i="13" s="1"/>
  <c r="O83" i="13" s="1"/>
  <c r="O84" i="13" s="1"/>
  <c r="O85" i="13" s="1"/>
  <c r="O86" i="13" s="1"/>
  <c r="O87" i="13" s="1"/>
  <c r="O88" i="13" s="1"/>
  <c r="O89" i="13" s="1"/>
  <c r="O90" i="13" s="1"/>
  <c r="O91" i="13" s="1"/>
  <c r="O92" i="13" s="1"/>
  <c r="O93" i="13" s="1"/>
  <c r="O94" i="13" s="1"/>
  <c r="O95" i="13" s="1"/>
  <c r="O96" i="13" s="1"/>
  <c r="O97" i="13" s="1"/>
  <c r="O98" i="13" s="1"/>
  <c r="O99" i="13" s="1"/>
  <c r="O100" i="13" s="1"/>
  <c r="O101" i="13" s="1"/>
  <c r="O102" i="13" s="1"/>
  <c r="O103" i="13" s="1"/>
  <c r="O104" i="13" s="1"/>
  <c r="O105" i="13" s="1"/>
  <c r="O106" i="13" s="1"/>
  <c r="O107" i="13" s="1"/>
  <c r="O108" i="13" s="1"/>
  <c r="O109" i="13" s="1"/>
  <c r="O110" i="13" s="1"/>
  <c r="O111" i="13" s="1"/>
  <c r="O112" i="13" s="1"/>
  <c r="O113" i="13" s="1"/>
  <c r="O114" i="13" s="1"/>
  <c r="O115" i="13" s="1"/>
  <c r="O116" i="13" s="1"/>
  <c r="O117" i="13" s="1"/>
  <c r="O118" i="13" s="1"/>
  <c r="O119" i="13" s="1"/>
  <c r="O120" i="13" s="1"/>
  <c r="O121" i="13" s="1"/>
  <c r="O122" i="13" s="1"/>
  <c r="O123" i="13" s="1"/>
  <c r="O124" i="13" s="1"/>
  <c r="O125" i="13" s="1"/>
  <c r="O126" i="13" s="1"/>
  <c r="O127" i="13" s="1"/>
  <c r="O128" i="13" s="1"/>
  <c r="O129" i="13" s="1"/>
  <c r="O130" i="13" s="1"/>
  <c r="O131" i="13" s="1"/>
  <c r="O132" i="13" s="1"/>
  <c r="O133" i="13" s="1"/>
  <c r="O134" i="13" s="1"/>
  <c r="O135" i="13" s="1"/>
  <c r="O136" i="13" s="1"/>
  <c r="O137" i="13" s="1"/>
  <c r="O138" i="13" s="1"/>
  <c r="O139" i="13" s="1"/>
  <c r="O140" i="13" s="1"/>
  <c r="O141" i="13" s="1"/>
  <c r="O142" i="13" s="1"/>
  <c r="O143" i="13" s="1"/>
  <c r="O144" i="13" s="1"/>
  <c r="O145" i="13" s="1"/>
  <c r="O146" i="13" s="1"/>
  <c r="O147" i="13" s="1"/>
  <c r="O148" i="13" s="1"/>
  <c r="O149" i="13" s="1"/>
  <c r="O150" i="13" s="1"/>
  <c r="O151" i="13" s="1"/>
  <c r="O152" i="13" s="1"/>
  <c r="O153" i="13" s="1"/>
  <c r="O154" i="13" s="1"/>
  <c r="O155" i="13" s="1"/>
  <c r="O156" i="13" s="1"/>
  <c r="O157" i="13" s="1"/>
  <c r="O158" i="13" s="1"/>
  <c r="O159" i="13" s="1"/>
  <c r="O160" i="13" s="1"/>
  <c r="O161" i="13" s="1"/>
  <c r="O162" i="13" s="1"/>
  <c r="O163" i="13" s="1"/>
  <c r="O164" i="13" s="1"/>
  <c r="O165" i="13" s="1"/>
  <c r="O166" i="13" s="1"/>
  <c r="O167" i="13" s="1"/>
  <c r="O168" i="13" s="1"/>
  <c r="O169" i="13" s="1"/>
  <c r="O170" i="13" s="1"/>
  <c r="O171" i="13" s="1"/>
  <c r="O172" i="13" s="1"/>
  <c r="O173" i="13" s="1"/>
  <c r="O174" i="13" s="1"/>
  <c r="O175" i="13" s="1"/>
  <c r="O176" i="13" s="1"/>
  <c r="O177" i="13" s="1"/>
  <c r="O178" i="13" s="1"/>
  <c r="O179" i="13" s="1"/>
  <c r="O180" i="13" s="1"/>
  <c r="O181" i="13" s="1"/>
  <c r="O182" i="13" s="1"/>
  <c r="O183" i="13" s="1"/>
  <c r="O184" i="13" s="1"/>
  <c r="O185" i="13" s="1"/>
  <c r="O186" i="13" s="1"/>
  <c r="O187" i="13" s="1"/>
  <c r="O188" i="13" s="1"/>
  <c r="O189" i="13" s="1"/>
  <c r="O190" i="13" s="1"/>
  <c r="O191" i="13" s="1"/>
  <c r="O192" i="13" s="1"/>
  <c r="O193" i="13" s="1"/>
  <c r="O194" i="13" s="1"/>
  <c r="O195" i="13" s="1"/>
  <c r="O196" i="13" s="1"/>
  <c r="O197" i="13" s="1"/>
  <c r="O198" i="13" s="1"/>
  <c r="O199" i="13" s="1"/>
  <c r="O200" i="13" s="1"/>
  <c r="O201" i="13" s="1"/>
  <c r="O202" i="13" s="1"/>
  <c r="O203" i="13" s="1"/>
  <c r="O204" i="13" s="1"/>
  <c r="O205" i="13" s="1"/>
  <c r="O206" i="13" s="1"/>
  <c r="O207" i="13" s="1"/>
  <c r="O208" i="13" s="1"/>
  <c r="O209" i="13" s="1"/>
  <c r="O210" i="13" s="1"/>
  <c r="O211" i="13" s="1"/>
  <c r="O212" i="13" s="1"/>
  <c r="O213" i="13" s="1"/>
  <c r="O214" i="13" s="1"/>
  <c r="O215" i="13" s="1"/>
  <c r="O216" i="13" s="1"/>
  <c r="O217" i="13" s="1"/>
  <c r="O218" i="13" s="1"/>
  <c r="O219" i="13" s="1"/>
  <c r="O220" i="13" s="1"/>
  <c r="O221" i="13" s="1"/>
  <c r="O222" i="13" s="1"/>
  <c r="O223" i="13" s="1"/>
  <c r="AS472" i="10"/>
  <c r="AS473" i="10"/>
  <c r="AJ474" i="10"/>
  <c r="AK474" i="10"/>
  <c r="AL474" i="10"/>
  <c r="AM474" i="10"/>
  <c r="AN474" i="10"/>
  <c r="AO474" i="10"/>
  <c r="AP474" i="10"/>
  <c r="AQ474" i="10"/>
  <c r="AR474" i="10"/>
  <c r="AS474" i="10"/>
  <c r="AT474" i="10"/>
  <c r="AU474" i="10"/>
  <c r="AV474" i="10"/>
  <c r="AJ475" i="10"/>
  <c r="AK475" i="10"/>
  <c r="AL475" i="10"/>
  <c r="AM475" i="10"/>
  <c r="AN475" i="10"/>
  <c r="AO475" i="10"/>
  <c r="AP475" i="10"/>
  <c r="AQ475" i="10"/>
  <c r="AR475" i="10"/>
  <c r="AS475" i="10"/>
  <c r="AT475" i="10"/>
  <c r="AU475" i="10"/>
  <c r="AV475" i="10"/>
  <c r="AJ476" i="10"/>
  <c r="AK476" i="10"/>
  <c r="AL476" i="10"/>
  <c r="AM476" i="10"/>
  <c r="AN476" i="10"/>
  <c r="AO476" i="10"/>
  <c r="AP476" i="10"/>
  <c r="AQ476" i="10"/>
  <c r="AR476" i="10"/>
  <c r="AS476" i="10"/>
  <c r="AT476" i="10"/>
  <c r="AU476" i="10"/>
  <c r="AV476" i="10"/>
  <c r="AJ477" i="10"/>
  <c r="AK477" i="10"/>
  <c r="AL477" i="10"/>
  <c r="AM477" i="10"/>
  <c r="AN477" i="10"/>
  <c r="AO477" i="10"/>
  <c r="AP477" i="10"/>
  <c r="AQ477" i="10"/>
  <c r="AR477" i="10"/>
  <c r="AS477" i="10"/>
  <c r="AT477" i="10"/>
  <c r="AU477" i="10"/>
  <c r="AV477" i="10"/>
  <c r="AJ478" i="10"/>
  <c r="AK478" i="10"/>
  <c r="AL478" i="10"/>
  <c r="AM478" i="10"/>
  <c r="AN478" i="10"/>
  <c r="AO478" i="10"/>
  <c r="AP478" i="10"/>
  <c r="AQ478" i="10"/>
  <c r="AR478" i="10"/>
  <c r="AS478" i="10"/>
  <c r="AT478" i="10"/>
  <c r="AU478" i="10"/>
  <c r="AV478" i="10"/>
  <c r="AJ479" i="10"/>
  <c r="AK479" i="10"/>
  <c r="AL479" i="10"/>
  <c r="AM479" i="10"/>
  <c r="AN479" i="10"/>
  <c r="AO479" i="10"/>
  <c r="AP479" i="10"/>
  <c r="AQ479" i="10"/>
  <c r="AR479" i="10"/>
  <c r="AS479" i="10"/>
  <c r="AT479" i="10"/>
  <c r="AU479" i="10"/>
  <c r="AV479" i="10"/>
  <c r="AJ480" i="10"/>
  <c r="AK480" i="10"/>
  <c r="AL480" i="10"/>
  <c r="AM480" i="10"/>
  <c r="AN480" i="10"/>
  <c r="AO480" i="10"/>
  <c r="AP480" i="10"/>
  <c r="AQ480" i="10"/>
  <c r="AR480" i="10"/>
  <c r="AS480" i="10"/>
  <c r="AT480" i="10"/>
  <c r="AU480" i="10"/>
  <c r="AV480" i="10"/>
  <c r="AJ481" i="10"/>
  <c r="AK481" i="10"/>
  <c r="AL481" i="10"/>
  <c r="AM481" i="10"/>
  <c r="AN481" i="10"/>
  <c r="AO481" i="10"/>
  <c r="AP481" i="10"/>
  <c r="AQ481" i="10"/>
  <c r="AR481" i="10"/>
  <c r="AS481" i="10"/>
  <c r="AT481" i="10"/>
  <c r="AU481" i="10"/>
  <c r="AV481" i="10"/>
  <c r="AJ482" i="10"/>
  <c r="AK482" i="10"/>
  <c r="AL482" i="10"/>
  <c r="AM482" i="10"/>
  <c r="AN482" i="10"/>
  <c r="AO482" i="10"/>
  <c r="AP482" i="10"/>
  <c r="AQ482" i="10"/>
  <c r="AR482" i="10"/>
  <c r="AS482" i="10"/>
  <c r="AT482" i="10"/>
  <c r="AU482" i="10"/>
  <c r="AV482" i="10"/>
  <c r="AJ483" i="10"/>
  <c r="AK483" i="10"/>
  <c r="AL483" i="10"/>
  <c r="AM483" i="10"/>
  <c r="AN483" i="10"/>
  <c r="AO483" i="10"/>
  <c r="AP483" i="10"/>
  <c r="AQ483" i="10"/>
  <c r="AR483" i="10"/>
  <c r="AS483" i="10"/>
  <c r="AT483" i="10"/>
  <c r="AU483" i="10"/>
  <c r="AV483" i="10"/>
  <c r="AJ484" i="10"/>
  <c r="AK484" i="10"/>
  <c r="AL484" i="10"/>
  <c r="AM484" i="10"/>
  <c r="AN484" i="10"/>
  <c r="AO484" i="10"/>
  <c r="AP484" i="10"/>
  <c r="AQ484" i="10"/>
  <c r="AR484" i="10"/>
  <c r="AS484" i="10"/>
  <c r="AT484" i="10"/>
  <c r="AU484" i="10"/>
  <c r="AV484" i="10"/>
  <c r="AJ485" i="10"/>
  <c r="AK485" i="10"/>
  <c r="AL485" i="10"/>
  <c r="AM485" i="10"/>
  <c r="AN485" i="10"/>
  <c r="AO485" i="10"/>
  <c r="AP485" i="10"/>
  <c r="AQ485" i="10"/>
  <c r="AR485" i="10"/>
  <c r="AS485" i="10"/>
  <c r="AT485" i="10"/>
  <c r="AU485" i="10"/>
  <c r="AV485" i="10"/>
  <c r="AJ486" i="10"/>
  <c r="AK486" i="10"/>
  <c r="AL486" i="10"/>
  <c r="AM486" i="10"/>
  <c r="AN486" i="10"/>
  <c r="AO486" i="10"/>
  <c r="AP486" i="10"/>
  <c r="AQ486" i="10"/>
  <c r="AR486" i="10"/>
  <c r="AS486" i="10"/>
  <c r="AT486" i="10"/>
  <c r="AU486" i="10"/>
  <c r="AV486" i="10"/>
  <c r="AJ487" i="10"/>
  <c r="AK487" i="10"/>
  <c r="AL487" i="10"/>
  <c r="AM487" i="10"/>
  <c r="AN487" i="10"/>
  <c r="AO487" i="10"/>
  <c r="AP487" i="10"/>
  <c r="AQ487" i="10"/>
  <c r="AR487" i="10"/>
  <c r="AS487" i="10"/>
  <c r="AT487" i="10"/>
  <c r="AU487" i="10"/>
  <c r="AV487" i="10"/>
  <c r="AJ488" i="10"/>
  <c r="AK488" i="10"/>
  <c r="AL488" i="10"/>
  <c r="AM488" i="10"/>
  <c r="AN488" i="10"/>
  <c r="AO488" i="10"/>
  <c r="AP488" i="10"/>
  <c r="AQ488" i="10"/>
  <c r="AR488" i="10"/>
  <c r="AS488" i="10"/>
  <c r="AT488" i="10"/>
  <c r="AU488" i="10"/>
  <c r="AV488" i="10"/>
  <c r="AJ489" i="10"/>
  <c r="AK489" i="10"/>
  <c r="AL489" i="10"/>
  <c r="AM489" i="10"/>
  <c r="AN489" i="10"/>
  <c r="AO489" i="10"/>
  <c r="AP489" i="10"/>
  <c r="AQ489" i="10"/>
  <c r="AR489" i="10"/>
  <c r="AS489" i="10"/>
  <c r="AT489" i="10"/>
  <c r="AU489" i="10"/>
  <c r="AV489" i="10"/>
  <c r="AJ490" i="10"/>
  <c r="AK490" i="10"/>
  <c r="AL490" i="10"/>
  <c r="AM490" i="10"/>
  <c r="AN490" i="10"/>
  <c r="AO490" i="10"/>
  <c r="AP490" i="10"/>
  <c r="AQ490" i="10"/>
  <c r="AR490" i="10"/>
  <c r="AS490" i="10"/>
  <c r="AT490" i="10"/>
  <c r="AU490" i="10"/>
  <c r="AV490" i="10"/>
  <c r="AJ491" i="10"/>
  <c r="AK491" i="10"/>
  <c r="AL491" i="10"/>
  <c r="AM491" i="10"/>
  <c r="AN491" i="10"/>
  <c r="AO491" i="10"/>
  <c r="AP491" i="10"/>
  <c r="AQ491" i="10"/>
  <c r="AR491" i="10"/>
  <c r="AS491" i="10"/>
  <c r="AT491" i="10"/>
  <c r="AU491" i="10"/>
  <c r="AV491" i="10"/>
  <c r="AJ492" i="10"/>
  <c r="AK492" i="10"/>
  <c r="AL492" i="10"/>
  <c r="AM492" i="10"/>
  <c r="AN492" i="10"/>
  <c r="AO492" i="10"/>
  <c r="AP492" i="10"/>
  <c r="AQ492" i="10"/>
  <c r="AR492" i="10"/>
  <c r="AS492" i="10"/>
  <c r="AT492" i="10"/>
  <c r="AU492" i="10"/>
  <c r="AV492" i="10"/>
  <c r="AJ493" i="10"/>
  <c r="AK493" i="10"/>
  <c r="AL493" i="10"/>
  <c r="AM493" i="10"/>
  <c r="AN493" i="10"/>
  <c r="AO493" i="10"/>
  <c r="AP493" i="10"/>
  <c r="AQ493" i="10"/>
  <c r="AR493" i="10"/>
  <c r="AS493" i="10"/>
  <c r="AT493" i="10"/>
  <c r="AU493" i="10"/>
  <c r="AV493" i="10"/>
  <c r="AJ494" i="10"/>
  <c r="AK494" i="10"/>
  <c r="AL494" i="10"/>
  <c r="AM494" i="10"/>
  <c r="AN494" i="10"/>
  <c r="AO494" i="10"/>
  <c r="AP494" i="10"/>
  <c r="AQ494" i="10"/>
  <c r="AR494" i="10"/>
  <c r="AS494" i="10"/>
  <c r="AT494" i="10"/>
  <c r="AU494" i="10"/>
  <c r="AV494" i="10"/>
  <c r="AJ495" i="10"/>
  <c r="AK495" i="10"/>
  <c r="AL495" i="10"/>
  <c r="AM495" i="10"/>
  <c r="AN495" i="10"/>
  <c r="AO495" i="10"/>
  <c r="AP495" i="10"/>
  <c r="AQ495" i="10"/>
  <c r="AR495" i="10"/>
  <c r="AS495" i="10"/>
  <c r="AT495" i="10"/>
  <c r="AU495" i="10"/>
  <c r="AV495" i="10"/>
  <c r="AJ496" i="10"/>
  <c r="AK496" i="10"/>
  <c r="AL496" i="10"/>
  <c r="AM496" i="10"/>
  <c r="AN496" i="10"/>
  <c r="AO496" i="10"/>
  <c r="AP496" i="10"/>
  <c r="AQ496" i="10"/>
  <c r="AR496" i="10"/>
  <c r="AS496" i="10"/>
  <c r="AT496" i="10"/>
  <c r="AU496" i="10"/>
  <c r="AV496" i="10"/>
  <c r="AJ497" i="10"/>
  <c r="AK497" i="10"/>
  <c r="AL497" i="10"/>
  <c r="AM497" i="10"/>
  <c r="AN497" i="10"/>
  <c r="AO497" i="10"/>
  <c r="AP497" i="10"/>
  <c r="AQ497" i="10"/>
  <c r="AR497" i="10"/>
  <c r="AS497" i="10"/>
  <c r="AT497" i="10"/>
  <c r="AU497" i="10"/>
  <c r="AV497" i="10"/>
  <c r="AJ498" i="10"/>
  <c r="AK498" i="10"/>
  <c r="AL498" i="10"/>
  <c r="AM498" i="10"/>
  <c r="AN498" i="10"/>
  <c r="AO498" i="10"/>
  <c r="AP498" i="10"/>
  <c r="AQ498" i="10"/>
  <c r="AR498" i="10"/>
  <c r="AS498" i="10"/>
  <c r="AT498" i="10"/>
  <c r="AU498" i="10"/>
  <c r="AV498" i="10"/>
  <c r="AJ499" i="10"/>
  <c r="AK499" i="10"/>
  <c r="AL499" i="10"/>
  <c r="AM499" i="10"/>
  <c r="AN499" i="10"/>
  <c r="AO499" i="10"/>
  <c r="AP499" i="10"/>
  <c r="AQ499" i="10"/>
  <c r="AR499" i="10"/>
  <c r="AS499" i="10"/>
  <c r="AT499" i="10"/>
  <c r="AU499" i="10"/>
  <c r="AV499" i="10"/>
  <c r="AJ500" i="10"/>
  <c r="AK500" i="10"/>
  <c r="AL500" i="10"/>
  <c r="AM500" i="10"/>
  <c r="AN500" i="10"/>
  <c r="AO500" i="10"/>
  <c r="AP500" i="10"/>
  <c r="AQ500" i="10"/>
  <c r="AR500" i="10"/>
  <c r="AS500" i="10"/>
  <c r="AT500" i="10"/>
  <c r="AU500" i="10"/>
  <c r="AV500" i="10"/>
  <c r="AJ501" i="10"/>
  <c r="AK501" i="10"/>
  <c r="AL501" i="10"/>
  <c r="AM501" i="10"/>
  <c r="AN501" i="10"/>
  <c r="AO501" i="10"/>
  <c r="AP501" i="10"/>
  <c r="AQ501" i="10"/>
  <c r="AR501" i="10"/>
  <c r="AS501" i="10"/>
  <c r="AT501" i="10"/>
  <c r="AU501" i="10"/>
  <c r="AV501" i="10"/>
  <c r="AJ502" i="10"/>
  <c r="AK502" i="10"/>
  <c r="AL502" i="10"/>
  <c r="AM502" i="10"/>
  <c r="AN502" i="10"/>
  <c r="AO502" i="10"/>
  <c r="AP502" i="10"/>
  <c r="AQ502" i="10"/>
  <c r="AR502" i="10"/>
  <c r="AS502" i="10"/>
  <c r="AT502" i="10"/>
  <c r="AU502" i="10"/>
  <c r="AV502" i="10"/>
  <c r="AV473" i="10"/>
  <c r="AU473" i="10"/>
  <c r="AT473" i="10"/>
  <c r="AR473" i="10"/>
  <c r="AQ473" i="10"/>
  <c r="AP473" i="10"/>
  <c r="AO473" i="10"/>
  <c r="AN473" i="10"/>
  <c r="AM473" i="10"/>
  <c r="AL473" i="10"/>
  <c r="AK473" i="10"/>
  <c r="AJ473" i="10"/>
  <c r="AI473" i="10"/>
  <c r="AH473" i="10"/>
  <c r="AG473" i="10"/>
  <c r="AF473" i="10"/>
  <c r="AE473" i="10"/>
  <c r="AD473" i="10"/>
  <c r="AC473" i="10"/>
  <c r="AB473" i="10"/>
  <c r="AA473" i="10"/>
  <c r="Z473" i="10"/>
  <c r="Y473" i="10"/>
  <c r="X473" i="10"/>
  <c r="W473" i="10"/>
  <c r="V473" i="10"/>
  <c r="U473" i="10"/>
  <c r="T473" i="10"/>
  <c r="S473" i="10"/>
  <c r="R473" i="10"/>
  <c r="Q473" i="10"/>
  <c r="N473" i="10"/>
  <c r="M473" i="10"/>
  <c r="L473" i="10"/>
  <c r="K473" i="10"/>
  <c r="J473" i="10"/>
  <c r="I473" i="10"/>
  <c r="H473" i="10"/>
  <c r="G473" i="10"/>
  <c r="F473" i="10"/>
  <c r="E473" i="10"/>
  <c r="D473" i="10"/>
  <c r="C473" i="10"/>
  <c r="AJ443" i="10"/>
  <c r="AK443" i="10"/>
  <c r="AL443" i="10"/>
  <c r="AM443" i="10"/>
  <c r="AN443" i="10"/>
  <c r="AO443" i="10"/>
  <c r="AP443" i="10"/>
  <c r="AQ443" i="10"/>
  <c r="AR443" i="10"/>
  <c r="AS443" i="10"/>
  <c r="AT443" i="10"/>
  <c r="AU443" i="10"/>
  <c r="AV443" i="10"/>
  <c r="AJ444" i="10"/>
  <c r="AK444" i="10"/>
  <c r="AL444" i="10"/>
  <c r="AM444" i="10"/>
  <c r="AN444" i="10"/>
  <c r="AO444" i="10"/>
  <c r="AP444" i="10"/>
  <c r="AQ444" i="10"/>
  <c r="AR444" i="10"/>
  <c r="AS444" i="10"/>
  <c r="AT444" i="10"/>
  <c r="AU444" i="10"/>
  <c r="AV444" i="10"/>
  <c r="AJ445" i="10"/>
  <c r="AK445" i="10"/>
  <c r="AL445" i="10"/>
  <c r="AM445" i="10"/>
  <c r="AN445" i="10"/>
  <c r="AO445" i="10"/>
  <c r="AP445" i="10"/>
  <c r="AQ445" i="10"/>
  <c r="AR445" i="10"/>
  <c r="AS445" i="10"/>
  <c r="AT445" i="10"/>
  <c r="AU445" i="10"/>
  <c r="AV445" i="10"/>
  <c r="AJ446" i="10"/>
  <c r="AK446" i="10"/>
  <c r="AL446" i="10"/>
  <c r="AM446" i="10"/>
  <c r="AN446" i="10"/>
  <c r="AO446" i="10"/>
  <c r="AP446" i="10"/>
  <c r="AQ446" i="10"/>
  <c r="AR446" i="10"/>
  <c r="AS446" i="10"/>
  <c r="AT446" i="10"/>
  <c r="AU446" i="10"/>
  <c r="AV446" i="10"/>
  <c r="AJ447" i="10"/>
  <c r="AK447" i="10"/>
  <c r="AL447" i="10"/>
  <c r="AM447" i="10"/>
  <c r="AN447" i="10"/>
  <c r="AO447" i="10"/>
  <c r="AP447" i="10"/>
  <c r="AQ447" i="10"/>
  <c r="AR447" i="10"/>
  <c r="AS447" i="10"/>
  <c r="AT447" i="10"/>
  <c r="AU447" i="10"/>
  <c r="AV447" i="10"/>
  <c r="AJ448" i="10"/>
  <c r="AK448" i="10"/>
  <c r="AL448" i="10"/>
  <c r="AM448" i="10"/>
  <c r="AN448" i="10"/>
  <c r="AO448" i="10"/>
  <c r="AP448" i="10"/>
  <c r="AQ448" i="10"/>
  <c r="AR448" i="10"/>
  <c r="AS448" i="10"/>
  <c r="AT448" i="10"/>
  <c r="AU448" i="10"/>
  <c r="AV448" i="10"/>
  <c r="AJ449" i="10"/>
  <c r="AK449" i="10"/>
  <c r="AL449" i="10"/>
  <c r="AM449" i="10"/>
  <c r="AN449" i="10"/>
  <c r="AO449" i="10"/>
  <c r="AP449" i="10"/>
  <c r="AQ449" i="10"/>
  <c r="AR449" i="10"/>
  <c r="AS449" i="10"/>
  <c r="AT449" i="10"/>
  <c r="AU449" i="10"/>
  <c r="AV449" i="10"/>
  <c r="AJ450" i="10"/>
  <c r="AK450" i="10"/>
  <c r="AL450" i="10"/>
  <c r="AM450" i="10"/>
  <c r="AN450" i="10"/>
  <c r="AO450" i="10"/>
  <c r="AP450" i="10"/>
  <c r="AQ450" i="10"/>
  <c r="AR450" i="10"/>
  <c r="AS450" i="10"/>
  <c r="AT450" i="10"/>
  <c r="AU450" i="10"/>
  <c r="AV450" i="10"/>
  <c r="AJ451" i="10"/>
  <c r="AK451" i="10"/>
  <c r="AL451" i="10"/>
  <c r="AM451" i="10"/>
  <c r="AN451" i="10"/>
  <c r="AO451" i="10"/>
  <c r="AP451" i="10"/>
  <c r="AQ451" i="10"/>
  <c r="AR451" i="10"/>
  <c r="AS451" i="10"/>
  <c r="AT451" i="10"/>
  <c r="AU451" i="10"/>
  <c r="AV451" i="10"/>
  <c r="AJ452" i="10"/>
  <c r="AK452" i="10"/>
  <c r="AL452" i="10"/>
  <c r="AM452" i="10"/>
  <c r="AN452" i="10"/>
  <c r="AO452" i="10"/>
  <c r="AP452" i="10"/>
  <c r="AQ452" i="10"/>
  <c r="AR452" i="10"/>
  <c r="AS452" i="10"/>
  <c r="AT452" i="10"/>
  <c r="AU452" i="10"/>
  <c r="AV452" i="10"/>
  <c r="AJ453" i="10"/>
  <c r="AK453" i="10"/>
  <c r="AL453" i="10"/>
  <c r="AM453" i="10"/>
  <c r="AN453" i="10"/>
  <c r="AO453" i="10"/>
  <c r="AP453" i="10"/>
  <c r="AQ453" i="10"/>
  <c r="AR453" i="10"/>
  <c r="AS453" i="10"/>
  <c r="AT453" i="10"/>
  <c r="AU453" i="10"/>
  <c r="AV453" i="10"/>
  <c r="AJ454" i="10"/>
  <c r="AK454" i="10"/>
  <c r="AL454" i="10"/>
  <c r="AM454" i="10"/>
  <c r="AN454" i="10"/>
  <c r="AO454" i="10"/>
  <c r="AP454" i="10"/>
  <c r="AQ454" i="10"/>
  <c r="AR454" i="10"/>
  <c r="AS454" i="10"/>
  <c r="AT454" i="10"/>
  <c r="AU454" i="10"/>
  <c r="AV454" i="10"/>
  <c r="AJ455" i="10"/>
  <c r="AK455" i="10"/>
  <c r="AL455" i="10"/>
  <c r="AM455" i="10"/>
  <c r="AN455" i="10"/>
  <c r="AO455" i="10"/>
  <c r="AP455" i="10"/>
  <c r="AQ455" i="10"/>
  <c r="AR455" i="10"/>
  <c r="AS455" i="10"/>
  <c r="AT455" i="10"/>
  <c r="AU455" i="10"/>
  <c r="AV455" i="10"/>
  <c r="AJ456" i="10"/>
  <c r="AK456" i="10"/>
  <c r="AL456" i="10"/>
  <c r="AM456" i="10"/>
  <c r="AN456" i="10"/>
  <c r="AO456" i="10"/>
  <c r="AP456" i="10"/>
  <c r="AQ456" i="10"/>
  <c r="AR456" i="10"/>
  <c r="AS456" i="10"/>
  <c r="AT456" i="10"/>
  <c r="AU456" i="10"/>
  <c r="AV456" i="10"/>
  <c r="AJ457" i="10"/>
  <c r="AK457" i="10"/>
  <c r="AL457" i="10"/>
  <c r="AM457" i="10"/>
  <c r="AN457" i="10"/>
  <c r="AO457" i="10"/>
  <c r="AP457" i="10"/>
  <c r="AQ457" i="10"/>
  <c r="AR457" i="10"/>
  <c r="AS457" i="10"/>
  <c r="AT457" i="10"/>
  <c r="AU457" i="10"/>
  <c r="AV457" i="10"/>
  <c r="AJ458" i="10"/>
  <c r="AK458" i="10"/>
  <c r="AL458" i="10"/>
  <c r="AM458" i="10"/>
  <c r="AN458" i="10"/>
  <c r="AO458" i="10"/>
  <c r="AP458" i="10"/>
  <c r="AQ458" i="10"/>
  <c r="AR458" i="10"/>
  <c r="AS458" i="10"/>
  <c r="AT458" i="10"/>
  <c r="AU458" i="10"/>
  <c r="AV458" i="10"/>
  <c r="AJ459" i="10"/>
  <c r="AK459" i="10"/>
  <c r="AL459" i="10"/>
  <c r="AM459" i="10"/>
  <c r="AN459" i="10"/>
  <c r="AO459" i="10"/>
  <c r="AP459" i="10"/>
  <c r="AQ459" i="10"/>
  <c r="AR459" i="10"/>
  <c r="AS459" i="10"/>
  <c r="AT459" i="10"/>
  <c r="AU459" i="10"/>
  <c r="AV459" i="10"/>
  <c r="AJ460" i="10"/>
  <c r="AK460" i="10"/>
  <c r="AL460" i="10"/>
  <c r="AM460" i="10"/>
  <c r="AN460" i="10"/>
  <c r="AO460" i="10"/>
  <c r="AP460" i="10"/>
  <c r="AQ460" i="10"/>
  <c r="AR460" i="10"/>
  <c r="AS460" i="10"/>
  <c r="AT460" i="10"/>
  <c r="AU460" i="10"/>
  <c r="AV460" i="10"/>
  <c r="AJ461" i="10"/>
  <c r="AK461" i="10"/>
  <c r="AL461" i="10"/>
  <c r="AM461" i="10"/>
  <c r="AN461" i="10"/>
  <c r="AO461" i="10"/>
  <c r="AP461" i="10"/>
  <c r="AQ461" i="10"/>
  <c r="AR461" i="10"/>
  <c r="AS461" i="10"/>
  <c r="AT461" i="10"/>
  <c r="AU461" i="10"/>
  <c r="AV461" i="10"/>
  <c r="AJ462" i="10"/>
  <c r="AK462" i="10"/>
  <c r="AL462" i="10"/>
  <c r="AM462" i="10"/>
  <c r="AN462" i="10"/>
  <c r="AO462" i="10"/>
  <c r="AP462" i="10"/>
  <c r="AQ462" i="10"/>
  <c r="AR462" i="10"/>
  <c r="AS462" i="10"/>
  <c r="AT462" i="10"/>
  <c r="AU462" i="10"/>
  <c r="AV462" i="10"/>
  <c r="AJ463" i="10"/>
  <c r="AK463" i="10"/>
  <c r="AL463" i="10"/>
  <c r="AM463" i="10"/>
  <c r="AN463" i="10"/>
  <c r="AO463" i="10"/>
  <c r="AP463" i="10"/>
  <c r="AQ463" i="10"/>
  <c r="AR463" i="10"/>
  <c r="AS463" i="10"/>
  <c r="AT463" i="10"/>
  <c r="AU463" i="10"/>
  <c r="AV463" i="10"/>
  <c r="AJ464" i="10"/>
  <c r="AK464" i="10"/>
  <c r="AL464" i="10"/>
  <c r="AM464" i="10"/>
  <c r="AN464" i="10"/>
  <c r="AO464" i="10"/>
  <c r="AP464" i="10"/>
  <c r="AQ464" i="10"/>
  <c r="AR464" i="10"/>
  <c r="AS464" i="10"/>
  <c r="AT464" i="10"/>
  <c r="AU464" i="10"/>
  <c r="AV464" i="10"/>
  <c r="AJ465" i="10"/>
  <c r="AK465" i="10"/>
  <c r="AL465" i="10"/>
  <c r="AM465" i="10"/>
  <c r="AN465" i="10"/>
  <c r="AO465" i="10"/>
  <c r="AP465" i="10"/>
  <c r="AQ465" i="10"/>
  <c r="AR465" i="10"/>
  <c r="AS465" i="10"/>
  <c r="AT465" i="10"/>
  <c r="AU465" i="10"/>
  <c r="AV465" i="10"/>
  <c r="AJ466" i="10"/>
  <c r="AK466" i="10"/>
  <c r="AL466" i="10"/>
  <c r="AM466" i="10"/>
  <c r="AN466" i="10"/>
  <c r="AO466" i="10"/>
  <c r="AP466" i="10"/>
  <c r="AQ466" i="10"/>
  <c r="AR466" i="10"/>
  <c r="AS466" i="10"/>
  <c r="AT466" i="10"/>
  <c r="AU466" i="10"/>
  <c r="AV466" i="10"/>
  <c r="AJ467" i="10"/>
  <c r="AK467" i="10"/>
  <c r="AL467" i="10"/>
  <c r="AM467" i="10"/>
  <c r="AN467" i="10"/>
  <c r="AO467" i="10"/>
  <c r="AP467" i="10"/>
  <c r="AQ467" i="10"/>
  <c r="AR467" i="10"/>
  <c r="AS467" i="10"/>
  <c r="AT467" i="10"/>
  <c r="AU467" i="10"/>
  <c r="AV467" i="10"/>
  <c r="AJ468" i="10"/>
  <c r="AK468" i="10"/>
  <c r="AL468" i="10"/>
  <c r="AM468" i="10"/>
  <c r="AN468" i="10"/>
  <c r="AO468" i="10"/>
  <c r="AP468" i="10"/>
  <c r="AQ468" i="10"/>
  <c r="AR468" i="10"/>
  <c r="AS468" i="10"/>
  <c r="AT468" i="10"/>
  <c r="AU468" i="10"/>
  <c r="AV468" i="10"/>
  <c r="AJ469" i="10"/>
  <c r="AK469" i="10"/>
  <c r="AL469" i="10"/>
  <c r="AM469" i="10"/>
  <c r="AN469" i="10"/>
  <c r="AO469" i="10"/>
  <c r="AP469" i="10"/>
  <c r="AQ469" i="10"/>
  <c r="AR469" i="10"/>
  <c r="AS469" i="10"/>
  <c r="AT469" i="10"/>
  <c r="AU469" i="10"/>
  <c r="AV469" i="10"/>
  <c r="AJ470" i="10"/>
  <c r="AK470" i="10"/>
  <c r="AL470" i="10"/>
  <c r="AM470" i="10"/>
  <c r="AN470" i="10"/>
  <c r="AO470" i="10"/>
  <c r="AP470" i="10"/>
  <c r="AQ470" i="10"/>
  <c r="AR470" i="10"/>
  <c r="AS470" i="10"/>
  <c r="AT470" i="10"/>
  <c r="AU470" i="10"/>
  <c r="AV470" i="10"/>
  <c r="AJ471" i="10"/>
  <c r="AK471" i="10"/>
  <c r="AL471" i="10"/>
  <c r="AM471" i="10"/>
  <c r="AN471" i="10"/>
  <c r="AO471" i="10"/>
  <c r="AP471" i="10"/>
  <c r="AQ471" i="10"/>
  <c r="AR471" i="10"/>
  <c r="AS471" i="10"/>
  <c r="AT471" i="10"/>
  <c r="AU471" i="10"/>
  <c r="AV471" i="10"/>
  <c r="AJ472" i="10"/>
  <c r="AK472" i="10"/>
  <c r="AL472" i="10"/>
  <c r="AM472" i="10"/>
  <c r="AN472" i="10"/>
  <c r="AO472" i="10"/>
  <c r="AP472" i="10"/>
  <c r="AQ472" i="10"/>
  <c r="AR472" i="10"/>
  <c r="AT472" i="10"/>
  <c r="AU472" i="10"/>
  <c r="AV472" i="10"/>
  <c r="AJ442" i="10"/>
  <c r="AK442" i="10"/>
  <c r="AL442" i="10"/>
  <c r="AM442" i="10"/>
  <c r="AN442" i="10"/>
  <c r="AO442" i="10"/>
  <c r="AP442" i="10"/>
  <c r="AQ442" i="10"/>
  <c r="AR442" i="10"/>
  <c r="AS442" i="10"/>
  <c r="AT442" i="10"/>
  <c r="AU442" i="10"/>
  <c r="AV442" i="10"/>
  <c r="AI442" i="10"/>
  <c r="AH442" i="10"/>
  <c r="AG442" i="10"/>
  <c r="AF442" i="10"/>
  <c r="AE442" i="10"/>
  <c r="AD442" i="10"/>
  <c r="AC442" i="10"/>
  <c r="AB442" i="10"/>
  <c r="AA442" i="10"/>
  <c r="Z442" i="10"/>
  <c r="Y442" i="10"/>
  <c r="X442" i="10"/>
  <c r="W442" i="10"/>
  <c r="V442" i="10"/>
  <c r="U442" i="10"/>
  <c r="T442" i="10"/>
  <c r="S442" i="10"/>
  <c r="R442" i="10"/>
  <c r="Q442" i="10"/>
  <c r="N442" i="10"/>
  <c r="M442" i="10"/>
  <c r="L442" i="10"/>
  <c r="K442" i="10"/>
  <c r="J442" i="10"/>
  <c r="I442" i="10"/>
  <c r="H442" i="10"/>
  <c r="G442" i="10"/>
  <c r="F442" i="10"/>
  <c r="E442" i="10"/>
  <c r="D442" i="10"/>
  <c r="C442" i="10"/>
  <c r="B442" i="10" s="1"/>
  <c r="P442" i="10"/>
  <c r="O442" i="10"/>
  <c r="AJ413" i="10"/>
  <c r="AK413" i="10"/>
  <c r="AL413" i="10"/>
  <c r="AM413" i="10"/>
  <c r="AN413" i="10"/>
  <c r="AO413" i="10"/>
  <c r="AP413" i="10"/>
  <c r="AQ413" i="10"/>
  <c r="AR413" i="10"/>
  <c r="AS413" i="10"/>
  <c r="AT413" i="10"/>
  <c r="AU413" i="10"/>
  <c r="AV413" i="10"/>
  <c r="AJ414" i="10"/>
  <c r="AK414" i="10"/>
  <c r="AL414" i="10"/>
  <c r="AM414" i="10"/>
  <c r="AN414" i="10"/>
  <c r="AO414" i="10"/>
  <c r="AP414" i="10"/>
  <c r="AQ414" i="10"/>
  <c r="AR414" i="10"/>
  <c r="AS414" i="10"/>
  <c r="AT414" i="10"/>
  <c r="AU414" i="10"/>
  <c r="AV414" i="10"/>
  <c r="AJ415" i="10"/>
  <c r="AK415" i="10"/>
  <c r="AL415" i="10"/>
  <c r="AM415" i="10"/>
  <c r="AN415" i="10"/>
  <c r="AO415" i="10"/>
  <c r="AP415" i="10"/>
  <c r="AQ415" i="10"/>
  <c r="AR415" i="10"/>
  <c r="AS415" i="10"/>
  <c r="AT415" i="10"/>
  <c r="AU415" i="10"/>
  <c r="AV415" i="10"/>
  <c r="AJ416" i="10"/>
  <c r="AK416" i="10"/>
  <c r="AL416" i="10"/>
  <c r="AM416" i="10"/>
  <c r="AN416" i="10"/>
  <c r="AO416" i="10"/>
  <c r="AP416" i="10"/>
  <c r="AQ416" i="10"/>
  <c r="AR416" i="10"/>
  <c r="AS416" i="10"/>
  <c r="AT416" i="10"/>
  <c r="AU416" i="10"/>
  <c r="AV416" i="10"/>
  <c r="AJ417" i="10"/>
  <c r="AK417" i="10"/>
  <c r="AL417" i="10"/>
  <c r="AM417" i="10"/>
  <c r="AN417" i="10"/>
  <c r="AO417" i="10"/>
  <c r="AP417" i="10"/>
  <c r="AQ417" i="10"/>
  <c r="AR417" i="10"/>
  <c r="AS417" i="10"/>
  <c r="AT417" i="10"/>
  <c r="AU417" i="10"/>
  <c r="AV417" i="10"/>
  <c r="AJ418" i="10"/>
  <c r="AK418" i="10"/>
  <c r="AL418" i="10"/>
  <c r="AM418" i="10"/>
  <c r="AN418" i="10"/>
  <c r="AO418" i="10"/>
  <c r="AP418" i="10"/>
  <c r="AQ418" i="10"/>
  <c r="AR418" i="10"/>
  <c r="AS418" i="10"/>
  <c r="AT418" i="10"/>
  <c r="AU418" i="10"/>
  <c r="AV418" i="10"/>
  <c r="AJ419" i="10"/>
  <c r="AK419" i="10"/>
  <c r="AL419" i="10"/>
  <c r="AM419" i="10"/>
  <c r="AN419" i="10"/>
  <c r="AO419" i="10"/>
  <c r="AP419" i="10"/>
  <c r="AQ419" i="10"/>
  <c r="AR419" i="10"/>
  <c r="AS419" i="10"/>
  <c r="AT419" i="10"/>
  <c r="AU419" i="10"/>
  <c r="AV419" i="10"/>
  <c r="AJ420" i="10"/>
  <c r="AK420" i="10"/>
  <c r="AL420" i="10"/>
  <c r="AM420" i="10"/>
  <c r="AN420" i="10"/>
  <c r="AO420" i="10"/>
  <c r="AP420" i="10"/>
  <c r="AQ420" i="10"/>
  <c r="AR420" i="10"/>
  <c r="AS420" i="10"/>
  <c r="AT420" i="10"/>
  <c r="AU420" i="10"/>
  <c r="AV420" i="10"/>
  <c r="AJ421" i="10"/>
  <c r="AK421" i="10"/>
  <c r="AL421" i="10"/>
  <c r="AM421" i="10"/>
  <c r="AN421" i="10"/>
  <c r="AO421" i="10"/>
  <c r="AP421" i="10"/>
  <c r="AQ421" i="10"/>
  <c r="AR421" i="10"/>
  <c r="AS421" i="10"/>
  <c r="AT421" i="10"/>
  <c r="AU421" i="10"/>
  <c r="AV421" i="10"/>
  <c r="AJ422" i="10"/>
  <c r="AK422" i="10"/>
  <c r="AL422" i="10"/>
  <c r="AM422" i="10"/>
  <c r="AN422" i="10"/>
  <c r="AO422" i="10"/>
  <c r="AP422" i="10"/>
  <c r="AQ422" i="10"/>
  <c r="AR422" i="10"/>
  <c r="AS422" i="10"/>
  <c r="AT422" i="10"/>
  <c r="AU422" i="10"/>
  <c r="AV422" i="10"/>
  <c r="AJ423" i="10"/>
  <c r="AK423" i="10"/>
  <c r="AL423" i="10"/>
  <c r="AM423" i="10"/>
  <c r="AN423" i="10"/>
  <c r="AO423" i="10"/>
  <c r="AP423" i="10"/>
  <c r="AQ423" i="10"/>
  <c r="AR423" i="10"/>
  <c r="AS423" i="10"/>
  <c r="AT423" i="10"/>
  <c r="AU423" i="10"/>
  <c r="AV423" i="10"/>
  <c r="AJ424" i="10"/>
  <c r="AK424" i="10"/>
  <c r="AL424" i="10"/>
  <c r="AM424" i="10"/>
  <c r="AN424" i="10"/>
  <c r="AO424" i="10"/>
  <c r="AP424" i="10"/>
  <c r="AQ424" i="10"/>
  <c r="AR424" i="10"/>
  <c r="AS424" i="10"/>
  <c r="AT424" i="10"/>
  <c r="AU424" i="10"/>
  <c r="AV424" i="10"/>
  <c r="AJ425" i="10"/>
  <c r="AK425" i="10"/>
  <c r="AL425" i="10"/>
  <c r="AM425" i="10"/>
  <c r="AN425" i="10"/>
  <c r="AO425" i="10"/>
  <c r="AP425" i="10"/>
  <c r="AQ425" i="10"/>
  <c r="AR425" i="10"/>
  <c r="AS425" i="10"/>
  <c r="AT425" i="10"/>
  <c r="AU425" i="10"/>
  <c r="AV425" i="10"/>
  <c r="AJ426" i="10"/>
  <c r="AK426" i="10"/>
  <c r="AL426" i="10"/>
  <c r="AM426" i="10"/>
  <c r="AN426" i="10"/>
  <c r="AO426" i="10"/>
  <c r="AP426" i="10"/>
  <c r="AQ426" i="10"/>
  <c r="AR426" i="10"/>
  <c r="AS426" i="10"/>
  <c r="AT426" i="10"/>
  <c r="AU426" i="10"/>
  <c r="AV426" i="10"/>
  <c r="AJ427" i="10"/>
  <c r="AK427" i="10"/>
  <c r="AL427" i="10"/>
  <c r="AM427" i="10"/>
  <c r="AN427" i="10"/>
  <c r="AO427" i="10"/>
  <c r="AP427" i="10"/>
  <c r="AQ427" i="10"/>
  <c r="AR427" i="10"/>
  <c r="AS427" i="10"/>
  <c r="AT427" i="10"/>
  <c r="AU427" i="10"/>
  <c r="AV427" i="10"/>
  <c r="AJ428" i="10"/>
  <c r="AK428" i="10"/>
  <c r="AL428" i="10"/>
  <c r="AM428" i="10"/>
  <c r="AN428" i="10"/>
  <c r="AO428" i="10"/>
  <c r="AP428" i="10"/>
  <c r="AQ428" i="10"/>
  <c r="AR428" i="10"/>
  <c r="AS428" i="10"/>
  <c r="AT428" i="10"/>
  <c r="AU428" i="10"/>
  <c r="AV428" i="10"/>
  <c r="AJ429" i="10"/>
  <c r="AK429" i="10"/>
  <c r="AL429" i="10"/>
  <c r="AM429" i="10"/>
  <c r="AN429" i="10"/>
  <c r="AO429" i="10"/>
  <c r="AP429" i="10"/>
  <c r="AQ429" i="10"/>
  <c r="AR429" i="10"/>
  <c r="AS429" i="10"/>
  <c r="AT429" i="10"/>
  <c r="AU429" i="10"/>
  <c r="AV429" i="10"/>
  <c r="AJ430" i="10"/>
  <c r="AK430" i="10"/>
  <c r="AL430" i="10"/>
  <c r="AM430" i="10"/>
  <c r="AN430" i="10"/>
  <c r="AO430" i="10"/>
  <c r="AP430" i="10"/>
  <c r="AQ430" i="10"/>
  <c r="AR430" i="10"/>
  <c r="AS430" i="10"/>
  <c r="AT430" i="10"/>
  <c r="AU430" i="10"/>
  <c r="AV430" i="10"/>
  <c r="AJ431" i="10"/>
  <c r="AK431" i="10"/>
  <c r="AL431" i="10"/>
  <c r="AM431" i="10"/>
  <c r="AN431" i="10"/>
  <c r="AO431" i="10"/>
  <c r="AP431" i="10"/>
  <c r="AQ431" i="10"/>
  <c r="AR431" i="10"/>
  <c r="AS431" i="10"/>
  <c r="AT431" i="10"/>
  <c r="AU431" i="10"/>
  <c r="AV431" i="10"/>
  <c r="AJ432" i="10"/>
  <c r="AK432" i="10"/>
  <c r="AL432" i="10"/>
  <c r="AM432" i="10"/>
  <c r="AN432" i="10"/>
  <c r="AO432" i="10"/>
  <c r="AP432" i="10"/>
  <c r="AQ432" i="10"/>
  <c r="AR432" i="10"/>
  <c r="AS432" i="10"/>
  <c r="AT432" i="10"/>
  <c r="AU432" i="10"/>
  <c r="AV432" i="10"/>
  <c r="AJ433" i="10"/>
  <c r="AK433" i="10"/>
  <c r="AL433" i="10"/>
  <c r="AM433" i="10"/>
  <c r="AN433" i="10"/>
  <c r="AO433" i="10"/>
  <c r="AP433" i="10"/>
  <c r="AQ433" i="10"/>
  <c r="AR433" i="10"/>
  <c r="AS433" i="10"/>
  <c r="AT433" i="10"/>
  <c r="AU433" i="10"/>
  <c r="AV433" i="10"/>
  <c r="AJ434" i="10"/>
  <c r="AK434" i="10"/>
  <c r="AL434" i="10"/>
  <c r="AM434" i="10"/>
  <c r="AN434" i="10"/>
  <c r="AO434" i="10"/>
  <c r="AP434" i="10"/>
  <c r="AQ434" i="10"/>
  <c r="AR434" i="10"/>
  <c r="AS434" i="10"/>
  <c r="AT434" i="10"/>
  <c r="AU434" i="10"/>
  <c r="AV434" i="10"/>
  <c r="AJ435" i="10"/>
  <c r="AK435" i="10"/>
  <c r="AL435" i="10"/>
  <c r="AM435" i="10"/>
  <c r="AN435" i="10"/>
  <c r="AO435" i="10"/>
  <c r="AP435" i="10"/>
  <c r="AQ435" i="10"/>
  <c r="AR435" i="10"/>
  <c r="AS435" i="10"/>
  <c r="AT435" i="10"/>
  <c r="AU435" i="10"/>
  <c r="AV435" i="10"/>
  <c r="AJ436" i="10"/>
  <c r="AK436" i="10"/>
  <c r="AL436" i="10"/>
  <c r="AM436" i="10"/>
  <c r="AN436" i="10"/>
  <c r="AO436" i="10"/>
  <c r="AP436" i="10"/>
  <c r="AQ436" i="10"/>
  <c r="AR436" i="10"/>
  <c r="AS436" i="10"/>
  <c r="AT436" i="10"/>
  <c r="AU436" i="10"/>
  <c r="AV436" i="10"/>
  <c r="AJ437" i="10"/>
  <c r="AK437" i="10"/>
  <c r="AL437" i="10"/>
  <c r="AM437" i="10"/>
  <c r="AN437" i="10"/>
  <c r="AO437" i="10"/>
  <c r="AP437" i="10"/>
  <c r="AQ437" i="10"/>
  <c r="AR437" i="10"/>
  <c r="AS437" i="10"/>
  <c r="AT437" i="10"/>
  <c r="AU437" i="10"/>
  <c r="AV437" i="10"/>
  <c r="AJ438" i="10"/>
  <c r="AK438" i="10"/>
  <c r="AL438" i="10"/>
  <c r="AM438" i="10"/>
  <c r="AN438" i="10"/>
  <c r="AO438" i="10"/>
  <c r="AP438" i="10"/>
  <c r="AQ438" i="10"/>
  <c r="AR438" i="10"/>
  <c r="AS438" i="10"/>
  <c r="AT438" i="10"/>
  <c r="AU438" i="10"/>
  <c r="AV438" i="10"/>
  <c r="AJ439" i="10"/>
  <c r="AK439" i="10"/>
  <c r="AL439" i="10"/>
  <c r="AM439" i="10"/>
  <c r="AN439" i="10"/>
  <c r="AO439" i="10"/>
  <c r="AP439" i="10"/>
  <c r="AQ439" i="10"/>
  <c r="AR439" i="10"/>
  <c r="AS439" i="10"/>
  <c r="AT439" i="10"/>
  <c r="AU439" i="10"/>
  <c r="AV439" i="10"/>
  <c r="AJ440" i="10"/>
  <c r="AK440" i="10"/>
  <c r="AL440" i="10"/>
  <c r="AM440" i="10"/>
  <c r="AN440" i="10"/>
  <c r="AO440" i="10"/>
  <c r="AP440" i="10"/>
  <c r="AQ440" i="10"/>
  <c r="AR440" i="10"/>
  <c r="AS440" i="10"/>
  <c r="AT440" i="10"/>
  <c r="AU440" i="10"/>
  <c r="AV440" i="10"/>
  <c r="AJ441" i="10"/>
  <c r="AK441" i="10"/>
  <c r="AL441" i="10"/>
  <c r="AM441" i="10"/>
  <c r="AN441" i="10"/>
  <c r="AO441" i="10"/>
  <c r="AP441" i="10"/>
  <c r="AQ441" i="10"/>
  <c r="AR441" i="10"/>
  <c r="AS441" i="10"/>
  <c r="AT441" i="10"/>
  <c r="AU441" i="10"/>
  <c r="AV441" i="10"/>
  <c r="AJ412" i="10"/>
  <c r="AK412" i="10"/>
  <c r="AL412" i="10"/>
  <c r="AM412" i="10"/>
  <c r="AN412" i="10"/>
  <c r="AO412" i="10"/>
  <c r="AP412" i="10"/>
  <c r="AQ412" i="10"/>
  <c r="AR412" i="10"/>
  <c r="AS412" i="10"/>
  <c r="AT412" i="10"/>
  <c r="AU412" i="10"/>
  <c r="AV412" i="10"/>
  <c r="AI412" i="10"/>
  <c r="C412" i="10"/>
  <c r="AH412" i="10"/>
  <c r="AG412" i="10"/>
  <c r="AF412" i="10"/>
  <c r="AE412" i="10"/>
  <c r="AD412" i="10"/>
  <c r="AC412" i="10"/>
  <c r="AB412" i="10"/>
  <c r="AA412" i="10"/>
  <c r="Z412" i="10"/>
  <c r="Y412" i="10"/>
  <c r="X412" i="10"/>
  <c r="W412" i="10"/>
  <c r="V412" i="10"/>
  <c r="U412" i="10"/>
  <c r="T412" i="10"/>
  <c r="S412" i="10"/>
  <c r="R412" i="10"/>
  <c r="Q412" i="10"/>
  <c r="N412" i="10"/>
  <c r="M412" i="10"/>
  <c r="L412" i="10"/>
  <c r="K412" i="10"/>
  <c r="J412" i="10"/>
  <c r="I412" i="10"/>
  <c r="H412" i="10"/>
  <c r="G412" i="10"/>
  <c r="F412" i="10"/>
  <c r="E412" i="10"/>
  <c r="D412" i="10"/>
  <c r="O412" i="10"/>
  <c r="P412" i="10"/>
  <c r="AJ411" i="10"/>
  <c r="AK411" i="10"/>
  <c r="AL411" i="10"/>
  <c r="AM411" i="10"/>
  <c r="AN411" i="10"/>
  <c r="AO411" i="10"/>
  <c r="AP411" i="10"/>
  <c r="AQ411" i="10"/>
  <c r="AR411" i="10"/>
  <c r="AS411" i="10"/>
  <c r="AT411" i="10"/>
  <c r="AU411" i="10"/>
  <c r="AV411" i="10"/>
  <c r="AJ381" i="10"/>
  <c r="AJ382" i="10"/>
  <c r="AK382" i="10"/>
  <c r="AL382" i="10"/>
  <c r="AM382" i="10"/>
  <c r="AN382" i="10"/>
  <c r="AO382" i="10"/>
  <c r="AP382" i="10"/>
  <c r="AQ382" i="10"/>
  <c r="AR382" i="10"/>
  <c r="AS382" i="10"/>
  <c r="AT382" i="10"/>
  <c r="AU382" i="10"/>
  <c r="AV382" i="10"/>
  <c r="AJ383" i="10"/>
  <c r="AK383" i="10"/>
  <c r="AL383" i="10"/>
  <c r="AM383" i="10"/>
  <c r="AN383" i="10"/>
  <c r="AO383" i="10"/>
  <c r="AP383" i="10"/>
  <c r="AQ383" i="10"/>
  <c r="AR383" i="10"/>
  <c r="AS383" i="10"/>
  <c r="AT383" i="10"/>
  <c r="AU383" i="10"/>
  <c r="AV383" i="10"/>
  <c r="AJ384" i="10"/>
  <c r="AK384" i="10"/>
  <c r="AL384" i="10"/>
  <c r="AM384" i="10"/>
  <c r="AN384" i="10"/>
  <c r="AO384" i="10"/>
  <c r="AP384" i="10"/>
  <c r="AQ384" i="10"/>
  <c r="AR384" i="10"/>
  <c r="AS384" i="10"/>
  <c r="AT384" i="10"/>
  <c r="AU384" i="10"/>
  <c r="AV384" i="10"/>
  <c r="AJ385" i="10"/>
  <c r="AK385" i="10"/>
  <c r="AL385" i="10"/>
  <c r="AM385" i="10"/>
  <c r="AN385" i="10"/>
  <c r="AO385" i="10"/>
  <c r="AP385" i="10"/>
  <c r="AQ385" i="10"/>
  <c r="AR385" i="10"/>
  <c r="AS385" i="10"/>
  <c r="AT385" i="10"/>
  <c r="AU385" i="10"/>
  <c r="AV385" i="10"/>
  <c r="AJ386" i="10"/>
  <c r="AK386" i="10"/>
  <c r="AL386" i="10"/>
  <c r="AM386" i="10"/>
  <c r="AN386" i="10"/>
  <c r="AO386" i="10"/>
  <c r="AP386" i="10"/>
  <c r="AQ386" i="10"/>
  <c r="AR386" i="10"/>
  <c r="AS386" i="10"/>
  <c r="AT386" i="10"/>
  <c r="AU386" i="10"/>
  <c r="AV386" i="10"/>
  <c r="AJ387" i="10"/>
  <c r="AK387" i="10"/>
  <c r="AL387" i="10"/>
  <c r="AM387" i="10"/>
  <c r="AN387" i="10"/>
  <c r="AO387" i="10"/>
  <c r="AP387" i="10"/>
  <c r="AQ387" i="10"/>
  <c r="AR387" i="10"/>
  <c r="AS387" i="10"/>
  <c r="AT387" i="10"/>
  <c r="AU387" i="10"/>
  <c r="AV387" i="10"/>
  <c r="AJ388" i="10"/>
  <c r="AK388" i="10"/>
  <c r="AL388" i="10"/>
  <c r="AM388" i="10"/>
  <c r="AN388" i="10"/>
  <c r="AO388" i="10"/>
  <c r="AP388" i="10"/>
  <c r="AQ388" i="10"/>
  <c r="AR388" i="10"/>
  <c r="AS388" i="10"/>
  <c r="AT388" i="10"/>
  <c r="AU388" i="10"/>
  <c r="AV388" i="10"/>
  <c r="AJ389" i="10"/>
  <c r="AK389" i="10"/>
  <c r="AL389" i="10"/>
  <c r="AM389" i="10"/>
  <c r="AN389" i="10"/>
  <c r="AO389" i="10"/>
  <c r="AP389" i="10"/>
  <c r="AQ389" i="10"/>
  <c r="AR389" i="10"/>
  <c r="AS389" i="10"/>
  <c r="AT389" i="10"/>
  <c r="AU389" i="10"/>
  <c r="AV389" i="10"/>
  <c r="AJ390" i="10"/>
  <c r="AK390" i="10"/>
  <c r="AL390" i="10"/>
  <c r="AM390" i="10"/>
  <c r="AN390" i="10"/>
  <c r="AO390" i="10"/>
  <c r="AP390" i="10"/>
  <c r="AQ390" i="10"/>
  <c r="AR390" i="10"/>
  <c r="AS390" i="10"/>
  <c r="AT390" i="10"/>
  <c r="AU390" i="10"/>
  <c r="AV390" i="10"/>
  <c r="AJ391" i="10"/>
  <c r="AK391" i="10"/>
  <c r="AL391" i="10"/>
  <c r="AM391" i="10"/>
  <c r="AN391" i="10"/>
  <c r="AO391" i="10"/>
  <c r="AP391" i="10"/>
  <c r="AQ391" i="10"/>
  <c r="AR391" i="10"/>
  <c r="AS391" i="10"/>
  <c r="AT391" i="10"/>
  <c r="AU391" i="10"/>
  <c r="AV391" i="10"/>
  <c r="AJ392" i="10"/>
  <c r="AK392" i="10"/>
  <c r="AL392" i="10"/>
  <c r="AM392" i="10"/>
  <c r="AN392" i="10"/>
  <c r="AO392" i="10"/>
  <c r="AP392" i="10"/>
  <c r="AQ392" i="10"/>
  <c r="AR392" i="10"/>
  <c r="AS392" i="10"/>
  <c r="AT392" i="10"/>
  <c r="AU392" i="10"/>
  <c r="AV392" i="10"/>
  <c r="AJ393" i="10"/>
  <c r="AK393" i="10"/>
  <c r="AL393" i="10"/>
  <c r="AM393" i="10"/>
  <c r="AN393" i="10"/>
  <c r="AO393" i="10"/>
  <c r="AP393" i="10"/>
  <c r="AQ393" i="10"/>
  <c r="AR393" i="10"/>
  <c r="AS393" i="10"/>
  <c r="AT393" i="10"/>
  <c r="AU393" i="10"/>
  <c r="AV393" i="10"/>
  <c r="AJ394" i="10"/>
  <c r="AK394" i="10"/>
  <c r="AL394" i="10"/>
  <c r="AM394" i="10"/>
  <c r="AN394" i="10"/>
  <c r="AO394" i="10"/>
  <c r="AP394" i="10"/>
  <c r="AQ394" i="10"/>
  <c r="AR394" i="10"/>
  <c r="AS394" i="10"/>
  <c r="AT394" i="10"/>
  <c r="AU394" i="10"/>
  <c r="AV394" i="10"/>
  <c r="AJ395" i="10"/>
  <c r="AK395" i="10"/>
  <c r="AL395" i="10"/>
  <c r="AM395" i="10"/>
  <c r="AN395" i="10"/>
  <c r="AO395" i="10"/>
  <c r="AP395" i="10"/>
  <c r="AQ395" i="10"/>
  <c r="AR395" i="10"/>
  <c r="AS395" i="10"/>
  <c r="AT395" i="10"/>
  <c r="AU395" i="10"/>
  <c r="AV395" i="10"/>
  <c r="AJ396" i="10"/>
  <c r="AK396" i="10"/>
  <c r="AL396" i="10"/>
  <c r="AM396" i="10"/>
  <c r="AN396" i="10"/>
  <c r="AO396" i="10"/>
  <c r="AP396" i="10"/>
  <c r="AQ396" i="10"/>
  <c r="AR396" i="10"/>
  <c r="AS396" i="10"/>
  <c r="AT396" i="10"/>
  <c r="AU396" i="10"/>
  <c r="AV396" i="10"/>
  <c r="AJ397" i="10"/>
  <c r="AK397" i="10"/>
  <c r="AL397" i="10"/>
  <c r="AM397" i="10"/>
  <c r="AN397" i="10"/>
  <c r="AO397" i="10"/>
  <c r="AP397" i="10"/>
  <c r="AQ397" i="10"/>
  <c r="AR397" i="10"/>
  <c r="AS397" i="10"/>
  <c r="AT397" i="10"/>
  <c r="AU397" i="10"/>
  <c r="AV397" i="10"/>
  <c r="AJ398" i="10"/>
  <c r="AK398" i="10"/>
  <c r="AL398" i="10"/>
  <c r="AM398" i="10"/>
  <c r="AN398" i="10"/>
  <c r="AO398" i="10"/>
  <c r="AP398" i="10"/>
  <c r="AQ398" i="10"/>
  <c r="AR398" i="10"/>
  <c r="AS398" i="10"/>
  <c r="AT398" i="10"/>
  <c r="AU398" i="10"/>
  <c r="AV398" i="10"/>
  <c r="AJ399" i="10"/>
  <c r="AK399" i="10"/>
  <c r="AL399" i="10"/>
  <c r="AM399" i="10"/>
  <c r="AN399" i="10"/>
  <c r="AO399" i="10"/>
  <c r="AP399" i="10"/>
  <c r="AQ399" i="10"/>
  <c r="AR399" i="10"/>
  <c r="AS399" i="10"/>
  <c r="AT399" i="10"/>
  <c r="AU399" i="10"/>
  <c r="AV399" i="10"/>
  <c r="AJ400" i="10"/>
  <c r="AK400" i="10"/>
  <c r="AL400" i="10"/>
  <c r="AM400" i="10"/>
  <c r="AN400" i="10"/>
  <c r="AO400" i="10"/>
  <c r="AP400" i="10"/>
  <c r="AQ400" i="10"/>
  <c r="AR400" i="10"/>
  <c r="AS400" i="10"/>
  <c r="AT400" i="10"/>
  <c r="AU400" i="10"/>
  <c r="AV400" i="10"/>
  <c r="AJ401" i="10"/>
  <c r="AK401" i="10"/>
  <c r="AL401" i="10"/>
  <c r="AM401" i="10"/>
  <c r="AN401" i="10"/>
  <c r="AO401" i="10"/>
  <c r="AP401" i="10"/>
  <c r="AQ401" i="10"/>
  <c r="AR401" i="10"/>
  <c r="AS401" i="10"/>
  <c r="AT401" i="10"/>
  <c r="AU401" i="10"/>
  <c r="AV401" i="10"/>
  <c r="AJ402" i="10"/>
  <c r="AK402" i="10"/>
  <c r="AL402" i="10"/>
  <c r="AM402" i="10"/>
  <c r="AN402" i="10"/>
  <c r="AO402" i="10"/>
  <c r="AP402" i="10"/>
  <c r="AQ402" i="10"/>
  <c r="AR402" i="10"/>
  <c r="AS402" i="10"/>
  <c r="AT402" i="10"/>
  <c r="AU402" i="10"/>
  <c r="AV402" i="10"/>
  <c r="AJ403" i="10"/>
  <c r="AK403" i="10"/>
  <c r="AL403" i="10"/>
  <c r="AM403" i="10"/>
  <c r="AN403" i="10"/>
  <c r="AO403" i="10"/>
  <c r="AP403" i="10"/>
  <c r="AQ403" i="10"/>
  <c r="AR403" i="10"/>
  <c r="AS403" i="10"/>
  <c r="AT403" i="10"/>
  <c r="AU403" i="10"/>
  <c r="AV403" i="10"/>
  <c r="AJ404" i="10"/>
  <c r="AK404" i="10"/>
  <c r="AL404" i="10"/>
  <c r="AM404" i="10"/>
  <c r="AN404" i="10"/>
  <c r="AO404" i="10"/>
  <c r="AP404" i="10"/>
  <c r="AQ404" i="10"/>
  <c r="AR404" i="10"/>
  <c r="AS404" i="10"/>
  <c r="AT404" i="10"/>
  <c r="AU404" i="10"/>
  <c r="AV404" i="10"/>
  <c r="AJ405" i="10"/>
  <c r="AK405" i="10"/>
  <c r="AL405" i="10"/>
  <c r="AM405" i="10"/>
  <c r="AN405" i="10"/>
  <c r="AO405" i="10"/>
  <c r="AP405" i="10"/>
  <c r="AQ405" i="10"/>
  <c r="AR405" i="10"/>
  <c r="AS405" i="10"/>
  <c r="AT405" i="10"/>
  <c r="AU405" i="10"/>
  <c r="AV405" i="10"/>
  <c r="AJ406" i="10"/>
  <c r="AK406" i="10"/>
  <c r="AL406" i="10"/>
  <c r="AM406" i="10"/>
  <c r="AN406" i="10"/>
  <c r="AO406" i="10"/>
  <c r="AP406" i="10"/>
  <c r="AQ406" i="10"/>
  <c r="AR406" i="10"/>
  <c r="AS406" i="10"/>
  <c r="AT406" i="10"/>
  <c r="AU406" i="10"/>
  <c r="AV406" i="10"/>
  <c r="AJ407" i="10"/>
  <c r="AK407" i="10"/>
  <c r="AL407" i="10"/>
  <c r="AM407" i="10"/>
  <c r="AN407" i="10"/>
  <c r="AO407" i="10"/>
  <c r="AP407" i="10"/>
  <c r="AQ407" i="10"/>
  <c r="AR407" i="10"/>
  <c r="AS407" i="10"/>
  <c r="AT407" i="10"/>
  <c r="AU407" i="10"/>
  <c r="AV407" i="10"/>
  <c r="AJ408" i="10"/>
  <c r="AK408" i="10"/>
  <c r="AL408" i="10"/>
  <c r="AM408" i="10"/>
  <c r="AN408" i="10"/>
  <c r="AO408" i="10"/>
  <c r="AP408" i="10"/>
  <c r="AQ408" i="10"/>
  <c r="AR408" i="10"/>
  <c r="AS408" i="10"/>
  <c r="AT408" i="10"/>
  <c r="AU408" i="10"/>
  <c r="AV408" i="10"/>
  <c r="AJ409" i="10"/>
  <c r="AK409" i="10"/>
  <c r="AL409" i="10"/>
  <c r="AM409" i="10"/>
  <c r="AN409" i="10"/>
  <c r="AO409" i="10"/>
  <c r="AP409" i="10"/>
  <c r="AQ409" i="10"/>
  <c r="AR409" i="10"/>
  <c r="AS409" i="10"/>
  <c r="AT409" i="10"/>
  <c r="AU409" i="10"/>
  <c r="AV409" i="10"/>
  <c r="AJ410" i="10"/>
  <c r="AK410" i="10"/>
  <c r="AL410" i="10"/>
  <c r="AM410" i="10"/>
  <c r="AN410" i="10"/>
  <c r="AO410" i="10"/>
  <c r="AP410" i="10"/>
  <c r="AQ410" i="10"/>
  <c r="AR410" i="10"/>
  <c r="AS410" i="10"/>
  <c r="AT410" i="10"/>
  <c r="AU410" i="10"/>
  <c r="AV410" i="10"/>
  <c r="AV381" i="10"/>
  <c r="AK381" i="10"/>
  <c r="AL381" i="10"/>
  <c r="AM381" i="10"/>
  <c r="AN381" i="10"/>
  <c r="AO381" i="10"/>
  <c r="AP381" i="10"/>
  <c r="AQ381" i="10"/>
  <c r="AR381" i="10"/>
  <c r="AS381" i="10"/>
  <c r="AT381" i="10"/>
  <c r="AU381" i="10"/>
  <c r="AI381" i="10"/>
  <c r="AH381" i="10"/>
  <c r="AG381" i="10"/>
  <c r="AF381" i="10"/>
  <c r="AE381" i="10"/>
  <c r="AD381" i="10"/>
  <c r="AC381" i="10"/>
  <c r="AB381" i="10"/>
  <c r="AA381" i="10"/>
  <c r="Z381" i="10"/>
  <c r="Y381" i="10"/>
  <c r="X381" i="10"/>
  <c r="W381" i="10"/>
  <c r="V381" i="10"/>
  <c r="U381" i="10"/>
  <c r="T381" i="10"/>
  <c r="S381" i="10"/>
  <c r="R381" i="10"/>
  <c r="Q381" i="10"/>
  <c r="N381" i="10"/>
  <c r="M381" i="10"/>
  <c r="L381" i="10"/>
  <c r="K381" i="10"/>
  <c r="J381" i="10"/>
  <c r="I381" i="10"/>
  <c r="H381" i="10"/>
  <c r="G381" i="10"/>
  <c r="F381" i="10"/>
  <c r="E381" i="10"/>
  <c r="D381" i="10"/>
  <c r="C381" i="10"/>
  <c r="AJ380" i="10"/>
  <c r="AK380" i="10"/>
  <c r="AL380" i="10"/>
  <c r="AM380" i="10"/>
  <c r="AN380" i="10"/>
  <c r="AO380" i="10"/>
  <c r="AP380" i="10"/>
  <c r="AQ380" i="10"/>
  <c r="AR380" i="10"/>
  <c r="AS380" i="10"/>
  <c r="AT380" i="10"/>
  <c r="AU380" i="10"/>
  <c r="AV380" i="10"/>
  <c r="AJ354" i="10"/>
  <c r="AK354" i="10"/>
  <c r="AL354" i="10"/>
  <c r="AM354" i="10"/>
  <c r="AN354" i="10"/>
  <c r="AO354" i="10"/>
  <c r="AP354" i="10"/>
  <c r="AQ354" i="10"/>
  <c r="AR354" i="10"/>
  <c r="AS354" i="10"/>
  <c r="AT354" i="10"/>
  <c r="AU354" i="10"/>
  <c r="AV354" i="10"/>
  <c r="AJ355" i="10"/>
  <c r="AK355" i="10"/>
  <c r="AL355" i="10"/>
  <c r="AM355" i="10"/>
  <c r="AN355" i="10"/>
  <c r="AO355" i="10"/>
  <c r="AP355" i="10"/>
  <c r="AQ355" i="10"/>
  <c r="AR355" i="10"/>
  <c r="AS355" i="10"/>
  <c r="AT355" i="10"/>
  <c r="AU355" i="10"/>
  <c r="AV355" i="10"/>
  <c r="AJ356" i="10"/>
  <c r="AK356" i="10"/>
  <c r="AL356" i="10"/>
  <c r="AM356" i="10"/>
  <c r="AN356" i="10"/>
  <c r="AO356" i="10"/>
  <c r="AP356" i="10"/>
  <c r="AQ356" i="10"/>
  <c r="AR356" i="10"/>
  <c r="AS356" i="10"/>
  <c r="AT356" i="10"/>
  <c r="AU356" i="10"/>
  <c r="AV356" i="10"/>
  <c r="AJ357" i="10"/>
  <c r="AK357" i="10"/>
  <c r="AL357" i="10"/>
  <c r="AM357" i="10"/>
  <c r="AN357" i="10"/>
  <c r="AO357" i="10"/>
  <c r="AP357" i="10"/>
  <c r="AQ357" i="10"/>
  <c r="AR357" i="10"/>
  <c r="AS357" i="10"/>
  <c r="AT357" i="10"/>
  <c r="AU357" i="10"/>
  <c r="AV357" i="10"/>
  <c r="AJ358" i="10"/>
  <c r="AK358" i="10"/>
  <c r="AL358" i="10"/>
  <c r="AM358" i="10"/>
  <c r="AN358" i="10"/>
  <c r="AO358" i="10"/>
  <c r="AP358" i="10"/>
  <c r="AQ358" i="10"/>
  <c r="AR358" i="10"/>
  <c r="AS358" i="10"/>
  <c r="AT358" i="10"/>
  <c r="AU358" i="10"/>
  <c r="AV358" i="10"/>
  <c r="AJ359" i="10"/>
  <c r="AK359" i="10"/>
  <c r="AL359" i="10"/>
  <c r="AM359" i="10"/>
  <c r="AN359" i="10"/>
  <c r="AO359" i="10"/>
  <c r="AP359" i="10"/>
  <c r="AQ359" i="10"/>
  <c r="AR359" i="10"/>
  <c r="AS359" i="10"/>
  <c r="AT359" i="10"/>
  <c r="AU359" i="10"/>
  <c r="AV359" i="10"/>
  <c r="AJ360" i="10"/>
  <c r="AK360" i="10"/>
  <c r="AL360" i="10"/>
  <c r="AM360" i="10"/>
  <c r="AN360" i="10"/>
  <c r="AO360" i="10"/>
  <c r="AP360" i="10"/>
  <c r="AQ360" i="10"/>
  <c r="AR360" i="10"/>
  <c r="AS360" i="10"/>
  <c r="AT360" i="10"/>
  <c r="AU360" i="10"/>
  <c r="AV360" i="10"/>
  <c r="AJ361" i="10"/>
  <c r="AK361" i="10"/>
  <c r="AL361" i="10"/>
  <c r="AM361" i="10"/>
  <c r="AN361" i="10"/>
  <c r="AO361" i="10"/>
  <c r="AP361" i="10"/>
  <c r="AQ361" i="10"/>
  <c r="AR361" i="10"/>
  <c r="AS361" i="10"/>
  <c r="AT361" i="10"/>
  <c r="AU361" i="10"/>
  <c r="AV361" i="10"/>
  <c r="AJ362" i="10"/>
  <c r="AK362" i="10"/>
  <c r="AL362" i="10"/>
  <c r="AM362" i="10"/>
  <c r="AN362" i="10"/>
  <c r="AO362" i="10"/>
  <c r="AP362" i="10"/>
  <c r="AQ362" i="10"/>
  <c r="AR362" i="10"/>
  <c r="AS362" i="10"/>
  <c r="AT362" i="10"/>
  <c r="AU362" i="10"/>
  <c r="AV362" i="10"/>
  <c r="AJ363" i="10"/>
  <c r="AK363" i="10"/>
  <c r="AL363" i="10"/>
  <c r="AM363" i="10"/>
  <c r="AN363" i="10"/>
  <c r="AO363" i="10"/>
  <c r="AP363" i="10"/>
  <c r="AQ363" i="10"/>
  <c r="AR363" i="10"/>
  <c r="AS363" i="10"/>
  <c r="AT363" i="10"/>
  <c r="AU363" i="10"/>
  <c r="AV363" i="10"/>
  <c r="AJ364" i="10"/>
  <c r="AK364" i="10"/>
  <c r="AL364" i="10"/>
  <c r="AM364" i="10"/>
  <c r="AN364" i="10"/>
  <c r="AO364" i="10"/>
  <c r="AP364" i="10"/>
  <c r="AQ364" i="10"/>
  <c r="AR364" i="10"/>
  <c r="AS364" i="10"/>
  <c r="AT364" i="10"/>
  <c r="AU364" i="10"/>
  <c r="AV364" i="10"/>
  <c r="AJ365" i="10"/>
  <c r="AK365" i="10"/>
  <c r="AL365" i="10"/>
  <c r="AM365" i="10"/>
  <c r="AN365" i="10"/>
  <c r="AO365" i="10"/>
  <c r="AP365" i="10"/>
  <c r="AQ365" i="10"/>
  <c r="AR365" i="10"/>
  <c r="AS365" i="10"/>
  <c r="AT365" i="10"/>
  <c r="AU365" i="10"/>
  <c r="AV365" i="10"/>
  <c r="AJ366" i="10"/>
  <c r="AK366" i="10"/>
  <c r="AL366" i="10"/>
  <c r="AM366" i="10"/>
  <c r="AN366" i="10"/>
  <c r="AO366" i="10"/>
  <c r="AP366" i="10"/>
  <c r="AQ366" i="10"/>
  <c r="AR366" i="10"/>
  <c r="AS366" i="10"/>
  <c r="AT366" i="10"/>
  <c r="AU366" i="10"/>
  <c r="AV366" i="10"/>
  <c r="AJ367" i="10"/>
  <c r="AK367" i="10"/>
  <c r="AL367" i="10"/>
  <c r="AM367" i="10"/>
  <c r="AN367" i="10"/>
  <c r="AO367" i="10"/>
  <c r="AP367" i="10"/>
  <c r="AQ367" i="10"/>
  <c r="AR367" i="10"/>
  <c r="AS367" i="10"/>
  <c r="AT367" i="10"/>
  <c r="AU367" i="10"/>
  <c r="AV367" i="10"/>
  <c r="AJ368" i="10"/>
  <c r="AK368" i="10"/>
  <c r="AL368" i="10"/>
  <c r="AM368" i="10"/>
  <c r="AN368" i="10"/>
  <c r="AO368" i="10"/>
  <c r="AP368" i="10"/>
  <c r="AQ368" i="10"/>
  <c r="AR368" i="10"/>
  <c r="AS368" i="10"/>
  <c r="AT368" i="10"/>
  <c r="AU368" i="10"/>
  <c r="AV368" i="10"/>
  <c r="AJ369" i="10"/>
  <c r="AK369" i="10"/>
  <c r="AL369" i="10"/>
  <c r="AM369" i="10"/>
  <c r="AN369" i="10"/>
  <c r="AO369" i="10"/>
  <c r="AP369" i="10"/>
  <c r="AQ369" i="10"/>
  <c r="AR369" i="10"/>
  <c r="AS369" i="10"/>
  <c r="AT369" i="10"/>
  <c r="AU369" i="10"/>
  <c r="AV369" i="10"/>
  <c r="AJ370" i="10"/>
  <c r="AK370" i="10"/>
  <c r="AL370" i="10"/>
  <c r="AM370" i="10"/>
  <c r="AN370" i="10"/>
  <c r="AO370" i="10"/>
  <c r="AP370" i="10"/>
  <c r="AQ370" i="10"/>
  <c r="AR370" i="10"/>
  <c r="AS370" i="10"/>
  <c r="AT370" i="10"/>
  <c r="AU370" i="10"/>
  <c r="AV370" i="10"/>
  <c r="AJ371" i="10"/>
  <c r="AK371" i="10"/>
  <c r="AL371" i="10"/>
  <c r="AM371" i="10"/>
  <c r="AN371" i="10"/>
  <c r="AO371" i="10"/>
  <c r="AP371" i="10"/>
  <c r="AQ371" i="10"/>
  <c r="AR371" i="10"/>
  <c r="AS371" i="10"/>
  <c r="AT371" i="10"/>
  <c r="AU371" i="10"/>
  <c r="AV371" i="10"/>
  <c r="AJ372" i="10"/>
  <c r="AK372" i="10"/>
  <c r="AL372" i="10"/>
  <c r="AM372" i="10"/>
  <c r="AN372" i="10"/>
  <c r="AO372" i="10"/>
  <c r="AP372" i="10"/>
  <c r="AQ372" i="10"/>
  <c r="AR372" i="10"/>
  <c r="AS372" i="10"/>
  <c r="AT372" i="10"/>
  <c r="AU372" i="10"/>
  <c r="AV372" i="10"/>
  <c r="AJ373" i="10"/>
  <c r="AK373" i="10"/>
  <c r="AL373" i="10"/>
  <c r="AM373" i="10"/>
  <c r="AN373" i="10"/>
  <c r="AO373" i="10"/>
  <c r="AP373" i="10"/>
  <c r="AQ373" i="10"/>
  <c r="AR373" i="10"/>
  <c r="AS373" i="10"/>
  <c r="AT373" i="10"/>
  <c r="AU373" i="10"/>
  <c r="AV373" i="10"/>
  <c r="AJ374" i="10"/>
  <c r="AK374" i="10"/>
  <c r="AL374" i="10"/>
  <c r="AM374" i="10"/>
  <c r="AN374" i="10"/>
  <c r="AO374" i="10"/>
  <c r="AP374" i="10"/>
  <c r="AQ374" i="10"/>
  <c r="AR374" i="10"/>
  <c r="AS374" i="10"/>
  <c r="AT374" i="10"/>
  <c r="AU374" i="10"/>
  <c r="AV374" i="10"/>
  <c r="AJ375" i="10"/>
  <c r="AK375" i="10"/>
  <c r="AL375" i="10"/>
  <c r="AM375" i="10"/>
  <c r="AN375" i="10"/>
  <c r="AO375" i="10"/>
  <c r="AP375" i="10"/>
  <c r="AQ375" i="10"/>
  <c r="AR375" i="10"/>
  <c r="AS375" i="10"/>
  <c r="AT375" i="10"/>
  <c r="AU375" i="10"/>
  <c r="AV375" i="10"/>
  <c r="AJ376" i="10"/>
  <c r="AK376" i="10"/>
  <c r="AL376" i="10"/>
  <c r="AM376" i="10"/>
  <c r="AN376" i="10"/>
  <c r="AO376" i="10"/>
  <c r="AP376" i="10"/>
  <c r="AQ376" i="10"/>
  <c r="AR376" i="10"/>
  <c r="AS376" i="10"/>
  <c r="AT376" i="10"/>
  <c r="AU376" i="10"/>
  <c r="AV376" i="10"/>
  <c r="AJ377" i="10"/>
  <c r="AK377" i="10"/>
  <c r="AL377" i="10"/>
  <c r="AM377" i="10"/>
  <c r="AN377" i="10"/>
  <c r="AO377" i="10"/>
  <c r="AP377" i="10"/>
  <c r="AQ377" i="10"/>
  <c r="AR377" i="10"/>
  <c r="AS377" i="10"/>
  <c r="AT377" i="10"/>
  <c r="AU377" i="10"/>
  <c r="AV377" i="10"/>
  <c r="AJ378" i="10"/>
  <c r="AK378" i="10"/>
  <c r="AL378" i="10"/>
  <c r="AM378" i="10"/>
  <c r="AN378" i="10"/>
  <c r="AO378" i="10"/>
  <c r="AP378" i="10"/>
  <c r="AQ378" i="10"/>
  <c r="AR378" i="10"/>
  <c r="AS378" i="10"/>
  <c r="AT378" i="10"/>
  <c r="AU378" i="10"/>
  <c r="AV378" i="10"/>
  <c r="AJ379" i="10"/>
  <c r="AK379" i="10"/>
  <c r="AL379" i="10"/>
  <c r="AM379" i="10"/>
  <c r="AN379" i="10"/>
  <c r="AO379" i="10"/>
  <c r="AP379" i="10"/>
  <c r="AQ379" i="10"/>
  <c r="AR379" i="10"/>
  <c r="AS379" i="10"/>
  <c r="AT379" i="10"/>
  <c r="AU379" i="10"/>
  <c r="AV379" i="10"/>
  <c r="AK353" i="10"/>
  <c r="AL353" i="10"/>
  <c r="AM353" i="10"/>
  <c r="AN353" i="10"/>
  <c r="AO353" i="10"/>
  <c r="AP353" i="10"/>
  <c r="AQ353" i="10"/>
  <c r="AR353" i="10"/>
  <c r="AS353" i="10"/>
  <c r="AT353" i="10"/>
  <c r="AU353" i="10"/>
  <c r="AV353" i="10"/>
  <c r="AJ353" i="10"/>
  <c r="AI353" i="10"/>
  <c r="AI380" i="10"/>
  <c r="AH380" i="10"/>
  <c r="AG380" i="10"/>
  <c r="AF380" i="10"/>
  <c r="AE380" i="10"/>
  <c r="AD380" i="10"/>
  <c r="AC380" i="10"/>
  <c r="AB380" i="10"/>
  <c r="AA380" i="10"/>
  <c r="Z380" i="10"/>
  <c r="Y380" i="10"/>
  <c r="X380" i="10"/>
  <c r="W380" i="10"/>
  <c r="V380" i="10"/>
  <c r="U380" i="10"/>
  <c r="T380" i="10"/>
  <c r="S380" i="10"/>
  <c r="R380" i="10"/>
  <c r="Q380" i="10"/>
  <c r="N380" i="10"/>
  <c r="M380" i="10"/>
  <c r="L380" i="10"/>
  <c r="K380" i="10"/>
  <c r="J380" i="10"/>
  <c r="I380" i="10"/>
  <c r="H380" i="10"/>
  <c r="G380" i="10"/>
  <c r="F380" i="10"/>
  <c r="E380" i="10"/>
  <c r="D380" i="10"/>
  <c r="C380" i="10"/>
  <c r="AI379" i="10"/>
  <c r="AH379" i="10"/>
  <c r="AG379" i="10"/>
  <c r="AF379" i="10"/>
  <c r="AE379" i="10"/>
  <c r="AD379" i="10"/>
  <c r="AC379" i="10"/>
  <c r="AB379" i="10"/>
  <c r="AA379" i="10"/>
  <c r="Z379" i="10"/>
  <c r="Y379" i="10"/>
  <c r="X379" i="10"/>
  <c r="W379" i="10"/>
  <c r="V379" i="10"/>
  <c r="U379" i="10"/>
  <c r="T379" i="10"/>
  <c r="S379" i="10"/>
  <c r="R379" i="10"/>
  <c r="Q379" i="10"/>
  <c r="N379" i="10"/>
  <c r="M379" i="10"/>
  <c r="L379" i="10"/>
  <c r="K379" i="10"/>
  <c r="J379" i="10"/>
  <c r="I379" i="10"/>
  <c r="H379" i="10"/>
  <c r="G379" i="10"/>
  <c r="F379" i="10"/>
  <c r="E379" i="10"/>
  <c r="D379" i="10"/>
  <c r="C379" i="10"/>
  <c r="AI378" i="10"/>
  <c r="AH378" i="10"/>
  <c r="AG378" i="10"/>
  <c r="AF378" i="10"/>
  <c r="AE378" i="10"/>
  <c r="AD378" i="10"/>
  <c r="AC378" i="10"/>
  <c r="AB378" i="10"/>
  <c r="AA378" i="10"/>
  <c r="Z378" i="10"/>
  <c r="Y378" i="10"/>
  <c r="X378" i="10"/>
  <c r="W378" i="10"/>
  <c r="V378" i="10"/>
  <c r="U378" i="10"/>
  <c r="T378" i="10"/>
  <c r="S378" i="10"/>
  <c r="R378" i="10"/>
  <c r="Q378" i="10"/>
  <c r="N378" i="10"/>
  <c r="M378" i="10"/>
  <c r="L378" i="10"/>
  <c r="K378" i="10"/>
  <c r="J378" i="10"/>
  <c r="I378" i="10"/>
  <c r="H378" i="10"/>
  <c r="G378" i="10"/>
  <c r="F378" i="10"/>
  <c r="E378" i="10"/>
  <c r="D378" i="10"/>
  <c r="C378" i="10"/>
  <c r="AI377" i="10"/>
  <c r="AH377" i="10"/>
  <c r="AG377" i="10"/>
  <c r="AF377" i="10"/>
  <c r="AE377" i="10"/>
  <c r="AD377" i="10"/>
  <c r="AC377" i="10"/>
  <c r="AB377" i="10"/>
  <c r="AA377" i="10"/>
  <c r="Z377" i="10"/>
  <c r="Y377" i="10"/>
  <c r="X377" i="10"/>
  <c r="W377" i="10"/>
  <c r="V377" i="10"/>
  <c r="U377" i="10"/>
  <c r="T377" i="10"/>
  <c r="S377" i="10"/>
  <c r="R377" i="10"/>
  <c r="Q377" i="10"/>
  <c r="N377" i="10"/>
  <c r="M377" i="10"/>
  <c r="L377" i="10"/>
  <c r="K377" i="10"/>
  <c r="J377" i="10"/>
  <c r="I377" i="10"/>
  <c r="H377" i="10"/>
  <c r="G377" i="10"/>
  <c r="F377" i="10"/>
  <c r="E377" i="10"/>
  <c r="D377" i="10"/>
  <c r="C377" i="10"/>
  <c r="AI376" i="10"/>
  <c r="AH376" i="10"/>
  <c r="AG376" i="10"/>
  <c r="AF376" i="10"/>
  <c r="AE376" i="10"/>
  <c r="AD376" i="10"/>
  <c r="AC376" i="10"/>
  <c r="AB376" i="10"/>
  <c r="AA376" i="10"/>
  <c r="Z376" i="10"/>
  <c r="Y376" i="10"/>
  <c r="X376" i="10"/>
  <c r="W376" i="10"/>
  <c r="V376" i="10"/>
  <c r="U376" i="10"/>
  <c r="T376" i="10"/>
  <c r="S376" i="10"/>
  <c r="R376" i="10"/>
  <c r="Q376" i="10"/>
  <c r="N376" i="10"/>
  <c r="M376" i="10"/>
  <c r="L376" i="10"/>
  <c r="K376" i="10"/>
  <c r="J376" i="10"/>
  <c r="I376" i="10"/>
  <c r="H376" i="10"/>
  <c r="G376" i="10"/>
  <c r="F376" i="10"/>
  <c r="E376" i="10"/>
  <c r="D376" i="10"/>
  <c r="C376" i="10"/>
  <c r="AI375" i="10"/>
  <c r="AH375" i="10"/>
  <c r="AG375" i="10"/>
  <c r="AF375" i="10"/>
  <c r="AE375" i="10"/>
  <c r="AD375" i="10"/>
  <c r="AC375" i="10"/>
  <c r="AB375" i="10"/>
  <c r="AA375" i="10"/>
  <c r="Z375" i="10"/>
  <c r="Y375" i="10"/>
  <c r="X375" i="10"/>
  <c r="W375" i="10"/>
  <c r="V375" i="10"/>
  <c r="U375" i="10"/>
  <c r="T375" i="10"/>
  <c r="S375" i="10"/>
  <c r="R375" i="10"/>
  <c r="Q375" i="10"/>
  <c r="N375" i="10"/>
  <c r="M375" i="10"/>
  <c r="L375" i="10"/>
  <c r="K375" i="10"/>
  <c r="J375" i="10"/>
  <c r="I375" i="10"/>
  <c r="H375" i="10"/>
  <c r="G375" i="10"/>
  <c r="F375" i="10"/>
  <c r="E375" i="10"/>
  <c r="D375" i="10"/>
  <c r="C375" i="10"/>
  <c r="AI374" i="10"/>
  <c r="AH374" i="10"/>
  <c r="AG374" i="10"/>
  <c r="AF374" i="10"/>
  <c r="AE374" i="10"/>
  <c r="AD374" i="10"/>
  <c r="AC374" i="10"/>
  <c r="AB374" i="10"/>
  <c r="AA374" i="10"/>
  <c r="Z374" i="10"/>
  <c r="Y374" i="10"/>
  <c r="X374" i="10"/>
  <c r="W374" i="10"/>
  <c r="V374" i="10"/>
  <c r="U374" i="10"/>
  <c r="T374" i="10"/>
  <c r="S374" i="10"/>
  <c r="R374" i="10"/>
  <c r="Q374" i="10"/>
  <c r="N374" i="10"/>
  <c r="M374" i="10"/>
  <c r="L374" i="10"/>
  <c r="K374" i="10"/>
  <c r="J374" i="10"/>
  <c r="I374" i="10"/>
  <c r="H374" i="10"/>
  <c r="G374" i="10"/>
  <c r="F374" i="10"/>
  <c r="E374" i="10"/>
  <c r="D374" i="10"/>
  <c r="C374" i="10"/>
  <c r="AI373" i="10"/>
  <c r="AH373" i="10"/>
  <c r="AG373" i="10"/>
  <c r="AF373" i="10"/>
  <c r="AE373" i="10"/>
  <c r="AD373" i="10"/>
  <c r="AC373" i="10"/>
  <c r="AB373" i="10"/>
  <c r="AA373" i="10"/>
  <c r="Z373" i="10"/>
  <c r="Y373" i="10"/>
  <c r="X373" i="10"/>
  <c r="W373" i="10"/>
  <c r="V373" i="10"/>
  <c r="U373" i="10"/>
  <c r="T373" i="10"/>
  <c r="S373" i="10"/>
  <c r="R373" i="10"/>
  <c r="Q373" i="10"/>
  <c r="N373" i="10"/>
  <c r="M373" i="10"/>
  <c r="L373" i="10"/>
  <c r="K373" i="10"/>
  <c r="J373" i="10"/>
  <c r="I373" i="10"/>
  <c r="H373" i="10"/>
  <c r="G373" i="10"/>
  <c r="F373" i="10"/>
  <c r="E373" i="10"/>
  <c r="D373" i="10"/>
  <c r="C373" i="10"/>
  <c r="AI372" i="10"/>
  <c r="AH372" i="10"/>
  <c r="AG372" i="10"/>
  <c r="AF372" i="10"/>
  <c r="AE372" i="10"/>
  <c r="AD372" i="10"/>
  <c r="AC372" i="10"/>
  <c r="AB372" i="10"/>
  <c r="AA372" i="10"/>
  <c r="Z372" i="10"/>
  <c r="Y372" i="10"/>
  <c r="X372" i="10"/>
  <c r="W372" i="10"/>
  <c r="V372" i="10"/>
  <c r="U372" i="10"/>
  <c r="T372" i="10"/>
  <c r="S372" i="10"/>
  <c r="R372" i="10"/>
  <c r="Q372" i="10"/>
  <c r="N372" i="10"/>
  <c r="M372" i="10"/>
  <c r="L372" i="10"/>
  <c r="K372" i="10"/>
  <c r="J372" i="10"/>
  <c r="I372" i="10"/>
  <c r="H372" i="10"/>
  <c r="G372" i="10"/>
  <c r="F372" i="10"/>
  <c r="E372" i="10"/>
  <c r="D372" i="10"/>
  <c r="C372" i="10"/>
  <c r="AI371" i="10"/>
  <c r="AH371" i="10"/>
  <c r="AG371" i="10"/>
  <c r="AF371" i="10"/>
  <c r="AE371" i="10"/>
  <c r="AD371" i="10"/>
  <c r="AC371" i="10"/>
  <c r="AB371" i="10"/>
  <c r="AA371" i="10"/>
  <c r="Z371" i="10"/>
  <c r="Y371" i="10"/>
  <c r="X371" i="10"/>
  <c r="W371" i="10"/>
  <c r="V371" i="10"/>
  <c r="U371" i="10"/>
  <c r="T371" i="10"/>
  <c r="S371" i="10"/>
  <c r="R371" i="10"/>
  <c r="Q371" i="10"/>
  <c r="N371" i="10"/>
  <c r="M371" i="10"/>
  <c r="L371" i="10"/>
  <c r="K371" i="10"/>
  <c r="J371" i="10"/>
  <c r="I371" i="10"/>
  <c r="H371" i="10"/>
  <c r="G371" i="10"/>
  <c r="F371" i="10"/>
  <c r="E371" i="10"/>
  <c r="D371" i="10"/>
  <c r="C371" i="10"/>
  <c r="AI370" i="10"/>
  <c r="AH370" i="10"/>
  <c r="AG370" i="10"/>
  <c r="AF370" i="10"/>
  <c r="AE370" i="10"/>
  <c r="AD370" i="10"/>
  <c r="AC370" i="10"/>
  <c r="AB370" i="10"/>
  <c r="AA370" i="10"/>
  <c r="Z370" i="10"/>
  <c r="Y370" i="10"/>
  <c r="X370" i="10"/>
  <c r="W370" i="10"/>
  <c r="V370" i="10"/>
  <c r="U370" i="10"/>
  <c r="T370" i="10"/>
  <c r="S370" i="10"/>
  <c r="R370" i="10"/>
  <c r="Q370" i="10"/>
  <c r="N370" i="10"/>
  <c r="M370" i="10"/>
  <c r="L370" i="10"/>
  <c r="K370" i="10"/>
  <c r="J370" i="10"/>
  <c r="I370" i="10"/>
  <c r="H370" i="10"/>
  <c r="G370" i="10"/>
  <c r="F370" i="10"/>
  <c r="E370" i="10"/>
  <c r="D370" i="10"/>
  <c r="C370" i="10"/>
  <c r="AI369" i="10"/>
  <c r="AH369" i="10"/>
  <c r="AG369" i="10"/>
  <c r="AF369" i="10"/>
  <c r="AE369" i="10"/>
  <c r="AD369" i="10"/>
  <c r="AC369" i="10"/>
  <c r="AB369" i="10"/>
  <c r="AA369" i="10"/>
  <c r="Z369" i="10"/>
  <c r="Y369" i="10"/>
  <c r="X369" i="10"/>
  <c r="W369" i="10"/>
  <c r="V369" i="10"/>
  <c r="U369" i="10"/>
  <c r="T369" i="10"/>
  <c r="S369" i="10"/>
  <c r="R369" i="10"/>
  <c r="Q369" i="10"/>
  <c r="N369" i="10"/>
  <c r="M369" i="10"/>
  <c r="L369" i="10"/>
  <c r="K369" i="10"/>
  <c r="J369" i="10"/>
  <c r="I369" i="10"/>
  <c r="H369" i="10"/>
  <c r="G369" i="10"/>
  <c r="F369" i="10"/>
  <c r="E369" i="10"/>
  <c r="D369" i="10"/>
  <c r="C369" i="10"/>
  <c r="AI368" i="10"/>
  <c r="AH368" i="10"/>
  <c r="AG368" i="10"/>
  <c r="AF368" i="10"/>
  <c r="AE368" i="10"/>
  <c r="AD368" i="10"/>
  <c r="AC368" i="10"/>
  <c r="AB368" i="10"/>
  <c r="AA368" i="10"/>
  <c r="Z368" i="10"/>
  <c r="Y368" i="10"/>
  <c r="X368" i="10"/>
  <c r="W368" i="10"/>
  <c r="V368" i="10"/>
  <c r="U368" i="10"/>
  <c r="T368" i="10"/>
  <c r="S368" i="10"/>
  <c r="R368" i="10"/>
  <c r="Q368" i="10"/>
  <c r="N368" i="10"/>
  <c r="M368" i="10"/>
  <c r="L368" i="10"/>
  <c r="K368" i="10"/>
  <c r="J368" i="10"/>
  <c r="I368" i="10"/>
  <c r="H368" i="10"/>
  <c r="G368" i="10"/>
  <c r="F368" i="10"/>
  <c r="E368" i="10"/>
  <c r="D368" i="10"/>
  <c r="C368" i="10"/>
  <c r="AI367" i="10"/>
  <c r="AH367" i="10"/>
  <c r="AG367" i="10"/>
  <c r="AF367" i="10"/>
  <c r="AE367" i="10"/>
  <c r="AD367" i="10"/>
  <c r="AC367" i="10"/>
  <c r="AB367" i="10"/>
  <c r="AA367" i="10"/>
  <c r="Z367" i="10"/>
  <c r="Y367" i="10"/>
  <c r="X367" i="10"/>
  <c r="W367" i="10"/>
  <c r="V367" i="10"/>
  <c r="U367" i="10"/>
  <c r="T367" i="10"/>
  <c r="S367" i="10"/>
  <c r="R367" i="10"/>
  <c r="Q367" i="10"/>
  <c r="N367" i="10"/>
  <c r="M367" i="10"/>
  <c r="L367" i="10"/>
  <c r="K367" i="10"/>
  <c r="J367" i="10"/>
  <c r="I367" i="10"/>
  <c r="H367" i="10"/>
  <c r="G367" i="10"/>
  <c r="F367" i="10"/>
  <c r="E367" i="10"/>
  <c r="D367" i="10"/>
  <c r="C367" i="10"/>
  <c r="AI366" i="10"/>
  <c r="AH366" i="10"/>
  <c r="AG366" i="10"/>
  <c r="AF366" i="10"/>
  <c r="AE366" i="10"/>
  <c r="AD366" i="10"/>
  <c r="AC366" i="10"/>
  <c r="AB366" i="10"/>
  <c r="AA366" i="10"/>
  <c r="Z366" i="10"/>
  <c r="Y366" i="10"/>
  <c r="X366" i="10"/>
  <c r="W366" i="10"/>
  <c r="V366" i="10"/>
  <c r="U366" i="10"/>
  <c r="T366" i="10"/>
  <c r="S366" i="10"/>
  <c r="R366" i="10"/>
  <c r="Q366" i="10"/>
  <c r="N366" i="10"/>
  <c r="M366" i="10"/>
  <c r="L366" i="10"/>
  <c r="K366" i="10"/>
  <c r="J366" i="10"/>
  <c r="I366" i="10"/>
  <c r="H366" i="10"/>
  <c r="G366" i="10"/>
  <c r="F366" i="10"/>
  <c r="E366" i="10"/>
  <c r="D366" i="10"/>
  <c r="C366" i="10"/>
  <c r="AI365" i="10"/>
  <c r="AH365" i="10"/>
  <c r="AG365" i="10"/>
  <c r="AF365" i="10"/>
  <c r="AE365" i="10"/>
  <c r="AD365" i="10"/>
  <c r="AC365" i="10"/>
  <c r="AB365" i="10"/>
  <c r="AA365" i="10"/>
  <c r="Z365" i="10"/>
  <c r="Y365" i="10"/>
  <c r="X365" i="10"/>
  <c r="W365" i="10"/>
  <c r="V365" i="10"/>
  <c r="U365" i="10"/>
  <c r="T365" i="10"/>
  <c r="S365" i="10"/>
  <c r="R365" i="10"/>
  <c r="Q365" i="10"/>
  <c r="N365" i="10"/>
  <c r="M365" i="10"/>
  <c r="L365" i="10"/>
  <c r="K365" i="10"/>
  <c r="J365" i="10"/>
  <c r="I365" i="10"/>
  <c r="H365" i="10"/>
  <c r="G365" i="10"/>
  <c r="F365" i="10"/>
  <c r="E365" i="10"/>
  <c r="D365" i="10"/>
  <c r="C365" i="10"/>
  <c r="AI364" i="10"/>
  <c r="AH364" i="10"/>
  <c r="AG364" i="10"/>
  <c r="AF364" i="10"/>
  <c r="AE364" i="10"/>
  <c r="AD364" i="10"/>
  <c r="AC364" i="10"/>
  <c r="AB364" i="10"/>
  <c r="AA364" i="10"/>
  <c r="Z364" i="10"/>
  <c r="Y364" i="10"/>
  <c r="X364" i="10"/>
  <c r="W364" i="10"/>
  <c r="V364" i="10"/>
  <c r="U364" i="10"/>
  <c r="T364" i="10"/>
  <c r="S364" i="10"/>
  <c r="R364" i="10"/>
  <c r="Q364" i="10"/>
  <c r="N364" i="10"/>
  <c r="M364" i="10"/>
  <c r="L364" i="10"/>
  <c r="K364" i="10"/>
  <c r="J364" i="10"/>
  <c r="I364" i="10"/>
  <c r="H364" i="10"/>
  <c r="G364" i="10"/>
  <c r="F364" i="10"/>
  <c r="E364" i="10"/>
  <c r="D364" i="10"/>
  <c r="C364" i="10"/>
  <c r="AI363" i="10"/>
  <c r="AH363" i="10"/>
  <c r="AG363" i="10"/>
  <c r="AF363" i="10"/>
  <c r="AE363" i="10"/>
  <c r="AD363" i="10"/>
  <c r="AC363" i="10"/>
  <c r="AB363" i="10"/>
  <c r="AA363" i="10"/>
  <c r="Z363" i="10"/>
  <c r="Y363" i="10"/>
  <c r="X363" i="10"/>
  <c r="W363" i="10"/>
  <c r="V363" i="10"/>
  <c r="U363" i="10"/>
  <c r="T363" i="10"/>
  <c r="S363" i="10"/>
  <c r="R363" i="10"/>
  <c r="Q363" i="10"/>
  <c r="N363" i="10"/>
  <c r="M363" i="10"/>
  <c r="L363" i="10"/>
  <c r="K363" i="10"/>
  <c r="J363" i="10"/>
  <c r="I363" i="10"/>
  <c r="H363" i="10"/>
  <c r="G363" i="10"/>
  <c r="F363" i="10"/>
  <c r="E363" i="10"/>
  <c r="D363" i="10"/>
  <c r="C363" i="10"/>
  <c r="AI362" i="10"/>
  <c r="AH362" i="10"/>
  <c r="AG362" i="10"/>
  <c r="AF362" i="10"/>
  <c r="AE362" i="10"/>
  <c r="AD362" i="10"/>
  <c r="AC362" i="10"/>
  <c r="AB362" i="10"/>
  <c r="AA362" i="10"/>
  <c r="Z362" i="10"/>
  <c r="Y362" i="10"/>
  <c r="X362" i="10"/>
  <c r="W362" i="10"/>
  <c r="V362" i="10"/>
  <c r="U362" i="10"/>
  <c r="T362" i="10"/>
  <c r="S362" i="10"/>
  <c r="R362" i="10"/>
  <c r="Q362" i="10"/>
  <c r="N362" i="10"/>
  <c r="M362" i="10"/>
  <c r="L362" i="10"/>
  <c r="K362" i="10"/>
  <c r="J362" i="10"/>
  <c r="I362" i="10"/>
  <c r="H362" i="10"/>
  <c r="G362" i="10"/>
  <c r="F362" i="10"/>
  <c r="E362" i="10"/>
  <c r="D362" i="10"/>
  <c r="C362" i="10"/>
  <c r="AI361" i="10"/>
  <c r="AH361" i="10"/>
  <c r="AG361" i="10"/>
  <c r="AF361" i="10"/>
  <c r="AE361" i="10"/>
  <c r="AD361" i="10"/>
  <c r="AC361" i="10"/>
  <c r="AB361" i="10"/>
  <c r="AA361" i="10"/>
  <c r="Z361" i="10"/>
  <c r="Y361" i="10"/>
  <c r="X361" i="10"/>
  <c r="W361" i="10"/>
  <c r="V361" i="10"/>
  <c r="U361" i="10"/>
  <c r="T361" i="10"/>
  <c r="S361" i="10"/>
  <c r="R361" i="10"/>
  <c r="Q361" i="10"/>
  <c r="N361" i="10"/>
  <c r="M361" i="10"/>
  <c r="L361" i="10"/>
  <c r="K361" i="10"/>
  <c r="J361" i="10"/>
  <c r="I361" i="10"/>
  <c r="H361" i="10"/>
  <c r="G361" i="10"/>
  <c r="F361" i="10"/>
  <c r="E361" i="10"/>
  <c r="D361" i="10"/>
  <c r="C361" i="10"/>
  <c r="AI360" i="10"/>
  <c r="AH360" i="10"/>
  <c r="AG360" i="10"/>
  <c r="AF360" i="10"/>
  <c r="AE360" i="10"/>
  <c r="AD360" i="10"/>
  <c r="AC360" i="10"/>
  <c r="AB360" i="10"/>
  <c r="AA360" i="10"/>
  <c r="Z360" i="10"/>
  <c r="Y360" i="10"/>
  <c r="X360" i="10"/>
  <c r="W360" i="10"/>
  <c r="V360" i="10"/>
  <c r="U360" i="10"/>
  <c r="T360" i="10"/>
  <c r="S360" i="10"/>
  <c r="R360" i="10"/>
  <c r="Q360" i="10"/>
  <c r="N360" i="10"/>
  <c r="M360" i="10"/>
  <c r="L360" i="10"/>
  <c r="K360" i="10"/>
  <c r="J360" i="10"/>
  <c r="I360" i="10"/>
  <c r="H360" i="10"/>
  <c r="G360" i="10"/>
  <c r="F360" i="10"/>
  <c r="E360" i="10"/>
  <c r="D360" i="10"/>
  <c r="C360" i="10"/>
  <c r="AI359" i="10"/>
  <c r="AH359" i="10"/>
  <c r="AG359" i="10"/>
  <c r="AF359" i="10"/>
  <c r="AE359" i="10"/>
  <c r="AD359" i="10"/>
  <c r="AC359" i="10"/>
  <c r="AB359" i="10"/>
  <c r="AA359" i="10"/>
  <c r="Z359" i="10"/>
  <c r="Y359" i="10"/>
  <c r="X359" i="10"/>
  <c r="W359" i="10"/>
  <c r="V359" i="10"/>
  <c r="U359" i="10"/>
  <c r="T359" i="10"/>
  <c r="S359" i="10"/>
  <c r="R359" i="10"/>
  <c r="Q359" i="10"/>
  <c r="N359" i="10"/>
  <c r="M359" i="10"/>
  <c r="L359" i="10"/>
  <c r="K359" i="10"/>
  <c r="J359" i="10"/>
  <c r="I359" i="10"/>
  <c r="H359" i="10"/>
  <c r="G359" i="10"/>
  <c r="F359" i="10"/>
  <c r="E359" i="10"/>
  <c r="D359" i="10"/>
  <c r="C359" i="10"/>
  <c r="AI358" i="10"/>
  <c r="AH358" i="10"/>
  <c r="AG358" i="10"/>
  <c r="AF358" i="10"/>
  <c r="AE358" i="10"/>
  <c r="AD358" i="10"/>
  <c r="AC358" i="10"/>
  <c r="AB358" i="10"/>
  <c r="AA358" i="10"/>
  <c r="Z358" i="10"/>
  <c r="Y358" i="10"/>
  <c r="X358" i="10"/>
  <c r="W358" i="10"/>
  <c r="V358" i="10"/>
  <c r="U358" i="10"/>
  <c r="T358" i="10"/>
  <c r="S358" i="10"/>
  <c r="R358" i="10"/>
  <c r="Q358" i="10"/>
  <c r="N358" i="10"/>
  <c r="M358" i="10"/>
  <c r="L358" i="10"/>
  <c r="K358" i="10"/>
  <c r="J358" i="10"/>
  <c r="I358" i="10"/>
  <c r="H358" i="10"/>
  <c r="G358" i="10"/>
  <c r="F358" i="10"/>
  <c r="E358" i="10"/>
  <c r="D358" i="10"/>
  <c r="C358" i="10"/>
  <c r="AI357" i="10"/>
  <c r="AH357" i="10"/>
  <c r="AG357" i="10"/>
  <c r="AF357" i="10"/>
  <c r="AE357" i="10"/>
  <c r="AD357" i="10"/>
  <c r="AC357" i="10"/>
  <c r="AB357" i="10"/>
  <c r="AA357" i="10"/>
  <c r="Z357" i="10"/>
  <c r="Y357" i="10"/>
  <c r="X357" i="10"/>
  <c r="W357" i="10"/>
  <c r="V357" i="10"/>
  <c r="U357" i="10"/>
  <c r="T357" i="10"/>
  <c r="S357" i="10"/>
  <c r="R357" i="10"/>
  <c r="Q357" i="10"/>
  <c r="N357" i="10"/>
  <c r="M357" i="10"/>
  <c r="L357" i="10"/>
  <c r="K357" i="10"/>
  <c r="J357" i="10"/>
  <c r="I357" i="10"/>
  <c r="H357" i="10"/>
  <c r="G357" i="10"/>
  <c r="F357" i="10"/>
  <c r="E357" i="10"/>
  <c r="D357" i="10"/>
  <c r="C357" i="10"/>
  <c r="AI356" i="10"/>
  <c r="AH356" i="10"/>
  <c r="AG356" i="10"/>
  <c r="AF356" i="10"/>
  <c r="AE356" i="10"/>
  <c r="AD356" i="10"/>
  <c r="AC356" i="10"/>
  <c r="AB356" i="10"/>
  <c r="AA356" i="10"/>
  <c r="Z356" i="10"/>
  <c r="Y356" i="10"/>
  <c r="X356" i="10"/>
  <c r="W356" i="10"/>
  <c r="V356" i="10"/>
  <c r="U356" i="10"/>
  <c r="T356" i="10"/>
  <c r="S356" i="10"/>
  <c r="R356" i="10"/>
  <c r="Q356" i="10"/>
  <c r="N356" i="10"/>
  <c r="M356" i="10"/>
  <c r="L356" i="10"/>
  <c r="K356" i="10"/>
  <c r="J356" i="10"/>
  <c r="I356" i="10"/>
  <c r="H356" i="10"/>
  <c r="G356" i="10"/>
  <c r="F356" i="10"/>
  <c r="E356" i="10"/>
  <c r="D356" i="10"/>
  <c r="C356" i="10"/>
  <c r="AI355" i="10"/>
  <c r="AH355" i="10"/>
  <c r="AG355" i="10"/>
  <c r="AF355" i="10"/>
  <c r="AE355" i="10"/>
  <c r="AD355" i="10"/>
  <c r="AC355" i="10"/>
  <c r="AB355" i="10"/>
  <c r="AA355" i="10"/>
  <c r="Z355" i="10"/>
  <c r="Y355" i="10"/>
  <c r="X355" i="10"/>
  <c r="W355" i="10"/>
  <c r="V355" i="10"/>
  <c r="U355" i="10"/>
  <c r="T355" i="10"/>
  <c r="S355" i="10"/>
  <c r="R355" i="10"/>
  <c r="Q355" i="10"/>
  <c r="N355" i="10"/>
  <c r="M355" i="10"/>
  <c r="L355" i="10"/>
  <c r="K355" i="10"/>
  <c r="J355" i="10"/>
  <c r="I355" i="10"/>
  <c r="H355" i="10"/>
  <c r="G355" i="10"/>
  <c r="F355" i="10"/>
  <c r="E355" i="10"/>
  <c r="D355" i="10"/>
  <c r="C355" i="10"/>
  <c r="AI354" i="10"/>
  <c r="AH354" i="10"/>
  <c r="AG354" i="10"/>
  <c r="AF354" i="10"/>
  <c r="AE354" i="10"/>
  <c r="AD354" i="10"/>
  <c r="AC354" i="10"/>
  <c r="AB354" i="10"/>
  <c r="AA354" i="10"/>
  <c r="Z354" i="10"/>
  <c r="Y354" i="10"/>
  <c r="X354" i="10"/>
  <c r="W354" i="10"/>
  <c r="V354" i="10"/>
  <c r="U354" i="10"/>
  <c r="T354" i="10"/>
  <c r="S354" i="10"/>
  <c r="R354" i="10"/>
  <c r="Q354" i="10"/>
  <c r="N354" i="10"/>
  <c r="M354" i="10"/>
  <c r="L354" i="10"/>
  <c r="K354" i="10"/>
  <c r="J354" i="10"/>
  <c r="I354" i="10"/>
  <c r="H354" i="10"/>
  <c r="G354" i="10"/>
  <c r="F354" i="10"/>
  <c r="E354" i="10"/>
  <c r="D354" i="10"/>
  <c r="C354" i="10"/>
  <c r="AH353" i="10"/>
  <c r="AG353" i="10"/>
  <c r="AF353" i="10"/>
  <c r="AE353" i="10"/>
  <c r="AD353" i="10"/>
  <c r="AC353" i="10"/>
  <c r="AB353" i="10"/>
  <c r="AA353" i="10"/>
  <c r="Z353" i="10"/>
  <c r="Y353" i="10"/>
  <c r="X353" i="10"/>
  <c r="W353" i="10"/>
  <c r="V353" i="10"/>
  <c r="U353" i="10"/>
  <c r="T353" i="10"/>
  <c r="S353" i="10"/>
  <c r="R353" i="10"/>
  <c r="Q353" i="10"/>
  <c r="N353" i="10"/>
  <c r="M353" i="10"/>
  <c r="L353" i="10"/>
  <c r="K353" i="10"/>
  <c r="J353" i="10"/>
  <c r="I353" i="10"/>
  <c r="H353" i="10"/>
  <c r="G353" i="10"/>
  <c r="F353" i="10"/>
  <c r="E353" i="10"/>
  <c r="D353" i="10"/>
  <c r="C353" i="10"/>
  <c r="AB105" i="10"/>
  <c r="AA105" i="10"/>
  <c r="AB502" i="10"/>
  <c r="AB501" i="10"/>
  <c r="AB500" i="10"/>
  <c r="AB499" i="10"/>
  <c r="AB498" i="10"/>
  <c r="AB497" i="10"/>
  <c r="AB496" i="10"/>
  <c r="AB495" i="10"/>
  <c r="AB494" i="10"/>
  <c r="AB493" i="10"/>
  <c r="AB492" i="10"/>
  <c r="AB491" i="10"/>
  <c r="AB490" i="10"/>
  <c r="AB489" i="10"/>
  <c r="AB488" i="10"/>
  <c r="AB487" i="10"/>
  <c r="AB486" i="10"/>
  <c r="AB485" i="10"/>
  <c r="AB484" i="10"/>
  <c r="AB483" i="10"/>
  <c r="AB482" i="10"/>
  <c r="AB481" i="10"/>
  <c r="AB480" i="10"/>
  <c r="AB479" i="10"/>
  <c r="AB478" i="10"/>
  <c r="AB477" i="10"/>
  <c r="AB476" i="10"/>
  <c r="AB475" i="10"/>
  <c r="AB474" i="10"/>
  <c r="AB472" i="10"/>
  <c r="AB471" i="10"/>
  <c r="AB470" i="10"/>
  <c r="AB469" i="10"/>
  <c r="AB468" i="10"/>
  <c r="AB467" i="10"/>
  <c r="AB466" i="10"/>
  <c r="AB465" i="10"/>
  <c r="AB464" i="10"/>
  <c r="AB463" i="10"/>
  <c r="AB462" i="10"/>
  <c r="AB461" i="10"/>
  <c r="AB460" i="10"/>
  <c r="AB459" i="10"/>
  <c r="AB458" i="10"/>
  <c r="AB457" i="10"/>
  <c r="AB456" i="10"/>
  <c r="AB455" i="10"/>
  <c r="AB454" i="10"/>
  <c r="AB453" i="10"/>
  <c r="AB452" i="10"/>
  <c r="AB451" i="10"/>
  <c r="AB450" i="10"/>
  <c r="AB449" i="10"/>
  <c r="AB448" i="10"/>
  <c r="AB447" i="10"/>
  <c r="AB446" i="10"/>
  <c r="AB445" i="10"/>
  <c r="AB444" i="10"/>
  <c r="AB443" i="10"/>
  <c r="AB441" i="10"/>
  <c r="AB440" i="10"/>
  <c r="AB439" i="10"/>
  <c r="AB438" i="10"/>
  <c r="AB437" i="10"/>
  <c r="AB436" i="10"/>
  <c r="AB435" i="10"/>
  <c r="AB434" i="10"/>
  <c r="AB433" i="10"/>
  <c r="AB432" i="10"/>
  <c r="AB431" i="10"/>
  <c r="AB430" i="10"/>
  <c r="AB429" i="10"/>
  <c r="AB428" i="10"/>
  <c r="AB427" i="10"/>
  <c r="AB426" i="10"/>
  <c r="AB425" i="10"/>
  <c r="AB424" i="10"/>
  <c r="AB423" i="10"/>
  <c r="AB422" i="10"/>
  <c r="AB421" i="10"/>
  <c r="AB420" i="10"/>
  <c r="AB419" i="10"/>
  <c r="AB418" i="10"/>
  <c r="AB417" i="10"/>
  <c r="AB416" i="10"/>
  <c r="AB415" i="10"/>
  <c r="AB414" i="10"/>
  <c r="AB413" i="10"/>
  <c r="AB411" i="10"/>
  <c r="AB410" i="10"/>
  <c r="AB409" i="10"/>
  <c r="AB408" i="10"/>
  <c r="AB407" i="10"/>
  <c r="AB406" i="10"/>
  <c r="AB405" i="10"/>
  <c r="AB404" i="10"/>
  <c r="AB403" i="10"/>
  <c r="AB402" i="10"/>
  <c r="AB401" i="10"/>
  <c r="AB400" i="10"/>
  <c r="AB399" i="10"/>
  <c r="AB398" i="10"/>
  <c r="AB397" i="10"/>
  <c r="AB396" i="10"/>
  <c r="AB395" i="10"/>
  <c r="AB394" i="10"/>
  <c r="AB393" i="10"/>
  <c r="AB392" i="10"/>
  <c r="AB391" i="10"/>
  <c r="AB390" i="10"/>
  <c r="AB389" i="10"/>
  <c r="AB388" i="10"/>
  <c r="AB387" i="10"/>
  <c r="AB386" i="10"/>
  <c r="AB385" i="10"/>
  <c r="AB384" i="10"/>
  <c r="AB383" i="10"/>
  <c r="AB382" i="10"/>
  <c r="AB352" i="10"/>
  <c r="AB351" i="10"/>
  <c r="AB350" i="10"/>
  <c r="AB349" i="10"/>
  <c r="AB348" i="10"/>
  <c r="AB347" i="10"/>
  <c r="AB346" i="10"/>
  <c r="AB345" i="10"/>
  <c r="AB344" i="10"/>
  <c r="AB343" i="10"/>
  <c r="AB342" i="10"/>
  <c r="AB341" i="10"/>
  <c r="AB340" i="10"/>
  <c r="AB339" i="10"/>
  <c r="AB338" i="10"/>
  <c r="AB337" i="10"/>
  <c r="AB336" i="10"/>
  <c r="AB335" i="10"/>
  <c r="AB334" i="10"/>
  <c r="AB333" i="10"/>
  <c r="AB332" i="10"/>
  <c r="AB331" i="10"/>
  <c r="AB330" i="10"/>
  <c r="AB329" i="10"/>
  <c r="AB328" i="10"/>
  <c r="AB327" i="10"/>
  <c r="AB326" i="10"/>
  <c r="AB325" i="10"/>
  <c r="AB324" i="10"/>
  <c r="AB323" i="10"/>
  <c r="AB322" i="10"/>
  <c r="AB321" i="10"/>
  <c r="AB320" i="10"/>
  <c r="AB319" i="10"/>
  <c r="AB318" i="10"/>
  <c r="AB317" i="10"/>
  <c r="AB316" i="10"/>
  <c r="AB315" i="10"/>
  <c r="AB314" i="10"/>
  <c r="AB313" i="10"/>
  <c r="AB312" i="10"/>
  <c r="AB311" i="10"/>
  <c r="AB310" i="10"/>
  <c r="AB309" i="10"/>
  <c r="AB308" i="10"/>
  <c r="AB307"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4" i="10"/>
  <c r="AB103" i="10"/>
  <c r="AB102" i="10"/>
  <c r="AB101" i="10"/>
  <c r="AB100" i="10"/>
  <c r="AB99" i="10"/>
  <c r="AB98" i="10"/>
  <c r="AB97" i="10"/>
  <c r="AB96" i="10"/>
  <c r="AB95" i="10"/>
  <c r="AB94" i="10"/>
  <c r="AB93" i="10"/>
  <c r="AB92" i="10"/>
  <c r="AB91" i="10"/>
  <c r="AB90" i="10"/>
  <c r="AB89" i="10"/>
  <c r="AB88" i="10"/>
  <c r="AB87" i="10"/>
  <c r="AB86" i="10"/>
  <c r="AB85" i="10"/>
  <c r="AB84" i="10"/>
  <c r="AB83" i="10"/>
  <c r="AB82" i="10"/>
  <c r="AB81" i="10"/>
  <c r="AB80" i="10"/>
  <c r="AB79" i="10"/>
  <c r="AB78" i="10"/>
  <c r="AB77" i="10"/>
  <c r="AB76" i="10"/>
  <c r="AB75" i="10"/>
  <c r="AB74" i="10"/>
  <c r="AB73" i="10"/>
  <c r="AB72" i="10"/>
  <c r="AB71" i="10"/>
  <c r="AB70" i="10"/>
  <c r="AB69" i="10"/>
  <c r="AB68" i="10"/>
  <c r="AB67" i="10"/>
  <c r="AB66" i="10"/>
  <c r="AB65" i="10"/>
  <c r="AB64" i="10"/>
  <c r="AB63" i="10"/>
  <c r="AB62" i="10"/>
  <c r="AB61" i="10"/>
  <c r="AB60" i="10"/>
  <c r="AB59" i="10"/>
  <c r="AB58" i="10"/>
  <c r="AB57" i="10"/>
  <c r="AB56" i="10"/>
  <c r="AB55" i="10"/>
  <c r="AB54" i="10"/>
  <c r="AB53" i="10"/>
  <c r="AB52" i="10"/>
  <c r="AB51" i="10"/>
  <c r="AB50" i="10"/>
  <c r="AB49" i="10"/>
  <c r="AB48" i="10"/>
  <c r="AB47" i="10"/>
  <c r="AJ323" i="10"/>
  <c r="AK323" i="10"/>
  <c r="AL323" i="10"/>
  <c r="AM323" i="10"/>
  <c r="AN323" i="10"/>
  <c r="AO323" i="10"/>
  <c r="AP323" i="10"/>
  <c r="AQ323" i="10"/>
  <c r="AR323" i="10"/>
  <c r="AS323" i="10"/>
  <c r="AT323" i="10"/>
  <c r="AU323" i="10"/>
  <c r="AV323" i="10"/>
  <c r="AJ324" i="10"/>
  <c r="AK324" i="10"/>
  <c r="AL324" i="10"/>
  <c r="AM324" i="10"/>
  <c r="AN324" i="10"/>
  <c r="AO324" i="10"/>
  <c r="AP324" i="10"/>
  <c r="AQ324" i="10"/>
  <c r="AR324" i="10"/>
  <c r="AS324" i="10"/>
  <c r="AT324" i="10"/>
  <c r="AU324" i="10"/>
  <c r="AV324" i="10"/>
  <c r="AJ325" i="10"/>
  <c r="AK325" i="10"/>
  <c r="AL325" i="10"/>
  <c r="AM325" i="10"/>
  <c r="AN325" i="10"/>
  <c r="AO325" i="10"/>
  <c r="AP325" i="10"/>
  <c r="AQ325" i="10"/>
  <c r="AR325" i="10"/>
  <c r="AS325" i="10"/>
  <c r="AT325" i="10"/>
  <c r="AU325" i="10"/>
  <c r="AV325" i="10"/>
  <c r="AJ326" i="10"/>
  <c r="AK326" i="10"/>
  <c r="AL326" i="10"/>
  <c r="AM326" i="10"/>
  <c r="AN326" i="10"/>
  <c r="AO326" i="10"/>
  <c r="AP326" i="10"/>
  <c r="AQ326" i="10"/>
  <c r="AR326" i="10"/>
  <c r="AS326" i="10"/>
  <c r="AT326" i="10"/>
  <c r="AU326" i="10"/>
  <c r="AV326" i="10"/>
  <c r="AJ327" i="10"/>
  <c r="AK327" i="10"/>
  <c r="AL327" i="10"/>
  <c r="AM327" i="10"/>
  <c r="AN327" i="10"/>
  <c r="AO327" i="10"/>
  <c r="AP327" i="10"/>
  <c r="AQ327" i="10"/>
  <c r="AR327" i="10"/>
  <c r="AS327" i="10"/>
  <c r="AT327" i="10"/>
  <c r="AU327" i="10"/>
  <c r="AV327" i="10"/>
  <c r="AJ328" i="10"/>
  <c r="AK328" i="10"/>
  <c r="AL328" i="10"/>
  <c r="AM328" i="10"/>
  <c r="AN328" i="10"/>
  <c r="AO328" i="10"/>
  <c r="AP328" i="10"/>
  <c r="AQ328" i="10"/>
  <c r="AR328" i="10"/>
  <c r="AS328" i="10"/>
  <c r="AT328" i="10"/>
  <c r="AU328" i="10"/>
  <c r="AV328" i="10"/>
  <c r="AJ329" i="10"/>
  <c r="AK329" i="10"/>
  <c r="AL329" i="10"/>
  <c r="AM329" i="10"/>
  <c r="AN329" i="10"/>
  <c r="AO329" i="10"/>
  <c r="AP329" i="10"/>
  <c r="AQ329" i="10"/>
  <c r="AR329" i="10"/>
  <c r="AS329" i="10"/>
  <c r="AT329" i="10"/>
  <c r="AU329" i="10"/>
  <c r="AV329" i="10"/>
  <c r="AJ330" i="10"/>
  <c r="AK330" i="10"/>
  <c r="AL330" i="10"/>
  <c r="AM330" i="10"/>
  <c r="AN330" i="10"/>
  <c r="AO330" i="10"/>
  <c r="AP330" i="10"/>
  <c r="AQ330" i="10"/>
  <c r="AR330" i="10"/>
  <c r="AS330" i="10"/>
  <c r="AT330" i="10"/>
  <c r="AU330" i="10"/>
  <c r="AV330" i="10"/>
  <c r="AJ331" i="10"/>
  <c r="AK331" i="10"/>
  <c r="AL331" i="10"/>
  <c r="AM331" i="10"/>
  <c r="AN331" i="10"/>
  <c r="AO331" i="10"/>
  <c r="AP331" i="10"/>
  <c r="AQ331" i="10"/>
  <c r="AR331" i="10"/>
  <c r="AS331" i="10"/>
  <c r="AT331" i="10"/>
  <c r="AU331" i="10"/>
  <c r="AV331" i="10"/>
  <c r="AJ332" i="10"/>
  <c r="AK332" i="10"/>
  <c r="AL332" i="10"/>
  <c r="AM332" i="10"/>
  <c r="AN332" i="10"/>
  <c r="AO332" i="10"/>
  <c r="AP332" i="10"/>
  <c r="AQ332" i="10"/>
  <c r="AR332" i="10"/>
  <c r="AS332" i="10"/>
  <c r="AT332" i="10"/>
  <c r="AU332" i="10"/>
  <c r="AV332" i="10"/>
  <c r="AJ333" i="10"/>
  <c r="AK333" i="10"/>
  <c r="AL333" i="10"/>
  <c r="AM333" i="10"/>
  <c r="AN333" i="10"/>
  <c r="AO333" i="10"/>
  <c r="AP333" i="10"/>
  <c r="AQ333" i="10"/>
  <c r="AR333" i="10"/>
  <c r="AS333" i="10"/>
  <c r="AT333" i="10"/>
  <c r="AU333" i="10"/>
  <c r="AV333" i="10"/>
  <c r="AJ334" i="10"/>
  <c r="AK334" i="10"/>
  <c r="AL334" i="10"/>
  <c r="AM334" i="10"/>
  <c r="AN334" i="10"/>
  <c r="AO334" i="10"/>
  <c r="AP334" i="10"/>
  <c r="AQ334" i="10"/>
  <c r="AR334" i="10"/>
  <c r="AS334" i="10"/>
  <c r="AT334" i="10"/>
  <c r="AU334" i="10"/>
  <c r="AV334" i="10"/>
  <c r="AJ335" i="10"/>
  <c r="AK335" i="10"/>
  <c r="AL335" i="10"/>
  <c r="AM335" i="10"/>
  <c r="AN335" i="10"/>
  <c r="AO335" i="10"/>
  <c r="AP335" i="10"/>
  <c r="AQ335" i="10"/>
  <c r="AR335" i="10"/>
  <c r="AS335" i="10"/>
  <c r="AT335" i="10"/>
  <c r="AU335" i="10"/>
  <c r="AV335" i="10"/>
  <c r="AJ336" i="10"/>
  <c r="AK336" i="10"/>
  <c r="AL336" i="10"/>
  <c r="AM336" i="10"/>
  <c r="AN336" i="10"/>
  <c r="AO336" i="10"/>
  <c r="AP336" i="10"/>
  <c r="AQ336" i="10"/>
  <c r="AR336" i="10"/>
  <c r="AS336" i="10"/>
  <c r="AT336" i="10"/>
  <c r="AU336" i="10"/>
  <c r="AV336" i="10"/>
  <c r="AJ337" i="10"/>
  <c r="AK337" i="10"/>
  <c r="AL337" i="10"/>
  <c r="AM337" i="10"/>
  <c r="AN337" i="10"/>
  <c r="AO337" i="10"/>
  <c r="AP337" i="10"/>
  <c r="AQ337" i="10"/>
  <c r="AR337" i="10"/>
  <c r="AS337" i="10"/>
  <c r="AT337" i="10"/>
  <c r="AU337" i="10"/>
  <c r="AV337" i="10"/>
  <c r="AJ338" i="10"/>
  <c r="AK338" i="10"/>
  <c r="AL338" i="10"/>
  <c r="AM338" i="10"/>
  <c r="AN338" i="10"/>
  <c r="AO338" i="10"/>
  <c r="AP338" i="10"/>
  <c r="AQ338" i="10"/>
  <c r="AR338" i="10"/>
  <c r="AS338" i="10"/>
  <c r="AT338" i="10"/>
  <c r="AU338" i="10"/>
  <c r="AV338" i="10"/>
  <c r="AJ339" i="10"/>
  <c r="AK339" i="10"/>
  <c r="AL339" i="10"/>
  <c r="AM339" i="10"/>
  <c r="AN339" i="10"/>
  <c r="AO339" i="10"/>
  <c r="AP339" i="10"/>
  <c r="AQ339" i="10"/>
  <c r="AR339" i="10"/>
  <c r="AS339" i="10"/>
  <c r="AT339" i="10"/>
  <c r="AU339" i="10"/>
  <c r="AV339" i="10"/>
  <c r="AJ340" i="10"/>
  <c r="AK340" i="10"/>
  <c r="AL340" i="10"/>
  <c r="AM340" i="10"/>
  <c r="AN340" i="10"/>
  <c r="AO340" i="10"/>
  <c r="AP340" i="10"/>
  <c r="AQ340" i="10"/>
  <c r="AR340" i="10"/>
  <c r="AS340" i="10"/>
  <c r="AT340" i="10"/>
  <c r="AU340" i="10"/>
  <c r="AV340" i="10"/>
  <c r="AJ341" i="10"/>
  <c r="AK341" i="10"/>
  <c r="AL341" i="10"/>
  <c r="AM341" i="10"/>
  <c r="AN341" i="10"/>
  <c r="AO341" i="10"/>
  <c r="AP341" i="10"/>
  <c r="AQ341" i="10"/>
  <c r="AR341" i="10"/>
  <c r="AS341" i="10"/>
  <c r="AT341" i="10"/>
  <c r="AU341" i="10"/>
  <c r="AV341" i="10"/>
  <c r="AJ342" i="10"/>
  <c r="AK342" i="10"/>
  <c r="AL342" i="10"/>
  <c r="AM342" i="10"/>
  <c r="AN342" i="10"/>
  <c r="AO342" i="10"/>
  <c r="AP342" i="10"/>
  <c r="AQ342" i="10"/>
  <c r="AR342" i="10"/>
  <c r="AS342" i="10"/>
  <c r="AT342" i="10"/>
  <c r="AU342" i="10"/>
  <c r="AV342" i="10"/>
  <c r="AJ343" i="10"/>
  <c r="AK343" i="10"/>
  <c r="AL343" i="10"/>
  <c r="AM343" i="10"/>
  <c r="AN343" i="10"/>
  <c r="AO343" i="10"/>
  <c r="AP343" i="10"/>
  <c r="AQ343" i="10"/>
  <c r="AR343" i="10"/>
  <c r="AS343" i="10"/>
  <c r="AT343" i="10"/>
  <c r="AU343" i="10"/>
  <c r="AV343" i="10"/>
  <c r="AJ344" i="10"/>
  <c r="AK344" i="10"/>
  <c r="AL344" i="10"/>
  <c r="AM344" i="10"/>
  <c r="AN344" i="10"/>
  <c r="AO344" i="10"/>
  <c r="AP344" i="10"/>
  <c r="AQ344" i="10"/>
  <c r="AR344" i="10"/>
  <c r="AS344" i="10"/>
  <c r="AT344" i="10"/>
  <c r="AU344" i="10"/>
  <c r="AV344" i="10"/>
  <c r="AJ345" i="10"/>
  <c r="AK345" i="10"/>
  <c r="AL345" i="10"/>
  <c r="AM345" i="10"/>
  <c r="AN345" i="10"/>
  <c r="AO345" i="10"/>
  <c r="AP345" i="10"/>
  <c r="AQ345" i="10"/>
  <c r="AR345" i="10"/>
  <c r="AS345" i="10"/>
  <c r="AT345" i="10"/>
  <c r="AU345" i="10"/>
  <c r="AV345" i="10"/>
  <c r="AJ346" i="10"/>
  <c r="AK346" i="10"/>
  <c r="AL346" i="10"/>
  <c r="AM346" i="10"/>
  <c r="AN346" i="10"/>
  <c r="AO346" i="10"/>
  <c r="AP346" i="10"/>
  <c r="AQ346" i="10"/>
  <c r="AR346" i="10"/>
  <c r="AS346" i="10"/>
  <c r="AT346" i="10"/>
  <c r="AU346" i="10"/>
  <c r="AV346" i="10"/>
  <c r="AJ347" i="10"/>
  <c r="AK347" i="10"/>
  <c r="AL347" i="10"/>
  <c r="AM347" i="10"/>
  <c r="AN347" i="10"/>
  <c r="AO347" i="10"/>
  <c r="AP347" i="10"/>
  <c r="AQ347" i="10"/>
  <c r="AR347" i="10"/>
  <c r="AS347" i="10"/>
  <c r="AT347" i="10"/>
  <c r="AU347" i="10"/>
  <c r="AV347" i="10"/>
  <c r="AJ348" i="10"/>
  <c r="AK348" i="10"/>
  <c r="AL348" i="10"/>
  <c r="AM348" i="10"/>
  <c r="AN348" i="10"/>
  <c r="AO348" i="10"/>
  <c r="AP348" i="10"/>
  <c r="AQ348" i="10"/>
  <c r="AR348" i="10"/>
  <c r="AS348" i="10"/>
  <c r="AT348" i="10"/>
  <c r="AU348" i="10"/>
  <c r="AV348" i="10"/>
  <c r="AJ349" i="10"/>
  <c r="AK349" i="10"/>
  <c r="AL349" i="10"/>
  <c r="AM349" i="10"/>
  <c r="AN349" i="10"/>
  <c r="AO349" i="10"/>
  <c r="AP349" i="10"/>
  <c r="AQ349" i="10"/>
  <c r="AR349" i="10"/>
  <c r="AS349" i="10"/>
  <c r="AT349" i="10"/>
  <c r="AU349" i="10"/>
  <c r="AV349" i="10"/>
  <c r="AJ350" i="10"/>
  <c r="AK350" i="10"/>
  <c r="AL350" i="10"/>
  <c r="AM350" i="10"/>
  <c r="AN350" i="10"/>
  <c r="AO350" i="10"/>
  <c r="AP350" i="10"/>
  <c r="AQ350" i="10"/>
  <c r="AR350" i="10"/>
  <c r="AS350" i="10"/>
  <c r="AT350" i="10"/>
  <c r="AU350" i="10"/>
  <c r="AV350" i="10"/>
  <c r="AJ351" i="10"/>
  <c r="AK351" i="10"/>
  <c r="AL351" i="10"/>
  <c r="AM351" i="10"/>
  <c r="AN351" i="10"/>
  <c r="AO351" i="10"/>
  <c r="AP351" i="10"/>
  <c r="AQ351" i="10"/>
  <c r="AR351" i="10"/>
  <c r="AS351" i="10"/>
  <c r="AT351" i="10"/>
  <c r="AU351" i="10"/>
  <c r="AV351" i="10"/>
  <c r="AJ352" i="10"/>
  <c r="AK352" i="10"/>
  <c r="AL352" i="10"/>
  <c r="AM352" i="10"/>
  <c r="AN352" i="10"/>
  <c r="AO352" i="10"/>
  <c r="AP352" i="10"/>
  <c r="AQ352" i="10"/>
  <c r="AR352" i="10"/>
  <c r="AS352" i="10"/>
  <c r="AT352" i="10"/>
  <c r="AU352" i="10"/>
  <c r="AV352" i="10"/>
  <c r="AV322" i="10"/>
  <c r="AK322" i="10"/>
  <c r="AL322" i="10"/>
  <c r="AM322" i="10"/>
  <c r="AN322" i="10"/>
  <c r="AO322" i="10"/>
  <c r="AP322" i="10"/>
  <c r="AQ322" i="10"/>
  <c r="AR322" i="10"/>
  <c r="AS322" i="10"/>
  <c r="AT322" i="10"/>
  <c r="AU322" i="10"/>
  <c r="AJ322" i="10"/>
  <c r="AJ291" i="10"/>
  <c r="AJ292" i="10"/>
  <c r="AK292" i="10"/>
  <c r="AL292" i="10"/>
  <c r="AM292" i="10"/>
  <c r="AN292" i="10"/>
  <c r="AO292" i="10"/>
  <c r="AP292" i="10"/>
  <c r="AQ292" i="10"/>
  <c r="AR292" i="10"/>
  <c r="AS292" i="10"/>
  <c r="AT292" i="10"/>
  <c r="AU292" i="10"/>
  <c r="AV292" i="10"/>
  <c r="AJ293" i="10"/>
  <c r="AK293" i="10"/>
  <c r="AL293" i="10"/>
  <c r="AM293" i="10"/>
  <c r="AN293" i="10"/>
  <c r="AO293" i="10"/>
  <c r="AP293" i="10"/>
  <c r="AQ293" i="10"/>
  <c r="AR293" i="10"/>
  <c r="AS293" i="10"/>
  <c r="AT293" i="10"/>
  <c r="AU293" i="10"/>
  <c r="AV293" i="10"/>
  <c r="AJ294" i="10"/>
  <c r="AK294" i="10"/>
  <c r="AL294" i="10"/>
  <c r="AM294" i="10"/>
  <c r="AN294" i="10"/>
  <c r="AO294" i="10"/>
  <c r="AP294" i="10"/>
  <c r="AQ294" i="10"/>
  <c r="AR294" i="10"/>
  <c r="AS294" i="10"/>
  <c r="AT294" i="10"/>
  <c r="AU294" i="10"/>
  <c r="AV294" i="10"/>
  <c r="AJ295" i="10"/>
  <c r="AK295" i="10"/>
  <c r="AL295" i="10"/>
  <c r="AM295" i="10"/>
  <c r="AN295" i="10"/>
  <c r="AO295" i="10"/>
  <c r="AP295" i="10"/>
  <c r="AQ295" i="10"/>
  <c r="AR295" i="10"/>
  <c r="AS295" i="10"/>
  <c r="AT295" i="10"/>
  <c r="AU295" i="10"/>
  <c r="AV295" i="10"/>
  <c r="AJ296" i="10"/>
  <c r="AK296" i="10"/>
  <c r="AL296" i="10"/>
  <c r="AM296" i="10"/>
  <c r="AN296" i="10"/>
  <c r="AO296" i="10"/>
  <c r="AP296" i="10"/>
  <c r="AQ296" i="10"/>
  <c r="AR296" i="10"/>
  <c r="AS296" i="10"/>
  <c r="AT296" i="10"/>
  <c r="AU296" i="10"/>
  <c r="AV296" i="10"/>
  <c r="AJ297" i="10"/>
  <c r="AK297" i="10"/>
  <c r="AL297" i="10"/>
  <c r="AM297" i="10"/>
  <c r="AN297" i="10"/>
  <c r="AO297" i="10"/>
  <c r="AP297" i="10"/>
  <c r="AQ297" i="10"/>
  <c r="AR297" i="10"/>
  <c r="AS297" i="10"/>
  <c r="AT297" i="10"/>
  <c r="AU297" i="10"/>
  <c r="AV297" i="10"/>
  <c r="AJ298" i="10"/>
  <c r="AK298" i="10"/>
  <c r="AL298" i="10"/>
  <c r="AM298" i="10"/>
  <c r="AN298" i="10"/>
  <c r="AO298" i="10"/>
  <c r="AP298" i="10"/>
  <c r="AQ298" i="10"/>
  <c r="AR298" i="10"/>
  <c r="AS298" i="10"/>
  <c r="AT298" i="10"/>
  <c r="AU298" i="10"/>
  <c r="AV298" i="10"/>
  <c r="AJ299" i="10"/>
  <c r="AK299" i="10"/>
  <c r="AL299" i="10"/>
  <c r="AM299" i="10"/>
  <c r="AN299" i="10"/>
  <c r="AO299" i="10"/>
  <c r="AP299" i="10"/>
  <c r="AQ299" i="10"/>
  <c r="AR299" i="10"/>
  <c r="AS299" i="10"/>
  <c r="AT299" i="10"/>
  <c r="AU299" i="10"/>
  <c r="AV299" i="10"/>
  <c r="AJ300" i="10"/>
  <c r="AK300" i="10"/>
  <c r="AL300" i="10"/>
  <c r="AM300" i="10"/>
  <c r="AN300" i="10"/>
  <c r="AO300" i="10"/>
  <c r="AP300" i="10"/>
  <c r="AQ300" i="10"/>
  <c r="AR300" i="10"/>
  <c r="AS300" i="10"/>
  <c r="AT300" i="10"/>
  <c r="AU300" i="10"/>
  <c r="AV300" i="10"/>
  <c r="AJ301" i="10"/>
  <c r="AK301" i="10"/>
  <c r="AL301" i="10"/>
  <c r="AM301" i="10"/>
  <c r="AN301" i="10"/>
  <c r="AO301" i="10"/>
  <c r="AP301" i="10"/>
  <c r="AQ301" i="10"/>
  <c r="AR301" i="10"/>
  <c r="AS301" i="10"/>
  <c r="AT301" i="10"/>
  <c r="AU301" i="10"/>
  <c r="AV301" i="10"/>
  <c r="AJ302" i="10"/>
  <c r="AK302" i="10"/>
  <c r="AL302" i="10"/>
  <c r="AM302" i="10"/>
  <c r="AN302" i="10"/>
  <c r="AO302" i="10"/>
  <c r="AP302" i="10"/>
  <c r="AQ302" i="10"/>
  <c r="AR302" i="10"/>
  <c r="AS302" i="10"/>
  <c r="AT302" i="10"/>
  <c r="AU302" i="10"/>
  <c r="AV302" i="10"/>
  <c r="AJ303" i="10"/>
  <c r="AK303" i="10"/>
  <c r="AL303" i="10"/>
  <c r="AM303" i="10"/>
  <c r="AN303" i="10"/>
  <c r="AO303" i="10"/>
  <c r="AP303" i="10"/>
  <c r="AQ303" i="10"/>
  <c r="AR303" i="10"/>
  <c r="AS303" i="10"/>
  <c r="AT303" i="10"/>
  <c r="AU303" i="10"/>
  <c r="AV303" i="10"/>
  <c r="AJ304" i="10"/>
  <c r="AK304" i="10"/>
  <c r="AL304" i="10"/>
  <c r="AM304" i="10"/>
  <c r="AN304" i="10"/>
  <c r="AO304" i="10"/>
  <c r="AP304" i="10"/>
  <c r="AQ304" i="10"/>
  <c r="AR304" i="10"/>
  <c r="AS304" i="10"/>
  <c r="AT304" i="10"/>
  <c r="AU304" i="10"/>
  <c r="AV304" i="10"/>
  <c r="AJ305" i="10"/>
  <c r="AK305" i="10"/>
  <c r="AL305" i="10"/>
  <c r="AM305" i="10"/>
  <c r="AN305" i="10"/>
  <c r="AO305" i="10"/>
  <c r="AP305" i="10"/>
  <c r="AQ305" i="10"/>
  <c r="AR305" i="10"/>
  <c r="AS305" i="10"/>
  <c r="AT305" i="10"/>
  <c r="AU305" i="10"/>
  <c r="AV305" i="10"/>
  <c r="AJ306" i="10"/>
  <c r="AK306" i="10"/>
  <c r="AL306" i="10"/>
  <c r="AM306" i="10"/>
  <c r="AN306" i="10"/>
  <c r="AO306" i="10"/>
  <c r="AP306" i="10"/>
  <c r="AQ306" i="10"/>
  <c r="AR306" i="10"/>
  <c r="AS306" i="10"/>
  <c r="AT306" i="10"/>
  <c r="AU306" i="10"/>
  <c r="AV306" i="10"/>
  <c r="AJ307" i="10"/>
  <c r="AK307" i="10"/>
  <c r="AL307" i="10"/>
  <c r="AM307" i="10"/>
  <c r="AN307" i="10"/>
  <c r="AO307" i="10"/>
  <c r="AP307" i="10"/>
  <c r="AQ307" i="10"/>
  <c r="AR307" i="10"/>
  <c r="AS307" i="10"/>
  <c r="AT307" i="10"/>
  <c r="AU307" i="10"/>
  <c r="AV307" i="10"/>
  <c r="AJ308" i="10"/>
  <c r="AK308" i="10"/>
  <c r="AL308" i="10"/>
  <c r="AM308" i="10"/>
  <c r="AN308" i="10"/>
  <c r="AO308" i="10"/>
  <c r="AP308" i="10"/>
  <c r="AQ308" i="10"/>
  <c r="AR308" i="10"/>
  <c r="AS308" i="10"/>
  <c r="AT308" i="10"/>
  <c r="AU308" i="10"/>
  <c r="AV308" i="10"/>
  <c r="AJ309" i="10"/>
  <c r="AK309" i="10"/>
  <c r="AL309" i="10"/>
  <c r="AM309" i="10"/>
  <c r="AN309" i="10"/>
  <c r="AO309" i="10"/>
  <c r="AP309" i="10"/>
  <c r="AQ309" i="10"/>
  <c r="AR309" i="10"/>
  <c r="AS309" i="10"/>
  <c r="AT309" i="10"/>
  <c r="AU309" i="10"/>
  <c r="AV309" i="10"/>
  <c r="AJ310" i="10"/>
  <c r="AK310" i="10"/>
  <c r="AL310" i="10"/>
  <c r="AM310" i="10"/>
  <c r="AN310" i="10"/>
  <c r="AO310" i="10"/>
  <c r="AP310" i="10"/>
  <c r="AQ310" i="10"/>
  <c r="AR310" i="10"/>
  <c r="AS310" i="10"/>
  <c r="AT310" i="10"/>
  <c r="AU310" i="10"/>
  <c r="AV310" i="10"/>
  <c r="AJ311" i="10"/>
  <c r="AK311" i="10"/>
  <c r="AL311" i="10"/>
  <c r="AM311" i="10"/>
  <c r="AN311" i="10"/>
  <c r="AO311" i="10"/>
  <c r="AP311" i="10"/>
  <c r="AQ311" i="10"/>
  <c r="AR311" i="10"/>
  <c r="AS311" i="10"/>
  <c r="AT311" i="10"/>
  <c r="AU311" i="10"/>
  <c r="AV311" i="10"/>
  <c r="AJ312" i="10"/>
  <c r="AK312" i="10"/>
  <c r="AL312" i="10"/>
  <c r="AM312" i="10"/>
  <c r="AN312" i="10"/>
  <c r="AO312" i="10"/>
  <c r="AP312" i="10"/>
  <c r="AQ312" i="10"/>
  <c r="AR312" i="10"/>
  <c r="AS312" i="10"/>
  <c r="AT312" i="10"/>
  <c r="AU312" i="10"/>
  <c r="AV312" i="10"/>
  <c r="AJ313" i="10"/>
  <c r="AK313" i="10"/>
  <c r="AL313" i="10"/>
  <c r="AM313" i="10"/>
  <c r="AN313" i="10"/>
  <c r="AO313" i="10"/>
  <c r="AP313" i="10"/>
  <c r="AQ313" i="10"/>
  <c r="AR313" i="10"/>
  <c r="AS313" i="10"/>
  <c r="AT313" i="10"/>
  <c r="AU313" i="10"/>
  <c r="AV313" i="10"/>
  <c r="AJ314" i="10"/>
  <c r="AK314" i="10"/>
  <c r="AL314" i="10"/>
  <c r="AM314" i="10"/>
  <c r="AN314" i="10"/>
  <c r="AO314" i="10"/>
  <c r="AP314" i="10"/>
  <c r="AQ314" i="10"/>
  <c r="AR314" i="10"/>
  <c r="AS314" i="10"/>
  <c r="AT314" i="10"/>
  <c r="AU314" i="10"/>
  <c r="AV314" i="10"/>
  <c r="AJ315" i="10"/>
  <c r="AK315" i="10"/>
  <c r="AL315" i="10"/>
  <c r="AM315" i="10"/>
  <c r="AN315" i="10"/>
  <c r="AO315" i="10"/>
  <c r="AP315" i="10"/>
  <c r="AQ315" i="10"/>
  <c r="AR315" i="10"/>
  <c r="AS315" i="10"/>
  <c r="AT315" i="10"/>
  <c r="AU315" i="10"/>
  <c r="AV315" i="10"/>
  <c r="AJ316" i="10"/>
  <c r="AK316" i="10"/>
  <c r="AL316" i="10"/>
  <c r="AM316" i="10"/>
  <c r="AN316" i="10"/>
  <c r="AO316" i="10"/>
  <c r="AP316" i="10"/>
  <c r="AQ316" i="10"/>
  <c r="AR316" i="10"/>
  <c r="AS316" i="10"/>
  <c r="AT316" i="10"/>
  <c r="AU316" i="10"/>
  <c r="AV316" i="10"/>
  <c r="AJ317" i="10"/>
  <c r="AK317" i="10"/>
  <c r="AL317" i="10"/>
  <c r="AM317" i="10"/>
  <c r="AN317" i="10"/>
  <c r="AO317" i="10"/>
  <c r="AP317" i="10"/>
  <c r="AQ317" i="10"/>
  <c r="AR317" i="10"/>
  <c r="AS317" i="10"/>
  <c r="AT317" i="10"/>
  <c r="AU317" i="10"/>
  <c r="AV317" i="10"/>
  <c r="AJ318" i="10"/>
  <c r="AK318" i="10"/>
  <c r="AL318" i="10"/>
  <c r="AM318" i="10"/>
  <c r="AN318" i="10"/>
  <c r="AO318" i="10"/>
  <c r="AP318" i="10"/>
  <c r="AQ318" i="10"/>
  <c r="AR318" i="10"/>
  <c r="AS318" i="10"/>
  <c r="AT318" i="10"/>
  <c r="AU318" i="10"/>
  <c r="AV318" i="10"/>
  <c r="AJ319" i="10"/>
  <c r="AK319" i="10"/>
  <c r="AL319" i="10"/>
  <c r="AM319" i="10"/>
  <c r="AN319" i="10"/>
  <c r="AO319" i="10"/>
  <c r="AP319" i="10"/>
  <c r="AQ319" i="10"/>
  <c r="AR319" i="10"/>
  <c r="AS319" i="10"/>
  <c r="AT319" i="10"/>
  <c r="AU319" i="10"/>
  <c r="AV319" i="10"/>
  <c r="AJ320" i="10"/>
  <c r="AK320" i="10"/>
  <c r="AL320" i="10"/>
  <c r="AM320" i="10"/>
  <c r="AN320" i="10"/>
  <c r="AO320" i="10"/>
  <c r="AP320" i="10"/>
  <c r="AQ320" i="10"/>
  <c r="AR320" i="10"/>
  <c r="AS320" i="10"/>
  <c r="AT320" i="10"/>
  <c r="AU320" i="10"/>
  <c r="AV320" i="10"/>
  <c r="AJ321" i="10"/>
  <c r="AK321" i="10"/>
  <c r="AL321" i="10"/>
  <c r="AM321" i="10"/>
  <c r="AN321" i="10"/>
  <c r="AO321" i="10"/>
  <c r="AP321" i="10"/>
  <c r="AQ321" i="10"/>
  <c r="AR321" i="10"/>
  <c r="AS321" i="10"/>
  <c r="AT321" i="10"/>
  <c r="AU321" i="10"/>
  <c r="AV321" i="10"/>
  <c r="AK291" i="10"/>
  <c r="AL291" i="10"/>
  <c r="AM291" i="10"/>
  <c r="AN291" i="10"/>
  <c r="AO291" i="10"/>
  <c r="AP291" i="10"/>
  <c r="AQ291" i="10"/>
  <c r="AR291" i="10"/>
  <c r="AS291" i="10"/>
  <c r="AT291" i="10"/>
  <c r="AU291" i="10"/>
  <c r="AV291" i="10"/>
  <c r="AJ262" i="10"/>
  <c r="AK262" i="10"/>
  <c r="AL262" i="10"/>
  <c r="AM262" i="10"/>
  <c r="AN262" i="10"/>
  <c r="AO262" i="10"/>
  <c r="AP262" i="10"/>
  <c r="AQ262" i="10"/>
  <c r="AR262" i="10"/>
  <c r="AS262" i="10"/>
  <c r="AT262" i="10"/>
  <c r="AU262" i="10"/>
  <c r="AV262" i="10"/>
  <c r="AJ263" i="10"/>
  <c r="AK263" i="10"/>
  <c r="AL263" i="10"/>
  <c r="AM263" i="10"/>
  <c r="AN263" i="10"/>
  <c r="AO263" i="10"/>
  <c r="AP263" i="10"/>
  <c r="AQ263" i="10"/>
  <c r="AR263" i="10"/>
  <c r="AS263" i="10"/>
  <c r="AT263" i="10"/>
  <c r="AU263" i="10"/>
  <c r="AV263" i="10"/>
  <c r="AJ264" i="10"/>
  <c r="AK264" i="10"/>
  <c r="AL264" i="10"/>
  <c r="AM264" i="10"/>
  <c r="AN264" i="10"/>
  <c r="AO264" i="10"/>
  <c r="AP264" i="10"/>
  <c r="AQ264" i="10"/>
  <c r="AR264" i="10"/>
  <c r="AS264" i="10"/>
  <c r="AT264" i="10"/>
  <c r="AU264" i="10"/>
  <c r="AV264" i="10"/>
  <c r="AJ265" i="10"/>
  <c r="AK265" i="10"/>
  <c r="AL265" i="10"/>
  <c r="AM265" i="10"/>
  <c r="AN265" i="10"/>
  <c r="AO265" i="10"/>
  <c r="AP265" i="10"/>
  <c r="AQ265" i="10"/>
  <c r="AR265" i="10"/>
  <c r="AS265" i="10"/>
  <c r="AT265" i="10"/>
  <c r="AU265" i="10"/>
  <c r="AV265" i="10"/>
  <c r="AJ266" i="10"/>
  <c r="AK266" i="10"/>
  <c r="AL266" i="10"/>
  <c r="AM266" i="10"/>
  <c r="AN266" i="10"/>
  <c r="AO266" i="10"/>
  <c r="AP266" i="10"/>
  <c r="AQ266" i="10"/>
  <c r="AR266" i="10"/>
  <c r="AS266" i="10"/>
  <c r="AT266" i="10"/>
  <c r="AU266" i="10"/>
  <c r="AV266" i="10"/>
  <c r="AJ267" i="10"/>
  <c r="AK267" i="10"/>
  <c r="AL267" i="10"/>
  <c r="AM267" i="10"/>
  <c r="AN267" i="10"/>
  <c r="AO267" i="10"/>
  <c r="AP267" i="10"/>
  <c r="AQ267" i="10"/>
  <c r="AR267" i="10"/>
  <c r="AS267" i="10"/>
  <c r="AT267" i="10"/>
  <c r="AU267" i="10"/>
  <c r="AV267" i="10"/>
  <c r="AJ268" i="10"/>
  <c r="AK268" i="10"/>
  <c r="AL268" i="10"/>
  <c r="AM268" i="10"/>
  <c r="AN268" i="10"/>
  <c r="AO268" i="10"/>
  <c r="AP268" i="10"/>
  <c r="AQ268" i="10"/>
  <c r="AR268" i="10"/>
  <c r="AS268" i="10"/>
  <c r="AT268" i="10"/>
  <c r="AU268" i="10"/>
  <c r="AV268" i="10"/>
  <c r="AJ269" i="10"/>
  <c r="AK269" i="10"/>
  <c r="AL269" i="10"/>
  <c r="AM269" i="10"/>
  <c r="AN269" i="10"/>
  <c r="AO269" i="10"/>
  <c r="AP269" i="10"/>
  <c r="AQ269" i="10"/>
  <c r="AR269" i="10"/>
  <c r="AS269" i="10"/>
  <c r="AT269" i="10"/>
  <c r="AU269" i="10"/>
  <c r="AV269" i="10"/>
  <c r="AJ270" i="10"/>
  <c r="AK270" i="10"/>
  <c r="AL270" i="10"/>
  <c r="AM270" i="10"/>
  <c r="AN270" i="10"/>
  <c r="AO270" i="10"/>
  <c r="AP270" i="10"/>
  <c r="AQ270" i="10"/>
  <c r="AR270" i="10"/>
  <c r="AS270" i="10"/>
  <c r="AT270" i="10"/>
  <c r="AU270" i="10"/>
  <c r="AV270" i="10"/>
  <c r="AJ271" i="10"/>
  <c r="AK271" i="10"/>
  <c r="AL271" i="10"/>
  <c r="AM271" i="10"/>
  <c r="AN271" i="10"/>
  <c r="AO271" i="10"/>
  <c r="AP271" i="10"/>
  <c r="AQ271" i="10"/>
  <c r="AR271" i="10"/>
  <c r="AS271" i="10"/>
  <c r="AT271" i="10"/>
  <c r="AU271" i="10"/>
  <c r="AV271" i="10"/>
  <c r="AJ272" i="10"/>
  <c r="AK272" i="10"/>
  <c r="AL272" i="10"/>
  <c r="AM272" i="10"/>
  <c r="AN272" i="10"/>
  <c r="AO272" i="10"/>
  <c r="AP272" i="10"/>
  <c r="AQ272" i="10"/>
  <c r="AR272" i="10"/>
  <c r="AS272" i="10"/>
  <c r="AT272" i="10"/>
  <c r="AU272" i="10"/>
  <c r="AV272" i="10"/>
  <c r="AJ273" i="10"/>
  <c r="AK273" i="10"/>
  <c r="AL273" i="10"/>
  <c r="AM273" i="10"/>
  <c r="AN273" i="10"/>
  <c r="AO273" i="10"/>
  <c r="AP273" i="10"/>
  <c r="AQ273" i="10"/>
  <c r="AR273" i="10"/>
  <c r="AS273" i="10"/>
  <c r="AT273" i="10"/>
  <c r="AU273" i="10"/>
  <c r="AV273" i="10"/>
  <c r="AJ274" i="10"/>
  <c r="AK274" i="10"/>
  <c r="AL274" i="10"/>
  <c r="AM274" i="10"/>
  <c r="AN274" i="10"/>
  <c r="AO274" i="10"/>
  <c r="AP274" i="10"/>
  <c r="AQ274" i="10"/>
  <c r="AR274" i="10"/>
  <c r="AS274" i="10"/>
  <c r="AT274" i="10"/>
  <c r="AU274" i="10"/>
  <c r="AV274" i="10"/>
  <c r="AJ275" i="10"/>
  <c r="AK275" i="10"/>
  <c r="AL275" i="10"/>
  <c r="AM275" i="10"/>
  <c r="AN275" i="10"/>
  <c r="AO275" i="10"/>
  <c r="AP275" i="10"/>
  <c r="AQ275" i="10"/>
  <c r="AR275" i="10"/>
  <c r="AS275" i="10"/>
  <c r="AT275" i="10"/>
  <c r="AU275" i="10"/>
  <c r="AV275" i="10"/>
  <c r="AJ276" i="10"/>
  <c r="AK276" i="10"/>
  <c r="AL276" i="10"/>
  <c r="AM276" i="10"/>
  <c r="AN276" i="10"/>
  <c r="AO276" i="10"/>
  <c r="AP276" i="10"/>
  <c r="AQ276" i="10"/>
  <c r="AR276" i="10"/>
  <c r="AS276" i="10"/>
  <c r="AT276" i="10"/>
  <c r="AU276" i="10"/>
  <c r="AV276" i="10"/>
  <c r="AJ277" i="10"/>
  <c r="AK277" i="10"/>
  <c r="AL277" i="10"/>
  <c r="AM277" i="10"/>
  <c r="AN277" i="10"/>
  <c r="AO277" i="10"/>
  <c r="AP277" i="10"/>
  <c r="AQ277" i="10"/>
  <c r="AR277" i="10"/>
  <c r="AS277" i="10"/>
  <c r="AT277" i="10"/>
  <c r="AU277" i="10"/>
  <c r="AV277" i="10"/>
  <c r="AJ278" i="10"/>
  <c r="AK278" i="10"/>
  <c r="AL278" i="10"/>
  <c r="AM278" i="10"/>
  <c r="AN278" i="10"/>
  <c r="AO278" i="10"/>
  <c r="AP278" i="10"/>
  <c r="AQ278" i="10"/>
  <c r="AR278" i="10"/>
  <c r="AS278" i="10"/>
  <c r="AT278" i="10"/>
  <c r="AU278" i="10"/>
  <c r="AV278" i="10"/>
  <c r="AJ279" i="10"/>
  <c r="AK279" i="10"/>
  <c r="AL279" i="10"/>
  <c r="AM279" i="10"/>
  <c r="AN279" i="10"/>
  <c r="AO279" i="10"/>
  <c r="AP279" i="10"/>
  <c r="AQ279" i="10"/>
  <c r="AR279" i="10"/>
  <c r="AS279" i="10"/>
  <c r="AT279" i="10"/>
  <c r="AU279" i="10"/>
  <c r="AV279" i="10"/>
  <c r="AJ280" i="10"/>
  <c r="AK280" i="10"/>
  <c r="AL280" i="10"/>
  <c r="AM280" i="10"/>
  <c r="AN280" i="10"/>
  <c r="AO280" i="10"/>
  <c r="AP280" i="10"/>
  <c r="AQ280" i="10"/>
  <c r="AR280" i="10"/>
  <c r="AS280" i="10"/>
  <c r="AT280" i="10"/>
  <c r="AU280" i="10"/>
  <c r="AV280" i="10"/>
  <c r="AJ281" i="10"/>
  <c r="AK281" i="10"/>
  <c r="AL281" i="10"/>
  <c r="AM281" i="10"/>
  <c r="AN281" i="10"/>
  <c r="AO281" i="10"/>
  <c r="AP281" i="10"/>
  <c r="AQ281" i="10"/>
  <c r="AR281" i="10"/>
  <c r="AS281" i="10"/>
  <c r="AT281" i="10"/>
  <c r="AU281" i="10"/>
  <c r="AV281" i="10"/>
  <c r="AJ282" i="10"/>
  <c r="AK282" i="10"/>
  <c r="AL282" i="10"/>
  <c r="AM282" i="10"/>
  <c r="AN282" i="10"/>
  <c r="AO282" i="10"/>
  <c r="AP282" i="10"/>
  <c r="AQ282" i="10"/>
  <c r="AR282" i="10"/>
  <c r="AS282" i="10"/>
  <c r="AT282" i="10"/>
  <c r="AU282" i="10"/>
  <c r="AV282" i="10"/>
  <c r="AJ283" i="10"/>
  <c r="AK283" i="10"/>
  <c r="AL283" i="10"/>
  <c r="AM283" i="10"/>
  <c r="AN283" i="10"/>
  <c r="AO283" i="10"/>
  <c r="AP283" i="10"/>
  <c r="AQ283" i="10"/>
  <c r="AR283" i="10"/>
  <c r="AS283" i="10"/>
  <c r="AT283" i="10"/>
  <c r="AU283" i="10"/>
  <c r="AV283" i="10"/>
  <c r="AJ284" i="10"/>
  <c r="AK284" i="10"/>
  <c r="AL284" i="10"/>
  <c r="AM284" i="10"/>
  <c r="AN284" i="10"/>
  <c r="AO284" i="10"/>
  <c r="AP284" i="10"/>
  <c r="AQ284" i="10"/>
  <c r="AR284" i="10"/>
  <c r="AS284" i="10"/>
  <c r="AT284" i="10"/>
  <c r="AU284" i="10"/>
  <c r="AV284" i="10"/>
  <c r="AJ285" i="10"/>
  <c r="AK285" i="10"/>
  <c r="AL285" i="10"/>
  <c r="AM285" i="10"/>
  <c r="AN285" i="10"/>
  <c r="AO285" i="10"/>
  <c r="AP285" i="10"/>
  <c r="AQ285" i="10"/>
  <c r="AR285" i="10"/>
  <c r="AS285" i="10"/>
  <c r="AT285" i="10"/>
  <c r="AU285" i="10"/>
  <c r="AV285" i="10"/>
  <c r="AJ286" i="10"/>
  <c r="AK286" i="10"/>
  <c r="AL286" i="10"/>
  <c r="AM286" i="10"/>
  <c r="AN286" i="10"/>
  <c r="AO286" i="10"/>
  <c r="AP286" i="10"/>
  <c r="AQ286" i="10"/>
  <c r="AR286" i="10"/>
  <c r="AS286" i="10"/>
  <c r="AT286" i="10"/>
  <c r="AU286" i="10"/>
  <c r="AV286" i="10"/>
  <c r="AJ287" i="10"/>
  <c r="AK287" i="10"/>
  <c r="AL287" i="10"/>
  <c r="AM287" i="10"/>
  <c r="AN287" i="10"/>
  <c r="AO287" i="10"/>
  <c r="AP287" i="10"/>
  <c r="AQ287" i="10"/>
  <c r="AR287" i="10"/>
  <c r="AS287" i="10"/>
  <c r="AT287" i="10"/>
  <c r="AU287" i="10"/>
  <c r="AV287" i="10"/>
  <c r="AJ288" i="10"/>
  <c r="AK288" i="10"/>
  <c r="AL288" i="10"/>
  <c r="AM288" i="10"/>
  <c r="AN288" i="10"/>
  <c r="AO288" i="10"/>
  <c r="AP288" i="10"/>
  <c r="AQ288" i="10"/>
  <c r="AR288" i="10"/>
  <c r="AS288" i="10"/>
  <c r="AT288" i="10"/>
  <c r="AU288" i="10"/>
  <c r="AV288" i="10"/>
  <c r="AJ289" i="10"/>
  <c r="AK289" i="10"/>
  <c r="AL289" i="10"/>
  <c r="AM289" i="10"/>
  <c r="AN289" i="10"/>
  <c r="AO289" i="10"/>
  <c r="AP289" i="10"/>
  <c r="AQ289" i="10"/>
  <c r="AR289" i="10"/>
  <c r="AS289" i="10"/>
  <c r="AT289" i="10"/>
  <c r="AU289" i="10"/>
  <c r="AV289" i="10"/>
  <c r="AJ290" i="10"/>
  <c r="AK290" i="10"/>
  <c r="AL290" i="10"/>
  <c r="AM290" i="10"/>
  <c r="AN290" i="10"/>
  <c r="AO290" i="10"/>
  <c r="AP290" i="10"/>
  <c r="AQ290" i="10"/>
  <c r="AR290" i="10"/>
  <c r="AS290" i="10"/>
  <c r="AT290" i="10"/>
  <c r="AU290" i="10"/>
  <c r="AV290" i="10"/>
  <c r="AJ261" i="10"/>
  <c r="AK261" i="10"/>
  <c r="AL261" i="10"/>
  <c r="AM261" i="10"/>
  <c r="AN261" i="10"/>
  <c r="AO261" i="10"/>
  <c r="AP261" i="10"/>
  <c r="AQ261" i="10"/>
  <c r="AR261" i="10"/>
  <c r="AS261" i="10"/>
  <c r="AT261" i="10"/>
  <c r="AU261" i="10"/>
  <c r="AV261" i="10"/>
  <c r="AI261" i="10"/>
  <c r="AJ260" i="10"/>
  <c r="AK231" i="10"/>
  <c r="AL231" i="10"/>
  <c r="AM231" i="10"/>
  <c r="AN231" i="10"/>
  <c r="AO231" i="10"/>
  <c r="AP231" i="10"/>
  <c r="AR231" i="10"/>
  <c r="AS231" i="10"/>
  <c r="AT231" i="10"/>
  <c r="AU231" i="10"/>
  <c r="AV231" i="10"/>
  <c r="AK232" i="10"/>
  <c r="AL232" i="10"/>
  <c r="AM232" i="10"/>
  <c r="AN232" i="10"/>
  <c r="AO232" i="10"/>
  <c r="AP232" i="10"/>
  <c r="AR232" i="10"/>
  <c r="AS232" i="10"/>
  <c r="AT232" i="10"/>
  <c r="AU232" i="10"/>
  <c r="AV232" i="10"/>
  <c r="AK233" i="10"/>
  <c r="AL233" i="10"/>
  <c r="AM233" i="10"/>
  <c r="AN233" i="10"/>
  <c r="AO233" i="10"/>
  <c r="AP233" i="10"/>
  <c r="AR233" i="10"/>
  <c r="AS233" i="10"/>
  <c r="AT233" i="10"/>
  <c r="AU233" i="10"/>
  <c r="AV233" i="10"/>
  <c r="AK234" i="10"/>
  <c r="AL234" i="10"/>
  <c r="AM234" i="10"/>
  <c r="AN234" i="10"/>
  <c r="AO234" i="10"/>
  <c r="AP234" i="10"/>
  <c r="AR234" i="10"/>
  <c r="AS234" i="10"/>
  <c r="AT234" i="10"/>
  <c r="AU234" i="10"/>
  <c r="AV234" i="10"/>
  <c r="AK235" i="10"/>
  <c r="AL235" i="10"/>
  <c r="AM235" i="10"/>
  <c r="AN235" i="10"/>
  <c r="AO235" i="10"/>
  <c r="AP235" i="10"/>
  <c r="AR235" i="10"/>
  <c r="AS235" i="10"/>
  <c r="AT235" i="10"/>
  <c r="AU235" i="10"/>
  <c r="AV235" i="10"/>
  <c r="AK236" i="10"/>
  <c r="AL236" i="10"/>
  <c r="AM236" i="10"/>
  <c r="AN236" i="10"/>
  <c r="AO236" i="10"/>
  <c r="AP236" i="10"/>
  <c r="AQ236" i="10"/>
  <c r="AR236" i="10"/>
  <c r="AS236" i="10"/>
  <c r="AT236" i="10"/>
  <c r="AU236" i="10"/>
  <c r="AV236" i="10"/>
  <c r="AK237" i="10"/>
  <c r="AL237" i="10"/>
  <c r="AM237" i="10"/>
  <c r="AN237" i="10"/>
  <c r="AO237" i="10"/>
  <c r="AP237" i="10"/>
  <c r="AQ237" i="10"/>
  <c r="AR237" i="10"/>
  <c r="AS237" i="10"/>
  <c r="AT237" i="10"/>
  <c r="AU237" i="10"/>
  <c r="AV237" i="10"/>
  <c r="AK238" i="10"/>
  <c r="AL238" i="10"/>
  <c r="AM238" i="10"/>
  <c r="AN238" i="10"/>
  <c r="AO238" i="10"/>
  <c r="AP238" i="10"/>
  <c r="AQ238" i="10"/>
  <c r="AR238" i="10"/>
  <c r="AS238" i="10"/>
  <c r="AT238" i="10"/>
  <c r="AU238" i="10"/>
  <c r="AV238" i="10"/>
  <c r="AK239" i="10"/>
  <c r="AL239" i="10"/>
  <c r="AM239" i="10"/>
  <c r="AN239" i="10"/>
  <c r="AO239" i="10"/>
  <c r="AP239" i="10"/>
  <c r="AQ239" i="10"/>
  <c r="AR239" i="10"/>
  <c r="AS239" i="10"/>
  <c r="AT239" i="10"/>
  <c r="AU239" i="10"/>
  <c r="AV239" i="10"/>
  <c r="AJ240" i="10"/>
  <c r="AK240" i="10"/>
  <c r="AL240" i="10"/>
  <c r="AM240" i="10"/>
  <c r="AN240" i="10"/>
  <c r="AO240" i="10"/>
  <c r="AP240" i="10"/>
  <c r="AQ240" i="10"/>
  <c r="AR240" i="10"/>
  <c r="AS240" i="10"/>
  <c r="AT240" i="10"/>
  <c r="AU240" i="10"/>
  <c r="AV240" i="10"/>
  <c r="AJ241" i="10"/>
  <c r="AK241" i="10"/>
  <c r="AL241" i="10"/>
  <c r="AM241" i="10"/>
  <c r="AN241" i="10"/>
  <c r="AO241" i="10"/>
  <c r="AP241" i="10"/>
  <c r="AQ241" i="10"/>
  <c r="AR241" i="10"/>
  <c r="AS241" i="10"/>
  <c r="AT241" i="10"/>
  <c r="AU241" i="10"/>
  <c r="AV241" i="10"/>
  <c r="AJ242" i="10"/>
  <c r="AK242" i="10"/>
  <c r="AL242" i="10"/>
  <c r="AM242" i="10"/>
  <c r="AN242" i="10"/>
  <c r="AO242" i="10"/>
  <c r="AP242" i="10"/>
  <c r="AQ242" i="10"/>
  <c r="AR242" i="10"/>
  <c r="AS242" i="10"/>
  <c r="AT242" i="10"/>
  <c r="AU242" i="10"/>
  <c r="AV242" i="10"/>
  <c r="AJ243" i="10"/>
  <c r="AK243" i="10"/>
  <c r="AL243" i="10"/>
  <c r="AM243" i="10"/>
  <c r="AN243" i="10"/>
  <c r="AO243" i="10"/>
  <c r="AP243" i="10"/>
  <c r="AQ243" i="10"/>
  <c r="AR243" i="10"/>
  <c r="AS243" i="10"/>
  <c r="AT243" i="10"/>
  <c r="AU243" i="10"/>
  <c r="AV243" i="10"/>
  <c r="AJ244" i="10"/>
  <c r="AK244" i="10"/>
  <c r="AL244" i="10"/>
  <c r="AM244" i="10"/>
  <c r="AN244" i="10"/>
  <c r="AO244" i="10"/>
  <c r="AP244" i="10"/>
  <c r="AQ244" i="10"/>
  <c r="AR244" i="10"/>
  <c r="AS244" i="10"/>
  <c r="AT244" i="10"/>
  <c r="AU244" i="10"/>
  <c r="AV244" i="10"/>
  <c r="AJ245" i="10"/>
  <c r="AK245" i="10"/>
  <c r="AL245" i="10"/>
  <c r="AM245" i="10"/>
  <c r="AN245" i="10"/>
  <c r="AO245" i="10"/>
  <c r="AP245" i="10"/>
  <c r="AQ245" i="10"/>
  <c r="AR245" i="10"/>
  <c r="AS245" i="10"/>
  <c r="AT245" i="10"/>
  <c r="AU245" i="10"/>
  <c r="AV245" i="10"/>
  <c r="AJ246" i="10"/>
  <c r="AK246" i="10"/>
  <c r="AL246" i="10"/>
  <c r="AM246" i="10"/>
  <c r="AN246" i="10"/>
  <c r="AO246" i="10"/>
  <c r="AP246" i="10"/>
  <c r="AQ246" i="10"/>
  <c r="AR246" i="10"/>
  <c r="AS246" i="10"/>
  <c r="AT246" i="10"/>
  <c r="AU246" i="10"/>
  <c r="AV246" i="10"/>
  <c r="AJ247" i="10"/>
  <c r="AK247" i="10"/>
  <c r="AL247" i="10"/>
  <c r="AM247" i="10"/>
  <c r="AN247" i="10"/>
  <c r="AO247" i="10"/>
  <c r="AP247" i="10"/>
  <c r="AQ247" i="10"/>
  <c r="AR247" i="10"/>
  <c r="AS247" i="10"/>
  <c r="AT247" i="10"/>
  <c r="AU247" i="10"/>
  <c r="AV247" i="10"/>
  <c r="AJ248" i="10"/>
  <c r="AK248" i="10"/>
  <c r="AL248" i="10"/>
  <c r="AM248" i="10"/>
  <c r="AN248" i="10"/>
  <c r="AO248" i="10"/>
  <c r="AP248" i="10"/>
  <c r="AQ248" i="10"/>
  <c r="AR248" i="10"/>
  <c r="AS248" i="10"/>
  <c r="AT248" i="10"/>
  <c r="AU248" i="10"/>
  <c r="AV248" i="10"/>
  <c r="AJ249" i="10"/>
  <c r="AK249" i="10"/>
  <c r="AL249" i="10"/>
  <c r="AM249" i="10"/>
  <c r="AN249" i="10"/>
  <c r="AO249" i="10"/>
  <c r="AP249" i="10"/>
  <c r="AQ249" i="10"/>
  <c r="AR249" i="10"/>
  <c r="AS249" i="10"/>
  <c r="AT249" i="10"/>
  <c r="AU249" i="10"/>
  <c r="AV249" i="10"/>
  <c r="AJ250" i="10"/>
  <c r="AK250" i="10"/>
  <c r="AL250" i="10"/>
  <c r="AM250" i="10"/>
  <c r="AN250" i="10"/>
  <c r="AO250" i="10"/>
  <c r="AP250" i="10"/>
  <c r="AQ250" i="10"/>
  <c r="AR250" i="10"/>
  <c r="AS250" i="10"/>
  <c r="AT250" i="10"/>
  <c r="AU250" i="10"/>
  <c r="AV250" i="10"/>
  <c r="AJ251" i="10"/>
  <c r="AK251" i="10"/>
  <c r="AL251" i="10"/>
  <c r="AM251" i="10"/>
  <c r="AN251" i="10"/>
  <c r="AO251" i="10"/>
  <c r="AP251" i="10"/>
  <c r="AQ251" i="10"/>
  <c r="AR251" i="10"/>
  <c r="AS251" i="10"/>
  <c r="AT251" i="10"/>
  <c r="AU251" i="10"/>
  <c r="AV251" i="10"/>
  <c r="AJ252" i="10"/>
  <c r="AK252" i="10"/>
  <c r="AL252" i="10"/>
  <c r="AM252" i="10"/>
  <c r="AN252" i="10"/>
  <c r="AO252" i="10"/>
  <c r="AP252" i="10"/>
  <c r="AQ252" i="10"/>
  <c r="AR252" i="10"/>
  <c r="AS252" i="10"/>
  <c r="AT252" i="10"/>
  <c r="AU252" i="10"/>
  <c r="AV252" i="10"/>
  <c r="AJ253" i="10"/>
  <c r="AK253" i="10"/>
  <c r="AL253" i="10"/>
  <c r="AM253" i="10"/>
  <c r="AN253" i="10"/>
  <c r="AO253" i="10"/>
  <c r="AP253" i="10"/>
  <c r="AQ253" i="10"/>
  <c r="AR253" i="10"/>
  <c r="AS253" i="10"/>
  <c r="AT253" i="10"/>
  <c r="AU253" i="10"/>
  <c r="AV253" i="10"/>
  <c r="AJ254" i="10"/>
  <c r="AK254" i="10"/>
  <c r="AL254" i="10"/>
  <c r="AM254" i="10"/>
  <c r="AN254" i="10"/>
  <c r="AO254" i="10"/>
  <c r="AP254" i="10"/>
  <c r="AQ254" i="10"/>
  <c r="AR254" i="10"/>
  <c r="AS254" i="10"/>
  <c r="AT254" i="10"/>
  <c r="AU254" i="10"/>
  <c r="AV254" i="10"/>
  <c r="AJ255" i="10"/>
  <c r="AK255" i="10"/>
  <c r="AL255" i="10"/>
  <c r="AM255" i="10"/>
  <c r="AN255" i="10"/>
  <c r="AO255" i="10"/>
  <c r="AP255" i="10"/>
  <c r="AQ255" i="10"/>
  <c r="AR255" i="10"/>
  <c r="AS255" i="10"/>
  <c r="AT255" i="10"/>
  <c r="AU255" i="10"/>
  <c r="AV255" i="10"/>
  <c r="AJ256" i="10"/>
  <c r="AK256" i="10"/>
  <c r="AL256" i="10"/>
  <c r="AM256" i="10"/>
  <c r="AN256" i="10"/>
  <c r="AO256" i="10"/>
  <c r="AP256" i="10"/>
  <c r="AQ256" i="10"/>
  <c r="AR256" i="10"/>
  <c r="AS256" i="10"/>
  <c r="AT256" i="10"/>
  <c r="AU256" i="10"/>
  <c r="AV256" i="10"/>
  <c r="AJ257" i="10"/>
  <c r="AK257" i="10"/>
  <c r="AL257" i="10"/>
  <c r="AM257" i="10"/>
  <c r="AN257" i="10"/>
  <c r="AO257" i="10"/>
  <c r="AP257" i="10"/>
  <c r="AQ257" i="10"/>
  <c r="AR257" i="10"/>
  <c r="AS257" i="10"/>
  <c r="AT257" i="10"/>
  <c r="AU257" i="10"/>
  <c r="AV257" i="10"/>
  <c r="AJ258" i="10"/>
  <c r="AK258" i="10"/>
  <c r="AL258" i="10"/>
  <c r="AM258" i="10"/>
  <c r="AN258" i="10"/>
  <c r="AO258" i="10"/>
  <c r="AP258" i="10"/>
  <c r="AQ258" i="10"/>
  <c r="AR258" i="10"/>
  <c r="AS258" i="10"/>
  <c r="AT258" i="10"/>
  <c r="AU258" i="10"/>
  <c r="AV258" i="10"/>
  <c r="AJ259" i="10"/>
  <c r="AK259" i="10"/>
  <c r="AL259" i="10"/>
  <c r="AM259" i="10"/>
  <c r="AN259" i="10"/>
  <c r="AO259" i="10"/>
  <c r="AP259" i="10"/>
  <c r="AQ259" i="10"/>
  <c r="AR259" i="10"/>
  <c r="AS259" i="10"/>
  <c r="AT259" i="10"/>
  <c r="AU259" i="10"/>
  <c r="AV259" i="10"/>
  <c r="AK260" i="10"/>
  <c r="AL260" i="10"/>
  <c r="AM260" i="10"/>
  <c r="AN260" i="10"/>
  <c r="AO260" i="10"/>
  <c r="AP260" i="10"/>
  <c r="AQ260" i="10"/>
  <c r="AR260" i="10"/>
  <c r="AS260" i="10"/>
  <c r="AT260" i="10"/>
  <c r="AU260" i="10"/>
  <c r="AV260" i="10"/>
  <c r="AK230" i="10"/>
  <c r="AL230" i="10"/>
  <c r="AM230" i="10"/>
  <c r="AN230" i="10"/>
  <c r="AO230" i="10"/>
  <c r="AP230" i="10"/>
  <c r="AR230" i="10"/>
  <c r="AS230" i="10"/>
  <c r="AT230" i="10"/>
  <c r="AU230" i="10"/>
  <c r="AV230" i="10"/>
  <c r="AJ201" i="10"/>
  <c r="AK201" i="10"/>
  <c r="AL201" i="10"/>
  <c r="AM201" i="10"/>
  <c r="AN201" i="10"/>
  <c r="AO201" i="10"/>
  <c r="AP201" i="10"/>
  <c r="AQ201" i="10"/>
  <c r="AR201" i="10"/>
  <c r="AS201" i="10"/>
  <c r="AT201" i="10"/>
  <c r="AU201" i="10"/>
  <c r="AV201" i="10"/>
  <c r="AJ202" i="10"/>
  <c r="AK202" i="10"/>
  <c r="AL202" i="10"/>
  <c r="AM202" i="10"/>
  <c r="AN202" i="10"/>
  <c r="AO202" i="10"/>
  <c r="AP202" i="10"/>
  <c r="AQ202" i="10"/>
  <c r="AR202" i="10"/>
  <c r="AS202" i="10"/>
  <c r="AT202" i="10"/>
  <c r="AU202" i="10"/>
  <c r="AV202" i="10"/>
  <c r="AJ203" i="10"/>
  <c r="AK203" i="10"/>
  <c r="AL203" i="10"/>
  <c r="AM203" i="10"/>
  <c r="AN203" i="10"/>
  <c r="AO203" i="10"/>
  <c r="AP203" i="10"/>
  <c r="AQ203" i="10"/>
  <c r="AR203" i="10"/>
  <c r="AS203" i="10"/>
  <c r="AT203" i="10"/>
  <c r="AU203" i="10"/>
  <c r="AV203" i="10"/>
  <c r="AJ204" i="10"/>
  <c r="AK204" i="10"/>
  <c r="AL204" i="10"/>
  <c r="AM204" i="10"/>
  <c r="AN204" i="10"/>
  <c r="AO204" i="10"/>
  <c r="AP204" i="10"/>
  <c r="AQ204" i="10"/>
  <c r="AR204" i="10"/>
  <c r="AS204" i="10"/>
  <c r="AT204" i="10"/>
  <c r="AU204" i="10"/>
  <c r="AV204" i="10"/>
  <c r="AJ205" i="10"/>
  <c r="AK205" i="10"/>
  <c r="AL205" i="10"/>
  <c r="AM205" i="10"/>
  <c r="AN205" i="10"/>
  <c r="AO205" i="10"/>
  <c r="AP205" i="10"/>
  <c r="AQ205" i="10"/>
  <c r="AR205" i="10"/>
  <c r="AS205" i="10"/>
  <c r="AT205" i="10"/>
  <c r="AU205" i="10"/>
  <c r="AV205" i="10"/>
  <c r="AJ206" i="10"/>
  <c r="AK206" i="10"/>
  <c r="AL206" i="10"/>
  <c r="AM206" i="10"/>
  <c r="AN206" i="10"/>
  <c r="AO206" i="10"/>
  <c r="AP206" i="10"/>
  <c r="AQ206" i="10"/>
  <c r="AR206" i="10"/>
  <c r="AS206" i="10"/>
  <c r="AT206" i="10"/>
  <c r="AU206" i="10"/>
  <c r="AV206" i="10"/>
  <c r="AJ207" i="10"/>
  <c r="AK207" i="10"/>
  <c r="AL207" i="10"/>
  <c r="AM207" i="10"/>
  <c r="AN207" i="10"/>
  <c r="AO207" i="10"/>
  <c r="AP207" i="10"/>
  <c r="AQ207" i="10"/>
  <c r="AR207" i="10"/>
  <c r="AS207" i="10"/>
  <c r="AT207" i="10"/>
  <c r="AU207" i="10"/>
  <c r="AV207" i="10"/>
  <c r="AJ208" i="10"/>
  <c r="AK208" i="10"/>
  <c r="AL208" i="10"/>
  <c r="AM208" i="10"/>
  <c r="AN208" i="10"/>
  <c r="AO208" i="10"/>
  <c r="AP208" i="10"/>
  <c r="AQ208" i="10"/>
  <c r="AR208" i="10"/>
  <c r="AS208" i="10"/>
  <c r="AT208" i="10"/>
  <c r="AU208" i="10"/>
  <c r="AV208" i="10"/>
  <c r="AJ209" i="10"/>
  <c r="AK209" i="10"/>
  <c r="AL209" i="10"/>
  <c r="AM209" i="10"/>
  <c r="AN209" i="10"/>
  <c r="AO209" i="10"/>
  <c r="AP209" i="10"/>
  <c r="AQ209" i="10"/>
  <c r="AR209" i="10"/>
  <c r="AS209" i="10"/>
  <c r="AT209" i="10"/>
  <c r="AU209" i="10"/>
  <c r="AV209" i="10"/>
  <c r="AJ210" i="10"/>
  <c r="AK210" i="10"/>
  <c r="AL210" i="10"/>
  <c r="AM210" i="10"/>
  <c r="AN210" i="10"/>
  <c r="AO210" i="10"/>
  <c r="AP210" i="10"/>
  <c r="AQ210" i="10"/>
  <c r="AR210" i="10"/>
  <c r="AS210" i="10"/>
  <c r="AT210" i="10"/>
  <c r="AU210" i="10"/>
  <c r="AV210" i="10"/>
  <c r="AJ211" i="10"/>
  <c r="AK211" i="10"/>
  <c r="AL211" i="10"/>
  <c r="AM211" i="10"/>
  <c r="AN211" i="10"/>
  <c r="AO211" i="10"/>
  <c r="AP211" i="10"/>
  <c r="AQ211" i="10"/>
  <c r="AR211" i="10"/>
  <c r="AS211" i="10"/>
  <c r="AT211" i="10"/>
  <c r="AU211" i="10"/>
  <c r="AV211" i="10"/>
  <c r="AJ212" i="10"/>
  <c r="AK212" i="10"/>
  <c r="AL212" i="10"/>
  <c r="AM212" i="10"/>
  <c r="AN212" i="10"/>
  <c r="AO212" i="10"/>
  <c r="AP212" i="10"/>
  <c r="AQ212" i="10"/>
  <c r="AR212" i="10"/>
  <c r="AS212" i="10"/>
  <c r="AT212" i="10"/>
  <c r="AU212" i="10"/>
  <c r="AV212" i="10"/>
  <c r="AJ213" i="10"/>
  <c r="AK213" i="10"/>
  <c r="AL213" i="10"/>
  <c r="AM213" i="10"/>
  <c r="AN213" i="10"/>
  <c r="AO213" i="10"/>
  <c r="AP213" i="10"/>
  <c r="AQ213" i="10"/>
  <c r="AR213" i="10"/>
  <c r="AS213" i="10"/>
  <c r="AT213" i="10"/>
  <c r="AU213" i="10"/>
  <c r="AV213" i="10"/>
  <c r="AJ214" i="10"/>
  <c r="AK214" i="10"/>
  <c r="AL214" i="10"/>
  <c r="AM214" i="10"/>
  <c r="AN214" i="10"/>
  <c r="AO214" i="10"/>
  <c r="AP214" i="10"/>
  <c r="AQ214" i="10"/>
  <c r="AR214" i="10"/>
  <c r="AS214" i="10"/>
  <c r="AT214" i="10"/>
  <c r="AU214" i="10"/>
  <c r="AV214" i="10"/>
  <c r="AJ215" i="10"/>
  <c r="AK215" i="10"/>
  <c r="AL215" i="10"/>
  <c r="AM215" i="10"/>
  <c r="AN215" i="10"/>
  <c r="AO215" i="10"/>
  <c r="AP215" i="10"/>
  <c r="AQ215" i="10"/>
  <c r="AR215" i="10"/>
  <c r="AS215" i="10"/>
  <c r="AT215" i="10"/>
  <c r="AU215" i="10"/>
  <c r="AV215" i="10"/>
  <c r="AJ216" i="10"/>
  <c r="AK216" i="10"/>
  <c r="AL216" i="10"/>
  <c r="AM216" i="10"/>
  <c r="AN216" i="10"/>
  <c r="AO216" i="10"/>
  <c r="AP216" i="10"/>
  <c r="AQ216" i="10"/>
  <c r="AR216" i="10"/>
  <c r="AS216" i="10"/>
  <c r="AT216" i="10"/>
  <c r="AU216" i="10"/>
  <c r="AV216" i="10"/>
  <c r="AJ217" i="10"/>
  <c r="AK217" i="10"/>
  <c r="AL217" i="10"/>
  <c r="AM217" i="10"/>
  <c r="AN217" i="10"/>
  <c r="AO217" i="10"/>
  <c r="AP217" i="10"/>
  <c r="AQ217" i="10"/>
  <c r="AR217" i="10"/>
  <c r="AS217" i="10"/>
  <c r="AT217" i="10"/>
  <c r="AU217" i="10"/>
  <c r="AV217" i="10"/>
  <c r="AJ218" i="10"/>
  <c r="AK218" i="10"/>
  <c r="AL218" i="10"/>
  <c r="AM218" i="10"/>
  <c r="AN218" i="10"/>
  <c r="AO218" i="10"/>
  <c r="AP218" i="10"/>
  <c r="AQ218" i="10"/>
  <c r="AR218" i="10"/>
  <c r="AS218" i="10"/>
  <c r="AT218" i="10"/>
  <c r="AU218" i="10"/>
  <c r="AV218" i="10"/>
  <c r="AK219" i="10"/>
  <c r="AL219" i="10"/>
  <c r="AM219" i="10"/>
  <c r="AN219" i="10"/>
  <c r="AO219" i="10"/>
  <c r="AP219" i="10"/>
  <c r="AR219" i="10"/>
  <c r="AS219" i="10"/>
  <c r="AT219" i="10"/>
  <c r="AU219" i="10"/>
  <c r="AV219" i="10"/>
  <c r="AK220" i="10"/>
  <c r="AL220" i="10"/>
  <c r="AM220" i="10"/>
  <c r="AN220" i="10"/>
  <c r="AO220" i="10"/>
  <c r="AP220" i="10"/>
  <c r="AR220" i="10"/>
  <c r="AS220" i="10"/>
  <c r="AT220" i="10"/>
  <c r="AU220" i="10"/>
  <c r="AV220" i="10"/>
  <c r="AK221" i="10"/>
  <c r="AL221" i="10"/>
  <c r="AM221" i="10"/>
  <c r="AN221" i="10"/>
  <c r="AO221" i="10"/>
  <c r="AP221" i="10"/>
  <c r="AR221" i="10"/>
  <c r="AS221" i="10"/>
  <c r="AT221" i="10"/>
  <c r="AU221" i="10"/>
  <c r="AV221" i="10"/>
  <c r="AK222" i="10"/>
  <c r="AL222" i="10"/>
  <c r="AM222" i="10"/>
  <c r="AN222" i="10"/>
  <c r="AO222" i="10"/>
  <c r="AP222" i="10"/>
  <c r="AR222" i="10"/>
  <c r="AS222" i="10"/>
  <c r="AT222" i="10"/>
  <c r="AU222" i="10"/>
  <c r="AV222" i="10"/>
  <c r="AK223" i="10"/>
  <c r="AL223" i="10"/>
  <c r="AM223" i="10"/>
  <c r="AN223" i="10"/>
  <c r="AO223" i="10"/>
  <c r="AP223" i="10"/>
  <c r="AR223" i="10"/>
  <c r="AS223" i="10"/>
  <c r="AT223" i="10"/>
  <c r="AU223" i="10"/>
  <c r="AV223" i="10"/>
  <c r="AK224" i="10"/>
  <c r="AL224" i="10"/>
  <c r="AM224" i="10"/>
  <c r="AN224" i="10"/>
  <c r="AO224" i="10"/>
  <c r="AP224" i="10"/>
  <c r="AR224" i="10"/>
  <c r="AS224" i="10"/>
  <c r="AT224" i="10"/>
  <c r="AU224" i="10"/>
  <c r="AV224" i="10"/>
  <c r="AK225" i="10"/>
  <c r="AL225" i="10"/>
  <c r="AM225" i="10"/>
  <c r="AN225" i="10"/>
  <c r="AO225" i="10"/>
  <c r="AP225" i="10"/>
  <c r="AR225" i="10"/>
  <c r="AS225" i="10"/>
  <c r="AT225" i="10"/>
  <c r="AU225" i="10"/>
  <c r="AV225" i="10"/>
  <c r="AK226" i="10"/>
  <c r="AL226" i="10"/>
  <c r="AM226" i="10"/>
  <c r="AN226" i="10"/>
  <c r="AO226" i="10"/>
  <c r="AP226" i="10"/>
  <c r="AR226" i="10"/>
  <c r="AS226" i="10"/>
  <c r="AT226" i="10"/>
  <c r="AU226" i="10"/>
  <c r="AV226" i="10"/>
  <c r="AK227" i="10"/>
  <c r="AL227" i="10"/>
  <c r="AM227" i="10"/>
  <c r="AN227" i="10"/>
  <c r="AO227" i="10"/>
  <c r="AP227" i="10"/>
  <c r="AR227" i="10"/>
  <c r="AS227" i="10"/>
  <c r="AT227" i="10"/>
  <c r="AU227" i="10"/>
  <c r="AV227" i="10"/>
  <c r="AK228" i="10"/>
  <c r="AL228" i="10"/>
  <c r="AM228" i="10"/>
  <c r="AN228" i="10"/>
  <c r="AO228" i="10"/>
  <c r="AP228" i="10"/>
  <c r="AR228" i="10"/>
  <c r="AS228" i="10"/>
  <c r="AT228" i="10"/>
  <c r="AU228" i="10"/>
  <c r="AV228" i="10"/>
  <c r="AK229" i="10"/>
  <c r="AL229" i="10"/>
  <c r="AM229" i="10"/>
  <c r="AN229" i="10"/>
  <c r="AO229" i="10"/>
  <c r="AP229" i="10"/>
  <c r="AR229" i="10"/>
  <c r="AS229" i="10"/>
  <c r="AT229" i="10"/>
  <c r="AU229" i="10"/>
  <c r="AV229" i="10"/>
  <c r="AJ200" i="10"/>
  <c r="AK200" i="10"/>
  <c r="AL200" i="10"/>
  <c r="AM200" i="10"/>
  <c r="AN200" i="10"/>
  <c r="AO200" i="10"/>
  <c r="AP200" i="10"/>
  <c r="AQ200" i="10"/>
  <c r="AR200" i="10"/>
  <c r="AS200" i="10"/>
  <c r="AT200" i="10"/>
  <c r="AU200" i="10"/>
  <c r="AV200" i="10"/>
  <c r="AI200" i="10"/>
  <c r="AJ199" i="10"/>
  <c r="AJ169" i="10"/>
  <c r="AJ170" i="10"/>
  <c r="AK170" i="10"/>
  <c r="AL170" i="10"/>
  <c r="AM170" i="10"/>
  <c r="AN170" i="10"/>
  <c r="AO170" i="10"/>
  <c r="AP170" i="10"/>
  <c r="AQ170" i="10"/>
  <c r="AR170" i="10"/>
  <c r="AS170" i="10"/>
  <c r="AT170" i="10"/>
  <c r="AU170" i="10"/>
  <c r="AV170" i="10"/>
  <c r="AJ171" i="10"/>
  <c r="AK171" i="10"/>
  <c r="AL171" i="10"/>
  <c r="AM171" i="10"/>
  <c r="AN171" i="10"/>
  <c r="AO171" i="10"/>
  <c r="AP171" i="10"/>
  <c r="AQ171" i="10"/>
  <c r="AR171" i="10"/>
  <c r="AS171" i="10"/>
  <c r="AT171" i="10"/>
  <c r="AU171" i="10"/>
  <c r="AV171" i="10"/>
  <c r="AJ172" i="10"/>
  <c r="AK172" i="10"/>
  <c r="AL172" i="10"/>
  <c r="AM172" i="10"/>
  <c r="AN172" i="10"/>
  <c r="AO172" i="10"/>
  <c r="AP172" i="10"/>
  <c r="AQ172" i="10"/>
  <c r="AR172" i="10"/>
  <c r="AS172" i="10"/>
  <c r="AT172" i="10"/>
  <c r="AU172" i="10"/>
  <c r="AV172" i="10"/>
  <c r="AJ173" i="10"/>
  <c r="AK173" i="10"/>
  <c r="AL173" i="10"/>
  <c r="AM173" i="10"/>
  <c r="AN173" i="10"/>
  <c r="AO173" i="10"/>
  <c r="AP173" i="10"/>
  <c r="AQ173" i="10"/>
  <c r="AR173" i="10"/>
  <c r="AS173" i="10"/>
  <c r="AT173" i="10"/>
  <c r="AU173" i="10"/>
  <c r="AV173" i="10"/>
  <c r="AJ174" i="10"/>
  <c r="AK174" i="10"/>
  <c r="AL174" i="10"/>
  <c r="AM174" i="10"/>
  <c r="AN174" i="10"/>
  <c r="AO174" i="10"/>
  <c r="AP174" i="10"/>
  <c r="AQ174" i="10"/>
  <c r="AR174" i="10"/>
  <c r="AS174" i="10"/>
  <c r="AT174" i="10"/>
  <c r="AU174" i="10"/>
  <c r="AV174" i="10"/>
  <c r="AJ175" i="10"/>
  <c r="AK175" i="10"/>
  <c r="AL175" i="10"/>
  <c r="AM175" i="10"/>
  <c r="AN175" i="10"/>
  <c r="AO175" i="10"/>
  <c r="AP175" i="10"/>
  <c r="AQ175" i="10"/>
  <c r="AR175" i="10"/>
  <c r="AS175" i="10"/>
  <c r="AT175" i="10"/>
  <c r="AU175" i="10"/>
  <c r="AV175" i="10"/>
  <c r="AJ176" i="10"/>
  <c r="AK176" i="10"/>
  <c r="AL176" i="10"/>
  <c r="AM176" i="10"/>
  <c r="AN176" i="10"/>
  <c r="AO176" i="10"/>
  <c r="AP176" i="10"/>
  <c r="AQ176" i="10"/>
  <c r="AR176" i="10"/>
  <c r="AS176" i="10"/>
  <c r="AT176" i="10"/>
  <c r="AU176" i="10"/>
  <c r="AV176" i="10"/>
  <c r="AJ177" i="10"/>
  <c r="AK177" i="10"/>
  <c r="AL177" i="10"/>
  <c r="AM177" i="10"/>
  <c r="AN177" i="10"/>
  <c r="AO177" i="10"/>
  <c r="AP177" i="10"/>
  <c r="AQ177" i="10"/>
  <c r="AR177" i="10"/>
  <c r="AS177" i="10"/>
  <c r="AT177" i="10"/>
  <c r="AU177" i="10"/>
  <c r="AV177" i="10"/>
  <c r="AJ178" i="10"/>
  <c r="AK178" i="10"/>
  <c r="AL178" i="10"/>
  <c r="AM178" i="10"/>
  <c r="AN178" i="10"/>
  <c r="AO178" i="10"/>
  <c r="AP178" i="10"/>
  <c r="AQ178" i="10"/>
  <c r="AR178" i="10"/>
  <c r="AS178" i="10"/>
  <c r="AT178" i="10"/>
  <c r="AU178" i="10"/>
  <c r="AV178" i="10"/>
  <c r="AJ179" i="10"/>
  <c r="AK179" i="10"/>
  <c r="AL179" i="10"/>
  <c r="AM179" i="10"/>
  <c r="AN179" i="10"/>
  <c r="AO179" i="10"/>
  <c r="AP179" i="10"/>
  <c r="AQ179" i="10"/>
  <c r="AR179" i="10"/>
  <c r="AS179" i="10"/>
  <c r="AT179" i="10"/>
  <c r="AU179" i="10"/>
  <c r="AV179" i="10"/>
  <c r="AJ180" i="10"/>
  <c r="AK180" i="10"/>
  <c r="AL180" i="10"/>
  <c r="AM180" i="10"/>
  <c r="AN180" i="10"/>
  <c r="AO180" i="10"/>
  <c r="AP180" i="10"/>
  <c r="AQ180" i="10"/>
  <c r="AR180" i="10"/>
  <c r="AS180" i="10"/>
  <c r="AT180" i="10"/>
  <c r="AU180" i="10"/>
  <c r="AV180" i="10"/>
  <c r="AJ181" i="10"/>
  <c r="AK181" i="10"/>
  <c r="AL181" i="10"/>
  <c r="AM181" i="10"/>
  <c r="AN181" i="10"/>
  <c r="AO181" i="10"/>
  <c r="AP181" i="10"/>
  <c r="AQ181" i="10"/>
  <c r="AR181" i="10"/>
  <c r="AS181" i="10"/>
  <c r="AT181" i="10"/>
  <c r="AU181" i="10"/>
  <c r="AV181" i="10"/>
  <c r="AJ182" i="10"/>
  <c r="AK182" i="10"/>
  <c r="AL182" i="10"/>
  <c r="AM182" i="10"/>
  <c r="AN182" i="10"/>
  <c r="AO182" i="10"/>
  <c r="AP182" i="10"/>
  <c r="AQ182" i="10"/>
  <c r="AR182" i="10"/>
  <c r="AS182" i="10"/>
  <c r="AT182" i="10"/>
  <c r="AU182" i="10"/>
  <c r="AV182" i="10"/>
  <c r="AJ183" i="10"/>
  <c r="AK183" i="10"/>
  <c r="AL183" i="10"/>
  <c r="AM183" i="10"/>
  <c r="AN183" i="10"/>
  <c r="AO183" i="10"/>
  <c r="AP183" i="10"/>
  <c r="AQ183" i="10"/>
  <c r="AR183" i="10"/>
  <c r="AS183" i="10"/>
  <c r="AT183" i="10"/>
  <c r="AU183" i="10"/>
  <c r="AV183" i="10"/>
  <c r="AJ184" i="10"/>
  <c r="AK184" i="10"/>
  <c r="AL184" i="10"/>
  <c r="AM184" i="10"/>
  <c r="AN184" i="10"/>
  <c r="AO184" i="10"/>
  <c r="AP184" i="10"/>
  <c r="AQ184" i="10"/>
  <c r="AR184" i="10"/>
  <c r="AS184" i="10"/>
  <c r="AT184" i="10"/>
  <c r="AU184" i="10"/>
  <c r="AV184" i="10"/>
  <c r="AJ185" i="10"/>
  <c r="AK185" i="10"/>
  <c r="AL185" i="10"/>
  <c r="AM185" i="10"/>
  <c r="AN185" i="10"/>
  <c r="AO185" i="10"/>
  <c r="AP185" i="10"/>
  <c r="AQ185" i="10"/>
  <c r="AR185" i="10"/>
  <c r="AS185" i="10"/>
  <c r="AT185" i="10"/>
  <c r="AU185" i="10"/>
  <c r="AV185" i="10"/>
  <c r="AJ186" i="10"/>
  <c r="AK186" i="10"/>
  <c r="AL186" i="10"/>
  <c r="AM186" i="10"/>
  <c r="AN186" i="10"/>
  <c r="AO186" i="10"/>
  <c r="AP186" i="10"/>
  <c r="AQ186" i="10"/>
  <c r="AR186" i="10"/>
  <c r="AS186" i="10"/>
  <c r="AT186" i="10"/>
  <c r="AU186" i="10"/>
  <c r="AV186" i="10"/>
  <c r="AJ187" i="10"/>
  <c r="AK187" i="10"/>
  <c r="AL187" i="10"/>
  <c r="AM187" i="10"/>
  <c r="AN187" i="10"/>
  <c r="AO187" i="10"/>
  <c r="AP187" i="10"/>
  <c r="AQ187" i="10"/>
  <c r="AR187" i="10"/>
  <c r="AS187" i="10"/>
  <c r="AT187" i="10"/>
  <c r="AU187" i="10"/>
  <c r="AV187" i="10"/>
  <c r="AJ188" i="10"/>
  <c r="AK188" i="10"/>
  <c r="AL188" i="10"/>
  <c r="AM188" i="10"/>
  <c r="AN188" i="10"/>
  <c r="AO188" i="10"/>
  <c r="AP188" i="10"/>
  <c r="AQ188" i="10"/>
  <c r="AR188" i="10"/>
  <c r="AS188" i="10"/>
  <c r="AT188" i="10"/>
  <c r="AU188" i="10"/>
  <c r="AV188" i="10"/>
  <c r="AJ189" i="10"/>
  <c r="AK189" i="10"/>
  <c r="AL189" i="10"/>
  <c r="AM189" i="10"/>
  <c r="AN189" i="10"/>
  <c r="AO189" i="10"/>
  <c r="AP189" i="10"/>
  <c r="AQ189" i="10"/>
  <c r="AR189" i="10"/>
  <c r="AS189" i="10"/>
  <c r="AT189" i="10"/>
  <c r="AU189" i="10"/>
  <c r="AV189" i="10"/>
  <c r="AJ190" i="10"/>
  <c r="AK190" i="10"/>
  <c r="AL190" i="10"/>
  <c r="AM190" i="10"/>
  <c r="AN190" i="10"/>
  <c r="AO190" i="10"/>
  <c r="AP190" i="10"/>
  <c r="AQ190" i="10"/>
  <c r="AR190" i="10"/>
  <c r="AS190" i="10"/>
  <c r="AT190" i="10"/>
  <c r="AU190" i="10"/>
  <c r="AV190" i="10"/>
  <c r="AJ191" i="10"/>
  <c r="AK191" i="10"/>
  <c r="AL191" i="10"/>
  <c r="AM191" i="10"/>
  <c r="AN191" i="10"/>
  <c r="AO191" i="10"/>
  <c r="AP191" i="10"/>
  <c r="AQ191" i="10"/>
  <c r="AR191" i="10"/>
  <c r="AS191" i="10"/>
  <c r="AT191" i="10"/>
  <c r="AU191" i="10"/>
  <c r="AV191" i="10"/>
  <c r="AJ192" i="10"/>
  <c r="AK192" i="10"/>
  <c r="AL192" i="10"/>
  <c r="AM192" i="10"/>
  <c r="AN192" i="10"/>
  <c r="AO192" i="10"/>
  <c r="AP192" i="10"/>
  <c r="AQ192" i="10"/>
  <c r="AR192" i="10"/>
  <c r="AS192" i="10"/>
  <c r="AT192" i="10"/>
  <c r="AU192" i="10"/>
  <c r="AV192" i="10"/>
  <c r="AJ193" i="10"/>
  <c r="AK193" i="10"/>
  <c r="AL193" i="10"/>
  <c r="AM193" i="10"/>
  <c r="AN193" i="10"/>
  <c r="AO193" i="10"/>
  <c r="AP193" i="10"/>
  <c r="AQ193" i="10"/>
  <c r="AR193" i="10"/>
  <c r="AS193" i="10"/>
  <c r="AT193" i="10"/>
  <c r="AU193" i="10"/>
  <c r="AV193" i="10"/>
  <c r="AJ194" i="10"/>
  <c r="AK194" i="10"/>
  <c r="AL194" i="10"/>
  <c r="AM194" i="10"/>
  <c r="AN194" i="10"/>
  <c r="AO194" i="10"/>
  <c r="AP194" i="10"/>
  <c r="AQ194" i="10"/>
  <c r="AR194" i="10"/>
  <c r="AS194" i="10"/>
  <c r="AT194" i="10"/>
  <c r="AU194" i="10"/>
  <c r="AV194" i="10"/>
  <c r="AJ195" i="10"/>
  <c r="AK195" i="10"/>
  <c r="AL195" i="10"/>
  <c r="AM195" i="10"/>
  <c r="AN195" i="10"/>
  <c r="AO195" i="10"/>
  <c r="AP195" i="10"/>
  <c r="AQ195" i="10"/>
  <c r="AR195" i="10"/>
  <c r="AS195" i="10"/>
  <c r="AT195" i="10"/>
  <c r="AU195" i="10"/>
  <c r="AV195" i="10"/>
  <c r="AJ196" i="10"/>
  <c r="AK196" i="10"/>
  <c r="AL196" i="10"/>
  <c r="AM196" i="10"/>
  <c r="AN196" i="10"/>
  <c r="AO196" i="10"/>
  <c r="AP196" i="10"/>
  <c r="AQ196" i="10"/>
  <c r="AR196" i="10"/>
  <c r="AS196" i="10"/>
  <c r="AT196" i="10"/>
  <c r="AU196" i="10"/>
  <c r="AV196" i="10"/>
  <c r="AJ197" i="10"/>
  <c r="AK197" i="10"/>
  <c r="AL197" i="10"/>
  <c r="AM197" i="10"/>
  <c r="AN197" i="10"/>
  <c r="AO197" i="10"/>
  <c r="AP197" i="10"/>
  <c r="AQ197" i="10"/>
  <c r="AR197" i="10"/>
  <c r="AS197" i="10"/>
  <c r="AT197" i="10"/>
  <c r="AU197" i="10"/>
  <c r="AV197" i="10"/>
  <c r="AJ198" i="10"/>
  <c r="AK198" i="10"/>
  <c r="AL198" i="10"/>
  <c r="AM198" i="10"/>
  <c r="AN198" i="10"/>
  <c r="AO198" i="10"/>
  <c r="AP198" i="10"/>
  <c r="AQ198" i="10"/>
  <c r="AR198" i="10"/>
  <c r="AS198" i="10"/>
  <c r="AT198" i="10"/>
  <c r="AU198" i="10"/>
  <c r="AV198" i="10"/>
  <c r="AK199" i="10"/>
  <c r="AL199" i="10"/>
  <c r="AM199" i="10"/>
  <c r="AN199" i="10"/>
  <c r="AO199" i="10"/>
  <c r="AP199" i="10"/>
  <c r="AQ199" i="10"/>
  <c r="AR199" i="10"/>
  <c r="AS199" i="10"/>
  <c r="AT199" i="10"/>
  <c r="AU199" i="10"/>
  <c r="AV199" i="10"/>
  <c r="AK169" i="10"/>
  <c r="AL169" i="10"/>
  <c r="AM169" i="10"/>
  <c r="AN169" i="10"/>
  <c r="AO169" i="10"/>
  <c r="AP169" i="10"/>
  <c r="AQ169" i="10"/>
  <c r="AR169" i="10"/>
  <c r="AS169" i="10"/>
  <c r="AT169" i="10"/>
  <c r="AU169" i="10"/>
  <c r="AV169" i="10"/>
  <c r="AL138" i="10"/>
  <c r="AK140" i="10"/>
  <c r="AK139" i="10"/>
  <c r="AJ138" i="10"/>
  <c r="AJ139" i="10"/>
  <c r="AL139" i="10"/>
  <c r="AM139" i="10"/>
  <c r="AN139" i="10"/>
  <c r="AO139" i="10"/>
  <c r="AP139" i="10"/>
  <c r="AQ139" i="10"/>
  <c r="AR139" i="10"/>
  <c r="AS139" i="10"/>
  <c r="AT139" i="10"/>
  <c r="AU139" i="10"/>
  <c r="AV139" i="10"/>
  <c r="AJ140" i="10"/>
  <c r="AL140" i="10"/>
  <c r="AM140" i="10"/>
  <c r="AN140" i="10"/>
  <c r="AO140" i="10"/>
  <c r="AP140" i="10"/>
  <c r="AQ140" i="10"/>
  <c r="AR140" i="10"/>
  <c r="AS140" i="10"/>
  <c r="AT140" i="10"/>
  <c r="AU140" i="10"/>
  <c r="AV140" i="10"/>
  <c r="AJ141" i="10"/>
  <c r="AK141" i="10"/>
  <c r="AL141" i="10"/>
  <c r="AM141" i="10"/>
  <c r="AN141" i="10"/>
  <c r="AO141" i="10"/>
  <c r="AP141" i="10"/>
  <c r="AQ141" i="10"/>
  <c r="AR141" i="10"/>
  <c r="AS141" i="10"/>
  <c r="AT141" i="10"/>
  <c r="AU141" i="10"/>
  <c r="AV141" i="10"/>
  <c r="AJ142" i="10"/>
  <c r="AK142" i="10"/>
  <c r="AL142" i="10"/>
  <c r="AM142" i="10"/>
  <c r="AN142" i="10"/>
  <c r="AO142" i="10"/>
  <c r="AP142" i="10"/>
  <c r="AQ142" i="10"/>
  <c r="AR142" i="10"/>
  <c r="AS142" i="10"/>
  <c r="AT142" i="10"/>
  <c r="AU142" i="10"/>
  <c r="AV142" i="10"/>
  <c r="AJ143" i="10"/>
  <c r="AK143" i="10"/>
  <c r="AL143" i="10"/>
  <c r="AM143" i="10"/>
  <c r="AN143" i="10"/>
  <c r="AO143" i="10"/>
  <c r="AP143" i="10"/>
  <c r="AQ143" i="10"/>
  <c r="AR143" i="10"/>
  <c r="AS143" i="10"/>
  <c r="AT143" i="10"/>
  <c r="AU143" i="10"/>
  <c r="AV143" i="10"/>
  <c r="AJ144" i="10"/>
  <c r="AK144" i="10"/>
  <c r="AL144" i="10"/>
  <c r="AM144" i="10"/>
  <c r="AN144" i="10"/>
  <c r="AO144" i="10"/>
  <c r="AP144" i="10"/>
  <c r="AQ144" i="10"/>
  <c r="AR144" i="10"/>
  <c r="AS144" i="10"/>
  <c r="AT144" i="10"/>
  <c r="AU144" i="10"/>
  <c r="AV144" i="10"/>
  <c r="AJ145" i="10"/>
  <c r="AK145" i="10"/>
  <c r="AL145" i="10"/>
  <c r="AM145" i="10"/>
  <c r="AN145" i="10"/>
  <c r="AO145" i="10"/>
  <c r="AP145" i="10"/>
  <c r="AQ145" i="10"/>
  <c r="AR145" i="10"/>
  <c r="AS145" i="10"/>
  <c r="AT145" i="10"/>
  <c r="AU145" i="10"/>
  <c r="AV145" i="10"/>
  <c r="AJ146" i="10"/>
  <c r="AK146" i="10"/>
  <c r="AL146" i="10"/>
  <c r="AM146" i="10"/>
  <c r="AN146" i="10"/>
  <c r="AO146" i="10"/>
  <c r="AP146" i="10"/>
  <c r="AQ146" i="10"/>
  <c r="AR146" i="10"/>
  <c r="AS146" i="10"/>
  <c r="AT146" i="10"/>
  <c r="AU146" i="10"/>
  <c r="AV146" i="10"/>
  <c r="AJ147" i="10"/>
  <c r="AK147" i="10"/>
  <c r="AL147" i="10"/>
  <c r="AM147" i="10"/>
  <c r="AN147" i="10"/>
  <c r="AO147" i="10"/>
  <c r="AP147" i="10"/>
  <c r="AQ147" i="10"/>
  <c r="AR147" i="10"/>
  <c r="AS147" i="10"/>
  <c r="AT147" i="10"/>
  <c r="AU147" i="10"/>
  <c r="AV147" i="10"/>
  <c r="AJ148" i="10"/>
  <c r="AK148" i="10"/>
  <c r="AL148" i="10"/>
  <c r="AM148" i="10"/>
  <c r="AN148" i="10"/>
  <c r="AO148" i="10"/>
  <c r="AP148" i="10"/>
  <c r="AQ148" i="10"/>
  <c r="AR148" i="10"/>
  <c r="AS148" i="10"/>
  <c r="AT148" i="10"/>
  <c r="AU148" i="10"/>
  <c r="AV148" i="10"/>
  <c r="AJ149" i="10"/>
  <c r="AK149" i="10"/>
  <c r="AL149" i="10"/>
  <c r="AM149" i="10"/>
  <c r="AN149" i="10"/>
  <c r="AO149" i="10"/>
  <c r="AP149" i="10"/>
  <c r="AQ149" i="10"/>
  <c r="AR149" i="10"/>
  <c r="AS149" i="10"/>
  <c r="AT149" i="10"/>
  <c r="AU149" i="10"/>
  <c r="AV149" i="10"/>
  <c r="AJ150" i="10"/>
  <c r="AK150" i="10"/>
  <c r="AL150" i="10"/>
  <c r="AM150" i="10"/>
  <c r="AN150" i="10"/>
  <c r="AO150" i="10"/>
  <c r="AP150" i="10"/>
  <c r="AQ150" i="10"/>
  <c r="AR150" i="10"/>
  <c r="AS150" i="10"/>
  <c r="AT150" i="10"/>
  <c r="AU150" i="10"/>
  <c r="AV150" i="10"/>
  <c r="AJ151" i="10"/>
  <c r="AK151" i="10"/>
  <c r="AL151" i="10"/>
  <c r="AM151" i="10"/>
  <c r="AN151" i="10"/>
  <c r="AO151" i="10"/>
  <c r="AP151" i="10"/>
  <c r="AQ151" i="10"/>
  <c r="AR151" i="10"/>
  <c r="AS151" i="10"/>
  <c r="AT151" i="10"/>
  <c r="AU151" i="10"/>
  <c r="AV151" i="10"/>
  <c r="AJ152" i="10"/>
  <c r="AK152" i="10"/>
  <c r="AL152" i="10"/>
  <c r="AM152" i="10"/>
  <c r="AN152" i="10"/>
  <c r="AO152" i="10"/>
  <c r="AP152" i="10"/>
  <c r="AQ152" i="10"/>
  <c r="AR152" i="10"/>
  <c r="AS152" i="10"/>
  <c r="AT152" i="10"/>
  <c r="AU152" i="10"/>
  <c r="AV152" i="10"/>
  <c r="AJ153" i="10"/>
  <c r="AK153" i="10"/>
  <c r="AL153" i="10"/>
  <c r="AM153" i="10"/>
  <c r="AN153" i="10"/>
  <c r="AO153" i="10"/>
  <c r="AP153" i="10"/>
  <c r="AQ153" i="10"/>
  <c r="AR153" i="10"/>
  <c r="AS153" i="10"/>
  <c r="AT153" i="10"/>
  <c r="AU153" i="10"/>
  <c r="AV153" i="10"/>
  <c r="AJ154" i="10"/>
  <c r="AK154" i="10"/>
  <c r="AL154" i="10"/>
  <c r="AM154" i="10"/>
  <c r="AN154" i="10"/>
  <c r="AO154" i="10"/>
  <c r="AP154" i="10"/>
  <c r="AQ154" i="10"/>
  <c r="AR154" i="10"/>
  <c r="AS154" i="10"/>
  <c r="AT154" i="10"/>
  <c r="AU154" i="10"/>
  <c r="AV154" i="10"/>
  <c r="AJ155" i="10"/>
  <c r="AK155" i="10"/>
  <c r="AL155" i="10"/>
  <c r="AM155" i="10"/>
  <c r="AN155" i="10"/>
  <c r="AO155" i="10"/>
  <c r="AP155" i="10"/>
  <c r="AQ155" i="10"/>
  <c r="AR155" i="10"/>
  <c r="AS155" i="10"/>
  <c r="AT155" i="10"/>
  <c r="AU155" i="10"/>
  <c r="AV155" i="10"/>
  <c r="AJ156" i="10"/>
  <c r="AK156" i="10"/>
  <c r="AL156" i="10"/>
  <c r="AM156" i="10"/>
  <c r="AN156" i="10"/>
  <c r="AO156" i="10"/>
  <c r="AP156" i="10"/>
  <c r="AQ156" i="10"/>
  <c r="AR156" i="10"/>
  <c r="AS156" i="10"/>
  <c r="AT156" i="10"/>
  <c r="AU156" i="10"/>
  <c r="AV156" i="10"/>
  <c r="AJ157" i="10"/>
  <c r="AK157" i="10"/>
  <c r="AL157" i="10"/>
  <c r="AM157" i="10"/>
  <c r="AN157" i="10"/>
  <c r="AO157" i="10"/>
  <c r="AP157" i="10"/>
  <c r="AQ157" i="10"/>
  <c r="AR157" i="10"/>
  <c r="AS157" i="10"/>
  <c r="AT157" i="10"/>
  <c r="AU157" i="10"/>
  <c r="AV157" i="10"/>
  <c r="AJ158" i="10"/>
  <c r="AK158" i="10"/>
  <c r="AL158" i="10"/>
  <c r="AM158" i="10"/>
  <c r="AN158" i="10"/>
  <c r="AO158" i="10"/>
  <c r="AP158" i="10"/>
  <c r="AQ158" i="10"/>
  <c r="AR158" i="10"/>
  <c r="AS158" i="10"/>
  <c r="AT158" i="10"/>
  <c r="AU158" i="10"/>
  <c r="AV158" i="10"/>
  <c r="AJ159" i="10"/>
  <c r="AK159" i="10"/>
  <c r="AL159" i="10"/>
  <c r="AM159" i="10"/>
  <c r="AN159" i="10"/>
  <c r="AO159" i="10"/>
  <c r="AP159" i="10"/>
  <c r="AQ159" i="10"/>
  <c r="AR159" i="10"/>
  <c r="AS159" i="10"/>
  <c r="AT159" i="10"/>
  <c r="AU159" i="10"/>
  <c r="AV159" i="10"/>
  <c r="AJ160" i="10"/>
  <c r="AK160" i="10"/>
  <c r="AL160" i="10"/>
  <c r="AM160" i="10"/>
  <c r="AN160" i="10"/>
  <c r="AO160" i="10"/>
  <c r="AP160" i="10"/>
  <c r="AQ160" i="10"/>
  <c r="AR160" i="10"/>
  <c r="AS160" i="10"/>
  <c r="AT160" i="10"/>
  <c r="AU160" i="10"/>
  <c r="AV160" i="10"/>
  <c r="AJ161" i="10"/>
  <c r="AK161" i="10"/>
  <c r="AL161" i="10"/>
  <c r="AM161" i="10"/>
  <c r="AN161" i="10"/>
  <c r="AO161" i="10"/>
  <c r="AP161" i="10"/>
  <c r="AQ161" i="10"/>
  <c r="AR161" i="10"/>
  <c r="AS161" i="10"/>
  <c r="AT161" i="10"/>
  <c r="AU161" i="10"/>
  <c r="AV161" i="10"/>
  <c r="AJ162" i="10"/>
  <c r="AK162" i="10"/>
  <c r="AL162" i="10"/>
  <c r="AM162" i="10"/>
  <c r="AN162" i="10"/>
  <c r="AO162" i="10"/>
  <c r="AP162" i="10"/>
  <c r="AQ162" i="10"/>
  <c r="AR162" i="10"/>
  <c r="AS162" i="10"/>
  <c r="AT162" i="10"/>
  <c r="AU162" i="10"/>
  <c r="AV162" i="10"/>
  <c r="AJ163" i="10"/>
  <c r="AK163" i="10"/>
  <c r="AL163" i="10"/>
  <c r="AM163" i="10"/>
  <c r="AN163" i="10"/>
  <c r="AO163" i="10"/>
  <c r="AP163" i="10"/>
  <c r="AQ163" i="10"/>
  <c r="AR163" i="10"/>
  <c r="AS163" i="10"/>
  <c r="AT163" i="10"/>
  <c r="AU163" i="10"/>
  <c r="AV163" i="10"/>
  <c r="AJ164" i="10"/>
  <c r="AK164" i="10"/>
  <c r="AL164" i="10"/>
  <c r="AM164" i="10"/>
  <c r="AN164" i="10"/>
  <c r="AO164" i="10"/>
  <c r="AP164" i="10"/>
  <c r="AQ164" i="10"/>
  <c r="AR164" i="10"/>
  <c r="AS164" i="10"/>
  <c r="AT164" i="10"/>
  <c r="AU164" i="10"/>
  <c r="AV164" i="10"/>
  <c r="AJ165" i="10"/>
  <c r="AK165" i="10"/>
  <c r="AL165" i="10"/>
  <c r="AM165" i="10"/>
  <c r="AN165" i="10"/>
  <c r="AO165" i="10"/>
  <c r="AP165" i="10"/>
  <c r="AQ165" i="10"/>
  <c r="AR165" i="10"/>
  <c r="AS165" i="10"/>
  <c r="AT165" i="10"/>
  <c r="AU165" i="10"/>
  <c r="AV165" i="10"/>
  <c r="AJ166" i="10"/>
  <c r="AK166" i="10"/>
  <c r="AL166" i="10"/>
  <c r="AM166" i="10"/>
  <c r="AN166" i="10"/>
  <c r="AO166" i="10"/>
  <c r="AP166" i="10"/>
  <c r="AQ166" i="10"/>
  <c r="AR166" i="10"/>
  <c r="AS166" i="10"/>
  <c r="AT166" i="10"/>
  <c r="AU166" i="10"/>
  <c r="AV166" i="10"/>
  <c r="AJ167" i="10"/>
  <c r="AK167" i="10"/>
  <c r="AL167" i="10"/>
  <c r="AM167" i="10"/>
  <c r="AN167" i="10"/>
  <c r="AO167" i="10"/>
  <c r="AP167" i="10"/>
  <c r="AQ167" i="10"/>
  <c r="AR167" i="10"/>
  <c r="AS167" i="10"/>
  <c r="AT167" i="10"/>
  <c r="AU167" i="10"/>
  <c r="AV167" i="10"/>
  <c r="AJ168" i="10"/>
  <c r="AK168" i="10"/>
  <c r="AL168" i="10"/>
  <c r="AM168" i="10"/>
  <c r="AN168" i="10"/>
  <c r="AO168" i="10"/>
  <c r="AP168" i="10"/>
  <c r="AQ168" i="10"/>
  <c r="AR168" i="10"/>
  <c r="AS168" i="10"/>
  <c r="AT168" i="10"/>
  <c r="AU168" i="10"/>
  <c r="AV168" i="10"/>
  <c r="AK138" i="10"/>
  <c r="AM138" i="10"/>
  <c r="AN138" i="10"/>
  <c r="AO138" i="10"/>
  <c r="AP138" i="10"/>
  <c r="AQ138" i="10"/>
  <c r="AR138" i="10"/>
  <c r="AS138" i="10"/>
  <c r="AT138" i="10"/>
  <c r="AU138" i="10"/>
  <c r="AV138" i="10"/>
  <c r="AI138" i="10"/>
  <c r="AJ137" i="10"/>
  <c r="AJ109" i="10"/>
  <c r="AK109" i="10"/>
  <c r="AL109" i="10"/>
  <c r="AM109" i="10"/>
  <c r="AN109" i="10"/>
  <c r="AO109" i="10"/>
  <c r="AP109" i="10"/>
  <c r="AQ109" i="10"/>
  <c r="AR109" i="10"/>
  <c r="AS109" i="10"/>
  <c r="AT109" i="10"/>
  <c r="AU109" i="10"/>
  <c r="AV109" i="10"/>
  <c r="AJ110" i="10"/>
  <c r="AK110" i="10"/>
  <c r="AL110" i="10"/>
  <c r="AM110" i="10"/>
  <c r="AN110" i="10"/>
  <c r="AO110" i="10"/>
  <c r="AP110" i="10"/>
  <c r="AQ110" i="10"/>
  <c r="AR110" i="10"/>
  <c r="AS110" i="10"/>
  <c r="AT110" i="10"/>
  <c r="AU110" i="10"/>
  <c r="AV110" i="10"/>
  <c r="AJ111" i="10"/>
  <c r="AK111" i="10"/>
  <c r="AL111" i="10"/>
  <c r="AM111" i="10"/>
  <c r="AN111" i="10"/>
  <c r="AO111" i="10"/>
  <c r="AP111" i="10"/>
  <c r="AQ111" i="10"/>
  <c r="AR111" i="10"/>
  <c r="AS111" i="10"/>
  <c r="AT111" i="10"/>
  <c r="AU111" i="10"/>
  <c r="AV111" i="10"/>
  <c r="AJ112" i="10"/>
  <c r="AK112" i="10"/>
  <c r="AL112" i="10"/>
  <c r="AM112" i="10"/>
  <c r="AN112" i="10"/>
  <c r="AO112" i="10"/>
  <c r="AP112" i="10"/>
  <c r="AQ112" i="10"/>
  <c r="AR112" i="10"/>
  <c r="AS112" i="10"/>
  <c r="AT112" i="10"/>
  <c r="AU112" i="10"/>
  <c r="AV112" i="10"/>
  <c r="AJ113" i="10"/>
  <c r="AK113" i="10"/>
  <c r="AL113" i="10"/>
  <c r="AM113" i="10"/>
  <c r="AN113" i="10"/>
  <c r="AO113" i="10"/>
  <c r="AP113" i="10"/>
  <c r="AQ113" i="10"/>
  <c r="AR113" i="10"/>
  <c r="AS113" i="10"/>
  <c r="AT113" i="10"/>
  <c r="AU113" i="10"/>
  <c r="AV113" i="10"/>
  <c r="AJ114" i="10"/>
  <c r="AK114" i="10"/>
  <c r="AL114" i="10"/>
  <c r="AM114" i="10"/>
  <c r="AN114" i="10"/>
  <c r="AO114" i="10"/>
  <c r="AP114" i="10"/>
  <c r="AQ114" i="10"/>
  <c r="AR114" i="10"/>
  <c r="AS114" i="10"/>
  <c r="AT114" i="10"/>
  <c r="AU114" i="10"/>
  <c r="AV114" i="10"/>
  <c r="AJ115" i="10"/>
  <c r="AK115" i="10"/>
  <c r="AL115" i="10"/>
  <c r="AM115" i="10"/>
  <c r="AN115" i="10"/>
  <c r="AO115" i="10"/>
  <c r="AP115" i="10"/>
  <c r="AQ115" i="10"/>
  <c r="AR115" i="10"/>
  <c r="AS115" i="10"/>
  <c r="AT115" i="10"/>
  <c r="AU115" i="10"/>
  <c r="AV115" i="10"/>
  <c r="AJ116" i="10"/>
  <c r="AK116" i="10"/>
  <c r="AL116" i="10"/>
  <c r="AM116" i="10"/>
  <c r="AN116" i="10"/>
  <c r="AO116" i="10"/>
  <c r="AP116" i="10"/>
  <c r="AQ116" i="10"/>
  <c r="AR116" i="10"/>
  <c r="AS116" i="10"/>
  <c r="AT116" i="10"/>
  <c r="AU116" i="10"/>
  <c r="AV116" i="10"/>
  <c r="AJ117" i="10"/>
  <c r="AK117" i="10"/>
  <c r="AL117" i="10"/>
  <c r="AM117" i="10"/>
  <c r="AN117" i="10"/>
  <c r="AO117" i="10"/>
  <c r="AP117" i="10"/>
  <c r="AQ117" i="10"/>
  <c r="AR117" i="10"/>
  <c r="AS117" i="10"/>
  <c r="AT117" i="10"/>
  <c r="AU117" i="10"/>
  <c r="AV117" i="10"/>
  <c r="AJ118" i="10"/>
  <c r="AK118" i="10"/>
  <c r="AL118" i="10"/>
  <c r="AM118" i="10"/>
  <c r="AN118" i="10"/>
  <c r="AO118" i="10"/>
  <c r="AP118" i="10"/>
  <c r="AQ118" i="10"/>
  <c r="AR118" i="10"/>
  <c r="AS118" i="10"/>
  <c r="AT118" i="10"/>
  <c r="AU118" i="10"/>
  <c r="AV118" i="10"/>
  <c r="AJ119" i="10"/>
  <c r="AK119" i="10"/>
  <c r="AL119" i="10"/>
  <c r="AM119" i="10"/>
  <c r="AN119" i="10"/>
  <c r="AO119" i="10"/>
  <c r="AP119" i="10"/>
  <c r="AQ119" i="10"/>
  <c r="AR119" i="10"/>
  <c r="AS119" i="10"/>
  <c r="AT119" i="10"/>
  <c r="AU119" i="10"/>
  <c r="AV119" i="10"/>
  <c r="AJ120" i="10"/>
  <c r="AK120" i="10"/>
  <c r="AL120" i="10"/>
  <c r="AM120" i="10"/>
  <c r="AN120" i="10"/>
  <c r="AO120" i="10"/>
  <c r="AP120" i="10"/>
  <c r="AQ120" i="10"/>
  <c r="AR120" i="10"/>
  <c r="AS120" i="10"/>
  <c r="AT120" i="10"/>
  <c r="AU120" i="10"/>
  <c r="AV120" i="10"/>
  <c r="AJ121" i="10"/>
  <c r="AK121" i="10"/>
  <c r="AL121" i="10"/>
  <c r="AM121" i="10"/>
  <c r="AN121" i="10"/>
  <c r="AO121" i="10"/>
  <c r="AP121" i="10"/>
  <c r="AQ121" i="10"/>
  <c r="AR121" i="10"/>
  <c r="AS121" i="10"/>
  <c r="AT121" i="10"/>
  <c r="AU121" i="10"/>
  <c r="AV121" i="10"/>
  <c r="AJ122" i="10"/>
  <c r="AK122" i="10"/>
  <c r="AL122" i="10"/>
  <c r="AM122" i="10"/>
  <c r="AN122" i="10"/>
  <c r="AO122" i="10"/>
  <c r="AP122" i="10"/>
  <c r="AQ122" i="10"/>
  <c r="AR122" i="10"/>
  <c r="AS122" i="10"/>
  <c r="AT122" i="10"/>
  <c r="AU122" i="10"/>
  <c r="AV122" i="10"/>
  <c r="AJ123" i="10"/>
  <c r="AK123" i="10"/>
  <c r="AL123" i="10"/>
  <c r="AM123" i="10"/>
  <c r="AN123" i="10"/>
  <c r="AO123" i="10"/>
  <c r="AP123" i="10"/>
  <c r="AQ123" i="10"/>
  <c r="AR123" i="10"/>
  <c r="AS123" i="10"/>
  <c r="AT123" i="10"/>
  <c r="AU123" i="10"/>
  <c r="AV123" i="10"/>
  <c r="AJ124" i="10"/>
  <c r="AK124" i="10"/>
  <c r="AL124" i="10"/>
  <c r="AM124" i="10"/>
  <c r="AN124" i="10"/>
  <c r="AO124" i="10"/>
  <c r="AP124" i="10"/>
  <c r="AQ124" i="10"/>
  <c r="AR124" i="10"/>
  <c r="AS124" i="10"/>
  <c r="AT124" i="10"/>
  <c r="AU124" i="10"/>
  <c r="AV124" i="10"/>
  <c r="AJ125" i="10"/>
  <c r="AK125" i="10"/>
  <c r="AL125" i="10"/>
  <c r="AM125" i="10"/>
  <c r="AN125" i="10"/>
  <c r="AO125" i="10"/>
  <c r="AP125" i="10"/>
  <c r="AQ125" i="10"/>
  <c r="AR125" i="10"/>
  <c r="AS125" i="10"/>
  <c r="AT125" i="10"/>
  <c r="AU125" i="10"/>
  <c r="AV125" i="10"/>
  <c r="AJ126" i="10"/>
  <c r="AK126" i="10"/>
  <c r="AL126" i="10"/>
  <c r="AM126" i="10"/>
  <c r="AN126" i="10"/>
  <c r="AO126" i="10"/>
  <c r="AP126" i="10"/>
  <c r="AQ126" i="10"/>
  <c r="AR126" i="10"/>
  <c r="AS126" i="10"/>
  <c r="AT126" i="10"/>
  <c r="AU126" i="10"/>
  <c r="AV126" i="10"/>
  <c r="AJ127" i="10"/>
  <c r="AK127" i="10"/>
  <c r="AL127" i="10"/>
  <c r="AM127" i="10"/>
  <c r="AN127" i="10"/>
  <c r="AO127" i="10"/>
  <c r="AP127" i="10"/>
  <c r="AQ127" i="10"/>
  <c r="AR127" i="10"/>
  <c r="AS127" i="10"/>
  <c r="AT127" i="10"/>
  <c r="AU127" i="10"/>
  <c r="AV127" i="10"/>
  <c r="AJ128" i="10"/>
  <c r="AK128" i="10"/>
  <c r="AL128" i="10"/>
  <c r="AM128" i="10"/>
  <c r="AN128" i="10"/>
  <c r="AO128" i="10"/>
  <c r="AP128" i="10"/>
  <c r="AQ128" i="10"/>
  <c r="AR128" i="10"/>
  <c r="AS128" i="10"/>
  <c r="AT128" i="10"/>
  <c r="AU128" i="10"/>
  <c r="AV128" i="10"/>
  <c r="AJ129" i="10"/>
  <c r="AK129" i="10"/>
  <c r="AL129" i="10"/>
  <c r="AM129" i="10"/>
  <c r="AN129" i="10"/>
  <c r="AO129" i="10"/>
  <c r="AP129" i="10"/>
  <c r="AQ129" i="10"/>
  <c r="AR129" i="10"/>
  <c r="AS129" i="10"/>
  <c r="AT129" i="10"/>
  <c r="AU129" i="10"/>
  <c r="AV129" i="10"/>
  <c r="AJ130" i="10"/>
  <c r="AK130" i="10"/>
  <c r="AL130" i="10"/>
  <c r="AM130" i="10"/>
  <c r="AN130" i="10"/>
  <c r="AO130" i="10"/>
  <c r="AP130" i="10"/>
  <c r="AQ130" i="10"/>
  <c r="AR130" i="10"/>
  <c r="AS130" i="10"/>
  <c r="AT130" i="10"/>
  <c r="AU130" i="10"/>
  <c r="AV130" i="10"/>
  <c r="AJ131" i="10"/>
  <c r="AK131" i="10"/>
  <c r="AL131" i="10"/>
  <c r="AM131" i="10"/>
  <c r="AN131" i="10"/>
  <c r="AO131" i="10"/>
  <c r="AP131" i="10"/>
  <c r="AQ131" i="10"/>
  <c r="AR131" i="10"/>
  <c r="AS131" i="10"/>
  <c r="AT131" i="10"/>
  <c r="AU131" i="10"/>
  <c r="AV131" i="10"/>
  <c r="AJ132" i="10"/>
  <c r="AK132" i="10"/>
  <c r="AL132" i="10"/>
  <c r="AM132" i="10"/>
  <c r="AN132" i="10"/>
  <c r="AO132" i="10"/>
  <c r="AP132" i="10"/>
  <c r="AQ132" i="10"/>
  <c r="AR132" i="10"/>
  <c r="AS132" i="10"/>
  <c r="AT132" i="10"/>
  <c r="AU132" i="10"/>
  <c r="AV132" i="10"/>
  <c r="AJ133" i="10"/>
  <c r="AK133" i="10"/>
  <c r="AL133" i="10"/>
  <c r="AM133" i="10"/>
  <c r="AN133" i="10"/>
  <c r="AO133" i="10"/>
  <c r="AP133" i="10"/>
  <c r="AQ133" i="10"/>
  <c r="AR133" i="10"/>
  <c r="AS133" i="10"/>
  <c r="AT133" i="10"/>
  <c r="AU133" i="10"/>
  <c r="AV133" i="10"/>
  <c r="AJ134" i="10"/>
  <c r="AK134" i="10"/>
  <c r="AL134" i="10"/>
  <c r="AM134" i="10"/>
  <c r="AN134" i="10"/>
  <c r="AO134" i="10"/>
  <c r="AP134" i="10"/>
  <c r="AQ134" i="10"/>
  <c r="AR134" i="10"/>
  <c r="AS134" i="10"/>
  <c r="AT134" i="10"/>
  <c r="AU134" i="10"/>
  <c r="AV134" i="10"/>
  <c r="AJ135" i="10"/>
  <c r="AK135" i="10"/>
  <c r="AL135" i="10"/>
  <c r="AM135" i="10"/>
  <c r="AN135" i="10"/>
  <c r="AO135" i="10"/>
  <c r="AP135" i="10"/>
  <c r="AQ135" i="10"/>
  <c r="AR135" i="10"/>
  <c r="AS135" i="10"/>
  <c r="AT135" i="10"/>
  <c r="AU135" i="10"/>
  <c r="AV135" i="10"/>
  <c r="AJ136" i="10"/>
  <c r="AK136" i="10"/>
  <c r="AL136" i="10"/>
  <c r="AM136" i="10"/>
  <c r="AN136" i="10"/>
  <c r="AO136" i="10"/>
  <c r="AP136" i="10"/>
  <c r="AQ136" i="10"/>
  <c r="AR136" i="10"/>
  <c r="AS136" i="10"/>
  <c r="AT136" i="10"/>
  <c r="AU136" i="10"/>
  <c r="AV136" i="10"/>
  <c r="AK137" i="10"/>
  <c r="AL137" i="10"/>
  <c r="AM137" i="10"/>
  <c r="AN137" i="10"/>
  <c r="AO137" i="10"/>
  <c r="AP137" i="10"/>
  <c r="AQ137" i="10"/>
  <c r="AR137" i="10"/>
  <c r="AS137" i="10"/>
  <c r="AT137" i="10"/>
  <c r="AU137" i="10"/>
  <c r="AV137" i="10"/>
  <c r="AJ108" i="10"/>
  <c r="AK108" i="10"/>
  <c r="AL108" i="10"/>
  <c r="AM108" i="10"/>
  <c r="AN108" i="10"/>
  <c r="AO108" i="10"/>
  <c r="AP108" i="10"/>
  <c r="AQ108" i="10"/>
  <c r="AR108" i="10"/>
  <c r="AS108" i="10"/>
  <c r="AT108" i="10"/>
  <c r="AU108" i="10"/>
  <c r="AV108" i="10"/>
  <c r="AJ78" i="10"/>
  <c r="AK78" i="10"/>
  <c r="AL78" i="10"/>
  <c r="AM78" i="10"/>
  <c r="AN78" i="10"/>
  <c r="AO78" i="10"/>
  <c r="AP78" i="10"/>
  <c r="AQ78" i="10"/>
  <c r="AR78" i="10"/>
  <c r="AS78" i="10"/>
  <c r="AT78" i="10"/>
  <c r="AU78" i="10"/>
  <c r="AV78" i="10"/>
  <c r="AJ79" i="10"/>
  <c r="AK79" i="10"/>
  <c r="AL79" i="10"/>
  <c r="AM79" i="10"/>
  <c r="AN79" i="10"/>
  <c r="AO79" i="10"/>
  <c r="AP79" i="10"/>
  <c r="AQ79" i="10"/>
  <c r="AR79" i="10"/>
  <c r="AS79" i="10"/>
  <c r="AT79" i="10"/>
  <c r="AU79" i="10"/>
  <c r="AV79" i="10"/>
  <c r="AJ80" i="10"/>
  <c r="AK80" i="10"/>
  <c r="AL80" i="10"/>
  <c r="AM80" i="10"/>
  <c r="AN80" i="10"/>
  <c r="AO80" i="10"/>
  <c r="AP80" i="10"/>
  <c r="AQ80" i="10"/>
  <c r="AR80" i="10"/>
  <c r="AS80" i="10"/>
  <c r="AT80" i="10"/>
  <c r="AU80" i="10"/>
  <c r="AV80" i="10"/>
  <c r="AJ81" i="10"/>
  <c r="AK81" i="10"/>
  <c r="AL81" i="10"/>
  <c r="AM81" i="10"/>
  <c r="AN81" i="10"/>
  <c r="AO81" i="10"/>
  <c r="AP81" i="10"/>
  <c r="AQ81" i="10"/>
  <c r="AR81" i="10"/>
  <c r="AS81" i="10"/>
  <c r="AT81" i="10"/>
  <c r="AU81" i="10"/>
  <c r="AV81" i="10"/>
  <c r="AJ82" i="10"/>
  <c r="AK82" i="10"/>
  <c r="AL82" i="10"/>
  <c r="AM82" i="10"/>
  <c r="AN82" i="10"/>
  <c r="AO82" i="10"/>
  <c r="AP82" i="10"/>
  <c r="AQ82" i="10"/>
  <c r="AR82" i="10"/>
  <c r="AS82" i="10"/>
  <c r="AT82" i="10"/>
  <c r="AU82" i="10"/>
  <c r="AV82" i="10"/>
  <c r="AJ83" i="10"/>
  <c r="AK83" i="10"/>
  <c r="AL83" i="10"/>
  <c r="AM83" i="10"/>
  <c r="AN83" i="10"/>
  <c r="AO83" i="10"/>
  <c r="AP83" i="10"/>
  <c r="AQ83" i="10"/>
  <c r="AR83" i="10"/>
  <c r="AS83" i="10"/>
  <c r="AT83" i="10"/>
  <c r="AU83" i="10"/>
  <c r="AV83" i="10"/>
  <c r="AJ84" i="10"/>
  <c r="AK84" i="10"/>
  <c r="AL84" i="10"/>
  <c r="AM84" i="10"/>
  <c r="AN84" i="10"/>
  <c r="AO84" i="10"/>
  <c r="AP84" i="10"/>
  <c r="AQ84" i="10"/>
  <c r="AR84" i="10"/>
  <c r="AS84" i="10"/>
  <c r="AT84" i="10"/>
  <c r="AU84" i="10"/>
  <c r="AV84" i="10"/>
  <c r="AJ85" i="10"/>
  <c r="AK85" i="10"/>
  <c r="AL85" i="10"/>
  <c r="AM85" i="10"/>
  <c r="AN85" i="10"/>
  <c r="AO85" i="10"/>
  <c r="AP85" i="10"/>
  <c r="AQ85" i="10"/>
  <c r="AR85" i="10"/>
  <c r="AS85" i="10"/>
  <c r="AT85" i="10"/>
  <c r="AU85" i="10"/>
  <c r="AV85" i="10"/>
  <c r="AJ86" i="10"/>
  <c r="AK86" i="10"/>
  <c r="AL86" i="10"/>
  <c r="AM86" i="10"/>
  <c r="AN86" i="10"/>
  <c r="AO86" i="10"/>
  <c r="AP86" i="10"/>
  <c r="AQ86" i="10"/>
  <c r="AR86" i="10"/>
  <c r="AS86" i="10"/>
  <c r="AT86" i="10"/>
  <c r="AU86" i="10"/>
  <c r="AV86" i="10"/>
  <c r="AJ87" i="10"/>
  <c r="AK87" i="10"/>
  <c r="AL87" i="10"/>
  <c r="AM87" i="10"/>
  <c r="AN87" i="10"/>
  <c r="AO87" i="10"/>
  <c r="AP87" i="10"/>
  <c r="AQ87" i="10"/>
  <c r="AR87" i="10"/>
  <c r="AS87" i="10"/>
  <c r="AT87" i="10"/>
  <c r="AU87" i="10"/>
  <c r="AV87" i="10"/>
  <c r="AJ88" i="10"/>
  <c r="AK88" i="10"/>
  <c r="AL88" i="10"/>
  <c r="AM88" i="10"/>
  <c r="AN88" i="10"/>
  <c r="AO88" i="10"/>
  <c r="AP88" i="10"/>
  <c r="AQ88" i="10"/>
  <c r="AR88" i="10"/>
  <c r="AS88" i="10"/>
  <c r="AT88" i="10"/>
  <c r="AU88" i="10"/>
  <c r="AV88" i="10"/>
  <c r="AJ89" i="10"/>
  <c r="AK89" i="10"/>
  <c r="AL89" i="10"/>
  <c r="AM89" i="10"/>
  <c r="AN89" i="10"/>
  <c r="AO89" i="10"/>
  <c r="AP89" i="10"/>
  <c r="AQ89" i="10"/>
  <c r="AR89" i="10"/>
  <c r="AS89" i="10"/>
  <c r="AT89" i="10"/>
  <c r="AU89" i="10"/>
  <c r="AV89" i="10"/>
  <c r="AJ90" i="10"/>
  <c r="AK90" i="10"/>
  <c r="AL90" i="10"/>
  <c r="AM90" i="10"/>
  <c r="AN90" i="10"/>
  <c r="AO90" i="10"/>
  <c r="AP90" i="10"/>
  <c r="AQ90" i="10"/>
  <c r="AR90" i="10"/>
  <c r="AS90" i="10"/>
  <c r="AT90" i="10"/>
  <c r="AU90" i="10"/>
  <c r="AV90" i="10"/>
  <c r="AJ91" i="10"/>
  <c r="AK91" i="10"/>
  <c r="AL91" i="10"/>
  <c r="AM91" i="10"/>
  <c r="AN91" i="10"/>
  <c r="AO91" i="10"/>
  <c r="AP91" i="10"/>
  <c r="AQ91" i="10"/>
  <c r="AR91" i="10"/>
  <c r="AS91" i="10"/>
  <c r="AT91" i="10"/>
  <c r="AU91" i="10"/>
  <c r="AV91" i="10"/>
  <c r="AJ92" i="10"/>
  <c r="AK92" i="10"/>
  <c r="AL92" i="10"/>
  <c r="AM92" i="10"/>
  <c r="AN92" i="10"/>
  <c r="AO92" i="10"/>
  <c r="AP92" i="10"/>
  <c r="AQ92" i="10"/>
  <c r="AR92" i="10"/>
  <c r="AS92" i="10"/>
  <c r="AT92" i="10"/>
  <c r="AU92" i="10"/>
  <c r="AV92" i="10"/>
  <c r="AJ93" i="10"/>
  <c r="AK93" i="10"/>
  <c r="AL93" i="10"/>
  <c r="AM93" i="10"/>
  <c r="AN93" i="10"/>
  <c r="AO93" i="10"/>
  <c r="AP93" i="10"/>
  <c r="AQ93" i="10"/>
  <c r="AR93" i="10"/>
  <c r="AS93" i="10"/>
  <c r="AT93" i="10"/>
  <c r="AU93" i="10"/>
  <c r="AV93" i="10"/>
  <c r="AJ94" i="10"/>
  <c r="AK94" i="10"/>
  <c r="AL94" i="10"/>
  <c r="AM94" i="10"/>
  <c r="AN94" i="10"/>
  <c r="AO94" i="10"/>
  <c r="AP94" i="10"/>
  <c r="AQ94" i="10"/>
  <c r="AR94" i="10"/>
  <c r="AS94" i="10"/>
  <c r="AT94" i="10"/>
  <c r="AU94" i="10"/>
  <c r="AV94" i="10"/>
  <c r="AJ95" i="10"/>
  <c r="AK95" i="10"/>
  <c r="AL95" i="10"/>
  <c r="AM95" i="10"/>
  <c r="AN95" i="10"/>
  <c r="AO95" i="10"/>
  <c r="AP95" i="10"/>
  <c r="AQ95" i="10"/>
  <c r="AR95" i="10"/>
  <c r="AS95" i="10"/>
  <c r="AT95" i="10"/>
  <c r="AU95" i="10"/>
  <c r="AV95" i="10"/>
  <c r="AJ96" i="10"/>
  <c r="AK96" i="10"/>
  <c r="AL96" i="10"/>
  <c r="AM96" i="10"/>
  <c r="AN96" i="10"/>
  <c r="AO96" i="10"/>
  <c r="AP96" i="10"/>
  <c r="AQ96" i="10"/>
  <c r="AR96" i="10"/>
  <c r="AS96" i="10"/>
  <c r="AT96" i="10"/>
  <c r="AU96" i="10"/>
  <c r="AV96" i="10"/>
  <c r="AJ97" i="10"/>
  <c r="AK97" i="10"/>
  <c r="AL97" i="10"/>
  <c r="AM97" i="10"/>
  <c r="AN97" i="10"/>
  <c r="AO97" i="10"/>
  <c r="AP97" i="10"/>
  <c r="AQ97" i="10"/>
  <c r="AR97" i="10"/>
  <c r="AS97" i="10"/>
  <c r="AT97" i="10"/>
  <c r="AU97" i="10"/>
  <c r="AV97" i="10"/>
  <c r="AJ98" i="10"/>
  <c r="AK98" i="10"/>
  <c r="AL98" i="10"/>
  <c r="AM98" i="10"/>
  <c r="AN98" i="10"/>
  <c r="AO98" i="10"/>
  <c r="AP98" i="10"/>
  <c r="AQ98" i="10"/>
  <c r="AR98" i="10"/>
  <c r="AS98" i="10"/>
  <c r="AT98" i="10"/>
  <c r="AU98" i="10"/>
  <c r="AV98" i="10"/>
  <c r="AJ99" i="10"/>
  <c r="AK99" i="10"/>
  <c r="AL99" i="10"/>
  <c r="AM99" i="10"/>
  <c r="AN99" i="10"/>
  <c r="AO99" i="10"/>
  <c r="AP99" i="10"/>
  <c r="AQ99" i="10"/>
  <c r="AR99" i="10"/>
  <c r="AS99" i="10"/>
  <c r="AT99" i="10"/>
  <c r="AU99" i="10"/>
  <c r="AV99" i="10"/>
  <c r="AJ100" i="10"/>
  <c r="AK100" i="10"/>
  <c r="AL100" i="10"/>
  <c r="AM100" i="10"/>
  <c r="AN100" i="10"/>
  <c r="AO100" i="10"/>
  <c r="AP100" i="10"/>
  <c r="AQ100" i="10"/>
  <c r="AR100" i="10"/>
  <c r="AS100" i="10"/>
  <c r="AT100" i="10"/>
  <c r="AU100" i="10"/>
  <c r="AV100" i="10"/>
  <c r="AJ101" i="10"/>
  <c r="AK101" i="10"/>
  <c r="AL101" i="10"/>
  <c r="AM101" i="10"/>
  <c r="AN101" i="10"/>
  <c r="AO101" i="10"/>
  <c r="AP101" i="10"/>
  <c r="AQ101" i="10"/>
  <c r="AR101" i="10"/>
  <c r="AS101" i="10"/>
  <c r="AT101" i="10"/>
  <c r="AU101" i="10"/>
  <c r="AV101" i="10"/>
  <c r="AJ102" i="10"/>
  <c r="AK102" i="10"/>
  <c r="AL102" i="10"/>
  <c r="AM102" i="10"/>
  <c r="AN102" i="10"/>
  <c r="AO102" i="10"/>
  <c r="AP102" i="10"/>
  <c r="AQ102" i="10"/>
  <c r="AR102" i="10"/>
  <c r="AS102" i="10"/>
  <c r="AT102" i="10"/>
  <c r="AU102" i="10"/>
  <c r="AV102" i="10"/>
  <c r="AJ103" i="10"/>
  <c r="AK103" i="10"/>
  <c r="AL103" i="10"/>
  <c r="AM103" i="10"/>
  <c r="AN103" i="10"/>
  <c r="AO103" i="10"/>
  <c r="AP103" i="10"/>
  <c r="AQ103" i="10"/>
  <c r="AR103" i="10"/>
  <c r="AS103" i="10"/>
  <c r="AT103" i="10"/>
  <c r="AU103" i="10"/>
  <c r="AV103" i="10"/>
  <c r="AJ104" i="10"/>
  <c r="AK104" i="10"/>
  <c r="AL104" i="10"/>
  <c r="AM104" i="10"/>
  <c r="AN104" i="10"/>
  <c r="AO104" i="10"/>
  <c r="AP104" i="10"/>
  <c r="AQ104" i="10"/>
  <c r="AR104" i="10"/>
  <c r="AS104" i="10"/>
  <c r="AT104" i="10"/>
  <c r="AU104" i="10"/>
  <c r="AV104" i="10"/>
  <c r="AJ105" i="10"/>
  <c r="AK105" i="10"/>
  <c r="AL105" i="10"/>
  <c r="AM105" i="10"/>
  <c r="AN105" i="10"/>
  <c r="AO105" i="10"/>
  <c r="AP105" i="10"/>
  <c r="AQ105" i="10"/>
  <c r="AR105" i="10"/>
  <c r="AS105" i="10"/>
  <c r="AT105" i="10"/>
  <c r="AU105" i="10"/>
  <c r="AV105" i="10"/>
  <c r="AJ106" i="10"/>
  <c r="AK106" i="10"/>
  <c r="AL106" i="10"/>
  <c r="AM106" i="10"/>
  <c r="AN106" i="10"/>
  <c r="AO106" i="10"/>
  <c r="AP106" i="10"/>
  <c r="AQ106" i="10"/>
  <c r="AR106" i="10"/>
  <c r="AS106" i="10"/>
  <c r="AT106" i="10"/>
  <c r="AU106" i="10"/>
  <c r="AV106" i="10"/>
  <c r="AJ107" i="10"/>
  <c r="AK107" i="10"/>
  <c r="AL107" i="10"/>
  <c r="AM107" i="10"/>
  <c r="AN107" i="10"/>
  <c r="AO107" i="10"/>
  <c r="AP107" i="10"/>
  <c r="AQ107" i="10"/>
  <c r="AR107" i="10"/>
  <c r="AS107" i="10"/>
  <c r="AT107" i="10"/>
  <c r="AU107" i="10"/>
  <c r="AV107" i="10"/>
  <c r="AJ77" i="10"/>
  <c r="AK77" i="10"/>
  <c r="AL77" i="10"/>
  <c r="AM77" i="10"/>
  <c r="AN77" i="10"/>
  <c r="AO77" i="10"/>
  <c r="AP77" i="10"/>
  <c r="AQ77" i="10"/>
  <c r="AR77" i="10"/>
  <c r="AS77" i="10"/>
  <c r="AT77" i="10"/>
  <c r="AU77" i="10"/>
  <c r="AV77" i="10"/>
  <c r="AJ48" i="10"/>
  <c r="AK48" i="10"/>
  <c r="AL48" i="10"/>
  <c r="AM48" i="10"/>
  <c r="AN48" i="10"/>
  <c r="AO48" i="10"/>
  <c r="AP48" i="10"/>
  <c r="AQ48" i="10"/>
  <c r="AR48" i="10"/>
  <c r="AS48" i="10"/>
  <c r="AT48" i="10"/>
  <c r="AU48" i="10"/>
  <c r="AJ49" i="10"/>
  <c r="AK49" i="10"/>
  <c r="AL49" i="10"/>
  <c r="AM49" i="10"/>
  <c r="AN49" i="10"/>
  <c r="AO49" i="10"/>
  <c r="AP49" i="10"/>
  <c r="AQ49" i="10"/>
  <c r="AR49" i="10"/>
  <c r="AS49" i="10"/>
  <c r="AT49" i="10"/>
  <c r="AU49" i="10"/>
  <c r="AV49" i="10"/>
  <c r="AJ50" i="10"/>
  <c r="AK50" i="10"/>
  <c r="AL50" i="10"/>
  <c r="AM50" i="10"/>
  <c r="AN50" i="10"/>
  <c r="AO50" i="10"/>
  <c r="AP50" i="10"/>
  <c r="AQ50" i="10"/>
  <c r="AR50" i="10"/>
  <c r="AS50" i="10"/>
  <c r="AT50" i="10"/>
  <c r="AU50" i="10"/>
  <c r="AV50" i="10"/>
  <c r="AJ51" i="10"/>
  <c r="AK51" i="10"/>
  <c r="AL51" i="10"/>
  <c r="AM51" i="10"/>
  <c r="AN51" i="10"/>
  <c r="AO51" i="10"/>
  <c r="AP51" i="10"/>
  <c r="AQ51" i="10"/>
  <c r="AR51" i="10"/>
  <c r="AS51" i="10"/>
  <c r="AT51" i="10"/>
  <c r="AU51" i="10"/>
  <c r="AV51" i="10"/>
  <c r="AJ52" i="10"/>
  <c r="AK52" i="10"/>
  <c r="AL52" i="10"/>
  <c r="AM52" i="10"/>
  <c r="AN52" i="10"/>
  <c r="AO52" i="10"/>
  <c r="AP52" i="10"/>
  <c r="AQ52" i="10"/>
  <c r="AR52" i="10"/>
  <c r="AS52" i="10"/>
  <c r="AT52" i="10"/>
  <c r="AU52" i="10"/>
  <c r="AV52" i="10"/>
  <c r="AJ53" i="10"/>
  <c r="AK53" i="10"/>
  <c r="AL53" i="10"/>
  <c r="AM53" i="10"/>
  <c r="AN53" i="10"/>
  <c r="AO53" i="10"/>
  <c r="AP53" i="10"/>
  <c r="AQ53" i="10"/>
  <c r="AR53" i="10"/>
  <c r="AS53" i="10"/>
  <c r="AT53" i="10"/>
  <c r="AU53" i="10"/>
  <c r="AV53" i="10"/>
  <c r="AJ54" i="10"/>
  <c r="AK54" i="10"/>
  <c r="AL54" i="10"/>
  <c r="AM54" i="10"/>
  <c r="AN54" i="10"/>
  <c r="AO54" i="10"/>
  <c r="AP54" i="10"/>
  <c r="AQ54" i="10"/>
  <c r="AR54" i="10"/>
  <c r="AS54" i="10"/>
  <c r="AT54" i="10"/>
  <c r="AU54" i="10"/>
  <c r="AV54" i="10"/>
  <c r="AJ55" i="10"/>
  <c r="AK55" i="10"/>
  <c r="AL55" i="10"/>
  <c r="AM55" i="10"/>
  <c r="AN55" i="10"/>
  <c r="AO55" i="10"/>
  <c r="AP55" i="10"/>
  <c r="AQ55" i="10"/>
  <c r="AR55" i="10"/>
  <c r="AS55" i="10"/>
  <c r="AT55" i="10"/>
  <c r="AU55" i="10"/>
  <c r="AV55" i="10"/>
  <c r="AJ56" i="10"/>
  <c r="AK56" i="10"/>
  <c r="AL56" i="10"/>
  <c r="AM56" i="10"/>
  <c r="AN56" i="10"/>
  <c r="AO56" i="10"/>
  <c r="AP56" i="10"/>
  <c r="AQ56" i="10"/>
  <c r="AR56" i="10"/>
  <c r="AS56" i="10"/>
  <c r="AT56" i="10"/>
  <c r="AU56" i="10"/>
  <c r="AV56" i="10"/>
  <c r="AJ57" i="10"/>
  <c r="AK57" i="10"/>
  <c r="AL57" i="10"/>
  <c r="AM57" i="10"/>
  <c r="AN57" i="10"/>
  <c r="AO57" i="10"/>
  <c r="AP57" i="10"/>
  <c r="AQ57" i="10"/>
  <c r="AR57" i="10"/>
  <c r="AS57" i="10"/>
  <c r="AT57" i="10"/>
  <c r="AU57" i="10"/>
  <c r="AV57" i="10"/>
  <c r="AJ58" i="10"/>
  <c r="AK58" i="10"/>
  <c r="AL58" i="10"/>
  <c r="AM58" i="10"/>
  <c r="AO58" i="10"/>
  <c r="AP58" i="10"/>
  <c r="AQ58" i="10"/>
  <c r="AR58" i="10"/>
  <c r="AS58" i="10"/>
  <c r="AT58" i="10"/>
  <c r="AU58" i="10"/>
  <c r="AV58" i="10"/>
  <c r="AJ59" i="10"/>
  <c r="AK59" i="10"/>
  <c r="AL59" i="10"/>
  <c r="AM59" i="10"/>
  <c r="AN59" i="10"/>
  <c r="AO59" i="10"/>
  <c r="AP59" i="10"/>
  <c r="AQ59" i="10"/>
  <c r="AR59" i="10"/>
  <c r="AS59" i="10"/>
  <c r="AT59" i="10"/>
  <c r="AU59" i="10"/>
  <c r="AV59" i="10"/>
  <c r="AJ60" i="10"/>
  <c r="AK60" i="10"/>
  <c r="AL60" i="10"/>
  <c r="AM60" i="10"/>
  <c r="AN60" i="10"/>
  <c r="AO60" i="10"/>
  <c r="AP60" i="10"/>
  <c r="AQ60" i="10"/>
  <c r="AR60" i="10"/>
  <c r="AS60" i="10"/>
  <c r="AT60" i="10"/>
  <c r="AU60" i="10"/>
  <c r="AV60" i="10"/>
  <c r="AJ61" i="10"/>
  <c r="AK61" i="10"/>
  <c r="AL61" i="10"/>
  <c r="AM61" i="10"/>
  <c r="AN61" i="10"/>
  <c r="AO61" i="10"/>
  <c r="AP61" i="10"/>
  <c r="AQ61" i="10"/>
  <c r="AR61" i="10"/>
  <c r="AS61" i="10"/>
  <c r="AT61" i="10"/>
  <c r="AU61" i="10"/>
  <c r="AV61" i="10"/>
  <c r="AJ62" i="10"/>
  <c r="AK62" i="10"/>
  <c r="AL62" i="10"/>
  <c r="AM62" i="10"/>
  <c r="AN62" i="10"/>
  <c r="AO62" i="10"/>
  <c r="AP62" i="10"/>
  <c r="AQ62" i="10"/>
  <c r="AR62" i="10"/>
  <c r="AS62" i="10"/>
  <c r="AT62" i="10"/>
  <c r="AU62" i="10"/>
  <c r="AV62" i="10"/>
  <c r="AJ63" i="10"/>
  <c r="AK63" i="10"/>
  <c r="AL63" i="10"/>
  <c r="AM63" i="10"/>
  <c r="AN63" i="10"/>
  <c r="AO63" i="10"/>
  <c r="AP63" i="10"/>
  <c r="AQ63" i="10"/>
  <c r="AR63" i="10"/>
  <c r="AS63" i="10"/>
  <c r="AT63" i="10"/>
  <c r="AU63" i="10"/>
  <c r="AV63" i="10"/>
  <c r="AJ64" i="10"/>
  <c r="AK64" i="10"/>
  <c r="AL64" i="10"/>
  <c r="AM64" i="10"/>
  <c r="AN64" i="10"/>
  <c r="AO64" i="10"/>
  <c r="AP64" i="10"/>
  <c r="AQ64" i="10"/>
  <c r="AR64" i="10"/>
  <c r="AS64" i="10"/>
  <c r="AT64" i="10"/>
  <c r="AU64" i="10"/>
  <c r="AV64" i="10"/>
  <c r="AJ65" i="10"/>
  <c r="AK65" i="10"/>
  <c r="AL65" i="10"/>
  <c r="AM65" i="10"/>
  <c r="AN65" i="10"/>
  <c r="AO65" i="10"/>
  <c r="AP65" i="10"/>
  <c r="AQ65" i="10"/>
  <c r="AR65" i="10"/>
  <c r="AS65" i="10"/>
  <c r="AT65" i="10"/>
  <c r="AU65" i="10"/>
  <c r="AV65" i="10"/>
  <c r="AJ66" i="10"/>
  <c r="AK66" i="10"/>
  <c r="AL66" i="10"/>
  <c r="AM66" i="10"/>
  <c r="AN66" i="10"/>
  <c r="AO66" i="10"/>
  <c r="AP66" i="10"/>
  <c r="AQ66" i="10"/>
  <c r="AR66" i="10"/>
  <c r="AS66" i="10"/>
  <c r="AT66" i="10"/>
  <c r="AU66" i="10"/>
  <c r="AV66" i="10"/>
  <c r="AJ67" i="10"/>
  <c r="AK67" i="10"/>
  <c r="AL67" i="10"/>
  <c r="AM67" i="10"/>
  <c r="AN67" i="10"/>
  <c r="AO67" i="10"/>
  <c r="AP67" i="10"/>
  <c r="AQ67" i="10"/>
  <c r="AR67" i="10"/>
  <c r="AS67" i="10"/>
  <c r="AT67" i="10"/>
  <c r="AU67" i="10"/>
  <c r="AV67" i="10"/>
  <c r="AJ68" i="10"/>
  <c r="AK68" i="10"/>
  <c r="AL68" i="10"/>
  <c r="AM68" i="10"/>
  <c r="AN68" i="10"/>
  <c r="AO68" i="10"/>
  <c r="AP68" i="10"/>
  <c r="AQ68" i="10"/>
  <c r="AR68" i="10"/>
  <c r="AS68" i="10"/>
  <c r="AT68" i="10"/>
  <c r="AU68" i="10"/>
  <c r="AV68" i="10"/>
  <c r="AJ69" i="10"/>
  <c r="AK69" i="10"/>
  <c r="AL69" i="10"/>
  <c r="AM69" i="10"/>
  <c r="AN69" i="10"/>
  <c r="AO69" i="10"/>
  <c r="AP69" i="10"/>
  <c r="AQ69" i="10"/>
  <c r="AR69" i="10"/>
  <c r="AS69" i="10"/>
  <c r="AT69" i="10"/>
  <c r="AU69" i="10"/>
  <c r="AV69" i="10"/>
  <c r="AJ70" i="10"/>
  <c r="AK70" i="10"/>
  <c r="AL70" i="10"/>
  <c r="AM70" i="10"/>
  <c r="AN70" i="10"/>
  <c r="AO70" i="10"/>
  <c r="AP70" i="10"/>
  <c r="AQ70" i="10"/>
  <c r="AR70" i="10"/>
  <c r="AS70" i="10"/>
  <c r="AT70" i="10"/>
  <c r="AU70" i="10"/>
  <c r="AV70" i="10"/>
  <c r="AJ71" i="10"/>
  <c r="AK71" i="10"/>
  <c r="AL71" i="10"/>
  <c r="AM71" i="10"/>
  <c r="AN71" i="10"/>
  <c r="AO71" i="10"/>
  <c r="AP71" i="10"/>
  <c r="AQ71" i="10"/>
  <c r="AR71" i="10"/>
  <c r="AS71" i="10"/>
  <c r="AT71" i="10"/>
  <c r="AU71" i="10"/>
  <c r="AV71" i="10"/>
  <c r="AJ72" i="10"/>
  <c r="AK72" i="10"/>
  <c r="AL72" i="10"/>
  <c r="AM72" i="10"/>
  <c r="AN72" i="10"/>
  <c r="AO72" i="10"/>
  <c r="AP72" i="10"/>
  <c r="AQ72" i="10"/>
  <c r="AR72" i="10"/>
  <c r="AS72" i="10"/>
  <c r="AT72" i="10"/>
  <c r="AU72" i="10"/>
  <c r="AV72" i="10"/>
  <c r="AJ73" i="10"/>
  <c r="AK73" i="10"/>
  <c r="AL73" i="10"/>
  <c r="AM73" i="10"/>
  <c r="AN73" i="10"/>
  <c r="AO73" i="10"/>
  <c r="AP73" i="10"/>
  <c r="AQ73" i="10"/>
  <c r="AR73" i="10"/>
  <c r="AS73" i="10"/>
  <c r="AT73" i="10"/>
  <c r="AU73" i="10"/>
  <c r="AV73" i="10"/>
  <c r="AJ74" i="10"/>
  <c r="AK74" i="10"/>
  <c r="AL74" i="10"/>
  <c r="AM74" i="10"/>
  <c r="AN74" i="10"/>
  <c r="AO74" i="10"/>
  <c r="AP74" i="10"/>
  <c r="AQ74" i="10"/>
  <c r="AR74" i="10"/>
  <c r="AS74" i="10"/>
  <c r="AT74" i="10"/>
  <c r="AU74" i="10"/>
  <c r="AV74" i="10"/>
  <c r="AJ75" i="10"/>
  <c r="AK75" i="10"/>
  <c r="AL75" i="10"/>
  <c r="AM75" i="10"/>
  <c r="AN75" i="10"/>
  <c r="AO75" i="10"/>
  <c r="AP75" i="10"/>
  <c r="AQ75" i="10"/>
  <c r="AR75" i="10"/>
  <c r="AS75" i="10"/>
  <c r="AT75" i="10"/>
  <c r="AU75" i="10"/>
  <c r="AV75" i="10"/>
  <c r="AJ76" i="10"/>
  <c r="AK76" i="10"/>
  <c r="AL76" i="10"/>
  <c r="AM76" i="10"/>
  <c r="AN76" i="10"/>
  <c r="AO76" i="10"/>
  <c r="AP76" i="10"/>
  <c r="AQ76" i="10"/>
  <c r="AR76" i="10"/>
  <c r="AS76" i="10"/>
  <c r="AT76" i="10"/>
  <c r="AU76" i="10"/>
  <c r="AV76" i="10"/>
  <c r="AJ47" i="10"/>
  <c r="AK47" i="10"/>
  <c r="AL47" i="10"/>
  <c r="AM47" i="10"/>
  <c r="AN47" i="10"/>
  <c r="AO47" i="10"/>
  <c r="AP47" i="10"/>
  <c r="AQ47" i="10"/>
  <c r="AR47" i="10"/>
  <c r="AS47" i="10"/>
  <c r="AT47" i="10"/>
  <c r="AU47" i="10"/>
  <c r="AI47" i="10"/>
  <c r="A47" i="10"/>
  <c r="A48" i="10" s="1"/>
  <c r="AV40" i="10"/>
  <c r="D39" i="10"/>
  <c r="E20" i="10"/>
  <c r="D20" i="10"/>
  <c r="AJ39" i="10"/>
  <c r="AK39" i="10"/>
  <c r="AL39" i="10"/>
  <c r="AM39" i="10"/>
  <c r="AN39" i="10"/>
  <c r="AQ39" i="10"/>
  <c r="AR39" i="10"/>
  <c r="AS39" i="10"/>
  <c r="AT39" i="10"/>
  <c r="AU39" i="10"/>
  <c r="AJ40" i="10"/>
  <c r="AK40" i="10"/>
  <c r="AL40" i="10"/>
  <c r="AM40" i="10"/>
  <c r="AN40" i="10"/>
  <c r="AO40" i="10"/>
  <c r="AP40" i="10"/>
  <c r="AQ40" i="10"/>
  <c r="AR40" i="10"/>
  <c r="AS40" i="10"/>
  <c r="AT40" i="10"/>
  <c r="AU40" i="10"/>
  <c r="L20" i="10"/>
  <c r="K20" i="10"/>
  <c r="AJ20" i="10"/>
  <c r="AK20" i="10"/>
  <c r="AL20" i="10"/>
  <c r="AM20" i="10"/>
  <c r="AN20" i="10"/>
  <c r="AO20" i="10"/>
  <c r="AP20" i="10"/>
  <c r="AQ20" i="10"/>
  <c r="AR20" i="10"/>
  <c r="AS20" i="10"/>
  <c r="AT20" i="10"/>
  <c r="AU20" i="10"/>
  <c r="AV20" i="10"/>
  <c r="AI20" i="10"/>
  <c r="B412" i="10" l="1"/>
  <c r="L40" i="10"/>
  <c r="G40" i="10"/>
  <c r="G39" i="10"/>
  <c r="F40" i="10"/>
  <c r="F39" i="10"/>
  <c r="E40" i="10"/>
  <c r="E39" i="10"/>
  <c r="D40" i="10"/>
  <c r="AH20" i="10"/>
  <c r="AG20" i="10"/>
  <c r="AF20" i="10"/>
  <c r="AE20" i="10"/>
  <c r="C169" i="10"/>
  <c r="C138" i="10"/>
  <c r="J175" i="14" l="1"/>
  <c r="D201" i="10" l="1"/>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AI54" i="10" l="1"/>
  <c r="P109" i="10" l="1"/>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M39" i="10"/>
  <c r="M40" i="10"/>
  <c r="AI502" i="10" l="1"/>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H47" i="10"/>
  <c r="AI40" i="10"/>
  <c r="AI39" i="10"/>
  <c r="Z9" i="14" l="1"/>
  <c r="F63" i="10"/>
  <c r="B14" i="17" l="1"/>
  <c r="E9" i="17"/>
  <c r="E8" i="17"/>
  <c r="H5" i="17"/>
  <c r="H4" i="17"/>
  <c r="R12" i="26"/>
  <c r="R13" i="26" s="1"/>
  <c r="R14" i="26" s="1"/>
  <c r="R15" i="26" s="1"/>
  <c r="R16" i="26" s="1"/>
  <c r="R17" i="26" s="1"/>
  <c r="R18" i="26" s="1"/>
  <c r="R19" i="26" s="1"/>
  <c r="R20" i="26" s="1"/>
  <c r="AH40" i="10"/>
  <c r="AG40" i="10"/>
  <c r="AF40" i="10"/>
  <c r="AE40" i="10"/>
  <c r="AD40" i="10"/>
  <c r="AC40" i="10"/>
  <c r="AB40" i="10"/>
  <c r="AA40" i="10"/>
  <c r="Z40" i="10"/>
  <c r="Y40" i="10"/>
  <c r="X40" i="10"/>
  <c r="W40" i="10"/>
  <c r="V40" i="10"/>
  <c r="U40" i="10"/>
  <c r="T40" i="10"/>
  <c r="S40" i="10"/>
  <c r="R40" i="10"/>
  <c r="Q40" i="10"/>
  <c r="P40" i="10"/>
  <c r="O40" i="10"/>
  <c r="N40" i="10"/>
  <c r="K40" i="10"/>
  <c r="J40" i="10"/>
  <c r="I40" i="10"/>
  <c r="H40" i="10"/>
  <c r="AH39" i="10"/>
  <c r="AG39" i="10"/>
  <c r="AF39" i="10"/>
  <c r="AE39" i="10"/>
  <c r="AD39" i="10"/>
  <c r="AC39" i="10"/>
  <c r="AB39" i="10"/>
  <c r="AA39" i="10"/>
  <c r="Z39" i="10"/>
  <c r="Y39" i="10"/>
  <c r="X39" i="10"/>
  <c r="W39" i="10"/>
  <c r="V39" i="10"/>
  <c r="U39" i="10"/>
  <c r="T39" i="10"/>
  <c r="S39" i="10"/>
  <c r="R39" i="10"/>
  <c r="Q39" i="10"/>
  <c r="P39" i="10"/>
  <c r="O39" i="10"/>
  <c r="N39" i="10"/>
  <c r="L39" i="10"/>
  <c r="K39" i="10"/>
  <c r="J39" i="10"/>
  <c r="I39" i="10"/>
  <c r="H39" i="10"/>
  <c r="AD20" i="10"/>
  <c r="AC20" i="10"/>
  <c r="AB20" i="10"/>
  <c r="AA20" i="10"/>
  <c r="Z20" i="10"/>
  <c r="Y20" i="10"/>
  <c r="X20" i="10"/>
  <c r="W20" i="10"/>
  <c r="V20" i="10"/>
  <c r="U20" i="10"/>
  <c r="T20" i="10"/>
  <c r="S20" i="10"/>
  <c r="R20" i="10"/>
  <c r="Q20" i="10"/>
  <c r="O20" i="10"/>
  <c r="N20" i="10"/>
  <c r="J20" i="10"/>
  <c r="I20" i="10"/>
  <c r="H20" i="10"/>
  <c r="G20" i="10"/>
  <c r="F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B20" i="10" l="1"/>
  <c r="B40" i="10"/>
  <c r="B39" i="10"/>
  <c r="A9" i="13"/>
  <c r="A10" i="13" s="1"/>
  <c r="B35" i="17"/>
  <c r="A35" i="17" s="1"/>
  <c r="CY2" i="17"/>
  <c r="G8" i="17"/>
  <c r="D9" i="14"/>
  <c r="O34" i="17" s="1"/>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A4" i="20"/>
  <c r="A3" i="20"/>
  <c r="B3" i="20" s="1"/>
  <c r="D3" i="20" s="1"/>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L143" i="17"/>
  <c r="BH143" i="17" s="1"/>
  <c r="J119" i="14"/>
  <c r="L144" i="17" s="1"/>
  <c r="BH144" i="17" s="1"/>
  <c r="J120" i="14"/>
  <c r="L145" i="17" s="1"/>
  <c r="BH145" i="17" s="1"/>
  <c r="L146" i="17"/>
  <c r="BH146" i="17" s="1"/>
  <c r="J122" i="14"/>
  <c r="L147" i="17" s="1"/>
  <c r="BH147" i="17" s="1"/>
  <c r="J123" i="14"/>
  <c r="L148" i="17" s="1"/>
  <c r="BH148" i="17" s="1"/>
  <c r="J124" i="14"/>
  <c r="L149" i="17" s="1"/>
  <c r="BH149" i="17" s="1"/>
  <c r="J125" i="14"/>
  <c r="L150" i="17" s="1"/>
  <c r="BH150" i="17" s="1"/>
  <c r="J126" i="14"/>
  <c r="L151" i="17" s="1"/>
  <c r="BH151" i="17" s="1"/>
  <c r="J127" i="14"/>
  <c r="L152" i="17" s="1"/>
  <c r="BH152" i="17" s="1"/>
  <c r="J128" i="14"/>
  <c r="L153" i="17" s="1"/>
  <c r="BH153" i="17" s="1"/>
  <c r="J129" i="14"/>
  <c r="L154" i="17" s="1"/>
  <c r="BH154" i="17" s="1"/>
  <c r="J130" i="14"/>
  <c r="L155" i="17" s="1"/>
  <c r="BH155" i="17" s="1"/>
  <c r="J131" i="14"/>
  <c r="L156" i="17" s="1"/>
  <c r="BH156" i="17" s="1"/>
  <c r="J132" i="14"/>
  <c r="L157" i="17" s="1"/>
  <c r="BH157" i="17" s="1"/>
  <c r="J133" i="14"/>
  <c r="L158" i="17" s="1"/>
  <c r="BH158" i="17" s="1"/>
  <c r="J134" i="14"/>
  <c r="L159" i="17" s="1"/>
  <c r="BH159" i="17" s="1"/>
  <c r="J135" i="14"/>
  <c r="L160" i="17" s="1"/>
  <c r="BH160" i="17" s="1"/>
  <c r="J136" i="14"/>
  <c r="L161" i="17" s="1"/>
  <c r="BH161" i="17" s="1"/>
  <c r="J137" i="14"/>
  <c r="L162" i="17" s="1"/>
  <c r="BH162" i="17" s="1"/>
  <c r="J138" i="14"/>
  <c r="L163" i="17" s="1"/>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B371" i="10" s="1"/>
  <c r="P371" i="10"/>
  <c r="O372" i="10"/>
  <c r="P372" i="10"/>
  <c r="O373" i="10"/>
  <c r="P373" i="10"/>
  <c r="O374" i="10"/>
  <c r="P374" i="10"/>
  <c r="O375" i="10"/>
  <c r="B375" i="10" s="1"/>
  <c r="P375" i="10"/>
  <c r="O376" i="10"/>
  <c r="P376" i="10"/>
  <c r="O377" i="10"/>
  <c r="P377" i="10"/>
  <c r="O378" i="10"/>
  <c r="P378" i="10"/>
  <c r="O379" i="10"/>
  <c r="B379" i="10" s="1"/>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B473" i="10" s="1"/>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D115" i="26" s="1"/>
  <c r="BA127" i="18"/>
  <c r="BI127" i="18"/>
  <c r="BK127" i="18"/>
  <c r="BM127" i="18"/>
  <c r="A116" i="26"/>
  <c r="E116" i="26" s="1"/>
  <c r="D116" i="26" s="1"/>
  <c r="BA128" i="18"/>
  <c r="BI128" i="18"/>
  <c r="BK128" i="18"/>
  <c r="BM128" i="18"/>
  <c r="A117" i="26"/>
  <c r="E117" i="26" s="1"/>
  <c r="D117" i="26" s="1"/>
  <c r="BA129" i="18"/>
  <c r="BI129" i="18"/>
  <c r="BK129" i="18"/>
  <c r="BM129" i="18"/>
  <c r="A118" i="26"/>
  <c r="E118" i="26" s="1"/>
  <c r="D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BA134" i="18"/>
  <c r="BI134" i="18"/>
  <c r="BK134" i="18"/>
  <c r="BM134" i="18"/>
  <c r="A123" i="26"/>
  <c r="E123" i="26" s="1"/>
  <c r="D123" i="26" s="1"/>
  <c r="BA135" i="18"/>
  <c r="BI135" i="18"/>
  <c r="BK135" i="18"/>
  <c r="BM135" i="18"/>
  <c r="A124" i="26"/>
  <c r="E124" i="26" s="1"/>
  <c r="D124" i="26" s="1"/>
  <c r="BA136" i="18"/>
  <c r="BI136" i="18"/>
  <c r="BK136" i="18"/>
  <c r="BM136" i="18"/>
  <c r="A125" i="26"/>
  <c r="E125" i="26" s="1"/>
  <c r="D125" i="26" s="1"/>
  <c r="BA137" i="18"/>
  <c r="BI137" i="18"/>
  <c r="BK137" i="18"/>
  <c r="BM137" i="18"/>
  <c r="A126" i="26"/>
  <c r="E126" i="26" s="1"/>
  <c r="D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D132" i="26" s="1"/>
  <c r="BA144" i="18"/>
  <c r="BI144" i="18"/>
  <c r="BK144" i="18"/>
  <c r="BM144" i="18"/>
  <c r="A133" i="26"/>
  <c r="E133" i="26" s="1"/>
  <c r="D133" i="26" s="1"/>
  <c r="BA145" i="18"/>
  <c r="BI145" i="18"/>
  <c r="BK145" i="18"/>
  <c r="BM145" i="18"/>
  <c r="A134" i="26"/>
  <c r="E134" i="26" s="1"/>
  <c r="D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D139" i="26" s="1"/>
  <c r="BA151" i="18"/>
  <c r="BI151" i="18"/>
  <c r="BK151" i="18"/>
  <c r="BM151" i="18"/>
  <c r="A140" i="26"/>
  <c r="E140" i="26" s="1"/>
  <c r="D140" i="26" s="1"/>
  <c r="BA152" i="18"/>
  <c r="BI152" i="18"/>
  <c r="BK152" i="18"/>
  <c r="BM152" i="18"/>
  <c r="A141" i="26"/>
  <c r="E141" i="26" s="1"/>
  <c r="D141" i="26" s="1"/>
  <c r="BA153" i="18"/>
  <c r="BI153" i="18"/>
  <c r="BK153" i="18"/>
  <c r="BM153" i="18"/>
  <c r="A142" i="26"/>
  <c r="E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BA158" i="18"/>
  <c r="BI158" i="18"/>
  <c r="BK158" i="18"/>
  <c r="BM158" i="18"/>
  <c r="A147" i="26"/>
  <c r="E147" i="26" s="1"/>
  <c r="D147" i="26" s="1"/>
  <c r="BA159" i="18"/>
  <c r="BI159" i="18"/>
  <c r="BK159" i="18"/>
  <c r="BM159" i="18"/>
  <c r="A148" i="26"/>
  <c r="E148" i="26" s="1"/>
  <c r="D148" i="26" s="1"/>
  <c r="BA160" i="18"/>
  <c r="BI160" i="18"/>
  <c r="BK160" i="18"/>
  <c r="BM160" i="18"/>
  <c r="A149" i="26"/>
  <c r="E149" i="26" s="1"/>
  <c r="D149" i="26" s="1"/>
  <c r="BA161" i="18"/>
  <c r="BI161" i="18"/>
  <c r="BK161" i="18"/>
  <c r="BM161" i="18"/>
  <c r="A150" i="26"/>
  <c r="E150" i="26" s="1"/>
  <c r="D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D155" i="26" s="1"/>
  <c r="BA167" i="18"/>
  <c r="BI167" i="18"/>
  <c r="BK167" i="18"/>
  <c r="BM167" i="18"/>
  <c r="A156" i="26"/>
  <c r="E156" i="26" s="1"/>
  <c r="D156" i="26" s="1"/>
  <c r="BA168" i="18"/>
  <c r="BI168" i="18"/>
  <c r="BK168" i="18"/>
  <c r="BM168" i="18"/>
  <c r="A157" i="26"/>
  <c r="E157" i="26" s="1"/>
  <c r="D157" i="26" s="1"/>
  <c r="BA169" i="18"/>
  <c r="BI169" i="18"/>
  <c r="BK169" i="18"/>
  <c r="BM169" i="18"/>
  <c r="A158" i="26"/>
  <c r="E158" i="26" s="1"/>
  <c r="D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D163" i="26" s="1"/>
  <c r="BA175" i="18"/>
  <c r="BI175" i="18"/>
  <c r="BK175" i="18"/>
  <c r="BM175" i="18"/>
  <c r="A164" i="26"/>
  <c r="E164" i="26" s="1"/>
  <c r="D164" i="26" s="1"/>
  <c r="BA176" i="18"/>
  <c r="BI176" i="18"/>
  <c r="BK176" i="18"/>
  <c r="BM176" i="18"/>
  <c r="A165" i="26"/>
  <c r="E165" i="26" s="1"/>
  <c r="D165" i="26" s="1"/>
  <c r="BA177" i="18"/>
  <c r="BI177" i="18"/>
  <c r="BK177" i="18"/>
  <c r="BM177" i="18"/>
  <c r="A166" i="26"/>
  <c r="E166" i="26" s="1"/>
  <c r="D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BA182" i="18"/>
  <c r="BI182" i="18"/>
  <c r="BK182" i="18"/>
  <c r="BM182" i="18"/>
  <c r="A171" i="26"/>
  <c r="E171" i="26" s="1"/>
  <c r="D171" i="26" s="1"/>
  <c r="BA183" i="18"/>
  <c r="BI183" i="18"/>
  <c r="BK183" i="18"/>
  <c r="BM183" i="18"/>
  <c r="A172" i="26"/>
  <c r="E172" i="26" s="1"/>
  <c r="D172" i="26" s="1"/>
  <c r="BA184" i="18"/>
  <c r="BI184" i="18"/>
  <c r="BK184" i="18"/>
  <c r="BM184" i="18"/>
  <c r="A173" i="26"/>
  <c r="E173" i="26" s="1"/>
  <c r="D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BA190" i="18"/>
  <c r="BI190" i="18"/>
  <c r="BK190" i="18"/>
  <c r="BM190" i="18"/>
  <c r="A179" i="26"/>
  <c r="E179" i="26" s="1"/>
  <c r="D179" i="26" s="1"/>
  <c r="BA191" i="18"/>
  <c r="BI191" i="18"/>
  <c r="BK191" i="18"/>
  <c r="BM191" i="18"/>
  <c r="A180" i="26"/>
  <c r="E180" i="26" s="1"/>
  <c r="D180" i="26" s="1"/>
  <c r="BA192" i="18"/>
  <c r="BI192" i="18"/>
  <c r="BK192" i="18"/>
  <c r="BM192" i="18"/>
  <c r="A107" i="26"/>
  <c r="E107" i="26" s="1"/>
  <c r="D107" i="26" s="1"/>
  <c r="BA119" i="18"/>
  <c r="BI119" i="18"/>
  <c r="BK119" i="18"/>
  <c r="BM119" i="18"/>
  <c r="A108" i="26"/>
  <c r="E108" i="26" s="1"/>
  <c r="D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D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D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D33" i="26" s="1"/>
  <c r="BA45" i="18"/>
  <c r="BI45" i="18"/>
  <c r="BK45" i="18"/>
  <c r="BM45" i="18"/>
  <c r="A34" i="26"/>
  <c r="E34" i="26" s="1"/>
  <c r="D34" i="26" s="1"/>
  <c r="BA46" i="18"/>
  <c r="BI46" i="18"/>
  <c r="BK46" i="18"/>
  <c r="BM46" i="18"/>
  <c r="A35" i="26"/>
  <c r="E35" i="26" s="1"/>
  <c r="BA47" i="18"/>
  <c r="BI47" i="18"/>
  <c r="BK47" i="18"/>
  <c r="BM47" i="18"/>
  <c r="A36" i="26"/>
  <c r="E36" i="26" s="1"/>
  <c r="D36" i="26" s="1"/>
  <c r="V48" i="18"/>
  <c r="BI48" i="18"/>
  <c r="BK48" i="18"/>
  <c r="BM48" i="18"/>
  <c r="A37" i="26"/>
  <c r="E37" i="26" s="1"/>
  <c r="BA49" i="18"/>
  <c r="BI49" i="18"/>
  <c r="BK49" i="18"/>
  <c r="BR49" i="18" s="1"/>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D41" i="26" s="1"/>
  <c r="BA53" i="18"/>
  <c r="BI53" i="18"/>
  <c r="BK53" i="18"/>
  <c r="BM53" i="18"/>
  <c r="BR53" i="18"/>
  <c r="A42" i="26"/>
  <c r="E42" i="26" s="1"/>
  <c r="D42" i="26" s="1"/>
  <c r="BA54" i="18"/>
  <c r="BI54" i="18"/>
  <c r="BK54" i="18"/>
  <c r="BM54" i="18"/>
  <c r="A43" i="26"/>
  <c r="E43" i="26" s="1"/>
  <c r="BA55" i="18"/>
  <c r="BI55" i="18"/>
  <c r="BK55" i="18"/>
  <c r="BM55" i="18"/>
  <c r="A44" i="26"/>
  <c r="E44" i="26" s="1"/>
  <c r="D44" i="26" s="1"/>
  <c r="BA56" i="18"/>
  <c r="BI56" i="18"/>
  <c r="BK56" i="18"/>
  <c r="BM56" i="18"/>
  <c r="A45" i="26"/>
  <c r="E45" i="26" s="1"/>
  <c r="BA57" i="18"/>
  <c r="BI57" i="18"/>
  <c r="BK57" i="18"/>
  <c r="BM57" i="18"/>
  <c r="A46" i="26"/>
  <c r="E46" i="26" s="1"/>
  <c r="D46" i="26" s="1"/>
  <c r="BA58" i="18"/>
  <c r="BI58" i="18"/>
  <c r="BK58" i="18"/>
  <c r="BM58" i="18"/>
  <c r="A47" i="26"/>
  <c r="E47" i="26" s="1"/>
  <c r="D47" i="26" s="1"/>
  <c r="BA59" i="18"/>
  <c r="BI59" i="18"/>
  <c r="BK59" i="18"/>
  <c r="BM59" i="18"/>
  <c r="A48" i="26"/>
  <c r="E48" i="26" s="1"/>
  <c r="D48" i="26" s="1"/>
  <c r="BA60" i="18"/>
  <c r="BI60" i="18"/>
  <c r="BK60" i="18"/>
  <c r="BM60" i="18"/>
  <c r="A49" i="26"/>
  <c r="E49" i="26" s="1"/>
  <c r="BA61" i="18"/>
  <c r="BI61" i="18"/>
  <c r="BK61" i="18"/>
  <c r="BM61" i="18"/>
  <c r="BR61" i="18"/>
  <c r="A50" i="26"/>
  <c r="E50" i="26" s="1"/>
  <c r="D50" i="26" s="1"/>
  <c r="BA62" i="18"/>
  <c r="BI62" i="18"/>
  <c r="BK62" i="18"/>
  <c r="BM62" i="18"/>
  <c r="A51" i="26"/>
  <c r="E51" i="26" s="1"/>
  <c r="BA63" i="18"/>
  <c r="BI63" i="18"/>
  <c r="BK63" i="18"/>
  <c r="BM63" i="18"/>
  <c r="A52" i="26"/>
  <c r="E52" i="26" s="1"/>
  <c r="D52" i="26" s="1"/>
  <c r="BA64" i="18"/>
  <c r="BI64" i="18"/>
  <c r="BK64" i="18"/>
  <c r="BM64" i="18"/>
  <c r="A53" i="26"/>
  <c r="E53" i="26" s="1"/>
  <c r="D53" i="26" s="1"/>
  <c r="BA65" i="18"/>
  <c r="BI65" i="18"/>
  <c r="BK65" i="18"/>
  <c r="BM65" i="18"/>
  <c r="A54" i="26"/>
  <c r="E54" i="26" s="1"/>
  <c r="D54" i="26" s="1"/>
  <c r="BA66" i="18"/>
  <c r="BI66" i="18"/>
  <c r="BK66" i="18"/>
  <c r="BM66" i="18"/>
  <c r="A55" i="26"/>
  <c r="E55" i="26" s="1"/>
  <c r="D55" i="26" s="1"/>
  <c r="BA67" i="18"/>
  <c r="BI67" i="18"/>
  <c r="BK67" i="18"/>
  <c r="BM67" i="18"/>
  <c r="A56" i="26"/>
  <c r="E56" i="26" s="1"/>
  <c r="D56" i="26" s="1"/>
  <c r="BA68" i="18"/>
  <c r="BI68" i="18"/>
  <c r="BK68" i="18"/>
  <c r="BM68" i="18"/>
  <c r="A57" i="26"/>
  <c r="E57" i="26" s="1"/>
  <c r="BA69" i="18"/>
  <c r="BI69" i="18"/>
  <c r="BK69" i="18"/>
  <c r="BM69" i="18"/>
  <c r="BR69" i="18"/>
  <c r="A58" i="26"/>
  <c r="E58" i="26" s="1"/>
  <c r="D58" i="26" s="1"/>
  <c r="BA70" i="18"/>
  <c r="BI70" i="18"/>
  <c r="BK70" i="18"/>
  <c r="BM70" i="18"/>
  <c r="A59" i="26"/>
  <c r="E59" i="26" s="1"/>
  <c r="D59" i="26" s="1"/>
  <c r="BA71" i="18"/>
  <c r="BI71" i="18"/>
  <c r="BR71" i="18" s="1"/>
  <c r="BK71" i="18"/>
  <c r="BM71" i="18"/>
  <c r="A60" i="26"/>
  <c r="E60" i="26" s="1"/>
  <c r="D60" i="26" s="1"/>
  <c r="BA72" i="18"/>
  <c r="BI72" i="18"/>
  <c r="BK72" i="18"/>
  <c r="BM72" i="18"/>
  <c r="A61" i="26"/>
  <c r="E61" i="26" s="1"/>
  <c r="D61" i="26" s="1"/>
  <c r="BA73" i="18"/>
  <c r="BI73" i="18"/>
  <c r="BK73" i="18"/>
  <c r="BM73" i="18"/>
  <c r="A62" i="26"/>
  <c r="E62" i="26" s="1"/>
  <c r="D62" i="26" s="1"/>
  <c r="BA74" i="18"/>
  <c r="BI74" i="18"/>
  <c r="BK74" i="18"/>
  <c r="BM74" i="18"/>
  <c r="A63" i="26"/>
  <c r="E63" i="26" s="1"/>
  <c r="D63" i="26" s="1"/>
  <c r="BA75" i="18"/>
  <c r="BI75" i="18"/>
  <c r="BK75" i="18"/>
  <c r="BM75" i="18"/>
  <c r="BR75" i="18" s="1"/>
  <c r="A64" i="26"/>
  <c r="E64" i="26" s="1"/>
  <c r="D64" i="26" s="1"/>
  <c r="BA76" i="18"/>
  <c r="BI76" i="18"/>
  <c r="BK76" i="18"/>
  <c r="BM76" i="18"/>
  <c r="A65" i="26"/>
  <c r="E65" i="26" s="1"/>
  <c r="BA77" i="18"/>
  <c r="BI77" i="18"/>
  <c r="BK77" i="18"/>
  <c r="BM77" i="18"/>
  <c r="BR77" i="18" s="1"/>
  <c r="A66" i="26"/>
  <c r="E66" i="26" s="1"/>
  <c r="D66" i="26" s="1"/>
  <c r="BA78" i="18"/>
  <c r="BI78" i="18"/>
  <c r="BK78" i="18"/>
  <c r="BM78" i="18"/>
  <c r="A67" i="26"/>
  <c r="E67" i="26" s="1"/>
  <c r="D67" i="26" s="1"/>
  <c r="BA79" i="18"/>
  <c r="BI79" i="18"/>
  <c r="BK79" i="18"/>
  <c r="BM79" i="18"/>
  <c r="A68" i="26"/>
  <c r="E68" i="26" s="1"/>
  <c r="D68" i="26" s="1"/>
  <c r="BA80" i="18"/>
  <c r="BI80" i="18"/>
  <c r="BK80" i="18"/>
  <c r="BM80" i="18"/>
  <c r="A69" i="26"/>
  <c r="E69" i="26" s="1"/>
  <c r="D69" i="26" s="1"/>
  <c r="BA81" i="18"/>
  <c r="BI81" i="18"/>
  <c r="BK81" i="18"/>
  <c r="BM81" i="18"/>
  <c r="A70" i="26"/>
  <c r="E70" i="26" s="1"/>
  <c r="D70" i="26" s="1"/>
  <c r="BA82" i="18"/>
  <c r="BI82" i="18"/>
  <c r="BK82" i="18"/>
  <c r="BM82" i="18"/>
  <c r="A71" i="26"/>
  <c r="E71" i="26" s="1"/>
  <c r="D71" i="26" s="1"/>
  <c r="BA83" i="18"/>
  <c r="BI83" i="18"/>
  <c r="BK83" i="18"/>
  <c r="BM83" i="18"/>
  <c r="BR83" i="18" s="1"/>
  <c r="A72" i="26"/>
  <c r="E72" i="26" s="1"/>
  <c r="D72" i="26" s="1"/>
  <c r="BA84" i="18"/>
  <c r="BI84" i="18"/>
  <c r="BK84" i="18"/>
  <c r="BM84" i="18"/>
  <c r="A73" i="26"/>
  <c r="E73" i="26" s="1"/>
  <c r="BA85" i="18"/>
  <c r="BI85" i="18"/>
  <c r="BK85" i="18"/>
  <c r="BM85" i="18"/>
  <c r="A74" i="26"/>
  <c r="E74" i="26" s="1"/>
  <c r="D74" i="26" s="1"/>
  <c r="BA86" i="18"/>
  <c r="BI86" i="18"/>
  <c r="BK86" i="18"/>
  <c r="BM86" i="18"/>
  <c r="A75" i="26"/>
  <c r="E75" i="26" s="1"/>
  <c r="D75" i="26" s="1"/>
  <c r="BA87" i="18"/>
  <c r="BI87" i="18"/>
  <c r="BK87" i="18"/>
  <c r="BM87" i="18"/>
  <c r="A76" i="26"/>
  <c r="E76" i="26" s="1"/>
  <c r="D76" i="26" s="1"/>
  <c r="BA88" i="18"/>
  <c r="BI88" i="18"/>
  <c r="BK88" i="18"/>
  <c r="BM88" i="18"/>
  <c r="A77" i="26"/>
  <c r="E77" i="26" s="1"/>
  <c r="D77" i="26" s="1"/>
  <c r="BA89" i="18"/>
  <c r="BI89" i="18"/>
  <c r="BK89" i="18"/>
  <c r="BM89" i="18"/>
  <c r="A78" i="26"/>
  <c r="E78" i="26" s="1"/>
  <c r="D78" i="26" s="1"/>
  <c r="BA90" i="18"/>
  <c r="BI90" i="18"/>
  <c r="BK90" i="18"/>
  <c r="BM90" i="18"/>
  <c r="A79" i="26"/>
  <c r="E79" i="26" s="1"/>
  <c r="D79" i="26" s="1"/>
  <c r="BA91" i="18"/>
  <c r="BI91" i="18"/>
  <c r="BK91" i="18"/>
  <c r="BM91" i="18"/>
  <c r="BR91" i="18" s="1"/>
  <c r="A80" i="26"/>
  <c r="E80" i="26" s="1"/>
  <c r="D80" i="26" s="1"/>
  <c r="BA92" i="18"/>
  <c r="BI92" i="18"/>
  <c r="BK92" i="18"/>
  <c r="BM92" i="18"/>
  <c r="A81" i="26"/>
  <c r="E81" i="26" s="1"/>
  <c r="D81" i="26" s="1"/>
  <c r="BA93" i="18"/>
  <c r="BI93" i="18"/>
  <c r="BK93" i="18"/>
  <c r="BM93" i="18"/>
  <c r="A82" i="26"/>
  <c r="E82" i="26" s="1"/>
  <c r="D82" i="26" s="1"/>
  <c r="BA94" i="18"/>
  <c r="BI94" i="18"/>
  <c r="BK94" i="18"/>
  <c r="BM94" i="18"/>
  <c r="A83" i="26"/>
  <c r="E83" i="26" s="1"/>
  <c r="D83" i="26" s="1"/>
  <c r="BA95" i="18"/>
  <c r="BI95" i="18"/>
  <c r="BK95" i="18"/>
  <c r="BM95" i="18"/>
  <c r="A84" i="26"/>
  <c r="E84" i="26" s="1"/>
  <c r="D84" i="26" s="1"/>
  <c r="BA96" i="18"/>
  <c r="BI96" i="18"/>
  <c r="BK96" i="18"/>
  <c r="BM96" i="18"/>
  <c r="A85" i="26"/>
  <c r="E85" i="26" s="1"/>
  <c r="D85" i="26" s="1"/>
  <c r="BA97" i="18"/>
  <c r="BI97" i="18"/>
  <c r="BK97" i="18"/>
  <c r="BM97" i="18"/>
  <c r="A86" i="26"/>
  <c r="E86" i="26" s="1"/>
  <c r="D86" i="26" s="1"/>
  <c r="BA98" i="18"/>
  <c r="BI98" i="18"/>
  <c r="BK98" i="18"/>
  <c r="BM98" i="18"/>
  <c r="A87" i="26"/>
  <c r="E87" i="26" s="1"/>
  <c r="D87" i="26" s="1"/>
  <c r="BA99" i="18"/>
  <c r="BI99" i="18"/>
  <c r="BK99" i="18"/>
  <c r="BM99" i="18"/>
  <c r="BR99" i="18" s="1"/>
  <c r="A88" i="26"/>
  <c r="E88" i="26" s="1"/>
  <c r="D88" i="26" s="1"/>
  <c r="BA100" i="18"/>
  <c r="BI100" i="18"/>
  <c r="BK100" i="18"/>
  <c r="BM100" i="18"/>
  <c r="A89" i="26"/>
  <c r="E89" i="26" s="1"/>
  <c r="BA101" i="18"/>
  <c r="BI101" i="18"/>
  <c r="BK101" i="18"/>
  <c r="BM101" i="18"/>
  <c r="A90" i="26"/>
  <c r="E90" i="26" s="1"/>
  <c r="D90" i="26" s="1"/>
  <c r="BA102" i="18"/>
  <c r="BI102" i="18"/>
  <c r="BK102" i="18"/>
  <c r="BM102" i="18"/>
  <c r="A91" i="26"/>
  <c r="E91" i="26" s="1"/>
  <c r="BA103" i="18"/>
  <c r="BI103" i="18"/>
  <c r="BK103" i="18"/>
  <c r="BM103" i="18"/>
  <c r="A92" i="26"/>
  <c r="E92" i="26" s="1"/>
  <c r="D92" i="26" s="1"/>
  <c r="BA104" i="18"/>
  <c r="BI104" i="18"/>
  <c r="BK104" i="18"/>
  <c r="BM104" i="18"/>
  <c r="A93" i="26"/>
  <c r="E93" i="26" s="1"/>
  <c r="D93" i="26" s="1"/>
  <c r="BA105" i="18"/>
  <c r="BI105" i="18"/>
  <c r="BK105" i="18"/>
  <c r="BM105" i="18"/>
  <c r="A94" i="26"/>
  <c r="E94" i="26" s="1"/>
  <c r="D94" i="26" s="1"/>
  <c r="BA106" i="18"/>
  <c r="BI106" i="18"/>
  <c r="BK106" i="18"/>
  <c r="BM106" i="18"/>
  <c r="A95" i="26"/>
  <c r="E95" i="26" s="1"/>
  <c r="D95" i="26" s="1"/>
  <c r="BA107" i="18"/>
  <c r="BI107" i="18"/>
  <c r="BK107" i="18"/>
  <c r="BM107" i="18"/>
  <c r="A96" i="26"/>
  <c r="E96" i="26" s="1"/>
  <c r="D96" i="26" s="1"/>
  <c r="BA108" i="18"/>
  <c r="BI108" i="18"/>
  <c r="BK108" i="18"/>
  <c r="BM108" i="18"/>
  <c r="A97" i="26"/>
  <c r="E97" i="26" s="1"/>
  <c r="D97" i="26" s="1"/>
  <c r="BA109" i="18"/>
  <c r="BR109" i="18" s="1"/>
  <c r="BI109" i="18"/>
  <c r="BK109" i="18"/>
  <c r="BM109" i="18"/>
  <c r="A98" i="26"/>
  <c r="E98" i="26" s="1"/>
  <c r="D98" i="26" s="1"/>
  <c r="BA110" i="18"/>
  <c r="BI110" i="18"/>
  <c r="BK110" i="18"/>
  <c r="BM110" i="18"/>
  <c r="A99" i="26"/>
  <c r="E99" i="26" s="1"/>
  <c r="D99" i="26" s="1"/>
  <c r="BA111" i="18"/>
  <c r="BI111" i="18"/>
  <c r="BK111" i="18"/>
  <c r="BM111" i="18"/>
  <c r="A100" i="26"/>
  <c r="E100" i="26" s="1"/>
  <c r="D100" i="26" s="1"/>
  <c r="BA112" i="18"/>
  <c r="BI112" i="18"/>
  <c r="BK112" i="18"/>
  <c r="BM112" i="18"/>
  <c r="A101" i="26"/>
  <c r="E101" i="26" s="1"/>
  <c r="D101" i="26" s="1"/>
  <c r="BA113" i="18"/>
  <c r="BI113" i="18"/>
  <c r="BK113" i="18"/>
  <c r="BM113" i="18"/>
  <c r="A102" i="26"/>
  <c r="E102" i="26" s="1"/>
  <c r="D102" i="26" s="1"/>
  <c r="BA114" i="18"/>
  <c r="BI114" i="18"/>
  <c r="BK114" i="18"/>
  <c r="BM114" i="18"/>
  <c r="A103" i="26"/>
  <c r="E103" i="26" s="1"/>
  <c r="D103" i="26" s="1"/>
  <c r="BA115" i="18"/>
  <c r="BI115" i="18"/>
  <c r="BK115" i="18"/>
  <c r="BM115" i="18"/>
  <c r="A104" i="26"/>
  <c r="E104" i="26" s="1"/>
  <c r="D104" i="26" s="1"/>
  <c r="BA116" i="18"/>
  <c r="BI116" i="18"/>
  <c r="BK116" i="18"/>
  <c r="BM116" i="18"/>
  <c r="A105" i="26"/>
  <c r="E105" i="26" s="1"/>
  <c r="D105" i="26" s="1"/>
  <c r="BA117" i="18"/>
  <c r="BI117" i="18"/>
  <c r="BK117" i="18"/>
  <c r="BM117" i="18"/>
  <c r="BR117" i="18"/>
  <c r="A106" i="26"/>
  <c r="E106" i="26" s="1"/>
  <c r="D106" i="26" s="1"/>
  <c r="BA118" i="18"/>
  <c r="BI118" i="18"/>
  <c r="BK118" i="18"/>
  <c r="BM118" i="18"/>
  <c r="J144" i="14"/>
  <c r="L169" i="17" s="1"/>
  <c r="BH169" i="17" s="1"/>
  <c r="J147" i="14"/>
  <c r="L172" i="17" s="1"/>
  <c r="BH172" i="17" s="1"/>
  <c r="J141" i="14"/>
  <c r="L166" i="17" s="1"/>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J187" i="14"/>
  <c r="L212" i="17" s="1"/>
  <c r="BH212" i="17" s="1"/>
  <c r="J188" i="14"/>
  <c r="L213" i="17" s="1"/>
  <c r="BH213" i="17" s="1"/>
  <c r="J189" i="14"/>
  <c r="L214" i="17" s="1"/>
  <c r="BH214" i="17" s="1"/>
  <c r="J190" i="14"/>
  <c r="L215" i="17" s="1"/>
  <c r="BH215" i="17" s="1"/>
  <c r="J191" i="14"/>
  <c r="L216" i="17" s="1"/>
  <c r="BH216" i="17" s="1"/>
  <c r="J192" i="14"/>
  <c r="L217" i="17" s="1"/>
  <c r="BH217" i="17" s="1"/>
  <c r="J193" i="14"/>
  <c r="J186" i="14"/>
  <c r="L211" i="17" s="1"/>
  <c r="BH211" i="17" s="1"/>
  <c r="J181" i="14"/>
  <c r="L206" i="17" s="1"/>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J182" i="14"/>
  <c r="L207" i="17" s="1"/>
  <c r="BH207" i="17" s="1"/>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J183" i="14"/>
  <c r="L208" i="17" s="1"/>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J184" i="14"/>
  <c r="L209" i="17" s="1"/>
  <c r="BH209" i="17" s="1"/>
  <c r="J185" i="14"/>
  <c r="L210" i="17" s="1"/>
  <c r="BH210" i="17" s="1"/>
  <c r="G9" i="17"/>
  <c r="J180" i="14"/>
  <c r="L205" i="17" s="1"/>
  <c r="BH205" i="17" s="1"/>
  <c r="J139" i="14"/>
  <c r="L164" i="17" s="1"/>
  <c r="BH164" i="17" s="1"/>
  <c r="J140" i="14"/>
  <c r="L165" i="17" s="1"/>
  <c r="BH165" i="17" s="1"/>
  <c r="J142" i="14"/>
  <c r="L167" i="17" s="1"/>
  <c r="BH167" i="17" s="1"/>
  <c r="J143" i="14"/>
  <c r="L168" i="17" s="1"/>
  <c r="BH168" i="17" s="1"/>
  <c r="J145" i="14"/>
  <c r="L170" i="17" s="1"/>
  <c r="BH170" i="17" s="1"/>
  <c r="J146" i="14"/>
  <c r="L171" i="17" s="1"/>
  <c r="BH171" i="17" s="1"/>
  <c r="J148" i="14"/>
  <c r="L173" i="17" s="1"/>
  <c r="BH173" i="17" s="1"/>
  <c r="J149" i="14"/>
  <c r="L174" i="17" s="1"/>
  <c r="BH174" i="17" s="1"/>
  <c r="J150" i="14"/>
  <c r="L175" i="17" s="1"/>
  <c r="BH175" i="17" s="1"/>
  <c r="J151" i="14"/>
  <c r="L176" i="17" s="1"/>
  <c r="BH176" i="17" s="1"/>
  <c r="J152" i="14"/>
  <c r="L177" i="17" s="1"/>
  <c r="BH177" i="17" s="1"/>
  <c r="J153" i="14"/>
  <c r="L178" i="17" s="1"/>
  <c r="BH178" i="17" s="1"/>
  <c r="J154" i="14"/>
  <c r="L179" i="17" s="1"/>
  <c r="BH179" i="17" s="1"/>
  <c r="J155" i="14"/>
  <c r="L180" i="17" s="1"/>
  <c r="BH180" i="17" s="1"/>
  <c r="J156" i="14"/>
  <c r="L181" i="17" s="1"/>
  <c r="BH181" i="17" s="1"/>
  <c r="J157" i="14"/>
  <c r="L182" i="17" s="1"/>
  <c r="BH182" i="17" s="1"/>
  <c r="J158" i="14"/>
  <c r="L183" i="17" s="1"/>
  <c r="BH183" i="17" s="1"/>
  <c r="J159" i="14"/>
  <c r="L184" i="17" s="1"/>
  <c r="BH184" i="17" s="1"/>
  <c r="J160" i="14"/>
  <c r="L185" i="17" s="1"/>
  <c r="BH185" i="17" s="1"/>
  <c r="J161" i="14"/>
  <c r="L186" i="17" s="1"/>
  <c r="BH186" i="17" s="1"/>
  <c r="J162" i="14"/>
  <c r="L187" i="17" s="1"/>
  <c r="BH187" i="17" s="1"/>
  <c r="J163" i="14"/>
  <c r="L188" i="17" s="1"/>
  <c r="BH188" i="17" s="1"/>
  <c r="J164" i="14"/>
  <c r="L189" i="17" s="1"/>
  <c r="BH189" i="17" s="1"/>
  <c r="J165" i="14"/>
  <c r="L190" i="17" s="1"/>
  <c r="BH190" i="17" s="1"/>
  <c r="J166" i="14"/>
  <c r="L191" i="17" s="1"/>
  <c r="BH191" i="17" s="1"/>
  <c r="J167" i="14"/>
  <c r="L192" i="17" s="1"/>
  <c r="BH192" i="17" s="1"/>
  <c r="J168" i="14"/>
  <c r="L193" i="17" s="1"/>
  <c r="BH193" i="17" s="1"/>
  <c r="J169" i="14"/>
  <c r="L194" i="17" s="1"/>
  <c r="BH194" i="17" s="1"/>
  <c r="J170" i="14"/>
  <c r="L195" i="17" s="1"/>
  <c r="BH195" i="17" s="1"/>
  <c r="J171" i="14"/>
  <c r="L196" i="17" s="1"/>
  <c r="BH196" i="17" s="1"/>
  <c r="J172" i="14"/>
  <c r="L197" i="17" s="1"/>
  <c r="BH197" i="17" s="1"/>
  <c r="J173" i="14"/>
  <c r="L198" i="17" s="1"/>
  <c r="BH198" i="17" s="1"/>
  <c r="J174" i="14"/>
  <c r="L199" i="17" s="1"/>
  <c r="BH199" i="17" s="1"/>
  <c r="L200" i="17"/>
  <c r="BH200" i="17" s="1"/>
  <c r="J176" i="14"/>
  <c r="L201" i="17" s="1"/>
  <c r="BH201" i="17" s="1"/>
  <c r="J177" i="14"/>
  <c r="L202" i="17" s="1"/>
  <c r="BH202" i="17" s="1"/>
  <c r="J178" i="14"/>
  <c r="L203" i="17" s="1"/>
  <c r="BH203" i="17" s="1"/>
  <c r="J179" i="14"/>
  <c r="L204" i="17" s="1"/>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C199" i="10"/>
  <c r="E199" i="10"/>
  <c r="F199" i="10"/>
  <c r="G199" i="10"/>
  <c r="H199" i="10"/>
  <c r="J199" i="10"/>
  <c r="K199" i="10"/>
  <c r="L199" i="10"/>
  <c r="M199" i="10"/>
  <c r="N199" i="10"/>
  <c r="Q199" i="10"/>
  <c r="R199" i="10"/>
  <c r="S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A49" i="10"/>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202"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07" i="14"/>
  <c r="J208" i="14"/>
  <c r="J209" i="14"/>
  <c r="J210" i="14"/>
  <c r="J211" i="14"/>
  <c r="J212" i="14"/>
  <c r="J213" i="14"/>
  <c r="J214" i="14"/>
  <c r="J215" i="14"/>
  <c r="J216" i="14"/>
  <c r="J217" i="14"/>
  <c r="J218" i="14"/>
  <c r="J219" i="14"/>
  <c r="J220" i="14"/>
  <c r="J221" i="14"/>
  <c r="J222" i="14"/>
  <c r="J223" i="14"/>
  <c r="J224" i="14"/>
  <c r="J225" i="14"/>
  <c r="J226" i="14"/>
  <c r="J227" i="14"/>
  <c r="J228" i="14"/>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J194" i="14"/>
  <c r="J195" i="14"/>
  <c r="J196" i="14"/>
  <c r="J197" i="14"/>
  <c r="J198" i="14"/>
  <c r="J199" i="14"/>
  <c r="J200" i="14"/>
  <c r="J201" i="14"/>
  <c r="J203" i="14"/>
  <c r="J204" i="14"/>
  <c r="J205" i="14"/>
  <c r="J206" i="14"/>
  <c r="C191" i="10"/>
  <c r="E191" i="10"/>
  <c r="F191" i="10"/>
  <c r="G191" i="10"/>
  <c r="H191" i="10"/>
  <c r="J191" i="10"/>
  <c r="K191" i="10"/>
  <c r="L191" i="10"/>
  <c r="M191" i="10"/>
  <c r="N191" i="10"/>
  <c r="Q191" i="10"/>
  <c r="R191" i="10"/>
  <c r="S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S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S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S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S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S186" i="10"/>
  <c r="T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S185" i="10"/>
  <c r="T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S184" i="10"/>
  <c r="T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S183" i="10"/>
  <c r="T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S182" i="10"/>
  <c r="T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S181" i="10"/>
  <c r="T181" i="10"/>
  <c r="U181" i="10"/>
  <c r="V181" i="10"/>
  <c r="X181" i="10"/>
  <c r="Y181" i="10"/>
  <c r="Z181" i="10"/>
  <c r="AA181" i="10"/>
  <c r="AC181" i="10"/>
  <c r="AD181" i="10"/>
  <c r="AE181" i="10"/>
  <c r="AF181" i="10"/>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5" i="26"/>
  <c r="D37" i="26"/>
  <c r="D43" i="26"/>
  <c r="D45" i="26"/>
  <c r="D49" i="26"/>
  <c r="D51" i="26"/>
  <c r="D57" i="26"/>
  <c r="D65" i="26"/>
  <c r="D73" i="26"/>
  <c r="D89" i="26"/>
  <c r="D91" i="26"/>
  <c r="D109" i="26"/>
  <c r="D111" i="26"/>
  <c r="D113" i="26"/>
  <c r="D114" i="26"/>
  <c r="D119" i="26"/>
  <c r="D121" i="26"/>
  <c r="D122" i="26"/>
  <c r="D127" i="26"/>
  <c r="D129" i="26"/>
  <c r="D130" i="26"/>
  <c r="D131" i="26"/>
  <c r="D135" i="26"/>
  <c r="D137" i="26"/>
  <c r="D138" i="26"/>
  <c r="D142" i="26"/>
  <c r="D143" i="26"/>
  <c r="D145" i="26"/>
  <c r="D146" i="26"/>
  <c r="D151" i="26"/>
  <c r="D153" i="26"/>
  <c r="D154" i="26"/>
  <c r="D159" i="26"/>
  <c r="D161" i="26"/>
  <c r="D162" i="26"/>
  <c r="D167" i="26"/>
  <c r="D169" i="26"/>
  <c r="D170" i="26"/>
  <c r="D174" i="26"/>
  <c r="D175" i="26"/>
  <c r="D177" i="26"/>
  <c r="D178" i="26"/>
  <c r="BA12" i="18"/>
  <c r="BI12" i="18"/>
  <c r="BK12" i="18"/>
  <c r="BM12" i="18"/>
  <c r="BA13" i="18"/>
  <c r="BI13" i="18"/>
  <c r="BK13" i="18"/>
  <c r="BM13" i="18"/>
  <c r="BA14" i="18"/>
  <c r="BI14" i="18"/>
  <c r="BK14" i="18"/>
  <c r="BM14" i="18"/>
  <c r="BA15" i="18"/>
  <c r="BI15" i="18"/>
  <c r="BK15" i="18"/>
  <c r="BM15" i="18"/>
  <c r="V16" i="18"/>
  <c r="BA16" i="18" s="1"/>
  <c r="BI16" i="18"/>
  <c r="BK16" i="18"/>
  <c r="BM16" i="18"/>
  <c r="BA17" i="18"/>
  <c r="BI17" i="18"/>
  <c r="BK17" i="18"/>
  <c r="BM17" i="18"/>
  <c r="BA18" i="18"/>
  <c r="BI18" i="18"/>
  <c r="BK18" i="18"/>
  <c r="BM18" i="18"/>
  <c r="BA19" i="18"/>
  <c r="BI19" i="18"/>
  <c r="BK19" i="18"/>
  <c r="BM19" i="18"/>
  <c r="BA20" i="18"/>
  <c r="BI20" i="18"/>
  <c r="BK20" i="18"/>
  <c r="BM20" i="18"/>
  <c r="BA21" i="18"/>
  <c r="BI21" i="18"/>
  <c r="BK21" i="18"/>
  <c r="BM21" i="18"/>
  <c r="BA22" i="18"/>
  <c r="BI22" i="18"/>
  <c r="BK22" i="18"/>
  <c r="BM22" i="18"/>
  <c r="BA23" i="18"/>
  <c r="BI23" i="18"/>
  <c r="BK23" i="18"/>
  <c r="BM23" i="18"/>
  <c r="BA24" i="18"/>
  <c r="BI24" i="18"/>
  <c r="BK24" i="18"/>
  <c r="BM24" i="18"/>
  <c r="BA194" i="18"/>
  <c r="BI194" i="18"/>
  <c r="BK194" i="18"/>
  <c r="BM194" i="18"/>
  <c r="BA195" i="18"/>
  <c r="BI195" i="18"/>
  <c r="BK195" i="18"/>
  <c r="BM195" i="18"/>
  <c r="BA196" i="18"/>
  <c r="BI196" i="18"/>
  <c r="BK196" i="18"/>
  <c r="BM196" i="18"/>
  <c r="BA197" i="18"/>
  <c r="BI197" i="18"/>
  <c r="BK197" i="18"/>
  <c r="BM197" i="18"/>
  <c r="BA198" i="18"/>
  <c r="BI198" i="18"/>
  <c r="BK198" i="18"/>
  <c r="BM198" i="18"/>
  <c r="BA199" i="18"/>
  <c r="BI199" i="18"/>
  <c r="BK199" i="18"/>
  <c r="BR199" i="18" s="1"/>
  <c r="BM199" i="18"/>
  <c r="BA200" i="18"/>
  <c r="BI200" i="18"/>
  <c r="BK200" i="18"/>
  <c r="BM200" i="18"/>
  <c r="BA201" i="18"/>
  <c r="BI201" i="18"/>
  <c r="BK201" i="18"/>
  <c r="BM201" i="18"/>
  <c r="BA202" i="18"/>
  <c r="BI202" i="18"/>
  <c r="BK202" i="18"/>
  <c r="BM202" i="18"/>
  <c r="BA203" i="18"/>
  <c r="BI203" i="18"/>
  <c r="BK203" i="18"/>
  <c r="BM203" i="18"/>
  <c r="BA204" i="18"/>
  <c r="BI204" i="18"/>
  <c r="BK204" i="18"/>
  <c r="BM204" i="18"/>
  <c r="BA205" i="18"/>
  <c r="BI205" i="18"/>
  <c r="BK205" i="18"/>
  <c r="BM205" i="18"/>
  <c r="BA206" i="18"/>
  <c r="BI206" i="18"/>
  <c r="BK206" i="18"/>
  <c r="BM206" i="18"/>
  <c r="BA207" i="18"/>
  <c r="BI207" i="18"/>
  <c r="BK207" i="18"/>
  <c r="BM207" i="18"/>
  <c r="BA208" i="18"/>
  <c r="BI208" i="18"/>
  <c r="BK208" i="18"/>
  <c r="BM208" i="18"/>
  <c r="BA209" i="18"/>
  <c r="BI209" i="18"/>
  <c r="BK209" i="18"/>
  <c r="BM209" i="18"/>
  <c r="BA210" i="18"/>
  <c r="BI210" i="18"/>
  <c r="BK210" i="18"/>
  <c r="BM210" i="18"/>
  <c r="BA211" i="18"/>
  <c r="BI211" i="18"/>
  <c r="BR211" i="18" s="1"/>
  <c r="BK211" i="18"/>
  <c r="BM211" i="18"/>
  <c r="BA212" i="18"/>
  <c r="BI212" i="18"/>
  <c r="BK212" i="18"/>
  <c r="BM212" i="18"/>
  <c r="BA213" i="18"/>
  <c r="BI213" i="18"/>
  <c r="BK213" i="18"/>
  <c r="BM213" i="18"/>
  <c r="BA214" i="18"/>
  <c r="BI214" i="18"/>
  <c r="BK214" i="18"/>
  <c r="BM214" i="18"/>
  <c r="BA215" i="18"/>
  <c r="BI215" i="18"/>
  <c r="BK215" i="18"/>
  <c r="BM215" i="18"/>
  <c r="BA216" i="18"/>
  <c r="BI216" i="18"/>
  <c r="BK216" i="18"/>
  <c r="BM216" i="18"/>
  <c r="BA217" i="18"/>
  <c r="BI217" i="18"/>
  <c r="BR217" i="18" s="1"/>
  <c r="BK217" i="18"/>
  <c r="BM217" i="18"/>
  <c r="BA218" i="18"/>
  <c r="BI218" i="18"/>
  <c r="BK218" i="18"/>
  <c r="BM218" i="18"/>
  <c r="BA219" i="18"/>
  <c r="BI219" i="18"/>
  <c r="BR219" i="18" s="1"/>
  <c r="BK219" i="18"/>
  <c r="BM219" i="18"/>
  <c r="BA220" i="18"/>
  <c r="BI220" i="18"/>
  <c r="BK220" i="18"/>
  <c r="BM220" i="18"/>
  <c r="BA221" i="18"/>
  <c r="BI221" i="18"/>
  <c r="BK221" i="18"/>
  <c r="BM221" i="18"/>
  <c r="BA222" i="18"/>
  <c r="BI222" i="18"/>
  <c r="BK222" i="18"/>
  <c r="BM222" i="18"/>
  <c r="BA223" i="18"/>
  <c r="BI223" i="18"/>
  <c r="BK223" i="18"/>
  <c r="BM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M231" i="18"/>
  <c r="BA232" i="18"/>
  <c r="BI232" i="18"/>
  <c r="BK232" i="18"/>
  <c r="BM232" i="18"/>
  <c r="BA233" i="18"/>
  <c r="BI233" i="18"/>
  <c r="BK233" i="18"/>
  <c r="BM233" i="18"/>
  <c r="BA234" i="18"/>
  <c r="BI234" i="18"/>
  <c r="BK234" i="18"/>
  <c r="BM234" i="18"/>
  <c r="BA235" i="18"/>
  <c r="BI235" i="18"/>
  <c r="BK235" i="18"/>
  <c r="BM235" i="18"/>
  <c r="BA236" i="18"/>
  <c r="BI236" i="18"/>
  <c r="BK236" i="18"/>
  <c r="BM236" i="18"/>
  <c r="BA237" i="18"/>
  <c r="BI237" i="18"/>
  <c r="BK237" i="18"/>
  <c r="BM237" i="18"/>
  <c r="BA238" i="18"/>
  <c r="BI238" i="18"/>
  <c r="BK238" i="18"/>
  <c r="BM238" i="18"/>
  <c r="BA239" i="18"/>
  <c r="BR239" i="18" s="1"/>
  <c r="BI239" i="18"/>
  <c r="BK239" i="18"/>
  <c r="BM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R247" i="18" s="1"/>
  <c r="BM247" i="18"/>
  <c r="BA248" i="18"/>
  <c r="BI248" i="18"/>
  <c r="BK248" i="18"/>
  <c r="BM248" i="18"/>
  <c r="BA249" i="18"/>
  <c r="BI249" i="18"/>
  <c r="BK249" i="18"/>
  <c r="BM249" i="18"/>
  <c r="BA250" i="18"/>
  <c r="BI250" i="18"/>
  <c r="BK250" i="18"/>
  <c r="BM250" i="18"/>
  <c r="BA251" i="18"/>
  <c r="BI251" i="18"/>
  <c r="BR251" i="18" s="1"/>
  <c r="BK251" i="18"/>
  <c r="BM251" i="18"/>
  <c r="BA252" i="18"/>
  <c r="BI252" i="18"/>
  <c r="BK252" i="18"/>
  <c r="BM252" i="18"/>
  <c r="BA253" i="18"/>
  <c r="BI253" i="18"/>
  <c r="BK253" i="18"/>
  <c r="BM253" i="18"/>
  <c r="BA254" i="18"/>
  <c r="BI254" i="18"/>
  <c r="BK254" i="18"/>
  <c r="BM254" i="18"/>
  <c r="BA255" i="18"/>
  <c r="BI255" i="18"/>
  <c r="BK255" i="18"/>
  <c r="BM255" i="18"/>
  <c r="BR255" i="18"/>
  <c r="BA256" i="18"/>
  <c r="BI256" i="18"/>
  <c r="BK256" i="18"/>
  <c r="BM256" i="18"/>
  <c r="BA257" i="18"/>
  <c r="BI257" i="18"/>
  <c r="BK257" i="18"/>
  <c r="BM257" i="18"/>
  <c r="BA258" i="18"/>
  <c r="BI258" i="18"/>
  <c r="BK258" i="18"/>
  <c r="BM258" i="18"/>
  <c r="BA259" i="18"/>
  <c r="BI259" i="18"/>
  <c r="BK259" i="18"/>
  <c r="BM259" i="18"/>
  <c r="BA260" i="18"/>
  <c r="BI260" i="18"/>
  <c r="BK260" i="18"/>
  <c r="BM260" i="18"/>
  <c r="BA261" i="18"/>
  <c r="BI261" i="18"/>
  <c r="BK261" i="18"/>
  <c r="BM261" i="18"/>
  <c r="BA262" i="18"/>
  <c r="BI262" i="18"/>
  <c r="BK262" i="18"/>
  <c r="BM262" i="18"/>
  <c r="BA263" i="18"/>
  <c r="BI263" i="18"/>
  <c r="BK263" i="18"/>
  <c r="BM263" i="18"/>
  <c r="BA264" i="18"/>
  <c r="BI264" i="18"/>
  <c r="BK264" i="18"/>
  <c r="BM264" i="18"/>
  <c r="BA265" i="18"/>
  <c r="BI265" i="18"/>
  <c r="BK265" i="18"/>
  <c r="BM265" i="18"/>
  <c r="BA266" i="18"/>
  <c r="BI266" i="18"/>
  <c r="BK266" i="18"/>
  <c r="BM266" i="18"/>
  <c r="BA267" i="18"/>
  <c r="BI267" i="18"/>
  <c r="BK267" i="18"/>
  <c r="BM267" i="18"/>
  <c r="BA268" i="18"/>
  <c r="BI268" i="18"/>
  <c r="BK268" i="18"/>
  <c r="BM268" i="18"/>
  <c r="BA269" i="18"/>
  <c r="BI269" i="18"/>
  <c r="BK269" i="18"/>
  <c r="BM269" i="18"/>
  <c r="BA270" i="18"/>
  <c r="BI270" i="18"/>
  <c r="BK270" i="18"/>
  <c r="BM270" i="18"/>
  <c r="BA271" i="18"/>
  <c r="BI271" i="18"/>
  <c r="BK271" i="18"/>
  <c r="BM271" i="18"/>
  <c r="BR271" i="18"/>
  <c r="BA272" i="18"/>
  <c r="BI272" i="18"/>
  <c r="BK272" i="18"/>
  <c r="BM272" i="18"/>
  <c r="BA273" i="18"/>
  <c r="BI273" i="18"/>
  <c r="BK273" i="18"/>
  <c r="BM273" i="18"/>
  <c r="BA274" i="18"/>
  <c r="BI274" i="18"/>
  <c r="BK274" i="18"/>
  <c r="BM274" i="18"/>
  <c r="BA275" i="18"/>
  <c r="BI275" i="18"/>
  <c r="BK275" i="18"/>
  <c r="BM275" i="18"/>
  <c r="BA276" i="18"/>
  <c r="BI276" i="18"/>
  <c r="BK276" i="18"/>
  <c r="BM276" i="18"/>
  <c r="BA277" i="18"/>
  <c r="BI277" i="18"/>
  <c r="BK277" i="18"/>
  <c r="BM277" i="18"/>
  <c r="BA278" i="18"/>
  <c r="BI278" i="18"/>
  <c r="BK278" i="18"/>
  <c r="BM278" i="18"/>
  <c r="BA279" i="18"/>
  <c r="BI279" i="18"/>
  <c r="BK279" i="18"/>
  <c r="BM279" i="18"/>
  <c r="BA280" i="18"/>
  <c r="BI280" i="18"/>
  <c r="BK280" i="18"/>
  <c r="BM280" i="18"/>
  <c r="BA281" i="18"/>
  <c r="BI281" i="18"/>
  <c r="BK281" i="18"/>
  <c r="BM281" i="18"/>
  <c r="BA282" i="18"/>
  <c r="BI282" i="18"/>
  <c r="BK282" i="18"/>
  <c r="BM282" i="18"/>
  <c r="BA283" i="18"/>
  <c r="BI283" i="18"/>
  <c r="BK283" i="18"/>
  <c r="BM283" i="18"/>
  <c r="BA284" i="18"/>
  <c r="BI284" i="18"/>
  <c r="BK284" i="18"/>
  <c r="BM284" i="18"/>
  <c r="BA285" i="18"/>
  <c r="BI285" i="18"/>
  <c r="BK285" i="18"/>
  <c r="BM285" i="18"/>
  <c r="BA286" i="18"/>
  <c r="BI286" i="18"/>
  <c r="BK286" i="18"/>
  <c r="BM286" i="18"/>
  <c r="BA287" i="18"/>
  <c r="BI287" i="18"/>
  <c r="BK287" i="18"/>
  <c r="BM287" i="18"/>
  <c r="BR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M295" i="18"/>
  <c r="BA296" i="18"/>
  <c r="BI296" i="18"/>
  <c r="BK296" i="18"/>
  <c r="BM296" i="18"/>
  <c r="BA297" i="18"/>
  <c r="BI297" i="18"/>
  <c r="BK297" i="18"/>
  <c r="BM297" i="18"/>
  <c r="BA298" i="18"/>
  <c r="BI298" i="18"/>
  <c r="BK298" i="18"/>
  <c r="BM298" i="18"/>
  <c r="BA299" i="18"/>
  <c r="BI299" i="18"/>
  <c r="BK299" i="18"/>
  <c r="BM299" i="18"/>
  <c r="BA300" i="18"/>
  <c r="BI300" i="18"/>
  <c r="BK300" i="18"/>
  <c r="BM300" i="18"/>
  <c r="BA301" i="18"/>
  <c r="BI301" i="18"/>
  <c r="BK301" i="18"/>
  <c r="BM301" i="18"/>
  <c r="BA302" i="18"/>
  <c r="BI302" i="18"/>
  <c r="BK302" i="18"/>
  <c r="BM302" i="18"/>
  <c r="BA303" i="18"/>
  <c r="BI303" i="18"/>
  <c r="BK303" i="18"/>
  <c r="BM303" i="18"/>
  <c r="BR303" i="18" s="1"/>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R311" i="18" s="1"/>
  <c r="BM311" i="18"/>
  <c r="BA312" i="18"/>
  <c r="BI312" i="18"/>
  <c r="BK312" i="18"/>
  <c r="BM312" i="18"/>
  <c r="BA313" i="18"/>
  <c r="BI313" i="18"/>
  <c r="BK313" i="18"/>
  <c r="BM313" i="18"/>
  <c r="BA314" i="18"/>
  <c r="BI314" i="18"/>
  <c r="BK314" i="18"/>
  <c r="BM314" i="18"/>
  <c r="BA315" i="18"/>
  <c r="BI315" i="18"/>
  <c r="BK315" i="18"/>
  <c r="BM315" i="18"/>
  <c r="BA316" i="18"/>
  <c r="BI316" i="18"/>
  <c r="BK316" i="18"/>
  <c r="BM316" i="18"/>
  <c r="BA317" i="18"/>
  <c r="BI317" i="18"/>
  <c r="BK317" i="18"/>
  <c r="BM317" i="18"/>
  <c r="BA318" i="18"/>
  <c r="BI318" i="18"/>
  <c r="BK318" i="18"/>
  <c r="BM318" i="18"/>
  <c r="BA319" i="18"/>
  <c r="BR319" i="18" s="1"/>
  <c r="BI319" i="18"/>
  <c r="BK319" i="18"/>
  <c r="BM319" i="18"/>
  <c r="BA320" i="18"/>
  <c r="BI320" i="18"/>
  <c r="BK320" i="18"/>
  <c r="BM320" i="18"/>
  <c r="BA321" i="18"/>
  <c r="BI321" i="18"/>
  <c r="BK321" i="18"/>
  <c r="BM321" i="18"/>
  <c r="BA322" i="18"/>
  <c r="BI322" i="18"/>
  <c r="BK322" i="18"/>
  <c r="BM322" i="18"/>
  <c r="BA323" i="18"/>
  <c r="BI323" i="18"/>
  <c r="BK323" i="18"/>
  <c r="BM323" i="18"/>
  <c r="BA324" i="18"/>
  <c r="BI324" i="18"/>
  <c r="BK324" i="18"/>
  <c r="BM324" i="18"/>
  <c r="BA325" i="18"/>
  <c r="BI325" i="18"/>
  <c r="BK325" i="18"/>
  <c r="BM325" i="18"/>
  <c r="BA326" i="18"/>
  <c r="BI326" i="18"/>
  <c r="BK326" i="18"/>
  <c r="BM326" i="18"/>
  <c r="BA327" i="18"/>
  <c r="BI327" i="18"/>
  <c r="BK327" i="18"/>
  <c r="BR327" i="18" s="1"/>
  <c r="BM327" i="18"/>
  <c r="BA328" i="18"/>
  <c r="BI328" i="18"/>
  <c r="BK328" i="18"/>
  <c r="BM328" i="18"/>
  <c r="BA329" i="18"/>
  <c r="BI329" i="18"/>
  <c r="BK329" i="18"/>
  <c r="BM329" i="18"/>
  <c r="BA330" i="18"/>
  <c r="BI330" i="18"/>
  <c r="BK330" i="18"/>
  <c r="BM330" i="18"/>
  <c r="BA331" i="18"/>
  <c r="BI331" i="18"/>
  <c r="BK331" i="18"/>
  <c r="BM331" i="18"/>
  <c r="BA332" i="18"/>
  <c r="BI332" i="18"/>
  <c r="BK332" i="18"/>
  <c r="BM332" i="18"/>
  <c r="BA333" i="18"/>
  <c r="BI333" i="18"/>
  <c r="BK333" i="18"/>
  <c r="BM333" i="18"/>
  <c r="BA334" i="18"/>
  <c r="BI334" i="18"/>
  <c r="BK334" i="18"/>
  <c r="BM334" i="18"/>
  <c r="BA335" i="18"/>
  <c r="BR335" i="18" s="1"/>
  <c r="BI335" i="18"/>
  <c r="BK335" i="18"/>
  <c r="BM335" i="18"/>
  <c r="BA336" i="18"/>
  <c r="BI336" i="18"/>
  <c r="BK336" i="18"/>
  <c r="BM336" i="18"/>
  <c r="BA337" i="18"/>
  <c r="BI337" i="18"/>
  <c r="BK337" i="18"/>
  <c r="BM337" i="18"/>
  <c r="BA338" i="18"/>
  <c r="BI338" i="18"/>
  <c r="BK338" i="18"/>
  <c r="BM338" i="18"/>
  <c r="BA339" i="18"/>
  <c r="BI339" i="18"/>
  <c r="BK339" i="18"/>
  <c r="BM339" i="18"/>
  <c r="BA340" i="18"/>
  <c r="BI340" i="18"/>
  <c r="BK340" i="18"/>
  <c r="BM340" i="18"/>
  <c r="BA341" i="18"/>
  <c r="BI341" i="18"/>
  <c r="BK341" i="18"/>
  <c r="BM341" i="18"/>
  <c r="BA342" i="18"/>
  <c r="BI342" i="18"/>
  <c r="BK342" i="18"/>
  <c r="BM342" i="18"/>
  <c r="BA343" i="18"/>
  <c r="BI343" i="18"/>
  <c r="BK343" i="18"/>
  <c r="BM343" i="18"/>
  <c r="BA344" i="18"/>
  <c r="BI344" i="18"/>
  <c r="BK344" i="18"/>
  <c r="BM344" i="18"/>
  <c r="BA345" i="18"/>
  <c r="BI345" i="18"/>
  <c r="BK345" i="18"/>
  <c r="BM345" i="18"/>
  <c r="BA346" i="18"/>
  <c r="BI346" i="18"/>
  <c r="BK346" i="18"/>
  <c r="BM346" i="18"/>
  <c r="BA347" i="18"/>
  <c r="BI347" i="18"/>
  <c r="BK347" i="18"/>
  <c r="BM347" i="18"/>
  <c r="BA348" i="18"/>
  <c r="BI348" i="18"/>
  <c r="BK348" i="18"/>
  <c r="BM348" i="18"/>
  <c r="BA349" i="18"/>
  <c r="BI349" i="18"/>
  <c r="BK349" i="18"/>
  <c r="BM349" i="18"/>
  <c r="BA350" i="18"/>
  <c r="BI350" i="18"/>
  <c r="BK350" i="18"/>
  <c r="BM350" i="18"/>
  <c r="BA351" i="18"/>
  <c r="BR351" i="18" s="1"/>
  <c r="BI351" i="18"/>
  <c r="BK351" i="18"/>
  <c r="BM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M359" i="18"/>
  <c r="BA360" i="18"/>
  <c r="BI360" i="18"/>
  <c r="BK360" i="18"/>
  <c r="BM360" i="18"/>
  <c r="BA361" i="18"/>
  <c r="BI361" i="18"/>
  <c r="BK361" i="18"/>
  <c r="BM361" i="18"/>
  <c r="BA362" i="18"/>
  <c r="BI362" i="18"/>
  <c r="BK362" i="18"/>
  <c r="BM362" i="18"/>
  <c r="BA363" i="18"/>
  <c r="BI363" i="18"/>
  <c r="BK363" i="18"/>
  <c r="BM363" i="18"/>
  <c r="BA364" i="18"/>
  <c r="BI364" i="18"/>
  <c r="BK364" i="18"/>
  <c r="BM364" i="18"/>
  <c r="BA365" i="18"/>
  <c r="BI365" i="18"/>
  <c r="BK365" i="18"/>
  <c r="BM365" i="18"/>
  <c r="BA366" i="18"/>
  <c r="BI366" i="18"/>
  <c r="BK366" i="18"/>
  <c r="BM366" i="18"/>
  <c r="BA367" i="18"/>
  <c r="BR367" i="18" s="1"/>
  <c r="BI367" i="18"/>
  <c r="BK367" i="18"/>
  <c r="BM367" i="18"/>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R375" i="18" s="1"/>
  <c r="BM375" i="18"/>
  <c r="BA11" i="18"/>
  <c r="BI11" i="18"/>
  <c r="BK11" i="18"/>
  <c r="BM11" i="18"/>
  <c r="F8" i="26"/>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U168" i="10"/>
  <c r="Z168" i="10"/>
  <c r="AA168" i="10"/>
  <c r="AC168" i="10"/>
  <c r="AE168" i="10"/>
  <c r="AF168" i="10"/>
  <c r="AD169" i="10"/>
  <c r="X169" i="10"/>
  <c r="S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S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S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S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S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S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S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S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S177" i="10"/>
  <c r="J177" i="10"/>
  <c r="Q177" i="10"/>
  <c r="V177" i="10"/>
  <c r="Y177" i="10"/>
  <c r="N177" i="10"/>
  <c r="M177" i="10"/>
  <c r="L177" i="10"/>
  <c r="E177" i="10"/>
  <c r="F177" i="10"/>
  <c r="G177" i="10"/>
  <c r="H177" i="10"/>
  <c r="K177" i="10"/>
  <c r="R177" i="10"/>
  <c r="T177" i="10"/>
  <c r="U177" i="10"/>
  <c r="Z177" i="10"/>
  <c r="AA177" i="10"/>
  <c r="AC177" i="10"/>
  <c r="AE177" i="10"/>
  <c r="AF177" i="10"/>
  <c r="C178" i="10"/>
  <c r="AD178" i="10"/>
  <c r="X178" i="10"/>
  <c r="S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S179" i="10"/>
  <c r="J179" i="10"/>
  <c r="Q179" i="10"/>
  <c r="V179" i="10"/>
  <c r="Y179" i="10"/>
  <c r="N179" i="10"/>
  <c r="M179" i="10"/>
  <c r="L179" i="10"/>
  <c r="E179" i="10"/>
  <c r="F179" i="10"/>
  <c r="G179" i="10"/>
  <c r="H179" i="10"/>
  <c r="K179" i="10"/>
  <c r="R179" i="10"/>
  <c r="T179" i="10"/>
  <c r="U179" i="10"/>
  <c r="Z179" i="10"/>
  <c r="AA179" i="10"/>
  <c r="AC179" i="10"/>
  <c r="AE179" i="10"/>
  <c r="AF179" i="10"/>
  <c r="C180" i="10"/>
  <c r="AD180" i="10"/>
  <c r="X180" i="10"/>
  <c r="S180" i="10"/>
  <c r="J180" i="10"/>
  <c r="Q180" i="10"/>
  <c r="V180" i="10"/>
  <c r="Y180" i="10"/>
  <c r="N180" i="10"/>
  <c r="M180" i="10"/>
  <c r="L180" i="10"/>
  <c r="E180" i="10"/>
  <c r="F180" i="10"/>
  <c r="G180" i="10"/>
  <c r="H180" i="10"/>
  <c r="K180" i="10"/>
  <c r="R180" i="10"/>
  <c r="T180" i="10"/>
  <c r="U180" i="10"/>
  <c r="Z180" i="10"/>
  <c r="AA180" i="10"/>
  <c r="AC180" i="10"/>
  <c r="AE180" i="10"/>
  <c r="AF180" i="10"/>
  <c r="C192" i="10"/>
  <c r="AD192" i="10"/>
  <c r="X192" i="10"/>
  <c r="S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S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S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S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S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S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S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4" i="1" s="1"/>
  <c r="A14"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H381" i="18"/>
  <c r="AM381" i="18" s="1"/>
  <c r="I381" i="18"/>
  <c r="AN381" i="18" s="1"/>
  <c r="J381" i="18"/>
  <c r="AO381" i="18" s="1"/>
  <c r="K381" i="18"/>
  <c r="AP381" i="18" s="1"/>
  <c r="L381" i="18"/>
  <c r="AQ381" i="18" s="1"/>
  <c r="M381" i="18"/>
  <c r="M413" i="18" s="1"/>
  <c r="N381" i="18"/>
  <c r="AS381" i="18" s="1"/>
  <c r="O381" i="18"/>
  <c r="AT381" i="18" s="1"/>
  <c r="P381" i="18"/>
  <c r="AU381" i="18" s="1"/>
  <c r="Q381" i="18"/>
  <c r="R381" i="18"/>
  <c r="AW381" i="18" s="1"/>
  <c r="S381" i="18"/>
  <c r="AX381" i="18" s="1"/>
  <c r="T381" i="18"/>
  <c r="AY381" i="18" s="1"/>
  <c r="U381" i="18"/>
  <c r="V381" i="18"/>
  <c r="BA381" i="18" s="1"/>
  <c r="W381" i="18"/>
  <c r="X381" i="18"/>
  <c r="BC381" i="18" s="1"/>
  <c r="Y381" i="18"/>
  <c r="Z381" i="18"/>
  <c r="BE381" i="18" s="1"/>
  <c r="AA381" i="18"/>
  <c r="BF381" i="18" s="1"/>
  <c r="AB381" i="18"/>
  <c r="BG381" i="18" s="1"/>
  <c r="AC381" i="18"/>
  <c r="AD381" i="18"/>
  <c r="BI381" i="18" s="1"/>
  <c r="AE381" i="18"/>
  <c r="AF381" i="18"/>
  <c r="BK381" i="18" s="1"/>
  <c r="AG381" i="18"/>
  <c r="BL381" i="18" s="1"/>
  <c r="AH381" i="18"/>
  <c r="BM381" i="18" s="1"/>
  <c r="AI381" i="18"/>
  <c r="BN381" i="18" s="1"/>
  <c r="F382" i="18"/>
  <c r="AK382" i="18" s="1"/>
  <c r="G382" i="18"/>
  <c r="H382" i="18"/>
  <c r="AM382" i="18" s="1"/>
  <c r="I382" i="18"/>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L383" i="18"/>
  <c r="AQ383" i="18" s="1"/>
  <c r="M383" i="18"/>
  <c r="AR383" i="18" s="1"/>
  <c r="N383" i="18"/>
  <c r="AS383" i="18" s="1"/>
  <c r="O383" i="18"/>
  <c r="AT383" i="18" s="1"/>
  <c r="P383" i="18"/>
  <c r="AU383" i="18" s="1"/>
  <c r="Q383" i="18"/>
  <c r="R383" i="18"/>
  <c r="AW383" i="18" s="1"/>
  <c r="S383" i="18"/>
  <c r="AX383" i="18" s="1"/>
  <c r="T383" i="18"/>
  <c r="AY383" i="18" s="1"/>
  <c r="U383" i="18"/>
  <c r="AZ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X385" i="18"/>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H389" i="18"/>
  <c r="I389" i="18"/>
  <c r="J389" i="18"/>
  <c r="K389" i="18"/>
  <c r="AP389" i="18" s="1"/>
  <c r="L389" i="18"/>
  <c r="AQ389" i="18" s="1"/>
  <c r="M389" i="18"/>
  <c r="N389" i="18"/>
  <c r="O389" i="18"/>
  <c r="P389" i="18"/>
  <c r="AU389" i="18" s="1"/>
  <c r="Q389" i="18"/>
  <c r="R389" i="18"/>
  <c r="S389" i="18"/>
  <c r="AX389" i="18" s="1"/>
  <c r="T389" i="18"/>
  <c r="AY389" i="18" s="1"/>
  <c r="U389" i="18"/>
  <c r="V389" i="18"/>
  <c r="W389" i="18"/>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N396" i="18"/>
  <c r="O396" i="18"/>
  <c r="P396" i="18"/>
  <c r="Q396" i="18"/>
  <c r="AV396" i="18" s="1"/>
  <c r="R396" i="18"/>
  <c r="AW396" i="18" s="1"/>
  <c r="S396" i="18"/>
  <c r="T396" i="18"/>
  <c r="U396" i="18"/>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P397" i="18"/>
  <c r="Q397" i="18"/>
  <c r="R397" i="18"/>
  <c r="S397" i="18"/>
  <c r="AX397" i="18" s="1"/>
  <c r="T397" i="18"/>
  <c r="AY397" i="18" s="1"/>
  <c r="U397" i="18"/>
  <c r="V397" i="18"/>
  <c r="W397" i="18"/>
  <c r="X397" i="18"/>
  <c r="BC397" i="18" s="1"/>
  <c r="Y397" i="18"/>
  <c r="Z397" i="18"/>
  <c r="BE397" i="18" s="1"/>
  <c r="AA397" i="18"/>
  <c r="BF397" i="18" s="1"/>
  <c r="AB397" i="18"/>
  <c r="BG397" i="18" s="1"/>
  <c r="AC397" i="18"/>
  <c r="AD397" i="18"/>
  <c r="AE397" i="18"/>
  <c r="BJ397" i="18" s="1"/>
  <c r="AF397" i="18"/>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N400" i="18"/>
  <c r="AS400" i="18" s="1"/>
  <c r="O400" i="18"/>
  <c r="P400" i="18"/>
  <c r="AU400" i="18" s="1"/>
  <c r="Q400" i="18"/>
  <c r="AV400" i="18" s="1"/>
  <c r="R400" i="18"/>
  <c r="AW400" i="18" s="1"/>
  <c r="S400" i="18"/>
  <c r="T400" i="18"/>
  <c r="U400" i="18"/>
  <c r="AZ400" i="18" s="1"/>
  <c r="V400" i="18"/>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H401" i="18"/>
  <c r="AM401" i="18" s="1"/>
  <c r="I401" i="18"/>
  <c r="J401" i="18"/>
  <c r="K401" i="18"/>
  <c r="AP401" i="18" s="1"/>
  <c r="L401" i="18"/>
  <c r="AQ401" i="18" s="1"/>
  <c r="M401" i="18"/>
  <c r="N401" i="18"/>
  <c r="AS401" i="18" s="1"/>
  <c r="O401" i="18"/>
  <c r="P401" i="18"/>
  <c r="AU401" i="18" s="1"/>
  <c r="Q401" i="18"/>
  <c r="R401" i="18"/>
  <c r="S401" i="18"/>
  <c r="AX401" i="18" s="1"/>
  <c r="T401" i="18"/>
  <c r="AY401" i="18" s="1"/>
  <c r="U401" i="18"/>
  <c r="V401" i="18"/>
  <c r="W401" i="18"/>
  <c r="X401" i="18"/>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U413" i="18"/>
  <c r="AZ413" i="18" s="1"/>
  <c r="AC413" i="18"/>
  <c r="BH413" i="18" s="1"/>
  <c r="AI413" i="18"/>
  <c r="BN413" i="18" s="1"/>
  <c r="W414" i="18"/>
  <c r="BB414" i="18" s="1"/>
  <c r="AA414" i="18"/>
  <c r="AG414" i="18"/>
  <c r="AA415" i="18"/>
  <c r="AI415" i="18"/>
  <c r="BN415" i="18" s="1"/>
  <c r="P416" i="18"/>
  <c r="Y416" i="18"/>
  <c r="BD416" i="18" s="1"/>
  <c r="AA417" i="18"/>
  <c r="BF417" i="18" s="1"/>
  <c r="AB417" i="18"/>
  <c r="BG417" i="18" s="1"/>
  <c r="H418" i="18"/>
  <c r="Q418" i="18"/>
  <c r="AV418" i="18" s="1"/>
  <c r="Y418" i="18"/>
  <c r="BD418" i="18" s="1"/>
  <c r="S419" i="18"/>
  <c r="T419" i="18"/>
  <c r="AA419" i="18"/>
  <c r="Q420" i="18"/>
  <c r="R420" i="18"/>
  <c r="AG420" i="18"/>
  <c r="BL420" i="18" s="1"/>
  <c r="AH420" i="18"/>
  <c r="C420" i="18" s="1"/>
  <c r="G421" i="18"/>
  <c r="AL421" i="18" s="1"/>
  <c r="K421" i="18"/>
  <c r="T421" i="18"/>
  <c r="AA421" i="18"/>
  <c r="Q422" i="18"/>
  <c r="R422" i="18"/>
  <c r="AG422" i="18"/>
  <c r="H423" i="18"/>
  <c r="AM423" i="18" s="1"/>
  <c r="K423" i="18"/>
  <c r="AP423" i="18" s="1"/>
  <c r="AA423" i="18"/>
  <c r="BF423" i="18" s="1"/>
  <c r="AD423" i="18"/>
  <c r="BI423" i="18" s="1"/>
  <c r="AI423" i="18"/>
  <c r="BN423" i="18" s="1"/>
  <c r="P424" i="18"/>
  <c r="AU424" i="18" s="1"/>
  <c r="Q424" i="18"/>
  <c r="AV424" i="18" s="1"/>
  <c r="U424" i="18"/>
  <c r="AZ424" i="18" s="1"/>
  <c r="V424" i="18"/>
  <c r="BA424" i="18" s="1"/>
  <c r="AF424" i="18"/>
  <c r="BK424" i="18" s="1"/>
  <c r="AG424" i="18"/>
  <c r="BL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AG434" i="18"/>
  <c r="BL434" i="18" s="1"/>
  <c r="G435" i="18"/>
  <c r="AL435" i="18" s="1"/>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Y465" i="18"/>
  <c r="BD465" i="18" s="1"/>
  <c r="Q467" i="18"/>
  <c r="AV467" i="18" s="1"/>
  <c r="Y467" i="18"/>
  <c r="BD467" i="18" s="1"/>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11" i="18"/>
  <c r="E11" i="18" s="1"/>
  <c r="D12" i="18"/>
  <c r="E12" i="18" s="1"/>
  <c r="D13" i="18"/>
  <c r="E13" i="18" s="1"/>
  <c r="D14" i="18"/>
  <c r="E14" i="18" s="1"/>
  <c r="D15" i="18"/>
  <c r="E15" i="18" s="1"/>
  <c r="D17" i="18"/>
  <c r="E17" i="18" s="1"/>
  <c r="D18" i="18"/>
  <c r="E18" i="18" s="1"/>
  <c r="D19" i="18"/>
  <c r="E19" i="18" s="1"/>
  <c r="D20" i="18"/>
  <c r="E20" i="18" s="1"/>
  <c r="D21" i="18"/>
  <c r="E21" i="18" s="1"/>
  <c r="D22" i="18"/>
  <c r="E22" i="18" s="1"/>
  <c r="D23" i="18"/>
  <c r="E23" i="18" s="1"/>
  <c r="D24" i="18"/>
  <c r="E24" i="18" s="1"/>
  <c r="D25" i="18"/>
  <c r="E25" i="18"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474"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1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BI35" i="17"/>
  <c r="B381" i="10" l="1"/>
  <c r="B377" i="10"/>
  <c r="B373" i="10"/>
  <c r="B369" i="10"/>
  <c r="B365" i="10"/>
  <c r="B361" i="10"/>
  <c r="B357" i="10"/>
  <c r="B353" i="10"/>
  <c r="B367" i="10"/>
  <c r="B397" i="10"/>
  <c r="B452" i="10"/>
  <c r="B431" i="10"/>
  <c r="B494" i="10"/>
  <c r="B478" i="10"/>
  <c r="B336" i="10"/>
  <c r="B328" i="10"/>
  <c r="B308" i="10"/>
  <c r="B255" i="10"/>
  <c r="B247" i="10"/>
  <c r="M210" i="13" s="1"/>
  <c r="B231" i="10"/>
  <c r="M194" i="13" s="1"/>
  <c r="B152" i="10"/>
  <c r="M115" i="13" s="1"/>
  <c r="B148" i="10"/>
  <c r="M111" i="13" s="1"/>
  <c r="B144" i="10"/>
  <c r="M107" i="13" s="1"/>
  <c r="B140" i="10"/>
  <c r="M103" i="13" s="1"/>
  <c r="B104" i="10"/>
  <c r="M67" i="13" s="1"/>
  <c r="B96" i="10"/>
  <c r="B92" i="10"/>
  <c r="B84" i="10"/>
  <c r="M47" i="13" s="1"/>
  <c r="B76" i="10"/>
  <c r="M39" i="13" s="1"/>
  <c r="B72" i="10"/>
  <c r="M35" i="13" s="1"/>
  <c r="B68" i="10"/>
  <c r="M31" i="13" s="1"/>
  <c r="B48" i="10"/>
  <c r="M11" i="13" s="1"/>
  <c r="B350" i="10"/>
  <c r="B208" i="10"/>
  <c r="B405" i="10"/>
  <c r="B460" i="10"/>
  <c r="B439" i="10"/>
  <c r="B415" i="10"/>
  <c r="B502" i="10"/>
  <c r="B324" i="10"/>
  <c r="B389" i="10"/>
  <c r="B444" i="10"/>
  <c r="B468" i="10"/>
  <c r="B423" i="10"/>
  <c r="B486" i="10"/>
  <c r="B332" i="10"/>
  <c r="B300" i="10"/>
  <c r="B296" i="10"/>
  <c r="B239" i="10"/>
  <c r="M202" i="13" s="1"/>
  <c r="B80" i="10"/>
  <c r="B382" i="10"/>
  <c r="B453" i="10"/>
  <c r="B438" i="10"/>
  <c r="B485" i="10"/>
  <c r="B230" i="10"/>
  <c r="M193" i="13" s="1"/>
  <c r="B132" i="10"/>
  <c r="M95" i="13" s="1"/>
  <c r="B116" i="10"/>
  <c r="M79" i="13" s="1"/>
  <c r="B164" i="10"/>
  <c r="B156" i="10"/>
  <c r="B347" i="10"/>
  <c r="B211" i="10"/>
  <c r="M174" i="13" s="1"/>
  <c r="B391" i="10"/>
  <c r="B446" i="10"/>
  <c r="B470" i="10"/>
  <c r="B429" i="10"/>
  <c r="B492" i="10"/>
  <c r="B335" i="10"/>
  <c r="B331" i="10"/>
  <c r="B386" i="10"/>
  <c r="B394" i="10"/>
  <c r="B410" i="10"/>
  <c r="B465" i="10"/>
  <c r="B413" i="10"/>
  <c r="B426" i="10"/>
  <c r="B489" i="10"/>
  <c r="B285" i="10"/>
  <c r="B281" i="10"/>
  <c r="B265" i="10"/>
  <c r="B261" i="10"/>
  <c r="B130" i="10"/>
  <c r="M93" i="13" s="1"/>
  <c r="B126" i="10"/>
  <c r="M89" i="13" s="1"/>
  <c r="B118" i="10"/>
  <c r="M81" i="13" s="1"/>
  <c r="B114" i="10"/>
  <c r="M77" i="13" s="1"/>
  <c r="B110" i="10"/>
  <c r="M73" i="13" s="1"/>
  <c r="B106" i="10"/>
  <c r="M69" i="13" s="1"/>
  <c r="B57" i="10"/>
  <c r="M20" i="13" s="1"/>
  <c r="B228" i="10"/>
  <c r="M191" i="13" s="1"/>
  <c r="B162" i="10"/>
  <c r="M125" i="13" s="1"/>
  <c r="B158" i="10"/>
  <c r="M121" i="13" s="1"/>
  <c r="B153" i="10"/>
  <c r="M116" i="13" s="1"/>
  <c r="B316" i="10"/>
  <c r="B312" i="10"/>
  <c r="B292" i="10"/>
  <c r="B243" i="10"/>
  <c r="M206" i="13" s="1"/>
  <c r="B100" i="10"/>
  <c r="M63" i="13" s="1"/>
  <c r="B88" i="10"/>
  <c r="M51" i="13" s="1"/>
  <c r="B225" i="10"/>
  <c r="M188" i="13" s="1"/>
  <c r="B203" i="10"/>
  <c r="M166" i="13" s="1"/>
  <c r="B204" i="10"/>
  <c r="B390" i="10"/>
  <c r="B445" i="10"/>
  <c r="B422" i="10"/>
  <c r="B477" i="10"/>
  <c r="B271" i="10"/>
  <c r="B124" i="10"/>
  <c r="M87" i="13" s="1"/>
  <c r="B120" i="10"/>
  <c r="M83" i="13" s="1"/>
  <c r="B112" i="10"/>
  <c r="B54" i="10"/>
  <c r="M17" i="13" s="1"/>
  <c r="B213" i="10"/>
  <c r="M176" i="13" s="1"/>
  <c r="B383" i="10"/>
  <c r="B399" i="10"/>
  <c r="B454" i="10"/>
  <c r="B437" i="10"/>
  <c r="B484" i="10"/>
  <c r="B402" i="10"/>
  <c r="B449" i="10"/>
  <c r="B457" i="10"/>
  <c r="B434" i="10"/>
  <c r="B418" i="10"/>
  <c r="B497" i="10"/>
  <c r="B481" i="10"/>
  <c r="B289" i="10"/>
  <c r="B277" i="10"/>
  <c r="B273" i="10"/>
  <c r="B269" i="10"/>
  <c r="B138" i="10"/>
  <c r="M101" i="13" s="1"/>
  <c r="B134" i="10"/>
  <c r="M97" i="13" s="1"/>
  <c r="B122" i="10"/>
  <c r="M85" i="13" s="1"/>
  <c r="B61" i="10"/>
  <c r="B166" i="10"/>
  <c r="M129" i="13" s="1"/>
  <c r="B351" i="10"/>
  <c r="B343" i="10"/>
  <c r="B398" i="10"/>
  <c r="B469" i="10"/>
  <c r="B430" i="10"/>
  <c r="B501" i="10"/>
  <c r="B263" i="10"/>
  <c r="B128" i="10"/>
  <c r="B151" i="10"/>
  <c r="B147" i="10"/>
  <c r="M110" i="13" s="1"/>
  <c r="B143" i="10"/>
  <c r="M106" i="13" s="1"/>
  <c r="B139" i="10"/>
  <c r="M102" i="13" s="1"/>
  <c r="B87" i="10"/>
  <c r="M50" i="13" s="1"/>
  <c r="B83" i="10"/>
  <c r="M46" i="13" s="1"/>
  <c r="B71" i="10"/>
  <c r="M34" i="13" s="1"/>
  <c r="B53" i="10"/>
  <c r="M16" i="13" s="1"/>
  <c r="B344" i="10"/>
  <c r="B207" i="10"/>
  <c r="M170" i="13" s="1"/>
  <c r="B202" i="10"/>
  <c r="M165" i="13" s="1"/>
  <c r="B219" i="10"/>
  <c r="M182" i="13" s="1"/>
  <c r="B340" i="10"/>
  <c r="B320" i="10"/>
  <c r="B304" i="10"/>
  <c r="B259" i="10"/>
  <c r="M222" i="13" s="1"/>
  <c r="B251" i="10"/>
  <c r="B235" i="10"/>
  <c r="M198" i="13" s="1"/>
  <c r="B64" i="10"/>
  <c r="M27" i="13" s="1"/>
  <c r="B55" i="10"/>
  <c r="M18" i="13" s="1"/>
  <c r="B406" i="10"/>
  <c r="B461" i="10"/>
  <c r="B414" i="10"/>
  <c r="B493" i="10"/>
  <c r="B287" i="10"/>
  <c r="B283" i="10"/>
  <c r="B279" i="10"/>
  <c r="B275" i="10"/>
  <c r="B267" i="10"/>
  <c r="B136" i="10"/>
  <c r="M99" i="13" s="1"/>
  <c r="B108" i="10"/>
  <c r="M71" i="13" s="1"/>
  <c r="B63" i="10"/>
  <c r="M26" i="13" s="1"/>
  <c r="B59" i="10"/>
  <c r="M22" i="13" s="1"/>
  <c r="B224" i="10"/>
  <c r="M187" i="13" s="1"/>
  <c r="B169" i="10"/>
  <c r="M132" i="13" s="1"/>
  <c r="B160" i="10"/>
  <c r="M123" i="13" s="1"/>
  <c r="B407" i="10"/>
  <c r="B462" i="10"/>
  <c r="B421" i="10"/>
  <c r="B500" i="10"/>
  <c r="B476" i="10"/>
  <c r="B339" i="10"/>
  <c r="B327" i="10"/>
  <c r="B323" i="10"/>
  <c r="B319" i="10"/>
  <c r="B315" i="10"/>
  <c r="B311" i="10"/>
  <c r="B307" i="10"/>
  <c r="B303" i="10"/>
  <c r="B299" i="10"/>
  <c r="B295" i="10"/>
  <c r="B291" i="10"/>
  <c r="B258" i="10"/>
  <c r="M221" i="13" s="1"/>
  <c r="B254" i="10"/>
  <c r="M217" i="13" s="1"/>
  <c r="B250" i="10"/>
  <c r="M213" i="13" s="1"/>
  <c r="B246" i="10"/>
  <c r="M209" i="13" s="1"/>
  <c r="B242" i="10"/>
  <c r="B238" i="10"/>
  <c r="M201" i="13" s="1"/>
  <c r="B234" i="10"/>
  <c r="M197" i="13" s="1"/>
  <c r="B103" i="10"/>
  <c r="M66" i="13" s="1"/>
  <c r="B99" i="10"/>
  <c r="M62" i="13" s="1"/>
  <c r="B95" i="10"/>
  <c r="M58" i="13" s="1"/>
  <c r="B91" i="10"/>
  <c r="M54" i="13" s="1"/>
  <c r="B79" i="10"/>
  <c r="M42" i="13" s="1"/>
  <c r="B75" i="10"/>
  <c r="M38" i="13" s="1"/>
  <c r="B67" i="10"/>
  <c r="M30" i="13" s="1"/>
  <c r="B223" i="10"/>
  <c r="M186" i="13" s="1"/>
  <c r="B168" i="10"/>
  <c r="M131" i="13" s="1"/>
  <c r="B52" i="10"/>
  <c r="M15" i="13" s="1"/>
  <c r="B352" i="10"/>
  <c r="B212" i="10"/>
  <c r="M175" i="13" s="1"/>
  <c r="B395" i="10"/>
  <c r="B411" i="10"/>
  <c r="B458" i="10"/>
  <c r="B441" i="10"/>
  <c r="B433" i="10"/>
  <c r="B425" i="10"/>
  <c r="B417" i="10"/>
  <c r="B496" i="10"/>
  <c r="B488" i="10"/>
  <c r="B480" i="10"/>
  <c r="B341" i="10"/>
  <c r="B337" i="10"/>
  <c r="B333" i="10"/>
  <c r="B329" i="10"/>
  <c r="B325" i="10"/>
  <c r="B321" i="10"/>
  <c r="B317" i="10"/>
  <c r="B313" i="10"/>
  <c r="B309" i="10"/>
  <c r="B305" i="10"/>
  <c r="B301" i="10"/>
  <c r="B297" i="10"/>
  <c r="B293" i="10"/>
  <c r="B260" i="10"/>
  <c r="M223" i="13" s="1"/>
  <c r="B256" i="10"/>
  <c r="M219" i="13" s="1"/>
  <c r="B252" i="10"/>
  <c r="B248" i="10"/>
  <c r="M211" i="13" s="1"/>
  <c r="B244" i="10"/>
  <c r="M207" i="13" s="1"/>
  <c r="B240" i="10"/>
  <c r="M203" i="13" s="1"/>
  <c r="B236" i="10"/>
  <c r="M199" i="13" s="1"/>
  <c r="B232" i="10"/>
  <c r="M195" i="13" s="1"/>
  <c r="B149" i="10"/>
  <c r="M112" i="13" s="1"/>
  <c r="B145" i="10"/>
  <c r="M108" i="13" s="1"/>
  <c r="B141" i="10"/>
  <c r="M104" i="13" s="1"/>
  <c r="B105" i="10"/>
  <c r="M68" i="13" s="1"/>
  <c r="B101" i="10"/>
  <c r="M64" i="13" s="1"/>
  <c r="B97" i="10"/>
  <c r="M60" i="13" s="1"/>
  <c r="B93" i="10"/>
  <c r="M56" i="13" s="1"/>
  <c r="B89" i="10"/>
  <c r="M52" i="13" s="1"/>
  <c r="B85" i="10"/>
  <c r="B81" i="10"/>
  <c r="M44" i="13" s="1"/>
  <c r="B77" i="10"/>
  <c r="B73" i="10"/>
  <c r="M36" i="13" s="1"/>
  <c r="B69" i="10"/>
  <c r="M32" i="13" s="1"/>
  <c r="B65" i="10"/>
  <c r="M28" i="13" s="1"/>
  <c r="B49" i="10"/>
  <c r="M12" i="13" s="1"/>
  <c r="B227" i="10"/>
  <c r="M190" i="13" s="1"/>
  <c r="B348" i="10"/>
  <c r="B209" i="10"/>
  <c r="M172" i="13" s="1"/>
  <c r="B205" i="10"/>
  <c r="B200" i="10"/>
  <c r="M163" i="13" s="1"/>
  <c r="B378" i="10"/>
  <c r="B374" i="10"/>
  <c r="B370" i="10"/>
  <c r="B366" i="10"/>
  <c r="B362" i="10"/>
  <c r="B358" i="10"/>
  <c r="B354" i="10"/>
  <c r="B215" i="10"/>
  <c r="M178" i="13" s="1"/>
  <c r="B218" i="10"/>
  <c r="M181" i="13" s="1"/>
  <c r="B387" i="10"/>
  <c r="B403" i="10"/>
  <c r="B450" i="10"/>
  <c r="B466" i="10"/>
  <c r="B388" i="10"/>
  <c r="B396" i="10"/>
  <c r="B404" i="10"/>
  <c r="B443" i="10"/>
  <c r="B451" i="10"/>
  <c r="B459" i="10"/>
  <c r="B467" i="10"/>
  <c r="B440" i="10"/>
  <c r="B432" i="10"/>
  <c r="B424" i="10"/>
  <c r="B416" i="10"/>
  <c r="B474" i="10"/>
  <c r="B495" i="10"/>
  <c r="B487" i="10"/>
  <c r="B479" i="10"/>
  <c r="B288" i="10"/>
  <c r="B284" i="10"/>
  <c r="B280" i="10"/>
  <c r="B276" i="10"/>
  <c r="B272" i="10"/>
  <c r="B268" i="10"/>
  <c r="B264" i="10"/>
  <c r="B137" i="10"/>
  <c r="M100" i="13" s="1"/>
  <c r="B133" i="10"/>
  <c r="M96" i="13" s="1"/>
  <c r="B129" i="10"/>
  <c r="M92" i="13" s="1"/>
  <c r="B125" i="10"/>
  <c r="B121" i="10"/>
  <c r="M84" i="13" s="1"/>
  <c r="B117" i="10"/>
  <c r="M80" i="13" s="1"/>
  <c r="B113" i="10"/>
  <c r="M76" i="13" s="1"/>
  <c r="B109" i="10"/>
  <c r="M72" i="13" s="1"/>
  <c r="B60" i="10"/>
  <c r="M23" i="13" s="1"/>
  <c r="B56" i="10"/>
  <c r="M19" i="13" s="1"/>
  <c r="B226" i="10"/>
  <c r="M189" i="13" s="1"/>
  <c r="B165" i="10"/>
  <c r="B161" i="10"/>
  <c r="M124" i="13" s="1"/>
  <c r="B157" i="10"/>
  <c r="M120" i="13" s="1"/>
  <c r="B181" i="10"/>
  <c r="B182" i="10"/>
  <c r="M145" i="13" s="1"/>
  <c r="B183" i="10"/>
  <c r="M146" i="13" s="1"/>
  <c r="B184" i="10"/>
  <c r="M147" i="13" s="1"/>
  <c r="B185" i="10"/>
  <c r="M148" i="13" s="1"/>
  <c r="B186" i="10"/>
  <c r="B187" i="10"/>
  <c r="M150" i="13" s="1"/>
  <c r="B188" i="10"/>
  <c r="M151" i="13" s="1"/>
  <c r="B189" i="10"/>
  <c r="M152" i="13" s="1"/>
  <c r="B190" i="10"/>
  <c r="M153" i="13" s="1"/>
  <c r="B191" i="10"/>
  <c r="M154" i="13" s="1"/>
  <c r="B345" i="10"/>
  <c r="B199" i="10"/>
  <c r="M162" i="13" s="1"/>
  <c r="B214" i="10"/>
  <c r="B220" i="10"/>
  <c r="M183" i="13" s="1"/>
  <c r="B380" i="10"/>
  <c r="B372" i="10"/>
  <c r="B368" i="10"/>
  <c r="B364" i="10"/>
  <c r="B360" i="10"/>
  <c r="B356" i="10"/>
  <c r="B392" i="10"/>
  <c r="B447" i="10"/>
  <c r="B463" i="10"/>
  <c r="B428" i="10"/>
  <c r="B420" i="10"/>
  <c r="B499" i="10"/>
  <c r="B491" i="10"/>
  <c r="B483" i="10"/>
  <c r="B475" i="10"/>
  <c r="B290" i="10"/>
  <c r="B286" i="10"/>
  <c r="B282" i="10"/>
  <c r="B278" i="10"/>
  <c r="B274" i="10"/>
  <c r="B270" i="10"/>
  <c r="B266" i="10"/>
  <c r="B262" i="10"/>
  <c r="B135" i="10"/>
  <c r="M98" i="13" s="1"/>
  <c r="B131" i="10"/>
  <c r="M94" i="13" s="1"/>
  <c r="B127" i="10"/>
  <c r="M90" i="13" s="1"/>
  <c r="B123" i="10"/>
  <c r="M86" i="13" s="1"/>
  <c r="B119" i="10"/>
  <c r="M82" i="13" s="1"/>
  <c r="B115" i="10"/>
  <c r="M78" i="13" s="1"/>
  <c r="B111" i="10"/>
  <c r="M74" i="13" s="1"/>
  <c r="B107" i="10"/>
  <c r="B62" i="10"/>
  <c r="M25" i="13" s="1"/>
  <c r="B58" i="10"/>
  <c r="M21" i="13" s="1"/>
  <c r="B222" i="10"/>
  <c r="M185" i="13" s="1"/>
  <c r="B167" i="10"/>
  <c r="M130" i="13" s="1"/>
  <c r="B163" i="10"/>
  <c r="M126" i="13" s="1"/>
  <c r="B159" i="10"/>
  <c r="M122" i="13" s="1"/>
  <c r="B155" i="10"/>
  <c r="M118" i="13" s="1"/>
  <c r="B349" i="10"/>
  <c r="B216" i="10"/>
  <c r="M179" i="13" s="1"/>
  <c r="B217" i="10"/>
  <c r="M180" i="13" s="1"/>
  <c r="B376" i="10"/>
  <c r="B384" i="10"/>
  <c r="B400" i="10"/>
  <c r="B408" i="10"/>
  <c r="B455" i="10"/>
  <c r="B471" i="10"/>
  <c r="B436" i="10"/>
  <c r="B385" i="10"/>
  <c r="B393" i="10"/>
  <c r="B401" i="10"/>
  <c r="B409" i="10"/>
  <c r="B448" i="10"/>
  <c r="B456" i="10"/>
  <c r="B464" i="10"/>
  <c r="B472" i="10"/>
  <c r="B435" i="10"/>
  <c r="B427" i="10"/>
  <c r="B419" i="10"/>
  <c r="B498" i="10"/>
  <c r="B490" i="10"/>
  <c r="B482" i="10"/>
  <c r="B342" i="10"/>
  <c r="B338" i="10"/>
  <c r="B334" i="10"/>
  <c r="B330" i="10"/>
  <c r="B326" i="10"/>
  <c r="B322" i="10"/>
  <c r="B318" i="10"/>
  <c r="B314" i="10"/>
  <c r="B310" i="10"/>
  <c r="B306" i="10"/>
  <c r="B302" i="10"/>
  <c r="B298" i="10"/>
  <c r="B294" i="10"/>
  <c r="B257" i="10"/>
  <c r="M220" i="13" s="1"/>
  <c r="B253" i="10"/>
  <c r="M216" i="13" s="1"/>
  <c r="B249" i="10"/>
  <c r="M212" i="13" s="1"/>
  <c r="B245" i="10"/>
  <c r="M208" i="13" s="1"/>
  <c r="B241" i="10"/>
  <c r="M204" i="13" s="1"/>
  <c r="B237" i="10"/>
  <c r="M200" i="13" s="1"/>
  <c r="B233" i="10"/>
  <c r="M196" i="13" s="1"/>
  <c r="B150" i="10"/>
  <c r="M113" i="13" s="1"/>
  <c r="B146" i="10"/>
  <c r="M109" i="13" s="1"/>
  <c r="B142" i="10"/>
  <c r="M105" i="13" s="1"/>
  <c r="B102" i="10"/>
  <c r="M65" i="13" s="1"/>
  <c r="B98" i="10"/>
  <c r="B94" i="10"/>
  <c r="M57" i="13" s="1"/>
  <c r="B90" i="10"/>
  <c r="M53" i="13" s="1"/>
  <c r="B86" i="10"/>
  <c r="M49" i="13" s="1"/>
  <c r="B82" i="10"/>
  <c r="M45" i="13" s="1"/>
  <c r="B78" i="10"/>
  <c r="M41" i="13" s="1"/>
  <c r="B74" i="10"/>
  <c r="M37" i="13" s="1"/>
  <c r="B70" i="10"/>
  <c r="M33" i="13" s="1"/>
  <c r="B66" i="10"/>
  <c r="M29" i="13" s="1"/>
  <c r="B50" i="10"/>
  <c r="M13" i="13" s="1"/>
  <c r="B229" i="10"/>
  <c r="M192" i="13" s="1"/>
  <c r="B221" i="10"/>
  <c r="B198" i="10"/>
  <c r="M161" i="13" s="1"/>
  <c r="B197" i="10"/>
  <c r="M160" i="13" s="1"/>
  <c r="B196" i="10"/>
  <c r="M159" i="13" s="1"/>
  <c r="B195" i="10"/>
  <c r="M158" i="13" s="1"/>
  <c r="B194" i="10"/>
  <c r="B193" i="10"/>
  <c r="M156" i="13" s="1"/>
  <c r="B192" i="10"/>
  <c r="M155" i="13" s="1"/>
  <c r="B180" i="10"/>
  <c r="M143" i="13" s="1"/>
  <c r="B179" i="10"/>
  <c r="M142" i="13" s="1"/>
  <c r="B178" i="10"/>
  <c r="M141" i="13" s="1"/>
  <c r="B177" i="10"/>
  <c r="M140" i="13" s="1"/>
  <c r="B176" i="10"/>
  <c r="M139" i="13" s="1"/>
  <c r="B175" i="10"/>
  <c r="M138" i="13" s="1"/>
  <c r="B174" i="10"/>
  <c r="M137" i="13" s="1"/>
  <c r="B173" i="10"/>
  <c r="M136" i="13" s="1"/>
  <c r="B172" i="10"/>
  <c r="M135" i="13" s="1"/>
  <c r="B171" i="10"/>
  <c r="M134" i="13" s="1"/>
  <c r="B170" i="10"/>
  <c r="M133" i="13" s="1"/>
  <c r="B154" i="10"/>
  <c r="M117" i="13" s="1"/>
  <c r="B51" i="10"/>
  <c r="M14" i="13" s="1"/>
  <c r="B346" i="10"/>
  <c r="B210" i="10"/>
  <c r="M173" i="13" s="1"/>
  <c r="B206" i="10"/>
  <c r="M169" i="13" s="1"/>
  <c r="B201" i="10"/>
  <c r="M164" i="13" s="1"/>
  <c r="B47" i="10"/>
  <c r="M10" i="13" s="1"/>
  <c r="B363" i="10"/>
  <c r="B359" i="10"/>
  <c r="B355" i="10"/>
  <c r="B10" i="14"/>
  <c r="AK404" i="18"/>
  <c r="F424" i="18"/>
  <c r="BK397" i="18"/>
  <c r="AF421" i="18"/>
  <c r="AS392" i="18"/>
  <c r="N418" i="18"/>
  <c r="AS418" i="18" s="1"/>
  <c r="AY391" i="18"/>
  <c r="T418" i="18"/>
  <c r="AK388" i="18"/>
  <c r="D388" i="18"/>
  <c r="BC385" i="18"/>
  <c r="X415" i="18"/>
  <c r="BB381" i="18"/>
  <c r="W406" i="18"/>
  <c r="BB406" i="18" s="1"/>
  <c r="AE417" i="18"/>
  <c r="AH415" i="18"/>
  <c r="AA406" i="18"/>
  <c r="BF406" i="18" s="1"/>
  <c r="BR79" i="18"/>
  <c r="BR57" i="18"/>
  <c r="BA48" i="18"/>
  <c r="BR48" i="18" s="1"/>
  <c r="V383" i="18"/>
  <c r="BA383" i="18" s="1"/>
  <c r="D48" i="18"/>
  <c r="E48" i="18" s="1"/>
  <c r="BL414" i="18"/>
  <c r="AG463" i="18"/>
  <c r="AQ399" i="18"/>
  <c r="L422" i="18"/>
  <c r="AP383" i="18"/>
  <c r="K414" i="18"/>
  <c r="K406" i="18"/>
  <c r="AP406" i="18" s="1"/>
  <c r="AN382" i="18"/>
  <c r="I413" i="18"/>
  <c r="AN413" i="18" s="1"/>
  <c r="I406" i="18"/>
  <c r="AN406" i="18" s="1"/>
  <c r="AL381" i="18"/>
  <c r="G406" i="18"/>
  <c r="AL406" i="18" s="1"/>
  <c r="AB418" i="18"/>
  <c r="AD416" i="18"/>
  <c r="BI416" i="18" s="1"/>
  <c r="BB401" i="18"/>
  <c r="W423" i="18"/>
  <c r="BB423" i="18" s="1"/>
  <c r="AT401" i="18"/>
  <c r="O423" i="18"/>
  <c r="AT423" i="18" s="1"/>
  <c r="AL401" i="18"/>
  <c r="G423" i="18"/>
  <c r="AL423" i="18" s="1"/>
  <c r="AR400" i="18"/>
  <c r="M422" i="18"/>
  <c r="AR422" i="18" s="1"/>
  <c r="BB397" i="18"/>
  <c r="W421" i="18"/>
  <c r="AT397" i="18"/>
  <c r="O421" i="18"/>
  <c r="AZ396" i="18"/>
  <c r="U420" i="18"/>
  <c r="AR396" i="18"/>
  <c r="M420" i="18"/>
  <c r="BJ393" i="18"/>
  <c r="AE419" i="18"/>
  <c r="AT393" i="18"/>
  <c r="O419" i="18"/>
  <c r="AT419" i="18" s="1"/>
  <c r="BH392" i="18"/>
  <c r="AC418" i="18"/>
  <c r="BB389" i="18"/>
  <c r="W417" i="18"/>
  <c r="AT389" i="18"/>
  <c r="O417" i="18"/>
  <c r="O466" i="18" s="1"/>
  <c r="AT466" i="18" s="1"/>
  <c r="AL389" i="18"/>
  <c r="G417" i="18"/>
  <c r="AZ388" i="18"/>
  <c r="U416" i="18"/>
  <c r="BB385" i="18"/>
  <c r="W415" i="18"/>
  <c r="AL385" i="18"/>
  <c r="G415" i="18"/>
  <c r="AZ384" i="18"/>
  <c r="U414" i="18"/>
  <c r="BR203" i="18"/>
  <c r="BR201" i="18"/>
  <c r="BR195" i="18"/>
  <c r="BR101" i="18"/>
  <c r="BR93" i="18"/>
  <c r="BR85" i="18"/>
  <c r="U422" i="18"/>
  <c r="AC416" i="18"/>
  <c r="D401" i="18"/>
  <c r="D389" i="18"/>
  <c r="D382" i="18"/>
  <c r="BR223" i="18"/>
  <c r="BR207" i="18"/>
  <c r="BR22" i="18"/>
  <c r="S406" i="18"/>
  <c r="AX406" i="18" s="1"/>
  <c r="BR113" i="18"/>
  <c r="BF415" i="18"/>
  <c r="AA464" i="18"/>
  <c r="BF464" i="18" s="1"/>
  <c r="BD382" i="18"/>
  <c r="Y413" i="18"/>
  <c r="M61" i="13"/>
  <c r="AE423" i="18"/>
  <c r="BJ423" i="18" s="1"/>
  <c r="AG413" i="18"/>
  <c r="Q406" i="18"/>
  <c r="AV406" i="18" s="1"/>
  <c r="BC401" i="18"/>
  <c r="X423" i="18"/>
  <c r="BC423" i="18" s="1"/>
  <c r="BA400" i="18"/>
  <c r="V422" i="18"/>
  <c r="V436" i="18" s="1"/>
  <c r="BA436" i="18" s="1"/>
  <c r="BG399" i="18"/>
  <c r="AB422" i="18"/>
  <c r="BE398" i="18"/>
  <c r="Z421" i="18"/>
  <c r="BE421" i="18" s="1"/>
  <c r="AU397" i="18"/>
  <c r="P421" i="18"/>
  <c r="AU421" i="18" s="1"/>
  <c r="AS396" i="18"/>
  <c r="N420" i="18"/>
  <c r="AS420" i="18" s="1"/>
  <c r="BJ381" i="18"/>
  <c r="AE406" i="18"/>
  <c r="BJ406" i="18" s="1"/>
  <c r="M24" i="13"/>
  <c r="D393" i="18"/>
  <c r="D394" i="18"/>
  <c r="D395" i="18"/>
  <c r="D396" i="18"/>
  <c r="AE421" i="18"/>
  <c r="AE435" i="18" s="1"/>
  <c r="BJ435" i="18" s="1"/>
  <c r="AV420" i="18"/>
  <c r="Q434" i="18"/>
  <c r="AV434" i="18" s="1"/>
  <c r="F418" i="18"/>
  <c r="BR347" i="18"/>
  <c r="BR345" i="18"/>
  <c r="BR339" i="18"/>
  <c r="BR331" i="18"/>
  <c r="BR329" i="18"/>
  <c r="BR323" i="18"/>
  <c r="BR315" i="18"/>
  <c r="BR18" i="18"/>
  <c r="BR105" i="18"/>
  <c r="BR299" i="18"/>
  <c r="BR279" i="18"/>
  <c r="BR97" i="18"/>
  <c r="BR55" i="18"/>
  <c r="M59" i="13"/>
  <c r="M55" i="13"/>
  <c r="M43" i="13"/>
  <c r="D390" i="18"/>
  <c r="M424" i="18"/>
  <c r="AR424" i="18" s="1"/>
  <c r="AC422" i="18"/>
  <c r="BH422" i="18" s="1"/>
  <c r="AC420" i="18"/>
  <c r="BH420" i="18" s="1"/>
  <c r="I420" i="18"/>
  <c r="K419" i="18"/>
  <c r="S415" i="18"/>
  <c r="O414" i="18"/>
  <c r="S413" i="18"/>
  <c r="AX413" i="18" s="1"/>
  <c r="AG406" i="18"/>
  <c r="BL406" i="18" s="1"/>
  <c r="BR283" i="18"/>
  <c r="BR281" i="18"/>
  <c r="BR275" i="18"/>
  <c r="BR263" i="18"/>
  <c r="BR111" i="18"/>
  <c r="BR89" i="18"/>
  <c r="BR67" i="18"/>
  <c r="M40" i="13"/>
  <c r="BR295" i="18"/>
  <c r="BR63" i="18"/>
  <c r="D387" i="18"/>
  <c r="BR297" i="18"/>
  <c r="M91" i="13"/>
  <c r="M75" i="13"/>
  <c r="D381" i="18"/>
  <c r="AA466" i="18"/>
  <c r="BF466" i="18" s="1"/>
  <c r="W463" i="18"/>
  <c r="BB463" i="18" s="1"/>
  <c r="AC424" i="18"/>
  <c r="BH424" i="18" s="1"/>
  <c r="I424" i="18"/>
  <c r="AN424" i="18" s="1"/>
  <c r="T423" i="18"/>
  <c r="AY423" i="18" s="1"/>
  <c r="I422" i="18"/>
  <c r="S421" i="18"/>
  <c r="Y420" i="18"/>
  <c r="H420" i="18"/>
  <c r="F419" i="18"/>
  <c r="M418" i="18"/>
  <c r="M416" i="18"/>
  <c r="L415" i="18"/>
  <c r="AQ415" i="18" s="1"/>
  <c r="M414" i="18"/>
  <c r="BR267" i="18"/>
  <c r="BR265" i="18"/>
  <c r="BR259" i="18"/>
  <c r="BR13" i="18"/>
  <c r="BR103" i="18"/>
  <c r="BR81" i="18"/>
  <c r="M48" i="13"/>
  <c r="BR313" i="18"/>
  <c r="M88" i="13"/>
  <c r="AI464" i="18"/>
  <c r="BN464" i="18" s="1"/>
  <c r="Z424" i="18"/>
  <c r="BE424" i="18" s="1"/>
  <c r="S423" i="18"/>
  <c r="AX423" i="18" s="1"/>
  <c r="Y422" i="18"/>
  <c r="AI421" i="18"/>
  <c r="X420" i="18"/>
  <c r="AI419" i="18"/>
  <c r="AG418" i="18"/>
  <c r="I418" i="18"/>
  <c r="K417" i="18"/>
  <c r="I416" i="18"/>
  <c r="K415" i="18"/>
  <c r="K413" i="18"/>
  <c r="AP413" i="18" s="1"/>
  <c r="M128" i="13"/>
  <c r="BR359" i="18"/>
  <c r="BR249" i="18"/>
  <c r="BR231" i="18"/>
  <c r="BR15" i="18"/>
  <c r="BR115" i="18"/>
  <c r="BR95" i="18"/>
  <c r="BR73" i="18"/>
  <c r="M70" i="13"/>
  <c r="D16" i="18"/>
  <c r="E16" i="18" s="1"/>
  <c r="D402" i="18"/>
  <c r="Y424" i="18"/>
  <c r="BD424" i="18" s="1"/>
  <c r="BR363" i="18"/>
  <c r="BR361" i="18"/>
  <c r="BR343" i="18"/>
  <c r="BR235" i="18"/>
  <c r="BR233" i="18"/>
  <c r="BR215" i="18"/>
  <c r="BR107" i="18"/>
  <c r="BR87" i="18"/>
  <c r="BR65" i="18"/>
  <c r="BR59" i="18"/>
  <c r="B4" i="20"/>
  <c r="D4" i="20" s="1"/>
  <c r="Q12" i="13"/>
  <c r="I354" i="1"/>
  <c r="I54" i="1"/>
  <c r="B5" i="20"/>
  <c r="D5" i="20" s="1"/>
  <c r="M218" i="13"/>
  <c r="M214" i="13"/>
  <c r="M127" i="13"/>
  <c r="M171" i="13"/>
  <c r="M167" i="13"/>
  <c r="M168" i="13"/>
  <c r="M215" i="13"/>
  <c r="M205" i="13"/>
  <c r="M157" i="13"/>
  <c r="M144" i="13"/>
  <c r="M149" i="13"/>
  <c r="M177" i="13"/>
  <c r="M114" i="13"/>
  <c r="AM9" i="14"/>
  <c r="AK9" i="14"/>
  <c r="B162" i="1"/>
  <c r="H154" i="1" s="1"/>
  <c r="B63" i="1"/>
  <c r="I104" i="1"/>
  <c r="B9" i="14"/>
  <c r="H6" i="1"/>
  <c r="I303" i="1"/>
  <c r="I253" i="1"/>
  <c r="I153" i="1"/>
  <c r="I203" i="1"/>
  <c r="BL463" i="18"/>
  <c r="AW420" i="18"/>
  <c r="R434" i="18"/>
  <c r="AY418" i="18"/>
  <c r="T467" i="18"/>
  <c r="AY467" i="18" s="1"/>
  <c r="BF414" i="18"/>
  <c r="AA463" i="18"/>
  <c r="AB466" i="18"/>
  <c r="BG466" i="18" s="1"/>
  <c r="AD465" i="18"/>
  <c r="BI465" i="18" s="1"/>
  <c r="Z435" i="18"/>
  <c r="BE435" i="18" s="1"/>
  <c r="AK424" i="18"/>
  <c r="AQ422" i="18"/>
  <c r="L436" i="18"/>
  <c r="AQ436" i="18" s="1"/>
  <c r="BK421" i="18"/>
  <c r="AF435" i="18"/>
  <c r="BK435" i="18" s="1"/>
  <c r="BM420" i="18"/>
  <c r="AH434" i="18"/>
  <c r="BD420" i="18"/>
  <c r="Y434" i="18"/>
  <c r="AM420" i="18"/>
  <c r="H434" i="18"/>
  <c r="BF419" i="18"/>
  <c r="AA433" i="18"/>
  <c r="AM418" i="18"/>
  <c r="H467" i="18"/>
  <c r="AM467" i="18" s="1"/>
  <c r="AU416" i="18"/>
  <c r="P465" i="18"/>
  <c r="AU465" i="18" s="1"/>
  <c r="AP415" i="18"/>
  <c r="K464" i="18"/>
  <c r="AP464" i="18" s="1"/>
  <c r="AP414" i="18"/>
  <c r="K463" i="18"/>
  <c r="BD413"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BK396" i="18"/>
  <c r="AF420" i="18"/>
  <c r="AY396" i="18"/>
  <c r="T420" i="18"/>
  <c r="AU396" i="18"/>
  <c r="P420" i="18"/>
  <c r="BE395" i="18"/>
  <c r="Z420" i="18"/>
  <c r="BA395" i="18"/>
  <c r="V420" i="18"/>
  <c r="AO395" i="18"/>
  <c r="J420" i="18"/>
  <c r="AK395" i="18"/>
  <c r="F420" i="18"/>
  <c r="AM394" i="18"/>
  <c r="H419" i="18"/>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BA385" i="18"/>
  <c r="V415" i="18"/>
  <c r="AW385" i="18"/>
  <c r="R415" i="18"/>
  <c r="AS385" i="18"/>
  <c r="N415" i="18"/>
  <c r="AO385" i="18"/>
  <c r="J415" i="18"/>
  <c r="D415" i="18" s="1"/>
  <c r="AK385" i="18"/>
  <c r="F415" i="18"/>
  <c r="D385" i="18"/>
  <c r="AM384" i="18"/>
  <c r="D384" i="18"/>
  <c r="BM383" i="18"/>
  <c r="AH414" i="18"/>
  <c r="BI383" i="18"/>
  <c r="AD414" i="18"/>
  <c r="AK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P435" i="18"/>
  <c r="AU435" i="18" s="1"/>
  <c r="AN420" i="18"/>
  <c r="I434" i="18"/>
  <c r="AR413" i="18"/>
  <c r="AW422" i="18"/>
  <c r="R436" i="18"/>
  <c r="AW436" i="18" s="1"/>
  <c r="AY421" i="18"/>
  <c r="T435" i="18"/>
  <c r="AY435" i="18" s="1"/>
  <c r="AP421" i="18"/>
  <c r="K435" i="18"/>
  <c r="AP435" i="18" s="1"/>
  <c r="AY419" i="18"/>
  <c r="T433" i="18"/>
  <c r="BG418" i="18"/>
  <c r="AB467" i="18"/>
  <c r="BG467" i="18" s="1"/>
  <c r="AK418" i="18"/>
  <c r="F467" i="18"/>
  <c r="AK467" i="18" s="1"/>
  <c r="BM415" i="18"/>
  <c r="AH464" i="18"/>
  <c r="BM464" i="18" s="1"/>
  <c r="D397" i="18"/>
  <c r="D398" i="18"/>
  <c r="D399" i="18"/>
  <c r="D400" i="18"/>
  <c r="C415" i="18"/>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T421" i="18"/>
  <c r="O435" i="18"/>
  <c r="AT435" i="18" s="1"/>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O433" i="18"/>
  <c r="T424" i="18"/>
  <c r="AY424" i="18" s="1"/>
  <c r="AB423" i="18"/>
  <c r="BG423" i="18" s="1"/>
  <c r="L423" i="18"/>
  <c r="AQ423" i="18" s="1"/>
  <c r="AF422" i="18"/>
  <c r="P422" i="18"/>
  <c r="X421" i="18"/>
  <c r="H421" i="18"/>
  <c r="AB420" i="18"/>
  <c r="L420" i="18"/>
  <c r="X419" i="18"/>
  <c r="P419" i="18"/>
  <c r="L418" i="18"/>
  <c r="T417" i="18"/>
  <c r="L417" i="18"/>
  <c r="H416" i="18"/>
  <c r="P415" i="18"/>
  <c r="H415" i="18"/>
  <c r="AF414"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BH385" i="18"/>
  <c r="AC415" i="18"/>
  <c r="BD385" i="18"/>
  <c r="Y415" i="18"/>
  <c r="AZ385" i="18"/>
  <c r="U415" i="18"/>
  <c r="AV385" i="18"/>
  <c r="Q415" i="18"/>
  <c r="AR385" i="18"/>
  <c r="M415" i="18"/>
  <c r="AN385" i="18"/>
  <c r="I415" i="18"/>
  <c r="BN384" i="18"/>
  <c r="AI414" i="18"/>
  <c r="BJ384" i="18"/>
  <c r="AE414" i="18"/>
  <c r="AX384" i="18"/>
  <c r="S414" i="18"/>
  <c r="AL384" i="18"/>
  <c r="G414" i="18"/>
  <c r="BH383" i="18"/>
  <c r="AC414" i="18"/>
  <c r="AC426" i="18" s="1"/>
  <c r="BH426" i="18" s="1"/>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A11" i="13"/>
  <c r="B11" i="13" s="1"/>
  <c r="E10" i="13"/>
  <c r="F10" i="13"/>
  <c r="G10" i="13"/>
  <c r="C10" i="13"/>
  <c r="D10" i="13"/>
  <c r="B9" i="20"/>
  <c r="D9" i="20" s="1"/>
  <c r="B7" i="20"/>
  <c r="D7" i="20" s="1"/>
  <c r="B12" i="20"/>
  <c r="D12" i="20" s="1"/>
  <c r="M119" i="13"/>
  <c r="AA34" i="17"/>
  <c r="AR34" i="17"/>
  <c r="BK34" i="17"/>
  <c r="B15" i="1"/>
  <c r="A15" i="1" s="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A10" i="14"/>
  <c r="J14" i="1"/>
  <c r="AB414" i="18"/>
  <c r="Z414" i="18"/>
  <c r="X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D35" i="17" s="1"/>
  <c r="F30" i="17"/>
  <c r="F35" i="17" s="1"/>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H105" i="1" s="1"/>
  <c r="B6" i="20"/>
  <c r="D6" i="20" s="1"/>
  <c r="B11" i="20"/>
  <c r="D11" i="20" s="1"/>
  <c r="B14" i="20"/>
  <c r="D14" i="20" s="1"/>
  <c r="B36" i="17"/>
  <c r="E35" i="17"/>
  <c r="J36" i="26"/>
  <c r="J34" i="26"/>
  <c r="J32" i="26"/>
  <c r="B10" i="20"/>
  <c r="D10" i="20" s="1"/>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B163" i="1"/>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I36" i="17"/>
  <c r="AZ422" i="18" l="1"/>
  <c r="U436" i="18"/>
  <c r="AZ436" i="18" s="1"/>
  <c r="BJ419" i="18"/>
  <c r="AE433" i="18"/>
  <c r="BJ433" i="18" s="1"/>
  <c r="BC420" i="18"/>
  <c r="X434" i="18"/>
  <c r="BC434" i="18" s="1"/>
  <c r="AC434" i="18"/>
  <c r="BH434" i="18" s="1"/>
  <c r="BN421" i="18"/>
  <c r="AI435" i="18"/>
  <c r="BN435" i="18" s="1"/>
  <c r="BB415" i="18"/>
  <c r="W464" i="18"/>
  <c r="BB464" i="18" s="1"/>
  <c r="BT48" i="18"/>
  <c r="N467" i="18"/>
  <c r="AS467" i="18" s="1"/>
  <c r="BA422" i="18"/>
  <c r="AT417" i="18"/>
  <c r="AN418" i="18"/>
  <c r="I467" i="18"/>
  <c r="AN467" i="18" s="1"/>
  <c r="AX415" i="18"/>
  <c r="S464" i="18"/>
  <c r="AX464" i="18" s="1"/>
  <c r="BH416" i="18"/>
  <c r="AC465" i="18"/>
  <c r="BH465" i="18" s="1"/>
  <c r="AZ414" i="18"/>
  <c r="U463" i="18"/>
  <c r="AZ463" i="18" s="1"/>
  <c r="AL417" i="18"/>
  <c r="G466" i="18"/>
  <c r="AL466" i="18" s="1"/>
  <c r="BL418" i="18"/>
  <c r="AG467" i="18"/>
  <c r="BL467" i="18" s="1"/>
  <c r="F36" i="17"/>
  <c r="AG426" i="18"/>
  <c r="BL426" i="18" s="1"/>
  <c r="D423" i="18"/>
  <c r="D418" i="18"/>
  <c r="M436" i="18"/>
  <c r="AR436" i="18" s="1"/>
  <c r="BD422" i="18"/>
  <c r="Y436" i="18"/>
  <c r="BD436" i="18" s="1"/>
  <c r="AR418" i="18"/>
  <c r="M467" i="18"/>
  <c r="AR467" i="18" s="1"/>
  <c r="AX421" i="18"/>
  <c r="S435" i="18"/>
  <c r="AX435" i="18" s="1"/>
  <c r="BJ417" i="18"/>
  <c r="AE466" i="18"/>
  <c r="BJ466" i="18" s="1"/>
  <c r="BN419" i="18"/>
  <c r="AI433" i="18"/>
  <c r="BN433" i="18" s="1"/>
  <c r="AN422" i="18"/>
  <c r="I436" i="18"/>
  <c r="AN436" i="18" s="1"/>
  <c r="V414" i="18"/>
  <c r="AR416" i="18"/>
  <c r="M465" i="18"/>
  <c r="AR465" i="18" s="1"/>
  <c r="BC415" i="18"/>
  <c r="X464" i="18"/>
  <c r="BC464" i="18" s="1"/>
  <c r="V406" i="18"/>
  <c r="BA406" i="18" s="1"/>
  <c r="N434" i="18"/>
  <c r="D383" i="18"/>
  <c r="AC436" i="18"/>
  <c r="BH436" i="18" s="1"/>
  <c r="AN416" i="18"/>
  <c r="I465" i="18"/>
  <c r="AN465" i="18" s="1"/>
  <c r="AK419" i="18"/>
  <c r="F433" i="18"/>
  <c r="AK433" i="18" s="1"/>
  <c r="AZ416" i="18"/>
  <c r="U465" i="18"/>
  <c r="AZ465" i="18" s="1"/>
  <c r="BH418" i="18"/>
  <c r="AC467" i="18"/>
  <c r="BH467" i="18" s="1"/>
  <c r="AZ420" i="18"/>
  <c r="U434" i="18"/>
  <c r="AZ434" i="18" s="1"/>
  <c r="AP419" i="18"/>
  <c r="K433" i="18"/>
  <c r="AP433" i="18" s="1"/>
  <c r="AR414" i="18"/>
  <c r="M463" i="18"/>
  <c r="AR463" i="18" s="1"/>
  <c r="AL415" i="18"/>
  <c r="G464" i="18"/>
  <c r="AL464" i="18" s="1"/>
  <c r="BB421" i="18"/>
  <c r="W435" i="18"/>
  <c r="BB435" i="18" s="1"/>
  <c r="BB417" i="18"/>
  <c r="W466" i="18"/>
  <c r="BB466" i="18" s="1"/>
  <c r="L464" i="18"/>
  <c r="AQ464" i="18" s="1"/>
  <c r="M426" i="18"/>
  <c r="AR426" i="18" s="1"/>
  <c r="D417" i="18"/>
  <c r="D419" i="18"/>
  <c r="D421" i="18"/>
  <c r="AP417" i="18"/>
  <c r="K466" i="18"/>
  <c r="AP466" i="18" s="1"/>
  <c r="AT414" i="18"/>
  <c r="O463" i="18"/>
  <c r="AT463" i="18" s="1"/>
  <c r="BG422" i="18"/>
  <c r="AB436" i="18"/>
  <c r="BG436" i="18" s="1"/>
  <c r="A162" i="1"/>
  <c r="Q13" i="13"/>
  <c r="R12" i="13"/>
  <c r="S12" i="13" s="1"/>
  <c r="T12" i="13" s="1"/>
  <c r="U12" i="13" s="1"/>
  <c r="V12" i="13" s="1"/>
  <c r="P12" i="13"/>
  <c r="B37" i="17"/>
  <c r="E37" i="17" s="1"/>
  <c r="D36" i="17"/>
  <c r="M22" i="26"/>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B16" i="1"/>
  <c r="B17" i="1" s="1"/>
  <c r="A63" i="1"/>
  <c r="H55" i="1"/>
  <c r="B64" i="1"/>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I449" i="18"/>
  <c r="AN449" i="18" s="1"/>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K415" i="18"/>
  <c r="AF464" i="18"/>
  <c r="BK464" i="18" s="1"/>
  <c r="AU417" i="18"/>
  <c r="P466" i="18"/>
  <c r="AU466" i="18" s="1"/>
  <c r="BK419" i="18"/>
  <c r="AF433" i="18"/>
  <c r="BM414" i="18"/>
  <c r="C414" i="18"/>
  <c r="AH463" i="18"/>
  <c r="Y426" i="18"/>
  <c r="BD426" i="18" s="1"/>
  <c r="AM434" i="18"/>
  <c r="BM434" i="18"/>
  <c r="AH449" i="18"/>
  <c r="BM449" i="18" s="1"/>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T438" i="18" s="1"/>
  <c r="AY438" i="18" s="1"/>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G11" i="13"/>
  <c r="C11" i="13"/>
  <c r="D11" i="13"/>
  <c r="E11" i="13"/>
  <c r="F11"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D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C36" i="17"/>
  <c r="G36" i="17"/>
  <c r="E36" i="17"/>
  <c r="A36" i="17"/>
  <c r="B164" i="1"/>
  <c r="A163" i="1"/>
  <c r="D37" i="17"/>
  <c r="F37" i="17"/>
  <c r="B38" i="17"/>
  <c r="G37" i="17"/>
  <c r="C37" i="17"/>
  <c r="A37" i="17"/>
  <c r="BI37" i="17"/>
  <c r="BI38" i="17"/>
  <c r="Y449" i="18" l="1"/>
  <c r="BD449" i="18" s="1"/>
  <c r="Q14" i="13"/>
  <c r="R13" i="13"/>
  <c r="S13" i="13" s="1"/>
  <c r="T13" i="13" s="1"/>
  <c r="U13" i="13" s="1"/>
  <c r="V13" i="13" s="1"/>
  <c r="P13" i="13"/>
  <c r="A16" i="1"/>
  <c r="B65" i="1"/>
  <c r="A64" i="1"/>
  <c r="AO434" i="18"/>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A13" i="13"/>
  <c r="E12" i="13"/>
  <c r="F12" i="13"/>
  <c r="B12" i="13"/>
  <c r="G12" i="13"/>
  <c r="C12" i="13"/>
  <c r="D12" i="13"/>
  <c r="B12" i="14"/>
  <c r="A11" i="14"/>
  <c r="J15" i="1"/>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H37" i="17"/>
  <c r="B39" i="17"/>
  <c r="D38" i="17"/>
  <c r="F38" i="17"/>
  <c r="C38" i="17"/>
  <c r="G38" i="17"/>
  <c r="E38" i="17"/>
  <c r="A38" i="17"/>
  <c r="A17" i="1"/>
  <c r="B18" i="1"/>
  <c r="B165" i="1"/>
  <c r="A164" i="1"/>
  <c r="BI39" i="17"/>
  <c r="Q15" i="13" l="1"/>
  <c r="R14" i="13"/>
  <c r="S14" i="13" s="1"/>
  <c r="T14" i="13" s="1"/>
  <c r="U14" i="13" s="1"/>
  <c r="V14" i="13" s="1"/>
  <c r="P14" i="13"/>
  <c r="B66" i="1"/>
  <c r="A65" i="1"/>
  <c r="D445" i="18"/>
  <c r="AK438" i="18"/>
  <c r="D438" i="18"/>
  <c r="D441" i="18"/>
  <c r="D442" i="18"/>
  <c r="AK449" i="18"/>
  <c r="D455" i="18"/>
  <c r="D456" i="18" s="1"/>
  <c r="D453" i="18"/>
  <c r="D452" i="18"/>
  <c r="A12" i="14"/>
  <c r="J16" i="1"/>
  <c r="A14" i="13"/>
  <c r="G13" i="13"/>
  <c r="C13" i="13"/>
  <c r="D13" i="13"/>
  <c r="E13" i="13"/>
  <c r="F13" i="13"/>
  <c r="B13" i="13"/>
  <c r="B13" i="14"/>
  <c r="D469" i="18"/>
  <c r="E469" i="18" s="1"/>
  <c r="A115" i="1"/>
  <c r="B116" i="1"/>
  <c r="H38" i="17"/>
  <c r="B19" i="1"/>
  <c r="A18" i="1"/>
  <c r="B166" i="1"/>
  <c r="A165" i="1"/>
  <c r="D39" i="17"/>
  <c r="F39" i="17"/>
  <c r="B40" i="17"/>
  <c r="E39" i="17"/>
  <c r="C39" i="17"/>
  <c r="G39" i="17"/>
  <c r="A39" i="17"/>
  <c r="BI40" i="17"/>
  <c r="Q16" i="13" l="1"/>
  <c r="R15" i="13"/>
  <c r="S15" i="13" s="1"/>
  <c r="T15" i="13" s="1"/>
  <c r="U15" i="13" s="1"/>
  <c r="V15" i="13" s="1"/>
  <c r="P15" i="13"/>
  <c r="A66" i="1"/>
  <c r="B67" i="1"/>
  <c r="D454" i="18"/>
  <c r="D443" i="18"/>
  <c r="A13" i="14"/>
  <c r="J17" i="1"/>
  <c r="A15" i="13"/>
  <c r="E14" i="13"/>
  <c r="F14" i="13"/>
  <c r="B14" i="13"/>
  <c r="G14" i="13"/>
  <c r="C14" i="13"/>
  <c r="D14" i="13"/>
  <c r="B14" i="14"/>
  <c r="A116" i="1"/>
  <c r="B117" i="1"/>
  <c r="B167" i="1"/>
  <c r="A166" i="1"/>
  <c r="B41" i="17"/>
  <c r="D40" i="17"/>
  <c r="F40" i="17"/>
  <c r="C40" i="17"/>
  <c r="G40" i="17"/>
  <c r="E40" i="17"/>
  <c r="A40" i="17"/>
  <c r="A19" i="1"/>
  <c r="B20" i="1"/>
  <c r="H39" i="17"/>
  <c r="BI41" i="17"/>
  <c r="Q17" i="13" l="1"/>
  <c r="R16" i="13"/>
  <c r="S16" i="13" s="1"/>
  <c r="T16" i="13" s="1"/>
  <c r="U16" i="13" s="1"/>
  <c r="V16" i="13" s="1"/>
  <c r="P16" i="13"/>
  <c r="A67" i="1"/>
  <c r="B68" i="1"/>
  <c r="A14" i="14"/>
  <c r="J18" i="1"/>
  <c r="A16" i="13"/>
  <c r="G15" i="13"/>
  <c r="C15" i="13"/>
  <c r="D15" i="13"/>
  <c r="E15" i="13"/>
  <c r="F15" i="13"/>
  <c r="B15" i="13"/>
  <c r="B15" i="14"/>
  <c r="A117" i="1"/>
  <c r="B118" i="1"/>
  <c r="B21" i="1"/>
  <c r="A20" i="1"/>
  <c r="B168" i="1"/>
  <c r="A167" i="1"/>
  <c r="H40" i="17"/>
  <c r="D41" i="17"/>
  <c r="F41" i="17"/>
  <c r="B42" i="17"/>
  <c r="E41" i="17"/>
  <c r="G41" i="17"/>
  <c r="C41" i="17"/>
  <c r="A41" i="17"/>
  <c r="BI42" i="17"/>
  <c r="Q18" i="13" l="1"/>
  <c r="R17" i="13"/>
  <c r="S17" i="13" s="1"/>
  <c r="T17" i="13" s="1"/>
  <c r="U17" i="13" s="1"/>
  <c r="V17" i="13" s="1"/>
  <c r="P17" i="13"/>
  <c r="B69" i="1"/>
  <c r="A68" i="1"/>
  <c r="A15" i="14"/>
  <c r="J19" i="1"/>
  <c r="A17" i="13"/>
  <c r="E16" i="13"/>
  <c r="F16" i="13"/>
  <c r="B16" i="13"/>
  <c r="G16" i="13"/>
  <c r="C16" i="13"/>
  <c r="D16" i="13"/>
  <c r="B16" i="14"/>
  <c r="A118" i="1"/>
  <c r="B119" i="1"/>
  <c r="H41" i="17"/>
  <c r="B43" i="17"/>
  <c r="D42" i="17"/>
  <c r="F42" i="17"/>
  <c r="C42" i="17"/>
  <c r="G42" i="17"/>
  <c r="E42" i="17"/>
  <c r="A42" i="17"/>
  <c r="B169" i="1"/>
  <c r="A168" i="1"/>
  <c r="A21" i="1"/>
  <c r="B22" i="1"/>
  <c r="BI43" i="17"/>
  <c r="Q19" i="13" l="1"/>
  <c r="R18" i="13"/>
  <c r="S18" i="13" s="1"/>
  <c r="T18" i="13" s="1"/>
  <c r="U18" i="13" s="1"/>
  <c r="V18" i="13" s="1"/>
  <c r="P18" i="13"/>
  <c r="B70" i="1"/>
  <c r="A69" i="1"/>
  <c r="A16" i="14"/>
  <c r="J20" i="1"/>
  <c r="A18" i="13"/>
  <c r="G17" i="13"/>
  <c r="C17" i="13"/>
  <c r="D17" i="13"/>
  <c r="E17" i="13"/>
  <c r="F17" i="13"/>
  <c r="B17" i="13"/>
  <c r="B17" i="14"/>
  <c r="A119" i="1"/>
  <c r="B120" i="1"/>
  <c r="B170" i="1"/>
  <c r="A169" i="1"/>
  <c r="H42" i="17"/>
  <c r="B23" i="1"/>
  <c r="A22" i="1"/>
  <c r="D43" i="17"/>
  <c r="F43" i="17"/>
  <c r="B44" i="17"/>
  <c r="E43" i="17"/>
  <c r="C43" i="17"/>
  <c r="G43" i="17"/>
  <c r="A43" i="17"/>
  <c r="BI44" i="17"/>
  <c r="Q20" i="13" l="1"/>
  <c r="R19" i="13"/>
  <c r="S19" i="13" s="1"/>
  <c r="T19" i="13" s="1"/>
  <c r="U19" i="13" s="1"/>
  <c r="V19" i="13" s="1"/>
  <c r="P19" i="13"/>
  <c r="A70" i="1"/>
  <c r="B71" i="1"/>
  <c r="A19" i="13"/>
  <c r="E18" i="13"/>
  <c r="F18" i="13"/>
  <c r="B18" i="13"/>
  <c r="G18" i="13"/>
  <c r="C18" i="13"/>
  <c r="D18" i="13"/>
  <c r="B18" i="14"/>
  <c r="A17" i="14"/>
  <c r="J21" i="1"/>
  <c r="B121" i="1"/>
  <c r="A120" i="1"/>
  <c r="B45" i="17"/>
  <c r="D44" i="17"/>
  <c r="F44" i="17"/>
  <c r="C44" i="17"/>
  <c r="G44" i="17"/>
  <c r="E44" i="17"/>
  <c r="A44" i="17"/>
  <c r="B171" i="1"/>
  <c r="A170" i="1"/>
  <c r="H43" i="17"/>
  <c r="A23" i="1"/>
  <c r="B24" i="1"/>
  <c r="BI45" i="17"/>
  <c r="Q21" i="13" l="1"/>
  <c r="R20" i="13"/>
  <c r="S20" i="13" s="1"/>
  <c r="T20" i="13" s="1"/>
  <c r="U20" i="13" s="1"/>
  <c r="V20" i="13" s="1"/>
  <c r="P20" i="13"/>
  <c r="A71" i="1"/>
  <c r="A18" i="14"/>
  <c r="J22" i="1"/>
  <c r="A20" i="13"/>
  <c r="G19" i="13"/>
  <c r="C19" i="13"/>
  <c r="D19" i="13"/>
  <c r="E19" i="13"/>
  <c r="F19" i="13"/>
  <c r="B19" i="13"/>
  <c r="B19" i="14"/>
  <c r="B122" i="1"/>
  <c r="A121" i="1"/>
  <c r="B72" i="1"/>
  <c r="B25" i="1"/>
  <c r="A24" i="1"/>
  <c r="B172" i="1"/>
  <c r="A171" i="1"/>
  <c r="H44" i="17"/>
  <c r="D45" i="17"/>
  <c r="F45" i="17"/>
  <c r="B46" i="17"/>
  <c r="E45" i="17"/>
  <c r="G45" i="17"/>
  <c r="C45" i="17"/>
  <c r="A45" i="17"/>
  <c r="BI46" i="17"/>
  <c r="Q22" i="13" l="1"/>
  <c r="R21" i="13"/>
  <c r="S21" i="13" s="1"/>
  <c r="T21" i="13" s="1"/>
  <c r="U21" i="13" s="1"/>
  <c r="V21" i="13" s="1"/>
  <c r="P21" i="13"/>
  <c r="A19" i="14"/>
  <c r="J23" i="1"/>
  <c r="A21" i="13"/>
  <c r="E20" i="13"/>
  <c r="F20" i="13"/>
  <c r="B20" i="13"/>
  <c r="G20" i="13"/>
  <c r="C20" i="13"/>
  <c r="D20" i="13"/>
  <c r="B20" i="14"/>
  <c r="A72" i="1"/>
  <c r="B73" i="1"/>
  <c r="A122" i="1"/>
  <c r="B123" i="1"/>
  <c r="H45" i="17"/>
  <c r="B47" i="17"/>
  <c r="D46" i="17"/>
  <c r="F46" i="17"/>
  <c r="C46" i="17"/>
  <c r="G46" i="17"/>
  <c r="E46" i="17"/>
  <c r="A46" i="17"/>
  <c r="B173" i="1"/>
  <c r="A172" i="1"/>
  <c r="A25" i="1"/>
  <c r="B26" i="1"/>
  <c r="BI47" i="17"/>
  <c r="Q23" i="13" l="1"/>
  <c r="R22" i="13"/>
  <c r="S22" i="13" s="1"/>
  <c r="T22" i="13" s="1"/>
  <c r="U22" i="13" s="1"/>
  <c r="V22" i="13" s="1"/>
  <c r="P22" i="13"/>
  <c r="A20" i="14"/>
  <c r="J24" i="1"/>
  <c r="A22" i="13"/>
  <c r="G21" i="13"/>
  <c r="C21" i="13"/>
  <c r="D21" i="13"/>
  <c r="E21" i="13"/>
  <c r="F21" i="13"/>
  <c r="B21" i="13"/>
  <c r="B21" i="14"/>
  <c r="B124" i="1"/>
  <c r="A123" i="1"/>
  <c r="B74" i="1"/>
  <c r="A73" i="1"/>
  <c r="H46" i="17"/>
  <c r="B27" i="1"/>
  <c r="A26" i="1"/>
  <c r="B174" i="1"/>
  <c r="A173" i="1"/>
  <c r="D47" i="17"/>
  <c r="F47" i="17"/>
  <c r="B48" i="17"/>
  <c r="E47" i="17"/>
  <c r="C47" i="17"/>
  <c r="G47" i="17"/>
  <c r="A47" i="17"/>
  <c r="BI48" i="17"/>
  <c r="Q24" i="13" l="1"/>
  <c r="R23" i="13"/>
  <c r="S23" i="13" s="1"/>
  <c r="T23" i="13" s="1"/>
  <c r="U23" i="13" s="1"/>
  <c r="V23" i="13" s="1"/>
  <c r="P23" i="13"/>
  <c r="A21" i="14"/>
  <c r="J25" i="1"/>
  <c r="A23" i="13"/>
  <c r="E22" i="13"/>
  <c r="F22" i="13"/>
  <c r="B22" i="13"/>
  <c r="G22" i="13"/>
  <c r="C22" i="13"/>
  <c r="D22" i="13"/>
  <c r="B22" i="14"/>
  <c r="A74" i="1"/>
  <c r="B75" i="1"/>
  <c r="A124" i="1"/>
  <c r="B125" i="1"/>
  <c r="B49" i="17"/>
  <c r="D48" i="17"/>
  <c r="F48" i="17"/>
  <c r="C48" i="17"/>
  <c r="G48" i="17"/>
  <c r="E48" i="17"/>
  <c r="A48" i="17"/>
  <c r="B175" i="1"/>
  <c r="A174" i="1"/>
  <c r="A27" i="1"/>
  <c r="B28" i="1"/>
  <c r="H47" i="17"/>
  <c r="BI49" i="17"/>
  <c r="Q25" i="13" l="1"/>
  <c r="R24" i="13"/>
  <c r="S24" i="13" s="1"/>
  <c r="T24" i="13" s="1"/>
  <c r="U24" i="13" s="1"/>
  <c r="V24" i="13" s="1"/>
  <c r="P24" i="13"/>
  <c r="A24" i="13"/>
  <c r="G23" i="13"/>
  <c r="C23" i="13"/>
  <c r="D23" i="13"/>
  <c r="E23" i="13"/>
  <c r="F23" i="13"/>
  <c r="B23" i="13"/>
  <c r="B23" i="14"/>
  <c r="A22" i="14"/>
  <c r="J26" i="1"/>
  <c r="A125" i="1"/>
  <c r="B126" i="1"/>
  <c r="A75" i="1"/>
  <c r="B76" i="1"/>
  <c r="B176" i="1"/>
  <c r="A175" i="1"/>
  <c r="D49" i="17"/>
  <c r="F49" i="17"/>
  <c r="B50" i="17"/>
  <c r="E49" i="17"/>
  <c r="G49" i="17"/>
  <c r="C49" i="17"/>
  <c r="A49" i="17"/>
  <c r="B29" i="1"/>
  <c r="A28" i="1"/>
  <c r="H48" i="17"/>
  <c r="BI50" i="17"/>
  <c r="Q26" i="13" l="1"/>
  <c r="R25" i="13"/>
  <c r="S25" i="13" s="1"/>
  <c r="T25" i="13" s="1"/>
  <c r="U25" i="13" s="1"/>
  <c r="V25" i="13" s="1"/>
  <c r="P25" i="13"/>
  <c r="A23" i="14"/>
  <c r="J27" i="1"/>
  <c r="A25" i="13"/>
  <c r="E24" i="13"/>
  <c r="F24" i="13"/>
  <c r="B24" i="13"/>
  <c r="G24" i="13"/>
  <c r="C24" i="13"/>
  <c r="D24" i="13"/>
  <c r="B24" i="14"/>
  <c r="H49" i="17"/>
  <c r="B77" i="1"/>
  <c r="A76" i="1"/>
  <c r="B127" i="1"/>
  <c r="A126" i="1"/>
  <c r="A29" i="1"/>
  <c r="B30" i="1"/>
  <c r="B51" i="17"/>
  <c r="D50" i="17"/>
  <c r="F50" i="17"/>
  <c r="C50" i="17"/>
  <c r="G50" i="17"/>
  <c r="E50" i="17"/>
  <c r="A50" i="17"/>
  <c r="B177" i="1"/>
  <c r="A176" i="1"/>
  <c r="BI51" i="17"/>
  <c r="Q27" i="13" l="1"/>
  <c r="R26" i="13"/>
  <c r="S26" i="13" s="1"/>
  <c r="T26" i="13" s="1"/>
  <c r="U26" i="13" s="1"/>
  <c r="V26" i="13" s="1"/>
  <c r="P26" i="13"/>
  <c r="A26" i="13"/>
  <c r="G25" i="13"/>
  <c r="C25" i="13"/>
  <c r="D25" i="13"/>
  <c r="E25" i="13"/>
  <c r="F25" i="13"/>
  <c r="B25" i="13"/>
  <c r="B25" i="14"/>
  <c r="A24" i="14"/>
  <c r="J28" i="1"/>
  <c r="A127" i="1"/>
  <c r="B128" i="1"/>
  <c r="A77" i="1"/>
  <c r="B78" i="1"/>
  <c r="B31" i="1"/>
  <c r="A30" i="1"/>
  <c r="H50" i="17"/>
  <c r="B178" i="1"/>
  <c r="A177" i="1"/>
  <c r="D51" i="17"/>
  <c r="F51" i="17"/>
  <c r="B52" i="17"/>
  <c r="E51" i="17"/>
  <c r="C51" i="17"/>
  <c r="G51" i="17"/>
  <c r="A51" i="17"/>
  <c r="BI52" i="17"/>
  <c r="Q28" i="13" l="1"/>
  <c r="R27" i="13"/>
  <c r="S27" i="13" s="1"/>
  <c r="T27" i="13" s="1"/>
  <c r="U27" i="13" s="1"/>
  <c r="V27" i="13" s="1"/>
  <c r="P27" i="13"/>
  <c r="A25" i="14"/>
  <c r="J29" i="1"/>
  <c r="A27" i="13"/>
  <c r="E26" i="13"/>
  <c r="F26" i="13"/>
  <c r="B26" i="13"/>
  <c r="G26" i="13"/>
  <c r="C26" i="13"/>
  <c r="D26" i="13"/>
  <c r="B26" i="14"/>
  <c r="B79" i="1"/>
  <c r="A78" i="1"/>
  <c r="B129" i="1"/>
  <c r="A128" i="1"/>
  <c r="B53" i="17"/>
  <c r="D52" i="17"/>
  <c r="F52" i="17"/>
  <c r="C52" i="17"/>
  <c r="G52" i="17"/>
  <c r="E52" i="17"/>
  <c r="A52" i="17"/>
  <c r="B179" i="1"/>
  <c r="A178" i="1"/>
  <c r="H51" i="17"/>
  <c r="A31" i="1"/>
  <c r="B32" i="1"/>
  <c r="BI53" i="17"/>
  <c r="Q29" i="13" l="1"/>
  <c r="R28" i="13"/>
  <c r="S28" i="13" s="1"/>
  <c r="T28" i="13" s="1"/>
  <c r="U28" i="13" s="1"/>
  <c r="V28" i="13" s="1"/>
  <c r="P28" i="13"/>
  <c r="A26" i="14"/>
  <c r="J30" i="1"/>
  <c r="A28" i="13"/>
  <c r="G27" i="13"/>
  <c r="C27" i="13"/>
  <c r="D27" i="13"/>
  <c r="E27" i="13"/>
  <c r="F27" i="13"/>
  <c r="B27" i="13"/>
  <c r="B27" i="14"/>
  <c r="A129" i="1"/>
  <c r="B130" i="1"/>
  <c r="A79" i="1"/>
  <c r="B80" i="1"/>
  <c r="B33" i="1"/>
  <c r="A32" i="1"/>
  <c r="H52" i="17"/>
  <c r="B180" i="1"/>
  <c r="A179" i="1"/>
  <c r="D53" i="17"/>
  <c r="F53" i="17"/>
  <c r="B54" i="17"/>
  <c r="E53" i="17"/>
  <c r="G53" i="17"/>
  <c r="C53" i="17"/>
  <c r="A53" i="17"/>
  <c r="BI54" i="17"/>
  <c r="Q30" i="13" l="1"/>
  <c r="R29" i="13"/>
  <c r="S29" i="13" s="1"/>
  <c r="T29" i="13" s="1"/>
  <c r="U29" i="13" s="1"/>
  <c r="V29" i="13" s="1"/>
  <c r="P29" i="13"/>
  <c r="A27" i="14"/>
  <c r="J31" i="1"/>
  <c r="A29" i="13"/>
  <c r="E28" i="13"/>
  <c r="F28" i="13"/>
  <c r="B28" i="13"/>
  <c r="G28" i="13"/>
  <c r="C28" i="13"/>
  <c r="D28" i="13"/>
  <c r="B28" i="14"/>
  <c r="B81" i="1"/>
  <c r="A80" i="1"/>
  <c r="B131" i="1"/>
  <c r="A130" i="1"/>
  <c r="B55" i="17"/>
  <c r="D54" i="17"/>
  <c r="F54" i="17"/>
  <c r="C54" i="17"/>
  <c r="G54" i="17"/>
  <c r="E54" i="17"/>
  <c r="A54" i="17"/>
  <c r="B181" i="1"/>
  <c r="A180" i="1"/>
  <c r="A33" i="1"/>
  <c r="B34" i="1"/>
  <c r="H53" i="17"/>
  <c r="BI55" i="17"/>
  <c r="Q31" i="13" l="1"/>
  <c r="R30" i="13"/>
  <c r="S30" i="13" s="1"/>
  <c r="T30" i="13" s="1"/>
  <c r="U30" i="13" s="1"/>
  <c r="V30" i="13" s="1"/>
  <c r="P30" i="13"/>
  <c r="A28" i="14"/>
  <c r="J32" i="1"/>
  <c r="A30" i="13"/>
  <c r="G29" i="13"/>
  <c r="C29" i="13"/>
  <c r="D29" i="13"/>
  <c r="E29" i="13"/>
  <c r="F29" i="13"/>
  <c r="B29" i="13"/>
  <c r="B29" i="14"/>
  <c r="B132" i="1"/>
  <c r="A131" i="1"/>
  <c r="B82" i="1"/>
  <c r="A81" i="1"/>
  <c r="B182" i="1"/>
  <c r="A181" i="1"/>
  <c r="D55" i="17"/>
  <c r="F55" i="17"/>
  <c r="B56" i="17"/>
  <c r="E55" i="17"/>
  <c r="C55" i="17"/>
  <c r="G55" i="17"/>
  <c r="A55" i="17"/>
  <c r="B35" i="1"/>
  <c r="A34" i="1"/>
  <c r="H54" i="17"/>
  <c r="BI56" i="17"/>
  <c r="Q32" i="13" l="1"/>
  <c r="R31" i="13"/>
  <c r="S31" i="13" s="1"/>
  <c r="T31" i="13" s="1"/>
  <c r="U31" i="13" s="1"/>
  <c r="V31" i="13" s="1"/>
  <c r="P31" i="13"/>
  <c r="A29" i="14"/>
  <c r="J33" i="1"/>
  <c r="A31" i="13"/>
  <c r="E30" i="13"/>
  <c r="F30" i="13"/>
  <c r="B30" i="13"/>
  <c r="G30" i="13"/>
  <c r="C30" i="13"/>
  <c r="D30" i="13"/>
  <c r="B30" i="14"/>
  <c r="A82" i="1"/>
  <c r="B83" i="1"/>
  <c r="A132" i="1"/>
  <c r="B133" i="1"/>
  <c r="A35" i="1"/>
  <c r="B36" i="1"/>
  <c r="B57" i="17"/>
  <c r="D56" i="17"/>
  <c r="F56" i="17"/>
  <c r="C56" i="17"/>
  <c r="G56" i="17"/>
  <c r="E56" i="17"/>
  <c r="A56" i="17"/>
  <c r="B183" i="1"/>
  <c r="A182" i="1"/>
  <c r="H55" i="17"/>
  <c r="BI57" i="17"/>
  <c r="Q33" i="13" l="1"/>
  <c r="R32" i="13"/>
  <c r="S32" i="13" s="1"/>
  <c r="T32" i="13" s="1"/>
  <c r="U32" i="13" s="1"/>
  <c r="V32" i="13" s="1"/>
  <c r="P32" i="13"/>
  <c r="A32" i="13"/>
  <c r="G31" i="13"/>
  <c r="C31" i="13"/>
  <c r="D31" i="13"/>
  <c r="E31" i="13"/>
  <c r="F31" i="13"/>
  <c r="B31" i="13"/>
  <c r="B31" i="14"/>
  <c r="A30" i="14"/>
  <c r="J34" i="1"/>
  <c r="A133" i="1"/>
  <c r="B134" i="1"/>
  <c r="A83" i="1"/>
  <c r="B84" i="1"/>
  <c r="B37" i="1"/>
  <c r="A36" i="1"/>
  <c r="H56" i="17"/>
  <c r="B184" i="1"/>
  <c r="A183" i="1"/>
  <c r="D57" i="17"/>
  <c r="F57" i="17"/>
  <c r="B58" i="17"/>
  <c r="E57" i="17"/>
  <c r="G57" i="17"/>
  <c r="C57" i="17"/>
  <c r="A57" i="17"/>
  <c r="BI58" i="17"/>
  <c r="Q34" i="13" l="1"/>
  <c r="R33" i="13"/>
  <c r="S33" i="13" s="1"/>
  <c r="T33" i="13" s="1"/>
  <c r="U33" i="13" s="1"/>
  <c r="V33" i="13" s="1"/>
  <c r="P33" i="13"/>
  <c r="A31" i="14"/>
  <c r="J35" i="1"/>
  <c r="A33" i="13"/>
  <c r="E32" i="13"/>
  <c r="F32" i="13"/>
  <c r="B32" i="13"/>
  <c r="G32" i="13"/>
  <c r="C32" i="13"/>
  <c r="D32" i="13"/>
  <c r="B32" i="14"/>
  <c r="B85" i="1"/>
  <c r="A84" i="1"/>
  <c r="B135" i="1"/>
  <c r="A134" i="1"/>
  <c r="H57" i="17"/>
  <c r="B59" i="17"/>
  <c r="D58" i="17"/>
  <c r="F58" i="17"/>
  <c r="C58" i="17"/>
  <c r="G58" i="17"/>
  <c r="E58" i="17"/>
  <c r="A58" i="17"/>
  <c r="B185" i="1"/>
  <c r="A184" i="1"/>
  <c r="A37" i="1"/>
  <c r="B38" i="1"/>
  <c r="BI59" i="17"/>
  <c r="Q35" i="13" l="1"/>
  <c r="R34" i="13"/>
  <c r="S34" i="13" s="1"/>
  <c r="T34" i="13" s="1"/>
  <c r="U34" i="13" s="1"/>
  <c r="V34" i="13" s="1"/>
  <c r="P34" i="13"/>
  <c r="A32" i="14"/>
  <c r="J36" i="1"/>
  <c r="A34" i="13"/>
  <c r="G33" i="13"/>
  <c r="C33" i="13"/>
  <c r="D33" i="13"/>
  <c r="E33" i="13"/>
  <c r="F33" i="13"/>
  <c r="B33" i="13"/>
  <c r="B33" i="14"/>
  <c r="B136" i="1"/>
  <c r="A135" i="1"/>
  <c r="B86" i="1"/>
  <c r="A85" i="1"/>
  <c r="H58" i="17"/>
  <c r="B39" i="1"/>
  <c r="A38" i="1"/>
  <c r="B186" i="1"/>
  <c r="A185" i="1"/>
  <c r="D59" i="17"/>
  <c r="F59" i="17"/>
  <c r="B60" i="17"/>
  <c r="E59" i="17"/>
  <c r="C59" i="17"/>
  <c r="G59" i="17"/>
  <c r="A59" i="17"/>
  <c r="BI60" i="17"/>
  <c r="Q36" i="13" l="1"/>
  <c r="R35" i="13"/>
  <c r="S35" i="13" s="1"/>
  <c r="T35" i="13" s="1"/>
  <c r="U35" i="13" s="1"/>
  <c r="V35" i="13" s="1"/>
  <c r="P35" i="13"/>
  <c r="A33" i="14"/>
  <c r="J37" i="1"/>
  <c r="A35" i="13"/>
  <c r="E34" i="13"/>
  <c r="F34" i="13"/>
  <c r="B34" i="13"/>
  <c r="G34" i="13"/>
  <c r="C34" i="13"/>
  <c r="D34" i="13"/>
  <c r="B34" i="14"/>
  <c r="B87" i="1"/>
  <c r="A86" i="1"/>
  <c r="B137" i="1"/>
  <c r="A136" i="1"/>
  <c r="H59" i="17"/>
  <c r="B61" i="17"/>
  <c r="D60" i="17"/>
  <c r="F60" i="17"/>
  <c r="C60" i="17"/>
  <c r="G60" i="17"/>
  <c r="E60" i="17"/>
  <c r="A60" i="17"/>
  <c r="B187" i="1"/>
  <c r="A186" i="1"/>
  <c r="A39" i="1"/>
  <c r="B40" i="1"/>
  <c r="BI61" i="17"/>
  <c r="Q37" i="13" l="1"/>
  <c r="R36" i="13"/>
  <c r="S36" i="13" s="1"/>
  <c r="T36" i="13" s="1"/>
  <c r="U36" i="13" s="1"/>
  <c r="V36" i="13" s="1"/>
  <c r="P36" i="13"/>
  <c r="A34" i="14"/>
  <c r="J38" i="1"/>
  <c r="A36" i="13"/>
  <c r="G35" i="13"/>
  <c r="C35" i="13"/>
  <c r="D35" i="13"/>
  <c r="E35" i="13"/>
  <c r="F35" i="13"/>
  <c r="B35" i="13"/>
  <c r="B35" i="14"/>
  <c r="A137" i="1"/>
  <c r="B138" i="1"/>
  <c r="A87" i="1"/>
  <c r="B88" i="1"/>
  <c r="B41" i="1"/>
  <c r="A40" i="1"/>
  <c r="H60" i="17"/>
  <c r="B188" i="1"/>
  <c r="A187" i="1"/>
  <c r="D61" i="17"/>
  <c r="F61" i="17"/>
  <c r="B62" i="17"/>
  <c r="E61" i="17"/>
  <c r="G61" i="17"/>
  <c r="C61" i="17"/>
  <c r="A61" i="17"/>
  <c r="BI62" i="17"/>
  <c r="Q38" i="13" l="1"/>
  <c r="R37" i="13"/>
  <c r="S37" i="13" s="1"/>
  <c r="T37" i="13" s="1"/>
  <c r="U37" i="13" s="1"/>
  <c r="V37" i="13" s="1"/>
  <c r="P37" i="13"/>
  <c r="A35" i="14"/>
  <c r="J39" i="1"/>
  <c r="A37" i="13"/>
  <c r="E36" i="13"/>
  <c r="F36" i="13"/>
  <c r="B36" i="13"/>
  <c r="G36" i="13"/>
  <c r="C36" i="13"/>
  <c r="D36" i="13"/>
  <c r="B36" i="14"/>
  <c r="A88" i="1"/>
  <c r="B89" i="1"/>
  <c r="A138" i="1"/>
  <c r="B139" i="1"/>
  <c r="H61" i="17"/>
  <c r="B63" i="17"/>
  <c r="D62" i="17"/>
  <c r="F62" i="17"/>
  <c r="C62" i="17"/>
  <c r="G62" i="17"/>
  <c r="E62" i="17"/>
  <c r="A62" i="17"/>
  <c r="B189" i="1"/>
  <c r="A188" i="1"/>
  <c r="A41" i="1"/>
  <c r="B42" i="1"/>
  <c r="BI63" i="17"/>
  <c r="Q39" i="13" l="1"/>
  <c r="R38" i="13"/>
  <c r="S38" i="13" s="1"/>
  <c r="T38" i="13" s="1"/>
  <c r="U38" i="13" s="1"/>
  <c r="V38" i="13" s="1"/>
  <c r="P38" i="13"/>
  <c r="A36" i="14"/>
  <c r="J40" i="1"/>
  <c r="A38" i="13"/>
  <c r="G37" i="13"/>
  <c r="C37" i="13"/>
  <c r="D37" i="13"/>
  <c r="E37" i="13"/>
  <c r="F37" i="13"/>
  <c r="B37" i="13"/>
  <c r="B37" i="14"/>
  <c r="A139" i="1"/>
  <c r="B140" i="1"/>
  <c r="A89" i="1"/>
  <c r="B90" i="1"/>
  <c r="B43" i="1"/>
  <c r="A42" i="1"/>
  <c r="H62" i="17"/>
  <c r="B190" i="1"/>
  <c r="A189" i="1"/>
  <c r="D63" i="17"/>
  <c r="F63" i="17"/>
  <c r="B64" i="17"/>
  <c r="E63" i="17"/>
  <c r="C63" i="17"/>
  <c r="G63" i="17"/>
  <c r="A63" i="17"/>
  <c r="BI64" i="17"/>
  <c r="Q40" i="13" l="1"/>
  <c r="R39" i="13"/>
  <c r="S39" i="13" s="1"/>
  <c r="T39" i="13" s="1"/>
  <c r="U39" i="13" s="1"/>
  <c r="V39" i="13" s="1"/>
  <c r="P39" i="13"/>
  <c r="A39" i="13"/>
  <c r="E38" i="13"/>
  <c r="F38" i="13"/>
  <c r="B38" i="13"/>
  <c r="G38" i="13"/>
  <c r="C38" i="13"/>
  <c r="D38" i="13"/>
  <c r="B38" i="14"/>
  <c r="A37" i="14"/>
  <c r="J41" i="1"/>
  <c r="A90" i="1"/>
  <c r="B91" i="1"/>
  <c r="B141" i="1"/>
  <c r="A140" i="1"/>
  <c r="B191" i="1"/>
  <c r="A190" i="1"/>
  <c r="B65" i="17"/>
  <c r="D64" i="17"/>
  <c r="F64" i="17"/>
  <c r="C64" i="17"/>
  <c r="G64" i="17"/>
  <c r="E64" i="17"/>
  <c r="A64" i="17"/>
  <c r="A43" i="1"/>
  <c r="H63" i="17"/>
  <c r="BI65" i="17"/>
  <c r="Q41" i="13" l="1"/>
  <c r="R40" i="13"/>
  <c r="S40" i="13" s="1"/>
  <c r="T40" i="13" s="1"/>
  <c r="U40" i="13" s="1"/>
  <c r="V40" i="13" s="1"/>
  <c r="P40" i="13"/>
  <c r="A38" i="14"/>
  <c r="J42" i="1"/>
  <c r="A40" i="13"/>
  <c r="G39" i="13"/>
  <c r="C39" i="13"/>
  <c r="D39" i="13"/>
  <c r="E39" i="13"/>
  <c r="F39" i="13"/>
  <c r="B39" i="13"/>
  <c r="B39" i="14"/>
  <c r="A141" i="1"/>
  <c r="B142" i="1"/>
  <c r="A91" i="1"/>
  <c r="B92" i="1"/>
  <c r="H64" i="17"/>
  <c r="H248" i="17" s="1"/>
  <c r="D65" i="17"/>
  <c r="F65" i="17"/>
  <c r="B66" i="17"/>
  <c r="E65" i="17"/>
  <c r="G65" i="17"/>
  <c r="C65" i="17"/>
  <c r="A65" i="17"/>
  <c r="B192" i="1"/>
  <c r="A191" i="1"/>
  <c r="BI66" i="17"/>
  <c r="Q42" i="13" l="1"/>
  <c r="R41" i="13"/>
  <c r="S41" i="13" s="1"/>
  <c r="T41" i="13" s="1"/>
  <c r="U41" i="13" s="1"/>
  <c r="V41" i="13" s="1"/>
  <c r="P41" i="13"/>
  <c r="B93" i="1"/>
  <c r="A41" i="13"/>
  <c r="E40" i="13"/>
  <c r="F40" i="13"/>
  <c r="B40" i="13"/>
  <c r="G40" i="13"/>
  <c r="C40" i="13"/>
  <c r="D40" i="13"/>
  <c r="B40" i="14"/>
  <c r="A39" i="14"/>
  <c r="J43" i="1"/>
  <c r="A92" i="1"/>
  <c r="A142" i="1"/>
  <c r="B212" i="1"/>
  <c r="H204" i="1" s="1"/>
  <c r="A192" i="1"/>
  <c r="H65" i="17"/>
  <c r="B67" i="17"/>
  <c r="D66" i="17"/>
  <c r="F66" i="17"/>
  <c r="C66" i="17"/>
  <c r="G66" i="17"/>
  <c r="E66" i="17"/>
  <c r="A66" i="17"/>
  <c r="BI67" i="17"/>
  <c r="Q43" i="13" l="1"/>
  <c r="R42" i="13"/>
  <c r="S42" i="13" s="1"/>
  <c r="T42" i="13" s="1"/>
  <c r="U42" i="13" s="1"/>
  <c r="V42" i="13" s="1"/>
  <c r="P42" i="13"/>
  <c r="A40" i="14"/>
  <c r="A42" i="13"/>
  <c r="G41" i="13"/>
  <c r="C41" i="13"/>
  <c r="D41" i="13"/>
  <c r="E41" i="13"/>
  <c r="F41" i="13"/>
  <c r="B41" i="13"/>
  <c r="B41" i="14"/>
  <c r="A93" i="1"/>
  <c r="H66" i="17"/>
  <c r="D67" i="17"/>
  <c r="F67" i="17"/>
  <c r="B68" i="17"/>
  <c r="E67" i="17"/>
  <c r="C67" i="17"/>
  <c r="G67" i="17"/>
  <c r="A67" i="17"/>
  <c r="B213" i="1"/>
  <c r="A212" i="1"/>
  <c r="BI68" i="17"/>
  <c r="Q44" i="13" l="1"/>
  <c r="R43" i="13"/>
  <c r="S43" i="13" s="1"/>
  <c r="T43" i="13" s="1"/>
  <c r="U43" i="13" s="1"/>
  <c r="V43" i="13" s="1"/>
  <c r="P43" i="13"/>
  <c r="A41" i="14"/>
  <c r="A43" i="13"/>
  <c r="E42" i="13"/>
  <c r="F42" i="13"/>
  <c r="B42" i="13"/>
  <c r="G42" i="13"/>
  <c r="C42" i="13"/>
  <c r="D42" i="13"/>
  <c r="B42" i="14"/>
  <c r="B214" i="1"/>
  <c r="A213" i="1"/>
  <c r="B69" i="17"/>
  <c r="D68" i="17"/>
  <c r="F68" i="17"/>
  <c r="C68" i="17"/>
  <c r="G68" i="17"/>
  <c r="E68" i="17"/>
  <c r="A68" i="17"/>
  <c r="H67" i="17"/>
  <c r="BI69" i="17"/>
  <c r="Q45" i="13" l="1"/>
  <c r="R44" i="13"/>
  <c r="S44" i="13" s="1"/>
  <c r="T44" i="13" s="1"/>
  <c r="U44" i="13" s="1"/>
  <c r="V44" i="13" s="1"/>
  <c r="P44" i="13"/>
  <c r="A42" i="14"/>
  <c r="A44" i="13"/>
  <c r="G43" i="13"/>
  <c r="C43" i="13"/>
  <c r="D43" i="13"/>
  <c r="E43" i="13"/>
  <c r="F43" i="13"/>
  <c r="B43" i="13"/>
  <c r="B43" i="14"/>
  <c r="H68" i="17"/>
  <c r="D69" i="17"/>
  <c r="B70" i="17"/>
  <c r="E69" i="17"/>
  <c r="G69" i="17"/>
  <c r="F69" i="17"/>
  <c r="C69" i="17"/>
  <c r="A69" i="17"/>
  <c r="B215" i="1"/>
  <c r="A214" i="1"/>
  <c r="BI70" i="17"/>
  <c r="Q46" i="13" l="1"/>
  <c r="R45" i="13"/>
  <c r="S45" i="13" s="1"/>
  <c r="T45" i="13" s="1"/>
  <c r="U45" i="13" s="1"/>
  <c r="V45" i="13" s="1"/>
  <c r="P45" i="13"/>
  <c r="A43" i="14"/>
  <c r="A45" i="13"/>
  <c r="E44" i="13"/>
  <c r="F44" i="13"/>
  <c r="B44" i="13"/>
  <c r="G44" i="13"/>
  <c r="C44" i="13"/>
  <c r="D44" i="13"/>
  <c r="B44" i="14"/>
  <c r="B71" i="17"/>
  <c r="C70" i="17"/>
  <c r="E70" i="17"/>
  <c r="G70" i="17"/>
  <c r="D70" i="17"/>
  <c r="F70" i="17"/>
  <c r="A70" i="17"/>
  <c r="H69" i="17"/>
  <c r="B216" i="1"/>
  <c r="A215" i="1"/>
  <c r="BI71" i="17"/>
  <c r="Q47" i="13" l="1"/>
  <c r="R46" i="13"/>
  <c r="S46" i="13" s="1"/>
  <c r="T46" i="13" s="1"/>
  <c r="U46" i="13" s="1"/>
  <c r="V46" i="13" s="1"/>
  <c r="P46" i="13"/>
  <c r="A46" i="13"/>
  <c r="G45" i="13"/>
  <c r="C45" i="13"/>
  <c r="D45" i="13"/>
  <c r="E45" i="13"/>
  <c r="F45" i="13"/>
  <c r="B45" i="13"/>
  <c r="B45" i="14"/>
  <c r="A44" i="14"/>
  <c r="B217" i="1"/>
  <c r="A216" i="1"/>
  <c r="H70" i="17"/>
  <c r="B72" i="17"/>
  <c r="C71" i="17"/>
  <c r="E71" i="17"/>
  <c r="G71" i="17"/>
  <c r="F71" i="17"/>
  <c r="D71" i="17"/>
  <c r="A71" i="17"/>
  <c r="BI72" i="17"/>
  <c r="Q48" i="13" l="1"/>
  <c r="R47" i="13"/>
  <c r="S47" i="13" s="1"/>
  <c r="T47" i="13" s="1"/>
  <c r="U47" i="13" s="1"/>
  <c r="V47" i="13" s="1"/>
  <c r="P47" i="13"/>
  <c r="A45" i="14"/>
  <c r="A47" i="13"/>
  <c r="E46" i="13"/>
  <c r="F46" i="13"/>
  <c r="B46" i="13"/>
  <c r="G46" i="13"/>
  <c r="C46" i="13"/>
  <c r="D46" i="13"/>
  <c r="B46" i="14"/>
  <c r="H71" i="17"/>
  <c r="B73" i="17"/>
  <c r="C72" i="17"/>
  <c r="E72" i="17"/>
  <c r="G72" i="17"/>
  <c r="D72" i="17"/>
  <c r="F72" i="17"/>
  <c r="A72" i="17"/>
  <c r="B218" i="1"/>
  <c r="A217" i="1"/>
  <c r="BI73" i="17"/>
  <c r="Q49" i="13" l="1"/>
  <c r="R48" i="13"/>
  <c r="S48" i="13" s="1"/>
  <c r="T48" i="13" s="1"/>
  <c r="U48" i="13" s="1"/>
  <c r="V48" i="13" s="1"/>
  <c r="P48" i="13"/>
  <c r="A48" i="13"/>
  <c r="G47" i="13"/>
  <c r="C47" i="13"/>
  <c r="D47" i="13"/>
  <c r="E47" i="13"/>
  <c r="F47" i="13"/>
  <c r="B47" i="13"/>
  <c r="B47" i="14"/>
  <c r="A46" i="14"/>
  <c r="H72" i="17"/>
  <c r="B219" i="1"/>
  <c r="A218" i="1"/>
  <c r="B74" i="17"/>
  <c r="C73" i="17"/>
  <c r="E73" i="17"/>
  <c r="G73" i="17"/>
  <c r="F73" i="17"/>
  <c r="D73" i="17"/>
  <c r="A73" i="17"/>
  <c r="BI74" i="17"/>
  <c r="Q50" i="13" l="1"/>
  <c r="R49" i="13"/>
  <c r="S49" i="13" s="1"/>
  <c r="T49" i="13" s="1"/>
  <c r="U49" i="13" s="1"/>
  <c r="V49" i="13" s="1"/>
  <c r="P49" i="13"/>
  <c r="A47" i="14"/>
  <c r="A49" i="13"/>
  <c r="E48" i="13"/>
  <c r="F48" i="13"/>
  <c r="B48" i="13"/>
  <c r="G48" i="13"/>
  <c r="C48" i="13"/>
  <c r="D48" i="13"/>
  <c r="B48" i="14"/>
  <c r="B75" i="17"/>
  <c r="C74" i="17"/>
  <c r="E74" i="17"/>
  <c r="G74" i="17"/>
  <c r="D74" i="17"/>
  <c r="F74" i="17"/>
  <c r="A74" i="17"/>
  <c r="B220" i="1"/>
  <c r="A219" i="1"/>
  <c r="H73" i="17"/>
  <c r="BI75" i="17"/>
  <c r="Q51" i="13" l="1"/>
  <c r="R50" i="13"/>
  <c r="S50" i="13" s="1"/>
  <c r="T50" i="13" s="1"/>
  <c r="U50" i="13" s="1"/>
  <c r="V50" i="13" s="1"/>
  <c r="P50" i="13"/>
  <c r="A48" i="14"/>
  <c r="A50" i="13"/>
  <c r="G49" i="13"/>
  <c r="C49" i="13"/>
  <c r="D49" i="13"/>
  <c r="E49" i="13"/>
  <c r="F49" i="13"/>
  <c r="B49" i="13"/>
  <c r="B49" i="14"/>
  <c r="H74" i="17"/>
  <c r="B221" i="1"/>
  <c r="A220" i="1"/>
  <c r="B76" i="17"/>
  <c r="C75" i="17"/>
  <c r="E75" i="17"/>
  <c r="G75" i="17"/>
  <c r="F75" i="17"/>
  <c r="D75" i="17"/>
  <c r="A75" i="17"/>
  <c r="BI76" i="17"/>
  <c r="Q52" i="13" l="1"/>
  <c r="R51" i="13"/>
  <c r="S51" i="13" s="1"/>
  <c r="T51" i="13" s="1"/>
  <c r="U51" i="13" s="1"/>
  <c r="V51" i="13" s="1"/>
  <c r="P51" i="13"/>
  <c r="A49" i="14"/>
  <c r="A51" i="13"/>
  <c r="E50" i="13"/>
  <c r="F50" i="13"/>
  <c r="B50" i="13"/>
  <c r="G50" i="13"/>
  <c r="C50" i="13"/>
  <c r="D50" i="13"/>
  <c r="B50" i="14"/>
  <c r="B77" i="17"/>
  <c r="C76" i="17"/>
  <c r="E76" i="17"/>
  <c r="G76" i="17"/>
  <c r="D76" i="17"/>
  <c r="F76" i="17"/>
  <c r="A76" i="17"/>
  <c r="B222" i="1"/>
  <c r="A221" i="1"/>
  <c r="H75" i="17"/>
  <c r="BI77" i="17"/>
  <c r="Q53" i="13" l="1"/>
  <c r="R52" i="13"/>
  <c r="S52" i="13" s="1"/>
  <c r="T52" i="13" s="1"/>
  <c r="U52" i="13" s="1"/>
  <c r="V52" i="13" s="1"/>
  <c r="P52" i="13"/>
  <c r="A52" i="13"/>
  <c r="G51" i="13"/>
  <c r="C51" i="13"/>
  <c r="D51" i="13"/>
  <c r="E51" i="13"/>
  <c r="F51" i="13"/>
  <c r="B51" i="13"/>
  <c r="B51" i="14"/>
  <c r="A50" i="14"/>
  <c r="H76" i="17"/>
  <c r="B223" i="1"/>
  <c r="A222" i="1"/>
  <c r="B78" i="17"/>
  <c r="C77" i="17"/>
  <c r="E77" i="17"/>
  <c r="G77" i="17"/>
  <c r="F77" i="17"/>
  <c r="D77" i="17"/>
  <c r="A77" i="17"/>
  <c r="BI78" i="17"/>
  <c r="Q54" i="13" l="1"/>
  <c r="R53" i="13"/>
  <c r="S53" i="13" s="1"/>
  <c r="T53" i="13" s="1"/>
  <c r="U53" i="13" s="1"/>
  <c r="V53" i="13" s="1"/>
  <c r="P53" i="13"/>
  <c r="A51" i="14"/>
  <c r="A53" i="13"/>
  <c r="E52" i="13"/>
  <c r="F52" i="13"/>
  <c r="B52" i="13"/>
  <c r="G52" i="13"/>
  <c r="C52" i="13"/>
  <c r="D52" i="13"/>
  <c r="B52" i="14"/>
  <c r="B79" i="17"/>
  <c r="C78" i="17"/>
  <c r="E78" i="17"/>
  <c r="G78" i="17"/>
  <c r="D78" i="17"/>
  <c r="F78" i="17"/>
  <c r="A78" i="17"/>
  <c r="B224" i="1"/>
  <c r="A223" i="1"/>
  <c r="H77" i="17"/>
  <c r="BI79" i="17"/>
  <c r="Q55" i="13" l="1"/>
  <c r="R54" i="13"/>
  <c r="S54" i="13" s="1"/>
  <c r="T54" i="13" s="1"/>
  <c r="U54" i="13" s="1"/>
  <c r="V54" i="13" s="1"/>
  <c r="P54" i="13"/>
  <c r="A52" i="14"/>
  <c r="A54" i="13"/>
  <c r="G53" i="13"/>
  <c r="C53" i="13"/>
  <c r="D53" i="13"/>
  <c r="E53" i="13"/>
  <c r="F53" i="13"/>
  <c r="B53" i="13"/>
  <c r="B53" i="14"/>
  <c r="H78" i="17"/>
  <c r="B225" i="1"/>
  <c r="A224" i="1"/>
  <c r="B80" i="17"/>
  <c r="C79" i="17"/>
  <c r="E79" i="17"/>
  <c r="G79" i="17"/>
  <c r="F79" i="17"/>
  <c r="D79" i="17"/>
  <c r="A79" i="17"/>
  <c r="BI80" i="17"/>
  <c r="Q56" i="13" l="1"/>
  <c r="R55" i="13"/>
  <c r="S55" i="13" s="1"/>
  <c r="T55" i="13" s="1"/>
  <c r="U55" i="13" s="1"/>
  <c r="V55" i="13" s="1"/>
  <c r="P55" i="13"/>
  <c r="A55" i="13"/>
  <c r="E54" i="13"/>
  <c r="F54" i="13"/>
  <c r="B54" i="13"/>
  <c r="G54" i="13"/>
  <c r="C54" i="13"/>
  <c r="D54" i="13"/>
  <c r="B54" i="14"/>
  <c r="A53" i="14"/>
  <c r="B81" i="17"/>
  <c r="C80" i="17"/>
  <c r="E80" i="17"/>
  <c r="G80" i="17"/>
  <c r="D80" i="17"/>
  <c r="F80" i="17"/>
  <c r="A80" i="17"/>
  <c r="B226" i="1"/>
  <c r="A225" i="1"/>
  <c r="H79" i="17"/>
  <c r="BI81" i="17"/>
  <c r="Q57" i="13" l="1"/>
  <c r="R56" i="13"/>
  <c r="S56" i="13" s="1"/>
  <c r="T56" i="13" s="1"/>
  <c r="U56" i="13" s="1"/>
  <c r="V56" i="13" s="1"/>
  <c r="P56" i="13"/>
  <c r="A54" i="14"/>
  <c r="A56" i="13"/>
  <c r="G55" i="13"/>
  <c r="C55" i="13"/>
  <c r="D55" i="13"/>
  <c r="E55" i="13"/>
  <c r="F55" i="13"/>
  <c r="B55" i="13"/>
  <c r="B55" i="14"/>
  <c r="H80" i="17"/>
  <c r="B227" i="1"/>
  <c r="A226" i="1"/>
  <c r="B82" i="17"/>
  <c r="C81" i="17"/>
  <c r="E81" i="17"/>
  <c r="G81" i="17"/>
  <c r="F81" i="17"/>
  <c r="D81" i="17"/>
  <c r="A81" i="17"/>
  <c r="BI82" i="17"/>
  <c r="Q58" i="13" l="1"/>
  <c r="R57" i="13"/>
  <c r="S57" i="13" s="1"/>
  <c r="T57" i="13" s="1"/>
  <c r="U57" i="13" s="1"/>
  <c r="V57" i="13" s="1"/>
  <c r="P57" i="13"/>
  <c r="A57" i="13"/>
  <c r="E56" i="13"/>
  <c r="F56" i="13"/>
  <c r="B56" i="13"/>
  <c r="G56" i="13"/>
  <c r="C56" i="13"/>
  <c r="D56" i="13"/>
  <c r="B56" i="14"/>
  <c r="A56" i="14" s="1"/>
  <c r="A55" i="14"/>
  <c r="B83" i="17"/>
  <c r="C82" i="17"/>
  <c r="E82" i="17"/>
  <c r="G82" i="17"/>
  <c r="D82" i="17"/>
  <c r="F82" i="17"/>
  <c r="A82" i="17"/>
  <c r="B228" i="1"/>
  <c r="A227" i="1"/>
  <c r="H81" i="17"/>
  <c r="BI83" i="17"/>
  <c r="Q59" i="13" l="1"/>
  <c r="R58" i="13"/>
  <c r="S58" i="13" s="1"/>
  <c r="T58" i="13" s="1"/>
  <c r="U58" i="13" s="1"/>
  <c r="V58" i="13" s="1"/>
  <c r="P58" i="13"/>
  <c r="A58" i="13"/>
  <c r="G57" i="13"/>
  <c r="C57" i="13"/>
  <c r="D57" i="13"/>
  <c r="E57" i="13"/>
  <c r="F57" i="13"/>
  <c r="B57" i="13"/>
  <c r="B57" i="14"/>
  <c r="H82" i="17"/>
  <c r="B229" i="1"/>
  <c r="A228" i="1"/>
  <c r="B84" i="17"/>
  <c r="C83" i="17"/>
  <c r="E83" i="17"/>
  <c r="G83" i="17"/>
  <c r="F83" i="17"/>
  <c r="D83" i="17"/>
  <c r="A83" i="17"/>
  <c r="BI84" i="17"/>
  <c r="Q60" i="13" l="1"/>
  <c r="R59" i="13"/>
  <c r="S59" i="13" s="1"/>
  <c r="T59" i="13" s="1"/>
  <c r="U59" i="13" s="1"/>
  <c r="V59" i="13" s="1"/>
  <c r="P59" i="13"/>
  <c r="A57" i="14"/>
  <c r="A59" i="13"/>
  <c r="E58" i="13"/>
  <c r="F58" i="13"/>
  <c r="B58" i="13"/>
  <c r="G58" i="13"/>
  <c r="C58" i="13"/>
  <c r="D58" i="13"/>
  <c r="B58" i="14"/>
  <c r="B85" i="17"/>
  <c r="C84" i="17"/>
  <c r="E84" i="17"/>
  <c r="G84" i="17"/>
  <c r="D84" i="17"/>
  <c r="F84" i="17"/>
  <c r="A84" i="17"/>
  <c r="B230" i="1"/>
  <c r="A229" i="1"/>
  <c r="H83" i="17"/>
  <c r="BI85" i="17"/>
  <c r="Q61" i="13" l="1"/>
  <c r="R60" i="13"/>
  <c r="S60" i="13" s="1"/>
  <c r="T60" i="13" s="1"/>
  <c r="U60" i="13" s="1"/>
  <c r="V60" i="13" s="1"/>
  <c r="P60" i="13"/>
  <c r="A58" i="14"/>
  <c r="A60" i="13"/>
  <c r="G59" i="13"/>
  <c r="C59" i="13"/>
  <c r="D59" i="13"/>
  <c r="E59" i="13"/>
  <c r="F59" i="13"/>
  <c r="B59" i="13"/>
  <c r="B59" i="14"/>
  <c r="H84" i="17"/>
  <c r="B231" i="1"/>
  <c r="A230" i="1"/>
  <c r="B86" i="17"/>
  <c r="C85" i="17"/>
  <c r="E85" i="17"/>
  <c r="G85" i="17"/>
  <c r="F85" i="17"/>
  <c r="D85" i="17"/>
  <c r="A85" i="17"/>
  <c r="BI86" i="17"/>
  <c r="Q62" i="13" l="1"/>
  <c r="R61" i="13"/>
  <c r="S61" i="13" s="1"/>
  <c r="T61" i="13" s="1"/>
  <c r="U61" i="13" s="1"/>
  <c r="V61" i="13" s="1"/>
  <c r="P61" i="13"/>
  <c r="A61" i="13"/>
  <c r="E60" i="13"/>
  <c r="F60" i="13"/>
  <c r="B60" i="13"/>
  <c r="G60" i="13"/>
  <c r="C60" i="13"/>
  <c r="D60" i="13"/>
  <c r="B60" i="14"/>
  <c r="A59" i="14"/>
  <c r="B232" i="1"/>
  <c r="A231" i="1"/>
  <c r="B87" i="17"/>
  <c r="C86" i="17"/>
  <c r="E86" i="17"/>
  <c r="G86" i="17"/>
  <c r="D86" i="17"/>
  <c r="F86" i="17"/>
  <c r="A86" i="17"/>
  <c r="H85" i="17"/>
  <c r="BI87" i="17"/>
  <c r="Q63" i="13" l="1"/>
  <c r="R62" i="13"/>
  <c r="S62" i="13" s="1"/>
  <c r="T62" i="13" s="1"/>
  <c r="U62" i="13" s="1"/>
  <c r="V62" i="13" s="1"/>
  <c r="P62" i="13"/>
  <c r="A60" i="14"/>
  <c r="A62" i="13"/>
  <c r="G61" i="13"/>
  <c r="C61" i="13"/>
  <c r="D61" i="13"/>
  <c r="E61" i="13"/>
  <c r="F61" i="13"/>
  <c r="B61" i="13"/>
  <c r="B61" i="14"/>
  <c r="H86" i="17"/>
  <c r="B88" i="17"/>
  <c r="C87" i="17"/>
  <c r="E87" i="17"/>
  <c r="G87" i="17"/>
  <c r="F87" i="17"/>
  <c r="D87" i="17"/>
  <c r="A87" i="17"/>
  <c r="B233" i="1"/>
  <c r="A232" i="1"/>
  <c r="BI88" i="17"/>
  <c r="Q64" i="13" l="1"/>
  <c r="R63" i="13"/>
  <c r="S63" i="13" s="1"/>
  <c r="T63" i="13" s="1"/>
  <c r="U63" i="13" s="1"/>
  <c r="V63" i="13" s="1"/>
  <c r="P63" i="13"/>
  <c r="A61" i="14"/>
  <c r="A63" i="13"/>
  <c r="E62" i="13"/>
  <c r="F62" i="13"/>
  <c r="B62" i="13"/>
  <c r="G62" i="13"/>
  <c r="C62" i="13"/>
  <c r="D62" i="13"/>
  <c r="B62" i="14"/>
  <c r="B234" i="1"/>
  <c r="A233" i="1"/>
  <c r="B89" i="17"/>
  <c r="C88" i="17"/>
  <c r="E88" i="17"/>
  <c r="G88" i="17"/>
  <c r="D88" i="17"/>
  <c r="F88" i="17"/>
  <c r="A88" i="17"/>
  <c r="H87" i="17"/>
  <c r="BI89" i="17"/>
  <c r="Q65" i="13" l="1"/>
  <c r="R64" i="13"/>
  <c r="S64" i="13" s="1"/>
  <c r="T64" i="13" s="1"/>
  <c r="U64" i="13" s="1"/>
  <c r="V64" i="13" s="1"/>
  <c r="P64" i="13"/>
  <c r="A64" i="13"/>
  <c r="G63" i="13"/>
  <c r="C63" i="13"/>
  <c r="D63" i="13"/>
  <c r="E63" i="13"/>
  <c r="F63" i="13"/>
  <c r="B63" i="13"/>
  <c r="B63" i="14"/>
  <c r="A62" i="14"/>
  <c r="B90" i="17"/>
  <c r="C89" i="17"/>
  <c r="E89" i="17"/>
  <c r="G89" i="17"/>
  <c r="F89" i="17"/>
  <c r="D89" i="17"/>
  <c r="A89" i="17"/>
  <c r="B235" i="1"/>
  <c r="A234" i="1"/>
  <c r="H88" i="17"/>
  <c r="BI90" i="17"/>
  <c r="Q66" i="13" l="1"/>
  <c r="R65" i="13"/>
  <c r="S65" i="13" s="1"/>
  <c r="T65" i="13" s="1"/>
  <c r="U65" i="13" s="1"/>
  <c r="V65" i="13" s="1"/>
  <c r="P65" i="13"/>
  <c r="A63" i="14"/>
  <c r="A65" i="13"/>
  <c r="E64" i="13"/>
  <c r="F64" i="13"/>
  <c r="B64" i="13"/>
  <c r="G64" i="13"/>
  <c r="C64" i="13"/>
  <c r="D64" i="13"/>
  <c r="B64" i="14"/>
  <c r="H89" i="17"/>
  <c r="B236" i="1"/>
  <c r="A235" i="1"/>
  <c r="B91" i="17"/>
  <c r="C90" i="17"/>
  <c r="E90" i="17"/>
  <c r="G90" i="17"/>
  <c r="D90" i="17"/>
  <c r="F90" i="17"/>
  <c r="A90" i="17"/>
  <c r="BI91" i="17"/>
  <c r="Q67" i="13" l="1"/>
  <c r="R66" i="13"/>
  <c r="S66" i="13" s="1"/>
  <c r="T66" i="13" s="1"/>
  <c r="U66" i="13" s="1"/>
  <c r="V66" i="13" s="1"/>
  <c r="P66" i="13"/>
  <c r="A64" i="14"/>
  <c r="A66" i="13"/>
  <c r="G65" i="13"/>
  <c r="C65" i="13"/>
  <c r="D65" i="13"/>
  <c r="E65" i="13"/>
  <c r="F65" i="13"/>
  <c r="B65" i="13"/>
  <c r="B65" i="14"/>
  <c r="B92" i="17"/>
  <c r="C91" i="17"/>
  <c r="E91" i="17"/>
  <c r="G91" i="17"/>
  <c r="F91" i="17"/>
  <c r="D91" i="17"/>
  <c r="A91" i="17"/>
  <c r="B237" i="1"/>
  <c r="A236" i="1"/>
  <c r="H90" i="17"/>
  <c r="BI92" i="17"/>
  <c r="Q68" i="13" l="1"/>
  <c r="R67" i="13"/>
  <c r="S67" i="13" s="1"/>
  <c r="T67" i="13" s="1"/>
  <c r="U67" i="13" s="1"/>
  <c r="V67" i="13" s="1"/>
  <c r="P67" i="13"/>
  <c r="A65" i="14"/>
  <c r="A67" i="13"/>
  <c r="E66" i="13"/>
  <c r="F66" i="13"/>
  <c r="B66" i="13"/>
  <c r="G66" i="13"/>
  <c r="C66" i="13"/>
  <c r="D66" i="13"/>
  <c r="B66" i="14"/>
  <c r="H91" i="17"/>
  <c r="B238" i="1"/>
  <c r="A237" i="1"/>
  <c r="B93" i="17"/>
  <c r="C92" i="17"/>
  <c r="E92" i="17"/>
  <c r="D92" i="17"/>
  <c r="G92" i="17"/>
  <c r="F92" i="17"/>
  <c r="A92" i="17"/>
  <c r="BI93" i="17"/>
  <c r="Q69" i="13" l="1"/>
  <c r="R68" i="13"/>
  <c r="S68" i="13" s="1"/>
  <c r="T68" i="13" s="1"/>
  <c r="U68" i="13" s="1"/>
  <c r="V68" i="13" s="1"/>
  <c r="P68" i="13"/>
  <c r="A68" i="13"/>
  <c r="G67" i="13"/>
  <c r="C67" i="13"/>
  <c r="D67" i="13"/>
  <c r="E67" i="13"/>
  <c r="F67" i="13"/>
  <c r="B67" i="13"/>
  <c r="B67" i="14"/>
  <c r="A66" i="14"/>
  <c r="B94" i="17"/>
  <c r="C93" i="17"/>
  <c r="E93" i="17"/>
  <c r="G93" i="17"/>
  <c r="D93" i="17"/>
  <c r="F93" i="17"/>
  <c r="A93" i="17"/>
  <c r="B239" i="1"/>
  <c r="A238" i="1"/>
  <c r="H92" i="17"/>
  <c r="BI94" i="17"/>
  <c r="Q70" i="13" l="1"/>
  <c r="R69" i="13"/>
  <c r="S69" i="13" s="1"/>
  <c r="T69" i="13" s="1"/>
  <c r="U69" i="13" s="1"/>
  <c r="V69" i="13" s="1"/>
  <c r="P69" i="13"/>
  <c r="A69" i="13"/>
  <c r="E68" i="13"/>
  <c r="F68" i="13"/>
  <c r="B68" i="13"/>
  <c r="G68" i="13"/>
  <c r="C68" i="13"/>
  <c r="D68" i="13"/>
  <c r="B68" i="14"/>
  <c r="A67" i="14"/>
  <c r="H93" i="17"/>
  <c r="B240" i="1"/>
  <c r="A239" i="1"/>
  <c r="B95" i="17"/>
  <c r="C94" i="17"/>
  <c r="E94" i="17"/>
  <c r="G94" i="17"/>
  <c r="D94" i="17"/>
  <c r="F94" i="17"/>
  <c r="A94" i="17"/>
  <c r="BI95" i="17"/>
  <c r="Q71" i="13" l="1"/>
  <c r="R70" i="13"/>
  <c r="S70" i="13" s="1"/>
  <c r="T70" i="13" s="1"/>
  <c r="U70" i="13" s="1"/>
  <c r="V70" i="13" s="1"/>
  <c r="P70" i="13"/>
  <c r="A70" i="13"/>
  <c r="G69" i="13"/>
  <c r="C69" i="13"/>
  <c r="D69" i="13"/>
  <c r="E69" i="13"/>
  <c r="F69" i="13"/>
  <c r="B69" i="13"/>
  <c r="B69" i="14"/>
  <c r="A68" i="14"/>
  <c r="B96" i="17"/>
  <c r="C95" i="17"/>
  <c r="E95" i="17"/>
  <c r="G95" i="17"/>
  <c r="D95" i="17"/>
  <c r="F95" i="17"/>
  <c r="A95" i="17"/>
  <c r="B241" i="1"/>
  <c r="B242" i="1" s="1"/>
  <c r="A240" i="1"/>
  <c r="H94" i="17"/>
  <c r="BI96" i="17"/>
  <c r="Q72" i="13" l="1"/>
  <c r="R71" i="13"/>
  <c r="S71" i="13" s="1"/>
  <c r="T71" i="13" s="1"/>
  <c r="U71" i="13" s="1"/>
  <c r="V71" i="13" s="1"/>
  <c r="P71" i="13"/>
  <c r="A71" i="13"/>
  <c r="E70" i="13"/>
  <c r="F70" i="13"/>
  <c r="B70" i="13"/>
  <c r="G70" i="13"/>
  <c r="C70" i="13"/>
  <c r="D70" i="13"/>
  <c r="B70" i="14"/>
  <c r="A69" i="14"/>
  <c r="H95" i="17"/>
  <c r="H249" i="17" s="1"/>
  <c r="A241" i="1"/>
  <c r="B97" i="17"/>
  <c r="C96" i="17"/>
  <c r="E96" i="17"/>
  <c r="G96" i="17"/>
  <c r="D96" i="17"/>
  <c r="F96" i="17"/>
  <c r="A96" i="17"/>
  <c r="BI97" i="17"/>
  <c r="Q73" i="13" l="1"/>
  <c r="R72" i="13"/>
  <c r="S72" i="13" s="1"/>
  <c r="T72" i="13" s="1"/>
  <c r="U72" i="13" s="1"/>
  <c r="V72" i="13" s="1"/>
  <c r="P72" i="13"/>
  <c r="A70" i="14"/>
  <c r="A72" i="13"/>
  <c r="G71" i="13"/>
  <c r="C71" i="13"/>
  <c r="D71" i="13"/>
  <c r="E71" i="13"/>
  <c r="F71" i="13"/>
  <c r="B71" i="13"/>
  <c r="B71" i="14"/>
  <c r="B98" i="17"/>
  <c r="C97" i="17"/>
  <c r="E97" i="17"/>
  <c r="G97" i="17"/>
  <c r="D97" i="17"/>
  <c r="F97" i="17"/>
  <c r="A97" i="17"/>
  <c r="B262" i="1"/>
  <c r="H254" i="1" s="1"/>
  <c r="A242" i="1"/>
  <c r="H96" i="17"/>
  <c r="BI98" i="17"/>
  <c r="Q74" i="13" l="1"/>
  <c r="R73" i="13"/>
  <c r="S73" i="13" s="1"/>
  <c r="T73" i="13" s="1"/>
  <c r="U73" i="13" s="1"/>
  <c r="V73" i="13" s="1"/>
  <c r="P73" i="13"/>
  <c r="A71" i="14"/>
  <c r="A73" i="13"/>
  <c r="E72" i="13"/>
  <c r="F72" i="13"/>
  <c r="B72" i="13"/>
  <c r="G72" i="13"/>
  <c r="C72" i="13"/>
  <c r="D72" i="13"/>
  <c r="B72" i="14"/>
  <c r="H97" i="17"/>
  <c r="B263" i="1"/>
  <c r="A262" i="1"/>
  <c r="B99" i="17"/>
  <c r="C98" i="17"/>
  <c r="E98" i="17"/>
  <c r="G98" i="17"/>
  <c r="D98" i="17"/>
  <c r="F98" i="17"/>
  <c r="A98" i="17"/>
  <c r="BI99" i="17"/>
  <c r="Q75" i="13" l="1"/>
  <c r="R74" i="13"/>
  <c r="S74" i="13" s="1"/>
  <c r="T74" i="13" s="1"/>
  <c r="U74" i="13" s="1"/>
  <c r="V74" i="13" s="1"/>
  <c r="P74" i="13"/>
  <c r="A74" i="13"/>
  <c r="G73" i="13"/>
  <c r="C73" i="13"/>
  <c r="D73" i="13"/>
  <c r="E73" i="13"/>
  <c r="F73" i="13"/>
  <c r="B73" i="13"/>
  <c r="B73" i="14"/>
  <c r="A72" i="14"/>
  <c r="B100" i="17"/>
  <c r="C99" i="17"/>
  <c r="E99" i="17"/>
  <c r="G99" i="17"/>
  <c r="D99" i="17"/>
  <c r="F99" i="17"/>
  <c r="A99" i="17"/>
  <c r="H98" i="17"/>
  <c r="B264" i="1"/>
  <c r="A263" i="1"/>
  <c r="BI100" i="17"/>
  <c r="Q76" i="13" l="1"/>
  <c r="R75" i="13"/>
  <c r="S75" i="13" s="1"/>
  <c r="T75" i="13" s="1"/>
  <c r="U75" i="13" s="1"/>
  <c r="V75" i="13" s="1"/>
  <c r="P75" i="13"/>
  <c r="A73" i="14"/>
  <c r="A75" i="13"/>
  <c r="E74" i="13"/>
  <c r="F74" i="13"/>
  <c r="B74" i="13"/>
  <c r="G74" i="13"/>
  <c r="C74" i="13"/>
  <c r="D74" i="13"/>
  <c r="B74" i="14"/>
  <c r="B265" i="1"/>
  <c r="A264" i="1"/>
  <c r="H99" i="17"/>
  <c r="B101" i="17"/>
  <c r="C100" i="17"/>
  <c r="E100" i="17"/>
  <c r="G100" i="17"/>
  <c r="D100" i="17"/>
  <c r="F100" i="17"/>
  <c r="A100" i="17"/>
  <c r="BI101" i="17"/>
  <c r="Q77" i="13" l="1"/>
  <c r="R76" i="13"/>
  <c r="S76" i="13" s="1"/>
  <c r="T76" i="13" s="1"/>
  <c r="U76" i="13" s="1"/>
  <c r="V76" i="13" s="1"/>
  <c r="P76" i="13"/>
  <c r="A74" i="14"/>
  <c r="A76" i="13"/>
  <c r="G75" i="13"/>
  <c r="C75" i="13"/>
  <c r="D75" i="13"/>
  <c r="E75" i="13"/>
  <c r="F75" i="13"/>
  <c r="B75" i="13"/>
  <c r="B75" i="14"/>
  <c r="B102" i="17"/>
  <c r="C101" i="17"/>
  <c r="E101" i="17"/>
  <c r="G101" i="17"/>
  <c r="D101" i="17"/>
  <c r="F101" i="17"/>
  <c r="A101" i="17"/>
  <c r="B266" i="1"/>
  <c r="A265" i="1"/>
  <c r="H100" i="17"/>
  <c r="BI102" i="17"/>
  <c r="Q78" i="13" l="1"/>
  <c r="R77" i="13"/>
  <c r="S77" i="13" s="1"/>
  <c r="T77" i="13" s="1"/>
  <c r="U77" i="13" s="1"/>
  <c r="V77" i="13" s="1"/>
  <c r="P77" i="13"/>
  <c r="A75" i="14"/>
  <c r="A77" i="13"/>
  <c r="E76" i="13"/>
  <c r="F76" i="13"/>
  <c r="B76" i="13"/>
  <c r="G76" i="13"/>
  <c r="C76" i="13"/>
  <c r="D76" i="13"/>
  <c r="B76" i="14"/>
  <c r="B267" i="1"/>
  <c r="A266" i="1"/>
  <c r="B103" i="17"/>
  <c r="C102" i="17"/>
  <c r="E102" i="17"/>
  <c r="G102" i="17"/>
  <c r="D102" i="17"/>
  <c r="F102" i="17"/>
  <c r="A102" i="17"/>
  <c r="H101" i="17"/>
  <c r="BI103" i="17"/>
  <c r="Q79" i="13" l="1"/>
  <c r="R78" i="13"/>
  <c r="S78" i="13" s="1"/>
  <c r="T78" i="13" s="1"/>
  <c r="U78" i="13" s="1"/>
  <c r="V78" i="13" s="1"/>
  <c r="P78" i="13"/>
  <c r="A76" i="14"/>
  <c r="A78" i="13"/>
  <c r="G77" i="13"/>
  <c r="C77" i="13"/>
  <c r="D77" i="13"/>
  <c r="E77" i="13"/>
  <c r="F77" i="13"/>
  <c r="B77" i="13"/>
  <c r="B77" i="14"/>
  <c r="H102" i="17"/>
  <c r="B104" i="17"/>
  <c r="C103" i="17"/>
  <c r="E103" i="17"/>
  <c r="G103" i="17"/>
  <c r="D103" i="17"/>
  <c r="F103" i="17"/>
  <c r="A103" i="17"/>
  <c r="B268" i="1"/>
  <c r="A267" i="1"/>
  <c r="BI104" i="17"/>
  <c r="Q80" i="13" l="1"/>
  <c r="R79" i="13"/>
  <c r="S79" i="13" s="1"/>
  <c r="T79" i="13" s="1"/>
  <c r="U79" i="13" s="1"/>
  <c r="V79" i="13" s="1"/>
  <c r="P79" i="13"/>
  <c r="A77" i="14"/>
  <c r="A79" i="13"/>
  <c r="E78" i="13"/>
  <c r="F78" i="13"/>
  <c r="B78" i="13"/>
  <c r="G78" i="13"/>
  <c r="C78" i="13"/>
  <c r="D78" i="13"/>
  <c r="B78" i="14"/>
  <c r="B269" i="1"/>
  <c r="A268" i="1"/>
  <c r="B105" i="17"/>
  <c r="C104" i="17"/>
  <c r="E104" i="17"/>
  <c r="G104" i="17"/>
  <c r="D104" i="17"/>
  <c r="F104" i="17"/>
  <c r="A104" i="17"/>
  <c r="H103" i="17"/>
  <c r="BI105" i="17"/>
  <c r="Q81" i="13" l="1"/>
  <c r="R80" i="13"/>
  <c r="S80" i="13" s="1"/>
  <c r="T80" i="13" s="1"/>
  <c r="U80" i="13" s="1"/>
  <c r="V80" i="13" s="1"/>
  <c r="P80" i="13"/>
  <c r="A78" i="14"/>
  <c r="A80" i="13"/>
  <c r="G79" i="13"/>
  <c r="C79" i="13"/>
  <c r="D79" i="13"/>
  <c r="E79" i="13"/>
  <c r="F79" i="13"/>
  <c r="B79" i="13"/>
  <c r="B79" i="14"/>
  <c r="H104" i="17"/>
  <c r="B106" i="17"/>
  <c r="C105" i="17"/>
  <c r="E105" i="17"/>
  <c r="G105" i="17"/>
  <c r="D105" i="17"/>
  <c r="F105" i="17"/>
  <c r="A105" i="17"/>
  <c r="B270" i="1"/>
  <c r="A269" i="1"/>
  <c r="BI106" i="17"/>
  <c r="Q82" i="13" l="1"/>
  <c r="R81" i="13"/>
  <c r="S81" i="13" s="1"/>
  <c r="T81" i="13" s="1"/>
  <c r="U81" i="13" s="1"/>
  <c r="V81" i="13" s="1"/>
  <c r="P81" i="13"/>
  <c r="A81" i="13"/>
  <c r="E80" i="13"/>
  <c r="F80" i="13"/>
  <c r="B80" i="13"/>
  <c r="G80" i="13"/>
  <c r="C80" i="13"/>
  <c r="D80" i="13"/>
  <c r="B80" i="14"/>
  <c r="A79" i="14"/>
  <c r="B271" i="1"/>
  <c r="A270" i="1"/>
  <c r="B107" i="17"/>
  <c r="C106" i="17"/>
  <c r="E106" i="17"/>
  <c r="G106" i="17"/>
  <c r="D106" i="17"/>
  <c r="F106" i="17"/>
  <c r="A106" i="17"/>
  <c r="H105" i="17"/>
  <c r="BI107" i="17"/>
  <c r="Q83" i="13" l="1"/>
  <c r="R82" i="13"/>
  <c r="S82" i="13" s="1"/>
  <c r="T82" i="13" s="1"/>
  <c r="U82" i="13" s="1"/>
  <c r="V82" i="13" s="1"/>
  <c r="P82" i="13"/>
  <c r="A80" i="14"/>
  <c r="A82" i="13"/>
  <c r="G81" i="13"/>
  <c r="C81" i="13"/>
  <c r="D81" i="13"/>
  <c r="E81" i="13"/>
  <c r="F81" i="13"/>
  <c r="B81" i="13"/>
  <c r="B81" i="14"/>
  <c r="H106" i="17"/>
  <c r="B108" i="17"/>
  <c r="C107" i="17"/>
  <c r="E107" i="17"/>
  <c r="G107" i="17"/>
  <c r="D107" i="17"/>
  <c r="F107" i="17"/>
  <c r="A107" i="17"/>
  <c r="B272" i="1"/>
  <c r="A271" i="1"/>
  <c r="BI108" i="17"/>
  <c r="Q84" i="13" l="1"/>
  <c r="R83" i="13"/>
  <c r="S83" i="13" s="1"/>
  <c r="T83" i="13" s="1"/>
  <c r="U83" i="13" s="1"/>
  <c r="V83" i="13" s="1"/>
  <c r="P83" i="13"/>
  <c r="A81" i="14"/>
  <c r="A83" i="13"/>
  <c r="E82" i="13"/>
  <c r="F82" i="13"/>
  <c r="B82" i="13"/>
  <c r="G82" i="13"/>
  <c r="C82" i="13"/>
  <c r="D82" i="13"/>
  <c r="B82" i="14"/>
  <c r="B273" i="1"/>
  <c r="A272" i="1"/>
  <c r="B109" i="17"/>
  <c r="C108" i="17"/>
  <c r="E108" i="17"/>
  <c r="G108" i="17"/>
  <c r="D108" i="17"/>
  <c r="F108" i="17"/>
  <c r="A108" i="17"/>
  <c r="H107" i="17"/>
  <c r="BI109" i="17"/>
  <c r="Q85" i="13" l="1"/>
  <c r="R84" i="13"/>
  <c r="S84" i="13" s="1"/>
  <c r="T84" i="13" s="1"/>
  <c r="U84" i="13" s="1"/>
  <c r="V84" i="13" s="1"/>
  <c r="P84" i="13"/>
  <c r="A84" i="13"/>
  <c r="G83" i="13"/>
  <c r="C83" i="13"/>
  <c r="D83" i="13"/>
  <c r="E83" i="13"/>
  <c r="F83" i="13"/>
  <c r="B83" i="13"/>
  <c r="B83" i="14"/>
  <c r="A82" i="14"/>
  <c r="H108" i="17"/>
  <c r="B110" i="17"/>
  <c r="C109" i="17"/>
  <c r="E109" i="17"/>
  <c r="G109" i="17"/>
  <c r="D109" i="17"/>
  <c r="F109" i="17"/>
  <c r="A109" i="17"/>
  <c r="B274" i="1"/>
  <c r="A273" i="1"/>
  <c r="BI110" i="17"/>
  <c r="Q86" i="13" l="1"/>
  <c r="R85" i="13"/>
  <c r="S85" i="13" s="1"/>
  <c r="T85" i="13" s="1"/>
  <c r="U85" i="13" s="1"/>
  <c r="V85" i="13" s="1"/>
  <c r="P85" i="13"/>
  <c r="A83" i="14"/>
  <c r="A85" i="13"/>
  <c r="E84" i="13"/>
  <c r="F84" i="13"/>
  <c r="B84" i="13"/>
  <c r="G84" i="13"/>
  <c r="C84" i="13"/>
  <c r="D84" i="13"/>
  <c r="B84" i="14"/>
  <c r="B275" i="1"/>
  <c r="A274" i="1"/>
  <c r="B111" i="17"/>
  <c r="C110" i="17"/>
  <c r="E110" i="17"/>
  <c r="G110" i="17"/>
  <c r="D110" i="17"/>
  <c r="F110" i="17"/>
  <c r="A110" i="17"/>
  <c r="H109" i="17"/>
  <c r="BI111" i="17"/>
  <c r="Q87" i="13" l="1"/>
  <c r="R86" i="13"/>
  <c r="S86" i="13" s="1"/>
  <c r="T86" i="13" s="1"/>
  <c r="U86" i="13" s="1"/>
  <c r="V86" i="13" s="1"/>
  <c r="P86" i="13"/>
  <c r="A86" i="13"/>
  <c r="G85" i="13"/>
  <c r="C85" i="13"/>
  <c r="D85" i="13"/>
  <c r="E85" i="13"/>
  <c r="F85" i="13"/>
  <c r="B85" i="13"/>
  <c r="B85" i="14"/>
  <c r="A84" i="14"/>
  <c r="H110" i="17"/>
  <c r="B112" i="17"/>
  <c r="C111" i="17"/>
  <c r="E111" i="17"/>
  <c r="G111" i="17"/>
  <c r="D111" i="17"/>
  <c r="F111" i="17"/>
  <c r="A111" i="17"/>
  <c r="B276" i="1"/>
  <c r="A275" i="1"/>
  <c r="BI112" i="17"/>
  <c r="Q88" i="13" l="1"/>
  <c r="R87" i="13"/>
  <c r="S87" i="13" s="1"/>
  <c r="T87" i="13" s="1"/>
  <c r="U87" i="13" s="1"/>
  <c r="V87" i="13" s="1"/>
  <c r="P87" i="13"/>
  <c r="A85" i="14"/>
  <c r="A87" i="13"/>
  <c r="E86" i="13"/>
  <c r="F86" i="13"/>
  <c r="B86" i="13"/>
  <c r="G86" i="13"/>
  <c r="C86" i="13"/>
  <c r="D86" i="13"/>
  <c r="B86" i="14"/>
  <c r="B277" i="1"/>
  <c r="A276" i="1"/>
  <c r="B113" i="17"/>
  <c r="C112" i="17"/>
  <c r="E112" i="17"/>
  <c r="G112" i="17"/>
  <c r="D112" i="17"/>
  <c r="F112" i="17"/>
  <c r="A112" i="17"/>
  <c r="H111" i="17"/>
  <c r="BI113" i="17"/>
  <c r="Q89" i="13" l="1"/>
  <c r="R88" i="13"/>
  <c r="S88" i="13" s="1"/>
  <c r="T88" i="13" s="1"/>
  <c r="U88" i="13" s="1"/>
  <c r="V88" i="13" s="1"/>
  <c r="P88" i="13"/>
  <c r="A86" i="14"/>
  <c r="A88" i="13"/>
  <c r="G87" i="13"/>
  <c r="C87" i="13"/>
  <c r="D87" i="13"/>
  <c r="E87" i="13"/>
  <c r="F87" i="13"/>
  <c r="B87" i="13"/>
  <c r="B87" i="14"/>
  <c r="H112" i="17"/>
  <c r="B114" i="17"/>
  <c r="C113" i="17"/>
  <c r="E113" i="17"/>
  <c r="G113" i="17"/>
  <c r="D113" i="17"/>
  <c r="F113" i="17"/>
  <c r="A113" i="17"/>
  <c r="B278" i="1"/>
  <c r="A277" i="1"/>
  <c r="BI114" i="17"/>
  <c r="Q90" i="13" l="1"/>
  <c r="R89" i="13"/>
  <c r="S89" i="13" s="1"/>
  <c r="T89" i="13" s="1"/>
  <c r="U89" i="13" s="1"/>
  <c r="V89" i="13" s="1"/>
  <c r="P89" i="13"/>
  <c r="A87" i="14"/>
  <c r="A89" i="13"/>
  <c r="E88" i="13"/>
  <c r="F88" i="13"/>
  <c r="B88" i="13"/>
  <c r="G88" i="13"/>
  <c r="C88" i="13"/>
  <c r="D88" i="13"/>
  <c r="B88" i="14"/>
  <c r="B279" i="1"/>
  <c r="A278" i="1"/>
  <c r="B115" i="17"/>
  <c r="C114" i="17"/>
  <c r="E114" i="17"/>
  <c r="G114" i="17"/>
  <c r="D114" i="17"/>
  <c r="F114" i="17"/>
  <c r="A114" i="17"/>
  <c r="H113" i="17"/>
  <c r="BI115" i="17"/>
  <c r="Q91" i="13" l="1"/>
  <c r="R90" i="13"/>
  <c r="S90" i="13" s="1"/>
  <c r="T90" i="13" s="1"/>
  <c r="U90" i="13" s="1"/>
  <c r="V90" i="13" s="1"/>
  <c r="P90" i="13"/>
  <c r="A88" i="14"/>
  <c r="A90" i="13"/>
  <c r="G89" i="13"/>
  <c r="C89" i="13"/>
  <c r="D89" i="13"/>
  <c r="E89" i="13"/>
  <c r="F89" i="13"/>
  <c r="B89" i="13"/>
  <c r="B89" i="14"/>
  <c r="H114" i="17"/>
  <c r="B116" i="17"/>
  <c r="C115" i="17"/>
  <c r="E115" i="17"/>
  <c r="G115" i="17"/>
  <c r="D115" i="17"/>
  <c r="F115" i="17"/>
  <c r="A115" i="17"/>
  <c r="B280" i="1"/>
  <c r="A279" i="1"/>
  <c r="BI116" i="17"/>
  <c r="Q92" i="13" l="1"/>
  <c r="R91" i="13"/>
  <c r="S91" i="13" s="1"/>
  <c r="T91" i="13" s="1"/>
  <c r="U91" i="13" s="1"/>
  <c r="V91" i="13" s="1"/>
  <c r="P91" i="13"/>
  <c r="A89" i="14"/>
  <c r="A91" i="13"/>
  <c r="E90" i="13"/>
  <c r="F90" i="13"/>
  <c r="B90" i="13"/>
  <c r="G90" i="13"/>
  <c r="C90" i="13"/>
  <c r="D90" i="13"/>
  <c r="B90" i="14"/>
  <c r="B281" i="1"/>
  <c r="A280" i="1"/>
  <c r="B117" i="17"/>
  <c r="C116" i="17"/>
  <c r="E116" i="17"/>
  <c r="G116" i="17"/>
  <c r="D116" i="17"/>
  <c r="F116" i="17"/>
  <c r="A116" i="17"/>
  <c r="H115" i="17"/>
  <c r="BI117" i="17"/>
  <c r="Q93" i="13" l="1"/>
  <c r="R92" i="13"/>
  <c r="S92" i="13" s="1"/>
  <c r="T92" i="13" s="1"/>
  <c r="U92" i="13" s="1"/>
  <c r="V92" i="13" s="1"/>
  <c r="P92" i="13"/>
  <c r="A92" i="13"/>
  <c r="G91" i="13"/>
  <c r="C91" i="13"/>
  <c r="D91" i="13"/>
  <c r="E91" i="13"/>
  <c r="F91" i="13"/>
  <c r="B91" i="13"/>
  <c r="B91" i="14"/>
  <c r="A90" i="14"/>
  <c r="B118" i="17"/>
  <c r="C117" i="17"/>
  <c r="E117" i="17"/>
  <c r="G117" i="17"/>
  <c r="D117" i="17"/>
  <c r="F117" i="17"/>
  <c r="A117" i="17"/>
  <c r="B282" i="1"/>
  <c r="A281" i="1"/>
  <c r="H116" i="17"/>
  <c r="BI118" i="17"/>
  <c r="Q94" i="13" l="1"/>
  <c r="R93" i="13"/>
  <c r="S93" i="13" s="1"/>
  <c r="T93" i="13" s="1"/>
  <c r="U93" i="13" s="1"/>
  <c r="V93" i="13" s="1"/>
  <c r="P93" i="13"/>
  <c r="A91" i="14"/>
  <c r="A93" i="13"/>
  <c r="E92" i="13"/>
  <c r="F92" i="13"/>
  <c r="B92" i="13"/>
  <c r="G92" i="13"/>
  <c r="C92" i="13"/>
  <c r="D92" i="13"/>
  <c r="B92" i="14"/>
  <c r="H117" i="17"/>
  <c r="B283" i="1"/>
  <c r="A282" i="1"/>
  <c r="B119" i="17"/>
  <c r="C118" i="17"/>
  <c r="E118" i="17"/>
  <c r="G118" i="17"/>
  <c r="D118" i="17"/>
  <c r="F118" i="17"/>
  <c r="A118" i="17"/>
  <c r="BI119" i="17"/>
  <c r="Q95" i="13" l="1"/>
  <c r="R94" i="13"/>
  <c r="S94" i="13" s="1"/>
  <c r="T94" i="13" s="1"/>
  <c r="U94" i="13" s="1"/>
  <c r="V94" i="13" s="1"/>
  <c r="P94" i="13"/>
  <c r="A92" i="14"/>
  <c r="A94" i="13"/>
  <c r="G93" i="13"/>
  <c r="C93" i="13"/>
  <c r="D93" i="13"/>
  <c r="E93" i="13"/>
  <c r="F93" i="13"/>
  <c r="B93" i="13"/>
  <c r="B93" i="14"/>
  <c r="B284" i="1"/>
  <c r="A283" i="1"/>
  <c r="B120" i="17"/>
  <c r="C119" i="17"/>
  <c r="E119" i="17"/>
  <c r="G119" i="17"/>
  <c r="D119" i="17"/>
  <c r="F119" i="17"/>
  <c r="A119" i="17"/>
  <c r="H118" i="17"/>
  <c r="BI120" i="17"/>
  <c r="Q96" i="13" l="1"/>
  <c r="R95" i="13"/>
  <c r="S95" i="13" s="1"/>
  <c r="T95" i="13" s="1"/>
  <c r="U95" i="13" s="1"/>
  <c r="V95" i="13" s="1"/>
  <c r="P95" i="13"/>
  <c r="A95" i="13"/>
  <c r="E94" i="13"/>
  <c r="F94" i="13"/>
  <c r="B94" i="13"/>
  <c r="G94" i="13"/>
  <c r="C94" i="13"/>
  <c r="D94" i="13"/>
  <c r="B94" i="14"/>
  <c r="A93" i="14"/>
  <c r="B121" i="17"/>
  <c r="C120" i="17"/>
  <c r="E120" i="17"/>
  <c r="G120" i="17"/>
  <c r="D120" i="17"/>
  <c r="F120" i="17"/>
  <c r="A120" i="17"/>
  <c r="B285" i="1"/>
  <c r="A284" i="1"/>
  <c r="H119" i="17"/>
  <c r="BI121" i="17"/>
  <c r="Q97" i="13" l="1"/>
  <c r="R96" i="13"/>
  <c r="S96" i="13" s="1"/>
  <c r="T96" i="13" s="1"/>
  <c r="U96" i="13" s="1"/>
  <c r="V96" i="13" s="1"/>
  <c r="P96" i="13"/>
  <c r="A94" i="14"/>
  <c r="A96" i="13"/>
  <c r="G95" i="13"/>
  <c r="C95" i="13"/>
  <c r="D95" i="13"/>
  <c r="E95" i="13"/>
  <c r="F95" i="13"/>
  <c r="B95" i="13"/>
  <c r="B95" i="14"/>
  <c r="H120" i="17"/>
  <c r="B286" i="1"/>
  <c r="A285" i="1"/>
  <c r="B122" i="17"/>
  <c r="C121" i="17"/>
  <c r="E121" i="17"/>
  <c r="G121" i="17"/>
  <c r="D121" i="17"/>
  <c r="F121" i="17"/>
  <c r="A121" i="17"/>
  <c r="BI122" i="17"/>
  <c r="Q98" i="13" l="1"/>
  <c r="R97" i="13"/>
  <c r="S97" i="13" s="1"/>
  <c r="T97" i="13" s="1"/>
  <c r="U97" i="13" s="1"/>
  <c r="V97" i="13" s="1"/>
  <c r="P97" i="13"/>
  <c r="A95" i="14"/>
  <c r="A97" i="13"/>
  <c r="E96" i="13"/>
  <c r="F96" i="13"/>
  <c r="B96" i="13"/>
  <c r="G96" i="13"/>
  <c r="C96" i="13"/>
  <c r="D96" i="13"/>
  <c r="B96" i="14"/>
  <c r="B123" i="17"/>
  <c r="C122" i="17"/>
  <c r="E122" i="17"/>
  <c r="G122" i="17"/>
  <c r="D122" i="17"/>
  <c r="F122" i="17"/>
  <c r="A122" i="17"/>
  <c r="B287" i="1"/>
  <c r="A286" i="1"/>
  <c r="H121" i="17"/>
  <c r="BI123" i="17"/>
  <c r="Q99" i="13" l="1"/>
  <c r="R98" i="13"/>
  <c r="S98" i="13" s="1"/>
  <c r="T98" i="13" s="1"/>
  <c r="U98" i="13" s="1"/>
  <c r="V98" i="13" s="1"/>
  <c r="P98" i="13"/>
  <c r="A98" i="13"/>
  <c r="G97" i="13"/>
  <c r="C97" i="13"/>
  <c r="D97" i="13"/>
  <c r="E97" i="13"/>
  <c r="F97" i="13"/>
  <c r="B97" i="13"/>
  <c r="B97" i="14"/>
  <c r="A96" i="14"/>
  <c r="H122" i="17"/>
  <c r="B288" i="1"/>
  <c r="A287" i="1"/>
  <c r="B124" i="17"/>
  <c r="C123" i="17"/>
  <c r="E123" i="17"/>
  <c r="G123" i="17"/>
  <c r="D123" i="17"/>
  <c r="F123" i="17"/>
  <c r="A123" i="17"/>
  <c r="BI124" i="17"/>
  <c r="Q100" i="13" l="1"/>
  <c r="R99" i="13"/>
  <c r="S99" i="13" s="1"/>
  <c r="T99" i="13" s="1"/>
  <c r="U99" i="13" s="1"/>
  <c r="V99" i="13" s="1"/>
  <c r="P99" i="13"/>
  <c r="A97" i="14"/>
  <c r="A99" i="13"/>
  <c r="E98" i="13"/>
  <c r="F98" i="13"/>
  <c r="B98" i="13"/>
  <c r="G98" i="13"/>
  <c r="C98" i="13"/>
  <c r="D98" i="13"/>
  <c r="B98" i="14"/>
  <c r="B125" i="17"/>
  <c r="C124" i="17"/>
  <c r="E124" i="17"/>
  <c r="G124" i="17"/>
  <c r="D124" i="17"/>
  <c r="F124" i="17"/>
  <c r="A124" i="17"/>
  <c r="B289" i="1"/>
  <c r="A288" i="1"/>
  <c r="H123" i="17"/>
  <c r="BI125" i="17"/>
  <c r="Q101" i="13" l="1"/>
  <c r="R100" i="13"/>
  <c r="S100" i="13" s="1"/>
  <c r="T100" i="13" s="1"/>
  <c r="U100" i="13" s="1"/>
  <c r="V100" i="13" s="1"/>
  <c r="P100" i="13"/>
  <c r="A100" i="13"/>
  <c r="G99" i="13"/>
  <c r="C99" i="13"/>
  <c r="D99" i="13"/>
  <c r="E99" i="13"/>
  <c r="F99" i="13"/>
  <c r="B99" i="13"/>
  <c r="B99" i="14"/>
  <c r="A98" i="14"/>
  <c r="H124" i="17"/>
  <c r="B290" i="1"/>
  <c r="A289" i="1"/>
  <c r="B126" i="17"/>
  <c r="C125" i="17"/>
  <c r="E125" i="17"/>
  <c r="G125" i="17"/>
  <c r="D125" i="17"/>
  <c r="F125" i="17"/>
  <c r="A125" i="17"/>
  <c r="BI126" i="17"/>
  <c r="Q102" i="13" l="1"/>
  <c r="R101" i="13"/>
  <c r="S101" i="13" s="1"/>
  <c r="T101" i="13" s="1"/>
  <c r="U101" i="13" s="1"/>
  <c r="V101" i="13" s="1"/>
  <c r="P101" i="13"/>
  <c r="A99" i="14"/>
  <c r="A101" i="13"/>
  <c r="E100" i="13"/>
  <c r="F100" i="13"/>
  <c r="B100" i="13"/>
  <c r="G100" i="13"/>
  <c r="C100" i="13"/>
  <c r="D100" i="13"/>
  <c r="B100" i="14"/>
  <c r="B127" i="17"/>
  <c r="C126" i="17"/>
  <c r="E126" i="17"/>
  <c r="G126" i="17"/>
  <c r="D126" i="17"/>
  <c r="F126" i="17"/>
  <c r="A126" i="17"/>
  <c r="B291" i="1"/>
  <c r="A290" i="1"/>
  <c r="H125" i="17"/>
  <c r="BI127" i="17"/>
  <c r="R102" i="13" l="1"/>
  <c r="S102" i="13" s="1"/>
  <c r="T102" i="13" s="1"/>
  <c r="U102" i="13" s="1"/>
  <c r="V102" i="13" s="1"/>
  <c r="P102" i="13"/>
  <c r="Q103" i="13"/>
  <c r="A100" i="14"/>
  <c r="A102" i="13"/>
  <c r="G101" i="13"/>
  <c r="C101" i="13"/>
  <c r="D101" i="13"/>
  <c r="E101" i="13"/>
  <c r="F101" i="13"/>
  <c r="B101" i="13"/>
  <c r="B101" i="14"/>
  <c r="H126" i="17"/>
  <c r="B312" i="1"/>
  <c r="H304" i="1" s="1"/>
  <c r="A291" i="1"/>
  <c r="B128" i="17"/>
  <c r="C127" i="17"/>
  <c r="E127" i="17"/>
  <c r="G127" i="17"/>
  <c r="D127" i="17"/>
  <c r="F127" i="17"/>
  <c r="A127" i="17"/>
  <c r="BI128" i="17"/>
  <c r="Q104" i="13" l="1"/>
  <c r="R103" i="13"/>
  <c r="S103" i="13" s="1"/>
  <c r="T103" i="13" s="1"/>
  <c r="U103" i="13" s="1"/>
  <c r="V103" i="13" s="1"/>
  <c r="P103" i="13"/>
  <c r="A101" i="14"/>
  <c r="A103" i="13"/>
  <c r="E102" i="13"/>
  <c r="F102" i="13"/>
  <c r="B102" i="13"/>
  <c r="G102" i="13"/>
  <c r="C102" i="13"/>
  <c r="D102" i="13"/>
  <c r="B102" i="14"/>
  <c r="B129" i="17"/>
  <c r="C128" i="17"/>
  <c r="E128" i="17"/>
  <c r="G128" i="17"/>
  <c r="D128" i="17"/>
  <c r="F128" i="17"/>
  <c r="A128" i="17"/>
  <c r="B313" i="1"/>
  <c r="A312" i="1"/>
  <c r="H127" i="17"/>
  <c r="BI129" i="17"/>
  <c r="Q105" i="13" l="1"/>
  <c r="R104" i="13"/>
  <c r="S104" i="13" s="1"/>
  <c r="T104" i="13" s="1"/>
  <c r="U104" i="13" s="1"/>
  <c r="V104" i="13" s="1"/>
  <c r="P104" i="13"/>
  <c r="A102" i="14"/>
  <c r="A104" i="13"/>
  <c r="G103" i="13"/>
  <c r="C103" i="13"/>
  <c r="D103" i="13"/>
  <c r="E103" i="13"/>
  <c r="F103" i="13"/>
  <c r="B103" i="13"/>
  <c r="B103" i="14"/>
  <c r="H128" i="17"/>
  <c r="B314" i="1"/>
  <c r="A313" i="1"/>
  <c r="B130" i="17"/>
  <c r="C129" i="17"/>
  <c r="E129" i="17"/>
  <c r="G129" i="17"/>
  <c r="D129" i="17"/>
  <c r="F129" i="17"/>
  <c r="A129" i="17"/>
  <c r="BI130" i="17"/>
  <c r="Q106" i="13" l="1"/>
  <c r="R105" i="13"/>
  <c r="S105" i="13" s="1"/>
  <c r="T105" i="13" s="1"/>
  <c r="U105" i="13" s="1"/>
  <c r="V105" i="13" s="1"/>
  <c r="P105" i="13"/>
  <c r="A103" i="14"/>
  <c r="A105" i="13"/>
  <c r="E104" i="13"/>
  <c r="F104" i="13"/>
  <c r="B104" i="13"/>
  <c r="G104" i="13"/>
  <c r="C104" i="13"/>
  <c r="D104" i="13"/>
  <c r="B104" i="14"/>
  <c r="B315" i="1"/>
  <c r="A314" i="1"/>
  <c r="B131" i="17"/>
  <c r="C130" i="17"/>
  <c r="E130" i="17"/>
  <c r="G130" i="17"/>
  <c r="D130" i="17"/>
  <c r="F130" i="17"/>
  <c r="A130" i="17"/>
  <c r="H129" i="17"/>
  <c r="BI131" i="17"/>
  <c r="Q107" i="13" l="1"/>
  <c r="R106" i="13"/>
  <c r="S106" i="13" s="1"/>
  <c r="T106" i="13" s="1"/>
  <c r="U106" i="13" s="1"/>
  <c r="V106" i="13" s="1"/>
  <c r="P106" i="13"/>
  <c r="A104" i="14"/>
  <c r="A106" i="13"/>
  <c r="G105" i="13"/>
  <c r="C105" i="13"/>
  <c r="D105" i="13"/>
  <c r="E105" i="13"/>
  <c r="F105" i="13"/>
  <c r="B105" i="13"/>
  <c r="B105" i="14"/>
  <c r="H130" i="17"/>
  <c r="B316" i="1"/>
  <c r="A315" i="1"/>
  <c r="B132" i="17"/>
  <c r="C131" i="17"/>
  <c r="E131" i="17"/>
  <c r="G131" i="17"/>
  <c r="D131" i="17"/>
  <c r="F131" i="17"/>
  <c r="A131" i="17"/>
  <c r="BI132" i="17"/>
  <c r="Q108" i="13" l="1"/>
  <c r="R107" i="13"/>
  <c r="S107" i="13" s="1"/>
  <c r="T107" i="13" s="1"/>
  <c r="U107" i="13" s="1"/>
  <c r="V107" i="13" s="1"/>
  <c r="P107" i="13"/>
  <c r="A105" i="14"/>
  <c r="A107" i="13"/>
  <c r="E106" i="13"/>
  <c r="F106" i="13"/>
  <c r="B106" i="13"/>
  <c r="G106" i="13"/>
  <c r="C106" i="13"/>
  <c r="D106" i="13"/>
  <c r="B106" i="14"/>
  <c r="B317" i="1"/>
  <c r="A316" i="1"/>
  <c r="H131" i="17"/>
  <c r="B133" i="17"/>
  <c r="C132" i="17"/>
  <c r="E132" i="17"/>
  <c r="G132" i="17"/>
  <c r="D132" i="17"/>
  <c r="F132" i="17"/>
  <c r="A132" i="17"/>
  <c r="BI133" i="17"/>
  <c r="Q109" i="13" l="1"/>
  <c r="R108" i="13"/>
  <c r="S108" i="13" s="1"/>
  <c r="T108" i="13" s="1"/>
  <c r="U108" i="13" s="1"/>
  <c r="V108" i="13" s="1"/>
  <c r="P108" i="13"/>
  <c r="A106" i="14"/>
  <c r="A108" i="13"/>
  <c r="G107" i="13"/>
  <c r="C107" i="13"/>
  <c r="D107" i="13"/>
  <c r="E107" i="13"/>
  <c r="F107" i="13"/>
  <c r="B107" i="13"/>
  <c r="B107" i="14"/>
  <c r="B134" i="17"/>
  <c r="C133" i="17"/>
  <c r="E133" i="17"/>
  <c r="G133" i="17"/>
  <c r="D133" i="17"/>
  <c r="F133" i="17"/>
  <c r="A133" i="17"/>
  <c r="B318" i="1"/>
  <c r="A317" i="1"/>
  <c r="H132" i="17"/>
  <c r="BI134" i="17"/>
  <c r="Q110" i="13" l="1"/>
  <c r="R109" i="13"/>
  <c r="S109" i="13" s="1"/>
  <c r="T109" i="13" s="1"/>
  <c r="U109" i="13" s="1"/>
  <c r="V109" i="13" s="1"/>
  <c r="P109" i="13"/>
  <c r="A107" i="14"/>
  <c r="A109" i="13"/>
  <c r="E108" i="13"/>
  <c r="F108" i="13"/>
  <c r="B108" i="13"/>
  <c r="G108" i="13"/>
  <c r="C108" i="13"/>
  <c r="D108" i="13"/>
  <c r="B108" i="14"/>
  <c r="H133" i="17"/>
  <c r="B319" i="1"/>
  <c r="A318" i="1"/>
  <c r="B135" i="17"/>
  <c r="C134" i="17"/>
  <c r="E134" i="17"/>
  <c r="G134" i="17"/>
  <c r="D134" i="17"/>
  <c r="F134" i="17"/>
  <c r="A134" i="17"/>
  <c r="BI135" i="17"/>
  <c r="P110" i="13" l="1"/>
  <c r="R110" i="13"/>
  <c r="S110" i="13" s="1"/>
  <c r="T110" i="13" s="1"/>
  <c r="U110" i="13" s="1"/>
  <c r="V110" i="13" s="1"/>
  <c r="Q111" i="13"/>
  <c r="A110" i="13"/>
  <c r="G109" i="13"/>
  <c r="C109" i="13"/>
  <c r="D109" i="13"/>
  <c r="E109" i="13"/>
  <c r="F109" i="13"/>
  <c r="B109" i="13"/>
  <c r="B109" i="14"/>
  <c r="A108" i="14"/>
  <c r="B136" i="17"/>
  <c r="C135" i="17"/>
  <c r="E135" i="17"/>
  <c r="G135" i="17"/>
  <c r="D135" i="17"/>
  <c r="F135" i="17"/>
  <c r="A135" i="17"/>
  <c r="B320" i="1"/>
  <c r="A319" i="1"/>
  <c r="H134" i="17"/>
  <c r="BI136" i="17"/>
  <c r="R111" i="13" l="1"/>
  <c r="S111" i="13" s="1"/>
  <c r="T111" i="13" s="1"/>
  <c r="U111" i="13" s="1"/>
  <c r="V111" i="13" s="1"/>
  <c r="Q112" i="13"/>
  <c r="P111" i="13"/>
  <c r="A109" i="14"/>
  <c r="A111" i="13"/>
  <c r="E110" i="13"/>
  <c r="F110" i="13"/>
  <c r="B110" i="13"/>
  <c r="G110" i="13"/>
  <c r="C110" i="13"/>
  <c r="D110" i="13"/>
  <c r="B110" i="14"/>
  <c r="H135" i="17"/>
  <c r="B321" i="1"/>
  <c r="A320" i="1"/>
  <c r="B137" i="17"/>
  <c r="C136" i="17"/>
  <c r="E136" i="17"/>
  <c r="G136" i="17"/>
  <c r="D136" i="17"/>
  <c r="F136" i="17"/>
  <c r="A136" i="17"/>
  <c r="BI137" i="17"/>
  <c r="R112" i="13" l="1"/>
  <c r="S112" i="13" s="1"/>
  <c r="T112" i="13" s="1"/>
  <c r="U112" i="13" s="1"/>
  <c r="V112" i="13" s="1"/>
  <c r="P112" i="13"/>
  <c r="Q113" i="13"/>
  <c r="A112" i="13"/>
  <c r="G111" i="13"/>
  <c r="C111" i="13"/>
  <c r="D111" i="13"/>
  <c r="E111" i="13"/>
  <c r="F111" i="13"/>
  <c r="B111" i="13"/>
  <c r="B111" i="14"/>
  <c r="A110" i="14"/>
  <c r="B322" i="1"/>
  <c r="A321" i="1"/>
  <c r="B138" i="17"/>
  <c r="C137" i="17"/>
  <c r="E137" i="17"/>
  <c r="G137" i="17"/>
  <c r="D137" i="17"/>
  <c r="F137" i="17"/>
  <c r="A137" i="17"/>
  <c r="H136" i="17"/>
  <c r="BI138" i="17"/>
  <c r="R113" i="13" l="1"/>
  <c r="S113" i="13" s="1"/>
  <c r="T113" i="13" s="1"/>
  <c r="U113" i="13" s="1"/>
  <c r="V113" i="13" s="1"/>
  <c r="P113" i="13"/>
  <c r="Q114" i="13"/>
  <c r="A111" i="14"/>
  <c r="A113" i="13"/>
  <c r="E112" i="13"/>
  <c r="F112" i="13"/>
  <c r="B112" i="13"/>
  <c r="G112" i="13"/>
  <c r="C112" i="13"/>
  <c r="D112" i="13"/>
  <c r="B112" i="14"/>
  <c r="B139" i="17"/>
  <c r="C138" i="17"/>
  <c r="E138" i="17"/>
  <c r="G138" i="17"/>
  <c r="D138" i="17"/>
  <c r="F138" i="17"/>
  <c r="A138" i="17"/>
  <c r="B323" i="1"/>
  <c r="A322" i="1"/>
  <c r="H137" i="17"/>
  <c r="BI139" i="17"/>
  <c r="R114" i="13" l="1"/>
  <c r="S114" i="13" s="1"/>
  <c r="T114" i="13" s="1"/>
  <c r="U114" i="13" s="1"/>
  <c r="V114" i="13" s="1"/>
  <c r="Q115" i="13"/>
  <c r="P114" i="13"/>
  <c r="A112" i="14"/>
  <c r="A114" i="13"/>
  <c r="G113" i="13"/>
  <c r="C113" i="13"/>
  <c r="D113" i="13"/>
  <c r="E113" i="13"/>
  <c r="F113" i="13"/>
  <c r="B113" i="13"/>
  <c r="B113" i="14"/>
  <c r="H138" i="17"/>
  <c r="B324" i="1"/>
  <c r="A323" i="1"/>
  <c r="B140" i="17"/>
  <c r="C139" i="17"/>
  <c r="E139" i="17"/>
  <c r="G139" i="17"/>
  <c r="D139" i="17"/>
  <c r="F139" i="17"/>
  <c r="A139" i="17"/>
  <c r="BI140" i="17"/>
  <c r="R115" i="13" l="1"/>
  <c r="S115" i="13" s="1"/>
  <c r="T115" i="13" s="1"/>
  <c r="U115" i="13" s="1"/>
  <c r="V115" i="13" s="1"/>
  <c r="P115" i="13"/>
  <c r="Q116" i="13"/>
  <c r="A113" i="14"/>
  <c r="A115" i="13"/>
  <c r="E114" i="13"/>
  <c r="F114" i="13"/>
  <c r="B114" i="13"/>
  <c r="G114" i="13"/>
  <c r="C114" i="13"/>
  <c r="D114" i="13"/>
  <c r="B114" i="14"/>
  <c r="B141" i="17"/>
  <c r="C140" i="17"/>
  <c r="E140" i="17"/>
  <c r="G140" i="17"/>
  <c r="D140" i="17"/>
  <c r="F140" i="17"/>
  <c r="A140" i="17"/>
  <c r="B325" i="1"/>
  <c r="A324" i="1"/>
  <c r="H139" i="17"/>
  <c r="BI141" i="17"/>
  <c r="R116" i="13" l="1"/>
  <c r="S116" i="13" s="1"/>
  <c r="T116" i="13" s="1"/>
  <c r="U116" i="13" s="1"/>
  <c r="V116" i="13" s="1"/>
  <c r="P116" i="13"/>
  <c r="Q117" i="13"/>
  <c r="A114" i="14"/>
  <c r="A116" i="13"/>
  <c r="G115" i="13"/>
  <c r="C115" i="13"/>
  <c r="D115" i="13"/>
  <c r="E115" i="13"/>
  <c r="F115" i="13"/>
  <c r="B115" i="13"/>
  <c r="B115" i="14"/>
  <c r="H140" i="17"/>
  <c r="B326" i="1"/>
  <c r="A325" i="1"/>
  <c r="B142" i="17"/>
  <c r="C141" i="17"/>
  <c r="E141" i="17"/>
  <c r="G141" i="17"/>
  <c r="D141" i="17"/>
  <c r="F141" i="17"/>
  <c r="A141" i="17"/>
  <c r="BI142" i="17"/>
  <c r="R117" i="13" l="1"/>
  <c r="S117" i="13" s="1"/>
  <c r="T117" i="13" s="1"/>
  <c r="U117" i="13" s="1"/>
  <c r="V117" i="13" s="1"/>
  <c r="Q118" i="13"/>
  <c r="P117" i="13"/>
  <c r="A115" i="14"/>
  <c r="A117" i="13"/>
  <c r="E116" i="13"/>
  <c r="F116" i="13"/>
  <c r="B116" i="13"/>
  <c r="G116" i="13"/>
  <c r="C116" i="13"/>
  <c r="D116" i="13"/>
  <c r="B116" i="14"/>
  <c r="B143" i="17"/>
  <c r="C142" i="17"/>
  <c r="E142" i="17"/>
  <c r="G142" i="17"/>
  <c r="D142" i="17"/>
  <c r="F142" i="17"/>
  <c r="A142" i="17"/>
  <c r="B327" i="1"/>
  <c r="A326" i="1"/>
  <c r="H141" i="17"/>
  <c r="BI143" i="17"/>
  <c r="R118" i="13" l="1"/>
  <c r="S118" i="13" s="1"/>
  <c r="T118" i="13" s="1"/>
  <c r="U118" i="13" s="1"/>
  <c r="V118" i="13" s="1"/>
  <c r="P118" i="13"/>
  <c r="Q119" i="13"/>
  <c r="A116" i="14"/>
  <c r="A118" i="13"/>
  <c r="B118" i="13" s="1"/>
  <c r="G117" i="13"/>
  <c r="C117" i="13"/>
  <c r="D117" i="13"/>
  <c r="E117" i="13"/>
  <c r="F117" i="13"/>
  <c r="B117" i="13"/>
  <c r="B117" i="14"/>
  <c r="H142" i="17"/>
  <c r="B328" i="1"/>
  <c r="A327" i="1"/>
  <c r="B144" i="17"/>
  <c r="C143" i="17"/>
  <c r="E143" i="17"/>
  <c r="G143" i="17"/>
  <c r="D143" i="17"/>
  <c r="F143" i="17"/>
  <c r="A143" i="17"/>
  <c r="BI144" i="17"/>
  <c r="R119" i="13" l="1"/>
  <c r="S119" i="13" s="1"/>
  <c r="T119" i="13" s="1"/>
  <c r="U119" i="13" s="1"/>
  <c r="V119" i="13" s="1"/>
  <c r="P119" i="13"/>
  <c r="Q120" i="13"/>
  <c r="A117" i="14"/>
  <c r="A119" i="13"/>
  <c r="E118" i="13"/>
  <c r="F118" i="13"/>
  <c r="G118" i="13"/>
  <c r="C118" i="13"/>
  <c r="D118" i="13"/>
  <c r="B118" i="14"/>
  <c r="B145" i="17"/>
  <c r="C144" i="17"/>
  <c r="E144" i="17"/>
  <c r="G144" i="17"/>
  <c r="D144" i="17"/>
  <c r="F144" i="17"/>
  <c r="A144" i="17"/>
  <c r="B329" i="1"/>
  <c r="A328" i="1"/>
  <c r="H143" i="17"/>
  <c r="BI145" i="17"/>
  <c r="R120" i="13" l="1"/>
  <c r="S120" i="13" s="1"/>
  <c r="T120" i="13" s="1"/>
  <c r="U120" i="13" s="1"/>
  <c r="V120" i="13" s="1"/>
  <c r="P120" i="13"/>
  <c r="Q121" i="13"/>
  <c r="D119" i="13"/>
  <c r="G119" i="13"/>
  <c r="F119" i="13"/>
  <c r="C119" i="13"/>
  <c r="B119" i="13"/>
  <c r="E119" i="13"/>
  <c r="A118" i="14"/>
  <c r="A120" i="13"/>
  <c r="B119" i="14"/>
  <c r="H144" i="17"/>
  <c r="B330" i="1"/>
  <c r="A329" i="1"/>
  <c r="B146" i="17"/>
  <c r="C145" i="17"/>
  <c r="E145" i="17"/>
  <c r="G145" i="17"/>
  <c r="D145" i="17"/>
  <c r="F145" i="17"/>
  <c r="A145" i="17"/>
  <c r="BI146" i="17"/>
  <c r="R121" i="13" l="1"/>
  <c r="S121" i="13" s="1"/>
  <c r="T121" i="13" s="1"/>
  <c r="U121" i="13" s="1"/>
  <c r="V121" i="13" s="1"/>
  <c r="P121" i="13"/>
  <c r="Q122" i="13"/>
  <c r="C120" i="13"/>
  <c r="D120" i="13"/>
  <c r="F120" i="13"/>
  <c r="B120" i="13"/>
  <c r="E120" i="13"/>
  <c r="G120" i="13"/>
  <c r="A119" i="14"/>
  <c r="A121" i="13"/>
  <c r="B120" i="14"/>
  <c r="B147" i="17"/>
  <c r="C146" i="17"/>
  <c r="E146" i="17"/>
  <c r="G146" i="17"/>
  <c r="D146" i="17"/>
  <c r="F146" i="17"/>
  <c r="A146" i="17"/>
  <c r="B331" i="1"/>
  <c r="A330" i="1"/>
  <c r="H145" i="17"/>
  <c r="BI147" i="17"/>
  <c r="R122" i="13" l="1"/>
  <c r="S122" i="13" s="1"/>
  <c r="T122" i="13" s="1"/>
  <c r="U122" i="13" s="1"/>
  <c r="V122" i="13" s="1"/>
  <c r="Q123" i="13"/>
  <c r="P122" i="13"/>
  <c r="G121" i="13"/>
  <c r="F121" i="13"/>
  <c r="B121" i="13"/>
  <c r="D121" i="13"/>
  <c r="E121" i="13"/>
  <c r="C121" i="13"/>
  <c r="A120" i="14"/>
  <c r="A122" i="13"/>
  <c r="B121" i="14"/>
  <c r="H146" i="17"/>
  <c r="B332" i="1"/>
  <c r="A331" i="1"/>
  <c r="B148" i="17"/>
  <c r="C147" i="17"/>
  <c r="E147" i="17"/>
  <c r="G147" i="17"/>
  <c r="D147" i="17"/>
  <c r="F147" i="17"/>
  <c r="A147" i="17"/>
  <c r="BI148" i="17"/>
  <c r="R123" i="13" l="1"/>
  <c r="S123" i="13" s="1"/>
  <c r="T123" i="13" s="1"/>
  <c r="U123" i="13" s="1"/>
  <c r="V123" i="13" s="1"/>
  <c r="Q124" i="13"/>
  <c r="P123" i="13"/>
  <c r="E122" i="13"/>
  <c r="B122" i="13"/>
  <c r="G122" i="13"/>
  <c r="D122" i="13"/>
  <c r="C122" i="13"/>
  <c r="F122" i="13"/>
  <c r="A123" i="13"/>
  <c r="B122" i="14"/>
  <c r="A121" i="14"/>
  <c r="B149" i="17"/>
  <c r="C148" i="17"/>
  <c r="E148" i="17"/>
  <c r="G148" i="17"/>
  <c r="D148" i="17"/>
  <c r="F148" i="17"/>
  <c r="A148" i="17"/>
  <c r="B333" i="1"/>
  <c r="A332" i="1"/>
  <c r="H147" i="17"/>
  <c r="BI149" i="17"/>
  <c r="R124" i="13" l="1"/>
  <c r="S124" i="13" s="1"/>
  <c r="T124" i="13" s="1"/>
  <c r="U124" i="13" s="1"/>
  <c r="V124" i="13" s="1"/>
  <c r="P124" i="13"/>
  <c r="Q125" i="13"/>
  <c r="D123" i="13"/>
  <c r="F123" i="13"/>
  <c r="G123" i="13"/>
  <c r="C123" i="13"/>
  <c r="B123" i="13"/>
  <c r="D123" i="14" s="1"/>
  <c r="E123" i="13"/>
  <c r="A122" i="14"/>
  <c r="A124" i="13"/>
  <c r="B123" i="14"/>
  <c r="H148" i="17"/>
  <c r="B334" i="1"/>
  <c r="A333" i="1"/>
  <c r="B150" i="17"/>
  <c r="C149" i="17"/>
  <c r="E149" i="17"/>
  <c r="G149" i="17"/>
  <c r="D149" i="17"/>
  <c r="F149" i="17"/>
  <c r="A149" i="17"/>
  <c r="BI150" i="17"/>
  <c r="C123" i="14"/>
  <c r="R125" i="13" l="1"/>
  <c r="S125" i="13" s="1"/>
  <c r="T125" i="13" s="1"/>
  <c r="U125" i="13" s="1"/>
  <c r="V125" i="13" s="1"/>
  <c r="P125" i="13"/>
  <c r="Q126" i="13"/>
  <c r="A125" i="13"/>
  <c r="E124" i="13"/>
  <c r="F124" i="13"/>
  <c r="B124" i="13"/>
  <c r="G124" i="13"/>
  <c r="C124" i="13"/>
  <c r="D124" i="13"/>
  <c r="B124" i="14"/>
  <c r="A123" i="14"/>
  <c r="B151" i="17"/>
  <c r="C150" i="17"/>
  <c r="E150" i="17"/>
  <c r="G150" i="17"/>
  <c r="D150" i="17"/>
  <c r="F150" i="17"/>
  <c r="A150" i="17"/>
  <c r="B335" i="1"/>
  <c r="A334" i="1"/>
  <c r="H149" i="17"/>
  <c r="BI151" i="17"/>
  <c r="R126" i="13" l="1"/>
  <c r="S126" i="13" s="1"/>
  <c r="T126" i="13" s="1"/>
  <c r="U126" i="13" s="1"/>
  <c r="V126" i="13" s="1"/>
  <c r="P126" i="13"/>
  <c r="Q127" i="13"/>
  <c r="A124" i="14"/>
  <c r="A126" i="13"/>
  <c r="G125" i="13"/>
  <c r="C125" i="13"/>
  <c r="D125" i="13"/>
  <c r="E125" i="13"/>
  <c r="F125" i="13"/>
  <c r="B125" i="13"/>
  <c r="B125" i="14"/>
  <c r="H150" i="17"/>
  <c r="B336" i="1"/>
  <c r="A335" i="1"/>
  <c r="B152" i="17"/>
  <c r="C151" i="17"/>
  <c r="E151" i="17"/>
  <c r="G151" i="17"/>
  <c r="D151" i="17"/>
  <c r="F151" i="17"/>
  <c r="A151" i="17"/>
  <c r="BI152" i="17"/>
  <c r="R127" i="13" l="1"/>
  <c r="S127" i="13" s="1"/>
  <c r="T127" i="13" s="1"/>
  <c r="U127" i="13" s="1"/>
  <c r="V127" i="13" s="1"/>
  <c r="P127" i="13"/>
  <c r="Q128" i="13"/>
  <c r="A125" i="14"/>
  <c r="A127" i="13"/>
  <c r="E126" i="13"/>
  <c r="F126" i="13"/>
  <c r="B126" i="13"/>
  <c r="G126" i="13"/>
  <c r="C126" i="13"/>
  <c r="D126" i="13"/>
  <c r="B126" i="14"/>
  <c r="B337" i="1"/>
  <c r="A336" i="1"/>
  <c r="B153" i="17"/>
  <c r="C152" i="17"/>
  <c r="E152" i="17"/>
  <c r="G152" i="17"/>
  <c r="D152" i="17"/>
  <c r="F152" i="17"/>
  <c r="A152" i="17"/>
  <c r="H151" i="17"/>
  <c r="BI153" i="17"/>
  <c r="R128" i="13" l="1"/>
  <c r="S128" i="13" s="1"/>
  <c r="T128" i="13" s="1"/>
  <c r="U128" i="13" s="1"/>
  <c r="V128" i="13" s="1"/>
  <c r="P128" i="13"/>
  <c r="Q129" i="13"/>
  <c r="A126" i="14"/>
  <c r="A128" i="13"/>
  <c r="G127" i="13"/>
  <c r="C127" i="13"/>
  <c r="D127" i="13"/>
  <c r="E127" i="13"/>
  <c r="F127" i="13"/>
  <c r="B127" i="13"/>
  <c r="B127" i="14"/>
  <c r="B154" i="17"/>
  <c r="C153" i="17"/>
  <c r="E153" i="17"/>
  <c r="G153" i="17"/>
  <c r="D153" i="17"/>
  <c r="F153" i="17"/>
  <c r="A153" i="17"/>
  <c r="B338" i="1"/>
  <c r="A337" i="1"/>
  <c r="H152" i="17"/>
  <c r="BI154" i="17"/>
  <c r="R129" i="13" l="1"/>
  <c r="S129" i="13" s="1"/>
  <c r="T129" i="13" s="1"/>
  <c r="U129" i="13" s="1"/>
  <c r="V129" i="13" s="1"/>
  <c r="Q130" i="13"/>
  <c r="P129" i="13"/>
  <c r="A127" i="14"/>
  <c r="A129" i="13"/>
  <c r="E128" i="13"/>
  <c r="F128" i="13"/>
  <c r="B128" i="13"/>
  <c r="G128" i="13"/>
  <c r="C128" i="13"/>
  <c r="D128" i="13"/>
  <c r="B128" i="14"/>
  <c r="H153" i="17"/>
  <c r="B339" i="1"/>
  <c r="A338" i="1"/>
  <c r="B155" i="17"/>
  <c r="C154" i="17"/>
  <c r="E154" i="17"/>
  <c r="G154" i="17"/>
  <c r="D154" i="17"/>
  <c r="F154" i="17"/>
  <c r="A154" i="17"/>
  <c r="BI155" i="17"/>
  <c r="R130" i="13" l="1"/>
  <c r="S130" i="13" s="1"/>
  <c r="T130" i="13" s="1"/>
  <c r="U130" i="13" s="1"/>
  <c r="V130" i="13" s="1"/>
  <c r="P130" i="13"/>
  <c r="Q131" i="13"/>
  <c r="A130" i="13"/>
  <c r="G129" i="13"/>
  <c r="C129" i="13"/>
  <c r="D129" i="13"/>
  <c r="E129" i="13"/>
  <c r="F129" i="13"/>
  <c r="B129" i="13"/>
  <c r="B129" i="14"/>
  <c r="A128" i="14"/>
  <c r="B156" i="17"/>
  <c r="C155" i="17"/>
  <c r="E155" i="17"/>
  <c r="G155" i="17"/>
  <c r="D155" i="17"/>
  <c r="F155" i="17"/>
  <c r="A155" i="17"/>
  <c r="B340" i="1"/>
  <c r="A339" i="1"/>
  <c r="H154" i="17"/>
  <c r="BI156" i="17"/>
  <c r="R131" i="13" l="1"/>
  <c r="S131" i="13" s="1"/>
  <c r="T131" i="13" s="1"/>
  <c r="U131" i="13" s="1"/>
  <c r="V131" i="13" s="1"/>
  <c r="P131" i="13"/>
  <c r="Q132" i="13"/>
  <c r="A129" i="14"/>
  <c r="A131" i="13"/>
  <c r="E130" i="13"/>
  <c r="F130" i="13"/>
  <c r="B130" i="13"/>
  <c r="G130" i="13"/>
  <c r="C130" i="13"/>
  <c r="D130" i="13"/>
  <c r="B130" i="14"/>
  <c r="H155" i="17"/>
  <c r="B341" i="1"/>
  <c r="A340" i="1"/>
  <c r="B157" i="17"/>
  <c r="C156" i="17"/>
  <c r="E156" i="17"/>
  <c r="G156" i="17"/>
  <c r="D156" i="17"/>
  <c r="F156" i="17"/>
  <c r="A156" i="17"/>
  <c r="BI157" i="17"/>
  <c r="R132" i="13" l="1"/>
  <c r="S132" i="13" s="1"/>
  <c r="T132" i="13" s="1"/>
  <c r="U132" i="13" s="1"/>
  <c r="V132" i="13" s="1"/>
  <c r="P132" i="13"/>
  <c r="Q133" i="13"/>
  <c r="A130" i="14"/>
  <c r="A132" i="13"/>
  <c r="E131" i="13"/>
  <c r="F131" i="13"/>
  <c r="G131" i="13"/>
  <c r="C131" i="13"/>
  <c r="D131" i="13"/>
  <c r="B131" i="13"/>
  <c r="B131" i="14"/>
  <c r="B342" i="1"/>
  <c r="A341" i="1"/>
  <c r="D220" i="17"/>
  <c r="D221" i="17"/>
  <c r="E220" i="17"/>
  <c r="E221" i="17"/>
  <c r="C157" i="17"/>
  <c r="E157" i="17"/>
  <c r="G157" i="17"/>
  <c r="F157" i="17"/>
  <c r="B158" i="17"/>
  <c r="D157" i="17"/>
  <c r="A157" i="17"/>
  <c r="F220" i="17"/>
  <c r="F221" i="17"/>
  <c r="G220" i="17"/>
  <c r="G221" i="17"/>
  <c r="H156" i="17"/>
  <c r="C220" i="17"/>
  <c r="C221" i="17"/>
  <c r="BI158" i="17"/>
  <c r="R133" i="13" l="1"/>
  <c r="S133" i="13" s="1"/>
  <c r="T133" i="13" s="1"/>
  <c r="U133" i="13" s="1"/>
  <c r="V133" i="13" s="1"/>
  <c r="P133" i="13"/>
  <c r="Q134" i="13"/>
  <c r="A131" i="14"/>
  <c r="A133" i="13"/>
  <c r="G132" i="13"/>
  <c r="C132" i="13"/>
  <c r="D132" i="13"/>
  <c r="E132" i="13"/>
  <c r="B132" i="13"/>
  <c r="F132" i="13"/>
  <c r="B132" i="14"/>
  <c r="H220" i="17"/>
  <c r="H221" i="17"/>
  <c r="C158" i="17"/>
  <c r="D158" i="17"/>
  <c r="E158" i="17"/>
  <c r="F158" i="17"/>
  <c r="G158" i="17"/>
  <c r="B159" i="17"/>
  <c r="A158" i="17"/>
  <c r="H157" i="17"/>
  <c r="B363" i="1"/>
  <c r="H355" i="1" s="1"/>
  <c r="A342" i="1"/>
  <c r="BI159" i="17"/>
  <c r="R134" i="13" l="1"/>
  <c r="S134" i="13" s="1"/>
  <c r="T134" i="13" s="1"/>
  <c r="U134" i="13" s="1"/>
  <c r="V134" i="13" s="1"/>
  <c r="Q135" i="13"/>
  <c r="P134" i="13"/>
  <c r="A134" i="13"/>
  <c r="E133" i="13"/>
  <c r="F133" i="13"/>
  <c r="B133" i="13"/>
  <c r="G133" i="13"/>
  <c r="C133" i="13"/>
  <c r="D133"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R135" i="13" l="1"/>
  <c r="S135" i="13" s="1"/>
  <c r="T135" i="13" s="1"/>
  <c r="U135" i="13" s="1"/>
  <c r="V135" i="13" s="1"/>
  <c r="P135" i="13"/>
  <c r="Q136" i="13"/>
  <c r="Q137" i="13" s="1"/>
  <c r="A133" i="14"/>
  <c r="A135" i="13"/>
  <c r="G134" i="13"/>
  <c r="C134" i="13"/>
  <c r="D134" i="13"/>
  <c r="E134" i="13"/>
  <c r="B134" i="13"/>
  <c r="F134"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R137" i="13" l="1"/>
  <c r="P137" i="13"/>
  <c r="R136" i="13"/>
  <c r="S136" i="13" s="1"/>
  <c r="T136" i="13" s="1"/>
  <c r="U136" i="13" s="1"/>
  <c r="V136" i="13" s="1"/>
  <c r="P136" i="13"/>
  <c r="A134" i="14"/>
  <c r="A136" i="13"/>
  <c r="E135" i="13"/>
  <c r="F135" i="13"/>
  <c r="B135" i="13"/>
  <c r="G135" i="13"/>
  <c r="C135" i="13"/>
  <c r="D135"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S137" i="13" l="1"/>
  <c r="T137" i="13" s="1"/>
  <c r="U137" i="13" s="1"/>
  <c r="V137" i="13" s="1"/>
  <c r="A135" i="14"/>
  <c r="A137" i="13"/>
  <c r="G136" i="13"/>
  <c r="C136" i="13"/>
  <c r="D136" i="13"/>
  <c r="E136" i="13"/>
  <c r="B136" i="13"/>
  <c r="F136" i="13"/>
  <c r="B136" i="14"/>
  <c r="C162" i="17"/>
  <c r="E162" i="17"/>
  <c r="G162" i="17"/>
  <c r="B163" i="17"/>
  <c r="F162" i="17"/>
  <c r="D162" i="17"/>
  <c r="A162" i="17"/>
  <c r="B367" i="1"/>
  <c r="A366" i="1"/>
  <c r="H161" i="17"/>
  <c r="BI163" i="17"/>
  <c r="S138" i="13" l="1"/>
  <c r="T138" i="13" s="1"/>
  <c r="U138" i="13" s="1"/>
  <c r="V138" i="13" s="1"/>
  <c r="P138" i="13"/>
  <c r="Q139" i="13"/>
  <c r="A136" i="14"/>
  <c r="A138" i="13"/>
  <c r="E137" i="13"/>
  <c r="F137" i="13"/>
  <c r="B137" i="13"/>
  <c r="G137" i="13"/>
  <c r="C137" i="13"/>
  <c r="D137" i="13"/>
  <c r="B137" i="14"/>
  <c r="H162" i="17"/>
  <c r="B368" i="1"/>
  <c r="A367" i="1"/>
  <c r="D163" i="17"/>
  <c r="F163" i="17"/>
  <c r="C163" i="17"/>
  <c r="G163" i="17"/>
  <c r="E163" i="17"/>
  <c r="B164" i="17"/>
  <c r="A163" i="17"/>
  <c r="BI164" i="17"/>
  <c r="R139" i="13" l="1"/>
  <c r="S139" i="13" s="1"/>
  <c r="T139" i="13" s="1"/>
  <c r="U139" i="13" s="1"/>
  <c r="V139" i="13" s="1"/>
  <c r="Q140" i="13"/>
  <c r="P139" i="13"/>
  <c r="A137" i="14"/>
  <c r="A139" i="13"/>
  <c r="C138" i="13"/>
  <c r="D138" i="13"/>
  <c r="E138" i="13"/>
  <c r="F138" i="13"/>
  <c r="B138" i="13"/>
  <c r="B138" i="14"/>
  <c r="B369" i="1"/>
  <c r="A368" i="1"/>
  <c r="H163" i="17"/>
  <c r="C164" i="17"/>
  <c r="E164" i="17"/>
  <c r="G164" i="17"/>
  <c r="B165" i="17"/>
  <c r="D164" i="17"/>
  <c r="F164" i="17"/>
  <c r="A164" i="17"/>
  <c r="BI165" i="17"/>
  <c r="R140" i="13" l="1"/>
  <c r="S140" i="13" s="1"/>
  <c r="T140" i="13" s="1"/>
  <c r="U140" i="13" s="1"/>
  <c r="V140" i="13" s="1"/>
  <c r="Q141" i="13"/>
  <c r="P140" i="13"/>
  <c r="A138" i="14"/>
  <c r="A140" i="13"/>
  <c r="E139" i="13"/>
  <c r="F139" i="13"/>
  <c r="B139" i="13"/>
  <c r="G139" i="13"/>
  <c r="C139" i="13"/>
  <c r="D139" i="13"/>
  <c r="B139" i="14"/>
  <c r="D165" i="17"/>
  <c r="F165" i="17"/>
  <c r="E165" i="17"/>
  <c r="B166" i="17"/>
  <c r="C165" i="17"/>
  <c r="G165" i="17"/>
  <c r="A165" i="17"/>
  <c r="B370" i="1"/>
  <c r="A369" i="1"/>
  <c r="H164" i="17"/>
  <c r="BI166" i="17"/>
  <c r="R141" i="13" l="1"/>
  <c r="S141" i="13" s="1"/>
  <c r="T141" i="13" s="1"/>
  <c r="U141" i="13" s="1"/>
  <c r="V141" i="13" s="1"/>
  <c r="P141" i="13"/>
  <c r="Q142" i="13"/>
  <c r="A139" i="14"/>
  <c r="A141" i="13"/>
  <c r="G140" i="13"/>
  <c r="C140" i="13"/>
  <c r="D140" i="13"/>
  <c r="E140" i="13"/>
  <c r="B140" i="13"/>
  <c r="F140" i="13"/>
  <c r="B140" i="14"/>
  <c r="C166" i="17"/>
  <c r="E166" i="17"/>
  <c r="G166" i="17"/>
  <c r="B167" i="17"/>
  <c r="F166" i="17"/>
  <c r="D166" i="17"/>
  <c r="A166" i="17"/>
  <c r="B371" i="1"/>
  <c r="A370" i="1"/>
  <c r="H165" i="17"/>
  <c r="BI167" i="17"/>
  <c r="Q143" i="13" l="1"/>
  <c r="P142" i="13"/>
  <c r="R142" i="13"/>
  <c r="S142" i="13" s="1"/>
  <c r="T142" i="13" s="1"/>
  <c r="U142" i="13" s="1"/>
  <c r="V142" i="13" s="1"/>
  <c r="A140" i="14"/>
  <c r="A142" i="13"/>
  <c r="E141" i="13"/>
  <c r="F141" i="13"/>
  <c r="B141" i="13"/>
  <c r="G141" i="13"/>
  <c r="C141" i="13"/>
  <c r="D141" i="13"/>
  <c r="B141" i="14"/>
  <c r="B372" i="1"/>
  <c r="A371" i="1"/>
  <c r="D167" i="17"/>
  <c r="F167" i="17"/>
  <c r="C167" i="17"/>
  <c r="G167" i="17"/>
  <c r="E167" i="17"/>
  <c r="B168" i="17"/>
  <c r="A167" i="17"/>
  <c r="H166" i="17"/>
  <c r="BI168" i="17"/>
  <c r="P143" i="13" l="1"/>
  <c r="R143" i="13"/>
  <c r="S143" i="13" s="1"/>
  <c r="T143" i="13" s="1"/>
  <c r="U143" i="13" s="1"/>
  <c r="V143" i="13" s="1"/>
  <c r="Q144" i="13"/>
  <c r="A143" i="13"/>
  <c r="G142" i="13"/>
  <c r="C142" i="13"/>
  <c r="D142" i="13"/>
  <c r="E142" i="13"/>
  <c r="B142" i="13"/>
  <c r="F142" i="13"/>
  <c r="B142" i="14"/>
  <c r="A141" i="14"/>
  <c r="C168" i="17"/>
  <c r="E168" i="17"/>
  <c r="G168" i="17"/>
  <c r="B169" i="17"/>
  <c r="D168" i="17"/>
  <c r="F168" i="17"/>
  <c r="A168" i="17"/>
  <c r="B373" i="1"/>
  <c r="A372" i="1"/>
  <c r="H167" i="17"/>
  <c r="BI169" i="17"/>
  <c r="R144" i="13" l="1"/>
  <c r="S144" i="13" s="1"/>
  <c r="T144" i="13" s="1"/>
  <c r="U144" i="13" s="1"/>
  <c r="V144" i="13" s="1"/>
  <c r="P144" i="13"/>
  <c r="Q145" i="13"/>
  <c r="A142" i="14"/>
  <c r="A144" i="13"/>
  <c r="E143" i="13"/>
  <c r="F143" i="13"/>
  <c r="B143" i="13"/>
  <c r="G143" i="13"/>
  <c r="C143" i="13"/>
  <c r="D143" i="13"/>
  <c r="B143" i="14"/>
  <c r="B374" i="1"/>
  <c r="A373" i="1"/>
  <c r="H168" i="17"/>
  <c r="D169" i="17"/>
  <c r="F169" i="17"/>
  <c r="E169" i="17"/>
  <c r="B170" i="17"/>
  <c r="C169" i="17"/>
  <c r="G169" i="17"/>
  <c r="A169" i="17"/>
  <c r="BI170" i="17"/>
  <c r="R145" i="13" l="1"/>
  <c r="S145" i="13" s="1"/>
  <c r="T145" i="13" s="1"/>
  <c r="U145" i="13" s="1"/>
  <c r="V145" i="13" s="1"/>
  <c r="P145" i="13"/>
  <c r="Q146" i="13"/>
  <c r="A143" i="14"/>
  <c r="A145" i="13"/>
  <c r="G144" i="13"/>
  <c r="C144" i="13"/>
  <c r="D144" i="13"/>
  <c r="E144" i="13"/>
  <c r="B144" i="13"/>
  <c r="F144" i="13"/>
  <c r="B144" i="14"/>
  <c r="H169" i="17"/>
  <c r="C170" i="17"/>
  <c r="E170" i="17"/>
  <c r="G170" i="17"/>
  <c r="B171" i="17"/>
  <c r="F170" i="17"/>
  <c r="D170" i="17"/>
  <c r="A170" i="17"/>
  <c r="B375" i="1"/>
  <c r="A374" i="1"/>
  <c r="BI171" i="17"/>
  <c r="R146" i="13" l="1"/>
  <c r="S146" i="13" s="1"/>
  <c r="T146" i="13" s="1"/>
  <c r="U146" i="13" s="1"/>
  <c r="V146" i="13" s="1"/>
  <c r="P146" i="13"/>
  <c r="Q147" i="13"/>
  <c r="A146" i="13"/>
  <c r="E145" i="13"/>
  <c r="F145" i="13"/>
  <c r="B145" i="13"/>
  <c r="G145" i="13"/>
  <c r="C145" i="13"/>
  <c r="D145" i="13"/>
  <c r="B145" i="14"/>
  <c r="A144" i="14"/>
  <c r="B376" i="1"/>
  <c r="A375" i="1"/>
  <c r="H170" i="17"/>
  <c r="D171" i="17"/>
  <c r="F171" i="17"/>
  <c r="C171" i="17"/>
  <c r="G171" i="17"/>
  <c r="E171" i="17"/>
  <c r="B172" i="17"/>
  <c r="A171" i="17"/>
  <c r="BI172" i="17"/>
  <c r="R147" i="13" l="1"/>
  <c r="S147" i="13" s="1"/>
  <c r="T147" i="13" s="1"/>
  <c r="U147" i="13" s="1"/>
  <c r="V147" i="13" s="1"/>
  <c r="P147" i="13"/>
  <c r="Q148" i="13"/>
  <c r="A145" i="14"/>
  <c r="A147" i="13"/>
  <c r="G146" i="13"/>
  <c r="C146" i="13"/>
  <c r="D146" i="13"/>
  <c r="E146" i="13"/>
  <c r="F146" i="13"/>
  <c r="B146" i="13"/>
  <c r="B146" i="14"/>
  <c r="C172" i="17"/>
  <c r="E172" i="17"/>
  <c r="G172" i="17"/>
  <c r="B173" i="17"/>
  <c r="D172" i="17"/>
  <c r="F172" i="17"/>
  <c r="A172" i="17"/>
  <c r="B377" i="1"/>
  <c r="A376" i="1"/>
  <c r="H171" i="17"/>
  <c r="BI173" i="17"/>
  <c r="J146" i="13" l="1"/>
  <c r="R148" i="13"/>
  <c r="S148" i="13" s="1"/>
  <c r="T148" i="13" s="1"/>
  <c r="U148" i="13" s="1"/>
  <c r="V148" i="13" s="1"/>
  <c r="P148" i="13"/>
  <c r="Q149" i="13"/>
  <c r="A146" i="14"/>
  <c r="A148" i="13"/>
  <c r="E147" i="13"/>
  <c r="F147" i="13"/>
  <c r="B147" i="13"/>
  <c r="G147" i="13"/>
  <c r="C147" i="13"/>
  <c r="D147" i="13"/>
  <c r="B147" i="14"/>
  <c r="D173" i="17"/>
  <c r="F173" i="17"/>
  <c r="E173" i="17"/>
  <c r="B174" i="17"/>
  <c r="C173" i="17"/>
  <c r="G173" i="17"/>
  <c r="A173" i="17"/>
  <c r="B378" i="1"/>
  <c r="A377" i="1"/>
  <c r="H172" i="17"/>
  <c r="BI174" i="17"/>
  <c r="R149" i="13" l="1"/>
  <c r="S149" i="13" s="1"/>
  <c r="T149" i="13" s="1"/>
  <c r="U149" i="13" s="1"/>
  <c r="V149" i="13" s="1"/>
  <c r="P149" i="13"/>
  <c r="Q150" i="13"/>
  <c r="A147" i="14"/>
  <c r="A149" i="13"/>
  <c r="G148" i="13"/>
  <c r="C148" i="13"/>
  <c r="D148" i="13"/>
  <c r="E148" i="13"/>
  <c r="F148" i="13"/>
  <c r="B148" i="13"/>
  <c r="B148" i="14"/>
  <c r="H173" i="17"/>
  <c r="B379" i="1"/>
  <c r="A378" i="1"/>
  <c r="C174" i="17"/>
  <c r="E174" i="17"/>
  <c r="G174" i="17"/>
  <c r="B175" i="17"/>
  <c r="F174" i="17"/>
  <c r="D174" i="17"/>
  <c r="A174" i="17"/>
  <c r="BI175" i="17"/>
  <c r="R150" i="13" l="1"/>
  <c r="S150" i="13" s="1"/>
  <c r="T150" i="13" s="1"/>
  <c r="U150" i="13" s="1"/>
  <c r="V150" i="13" s="1"/>
  <c r="Q151" i="13"/>
  <c r="R151" i="13" s="1"/>
  <c r="P150" i="13"/>
  <c r="A148" i="14"/>
  <c r="A150" i="13"/>
  <c r="E149" i="13"/>
  <c r="F149" i="13"/>
  <c r="B149" i="13"/>
  <c r="G149" i="13"/>
  <c r="C149" i="13"/>
  <c r="D149" i="13"/>
  <c r="B149" i="14"/>
  <c r="D175" i="17"/>
  <c r="F175" i="17"/>
  <c r="C175" i="17"/>
  <c r="G175" i="17"/>
  <c r="E175" i="17"/>
  <c r="B176" i="17"/>
  <c r="A175" i="17"/>
  <c r="B380" i="1"/>
  <c r="A379" i="1"/>
  <c r="H174" i="17"/>
  <c r="BI176" i="17"/>
  <c r="S151" i="13" l="1"/>
  <c r="T151" i="13" s="1"/>
  <c r="U151" i="13" s="1"/>
  <c r="V151" i="13" s="1"/>
  <c r="Q152" i="13"/>
  <c r="P151" i="13"/>
  <c r="A149" i="14"/>
  <c r="A151" i="13"/>
  <c r="G150" i="13"/>
  <c r="C150" i="13"/>
  <c r="D150" i="13"/>
  <c r="E150" i="13"/>
  <c r="F150" i="13"/>
  <c r="B150" i="13"/>
  <c r="B150" i="14"/>
  <c r="B381" i="1"/>
  <c r="A380" i="1"/>
  <c r="C176" i="17"/>
  <c r="E176" i="17"/>
  <c r="G176" i="17"/>
  <c r="B177" i="17"/>
  <c r="D176" i="17"/>
  <c r="F176" i="17"/>
  <c r="A176" i="17"/>
  <c r="H175" i="17"/>
  <c r="BI177" i="17"/>
  <c r="R152" i="13" l="1"/>
  <c r="S152" i="13" s="1"/>
  <c r="T152" i="13" s="1"/>
  <c r="U152" i="13" s="1"/>
  <c r="V152" i="13" s="1"/>
  <c r="P152" i="13"/>
  <c r="Q153" i="13"/>
  <c r="A152" i="13"/>
  <c r="E151" i="13"/>
  <c r="N151" i="14" s="1"/>
  <c r="F151" i="13"/>
  <c r="B151" i="13"/>
  <c r="G151" i="13"/>
  <c r="C151" i="13"/>
  <c r="D151" i="13"/>
  <c r="B151" i="14"/>
  <c r="A150" i="14"/>
  <c r="D177" i="17"/>
  <c r="F177" i="17"/>
  <c r="E177" i="17"/>
  <c r="B178" i="17"/>
  <c r="C177" i="17"/>
  <c r="G177" i="17"/>
  <c r="A177" i="17"/>
  <c r="B382" i="1"/>
  <c r="A381" i="1"/>
  <c r="H176" i="17"/>
  <c r="BI178" i="17"/>
  <c r="R153" i="13" l="1"/>
  <c r="S153" i="13" s="1"/>
  <c r="T153" i="13" s="1"/>
  <c r="U153" i="13" s="1"/>
  <c r="V153" i="13" s="1"/>
  <c r="Q154" i="13"/>
  <c r="P153" i="13"/>
  <c r="A151" i="14"/>
  <c r="A153" i="13"/>
  <c r="G152" i="13"/>
  <c r="C152" i="13"/>
  <c r="D152" i="13"/>
  <c r="E152" i="13"/>
  <c r="F152" i="13"/>
  <c r="B152" i="13"/>
  <c r="B152" i="14"/>
  <c r="H177" i="17"/>
  <c r="B383" i="1"/>
  <c r="A382" i="1"/>
  <c r="C178" i="17"/>
  <c r="E178" i="17"/>
  <c r="G178" i="17"/>
  <c r="B179" i="17"/>
  <c r="F178" i="17"/>
  <c r="D178" i="17"/>
  <c r="A178" i="17"/>
  <c r="BI179" i="17"/>
  <c r="R154" i="13" l="1"/>
  <c r="S154" i="13" s="1"/>
  <c r="T154" i="13" s="1"/>
  <c r="U154" i="13" s="1"/>
  <c r="V154" i="13" s="1"/>
  <c r="Q155" i="13"/>
  <c r="P154" i="13"/>
  <c r="A154" i="13"/>
  <c r="E153" i="13"/>
  <c r="F153" i="13"/>
  <c r="B153" i="13"/>
  <c r="G153" i="13"/>
  <c r="C153" i="13"/>
  <c r="D153" i="13"/>
  <c r="B153" i="14"/>
  <c r="A152" i="14"/>
  <c r="D179" i="17"/>
  <c r="F179" i="17"/>
  <c r="C179" i="17"/>
  <c r="G179" i="17"/>
  <c r="E179" i="17"/>
  <c r="B180" i="17"/>
  <c r="A179" i="17"/>
  <c r="B384" i="1"/>
  <c r="A383" i="1"/>
  <c r="H178" i="17"/>
  <c r="BI180" i="17"/>
  <c r="Q156" i="13" l="1"/>
  <c r="P155" i="13"/>
  <c r="R155" i="13"/>
  <c r="S155" i="13" s="1"/>
  <c r="T155" i="13" s="1"/>
  <c r="U155" i="13" s="1"/>
  <c r="V155" i="13" s="1"/>
  <c r="A153" i="14"/>
  <c r="A155" i="13"/>
  <c r="G154" i="13"/>
  <c r="C154" i="13"/>
  <c r="D154" i="13"/>
  <c r="E154" i="13"/>
  <c r="F154" i="13"/>
  <c r="B154" i="13"/>
  <c r="B154" i="14"/>
  <c r="B385" i="1"/>
  <c r="A384" i="1"/>
  <c r="C180" i="17"/>
  <c r="E180" i="17"/>
  <c r="G180" i="17"/>
  <c r="B181" i="17"/>
  <c r="D180" i="17"/>
  <c r="F180" i="17"/>
  <c r="A180" i="17"/>
  <c r="H179" i="17"/>
  <c r="BI181" i="17"/>
  <c r="R156" i="13" l="1"/>
  <c r="S156" i="13" s="1"/>
  <c r="T156" i="13" s="1"/>
  <c r="U156" i="13" s="1"/>
  <c r="V156" i="13" s="1"/>
  <c r="P156" i="13"/>
  <c r="Q157" i="13"/>
  <c r="A154" i="14"/>
  <c r="A156" i="13"/>
  <c r="E155" i="13"/>
  <c r="F155" i="13"/>
  <c r="B155" i="13"/>
  <c r="G155" i="13"/>
  <c r="C155" i="13"/>
  <c r="D155" i="13"/>
  <c r="B155" i="14"/>
  <c r="D181" i="17"/>
  <c r="F181" i="17"/>
  <c r="E181" i="17"/>
  <c r="B182" i="17"/>
  <c r="C181" i="17"/>
  <c r="G181" i="17"/>
  <c r="A181" i="17"/>
  <c r="B386" i="1"/>
  <c r="A385" i="1"/>
  <c r="H180" i="17"/>
  <c r="BI182" i="17"/>
  <c r="R157" i="13" l="1"/>
  <c r="S157" i="13" s="1"/>
  <c r="T157" i="13" s="1"/>
  <c r="U157" i="13" s="1"/>
  <c r="V157" i="13" s="1"/>
  <c r="P157" i="13"/>
  <c r="Q158" i="13"/>
  <c r="A155" i="14"/>
  <c r="A157" i="13"/>
  <c r="G156" i="13"/>
  <c r="C156" i="13"/>
  <c r="D156" i="13"/>
  <c r="E156" i="13"/>
  <c r="F156" i="13"/>
  <c r="B156" i="13"/>
  <c r="B156" i="14"/>
  <c r="C182" i="17"/>
  <c r="E182" i="17"/>
  <c r="G182" i="17"/>
  <c r="B183" i="17"/>
  <c r="F182" i="17"/>
  <c r="D182" i="17"/>
  <c r="A182" i="17"/>
  <c r="B387" i="1"/>
  <c r="A386" i="1"/>
  <c r="H181" i="17"/>
  <c r="BI183" i="17"/>
  <c r="R158" i="13" l="1"/>
  <c r="S158" i="13" s="1"/>
  <c r="T158" i="13" s="1"/>
  <c r="U158" i="13" s="1"/>
  <c r="V158" i="13" s="1"/>
  <c r="P158" i="13"/>
  <c r="Q159" i="13"/>
  <c r="A158" i="13"/>
  <c r="E157" i="13"/>
  <c r="F157" i="13"/>
  <c r="B157" i="13"/>
  <c r="G157" i="13"/>
  <c r="C157" i="13"/>
  <c r="D157" i="13"/>
  <c r="B157" i="14"/>
  <c r="A156" i="14"/>
  <c r="H182" i="17"/>
  <c r="B388" i="1"/>
  <c r="A387" i="1"/>
  <c r="D183" i="17"/>
  <c r="F183" i="17"/>
  <c r="C183" i="17"/>
  <c r="G183" i="17"/>
  <c r="E183" i="17"/>
  <c r="B184" i="17"/>
  <c r="A183" i="17"/>
  <c r="BI184" i="17"/>
  <c r="R159" i="13" l="1"/>
  <c r="S159" i="13" s="1"/>
  <c r="T159" i="13" s="1"/>
  <c r="U159" i="13" s="1"/>
  <c r="V159" i="13" s="1"/>
  <c r="P159" i="13"/>
  <c r="Q160" i="13"/>
  <c r="A157" i="14"/>
  <c r="A159" i="13"/>
  <c r="G158" i="13"/>
  <c r="C158" i="13"/>
  <c r="D158" i="13"/>
  <c r="E158" i="13"/>
  <c r="F158" i="13"/>
  <c r="B158" i="13"/>
  <c r="B158" i="14"/>
  <c r="H183" i="17"/>
  <c r="C184" i="17"/>
  <c r="E184" i="17"/>
  <c r="G184" i="17"/>
  <c r="B185" i="17"/>
  <c r="D184" i="17"/>
  <c r="F184" i="17"/>
  <c r="A184" i="17"/>
  <c r="B389" i="1"/>
  <c r="A388" i="1"/>
  <c r="BI185" i="17"/>
  <c r="R160" i="13" l="1"/>
  <c r="S160" i="13" s="1"/>
  <c r="T160" i="13" s="1"/>
  <c r="U160" i="13" s="1"/>
  <c r="V160" i="13" s="1"/>
  <c r="P160" i="13"/>
  <c r="Q161" i="13"/>
  <c r="A158" i="14"/>
  <c r="A160" i="13"/>
  <c r="E159" i="13"/>
  <c r="F159" i="13"/>
  <c r="B159" i="13"/>
  <c r="G159" i="13"/>
  <c r="C159" i="13"/>
  <c r="D159" i="13"/>
  <c r="B159" i="14"/>
  <c r="B390" i="1"/>
  <c r="A389" i="1"/>
  <c r="D185" i="17"/>
  <c r="F185" i="17"/>
  <c r="E185" i="17"/>
  <c r="B186" i="17"/>
  <c r="C185" i="17"/>
  <c r="G185" i="17"/>
  <c r="A185" i="17"/>
  <c r="H184" i="17"/>
  <c r="BI186" i="17"/>
  <c r="R161" i="13" l="1"/>
  <c r="S161" i="13" s="1"/>
  <c r="T161" i="13" s="1"/>
  <c r="U161" i="13" s="1"/>
  <c r="V161" i="13" s="1"/>
  <c r="P161" i="13"/>
  <c r="Q162" i="13"/>
  <c r="A159" i="14"/>
  <c r="A161" i="13"/>
  <c r="B161" i="13" s="1"/>
  <c r="G160" i="13"/>
  <c r="C160" i="13"/>
  <c r="D160" i="13"/>
  <c r="E160" i="13"/>
  <c r="F160" i="13"/>
  <c r="B160" i="13"/>
  <c r="B160" i="14"/>
  <c r="A160" i="14" s="1"/>
  <c r="H185" i="17"/>
  <c r="C186" i="17"/>
  <c r="E186" i="17"/>
  <c r="G186" i="17"/>
  <c r="B187" i="17"/>
  <c r="F186" i="17"/>
  <c r="D186" i="17"/>
  <c r="A186" i="17"/>
  <c r="B391" i="1"/>
  <c r="A390" i="1"/>
  <c r="BI187" i="17"/>
  <c r="R162" i="13" l="1"/>
  <c r="S162" i="13" s="1"/>
  <c r="T162" i="13" s="1"/>
  <c r="U162" i="13" s="1"/>
  <c r="V162" i="13" s="1"/>
  <c r="P162" i="13"/>
  <c r="Q163" i="13"/>
  <c r="A162" i="13"/>
  <c r="E161" i="13"/>
  <c r="F161" i="13"/>
  <c r="G161" i="13"/>
  <c r="C161" i="13"/>
  <c r="D161" i="13"/>
  <c r="B161" i="14"/>
  <c r="H186" i="17"/>
  <c r="B392" i="1"/>
  <c r="A391" i="1"/>
  <c r="D187" i="17"/>
  <c r="F187" i="17"/>
  <c r="C187" i="17"/>
  <c r="G187" i="17"/>
  <c r="E187" i="17"/>
  <c r="B188" i="17"/>
  <c r="A187" i="17"/>
  <c r="BI188" i="17"/>
  <c r="R163" i="13" l="1"/>
  <c r="S163" i="13" s="1"/>
  <c r="T163" i="13" s="1"/>
  <c r="U163" i="13" s="1"/>
  <c r="V163" i="13" s="1"/>
  <c r="P163" i="13"/>
  <c r="Q164" i="13"/>
  <c r="Q165" i="13" s="1"/>
  <c r="R165" i="13" s="1"/>
  <c r="S165" i="13" s="1"/>
  <c r="T165" i="13" s="1"/>
  <c r="U165" i="13" s="1"/>
  <c r="V165" i="13" s="1"/>
  <c r="A161" i="14"/>
  <c r="A163" i="13"/>
  <c r="B163" i="13" s="1"/>
  <c r="G162" i="13"/>
  <c r="C162" i="13"/>
  <c r="D162" i="13"/>
  <c r="E162" i="13"/>
  <c r="F162" i="13"/>
  <c r="B162" i="13"/>
  <c r="B162" i="14"/>
  <c r="H187" i="17"/>
  <c r="C188" i="17"/>
  <c r="E188" i="17"/>
  <c r="G188" i="17"/>
  <c r="B189" i="17"/>
  <c r="D188" i="17"/>
  <c r="F188" i="17"/>
  <c r="A188" i="17"/>
  <c r="B413" i="1"/>
  <c r="H405" i="1" s="1"/>
  <c r="A392" i="1"/>
  <c r="BI189" i="17"/>
  <c r="R164" i="13" l="1"/>
  <c r="S164" i="13" s="1"/>
  <c r="T164" i="13" s="1"/>
  <c r="U164" i="13" s="1"/>
  <c r="V164" i="13" s="1"/>
  <c r="P164" i="13"/>
  <c r="A162" i="14"/>
  <c r="A164" i="13"/>
  <c r="E163" i="13"/>
  <c r="F163" i="13"/>
  <c r="G163" i="13"/>
  <c r="C163" i="13"/>
  <c r="D163" i="13"/>
  <c r="B163" i="14"/>
  <c r="B414" i="1"/>
  <c r="A413" i="1"/>
  <c r="D189" i="17"/>
  <c r="F189" i="17"/>
  <c r="E189" i="17"/>
  <c r="B190" i="17"/>
  <c r="C189" i="17"/>
  <c r="G189" i="17"/>
  <c r="A189" i="17"/>
  <c r="H188" i="17"/>
  <c r="BI190" i="17"/>
  <c r="Q166" i="13" l="1"/>
  <c r="P165" i="13"/>
  <c r="A163" i="14"/>
  <c r="A165" i="13"/>
  <c r="G164" i="13"/>
  <c r="C164" i="13"/>
  <c r="D164" i="13"/>
  <c r="E164" i="13"/>
  <c r="F164" i="13"/>
  <c r="B164" i="13"/>
  <c r="B164" i="14"/>
  <c r="C190" i="17"/>
  <c r="E190" i="17"/>
  <c r="G190" i="17"/>
  <c r="B191" i="17"/>
  <c r="F190" i="17"/>
  <c r="D190" i="17"/>
  <c r="A190" i="17"/>
  <c r="B415" i="1"/>
  <c r="A414" i="1"/>
  <c r="H189" i="17"/>
  <c r="BI191" i="17"/>
  <c r="R166" i="13" l="1"/>
  <c r="S166" i="13" s="1"/>
  <c r="T166" i="13" s="1"/>
  <c r="U166" i="13" s="1"/>
  <c r="V166" i="13" s="1"/>
  <c r="P166" i="13"/>
  <c r="Q167" i="13"/>
  <c r="A164" i="14"/>
  <c r="A166" i="13"/>
  <c r="E165" i="13"/>
  <c r="F165" i="13"/>
  <c r="B165" i="13"/>
  <c r="G165" i="13"/>
  <c r="C165" i="13"/>
  <c r="D165" i="13"/>
  <c r="B165" i="14"/>
  <c r="B416" i="1"/>
  <c r="A415" i="1"/>
  <c r="D191" i="17"/>
  <c r="F191" i="17"/>
  <c r="C191" i="17"/>
  <c r="G191" i="17"/>
  <c r="E191" i="17"/>
  <c r="B192" i="17"/>
  <c r="A191" i="17"/>
  <c r="H190" i="17"/>
  <c r="BI192" i="17"/>
  <c r="R167" i="13" l="1"/>
  <c r="S167" i="13" s="1"/>
  <c r="T167" i="13" s="1"/>
  <c r="U167" i="13" s="1"/>
  <c r="V167" i="13" s="1"/>
  <c r="P167" i="13"/>
  <c r="Q168" i="13"/>
  <c r="A165" i="14"/>
  <c r="A167" i="13"/>
  <c r="G166" i="13"/>
  <c r="C166" i="13"/>
  <c r="D166" i="13"/>
  <c r="E166" i="13"/>
  <c r="F166" i="13"/>
  <c r="B166" i="13"/>
  <c r="B166" i="14"/>
  <c r="B417" i="1"/>
  <c r="A416" i="1"/>
  <c r="H191" i="17"/>
  <c r="C192" i="17"/>
  <c r="E192" i="17"/>
  <c r="G192" i="17"/>
  <c r="B193" i="17"/>
  <c r="D192" i="17"/>
  <c r="F192" i="17"/>
  <c r="A192" i="17"/>
  <c r="BI193" i="17"/>
  <c r="R168" i="13" l="1"/>
  <c r="S168" i="13" s="1"/>
  <c r="T168" i="13" s="1"/>
  <c r="U168" i="13" s="1"/>
  <c r="V168" i="13" s="1"/>
  <c r="P168" i="13"/>
  <c r="Q169" i="13"/>
  <c r="A166" i="14"/>
  <c r="A168" i="13"/>
  <c r="E167" i="13"/>
  <c r="F167" i="13"/>
  <c r="B167" i="13"/>
  <c r="G167" i="13"/>
  <c r="C167" i="13"/>
  <c r="D167" i="13"/>
  <c r="B167" i="14"/>
  <c r="D193" i="17"/>
  <c r="F193" i="17"/>
  <c r="E193" i="17"/>
  <c r="B194" i="17"/>
  <c r="C193" i="17"/>
  <c r="G193" i="17"/>
  <c r="A193" i="17"/>
  <c r="B418" i="1"/>
  <c r="A417" i="1"/>
  <c r="H192" i="17"/>
  <c r="BI194" i="17"/>
  <c r="R169" i="13" l="1"/>
  <c r="S169" i="13" s="1"/>
  <c r="T169" i="13" s="1"/>
  <c r="U169" i="13" s="1"/>
  <c r="V169" i="13" s="1"/>
  <c r="P169" i="13"/>
  <c r="Q170" i="13"/>
  <c r="A167" i="14"/>
  <c r="A169" i="13"/>
  <c r="G168" i="13"/>
  <c r="C168" i="13"/>
  <c r="D168" i="13"/>
  <c r="E168" i="13"/>
  <c r="F168" i="13"/>
  <c r="B168" i="13"/>
  <c r="B168" i="14"/>
  <c r="H193" i="17"/>
  <c r="C194" i="17"/>
  <c r="E194" i="17"/>
  <c r="G194" i="17"/>
  <c r="B195" i="17"/>
  <c r="F194" i="17"/>
  <c r="D194" i="17"/>
  <c r="A194" i="17"/>
  <c r="B419" i="1"/>
  <c r="A418" i="1"/>
  <c r="BI195" i="17"/>
  <c r="R170" i="13" l="1"/>
  <c r="S170" i="13" s="1"/>
  <c r="T170" i="13" s="1"/>
  <c r="U170" i="13" s="1"/>
  <c r="V170" i="13" s="1"/>
  <c r="Q171" i="13"/>
  <c r="P170" i="13"/>
  <c r="A170" i="13"/>
  <c r="E169" i="13"/>
  <c r="F169" i="13"/>
  <c r="B169" i="13"/>
  <c r="G169" i="13"/>
  <c r="C169" i="13"/>
  <c r="D169" i="13"/>
  <c r="B169" i="14"/>
  <c r="A168" i="14"/>
  <c r="H194" i="17"/>
  <c r="B420" i="1"/>
  <c r="A419" i="1"/>
  <c r="D195" i="17"/>
  <c r="F195" i="17"/>
  <c r="C195" i="17"/>
  <c r="G195" i="17"/>
  <c r="E195" i="17"/>
  <c r="B196" i="17"/>
  <c r="A195" i="17"/>
  <c r="BI196" i="17"/>
  <c r="R171" i="13" l="1"/>
  <c r="S171" i="13" s="1"/>
  <c r="T171" i="13" s="1"/>
  <c r="U171" i="13" s="1"/>
  <c r="V171" i="13" s="1"/>
  <c r="P171" i="13"/>
  <c r="Q172" i="13"/>
  <c r="A169" i="14"/>
  <c r="A171" i="13"/>
  <c r="B171" i="13" s="1"/>
  <c r="G170" i="13"/>
  <c r="C170" i="13"/>
  <c r="D170" i="13"/>
  <c r="E170" i="13"/>
  <c r="F170" i="13"/>
  <c r="B170" i="13"/>
  <c r="B170" i="14"/>
  <c r="C196" i="17"/>
  <c r="E196" i="17"/>
  <c r="G196" i="17"/>
  <c r="B197" i="17"/>
  <c r="D196" i="17"/>
  <c r="F196" i="17"/>
  <c r="A196" i="17"/>
  <c r="B421" i="1"/>
  <c r="A420" i="1"/>
  <c r="H195" i="17"/>
  <c r="BI197" i="17"/>
  <c r="R172" i="13" l="1"/>
  <c r="S172" i="13" s="1"/>
  <c r="T172" i="13" s="1"/>
  <c r="U172" i="13" s="1"/>
  <c r="V172" i="13" s="1"/>
  <c r="Q173" i="13"/>
  <c r="P172" i="13"/>
  <c r="A170" i="14"/>
  <c r="A172" i="13"/>
  <c r="E171" i="13"/>
  <c r="F171" i="13"/>
  <c r="G171" i="13"/>
  <c r="C171" i="13"/>
  <c r="D171" i="13"/>
  <c r="B171" i="14"/>
  <c r="B422" i="1"/>
  <c r="A421" i="1"/>
  <c r="H196" i="17"/>
  <c r="D197" i="17"/>
  <c r="F197" i="17"/>
  <c r="E197" i="17"/>
  <c r="B198" i="17"/>
  <c r="C197" i="17"/>
  <c r="G197" i="17"/>
  <c r="A197" i="17"/>
  <c r="BI198" i="17"/>
  <c r="R173" i="13" l="1"/>
  <c r="S173" i="13" s="1"/>
  <c r="T173" i="13" s="1"/>
  <c r="U173" i="13" s="1"/>
  <c r="V173" i="13" s="1"/>
  <c r="P173" i="13"/>
  <c r="Q174" i="13"/>
  <c r="A171" i="14"/>
  <c r="A173" i="13"/>
  <c r="G172" i="13"/>
  <c r="C172" i="13"/>
  <c r="D172" i="13"/>
  <c r="E172" i="13"/>
  <c r="F172" i="13"/>
  <c r="B172" i="13"/>
  <c r="B172" i="14"/>
  <c r="B423" i="1"/>
  <c r="A422" i="1"/>
  <c r="C198" i="17"/>
  <c r="E198" i="17"/>
  <c r="G198" i="17"/>
  <c r="B199" i="17"/>
  <c r="F198" i="17"/>
  <c r="D198" i="17"/>
  <c r="A198" i="17"/>
  <c r="H197" i="17"/>
  <c r="BI199" i="17"/>
  <c r="R174" i="13" l="1"/>
  <c r="S174" i="13" s="1"/>
  <c r="T174" i="13" s="1"/>
  <c r="U174" i="13" s="1"/>
  <c r="V174" i="13" s="1"/>
  <c r="Q175" i="13"/>
  <c r="P174" i="13"/>
  <c r="A172" i="14"/>
  <c r="A174" i="13"/>
  <c r="E173" i="13"/>
  <c r="F173" i="13"/>
  <c r="B173" i="13"/>
  <c r="G173" i="13"/>
  <c r="C173" i="13"/>
  <c r="D173" i="13"/>
  <c r="B173" i="14"/>
  <c r="B424" i="1"/>
  <c r="A423" i="1"/>
  <c r="H198" i="17"/>
  <c r="D199" i="17"/>
  <c r="F199" i="17"/>
  <c r="C199" i="17"/>
  <c r="G199" i="17"/>
  <c r="E199" i="17"/>
  <c r="B200" i="17"/>
  <c r="A199" i="17"/>
  <c r="BI200" i="17"/>
  <c r="R175" i="13" l="1"/>
  <c r="S175" i="13" s="1"/>
  <c r="T175" i="13" s="1"/>
  <c r="U175" i="13" s="1"/>
  <c r="V175" i="13" s="1"/>
  <c r="P175" i="13"/>
  <c r="Q176" i="13"/>
  <c r="A173" i="14"/>
  <c r="A175" i="13"/>
  <c r="G174" i="13"/>
  <c r="C174" i="13"/>
  <c r="D174" i="13"/>
  <c r="E174" i="13"/>
  <c r="F174" i="13"/>
  <c r="B174" i="13"/>
  <c r="B174" i="14"/>
  <c r="B425" i="1"/>
  <c r="A424" i="1"/>
  <c r="H199" i="17"/>
  <c r="C200" i="17"/>
  <c r="E200" i="17"/>
  <c r="G200" i="17"/>
  <c r="B201" i="17"/>
  <c r="D200" i="17"/>
  <c r="F200" i="17"/>
  <c r="A200" i="17"/>
  <c r="BI201" i="17"/>
  <c r="R176" i="13" l="1"/>
  <c r="S176" i="13" s="1"/>
  <c r="T176" i="13" s="1"/>
  <c r="U176" i="13" s="1"/>
  <c r="V176" i="13" s="1"/>
  <c r="P176" i="13"/>
  <c r="Q177" i="13"/>
  <c r="A176" i="13"/>
  <c r="E175" i="13"/>
  <c r="F175" i="13"/>
  <c r="B175" i="13"/>
  <c r="G175" i="13"/>
  <c r="C175" i="13"/>
  <c r="D175" i="13"/>
  <c r="B175" i="14"/>
  <c r="A174" i="14"/>
  <c r="B426" i="1"/>
  <c r="A425" i="1"/>
  <c r="H200" i="17"/>
  <c r="D201" i="17"/>
  <c r="F201" i="17"/>
  <c r="E201" i="17"/>
  <c r="B202" i="17"/>
  <c r="C201" i="17"/>
  <c r="G201" i="17"/>
  <c r="A201" i="17"/>
  <c r="BI202" i="17"/>
  <c r="R177" i="13" l="1"/>
  <c r="S177" i="13" s="1"/>
  <c r="T177" i="13" s="1"/>
  <c r="U177" i="13" s="1"/>
  <c r="V177" i="13" s="1"/>
  <c r="P177" i="13"/>
  <c r="Q178" i="13"/>
  <c r="A175" i="14"/>
  <c r="A177" i="13"/>
  <c r="G176" i="13"/>
  <c r="C176" i="13"/>
  <c r="D176" i="13"/>
  <c r="E176" i="13"/>
  <c r="F176" i="13"/>
  <c r="B176" i="13"/>
  <c r="B176" i="14"/>
  <c r="C202" i="17"/>
  <c r="E202" i="17"/>
  <c r="G202" i="17"/>
  <c r="B203" i="17"/>
  <c r="F202" i="17"/>
  <c r="D202" i="17"/>
  <c r="A202" i="17"/>
  <c r="B427" i="1"/>
  <c r="A426" i="1"/>
  <c r="H201" i="17"/>
  <c r="BI203" i="17"/>
  <c r="Q179" i="13" l="1"/>
  <c r="R178" i="13"/>
  <c r="S178" i="13" s="1"/>
  <c r="P178" i="13"/>
  <c r="J176" i="13"/>
  <c r="A178" i="13"/>
  <c r="E177" i="13"/>
  <c r="F177" i="13"/>
  <c r="B177" i="13"/>
  <c r="G177" i="13"/>
  <c r="C177" i="13"/>
  <c r="D177" i="13"/>
  <c r="B177" i="14"/>
  <c r="A176" i="14"/>
  <c r="H202" i="17"/>
  <c r="B428" i="1"/>
  <c r="A427" i="1"/>
  <c r="D203" i="17"/>
  <c r="F203" i="17"/>
  <c r="C203" i="17"/>
  <c r="G203" i="17"/>
  <c r="E203" i="17"/>
  <c r="B204" i="17"/>
  <c r="A203" i="17"/>
  <c r="BI204" i="17"/>
  <c r="T178" i="13" l="1"/>
  <c r="U178" i="13" s="1"/>
  <c r="V178" i="13" s="1"/>
  <c r="R179" i="13"/>
  <c r="S179" i="13" s="1"/>
  <c r="Q180" i="13"/>
  <c r="P179" i="13"/>
  <c r="A177" i="14"/>
  <c r="A179" i="13"/>
  <c r="G178" i="13"/>
  <c r="C178" i="13"/>
  <c r="D178" i="13"/>
  <c r="E178" i="13"/>
  <c r="F178" i="13"/>
  <c r="B178" i="13"/>
  <c r="B178" i="14"/>
  <c r="C204" i="17"/>
  <c r="E204" i="17"/>
  <c r="G204" i="17"/>
  <c r="B205" i="17"/>
  <c r="D204" i="17"/>
  <c r="F204" i="17"/>
  <c r="A204" i="17"/>
  <c r="B429" i="1"/>
  <c r="A428" i="1"/>
  <c r="H203" i="17"/>
  <c r="BI205" i="17"/>
  <c r="T179" i="13" l="1"/>
  <c r="U179" i="13" s="1"/>
  <c r="V179" i="13" s="1"/>
  <c r="R180" i="13"/>
  <c r="S180" i="13" s="1"/>
  <c r="T180" i="13" s="1"/>
  <c r="U180" i="13" s="1"/>
  <c r="V180" i="13" s="1"/>
  <c r="P180" i="13"/>
  <c r="Q181" i="13"/>
  <c r="A178" i="14"/>
  <c r="A180" i="13"/>
  <c r="A181" i="13" s="1"/>
  <c r="E179" i="13"/>
  <c r="F179" i="13"/>
  <c r="B179" i="13"/>
  <c r="G179" i="13"/>
  <c r="C179" i="13"/>
  <c r="D179" i="13"/>
  <c r="B179" i="14"/>
  <c r="D205" i="17"/>
  <c r="F205" i="17"/>
  <c r="E205" i="17"/>
  <c r="B206" i="17"/>
  <c r="C205" i="17"/>
  <c r="G205" i="17"/>
  <c r="A205" i="17"/>
  <c r="B430" i="1"/>
  <c r="A429" i="1"/>
  <c r="H204" i="17"/>
  <c r="BI206" i="17"/>
  <c r="R181" i="13" l="1"/>
  <c r="S181" i="13" s="1"/>
  <c r="T181" i="13" s="1"/>
  <c r="U181" i="13" s="1"/>
  <c r="V181" i="13" s="1"/>
  <c r="P181" i="13"/>
  <c r="Q182" i="13"/>
  <c r="A179" i="14"/>
  <c r="G180" i="13"/>
  <c r="C180" i="13"/>
  <c r="D180" i="13"/>
  <c r="E180" i="13"/>
  <c r="F180" i="13"/>
  <c r="B180" i="13"/>
  <c r="B180" i="14"/>
  <c r="H205" i="17"/>
  <c r="B431" i="1"/>
  <c r="A430" i="1"/>
  <c r="C206" i="17"/>
  <c r="E206" i="17"/>
  <c r="G206" i="17"/>
  <c r="B207" i="17"/>
  <c r="F206" i="17"/>
  <c r="D206" i="17"/>
  <c r="A206" i="17"/>
  <c r="BI207" i="17"/>
  <c r="R182" i="13" l="1"/>
  <c r="S182" i="13" s="1"/>
  <c r="T182" i="13" s="1"/>
  <c r="U182" i="13" s="1"/>
  <c r="V182" i="13" s="1"/>
  <c r="P182" i="13"/>
  <c r="Q183" i="13"/>
  <c r="A182" i="13"/>
  <c r="E181" i="13"/>
  <c r="F181" i="13"/>
  <c r="B181" i="13"/>
  <c r="G181" i="13"/>
  <c r="C181" i="13"/>
  <c r="D181" i="13"/>
  <c r="B181" i="14"/>
  <c r="D207" i="17"/>
  <c r="F207" i="17"/>
  <c r="C207" i="17"/>
  <c r="G207" i="17"/>
  <c r="E207" i="17"/>
  <c r="B208" i="17"/>
  <c r="A207" i="17"/>
  <c r="B432" i="1"/>
  <c r="A431" i="1"/>
  <c r="H206" i="17"/>
  <c r="BI208" i="17"/>
  <c r="R183" i="13" l="1"/>
  <c r="S183" i="13" s="1"/>
  <c r="T183" i="13" s="1"/>
  <c r="U183" i="13" s="1"/>
  <c r="V183" i="13" s="1"/>
  <c r="P183" i="13"/>
  <c r="Q184" i="13"/>
  <c r="A181" i="14"/>
  <c r="A183" i="13"/>
  <c r="G182" i="13"/>
  <c r="C182" i="13"/>
  <c r="D182" i="13"/>
  <c r="E182" i="13"/>
  <c r="F182" i="13"/>
  <c r="B182" i="13"/>
  <c r="B182" i="14"/>
  <c r="H207" i="17"/>
  <c r="B433" i="1"/>
  <c r="A432" i="1"/>
  <c r="C208" i="17"/>
  <c r="E208" i="17"/>
  <c r="G208" i="17"/>
  <c r="B209" i="17"/>
  <c r="D208" i="17"/>
  <c r="F208" i="17"/>
  <c r="A208" i="17"/>
  <c r="BI209" i="17"/>
  <c r="R184" i="13" l="1"/>
  <c r="S184" i="13" s="1"/>
  <c r="T184" i="13" s="1"/>
  <c r="U184" i="13" s="1"/>
  <c r="V184" i="13" s="1"/>
  <c r="P184" i="13"/>
  <c r="Q185" i="13"/>
  <c r="A182" i="14"/>
  <c r="A184" i="13"/>
  <c r="E183" i="13"/>
  <c r="F183" i="13"/>
  <c r="B183" i="13"/>
  <c r="G183" i="13"/>
  <c r="C183" i="13"/>
  <c r="D183" i="13"/>
  <c r="B183" i="14"/>
  <c r="D209" i="17"/>
  <c r="F209" i="17"/>
  <c r="E209" i="17"/>
  <c r="B210" i="17"/>
  <c r="C209" i="17"/>
  <c r="G209" i="17"/>
  <c r="A209" i="17"/>
  <c r="B434" i="1"/>
  <c r="A433" i="1"/>
  <c r="H208" i="17"/>
  <c r="BI210" i="17"/>
  <c r="R185" i="13" l="1"/>
  <c r="S185" i="13" s="1"/>
  <c r="T185" i="13" s="1"/>
  <c r="U185" i="13" s="1"/>
  <c r="V185" i="13" s="1"/>
  <c r="P185" i="13"/>
  <c r="Q186" i="13"/>
  <c r="A185" i="13"/>
  <c r="G184" i="13"/>
  <c r="C184" i="13"/>
  <c r="D184" i="13"/>
  <c r="E184" i="13"/>
  <c r="F184" i="13"/>
  <c r="B184" i="13"/>
  <c r="B184" i="14"/>
  <c r="A183" i="14"/>
  <c r="H209" i="17"/>
  <c r="C210" i="17"/>
  <c r="E210" i="17"/>
  <c r="G210" i="17"/>
  <c r="B211" i="17"/>
  <c r="F210" i="17"/>
  <c r="D210" i="17"/>
  <c r="A210" i="17"/>
  <c r="B435" i="1"/>
  <c r="A434" i="1"/>
  <c r="BI211" i="17"/>
  <c r="R186" i="13" l="1"/>
  <c r="S186" i="13" s="1"/>
  <c r="T186" i="13" s="1"/>
  <c r="U186" i="13" s="1"/>
  <c r="V186" i="13" s="1"/>
  <c r="Q187" i="13"/>
  <c r="P186" i="13"/>
  <c r="A184" i="14"/>
  <c r="A186" i="13"/>
  <c r="E185" i="13"/>
  <c r="F185" i="13"/>
  <c r="B185" i="13"/>
  <c r="G185" i="13"/>
  <c r="C185" i="13"/>
  <c r="D185" i="13"/>
  <c r="B185" i="14"/>
  <c r="D211" i="17"/>
  <c r="F211" i="17"/>
  <c r="C211" i="17"/>
  <c r="G211" i="17"/>
  <c r="E211" i="17"/>
  <c r="B212" i="17"/>
  <c r="A211" i="17"/>
  <c r="B436" i="1"/>
  <c r="A435" i="1"/>
  <c r="H210" i="17"/>
  <c r="BI212" i="17"/>
  <c r="R187" i="13" l="1"/>
  <c r="S187" i="13" s="1"/>
  <c r="T187" i="13" s="1"/>
  <c r="U187" i="13" s="1"/>
  <c r="V187" i="13" s="1"/>
  <c r="Q188" i="13"/>
  <c r="P187" i="13"/>
  <c r="A187" i="13"/>
  <c r="A188" i="13" s="1"/>
  <c r="G186" i="13"/>
  <c r="C186" i="13"/>
  <c r="D186" i="13"/>
  <c r="E186" i="13"/>
  <c r="F186" i="13"/>
  <c r="B186" i="13"/>
  <c r="B186" i="14"/>
  <c r="A185" i="14"/>
  <c r="B437" i="1"/>
  <c r="A436" i="1"/>
  <c r="H211" i="17"/>
  <c r="C212" i="17"/>
  <c r="E212" i="17"/>
  <c r="G212" i="17"/>
  <c r="B213" i="17"/>
  <c r="D212" i="17"/>
  <c r="F212" i="17"/>
  <c r="A212" i="17"/>
  <c r="BI213" i="17"/>
  <c r="R188" i="13" l="1"/>
  <c r="S188" i="13" s="1"/>
  <c r="T188" i="13" s="1"/>
  <c r="U188" i="13" s="1"/>
  <c r="V188" i="13" s="1"/>
  <c r="Q189" i="13"/>
  <c r="P188" i="13"/>
  <c r="A186" i="14"/>
  <c r="E187" i="13"/>
  <c r="F187" i="13"/>
  <c r="B187" i="13"/>
  <c r="G187" i="13"/>
  <c r="C187" i="13"/>
  <c r="D187" i="13"/>
  <c r="B187" i="14"/>
  <c r="D213" i="17"/>
  <c r="F213" i="17"/>
  <c r="E213" i="17"/>
  <c r="B214" i="17"/>
  <c r="C213" i="17"/>
  <c r="G213" i="17"/>
  <c r="A213" i="17"/>
  <c r="B438" i="1"/>
  <c r="A437" i="1"/>
  <c r="H212" i="17"/>
  <c r="BI214" i="17"/>
  <c r="R189" i="13" l="1"/>
  <c r="S189" i="13" s="1"/>
  <c r="T189" i="13" s="1"/>
  <c r="U189" i="13" s="1"/>
  <c r="V189" i="13" s="1"/>
  <c r="P189" i="13"/>
  <c r="Q190" i="13"/>
  <c r="A187" i="14"/>
  <c r="A189" i="13"/>
  <c r="A190" i="13" s="1"/>
  <c r="G188" i="13"/>
  <c r="C188" i="13"/>
  <c r="D188" i="13"/>
  <c r="E188" i="13"/>
  <c r="F188" i="13"/>
  <c r="B188" i="13"/>
  <c r="B188" i="14"/>
  <c r="B439" i="1"/>
  <c r="A438" i="1"/>
  <c r="C214" i="17"/>
  <c r="E214" i="17"/>
  <c r="G214" i="17"/>
  <c r="B215" i="17"/>
  <c r="F214" i="17"/>
  <c r="D214" i="17"/>
  <c r="A214" i="17"/>
  <c r="H213" i="17"/>
  <c r="BI215" i="17"/>
  <c r="R190" i="13" l="1"/>
  <c r="S190" i="13" s="1"/>
  <c r="T190" i="13" s="1"/>
  <c r="U190" i="13" s="1"/>
  <c r="V190" i="13" s="1"/>
  <c r="Q191" i="13"/>
  <c r="P190" i="13"/>
  <c r="A188" i="14"/>
  <c r="E189" i="13"/>
  <c r="F189" i="13"/>
  <c r="B189" i="13"/>
  <c r="G189" i="13"/>
  <c r="C189" i="13"/>
  <c r="D189" i="13"/>
  <c r="B189" i="14"/>
  <c r="H214" i="17"/>
  <c r="D215" i="17"/>
  <c r="F215" i="17"/>
  <c r="C215" i="17"/>
  <c r="G215" i="17"/>
  <c r="E215" i="17"/>
  <c r="B216" i="17"/>
  <c r="A215" i="17"/>
  <c r="B440" i="1"/>
  <c r="A439" i="1"/>
  <c r="BI216" i="17"/>
  <c r="R191" i="13" l="1"/>
  <c r="S191" i="13" s="1"/>
  <c r="T191" i="13" s="1"/>
  <c r="U191" i="13" s="1"/>
  <c r="V191" i="13" s="1"/>
  <c r="P191" i="13"/>
  <c r="Q192" i="13"/>
  <c r="A189" i="14"/>
  <c r="A191" i="13"/>
  <c r="G190" i="13"/>
  <c r="C190" i="13"/>
  <c r="D190" i="13"/>
  <c r="E190" i="13"/>
  <c r="F190" i="13"/>
  <c r="B190" i="13"/>
  <c r="B190" i="14"/>
  <c r="B441" i="1"/>
  <c r="A440" i="1"/>
  <c r="C216" i="17"/>
  <c r="E216" i="17"/>
  <c r="G216" i="17"/>
  <c r="B217" i="17"/>
  <c r="D216" i="17"/>
  <c r="F216" i="17"/>
  <c r="A216" i="17"/>
  <c r="H215" i="17"/>
  <c r="BI217" i="17"/>
  <c r="R192" i="13" l="1"/>
  <c r="S192" i="13" s="1"/>
  <c r="T192" i="13" s="1"/>
  <c r="U192" i="13" s="1"/>
  <c r="V192" i="13" s="1"/>
  <c r="Q193" i="13"/>
  <c r="P192" i="13"/>
  <c r="A190" i="14"/>
  <c r="A192" i="13"/>
  <c r="E191" i="13"/>
  <c r="F191" i="13"/>
  <c r="B191" i="13"/>
  <c r="G191" i="13"/>
  <c r="C191" i="13"/>
  <c r="D191" i="13"/>
  <c r="B191" i="14"/>
  <c r="B442" i="1"/>
  <c r="A441" i="1"/>
  <c r="H216" i="17"/>
  <c r="D217" i="17"/>
  <c r="D222" i="17" s="1"/>
  <c r="F217" i="17"/>
  <c r="F222" i="17" s="1"/>
  <c r="E217" i="17"/>
  <c r="E222" i="17" s="1"/>
  <c r="C217" i="17"/>
  <c r="G217" i="17"/>
  <c r="G222" i="17" s="1"/>
  <c r="A217" i="17"/>
  <c r="R193" i="13" l="1"/>
  <c r="S193" i="13" s="1"/>
  <c r="T193" i="13" s="1"/>
  <c r="U193" i="13" s="1"/>
  <c r="V193" i="13" s="1"/>
  <c r="Q194" i="13"/>
  <c r="P193" i="13"/>
  <c r="A191" i="14"/>
  <c r="A193" i="13"/>
  <c r="G192" i="13"/>
  <c r="C192" i="13"/>
  <c r="D192" i="13"/>
  <c r="E192" i="13"/>
  <c r="F192" i="13"/>
  <c r="B192" i="13"/>
  <c r="B192" i="14"/>
  <c r="H217" i="17"/>
  <c r="C222" i="17"/>
  <c r="B443" i="1"/>
  <c r="A442" i="1"/>
  <c r="J192" i="13" l="1"/>
  <c r="R194" i="13"/>
  <c r="S194" i="13" s="1"/>
  <c r="T194" i="13" s="1"/>
  <c r="U194" i="13" s="1"/>
  <c r="V194" i="13" s="1"/>
  <c r="Q195" i="13"/>
  <c r="P194" i="13"/>
  <c r="A192" i="14"/>
  <c r="A194" i="13"/>
  <c r="E193" i="13"/>
  <c r="F193" i="13"/>
  <c r="B193" i="13"/>
  <c r="G193" i="13"/>
  <c r="C193" i="13"/>
  <c r="D193" i="13"/>
  <c r="B193" i="14"/>
  <c r="A193" i="14" s="1"/>
  <c r="H222" i="17"/>
  <c r="I217" i="17" s="1"/>
  <c r="B464" i="1"/>
  <c r="H456" i="1" s="1"/>
  <c r="A443" i="1"/>
  <c r="R195" i="13" l="1"/>
  <c r="S195" i="13" s="1"/>
  <c r="T195" i="13" s="1"/>
  <c r="U195" i="13" s="1"/>
  <c r="V195" i="13" s="1"/>
  <c r="Q196" i="13"/>
  <c r="P195" i="13"/>
  <c r="A195" i="13"/>
  <c r="G194" i="13"/>
  <c r="C194" i="13"/>
  <c r="D194" i="13"/>
  <c r="E194" i="13"/>
  <c r="F194" i="13"/>
  <c r="B194" i="13"/>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R196" i="13" l="1"/>
  <c r="S196" i="13" s="1"/>
  <c r="T196" i="13" s="1"/>
  <c r="U196" i="13" s="1"/>
  <c r="V196" i="13" s="1"/>
  <c r="P196" i="13"/>
  <c r="Q197" i="13"/>
  <c r="A194" i="14"/>
  <c r="A196" i="13"/>
  <c r="E195" i="13"/>
  <c r="F195" i="13"/>
  <c r="B195" i="13"/>
  <c r="G195" i="13"/>
  <c r="C195" i="13"/>
  <c r="D195"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R197" i="13" l="1"/>
  <c r="S197" i="13" s="1"/>
  <c r="T197" i="13" s="1"/>
  <c r="U197" i="13" s="1"/>
  <c r="V197" i="13" s="1"/>
  <c r="P197" i="13"/>
  <c r="Q198" i="13"/>
  <c r="A197" i="13"/>
  <c r="G196" i="13"/>
  <c r="C196" i="13"/>
  <c r="D196" i="13"/>
  <c r="E196" i="13"/>
  <c r="F196" i="13"/>
  <c r="B196" i="13"/>
  <c r="B196" i="14"/>
  <c r="A195" i="14"/>
  <c r="Q7" i="17"/>
  <c r="J222" i="17"/>
  <c r="B467" i="1"/>
  <c r="A466" i="1"/>
  <c r="Q8" i="17"/>
  <c r="K222" i="17"/>
  <c r="R198" i="13" l="1"/>
  <c r="S198" i="13" s="1"/>
  <c r="T198" i="13" s="1"/>
  <c r="U198" i="13" s="1"/>
  <c r="V198" i="13" s="1"/>
  <c r="Q199" i="13"/>
  <c r="Q200" i="13" s="1"/>
  <c r="P198" i="13"/>
  <c r="A196" i="14"/>
  <c r="A198" i="13"/>
  <c r="E197" i="13"/>
  <c r="F197" i="13"/>
  <c r="B197" i="13"/>
  <c r="G197" i="13"/>
  <c r="C197" i="13"/>
  <c r="D197" i="13"/>
  <c r="B197" i="14"/>
  <c r="B468" i="1"/>
  <c r="A467" i="1"/>
  <c r="R199" i="13" l="1"/>
  <c r="S199" i="13" s="1"/>
  <c r="T199" i="13" s="1"/>
  <c r="U199" i="13" s="1"/>
  <c r="V199" i="13" s="1"/>
  <c r="P199" i="13"/>
  <c r="A197" i="14"/>
  <c r="A199" i="13"/>
  <c r="G198" i="13"/>
  <c r="C198" i="13"/>
  <c r="D198" i="13"/>
  <c r="E198" i="13"/>
  <c r="F198" i="13"/>
  <c r="B198" i="13"/>
  <c r="B198" i="14"/>
  <c r="B469" i="1"/>
  <c r="A468" i="1"/>
  <c r="R200" i="13" l="1"/>
  <c r="S200" i="13" s="1"/>
  <c r="T200" i="13" s="1"/>
  <c r="U200" i="13" s="1"/>
  <c r="V200" i="13" s="1"/>
  <c r="Q201" i="13"/>
  <c r="P200" i="13"/>
  <c r="A198" i="14"/>
  <c r="A200" i="13"/>
  <c r="E199" i="13"/>
  <c r="F199" i="13"/>
  <c r="B199" i="13"/>
  <c r="G199" i="13"/>
  <c r="C199" i="13"/>
  <c r="D199" i="13"/>
  <c r="B199" i="14"/>
  <c r="B470" i="1"/>
  <c r="A469" i="1"/>
  <c r="R201" i="13" l="1"/>
  <c r="S201" i="13" s="1"/>
  <c r="T201" i="13" s="1"/>
  <c r="U201" i="13" s="1"/>
  <c r="V201" i="13" s="1"/>
  <c r="Q202" i="13"/>
  <c r="P201" i="13"/>
  <c r="A199" i="14"/>
  <c r="A201" i="13"/>
  <c r="G200" i="13"/>
  <c r="C200" i="13"/>
  <c r="D200" i="13"/>
  <c r="E200" i="13"/>
  <c r="F200" i="13"/>
  <c r="B200" i="13"/>
  <c r="B200" i="14"/>
  <c r="B471" i="1"/>
  <c r="A470" i="1"/>
  <c r="R202" i="13" l="1"/>
  <c r="S202" i="13" s="1"/>
  <c r="T202" i="13" s="1"/>
  <c r="U202" i="13" s="1"/>
  <c r="V202" i="13" s="1"/>
  <c r="Q203" i="13"/>
  <c r="P202" i="13"/>
  <c r="A200" i="14"/>
  <c r="A202" i="13"/>
  <c r="E201" i="13"/>
  <c r="F201" i="13"/>
  <c r="B201" i="13"/>
  <c r="G201" i="13"/>
  <c r="C201" i="13"/>
  <c r="D201" i="13"/>
  <c r="B201" i="14"/>
  <c r="B472" i="1"/>
  <c r="A471" i="1"/>
  <c r="R203" i="13" l="1"/>
  <c r="S203" i="13" s="1"/>
  <c r="T203" i="13" s="1"/>
  <c r="U203" i="13" s="1"/>
  <c r="V203" i="13" s="1"/>
  <c r="P203" i="13"/>
  <c r="Q204" i="13"/>
  <c r="A201" i="14"/>
  <c r="A203" i="13"/>
  <c r="G202" i="13"/>
  <c r="C202" i="13"/>
  <c r="D202" i="13"/>
  <c r="E202" i="13"/>
  <c r="F202" i="13"/>
  <c r="B202" i="13"/>
  <c r="B202" i="14"/>
  <c r="B473" i="1"/>
  <c r="A472" i="1"/>
  <c r="R204" i="13" l="1"/>
  <c r="S204" i="13" s="1"/>
  <c r="T204" i="13" s="1"/>
  <c r="U204" i="13" s="1"/>
  <c r="V204" i="13" s="1"/>
  <c r="P204" i="13"/>
  <c r="Q205" i="13"/>
  <c r="A204" i="13"/>
  <c r="E203" i="13"/>
  <c r="F203" i="13"/>
  <c r="B203" i="13"/>
  <c r="G203" i="13"/>
  <c r="C203" i="13"/>
  <c r="D203" i="13"/>
  <c r="B203" i="14"/>
  <c r="A202" i="14"/>
  <c r="B474" i="1"/>
  <c r="A473" i="1"/>
  <c r="R205" i="13" l="1"/>
  <c r="S205" i="13" s="1"/>
  <c r="T205" i="13" s="1"/>
  <c r="U205" i="13" s="1"/>
  <c r="V205" i="13" s="1"/>
  <c r="Q206" i="13"/>
  <c r="P205" i="13"/>
  <c r="A203" i="14"/>
  <c r="A205" i="13"/>
  <c r="G204" i="13"/>
  <c r="C204" i="13"/>
  <c r="D204" i="13"/>
  <c r="E204" i="13"/>
  <c r="F204" i="13"/>
  <c r="B204" i="13"/>
  <c r="B204" i="14"/>
  <c r="B475" i="1"/>
  <c r="A474" i="1"/>
  <c r="R206" i="13" l="1"/>
  <c r="S206" i="13" s="1"/>
  <c r="T206" i="13" s="1"/>
  <c r="U206" i="13" s="1"/>
  <c r="V206" i="13" s="1"/>
  <c r="Q207" i="13"/>
  <c r="Q208" i="13" s="1"/>
  <c r="P208" i="13" s="1"/>
  <c r="P206" i="13"/>
  <c r="A204" i="14"/>
  <c r="A206" i="13"/>
  <c r="E205" i="13"/>
  <c r="F205" i="13"/>
  <c r="B205" i="13"/>
  <c r="G205" i="13"/>
  <c r="C205" i="13"/>
  <c r="D205" i="13"/>
  <c r="B205" i="14"/>
  <c r="B476" i="1"/>
  <c r="A475" i="1"/>
  <c r="J205" i="13" l="1"/>
  <c r="R207" i="13"/>
  <c r="S207" i="13" s="1"/>
  <c r="T207" i="13" s="1"/>
  <c r="U207" i="13" s="1"/>
  <c r="V207" i="13" s="1"/>
  <c r="P207" i="13"/>
  <c r="A205" i="14"/>
  <c r="A207" i="13"/>
  <c r="G206" i="13"/>
  <c r="C206" i="13"/>
  <c r="D206" i="13"/>
  <c r="E206" i="13"/>
  <c r="F206" i="13"/>
  <c r="B206" i="13"/>
  <c r="B206" i="14"/>
  <c r="B477" i="1"/>
  <c r="A476" i="1"/>
  <c r="J206" i="13" l="1"/>
  <c r="R208" i="13"/>
  <c r="S208" i="13" s="1"/>
  <c r="T208" i="13" s="1"/>
  <c r="U208" i="13" s="1"/>
  <c r="V208" i="13" s="1"/>
  <c r="Q209" i="13"/>
  <c r="A208" i="13"/>
  <c r="E207" i="13"/>
  <c r="F207" i="13"/>
  <c r="B207" i="13"/>
  <c r="G207" i="13"/>
  <c r="C207" i="13"/>
  <c r="D207" i="13"/>
  <c r="B207" i="14"/>
  <c r="A206" i="14"/>
  <c r="B478" i="1"/>
  <c r="A477" i="1"/>
  <c r="J207" i="13" l="1"/>
  <c r="R209" i="13"/>
  <c r="S209" i="13" s="1"/>
  <c r="T209" i="13" s="1"/>
  <c r="U209" i="13" s="1"/>
  <c r="V209" i="13" s="1"/>
  <c r="P209" i="13"/>
  <c r="Q210" i="13"/>
  <c r="A207" i="14"/>
  <c r="A209" i="13"/>
  <c r="G208" i="13"/>
  <c r="C208" i="13"/>
  <c r="D208" i="13"/>
  <c r="E208" i="13"/>
  <c r="F208" i="13"/>
  <c r="B208" i="13"/>
  <c r="B208" i="14"/>
  <c r="B479" i="1"/>
  <c r="A478" i="1"/>
  <c r="J208" i="13" l="1"/>
  <c r="R210" i="13"/>
  <c r="S210" i="13" s="1"/>
  <c r="T210" i="13" s="1"/>
  <c r="U210" i="13" s="1"/>
  <c r="V210" i="13" s="1"/>
  <c r="P210" i="13"/>
  <c r="Q211" i="13"/>
  <c r="A208" i="14"/>
  <c r="A210" i="13"/>
  <c r="E209" i="13"/>
  <c r="F209" i="13"/>
  <c r="B209" i="13"/>
  <c r="G209" i="13"/>
  <c r="C209" i="13"/>
  <c r="D209" i="13"/>
  <c r="B209" i="14"/>
  <c r="B480" i="1"/>
  <c r="A479" i="1"/>
  <c r="J209" i="13" l="1"/>
  <c r="R211" i="13"/>
  <c r="S211" i="13" s="1"/>
  <c r="T211" i="13" s="1"/>
  <c r="U211" i="13" s="1"/>
  <c r="V211" i="13" s="1"/>
  <c r="P211" i="13"/>
  <c r="Q212" i="13"/>
  <c r="A209" i="14"/>
  <c r="A211" i="13"/>
  <c r="G210" i="13"/>
  <c r="C210" i="13"/>
  <c r="D210" i="13"/>
  <c r="E210" i="13"/>
  <c r="F210" i="13"/>
  <c r="B210" i="13"/>
  <c r="B210" i="14"/>
  <c r="B481" i="1"/>
  <c r="A480" i="1"/>
  <c r="R212" i="13" l="1"/>
  <c r="S212" i="13" s="1"/>
  <c r="T212" i="13" s="1"/>
  <c r="U212" i="13" s="1"/>
  <c r="V212" i="13" s="1"/>
  <c r="P212" i="13"/>
  <c r="Q213" i="13"/>
  <c r="A210" i="14"/>
  <c r="A212" i="13"/>
  <c r="E211" i="13"/>
  <c r="F211" i="13"/>
  <c r="B211" i="13"/>
  <c r="G211" i="13"/>
  <c r="C211" i="13"/>
  <c r="D211" i="13"/>
  <c r="B211" i="14"/>
  <c r="B482" i="1"/>
  <c r="A481" i="1"/>
  <c r="R213" i="13" l="1"/>
  <c r="S213" i="13" s="1"/>
  <c r="T213" i="13" s="1"/>
  <c r="U213" i="13" s="1"/>
  <c r="V213" i="13" s="1"/>
  <c r="P213" i="13"/>
  <c r="Q214" i="13"/>
  <c r="A213" i="13"/>
  <c r="G212" i="13"/>
  <c r="C212" i="13"/>
  <c r="D212" i="13"/>
  <c r="E212" i="13"/>
  <c r="F212" i="13"/>
  <c r="B212" i="13"/>
  <c r="B212" i="14"/>
  <c r="A211" i="14"/>
  <c r="B483" i="1"/>
  <c r="A482" i="1"/>
  <c r="R214" i="13" l="1"/>
  <c r="S214" i="13" s="1"/>
  <c r="T214" i="13" s="1"/>
  <c r="U214" i="13" s="1"/>
  <c r="V214" i="13" s="1"/>
  <c r="P214" i="13"/>
  <c r="Q215" i="13"/>
  <c r="J212" i="13"/>
  <c r="A212" i="14"/>
  <c r="A214" i="13"/>
  <c r="E213" i="13"/>
  <c r="F213" i="13"/>
  <c r="B213" i="13"/>
  <c r="G213" i="13"/>
  <c r="C213" i="13"/>
  <c r="D213" i="13"/>
  <c r="B213" i="14"/>
  <c r="B484" i="1"/>
  <c r="A483" i="1"/>
  <c r="R215" i="13" l="1"/>
  <c r="S215" i="13" s="1"/>
  <c r="T215" i="13" s="1"/>
  <c r="U215" i="13" s="1"/>
  <c r="V215" i="13" s="1"/>
  <c r="P215" i="13"/>
  <c r="Q216" i="13"/>
  <c r="A215" i="13"/>
  <c r="G214" i="13"/>
  <c r="C214" i="13"/>
  <c r="D214" i="13"/>
  <c r="E214" i="13"/>
  <c r="F214" i="13"/>
  <c r="B214" i="13"/>
  <c r="B214" i="14"/>
  <c r="A213" i="14"/>
  <c r="B485" i="1"/>
  <c r="A484" i="1"/>
  <c r="R216" i="13" l="1"/>
  <c r="S216" i="13" s="1"/>
  <c r="T216" i="13" s="1"/>
  <c r="U216" i="13" s="1"/>
  <c r="V216" i="13" s="1"/>
  <c r="P216" i="13"/>
  <c r="Q217" i="13"/>
  <c r="A214" i="14"/>
  <c r="A216" i="13"/>
  <c r="E215" i="13"/>
  <c r="F215" i="13"/>
  <c r="B215" i="13"/>
  <c r="G215" i="13"/>
  <c r="C215" i="13"/>
  <c r="D215" i="13"/>
  <c r="B215" i="14"/>
  <c r="B486" i="1"/>
  <c r="A485" i="1"/>
  <c r="R217" i="13" l="1"/>
  <c r="S217" i="13" s="1"/>
  <c r="T217" i="13" s="1"/>
  <c r="U217" i="13" s="1"/>
  <c r="V217" i="13" s="1"/>
  <c r="P217" i="13"/>
  <c r="Q218" i="13"/>
  <c r="A215" i="14"/>
  <c r="A217" i="13"/>
  <c r="G216" i="13"/>
  <c r="C216" i="13"/>
  <c r="D216" i="13"/>
  <c r="E216" i="13"/>
  <c r="F216" i="13"/>
  <c r="B216" i="13"/>
  <c r="B216" i="14"/>
  <c r="B487" i="1"/>
  <c r="A486" i="1"/>
  <c r="R218" i="13" l="1"/>
  <c r="S218" i="13" s="1"/>
  <c r="T218" i="13" s="1"/>
  <c r="U218" i="13" s="1"/>
  <c r="V218" i="13" s="1"/>
  <c r="P218" i="13"/>
  <c r="Q219" i="13"/>
  <c r="A218" i="13"/>
  <c r="E217" i="13"/>
  <c r="G217" i="13"/>
  <c r="B217" i="13"/>
  <c r="C217" i="13"/>
  <c r="D217" i="13"/>
  <c r="G217" i="14" s="1"/>
  <c r="F217" i="13"/>
  <c r="B217" i="14"/>
  <c r="A216" i="14"/>
  <c r="B488" i="1"/>
  <c r="A487" i="1"/>
  <c r="R219" i="13" l="1"/>
  <c r="S219" i="13" s="1"/>
  <c r="T219" i="13" s="1"/>
  <c r="U219" i="13" s="1"/>
  <c r="V219" i="13" s="1"/>
  <c r="P219" i="13"/>
  <c r="Q220" i="13"/>
  <c r="A217" i="14"/>
  <c r="A219" i="13"/>
  <c r="G218" i="13"/>
  <c r="C218" i="13"/>
  <c r="F218" i="13"/>
  <c r="B218" i="13"/>
  <c r="D218" i="13"/>
  <c r="E218" i="13"/>
  <c r="B218" i="14"/>
  <c r="B489" i="1"/>
  <c r="A488" i="1"/>
  <c r="R220" i="13" l="1"/>
  <c r="S220" i="13" s="1"/>
  <c r="T220" i="13" s="1"/>
  <c r="U220" i="13" s="1"/>
  <c r="V220" i="13" s="1"/>
  <c r="P220" i="13"/>
  <c r="Q221" i="13"/>
  <c r="A220" i="13"/>
  <c r="E219" i="13"/>
  <c r="F219" i="13"/>
  <c r="G219" i="13"/>
  <c r="B219" i="13"/>
  <c r="C219" i="13"/>
  <c r="D219" i="13"/>
  <c r="B219" i="14"/>
  <c r="A218" i="14"/>
  <c r="B490" i="1"/>
  <c r="A489" i="1"/>
  <c r="R221" i="13" l="1"/>
  <c r="S221" i="13" s="1"/>
  <c r="T221" i="13" s="1"/>
  <c r="U221" i="13" s="1"/>
  <c r="V221" i="13" s="1"/>
  <c r="P221" i="13"/>
  <c r="Q222" i="13"/>
  <c r="A219" i="14"/>
  <c r="A221" i="13"/>
  <c r="G220" i="13"/>
  <c r="C220" i="13"/>
  <c r="E220" i="13"/>
  <c r="F220" i="13"/>
  <c r="B220" i="13"/>
  <c r="D220" i="13"/>
  <c r="B220" i="14"/>
  <c r="B491" i="1"/>
  <c r="A490" i="1"/>
  <c r="R222" i="13" l="1"/>
  <c r="S222" i="13" s="1"/>
  <c r="T222" i="13" s="1"/>
  <c r="U222" i="13" s="1"/>
  <c r="V222" i="13" s="1"/>
  <c r="P222" i="13"/>
  <c r="Q223" i="13"/>
  <c r="A220" i="14"/>
  <c r="A222" i="13"/>
  <c r="E221" i="13"/>
  <c r="D221" i="13"/>
  <c r="F221" i="13"/>
  <c r="G221" i="13"/>
  <c r="B221" i="13"/>
  <c r="C221" i="13"/>
  <c r="B221" i="14"/>
  <c r="B492" i="1"/>
  <c r="A491" i="1"/>
  <c r="R223" i="13" l="1"/>
  <c r="P223" i="13"/>
  <c r="A221" i="14"/>
  <c r="A223" i="13"/>
  <c r="G222" i="13"/>
  <c r="C222" i="13"/>
  <c r="D222" i="13"/>
  <c r="E222" i="13"/>
  <c r="F222" i="13"/>
  <c r="B222" i="13"/>
  <c r="B222" i="14"/>
  <c r="B493" i="1"/>
  <c r="A492" i="1"/>
  <c r="S223" i="13" l="1"/>
  <c r="T223" i="13" s="1"/>
  <c r="U223" i="13" s="1"/>
  <c r="V223" i="13" s="1"/>
  <c r="A222" i="14"/>
  <c r="E223" i="13"/>
  <c r="C223" i="13"/>
  <c r="D223" i="13"/>
  <c r="F223" i="13"/>
  <c r="G223" i="13"/>
  <c r="B223" i="13"/>
  <c r="B223" i="14"/>
  <c r="B494" i="1"/>
  <c r="A493" i="1"/>
  <c r="A223" i="14" l="1"/>
  <c r="B224" i="14"/>
  <c r="B515" i="1"/>
  <c r="H507" i="1" s="1"/>
  <c r="A494" i="1"/>
  <c r="A224" i="14" l="1"/>
  <c r="B225" i="14"/>
  <c r="B516" i="1"/>
  <c r="A515" i="1"/>
  <c r="A225" i="14" l="1"/>
  <c r="B226" i="14"/>
  <c r="B517" i="1"/>
  <c r="A516" i="1"/>
  <c r="A226" i="14" l="1"/>
  <c r="B227" i="14"/>
  <c r="B518" i="1"/>
  <c r="A517" i="1"/>
  <c r="A227" i="14" l="1"/>
  <c r="B228" i="14"/>
  <c r="B519" i="1"/>
  <c r="A518" i="1"/>
  <c r="B229" i="14" l="1"/>
  <c r="A228" i="14"/>
  <c r="B520" i="1"/>
  <c r="A519" i="1"/>
  <c r="A229" i="14" l="1"/>
  <c r="B230" i="14"/>
  <c r="B521" i="1"/>
  <c r="A520" i="1"/>
  <c r="A230" i="14" l="1"/>
  <c r="B231" i="14"/>
  <c r="B522" i="1"/>
  <c r="A521" i="1"/>
  <c r="B232" i="14" l="1"/>
  <c r="A231" i="14"/>
  <c r="B523" i="1"/>
  <c r="A522" i="1"/>
  <c r="A232" i="14" l="1"/>
  <c r="B233" i="14"/>
  <c r="B524" i="1"/>
  <c r="A523" i="1"/>
  <c r="A233" i="14" l="1"/>
  <c r="B234" i="14"/>
  <c r="B525" i="1"/>
  <c r="A524" i="1"/>
  <c r="A234" i="14" l="1"/>
  <c r="B235" i="14"/>
  <c r="B526" i="1"/>
  <c r="A525" i="1"/>
  <c r="A235" i="14" l="1"/>
  <c r="B236" i="14"/>
  <c r="B527" i="1"/>
  <c r="A526" i="1"/>
  <c r="A236" i="14" l="1"/>
  <c r="B237" i="14"/>
  <c r="B528" i="1"/>
  <c r="A527" i="1"/>
  <c r="B238" i="14" l="1"/>
  <c r="A237" i="14"/>
  <c r="B529" i="1"/>
  <c r="A528" i="1"/>
  <c r="A238" i="14" l="1"/>
  <c r="B239" i="14"/>
  <c r="B530" i="1"/>
  <c r="A529" i="1"/>
  <c r="B240" i="14" l="1"/>
  <c r="A239" i="14"/>
  <c r="B531" i="1"/>
  <c r="A530" i="1"/>
  <c r="A240" i="14" l="1"/>
  <c r="B241" i="14"/>
  <c r="B532" i="1"/>
  <c r="A531" i="1"/>
  <c r="B242" i="14" l="1"/>
  <c r="A241" i="14"/>
  <c r="B533" i="1"/>
  <c r="A532" i="1"/>
  <c r="A242" i="14" l="1"/>
  <c r="B243" i="14"/>
  <c r="B534" i="1"/>
  <c r="A533" i="1"/>
  <c r="A243" i="14" l="1"/>
  <c r="B244" i="14"/>
  <c r="B535" i="1"/>
  <c r="A534" i="1"/>
  <c r="A244" i="14" l="1"/>
  <c r="B245" i="14"/>
  <c r="B536" i="1"/>
  <c r="A535" i="1"/>
  <c r="A245" i="14" l="1"/>
  <c r="B246" i="14"/>
  <c r="B537" i="1"/>
  <c r="A536" i="1"/>
  <c r="A246" i="14" l="1"/>
  <c r="B247" i="14"/>
  <c r="B538" i="1"/>
  <c r="A537" i="1"/>
  <c r="B248" i="14" l="1"/>
  <c r="A247" i="14"/>
  <c r="B539" i="1"/>
  <c r="A538" i="1"/>
  <c r="A248" i="14" l="1"/>
  <c r="B249" i="14"/>
  <c r="B540" i="1"/>
  <c r="A539" i="1"/>
  <c r="A249" i="14" l="1"/>
  <c r="B250" i="14"/>
  <c r="B541" i="1"/>
  <c r="A540" i="1"/>
  <c r="B251" i="14" l="1"/>
  <c r="A250" i="14"/>
  <c r="B542" i="1"/>
  <c r="A541" i="1"/>
  <c r="A251" i="14" l="1"/>
  <c r="B252" i="14"/>
  <c r="B563" i="1"/>
  <c r="H555" i="1" s="1"/>
  <c r="A542" i="1"/>
  <c r="A252" i="14" l="1"/>
  <c r="B253" i="14"/>
  <c r="B564" i="1"/>
  <c r="A563" i="1"/>
  <c r="A253" i="14" l="1"/>
  <c r="B254" i="14"/>
  <c r="B565" i="1"/>
  <c r="A564" i="1"/>
  <c r="A254" i="14" l="1"/>
  <c r="B255" i="14"/>
  <c r="B566" i="1"/>
  <c r="A565" i="1"/>
  <c r="A255" i="14" l="1"/>
  <c r="B256" i="14"/>
  <c r="B567" i="1"/>
  <c r="A566" i="1"/>
  <c r="A256" i="14" l="1"/>
  <c r="B257" i="14"/>
  <c r="B568" i="1"/>
  <c r="A567" i="1"/>
  <c r="A257" i="14" l="1"/>
  <c r="B258" i="14"/>
  <c r="B569" i="1"/>
  <c r="A568" i="1"/>
  <c r="A258" i="14" l="1"/>
  <c r="B259" i="14"/>
  <c r="B570" i="1"/>
  <c r="A569" i="1"/>
  <c r="A259" i="14" l="1"/>
  <c r="B260" i="14"/>
  <c r="B571" i="1"/>
  <c r="A570" i="1"/>
  <c r="B261" i="14" l="1"/>
  <c r="A260" i="14"/>
  <c r="B572" i="1"/>
  <c r="A571" i="1"/>
  <c r="A261" i="14" l="1"/>
  <c r="B262" i="14"/>
  <c r="B573" i="1"/>
  <c r="A572" i="1"/>
  <c r="A262" i="14" l="1"/>
  <c r="B263" i="14"/>
  <c r="B574" i="1"/>
  <c r="A573" i="1"/>
  <c r="A263" i="14" l="1"/>
  <c r="B264" i="14"/>
  <c r="B575" i="1"/>
  <c r="A574" i="1"/>
  <c r="A264" i="14" l="1"/>
  <c r="B265" i="14"/>
  <c r="B576" i="1"/>
  <c r="A575" i="1"/>
  <c r="A265" i="14" l="1"/>
  <c r="B266" i="14"/>
  <c r="B577" i="1"/>
  <c r="A576" i="1"/>
  <c r="A266" i="14" l="1"/>
  <c r="B267" i="14"/>
  <c r="B578" i="1"/>
  <c r="A577" i="1"/>
  <c r="A267" i="14" l="1"/>
  <c r="B268" i="14"/>
  <c r="B579" i="1"/>
  <c r="A578" i="1"/>
  <c r="B269" i="14" l="1"/>
  <c r="A268" i="14"/>
  <c r="B580" i="1"/>
  <c r="A579" i="1"/>
  <c r="A269" i="14" l="1"/>
  <c r="B270" i="14"/>
  <c r="B581" i="1"/>
  <c r="A580" i="1"/>
  <c r="A270" i="14" l="1"/>
  <c r="B271" i="14"/>
  <c r="B582" i="1"/>
  <c r="A581" i="1"/>
  <c r="B272" i="14" l="1"/>
  <c r="A271" i="14"/>
  <c r="B583" i="1"/>
  <c r="A582" i="1"/>
  <c r="A272" i="14" l="1"/>
  <c r="B273" i="14"/>
  <c r="B584" i="1"/>
  <c r="A583" i="1"/>
  <c r="A273" i="14" l="1"/>
  <c r="B274" i="14"/>
  <c r="B585" i="1"/>
  <c r="A584" i="1"/>
  <c r="A274" i="14" l="1"/>
  <c r="B275" i="14"/>
  <c r="B586" i="1"/>
  <c r="A585" i="1"/>
  <c r="A275" i="14" l="1"/>
  <c r="B276" i="14"/>
  <c r="B587" i="1"/>
  <c r="A586" i="1"/>
  <c r="B277" i="14" l="1"/>
  <c r="A276" i="14"/>
  <c r="B588" i="1"/>
  <c r="A587" i="1"/>
  <c r="A277" i="14" l="1"/>
  <c r="B278" i="14"/>
  <c r="B589" i="1"/>
  <c r="A588" i="1"/>
  <c r="A278" i="14" l="1"/>
  <c r="B279" i="14"/>
  <c r="B590" i="1"/>
  <c r="A589" i="1"/>
  <c r="A279" i="14" l="1"/>
  <c r="B280" i="14"/>
  <c r="B591" i="1"/>
  <c r="A590" i="1"/>
  <c r="A280" i="14" l="1"/>
  <c r="B281" i="14"/>
  <c r="B592" i="1"/>
  <c r="A591" i="1"/>
  <c r="A281" i="14" l="1"/>
  <c r="B282" i="14"/>
  <c r="B593" i="1"/>
  <c r="A592" i="1"/>
  <c r="B283" i="14" l="1"/>
  <c r="A282" i="14"/>
  <c r="A593" i="1"/>
  <c r="A283" i="14" l="1"/>
  <c r="B284" i="14"/>
  <c r="A284" i="14" l="1"/>
  <c r="B285" i="14"/>
  <c r="A285" i="14" s="1"/>
  <c r="B286" i="14" l="1"/>
  <c r="A286" i="14" s="1"/>
  <c r="B287" i="14" l="1"/>
  <c r="A287" i="14" s="1"/>
  <c r="B288" i="14" l="1"/>
  <c r="B289" i="14" l="1"/>
  <c r="A289" i="14" s="1"/>
  <c r="A288" i="14"/>
  <c r="B290" i="14" l="1"/>
  <c r="B291" i="14" l="1"/>
  <c r="A291" i="14" s="1"/>
  <c r="A290" i="14"/>
  <c r="B292" i="14" l="1"/>
  <c r="A292" i="14" s="1"/>
  <c r="B293" i="14" l="1"/>
  <c r="A293" i="14" s="1"/>
  <c r="B294" i="14" l="1"/>
  <c r="A294" i="14" s="1"/>
  <c r="B295" i="14" l="1"/>
  <c r="A295" i="14" s="1"/>
  <c r="B296" i="14" l="1"/>
  <c r="A296" i="14" s="1"/>
  <c r="B297" i="14" l="1"/>
  <c r="A297" i="14" s="1"/>
  <c r="B298" i="14" l="1"/>
  <c r="A298" i="14" s="1"/>
  <c r="B299" i="14" l="1"/>
  <c r="A299" i="14" s="1"/>
  <c r="B300" i="14" l="1"/>
  <c r="A300" i="14" s="1"/>
  <c r="B301" i="14" l="1"/>
  <c r="A301" i="14" s="1"/>
  <c r="B302" i="14" l="1"/>
  <c r="A302" i="14" s="1"/>
  <c r="B303" i="14" l="1"/>
  <c r="A303" i="14" s="1"/>
  <c r="B304" i="14" l="1"/>
  <c r="A304" i="14" s="1"/>
  <c r="B305" i="14" l="1"/>
  <c r="A305" i="14" s="1"/>
  <c r="B306" i="14" l="1"/>
  <c r="A306" i="14" s="1"/>
  <c r="B307" i="14" l="1"/>
  <c r="A307" i="14" s="1"/>
  <c r="B308" i="14" l="1"/>
  <c r="A308" i="14" s="1"/>
  <c r="B309" i="14" l="1"/>
  <c r="A309" i="14" s="1"/>
  <c r="B310" i="14" l="1"/>
  <c r="A310" i="14" s="1"/>
  <c r="B311" i="14" l="1"/>
  <c r="A311" i="14" s="1"/>
  <c r="B312" i="14" l="1"/>
  <c r="A312" i="14" s="1"/>
  <c r="B313" i="14" l="1"/>
  <c r="A313" i="14" s="1"/>
  <c r="B314" i="14" l="1"/>
  <c r="A314" i="14" s="1"/>
  <c r="B315" i="14" l="1"/>
  <c r="A315" i="14" s="1"/>
  <c r="B316" i="14" l="1"/>
  <c r="A316" i="14" s="1"/>
  <c r="B317" i="14" l="1"/>
  <c r="A317" i="14" s="1"/>
  <c r="B318" i="14" l="1"/>
  <c r="A318" i="14" s="1"/>
  <c r="B319" i="14" l="1"/>
  <c r="A319" i="14" s="1"/>
  <c r="B320" i="14" l="1"/>
  <c r="A320" i="14" s="1"/>
  <c r="B321" i="14" l="1"/>
  <c r="A321" i="14" s="1"/>
  <c r="B322" i="14" l="1"/>
  <c r="A322" i="14" s="1"/>
  <c r="B323" i="14" l="1"/>
  <c r="A323" i="14" s="1"/>
  <c r="B324" i="14" l="1"/>
  <c r="A324" i="14" s="1"/>
  <c r="B325" i="14" l="1"/>
  <c r="A325" i="14" s="1"/>
  <c r="B326" i="14" l="1"/>
  <c r="A326" i="14" s="1"/>
  <c r="B327" i="14" l="1"/>
  <c r="A327" i="14" s="1"/>
  <c r="B328" i="14" l="1"/>
  <c r="A328" i="14" s="1"/>
  <c r="B329" i="14" l="1"/>
  <c r="A329" i="14" s="1"/>
  <c r="B330" i="14" l="1"/>
  <c r="A330" i="14" s="1"/>
  <c r="B331" i="14" l="1"/>
  <c r="A331" i="14" s="1"/>
  <c r="B332" i="14" l="1"/>
  <c r="A332" i="14" s="1"/>
  <c r="B333" i="14" l="1"/>
  <c r="A333" i="14" s="1"/>
  <c r="B334" i="14" l="1"/>
  <c r="A334" i="14" s="1"/>
  <c r="B335" i="14" l="1"/>
  <c r="A335" i="14" s="1"/>
  <c r="B336" i="14" l="1"/>
  <c r="A336" i="14" s="1"/>
  <c r="B337" i="14" l="1"/>
  <c r="A337" i="14" s="1"/>
  <c r="B338" i="14" l="1"/>
  <c r="A338" i="14" s="1"/>
  <c r="B339" i="14" l="1"/>
  <c r="A339" i="14" s="1"/>
  <c r="B340" i="14" l="1"/>
  <c r="A340" i="14" s="1"/>
  <c r="B341" i="14" l="1"/>
  <c r="A341" i="14" s="1"/>
  <c r="B342" i="14" l="1"/>
  <c r="A342" i="14" s="1"/>
  <c r="B343" i="14" l="1"/>
  <c r="A343" i="14" s="1"/>
  <c r="B344" i="14" l="1"/>
  <c r="A344" i="14" s="1"/>
  <c r="B345" i="14" l="1"/>
  <c r="A345" i="14" s="1"/>
  <c r="B346" i="14" l="1"/>
  <c r="A346" i="14" s="1"/>
  <c r="B347" i="14" l="1"/>
  <c r="A347" i="14" s="1"/>
  <c r="B348" i="14" l="1"/>
  <c r="A348" i="14" s="1"/>
  <c r="B349" i="14" l="1"/>
  <c r="A349" i="14" s="1"/>
  <c r="B350" i="14" l="1"/>
  <c r="A350" i="14" s="1"/>
  <c r="B351" i="14" l="1"/>
  <c r="A351" i="14" s="1"/>
  <c r="B352" i="14" l="1"/>
  <c r="A352" i="14" s="1"/>
  <c r="B353" i="14" l="1"/>
  <c r="A353" i="14" s="1"/>
  <c r="B354" i="14" l="1"/>
  <c r="A354" i="14" s="1"/>
  <c r="B355" i="14" l="1"/>
  <c r="A355" i="14" s="1"/>
  <c r="B356" i="14" l="1"/>
  <c r="A356" i="14" s="1"/>
  <c r="B357" i="14" l="1"/>
  <c r="A357" i="14" s="1"/>
  <c r="B358" i="14" l="1"/>
  <c r="A358" i="14" s="1"/>
  <c r="B359" i="14" l="1"/>
  <c r="A359" i="14" s="1"/>
  <c r="B360" i="14" l="1"/>
  <c r="A360" i="14" s="1"/>
  <c r="B361" i="14" l="1"/>
  <c r="A361" i="14" s="1"/>
  <c r="B362" i="14" l="1"/>
  <c r="A362" i="14" s="1"/>
  <c r="B363" i="14" l="1"/>
  <c r="A363" i="14" s="1"/>
  <c r="B364" i="14" l="1"/>
  <c r="A364" i="14" s="1"/>
  <c r="B365" i="14" l="1"/>
  <c r="A365" i="14" s="1"/>
  <c r="B366" i="14" l="1"/>
  <c r="A366" i="14" s="1"/>
  <c r="B367" i="14" l="1"/>
  <c r="A367" i="14" s="1"/>
  <c r="B368" i="14" l="1"/>
  <c r="A368" i="14" s="1"/>
  <c r="B369" i="14" l="1"/>
  <c r="A369" i="14" s="1"/>
  <c r="B370" i="14" l="1"/>
  <c r="A370" i="14" s="1"/>
  <c r="B371" i="14" l="1"/>
  <c r="A371" i="14" s="1"/>
  <c r="B372" i="14" l="1"/>
  <c r="A372" i="14" s="1"/>
  <c r="B373" i="14" l="1"/>
  <c r="A373" i="14" s="1"/>
  <c r="B374" i="14" l="1"/>
  <c r="A374" i="14" s="1"/>
  <c r="B375" i="14" l="1"/>
  <c r="A375" i="14" s="1"/>
  <c r="B376" i="14" l="1"/>
  <c r="A376" i="14" s="1"/>
  <c r="AP306" i="14"/>
  <c r="G306" i="14"/>
  <c r="D306" i="14"/>
  <c r="AP305" i="14"/>
  <c r="G305" i="14"/>
  <c r="D305" i="14"/>
  <c r="AP304" i="14"/>
  <c r="G304" i="14"/>
  <c r="D304" i="14"/>
  <c r="AP303" i="14"/>
  <c r="G303" i="14"/>
  <c r="D303" i="14"/>
  <c r="AP302" i="14"/>
  <c r="G302" i="14"/>
  <c r="D302" i="14"/>
  <c r="AP301" i="14"/>
  <c r="E306" i="14"/>
  <c r="N306" i="14"/>
  <c r="E305" i="14"/>
  <c r="N305" i="14"/>
  <c r="E304" i="14"/>
  <c r="N304" i="14"/>
  <c r="E303" i="14"/>
  <c r="N303" i="14"/>
  <c r="E302" i="14"/>
  <c r="N302" i="14"/>
  <c r="E301" i="14"/>
  <c r="G301" i="14"/>
  <c r="D301" i="14"/>
  <c r="AP300" i="14"/>
  <c r="G300" i="14"/>
  <c r="D300" i="14"/>
  <c r="AP299" i="14"/>
  <c r="G299" i="14"/>
  <c r="D299" i="14"/>
  <c r="AP298" i="14"/>
  <c r="G298" i="14"/>
  <c r="D298" i="14"/>
  <c r="AP297" i="14"/>
  <c r="G297" i="14"/>
  <c r="D297" i="14"/>
  <c r="AP296" i="14"/>
  <c r="G296" i="14"/>
  <c r="D296" i="14"/>
  <c r="AP295" i="14"/>
  <c r="G295" i="14"/>
  <c r="D295" i="14"/>
  <c r="AP294" i="14"/>
  <c r="G294" i="14"/>
  <c r="D294" i="14"/>
  <c r="AP293" i="14"/>
  <c r="G293" i="14"/>
  <c r="D293" i="14"/>
  <c r="AP292" i="14"/>
  <c r="G292" i="14"/>
  <c r="D292" i="14"/>
  <c r="AP291" i="14"/>
  <c r="G291" i="14"/>
  <c r="D291" i="14"/>
  <c r="AP290" i="14"/>
  <c r="G290" i="14"/>
  <c r="D290" i="14"/>
  <c r="AP289" i="14"/>
  <c r="G289" i="14"/>
  <c r="D289" i="14"/>
  <c r="AP288" i="14"/>
  <c r="G288" i="14"/>
  <c r="D288" i="14"/>
  <c r="AP287" i="14"/>
  <c r="G287" i="14"/>
  <c r="D287" i="14"/>
  <c r="AP286" i="14"/>
  <c r="G286" i="14"/>
  <c r="D286" i="14"/>
  <c r="AP285" i="14"/>
  <c r="G285" i="14"/>
  <c r="D285" i="14"/>
  <c r="AP284" i="14"/>
  <c r="G284" i="14"/>
  <c r="D284" i="14"/>
  <c r="AP283" i="14"/>
  <c r="G283" i="14"/>
  <c r="D283" i="14"/>
  <c r="AP282" i="14"/>
  <c r="G282" i="14"/>
  <c r="D282" i="14"/>
  <c r="AP281" i="14"/>
  <c r="G281" i="14"/>
  <c r="D281" i="14"/>
  <c r="AP280" i="14"/>
  <c r="G280" i="14"/>
  <c r="D280" i="14"/>
  <c r="AP279" i="14"/>
  <c r="G279" i="14"/>
  <c r="D279" i="14"/>
  <c r="AP278" i="14"/>
  <c r="G278" i="14"/>
  <c r="D278" i="14"/>
  <c r="AP277" i="14"/>
  <c r="G277" i="14"/>
  <c r="D277" i="14"/>
  <c r="AP276" i="14"/>
  <c r="G276" i="14"/>
  <c r="D276" i="14"/>
  <c r="AP275" i="14"/>
  <c r="G275" i="14"/>
  <c r="D275" i="14"/>
  <c r="AP274" i="14"/>
  <c r="G274" i="14"/>
  <c r="D274" i="14"/>
  <c r="AP273" i="14"/>
  <c r="G273" i="14"/>
  <c r="D273" i="14"/>
  <c r="AP272" i="14"/>
  <c r="G272" i="14"/>
  <c r="D272" i="14"/>
  <c r="AP271" i="14"/>
  <c r="G271" i="14"/>
  <c r="D271" i="14"/>
  <c r="AP270" i="14"/>
  <c r="G270" i="14"/>
  <c r="D270" i="14"/>
  <c r="AP269" i="14"/>
  <c r="G269" i="14"/>
  <c r="D269" i="14"/>
  <c r="AP268" i="14"/>
  <c r="G268" i="14"/>
  <c r="D268" i="14"/>
  <c r="AP267" i="14"/>
  <c r="G267" i="14"/>
  <c r="D267" i="14"/>
  <c r="AP266" i="14"/>
  <c r="G266" i="14"/>
  <c r="D266" i="14"/>
  <c r="AP265" i="14"/>
  <c r="G265" i="14"/>
  <c r="D265" i="14"/>
  <c r="AP264" i="14"/>
  <c r="G264" i="14"/>
  <c r="D264" i="14"/>
  <c r="AP263" i="14"/>
  <c r="G263" i="14"/>
  <c r="D263" i="14"/>
  <c r="AP262" i="14"/>
  <c r="G262" i="14"/>
  <c r="D262" i="14"/>
  <c r="AP261" i="14"/>
  <c r="G261" i="14"/>
  <c r="D261" i="14"/>
  <c r="AP260" i="14"/>
  <c r="G260" i="14"/>
  <c r="D260" i="14"/>
  <c r="AP259" i="14"/>
  <c r="G259" i="14"/>
  <c r="D259" i="14"/>
  <c r="AP258" i="14"/>
  <c r="G258" i="14"/>
  <c r="D258" i="14"/>
  <c r="AP257" i="14"/>
  <c r="G257" i="14"/>
  <c r="D257" i="14"/>
  <c r="AP256" i="14"/>
  <c r="G256" i="14"/>
  <c r="D256" i="14"/>
  <c r="AP255" i="14"/>
  <c r="G255" i="14"/>
  <c r="D255" i="14"/>
  <c r="AP254" i="14"/>
  <c r="G254" i="14"/>
  <c r="D254" i="14"/>
  <c r="AP253" i="14"/>
  <c r="G253" i="14"/>
  <c r="D253" i="14"/>
  <c r="AP252" i="14"/>
  <c r="G252" i="14"/>
  <c r="D252" i="14"/>
  <c r="AP251" i="14"/>
  <c r="G251" i="14"/>
  <c r="D251" i="14"/>
  <c r="AP250" i="14"/>
  <c r="G250" i="14"/>
  <c r="D250" i="14"/>
  <c r="AP249" i="14"/>
  <c r="G249" i="14"/>
  <c r="D249" i="14"/>
  <c r="AP248" i="14"/>
  <c r="G248" i="14"/>
  <c r="D248" i="14"/>
  <c r="AP247" i="14"/>
  <c r="G247" i="14"/>
  <c r="D247" i="14"/>
  <c r="AP246" i="14"/>
  <c r="G246" i="14"/>
  <c r="D246" i="14"/>
  <c r="AP245" i="14"/>
  <c r="G245" i="14"/>
  <c r="D245" i="14"/>
  <c r="AP244" i="14"/>
  <c r="G244" i="14"/>
  <c r="D244" i="14"/>
  <c r="AP243" i="14"/>
  <c r="G243" i="14"/>
  <c r="D243" i="14"/>
  <c r="AP242" i="14"/>
  <c r="G242" i="14"/>
  <c r="D242" i="14"/>
  <c r="AP241" i="14"/>
  <c r="G241" i="14"/>
  <c r="D241" i="14"/>
  <c r="AP240" i="14"/>
  <c r="G240" i="14"/>
  <c r="D240" i="14"/>
  <c r="AP239" i="14"/>
  <c r="G239" i="14"/>
  <c r="D239" i="14"/>
  <c r="AP238" i="14"/>
  <c r="G238" i="14"/>
  <c r="D238" i="14"/>
  <c r="AP237" i="14"/>
  <c r="G237" i="14"/>
  <c r="D237" i="14"/>
  <c r="AP236" i="14"/>
  <c r="G236" i="14"/>
  <c r="D236" i="14"/>
  <c r="AP235" i="14"/>
  <c r="G235" i="14"/>
  <c r="D235" i="14"/>
  <c r="AP234" i="14"/>
  <c r="G234" i="14"/>
  <c r="D234" i="14"/>
  <c r="AP233" i="14"/>
  <c r="G233" i="14"/>
  <c r="D233" i="14"/>
  <c r="AP232" i="14"/>
  <c r="G232" i="14"/>
  <c r="D232" i="14"/>
  <c r="AP231" i="14"/>
  <c r="G231" i="14"/>
  <c r="D231" i="14"/>
  <c r="AP230" i="14"/>
  <c r="G230" i="14"/>
  <c r="D230" i="14"/>
  <c r="AP229" i="14"/>
  <c r="G229" i="14"/>
  <c r="D229" i="14"/>
  <c r="AP228" i="14"/>
  <c r="G228" i="14"/>
  <c r="D228" i="14"/>
  <c r="AP227" i="14"/>
  <c r="G227" i="14"/>
  <c r="D227" i="14"/>
  <c r="AP226" i="14"/>
  <c r="G226" i="14"/>
  <c r="D226" i="14"/>
  <c r="AP225" i="14"/>
  <c r="G225" i="14"/>
  <c r="D225" i="14"/>
  <c r="AP224" i="14"/>
  <c r="G224" i="14"/>
  <c r="D224" i="14"/>
  <c r="AP223" i="14"/>
  <c r="G223" i="14"/>
  <c r="D223" i="14"/>
  <c r="AP222" i="14"/>
  <c r="G222" i="14"/>
  <c r="D222" i="14"/>
  <c r="AP221" i="14"/>
  <c r="G221" i="14"/>
  <c r="D221" i="14"/>
  <c r="AP220" i="14"/>
  <c r="G220" i="14"/>
  <c r="D220" i="14"/>
  <c r="AP219" i="14"/>
  <c r="G219" i="14"/>
  <c r="D219" i="14"/>
  <c r="AP218" i="14"/>
  <c r="G218" i="14"/>
  <c r="D218" i="14"/>
  <c r="AP217" i="14"/>
  <c r="D217" i="14"/>
  <c r="AP216" i="14"/>
  <c r="G216" i="14"/>
  <c r="D216" i="14"/>
  <c r="AP215" i="14"/>
  <c r="G215" i="14"/>
  <c r="D215" i="14"/>
  <c r="AP214" i="14"/>
  <c r="G214" i="14"/>
  <c r="D214" i="14"/>
  <c r="AP213" i="14"/>
  <c r="G213" i="14"/>
  <c r="D213" i="14"/>
  <c r="AP212" i="14"/>
  <c r="G212" i="14"/>
  <c r="D212" i="14"/>
  <c r="AP211" i="14"/>
  <c r="G211" i="14"/>
  <c r="D211" i="14"/>
  <c r="AP210" i="14"/>
  <c r="G210" i="14"/>
  <c r="D210" i="14"/>
  <c r="AP209" i="14"/>
  <c r="G209" i="14"/>
  <c r="D209" i="14"/>
  <c r="AP208" i="14"/>
  <c r="G208" i="14"/>
  <c r="D208" i="14"/>
  <c r="AP207" i="14"/>
  <c r="G207" i="14"/>
  <c r="D207" i="14"/>
  <c r="AB207" i="14" s="1"/>
  <c r="AP206" i="14"/>
  <c r="G206" i="14"/>
  <c r="D206" i="14"/>
  <c r="AP205" i="14"/>
  <c r="G205" i="14"/>
  <c r="D205" i="14"/>
  <c r="AP204" i="14"/>
  <c r="G204" i="14"/>
  <c r="D204" i="14"/>
  <c r="AP203" i="14"/>
  <c r="G203" i="14"/>
  <c r="D203" i="14"/>
  <c r="AP202" i="14"/>
  <c r="G202" i="14"/>
  <c r="D202" i="14"/>
  <c r="AP201" i="14"/>
  <c r="G201" i="14"/>
  <c r="D201" i="14"/>
  <c r="AP200" i="14"/>
  <c r="G200" i="14"/>
  <c r="D200" i="14"/>
  <c r="AP199" i="14"/>
  <c r="G199" i="14"/>
  <c r="D199" i="14"/>
  <c r="AP198" i="14"/>
  <c r="G198" i="14"/>
  <c r="D198" i="14"/>
  <c r="AP197" i="14"/>
  <c r="G197" i="14"/>
  <c r="D197" i="14"/>
  <c r="AP196" i="14"/>
  <c r="G196" i="14"/>
  <c r="D196" i="14"/>
  <c r="AP195" i="14"/>
  <c r="G195" i="14"/>
  <c r="D195" i="14"/>
  <c r="AP194" i="14"/>
  <c r="G194" i="14"/>
  <c r="D194" i="14"/>
  <c r="AP193" i="14"/>
  <c r="G193" i="14"/>
  <c r="D193" i="14"/>
  <c r="AP192" i="14"/>
  <c r="G192" i="14"/>
  <c r="D192" i="14"/>
  <c r="AP191" i="14"/>
  <c r="G191" i="14"/>
  <c r="D191" i="14"/>
  <c r="AP190" i="14"/>
  <c r="G190" i="14"/>
  <c r="D190" i="14"/>
  <c r="AP189" i="14"/>
  <c r="G189" i="14"/>
  <c r="D189" i="14"/>
  <c r="AP188" i="14"/>
  <c r="G188" i="14"/>
  <c r="D188" i="14"/>
  <c r="AP187" i="14"/>
  <c r="G187" i="14"/>
  <c r="D187" i="14"/>
  <c r="AP186" i="14"/>
  <c r="G186" i="14"/>
  <c r="D186" i="14"/>
  <c r="AP185" i="14"/>
  <c r="G185" i="14"/>
  <c r="D185" i="14"/>
  <c r="AP184" i="14"/>
  <c r="G184" i="14"/>
  <c r="D184" i="14"/>
  <c r="X184" i="14" s="1"/>
  <c r="AP183" i="14"/>
  <c r="G183" i="14"/>
  <c r="D183" i="14"/>
  <c r="X183" i="14" s="1"/>
  <c r="AP182" i="14"/>
  <c r="G182" i="14"/>
  <c r="D182" i="14"/>
  <c r="AP181" i="14"/>
  <c r="G181" i="14"/>
  <c r="D181" i="14"/>
  <c r="AP180" i="14"/>
  <c r="N279" i="1" s="1"/>
  <c r="G180" i="14"/>
  <c r="D180" i="14"/>
  <c r="AP179" i="14"/>
  <c r="N278" i="1" s="1"/>
  <c r="G179" i="14"/>
  <c r="D179" i="14"/>
  <c r="AP178" i="14"/>
  <c r="N277" i="1" s="1"/>
  <c r="G178" i="14"/>
  <c r="D178" i="14"/>
  <c r="AP177" i="14"/>
  <c r="N276" i="1" s="1"/>
  <c r="G177" i="14"/>
  <c r="D177" i="14"/>
  <c r="AP176" i="14"/>
  <c r="N275" i="1" s="1"/>
  <c r="G176" i="14"/>
  <c r="D176" i="14"/>
  <c r="AP175" i="14"/>
  <c r="N274" i="1" s="1"/>
  <c r="G175" i="14"/>
  <c r="D175" i="14"/>
  <c r="AP174" i="14"/>
  <c r="N273" i="1" s="1"/>
  <c r="G174" i="14"/>
  <c r="D174" i="14"/>
  <c r="AP173" i="14"/>
  <c r="N272" i="1" s="1"/>
  <c r="G173" i="14"/>
  <c r="D173" i="14"/>
  <c r="AP172" i="14"/>
  <c r="N271" i="1" s="1"/>
  <c r="G172" i="14"/>
  <c r="D172" i="14"/>
  <c r="AP171" i="14"/>
  <c r="N270" i="1" s="1"/>
  <c r="G171" i="14"/>
  <c r="D171" i="14"/>
  <c r="AP170" i="14"/>
  <c r="N269" i="1" s="1"/>
  <c r="G170" i="14"/>
  <c r="D170" i="14"/>
  <c r="AP169" i="14"/>
  <c r="N268" i="1" s="1"/>
  <c r="G169" i="14"/>
  <c r="D169" i="14"/>
  <c r="AP168" i="14"/>
  <c r="N267" i="1" s="1"/>
  <c r="G168" i="14"/>
  <c r="D168" i="14"/>
  <c r="AP167" i="14"/>
  <c r="N266" i="1" s="1"/>
  <c r="G167" i="14"/>
  <c r="D167" i="14"/>
  <c r="AP166" i="14"/>
  <c r="N265" i="1" s="1"/>
  <c r="G166" i="14"/>
  <c r="D166" i="14"/>
  <c r="AP165" i="14"/>
  <c r="N264" i="1" s="1"/>
  <c r="G165" i="14"/>
  <c r="D165" i="14"/>
  <c r="AP164" i="14"/>
  <c r="N263" i="1" s="1"/>
  <c r="G164" i="14"/>
  <c r="D164" i="14"/>
  <c r="AP163" i="14"/>
  <c r="N262" i="1" s="1"/>
  <c r="G163" i="14"/>
  <c r="D163" i="14"/>
  <c r="AP162" i="14"/>
  <c r="N242" i="1" s="1"/>
  <c r="G162" i="14"/>
  <c r="D162" i="14"/>
  <c r="AP161" i="14"/>
  <c r="N241" i="1" s="1"/>
  <c r="G161" i="14"/>
  <c r="D161" i="14"/>
  <c r="AP160" i="14"/>
  <c r="N240" i="1" s="1"/>
  <c r="G160" i="14"/>
  <c r="D160" i="14"/>
  <c r="AP159" i="14"/>
  <c r="N239" i="1" s="1"/>
  <c r="G159" i="14"/>
  <c r="D159" i="14"/>
  <c r="AP158" i="14"/>
  <c r="N238" i="1" s="1"/>
  <c r="G158" i="14"/>
  <c r="D158" i="14"/>
  <c r="AP157" i="14"/>
  <c r="N237" i="1" s="1"/>
  <c r="G157" i="14"/>
  <c r="D157" i="14"/>
  <c r="AP156" i="14"/>
  <c r="N236" i="1" s="1"/>
  <c r="G156" i="14"/>
  <c r="D156" i="14"/>
  <c r="AP155" i="14"/>
  <c r="N235" i="1" s="1"/>
  <c r="G155" i="14"/>
  <c r="D155" i="14"/>
  <c r="AB155" i="14" s="1"/>
  <c r="AP154" i="14"/>
  <c r="N234" i="1" s="1"/>
  <c r="G154" i="14"/>
  <c r="D154" i="14"/>
  <c r="AB154" i="14" s="1"/>
  <c r="AP153" i="14"/>
  <c r="N233" i="1" s="1"/>
  <c r="G153" i="14"/>
  <c r="D153" i="14"/>
  <c r="AB153" i="14" s="1"/>
  <c r="AP152" i="14"/>
  <c r="N232" i="1" s="1"/>
  <c r="G152" i="14"/>
  <c r="D152" i="14"/>
  <c r="AB152" i="14" s="1"/>
  <c r="AP151" i="14"/>
  <c r="N231" i="1" s="1"/>
  <c r="G151" i="14"/>
  <c r="D151" i="14"/>
  <c r="AB151" i="14" s="1"/>
  <c r="AP150" i="14"/>
  <c r="N230" i="1" s="1"/>
  <c r="G150" i="14"/>
  <c r="D150" i="14"/>
  <c r="AB150" i="14" s="1"/>
  <c r="AP149" i="14"/>
  <c r="N229" i="1" s="1"/>
  <c r="G149" i="14"/>
  <c r="D149" i="14"/>
  <c r="AB149" i="14" s="1"/>
  <c r="AP148" i="14"/>
  <c r="N228" i="1" s="1"/>
  <c r="G148" i="14"/>
  <c r="D148" i="14"/>
  <c r="AB148" i="14" s="1"/>
  <c r="AP147" i="14"/>
  <c r="N227" i="1" s="1"/>
  <c r="G147" i="14"/>
  <c r="D147" i="14"/>
  <c r="AB147" i="14" s="1"/>
  <c r="G146" i="14"/>
  <c r="D146" i="14"/>
  <c r="AB146" i="14" s="1"/>
  <c r="G145" i="14"/>
  <c r="D145" i="14"/>
  <c r="AB145" i="14" s="1"/>
  <c r="G144" i="14"/>
  <c r="D144" i="14"/>
  <c r="AB144" i="14" s="1"/>
  <c r="G143" i="14"/>
  <c r="D143" i="14"/>
  <c r="AB143" i="14" s="1"/>
  <c r="G142" i="14"/>
  <c r="D142" i="14"/>
  <c r="AB142" i="14" s="1"/>
  <c r="G141" i="14"/>
  <c r="D141" i="14"/>
  <c r="AB141" i="14" s="1"/>
  <c r="G140" i="14"/>
  <c r="D140" i="14"/>
  <c r="AB140" i="14" s="1"/>
  <c r="G139" i="14"/>
  <c r="D139" i="14"/>
  <c r="AB139" i="14" s="1"/>
  <c r="G138" i="14"/>
  <c r="D138" i="14"/>
  <c r="AB138" i="14" s="1"/>
  <c r="G137" i="14"/>
  <c r="D137" i="14"/>
  <c r="G136" i="14"/>
  <c r="D136" i="14"/>
  <c r="G135" i="14"/>
  <c r="D135" i="14"/>
  <c r="G134" i="14"/>
  <c r="D134" i="14"/>
  <c r="G133" i="14"/>
  <c r="D133" i="14"/>
  <c r="G132" i="14"/>
  <c r="D132" i="14"/>
  <c r="G131" i="14"/>
  <c r="D131" i="14"/>
  <c r="N301" i="14"/>
  <c r="E300" i="14"/>
  <c r="N300" i="14"/>
  <c r="E299" i="14"/>
  <c r="N299" i="14"/>
  <c r="E298" i="14"/>
  <c r="N298" i="14"/>
  <c r="E297" i="14"/>
  <c r="N297" i="14"/>
  <c r="E296" i="14"/>
  <c r="N296" i="14"/>
  <c r="E295" i="14"/>
  <c r="N295" i="14"/>
  <c r="E294" i="14"/>
  <c r="N294" i="14"/>
  <c r="E293" i="14"/>
  <c r="N293" i="14"/>
  <c r="E292" i="14"/>
  <c r="N292" i="14"/>
  <c r="E291" i="14"/>
  <c r="N291" i="14"/>
  <c r="E290" i="14"/>
  <c r="N290" i="14"/>
  <c r="E289" i="14"/>
  <c r="N289" i="14"/>
  <c r="E288" i="14"/>
  <c r="N288" i="14"/>
  <c r="E287" i="14"/>
  <c r="N287" i="14"/>
  <c r="E286" i="14"/>
  <c r="N286" i="14"/>
  <c r="E285" i="14"/>
  <c r="N285" i="14"/>
  <c r="E284" i="14"/>
  <c r="N284" i="14"/>
  <c r="E283" i="14"/>
  <c r="N283" i="14"/>
  <c r="E282" i="14"/>
  <c r="N282" i="14"/>
  <c r="E281" i="14"/>
  <c r="N281" i="14"/>
  <c r="E280" i="14"/>
  <c r="N280" i="14"/>
  <c r="E279" i="14"/>
  <c r="N279" i="14"/>
  <c r="E278" i="14"/>
  <c r="N278" i="14"/>
  <c r="E277" i="14"/>
  <c r="N277" i="14"/>
  <c r="E276" i="14"/>
  <c r="N276" i="14"/>
  <c r="E275" i="14"/>
  <c r="N275" i="14"/>
  <c r="E274" i="14"/>
  <c r="N274" i="14"/>
  <c r="E273" i="14"/>
  <c r="N273" i="14"/>
  <c r="E272" i="14"/>
  <c r="N272" i="14"/>
  <c r="E271" i="14"/>
  <c r="N271" i="14"/>
  <c r="E270" i="14"/>
  <c r="N270" i="14"/>
  <c r="E269" i="14"/>
  <c r="N269" i="14"/>
  <c r="E268" i="14"/>
  <c r="N268" i="14"/>
  <c r="E267" i="14"/>
  <c r="N267" i="14"/>
  <c r="E266" i="14"/>
  <c r="N266" i="14"/>
  <c r="E265" i="14"/>
  <c r="N265" i="14"/>
  <c r="E264" i="14"/>
  <c r="N264" i="14"/>
  <c r="E263" i="14"/>
  <c r="N263" i="14"/>
  <c r="E262" i="14"/>
  <c r="N262" i="14"/>
  <c r="E261" i="14"/>
  <c r="N261" i="14"/>
  <c r="E260" i="14"/>
  <c r="N260" i="14"/>
  <c r="E259" i="14"/>
  <c r="N259" i="14"/>
  <c r="E258" i="14"/>
  <c r="N258" i="14"/>
  <c r="E257" i="14"/>
  <c r="N257" i="14"/>
  <c r="E256" i="14"/>
  <c r="N256" i="14"/>
  <c r="E255" i="14"/>
  <c r="N255" i="14"/>
  <c r="E254" i="14"/>
  <c r="N254" i="14"/>
  <c r="E253" i="14"/>
  <c r="N253" i="14"/>
  <c r="E252" i="14"/>
  <c r="N252" i="14"/>
  <c r="E251" i="14"/>
  <c r="N251" i="14"/>
  <c r="E250" i="14"/>
  <c r="N250" i="14"/>
  <c r="E249" i="14"/>
  <c r="N249" i="14"/>
  <c r="E248" i="14"/>
  <c r="N248" i="14"/>
  <c r="E247" i="14"/>
  <c r="N247" i="14"/>
  <c r="E246" i="14"/>
  <c r="N246" i="14"/>
  <c r="E245" i="14"/>
  <c r="N245" i="14"/>
  <c r="E244" i="14"/>
  <c r="N244" i="14"/>
  <c r="E243" i="14"/>
  <c r="N243" i="14"/>
  <c r="E242" i="14"/>
  <c r="N242" i="14"/>
  <c r="E241" i="14"/>
  <c r="N241" i="14"/>
  <c r="E240" i="14"/>
  <c r="N240" i="14"/>
  <c r="E239" i="14"/>
  <c r="N239" i="14"/>
  <c r="E238" i="14"/>
  <c r="N238" i="14"/>
  <c r="E237" i="14"/>
  <c r="N237" i="14"/>
  <c r="E236" i="14"/>
  <c r="N236" i="14"/>
  <c r="E235" i="14"/>
  <c r="N235" i="14"/>
  <c r="E234" i="14"/>
  <c r="N234" i="14"/>
  <c r="E233" i="14"/>
  <c r="N233" i="14"/>
  <c r="E232" i="14"/>
  <c r="N232" i="14"/>
  <c r="E231" i="14"/>
  <c r="N231" i="14"/>
  <c r="E230" i="14"/>
  <c r="N230" i="14"/>
  <c r="E229" i="14"/>
  <c r="N229" i="14"/>
  <c r="E228" i="14"/>
  <c r="N228" i="14"/>
  <c r="E227" i="14"/>
  <c r="N227" i="14"/>
  <c r="E226" i="14"/>
  <c r="N226" i="14"/>
  <c r="E225" i="14"/>
  <c r="N225" i="14"/>
  <c r="E224" i="14"/>
  <c r="N224" i="14"/>
  <c r="E223" i="14"/>
  <c r="N223" i="14"/>
  <c r="E222" i="14"/>
  <c r="N222" i="14"/>
  <c r="E221" i="14"/>
  <c r="N221" i="14"/>
  <c r="E220" i="14"/>
  <c r="N220" i="14"/>
  <c r="E219" i="14"/>
  <c r="N219" i="14"/>
  <c r="E218" i="14"/>
  <c r="N218" i="14"/>
  <c r="E217" i="14"/>
  <c r="N217" i="14"/>
  <c r="E216" i="14"/>
  <c r="N216" i="14"/>
  <c r="E215" i="14"/>
  <c r="N215" i="14"/>
  <c r="E214" i="14"/>
  <c r="N214" i="14"/>
  <c r="E213" i="14"/>
  <c r="N213" i="14"/>
  <c r="E212" i="14"/>
  <c r="N212" i="14"/>
  <c r="E211" i="14"/>
  <c r="N211" i="14"/>
  <c r="E210" i="14"/>
  <c r="N210" i="14"/>
  <c r="E209" i="14"/>
  <c r="N209" i="14"/>
  <c r="E208" i="14"/>
  <c r="N208" i="14"/>
  <c r="E207" i="14"/>
  <c r="N207" i="14"/>
  <c r="E206" i="14"/>
  <c r="N206" i="14"/>
  <c r="E205" i="14"/>
  <c r="N205" i="14"/>
  <c r="E204" i="14"/>
  <c r="N204" i="14"/>
  <c r="E203" i="14"/>
  <c r="N203" i="14"/>
  <c r="E202" i="14"/>
  <c r="N202" i="14"/>
  <c r="E201" i="14"/>
  <c r="N201" i="14"/>
  <c r="E200" i="14"/>
  <c r="N200" i="14"/>
  <c r="E199" i="14"/>
  <c r="N199" i="14"/>
  <c r="E198" i="14"/>
  <c r="N198" i="14"/>
  <c r="E197" i="14"/>
  <c r="N197" i="14"/>
  <c r="E196" i="14"/>
  <c r="N196" i="14"/>
  <c r="E195" i="14"/>
  <c r="N195" i="14"/>
  <c r="E194" i="14"/>
  <c r="N194" i="14"/>
  <c r="E193" i="14"/>
  <c r="N193" i="14"/>
  <c r="E192" i="14"/>
  <c r="N192" i="14"/>
  <c r="E191" i="14"/>
  <c r="N191" i="14"/>
  <c r="E190" i="14"/>
  <c r="N190" i="14"/>
  <c r="E189" i="14"/>
  <c r="N189" i="14"/>
  <c r="E188" i="14"/>
  <c r="N188" i="14"/>
  <c r="E187" i="14"/>
  <c r="N187" i="14"/>
  <c r="E186" i="14"/>
  <c r="N186" i="14"/>
  <c r="E185" i="14"/>
  <c r="N185" i="14"/>
  <c r="E184" i="14"/>
  <c r="N184" i="14"/>
  <c r="E183" i="14"/>
  <c r="N183" i="14"/>
  <c r="E182" i="14"/>
  <c r="N182" i="14"/>
  <c r="E181" i="14"/>
  <c r="N181" i="14"/>
  <c r="E180" i="14"/>
  <c r="N180" i="14"/>
  <c r="E179" i="14"/>
  <c r="N179" i="14"/>
  <c r="E178" i="14"/>
  <c r="N178" i="14"/>
  <c r="E177" i="14"/>
  <c r="N177" i="14"/>
  <c r="E176" i="14"/>
  <c r="N176" i="14"/>
  <c r="E175" i="14"/>
  <c r="N175" i="14"/>
  <c r="E174" i="14"/>
  <c r="N174" i="14"/>
  <c r="E173" i="14"/>
  <c r="N173" i="14"/>
  <c r="E172" i="14"/>
  <c r="N172" i="14"/>
  <c r="E171" i="14"/>
  <c r="N171" i="14"/>
  <c r="E170" i="14"/>
  <c r="N170" i="14"/>
  <c r="E169" i="14"/>
  <c r="N169" i="14"/>
  <c r="E168" i="14"/>
  <c r="N168" i="14"/>
  <c r="E167" i="14"/>
  <c r="N167" i="14"/>
  <c r="E166" i="14"/>
  <c r="N166" i="14"/>
  <c r="E165" i="14"/>
  <c r="N165" i="14"/>
  <c r="E164" i="14"/>
  <c r="N164" i="14"/>
  <c r="E163" i="14"/>
  <c r="N163" i="14"/>
  <c r="E162" i="14"/>
  <c r="N162" i="14"/>
  <c r="E161" i="14"/>
  <c r="N161" i="14"/>
  <c r="E160" i="14"/>
  <c r="N160" i="14"/>
  <c r="E159" i="14"/>
  <c r="N159" i="14"/>
  <c r="E158" i="14"/>
  <c r="N158" i="14"/>
  <c r="E157" i="14"/>
  <c r="N157" i="14"/>
  <c r="E156" i="14"/>
  <c r="N156" i="14"/>
  <c r="E155" i="14"/>
  <c r="N155" i="14"/>
  <c r="E154" i="14"/>
  <c r="N154" i="14"/>
  <c r="E153" i="14"/>
  <c r="N153" i="14"/>
  <c r="E152" i="14"/>
  <c r="N152" i="14"/>
  <c r="E151" i="14"/>
  <c r="E150" i="14"/>
  <c r="N150" i="14"/>
  <c r="E149" i="14"/>
  <c r="N149" i="14"/>
  <c r="E148" i="14"/>
  <c r="N148" i="14"/>
  <c r="E147" i="14"/>
  <c r="N147" i="14"/>
  <c r="E146" i="14"/>
  <c r="N146" i="14"/>
  <c r="E145" i="14"/>
  <c r="N145" i="14"/>
  <c r="E144" i="14"/>
  <c r="N144" i="14"/>
  <c r="E143" i="14"/>
  <c r="N143" i="14"/>
  <c r="E142" i="14"/>
  <c r="N142" i="14"/>
  <c r="E141" i="14"/>
  <c r="N141" i="14"/>
  <c r="E140" i="14"/>
  <c r="N140" i="14"/>
  <c r="E139" i="14"/>
  <c r="N139" i="14"/>
  <c r="E138" i="14"/>
  <c r="N138" i="14"/>
  <c r="E137" i="14"/>
  <c r="N137" i="14"/>
  <c r="E136" i="14"/>
  <c r="N136" i="14"/>
  <c r="E135" i="14"/>
  <c r="N135" i="14"/>
  <c r="E134" i="14"/>
  <c r="N134" i="14"/>
  <c r="E133" i="14"/>
  <c r="N133" i="14"/>
  <c r="E132" i="14"/>
  <c r="N132" i="14"/>
  <c r="E131" i="14"/>
  <c r="N131" i="14"/>
  <c r="G130" i="14"/>
  <c r="D130" i="14"/>
  <c r="G129" i="14"/>
  <c r="D129" i="14"/>
  <c r="G128" i="14"/>
  <c r="D128" i="14"/>
  <c r="G127" i="14"/>
  <c r="D127" i="14"/>
  <c r="G126" i="14"/>
  <c r="D126" i="14"/>
  <c r="G125" i="14"/>
  <c r="D125" i="14"/>
  <c r="G124" i="14"/>
  <c r="D124" i="14"/>
  <c r="G123" i="14"/>
  <c r="G122" i="14"/>
  <c r="D122" i="14"/>
  <c r="G121" i="14"/>
  <c r="D121" i="14"/>
  <c r="G120" i="14"/>
  <c r="D120" i="14"/>
  <c r="AP119" i="14"/>
  <c r="N180" i="1" s="1"/>
  <c r="G119" i="14"/>
  <c r="D119" i="14"/>
  <c r="AP118" i="14"/>
  <c r="N179" i="1" s="1"/>
  <c r="G118" i="14"/>
  <c r="D118" i="14"/>
  <c r="AP117" i="14"/>
  <c r="N178" i="1" s="1"/>
  <c r="G117" i="14"/>
  <c r="D117" i="14"/>
  <c r="AP116" i="14"/>
  <c r="N177" i="1" s="1"/>
  <c r="G116" i="14"/>
  <c r="D116" i="14"/>
  <c r="AP115" i="14"/>
  <c r="N176" i="1" s="1"/>
  <c r="G115" i="14"/>
  <c r="D115" i="14"/>
  <c r="AP114" i="14"/>
  <c r="N175" i="1" s="1"/>
  <c r="G114" i="14"/>
  <c r="D114" i="14"/>
  <c r="AP113" i="14"/>
  <c r="N174" i="1" s="1"/>
  <c r="G113" i="14"/>
  <c r="D113" i="14"/>
  <c r="AP112" i="14"/>
  <c r="N173" i="1" s="1"/>
  <c r="G112" i="14"/>
  <c r="D112" i="14"/>
  <c r="AP111" i="14"/>
  <c r="N172" i="1" s="1"/>
  <c r="G111" i="14"/>
  <c r="D111" i="14"/>
  <c r="AP110" i="14"/>
  <c r="N171" i="1" s="1"/>
  <c r="G110" i="14"/>
  <c r="D110" i="14"/>
  <c r="AP109" i="14"/>
  <c r="N170" i="1" s="1"/>
  <c r="G109" i="14"/>
  <c r="D109" i="14"/>
  <c r="AP108" i="14"/>
  <c r="N169" i="1" s="1"/>
  <c r="G108" i="14"/>
  <c r="D108" i="14"/>
  <c r="AP107" i="14"/>
  <c r="N168" i="1" s="1"/>
  <c r="G107" i="14"/>
  <c r="D107" i="14"/>
  <c r="AP106" i="14"/>
  <c r="N167" i="1" s="1"/>
  <c r="G106" i="14"/>
  <c r="D106" i="14"/>
  <c r="AP105" i="14"/>
  <c r="N166" i="1" s="1"/>
  <c r="G105" i="14"/>
  <c r="D105" i="14"/>
  <c r="AP104" i="14"/>
  <c r="N165" i="1" s="1"/>
  <c r="G104" i="14"/>
  <c r="D104" i="14"/>
  <c r="AP103" i="14"/>
  <c r="N164" i="1" s="1"/>
  <c r="G103" i="14"/>
  <c r="D103" i="14"/>
  <c r="AP102" i="14"/>
  <c r="N163" i="1" s="1"/>
  <c r="G102" i="14"/>
  <c r="D102" i="14"/>
  <c r="AP101" i="14"/>
  <c r="N162" i="1" s="1"/>
  <c r="G101" i="14"/>
  <c r="D101" i="14"/>
  <c r="AP100" i="14"/>
  <c r="N142" i="1" s="1"/>
  <c r="G100" i="14"/>
  <c r="D100" i="14"/>
  <c r="AP99" i="14"/>
  <c r="N141" i="1" s="1"/>
  <c r="G99" i="14"/>
  <c r="D99" i="14"/>
  <c r="AP98" i="14"/>
  <c r="N140" i="1" s="1"/>
  <c r="G98" i="14"/>
  <c r="D98" i="14"/>
  <c r="AP97" i="14"/>
  <c r="N139" i="1" s="1"/>
  <c r="G97" i="14"/>
  <c r="D97" i="14"/>
  <c r="AP96" i="14"/>
  <c r="N138" i="1" s="1"/>
  <c r="G96" i="14"/>
  <c r="D96" i="14"/>
  <c r="AP95" i="14"/>
  <c r="N137" i="1" s="1"/>
  <c r="G95" i="14"/>
  <c r="D95" i="14"/>
  <c r="AP94" i="14"/>
  <c r="N136" i="1" s="1"/>
  <c r="G94" i="14"/>
  <c r="D94" i="14"/>
  <c r="AP93" i="14"/>
  <c r="N135" i="1" s="1"/>
  <c r="G93" i="14"/>
  <c r="D93" i="14"/>
  <c r="AP92" i="14"/>
  <c r="N134" i="1" s="1"/>
  <c r="G92" i="14"/>
  <c r="D92" i="14"/>
  <c r="AP91" i="14"/>
  <c r="N133" i="1" s="1"/>
  <c r="G91" i="14"/>
  <c r="D91" i="14"/>
  <c r="AP90" i="14"/>
  <c r="N132" i="1" s="1"/>
  <c r="G90" i="14"/>
  <c r="D90" i="14"/>
  <c r="AP89" i="14"/>
  <c r="N131" i="1" s="1"/>
  <c r="G89" i="14"/>
  <c r="D89" i="14"/>
  <c r="AP88" i="14"/>
  <c r="N130" i="1" s="1"/>
  <c r="G88" i="14"/>
  <c r="D88" i="14"/>
  <c r="AP87" i="14"/>
  <c r="N129" i="1" s="1"/>
  <c r="G87" i="14"/>
  <c r="D87" i="14"/>
  <c r="AP86" i="14"/>
  <c r="N128" i="1" s="1"/>
  <c r="G86" i="14"/>
  <c r="D86" i="14"/>
  <c r="AP85" i="14"/>
  <c r="N127" i="1" s="1"/>
  <c r="G85" i="14"/>
  <c r="D85" i="14"/>
  <c r="AP84" i="14"/>
  <c r="N126" i="1" s="1"/>
  <c r="G84" i="14"/>
  <c r="D84" i="14"/>
  <c r="AP83" i="14"/>
  <c r="N125" i="1" s="1"/>
  <c r="G83" i="14"/>
  <c r="D83" i="14"/>
  <c r="AP82" i="14"/>
  <c r="N124" i="1" s="1"/>
  <c r="G82" i="14"/>
  <c r="D82" i="14"/>
  <c r="AP81" i="14"/>
  <c r="N123" i="1" s="1"/>
  <c r="G81" i="14"/>
  <c r="D81" i="14"/>
  <c r="AP80" i="14"/>
  <c r="N122" i="1" s="1"/>
  <c r="G80" i="14"/>
  <c r="D80" i="14"/>
  <c r="AP79" i="14"/>
  <c r="N121" i="1" s="1"/>
  <c r="G79" i="14"/>
  <c r="D79" i="14"/>
  <c r="AP78" i="14"/>
  <c r="N120" i="1" s="1"/>
  <c r="G78" i="14"/>
  <c r="D78" i="14"/>
  <c r="AP77" i="14"/>
  <c r="N119" i="1" s="1"/>
  <c r="G77" i="14"/>
  <c r="D77" i="14"/>
  <c r="AP76" i="14"/>
  <c r="N118" i="1" s="1"/>
  <c r="G76" i="14"/>
  <c r="D76" i="14"/>
  <c r="AP75" i="14"/>
  <c r="N117" i="1" s="1"/>
  <c r="G75" i="14"/>
  <c r="D75" i="14"/>
  <c r="AP74" i="14"/>
  <c r="N116" i="1" s="1"/>
  <c r="G74" i="14"/>
  <c r="D74" i="14"/>
  <c r="AP73" i="14"/>
  <c r="N115" i="1" s="1"/>
  <c r="G73" i="14"/>
  <c r="D73" i="14"/>
  <c r="AP72" i="14"/>
  <c r="N114" i="1" s="1"/>
  <c r="G72" i="14"/>
  <c r="D72" i="14"/>
  <c r="AP71" i="14"/>
  <c r="N113" i="1" s="1"/>
  <c r="G71" i="14"/>
  <c r="D71" i="14"/>
  <c r="AP70" i="14"/>
  <c r="N93" i="1" s="1"/>
  <c r="G70" i="14"/>
  <c r="H93" i="1" s="1"/>
  <c r="D70" i="14"/>
  <c r="D93" i="1" s="1"/>
  <c r="AP69" i="14"/>
  <c r="N92" i="1" s="1"/>
  <c r="G69" i="14"/>
  <c r="H92" i="1" s="1"/>
  <c r="D69" i="14"/>
  <c r="D92" i="1" s="1"/>
  <c r="AP68" i="14"/>
  <c r="N91" i="1" s="1"/>
  <c r="G68" i="14"/>
  <c r="H91" i="1" s="1"/>
  <c r="D68" i="14"/>
  <c r="D91" i="1" s="1"/>
  <c r="AP67" i="14"/>
  <c r="N90" i="1" s="1"/>
  <c r="G67" i="14"/>
  <c r="H90" i="1" s="1"/>
  <c r="D67" i="14"/>
  <c r="D90" i="1" s="1"/>
  <c r="AP66" i="14"/>
  <c r="N89" i="1" s="1"/>
  <c r="G66" i="14"/>
  <c r="H89" i="1" s="1"/>
  <c r="D66" i="14"/>
  <c r="D89" i="1" s="1"/>
  <c r="AP65" i="14"/>
  <c r="N88" i="1" s="1"/>
  <c r="G65" i="14"/>
  <c r="H88" i="1" s="1"/>
  <c r="D65" i="14"/>
  <c r="D88" i="1" s="1"/>
  <c r="AP64" i="14"/>
  <c r="N87" i="1" s="1"/>
  <c r="G64" i="14"/>
  <c r="H87" i="1" s="1"/>
  <c r="D64" i="14"/>
  <c r="D87" i="1" s="1"/>
  <c r="AP63" i="14"/>
  <c r="N86" i="1" s="1"/>
  <c r="G63" i="14"/>
  <c r="H86" i="1" s="1"/>
  <c r="D63" i="14"/>
  <c r="D86" i="1" s="1"/>
  <c r="AP62" i="14"/>
  <c r="N85" i="1" s="1"/>
  <c r="G62" i="14"/>
  <c r="H85" i="1" s="1"/>
  <c r="D62" i="14"/>
  <c r="D85" i="1" s="1"/>
  <c r="AP61" i="14"/>
  <c r="N84" i="1" s="1"/>
  <c r="G61" i="14"/>
  <c r="H84" i="1" s="1"/>
  <c r="D61" i="14"/>
  <c r="D84" i="1" s="1"/>
  <c r="AP60" i="14"/>
  <c r="N83" i="1" s="1"/>
  <c r="G60" i="14"/>
  <c r="H83" i="1" s="1"/>
  <c r="D60" i="14"/>
  <c r="D83" i="1" s="1"/>
  <c r="AP59" i="14"/>
  <c r="N82" i="1" s="1"/>
  <c r="G59" i="14"/>
  <c r="H82" i="1" s="1"/>
  <c r="D59" i="14"/>
  <c r="D82" i="1" s="1"/>
  <c r="AP58" i="14"/>
  <c r="N81" i="1" s="1"/>
  <c r="G58" i="14"/>
  <c r="H81" i="1" s="1"/>
  <c r="D58" i="14"/>
  <c r="D81" i="1" s="1"/>
  <c r="AP57" i="14"/>
  <c r="N80" i="1" s="1"/>
  <c r="G57" i="14"/>
  <c r="H80" i="1" s="1"/>
  <c r="D57" i="14"/>
  <c r="D80" i="1" s="1"/>
  <c r="AP56" i="14"/>
  <c r="N79" i="1" s="1"/>
  <c r="G56" i="14"/>
  <c r="H79" i="1" s="1"/>
  <c r="D56" i="14"/>
  <c r="D79" i="1" s="1"/>
  <c r="AP55" i="14"/>
  <c r="N78" i="1" s="1"/>
  <c r="G55" i="14"/>
  <c r="H78" i="1" s="1"/>
  <c r="D55" i="14"/>
  <c r="D78" i="1" s="1"/>
  <c r="AP54" i="14"/>
  <c r="N77" i="1" s="1"/>
  <c r="G54" i="14"/>
  <c r="H77" i="1" s="1"/>
  <c r="D54" i="14"/>
  <c r="D77" i="1" s="1"/>
  <c r="AP53" i="14"/>
  <c r="N76" i="1" s="1"/>
  <c r="G53" i="14"/>
  <c r="H76" i="1" s="1"/>
  <c r="D53" i="14"/>
  <c r="D76" i="1" s="1"/>
  <c r="AP52" i="14"/>
  <c r="N75" i="1" s="1"/>
  <c r="G52" i="14"/>
  <c r="H75" i="1" s="1"/>
  <c r="D52" i="14"/>
  <c r="D75" i="1" s="1"/>
  <c r="AP51" i="14"/>
  <c r="N74" i="1" s="1"/>
  <c r="G51" i="14"/>
  <c r="H74" i="1" s="1"/>
  <c r="D51" i="14"/>
  <c r="D74" i="1" s="1"/>
  <c r="AP50" i="14"/>
  <c r="N73" i="1" s="1"/>
  <c r="G50" i="14"/>
  <c r="H73" i="1" s="1"/>
  <c r="D50" i="14"/>
  <c r="D73" i="1" s="1"/>
  <c r="AP49" i="14"/>
  <c r="N72" i="1" s="1"/>
  <c r="G49" i="14"/>
  <c r="H72" i="1" s="1"/>
  <c r="D49" i="14"/>
  <c r="D72" i="1" s="1"/>
  <c r="AP48" i="14"/>
  <c r="N71" i="1" s="1"/>
  <c r="G48" i="14"/>
  <c r="H71" i="1" s="1"/>
  <c r="D48" i="14"/>
  <c r="D71" i="1" s="1"/>
  <c r="AP47" i="14"/>
  <c r="N70" i="1" s="1"/>
  <c r="G47" i="14"/>
  <c r="H70" i="1" s="1"/>
  <c r="D47" i="14"/>
  <c r="D70" i="1" s="1"/>
  <c r="AP46" i="14"/>
  <c r="N69" i="1" s="1"/>
  <c r="G46" i="14"/>
  <c r="H69" i="1" s="1"/>
  <c r="D46" i="14"/>
  <c r="D69" i="1" s="1"/>
  <c r="AP45" i="14"/>
  <c r="N68" i="1" s="1"/>
  <c r="G45" i="14"/>
  <c r="H68" i="1" s="1"/>
  <c r="D45" i="14"/>
  <c r="D68" i="1" s="1"/>
  <c r="AP44" i="14"/>
  <c r="N67" i="1" s="1"/>
  <c r="G44" i="14"/>
  <c r="H67" i="1" s="1"/>
  <c r="D44" i="14"/>
  <c r="D67" i="1" s="1"/>
  <c r="AP43" i="14"/>
  <c r="N66" i="1" s="1"/>
  <c r="G43" i="14"/>
  <c r="H66" i="1" s="1"/>
  <c r="D43" i="14"/>
  <c r="D66" i="1" s="1"/>
  <c r="AP42" i="14"/>
  <c r="N65" i="1" s="1"/>
  <c r="G42" i="14"/>
  <c r="H65" i="1" s="1"/>
  <c r="D42" i="14"/>
  <c r="D65" i="1" s="1"/>
  <c r="AP41" i="14"/>
  <c r="N64" i="1" s="1"/>
  <c r="G41" i="14"/>
  <c r="H64" i="1" s="1"/>
  <c r="D41" i="14"/>
  <c r="D64" i="1" s="1"/>
  <c r="AP40" i="14"/>
  <c r="N63" i="1" s="1"/>
  <c r="G40" i="14"/>
  <c r="H63" i="1" s="1"/>
  <c r="D40" i="14"/>
  <c r="D63" i="1" s="1"/>
  <c r="AP39" i="14"/>
  <c r="N43" i="1" s="1"/>
  <c r="G39" i="14"/>
  <c r="D39" i="14"/>
  <c r="AP38" i="14"/>
  <c r="N42" i="1" s="1"/>
  <c r="G38" i="14"/>
  <c r="D38" i="14"/>
  <c r="AP37" i="14"/>
  <c r="N41" i="1" s="1"/>
  <c r="G37" i="14"/>
  <c r="D37" i="14"/>
  <c r="AP36" i="14"/>
  <c r="N40" i="1" s="1"/>
  <c r="G36" i="14"/>
  <c r="D36" i="14"/>
  <c r="AP35" i="14"/>
  <c r="N39" i="1" s="1"/>
  <c r="G35" i="14"/>
  <c r="D35" i="14"/>
  <c r="AP34" i="14"/>
  <c r="N38" i="1" s="1"/>
  <c r="G34" i="14"/>
  <c r="D34" i="14"/>
  <c r="AP33" i="14"/>
  <c r="N37" i="1" s="1"/>
  <c r="G33" i="14"/>
  <c r="D33" i="14"/>
  <c r="AP32" i="14"/>
  <c r="N36" i="1" s="1"/>
  <c r="G32" i="14"/>
  <c r="D32" i="14"/>
  <c r="AP31" i="14"/>
  <c r="N35" i="1" s="1"/>
  <c r="G31" i="14"/>
  <c r="D31" i="14"/>
  <c r="AP30" i="14"/>
  <c r="N34" i="1" s="1"/>
  <c r="G30" i="14"/>
  <c r="D30" i="14"/>
  <c r="AP29" i="14"/>
  <c r="N33" i="1" s="1"/>
  <c r="G29" i="14"/>
  <c r="D29" i="14"/>
  <c r="AP28" i="14"/>
  <c r="N32" i="1" s="1"/>
  <c r="G28" i="14"/>
  <c r="D28" i="14"/>
  <c r="AP27" i="14"/>
  <c r="N31" i="1" s="1"/>
  <c r="G27" i="14"/>
  <c r="D27" i="14"/>
  <c r="AP26" i="14"/>
  <c r="N30" i="1" s="1"/>
  <c r="G26" i="14"/>
  <c r="D26" i="14"/>
  <c r="AP25" i="14"/>
  <c r="N29" i="1" s="1"/>
  <c r="G25" i="14"/>
  <c r="D25" i="14"/>
  <c r="AP24" i="14"/>
  <c r="N28" i="1" s="1"/>
  <c r="G24" i="14"/>
  <c r="D24" i="14"/>
  <c r="AP23" i="14"/>
  <c r="N27" i="1" s="1"/>
  <c r="G23" i="14"/>
  <c r="D23" i="14"/>
  <c r="AP22" i="14"/>
  <c r="N26" i="1" s="1"/>
  <c r="G22" i="14"/>
  <c r="D22" i="14"/>
  <c r="AP21" i="14"/>
  <c r="N25" i="1" s="1"/>
  <c r="G21" i="14"/>
  <c r="D21" i="14"/>
  <c r="AP20" i="14"/>
  <c r="N24" i="1" s="1"/>
  <c r="G20" i="14"/>
  <c r="D20" i="14"/>
  <c r="AP19" i="14"/>
  <c r="N23" i="1" s="1"/>
  <c r="G19" i="14"/>
  <c r="D19" i="14"/>
  <c r="AP18" i="14"/>
  <c r="N22" i="1" s="1"/>
  <c r="G18" i="14"/>
  <c r="D18" i="14"/>
  <c r="AP17" i="14"/>
  <c r="N21" i="1" s="1"/>
  <c r="G17" i="14"/>
  <c r="D17" i="14"/>
  <c r="AP16" i="14"/>
  <c r="N20" i="1" s="1"/>
  <c r="G16" i="14"/>
  <c r="D16" i="14"/>
  <c r="AP15" i="14"/>
  <c r="N19" i="1" s="1"/>
  <c r="G15" i="14"/>
  <c r="D15" i="14"/>
  <c r="AP14" i="14"/>
  <c r="N18" i="1" s="1"/>
  <c r="G14" i="14"/>
  <c r="D14" i="14"/>
  <c r="AP13" i="14"/>
  <c r="N17" i="1" s="1"/>
  <c r="G13" i="14"/>
  <c r="D13" i="14"/>
  <c r="AP12" i="14"/>
  <c r="N16" i="1" s="1"/>
  <c r="G12" i="14"/>
  <c r="D12" i="14"/>
  <c r="AP11" i="14"/>
  <c r="N15" i="1" s="1"/>
  <c r="G11" i="14"/>
  <c r="D11" i="14"/>
  <c r="AP10" i="14"/>
  <c r="N14" i="1" s="1"/>
  <c r="G10" i="14"/>
  <c r="D10" i="14"/>
  <c r="E130" i="14"/>
  <c r="N130" i="14"/>
  <c r="E129" i="14"/>
  <c r="N129" i="14"/>
  <c r="E128" i="14"/>
  <c r="N128" i="14"/>
  <c r="E127" i="14"/>
  <c r="N127" i="14"/>
  <c r="E126" i="14"/>
  <c r="N126" i="14"/>
  <c r="E125" i="14"/>
  <c r="N125" i="14"/>
  <c r="E124" i="14"/>
  <c r="N124" i="14"/>
  <c r="E123" i="14"/>
  <c r="N123" i="14"/>
  <c r="P123" i="14" s="1"/>
  <c r="E122" i="14"/>
  <c r="N122" i="14"/>
  <c r="E121" i="14"/>
  <c r="N121" i="14"/>
  <c r="E120" i="14"/>
  <c r="N120" i="14"/>
  <c r="E119" i="14"/>
  <c r="N119" i="14"/>
  <c r="E118" i="14"/>
  <c r="N118" i="14"/>
  <c r="E117" i="14"/>
  <c r="N117" i="14"/>
  <c r="E116" i="14"/>
  <c r="N116" i="14"/>
  <c r="E115" i="14"/>
  <c r="N115" i="14"/>
  <c r="E114" i="14"/>
  <c r="N114" i="14"/>
  <c r="E113" i="14"/>
  <c r="N113" i="14"/>
  <c r="E112" i="14"/>
  <c r="N112" i="14"/>
  <c r="E111" i="14"/>
  <c r="N111" i="14"/>
  <c r="E110" i="14"/>
  <c r="N110" i="14"/>
  <c r="E109" i="14"/>
  <c r="N109" i="14"/>
  <c r="E108" i="14"/>
  <c r="N108" i="14"/>
  <c r="E107" i="14"/>
  <c r="N107" i="14"/>
  <c r="E106" i="14"/>
  <c r="N106" i="14"/>
  <c r="E105" i="14"/>
  <c r="N105" i="14"/>
  <c r="E104" i="14"/>
  <c r="N104" i="14"/>
  <c r="E103" i="14"/>
  <c r="N103" i="14"/>
  <c r="E102" i="14"/>
  <c r="N102" i="14"/>
  <c r="E101" i="14"/>
  <c r="N101" i="14"/>
  <c r="E100" i="14"/>
  <c r="N100" i="14"/>
  <c r="E99" i="14"/>
  <c r="N99" i="14"/>
  <c r="E98" i="14"/>
  <c r="N98" i="14"/>
  <c r="E97" i="14"/>
  <c r="N97" i="14"/>
  <c r="E96" i="14"/>
  <c r="N96" i="14"/>
  <c r="E95" i="14"/>
  <c r="N95" i="14"/>
  <c r="E94" i="14"/>
  <c r="N94" i="14"/>
  <c r="E93" i="14"/>
  <c r="N93" i="14"/>
  <c r="E92" i="14"/>
  <c r="N92" i="14"/>
  <c r="E91" i="14"/>
  <c r="N91" i="14"/>
  <c r="E90" i="14"/>
  <c r="N90" i="14"/>
  <c r="E89" i="14"/>
  <c r="N89" i="14"/>
  <c r="E88" i="14"/>
  <c r="N88" i="14"/>
  <c r="E87" i="14"/>
  <c r="N87" i="14"/>
  <c r="E86" i="14"/>
  <c r="N86" i="14"/>
  <c r="E85" i="14"/>
  <c r="N85" i="14"/>
  <c r="E84" i="14"/>
  <c r="N84" i="14"/>
  <c r="E83" i="14"/>
  <c r="N83" i="14"/>
  <c r="E82" i="14"/>
  <c r="N82" i="14"/>
  <c r="E81" i="14"/>
  <c r="N81" i="14"/>
  <c r="E80" i="14"/>
  <c r="N80" i="14"/>
  <c r="E79" i="14"/>
  <c r="N79" i="14"/>
  <c r="E78" i="14"/>
  <c r="N78" i="14"/>
  <c r="E77" i="14"/>
  <c r="N77" i="14"/>
  <c r="E76" i="14"/>
  <c r="N76" i="14"/>
  <c r="E75" i="14"/>
  <c r="N75" i="14"/>
  <c r="E74" i="14"/>
  <c r="N74" i="14"/>
  <c r="E73" i="14"/>
  <c r="N73" i="14"/>
  <c r="E72" i="14"/>
  <c r="N72" i="14"/>
  <c r="E71" i="14"/>
  <c r="N71" i="14"/>
  <c r="E70" i="14"/>
  <c r="F93" i="1" s="1"/>
  <c r="N70" i="14"/>
  <c r="E69" i="14"/>
  <c r="F92" i="1" s="1"/>
  <c r="N69" i="14"/>
  <c r="E68" i="14"/>
  <c r="F91" i="1" s="1"/>
  <c r="N68" i="14"/>
  <c r="E67" i="14"/>
  <c r="F90" i="1" s="1"/>
  <c r="N67" i="14"/>
  <c r="E66" i="14"/>
  <c r="F89" i="1" s="1"/>
  <c r="N66" i="14"/>
  <c r="E65" i="14"/>
  <c r="F88" i="1" s="1"/>
  <c r="N65" i="14"/>
  <c r="E64" i="14"/>
  <c r="F87" i="1" s="1"/>
  <c r="N64" i="14"/>
  <c r="E63" i="14"/>
  <c r="F86" i="1" s="1"/>
  <c r="N63" i="14"/>
  <c r="E62" i="14"/>
  <c r="F85" i="1" s="1"/>
  <c r="N62" i="14"/>
  <c r="E61" i="14"/>
  <c r="F84" i="1" s="1"/>
  <c r="N61" i="14"/>
  <c r="E60" i="14"/>
  <c r="F83" i="1" s="1"/>
  <c r="N60" i="14"/>
  <c r="E59" i="14"/>
  <c r="F82" i="1" s="1"/>
  <c r="N59" i="14"/>
  <c r="E58" i="14"/>
  <c r="F81" i="1" s="1"/>
  <c r="N58" i="14"/>
  <c r="E57" i="14"/>
  <c r="F80" i="1" s="1"/>
  <c r="N57" i="14"/>
  <c r="E56" i="14"/>
  <c r="F79" i="1" s="1"/>
  <c r="N56" i="14"/>
  <c r="E55" i="14"/>
  <c r="F78" i="1" s="1"/>
  <c r="N55" i="14"/>
  <c r="E54" i="14"/>
  <c r="F77" i="1" s="1"/>
  <c r="N54" i="14"/>
  <c r="E53" i="14"/>
  <c r="F76" i="1" s="1"/>
  <c r="N53" i="14"/>
  <c r="E52" i="14"/>
  <c r="F75" i="1" s="1"/>
  <c r="N52" i="14"/>
  <c r="E51" i="14"/>
  <c r="F74" i="1" s="1"/>
  <c r="N51" i="14"/>
  <c r="E50" i="14"/>
  <c r="F73" i="1" s="1"/>
  <c r="N50" i="14"/>
  <c r="E49" i="14"/>
  <c r="F72" i="1" s="1"/>
  <c r="N49" i="14"/>
  <c r="E48" i="14"/>
  <c r="F71" i="1" s="1"/>
  <c r="N48" i="14"/>
  <c r="E47" i="14"/>
  <c r="F70" i="1" s="1"/>
  <c r="N47" i="14"/>
  <c r="E46" i="14"/>
  <c r="F69" i="1" s="1"/>
  <c r="N46" i="14"/>
  <c r="E45" i="14"/>
  <c r="F68" i="1" s="1"/>
  <c r="N45" i="14"/>
  <c r="E44" i="14"/>
  <c r="F67" i="1" s="1"/>
  <c r="N44" i="14"/>
  <c r="E43" i="14"/>
  <c r="F66" i="1" s="1"/>
  <c r="N43" i="14"/>
  <c r="E42" i="14"/>
  <c r="F65" i="1" s="1"/>
  <c r="N42" i="14"/>
  <c r="E41" i="14"/>
  <c r="F64" i="1" s="1"/>
  <c r="N41" i="14"/>
  <c r="E40" i="14"/>
  <c r="F63" i="1" s="1"/>
  <c r="N40" i="14"/>
  <c r="E39" i="14"/>
  <c r="N39" i="14"/>
  <c r="E38" i="14"/>
  <c r="N38" i="14"/>
  <c r="E37" i="14"/>
  <c r="N37" i="14"/>
  <c r="E36" i="14"/>
  <c r="N36" i="14"/>
  <c r="E35" i="14"/>
  <c r="N35" i="14"/>
  <c r="E34" i="14"/>
  <c r="N34" i="14"/>
  <c r="E33" i="14"/>
  <c r="N33" i="14"/>
  <c r="E32" i="14"/>
  <c r="N32" i="14"/>
  <c r="E31" i="14"/>
  <c r="N31" i="14"/>
  <c r="E30" i="14"/>
  <c r="N30" i="14"/>
  <c r="E29" i="14"/>
  <c r="N29" i="14"/>
  <c r="E28" i="14"/>
  <c r="N28" i="14"/>
  <c r="E27" i="14"/>
  <c r="N27" i="14"/>
  <c r="E26" i="14"/>
  <c r="N26" i="14"/>
  <c r="E25" i="14"/>
  <c r="N25" i="14"/>
  <c r="E24" i="14"/>
  <c r="N24" i="14"/>
  <c r="E23" i="14"/>
  <c r="N23" i="14"/>
  <c r="E22" i="14"/>
  <c r="N22" i="14"/>
  <c r="E21" i="14"/>
  <c r="N21" i="14"/>
  <c r="E20" i="14"/>
  <c r="N20" i="14"/>
  <c r="E19" i="14"/>
  <c r="N19" i="14"/>
  <c r="E18" i="14"/>
  <c r="N18" i="14"/>
  <c r="E17" i="14"/>
  <c r="N17" i="14"/>
  <c r="E16" i="14"/>
  <c r="N16" i="14"/>
  <c r="E15" i="14"/>
  <c r="N15" i="14"/>
  <c r="E14" i="14"/>
  <c r="N14" i="14"/>
  <c r="E13" i="14"/>
  <c r="N13" i="14"/>
  <c r="E12" i="14"/>
  <c r="N12" i="14"/>
  <c r="E11" i="14"/>
  <c r="N11" i="14"/>
  <c r="E10" i="14"/>
  <c r="N10" i="14"/>
  <c r="C110" i="14"/>
  <c r="C94" i="14"/>
  <c r="C129" i="14"/>
  <c r="C120" i="14"/>
  <c r="C101" i="14"/>
  <c r="C89" i="14"/>
  <c r="C14" i="14"/>
  <c r="C80" i="14"/>
  <c r="C78" i="14"/>
  <c r="C24" i="14"/>
  <c r="C118" i="14"/>
  <c r="C150" i="14"/>
  <c r="C105" i="14"/>
  <c r="C102" i="14"/>
  <c r="C17" i="14"/>
  <c r="C92" i="14"/>
  <c r="C75" i="14"/>
  <c r="C125" i="14"/>
  <c r="C99" i="14"/>
  <c r="C115" i="14"/>
  <c r="C126" i="14"/>
  <c r="C27" i="14"/>
  <c r="C11" i="14"/>
  <c r="C135" i="14"/>
  <c r="C19" i="14"/>
  <c r="C28" i="14"/>
  <c r="C113" i="14"/>
  <c r="C112" i="14"/>
  <c r="C108" i="14"/>
  <c r="C153" i="14"/>
  <c r="C74" i="14"/>
  <c r="C116" i="14"/>
  <c r="C95" i="14"/>
  <c r="C76" i="14"/>
  <c r="C86" i="14"/>
  <c r="C22" i="14"/>
  <c r="C131" i="14"/>
  <c r="C73" i="14"/>
  <c r="C38" i="14"/>
  <c r="C88" i="14"/>
  <c r="C16" i="14"/>
  <c r="C130" i="14"/>
  <c r="C107" i="14"/>
  <c r="C140" i="14"/>
  <c r="C33" i="14"/>
  <c r="C136" i="14"/>
  <c r="C35" i="14"/>
  <c r="C81" i="14"/>
  <c r="C20" i="14"/>
  <c r="C36" i="14"/>
  <c r="C12" i="14"/>
  <c r="C91" i="14"/>
  <c r="C121" i="14"/>
  <c r="C104" i="14"/>
  <c r="C132" i="14"/>
  <c r="C117" i="14"/>
  <c r="C100" i="14"/>
  <c r="C34" i="14"/>
  <c r="C29" i="14"/>
  <c r="C30" i="14"/>
  <c r="C97" i="14"/>
  <c r="C133" i="14"/>
  <c r="C114" i="14"/>
  <c r="C96" i="14"/>
  <c r="C134" i="14"/>
  <c r="C77" i="14"/>
  <c r="C90" i="14"/>
  <c r="C18" i="14"/>
  <c r="C72" i="14"/>
  <c r="C124" i="14"/>
  <c r="C21" i="14"/>
  <c r="C13" i="14"/>
  <c r="C98" i="14"/>
  <c r="C26" i="14"/>
  <c r="C160" i="14"/>
  <c r="C32" i="14"/>
  <c r="C128" i="14"/>
  <c r="C109" i="14"/>
  <c r="C93" i="14"/>
  <c r="C37" i="14"/>
  <c r="C106" i="14"/>
  <c r="C82" i="14"/>
  <c r="C10" i="14"/>
  <c r="C127" i="14"/>
  <c r="C119" i="14"/>
  <c r="C111" i="14"/>
  <c r="C103" i="14"/>
  <c r="C87" i="14"/>
  <c r="C79" i="14"/>
  <c r="C71" i="14"/>
  <c r="C39" i="14"/>
  <c r="C31" i="14"/>
  <c r="C15" i="14"/>
  <c r="C85" i="14"/>
  <c r="X182" i="14" l="1"/>
  <c r="AB159" i="14"/>
  <c r="T184" i="17" s="1"/>
  <c r="AB158" i="14"/>
  <c r="T183" i="17" s="1"/>
  <c r="T167" i="17"/>
  <c r="D95" i="1"/>
  <c r="F95" i="1"/>
  <c r="H95" i="1"/>
  <c r="N95" i="1"/>
  <c r="P175" i="14"/>
  <c r="Q200" i="17" s="1"/>
  <c r="P122" i="14"/>
  <c r="Q147" i="17" s="1"/>
  <c r="T176" i="17"/>
  <c r="P151" i="14"/>
  <c r="Q176" i="17" s="1"/>
  <c r="R151" i="14"/>
  <c r="K72" i="14"/>
  <c r="B377" i="14"/>
  <c r="A377" i="14" s="1"/>
  <c r="N145" i="1"/>
  <c r="N96" i="1"/>
  <c r="N45" i="1"/>
  <c r="N46" i="1"/>
  <c r="N144" i="1"/>
  <c r="J187" i="13"/>
  <c r="AD187" i="14" s="1"/>
  <c r="P160" i="14"/>
  <c r="Q185" i="17" s="1"/>
  <c r="AD185" i="17" s="1"/>
  <c r="P166" i="14"/>
  <c r="Q191" i="17" s="1"/>
  <c r="AD191" i="17" s="1"/>
  <c r="P153" i="14"/>
  <c r="Q178" i="17" s="1"/>
  <c r="AU178" i="17" s="1"/>
  <c r="N35" i="17"/>
  <c r="C14" i="1"/>
  <c r="N37" i="17"/>
  <c r="C16" i="1"/>
  <c r="N39" i="17"/>
  <c r="C18" i="1"/>
  <c r="N41" i="17"/>
  <c r="C20" i="1"/>
  <c r="N43" i="17"/>
  <c r="C22" i="1"/>
  <c r="N45" i="17"/>
  <c r="C24" i="1"/>
  <c r="N47" i="17"/>
  <c r="C26" i="1"/>
  <c r="N49" i="17"/>
  <c r="C28" i="1"/>
  <c r="N51" i="17"/>
  <c r="C30" i="1"/>
  <c r="N53" i="17"/>
  <c r="C32" i="1"/>
  <c r="N55" i="17"/>
  <c r="C34" i="1"/>
  <c r="N57" i="17"/>
  <c r="C36" i="1"/>
  <c r="N59" i="17"/>
  <c r="C38" i="1"/>
  <c r="N61" i="17"/>
  <c r="C40" i="1"/>
  <c r="N63" i="17"/>
  <c r="C42" i="1"/>
  <c r="N97" i="17"/>
  <c r="C114" i="1"/>
  <c r="N99" i="17"/>
  <c r="C116" i="1"/>
  <c r="N101" i="17"/>
  <c r="C118" i="1"/>
  <c r="N103" i="17"/>
  <c r="C120" i="1"/>
  <c r="N105" i="17"/>
  <c r="C122" i="1"/>
  <c r="N107" i="17"/>
  <c r="C124" i="1"/>
  <c r="N111" i="17"/>
  <c r="C128" i="1"/>
  <c r="N113" i="17"/>
  <c r="C130" i="1"/>
  <c r="N115" i="17"/>
  <c r="C132" i="1"/>
  <c r="N117" i="17"/>
  <c r="C134" i="1"/>
  <c r="N119" i="17"/>
  <c r="C136" i="1"/>
  <c r="N121" i="17"/>
  <c r="C138" i="1"/>
  <c r="N123" i="17"/>
  <c r="C140" i="1"/>
  <c r="N125" i="17"/>
  <c r="C142" i="1"/>
  <c r="N127" i="17"/>
  <c r="C163" i="1"/>
  <c r="N129" i="17"/>
  <c r="C165" i="1"/>
  <c r="N131" i="17"/>
  <c r="C167" i="1"/>
  <c r="N133" i="17"/>
  <c r="C169" i="1"/>
  <c r="N135" i="17"/>
  <c r="C171" i="1"/>
  <c r="N137" i="17"/>
  <c r="C173" i="1"/>
  <c r="N139" i="17"/>
  <c r="C175" i="1"/>
  <c r="N141" i="17"/>
  <c r="C177" i="1"/>
  <c r="N143" i="17"/>
  <c r="C179" i="1"/>
  <c r="N145" i="17"/>
  <c r="C181" i="1"/>
  <c r="N149" i="17"/>
  <c r="C185" i="1"/>
  <c r="N151" i="17"/>
  <c r="C187" i="1"/>
  <c r="N153" i="17"/>
  <c r="C189" i="1"/>
  <c r="N155" i="17"/>
  <c r="C191" i="1"/>
  <c r="N36" i="17"/>
  <c r="C15" i="1"/>
  <c r="N38" i="17"/>
  <c r="C17" i="1"/>
  <c r="N40" i="17"/>
  <c r="C19" i="1"/>
  <c r="N42" i="17"/>
  <c r="C21" i="1"/>
  <c r="N44" i="17"/>
  <c r="C23" i="1"/>
  <c r="N46" i="17"/>
  <c r="C25" i="1"/>
  <c r="N52" i="17"/>
  <c r="C31" i="1"/>
  <c r="N54" i="17"/>
  <c r="C33" i="1"/>
  <c r="N56" i="17"/>
  <c r="C35" i="1"/>
  <c r="N58" i="17"/>
  <c r="C37" i="1"/>
  <c r="N60" i="17"/>
  <c r="C39" i="1"/>
  <c r="N62" i="17"/>
  <c r="C41" i="1"/>
  <c r="N64" i="17"/>
  <c r="C43" i="1"/>
  <c r="N96" i="17"/>
  <c r="C113" i="1"/>
  <c r="N98" i="17"/>
  <c r="C115" i="1"/>
  <c r="N100" i="17"/>
  <c r="C117" i="1"/>
  <c r="N102" i="17"/>
  <c r="C119" i="1"/>
  <c r="N104" i="17"/>
  <c r="C121" i="1"/>
  <c r="N106" i="17"/>
  <c r="C123" i="1"/>
  <c r="N110" i="17"/>
  <c r="C127" i="1"/>
  <c r="N112" i="17"/>
  <c r="C129" i="1"/>
  <c r="N114" i="17"/>
  <c r="C131" i="1"/>
  <c r="N116" i="17"/>
  <c r="C133" i="1"/>
  <c r="N118" i="17"/>
  <c r="C135" i="1"/>
  <c r="N120" i="17"/>
  <c r="C137" i="1"/>
  <c r="N122" i="17"/>
  <c r="C139" i="1"/>
  <c r="N124" i="17"/>
  <c r="C141" i="1"/>
  <c r="N126" i="17"/>
  <c r="C162" i="1"/>
  <c r="N128" i="17"/>
  <c r="C164" i="1"/>
  <c r="N130" i="17"/>
  <c r="C166" i="1"/>
  <c r="N132" i="17"/>
  <c r="C168" i="1"/>
  <c r="N134" i="17"/>
  <c r="C170" i="1"/>
  <c r="N136" i="17"/>
  <c r="C172" i="1"/>
  <c r="N138" i="17"/>
  <c r="C174" i="1"/>
  <c r="N140" i="17"/>
  <c r="C176" i="1"/>
  <c r="N142" i="17"/>
  <c r="C178" i="1"/>
  <c r="N144" i="17"/>
  <c r="C180" i="1"/>
  <c r="N146" i="17"/>
  <c r="C182" i="1"/>
  <c r="N148" i="17"/>
  <c r="C184" i="1"/>
  <c r="N150" i="17"/>
  <c r="C186" i="1"/>
  <c r="N152" i="17"/>
  <c r="C188" i="1"/>
  <c r="N154" i="17"/>
  <c r="C190" i="1"/>
  <c r="N157" i="17"/>
  <c r="C212" i="1"/>
  <c r="N159" i="17"/>
  <c r="C214" i="1"/>
  <c r="N161" i="17"/>
  <c r="C216" i="1"/>
  <c r="N165" i="17"/>
  <c r="C220" i="1"/>
  <c r="N175" i="17"/>
  <c r="C230" i="1"/>
  <c r="N185" i="17"/>
  <c r="C240" i="1"/>
  <c r="N156" i="17"/>
  <c r="C192" i="1"/>
  <c r="N158" i="17"/>
  <c r="C213" i="1"/>
  <c r="N160" i="17"/>
  <c r="C215" i="1"/>
  <c r="N178" i="17"/>
  <c r="C233" i="1"/>
  <c r="Y36" i="17"/>
  <c r="F15" i="1"/>
  <c r="F13" i="14"/>
  <c r="AF13" i="14" s="1"/>
  <c r="J13" i="13"/>
  <c r="AD13" i="14" s="1"/>
  <c r="Y40" i="17"/>
  <c r="F19" i="1"/>
  <c r="F17" i="14"/>
  <c r="AF17" i="14" s="1"/>
  <c r="J17" i="13"/>
  <c r="AD17" i="14" s="1"/>
  <c r="Y44" i="17"/>
  <c r="F23" i="1"/>
  <c r="F21" i="14"/>
  <c r="AF21" i="14" s="1"/>
  <c r="J21" i="13"/>
  <c r="AD21" i="14" s="1"/>
  <c r="Y48" i="17"/>
  <c r="F27" i="1"/>
  <c r="J25" i="13"/>
  <c r="AD25" i="14" s="1"/>
  <c r="F25" i="14"/>
  <c r="H25" i="14" s="1"/>
  <c r="AC25" i="14" s="1"/>
  <c r="Y52" i="17"/>
  <c r="F31" i="1"/>
  <c r="F29" i="14"/>
  <c r="H29" i="14" s="1"/>
  <c r="J29" i="13"/>
  <c r="AD29" i="14" s="1"/>
  <c r="J31" i="13"/>
  <c r="AD31" i="14" s="1"/>
  <c r="F31" i="14"/>
  <c r="H31" i="14" s="1"/>
  <c r="I31" i="14" s="1"/>
  <c r="Y58" i="17"/>
  <c r="F37" i="1"/>
  <c r="J35" i="13"/>
  <c r="AD35" i="14" s="1"/>
  <c r="F35" i="14"/>
  <c r="AF35" i="14" s="1"/>
  <c r="Y62" i="17"/>
  <c r="F41" i="1"/>
  <c r="J39" i="13"/>
  <c r="AD39" i="14" s="1"/>
  <c r="F39" i="14"/>
  <c r="AF39" i="14" s="1"/>
  <c r="Y66" i="17"/>
  <c r="J43" i="13"/>
  <c r="AD43" i="14" s="1"/>
  <c r="F43" i="14"/>
  <c r="J45" i="13"/>
  <c r="AD45" i="14" s="1"/>
  <c r="F45" i="14"/>
  <c r="J47" i="13"/>
  <c r="AD47" i="14" s="1"/>
  <c r="F47" i="14"/>
  <c r="J49" i="13"/>
  <c r="AD49" i="14" s="1"/>
  <c r="F49" i="14"/>
  <c r="Y74" i="17"/>
  <c r="J51" i="13"/>
  <c r="AD51" i="14" s="1"/>
  <c r="F51" i="14"/>
  <c r="Y76" i="17"/>
  <c r="F53" i="14"/>
  <c r="J53" i="13"/>
  <c r="AD53" i="14" s="1"/>
  <c r="Y78" i="17"/>
  <c r="J55" i="13"/>
  <c r="AD55" i="14" s="1"/>
  <c r="F55" i="14"/>
  <c r="Y80" i="17"/>
  <c r="F57" i="14"/>
  <c r="J57" i="13"/>
  <c r="AD57" i="14" s="1"/>
  <c r="Y82" i="17"/>
  <c r="J59" i="13"/>
  <c r="AD59" i="14" s="1"/>
  <c r="F59" i="14"/>
  <c r="Y84" i="17"/>
  <c r="F61" i="14"/>
  <c r="J61" i="13"/>
  <c r="AD61" i="14" s="1"/>
  <c r="Y86" i="17"/>
  <c r="J63" i="13"/>
  <c r="AD63" i="14" s="1"/>
  <c r="F63" i="14"/>
  <c r="Y88" i="17"/>
  <c r="J65" i="13"/>
  <c r="AD65" i="14" s="1"/>
  <c r="F65" i="14"/>
  <c r="AP307" i="14"/>
  <c r="D307" i="14"/>
  <c r="E307" i="14"/>
  <c r="G307" i="14"/>
  <c r="N307" i="14"/>
  <c r="J11" i="13"/>
  <c r="AD11" i="14" s="1"/>
  <c r="F11" i="14"/>
  <c r="H11" i="14" s="1"/>
  <c r="Y38" i="17"/>
  <c r="A180" i="14"/>
  <c r="F17" i="1"/>
  <c r="J15" i="13"/>
  <c r="AD15" i="14" s="1"/>
  <c r="F15" i="14"/>
  <c r="AF15" i="14" s="1"/>
  <c r="Y42" i="17"/>
  <c r="F21" i="1"/>
  <c r="J19" i="13"/>
  <c r="AD19" i="14" s="1"/>
  <c r="F19" i="14"/>
  <c r="AF19" i="14" s="1"/>
  <c r="Y46" i="17"/>
  <c r="F25" i="1"/>
  <c r="J23" i="13"/>
  <c r="AD23" i="14" s="1"/>
  <c r="F23" i="14"/>
  <c r="H23" i="14" s="1"/>
  <c r="AC23" i="14" s="1"/>
  <c r="Y50" i="17"/>
  <c r="F29" i="1"/>
  <c r="J27" i="13"/>
  <c r="AD27" i="14" s="1"/>
  <c r="F27" i="14"/>
  <c r="H27" i="14" s="1"/>
  <c r="Y54" i="17"/>
  <c r="F33" i="1"/>
  <c r="Y56" i="17"/>
  <c r="F35" i="1"/>
  <c r="J33" i="13"/>
  <c r="AD33" i="14" s="1"/>
  <c r="F33" i="14"/>
  <c r="H33" i="14" s="1"/>
  <c r="AC33" i="14" s="1"/>
  <c r="Y60" i="17"/>
  <c r="F39" i="1"/>
  <c r="F37" i="14"/>
  <c r="H37" i="14" s="1"/>
  <c r="I37" i="14" s="1"/>
  <c r="J37" i="13"/>
  <c r="AD37" i="14" s="1"/>
  <c r="Y64" i="17"/>
  <c r="F43" i="1"/>
  <c r="J41" i="13"/>
  <c r="AD41" i="14" s="1"/>
  <c r="F41" i="14"/>
  <c r="Y68" i="17"/>
  <c r="Y70" i="17"/>
  <c r="Y72" i="17"/>
  <c r="J10" i="13"/>
  <c r="AD10" i="14" s="1"/>
  <c r="F10" i="14"/>
  <c r="AF10" i="14" s="1"/>
  <c r="Y35" i="17"/>
  <c r="J12" i="13"/>
  <c r="AD12" i="14" s="1"/>
  <c r="F12" i="14"/>
  <c r="AF12" i="14" s="1"/>
  <c r="Y37" i="17"/>
  <c r="F16" i="1"/>
  <c r="J14" i="13"/>
  <c r="AD14" i="14" s="1"/>
  <c r="F14" i="14"/>
  <c r="H14" i="14" s="1"/>
  <c r="Y39" i="17"/>
  <c r="F18" i="1"/>
  <c r="J16" i="13"/>
  <c r="AD16" i="14" s="1"/>
  <c r="F16" i="14"/>
  <c r="H16" i="14" s="1"/>
  <c r="Y41" i="17"/>
  <c r="F20" i="1"/>
  <c r="J18" i="13"/>
  <c r="AD18" i="14" s="1"/>
  <c r="F18" i="14"/>
  <c r="H18" i="14" s="1"/>
  <c r="Y43" i="17"/>
  <c r="F22" i="1"/>
  <c r="J20" i="13"/>
  <c r="AD20" i="14" s="1"/>
  <c r="F20" i="14"/>
  <c r="H20" i="14" s="1"/>
  <c r="Y45" i="17"/>
  <c r="F24" i="1"/>
  <c r="F22" i="14"/>
  <c r="AF22" i="14" s="1"/>
  <c r="J22" i="13"/>
  <c r="AD22" i="14" s="1"/>
  <c r="Y47" i="17"/>
  <c r="F26" i="1"/>
  <c r="J24" i="13"/>
  <c r="AD24" i="14" s="1"/>
  <c r="F24" i="14"/>
  <c r="AF24" i="14" s="1"/>
  <c r="Y49" i="17"/>
  <c r="F28" i="1"/>
  <c r="J26" i="13"/>
  <c r="AD26" i="14" s="1"/>
  <c r="F26" i="14"/>
  <c r="H26" i="14" s="1"/>
  <c r="AC26" i="14" s="1"/>
  <c r="Y51" i="17"/>
  <c r="F30" i="1"/>
  <c r="Y90" i="17"/>
  <c r="J67" i="13"/>
  <c r="AD67" i="14" s="1"/>
  <c r="F67" i="14"/>
  <c r="Y92" i="17"/>
  <c r="J69" i="13"/>
  <c r="AD69" i="14" s="1"/>
  <c r="F69" i="14"/>
  <c r="Y94" i="17"/>
  <c r="J71" i="13"/>
  <c r="AD71" i="14" s="1"/>
  <c r="F71" i="14"/>
  <c r="AF71" i="14" s="1"/>
  <c r="Y96" i="17"/>
  <c r="F113" i="1"/>
  <c r="J73" i="13"/>
  <c r="AD73" i="14" s="1"/>
  <c r="F73" i="14"/>
  <c r="H73" i="14" s="1"/>
  <c r="AC73" i="14" s="1"/>
  <c r="Y98" i="17"/>
  <c r="F115" i="1"/>
  <c r="J75" i="13"/>
  <c r="AD75" i="14" s="1"/>
  <c r="F75" i="14"/>
  <c r="AF75" i="14" s="1"/>
  <c r="Y100" i="17"/>
  <c r="F117" i="1"/>
  <c r="F77" i="14"/>
  <c r="H77" i="14" s="1"/>
  <c r="AC77" i="14" s="1"/>
  <c r="J77" i="13"/>
  <c r="AD77" i="14" s="1"/>
  <c r="Y102" i="17"/>
  <c r="F119" i="1"/>
  <c r="J79" i="13"/>
  <c r="AD79" i="14" s="1"/>
  <c r="F79" i="14"/>
  <c r="H79" i="14" s="1"/>
  <c r="I79" i="14" s="1"/>
  <c r="Y104" i="17"/>
  <c r="F121" i="1"/>
  <c r="F81" i="14"/>
  <c r="H81" i="14" s="1"/>
  <c r="J81" i="13"/>
  <c r="AD81" i="14" s="1"/>
  <c r="Y106" i="17"/>
  <c r="F123" i="1"/>
  <c r="J83" i="13"/>
  <c r="AD83" i="14" s="1"/>
  <c r="F83" i="14"/>
  <c r="AF83" i="14" s="1"/>
  <c r="Y108" i="17"/>
  <c r="F125" i="1"/>
  <c r="J85" i="13"/>
  <c r="AD85" i="14" s="1"/>
  <c r="F85" i="14"/>
  <c r="H85" i="14" s="1"/>
  <c r="Y110" i="17"/>
  <c r="F127" i="1"/>
  <c r="J87" i="13"/>
  <c r="AD87" i="14" s="1"/>
  <c r="F87" i="14"/>
  <c r="AF87" i="14" s="1"/>
  <c r="Y112" i="17"/>
  <c r="F129" i="1"/>
  <c r="F89" i="14"/>
  <c r="AF89" i="14" s="1"/>
  <c r="J89" i="13"/>
  <c r="AD89" i="14" s="1"/>
  <c r="Y114" i="17"/>
  <c r="F131" i="1"/>
  <c r="F91" i="14"/>
  <c r="AF91" i="14" s="1"/>
  <c r="J91" i="13"/>
  <c r="AD91" i="14" s="1"/>
  <c r="Y116" i="17"/>
  <c r="F133" i="1"/>
  <c r="F93" i="14"/>
  <c r="H93" i="14" s="1"/>
  <c r="I93" i="14" s="1"/>
  <c r="J93" i="13"/>
  <c r="AD93" i="14" s="1"/>
  <c r="Y118" i="17"/>
  <c r="F135" i="1"/>
  <c r="J95" i="13"/>
  <c r="AD95" i="14" s="1"/>
  <c r="F95" i="14"/>
  <c r="H95" i="14" s="1"/>
  <c r="I95" i="14" s="1"/>
  <c r="Y120" i="17"/>
  <c r="F137" i="1"/>
  <c r="J97" i="13"/>
  <c r="AD97" i="14" s="1"/>
  <c r="F97" i="14"/>
  <c r="AF97" i="14" s="1"/>
  <c r="Y122" i="17"/>
  <c r="F139" i="1"/>
  <c r="J99" i="13"/>
  <c r="AD99" i="14" s="1"/>
  <c r="F99" i="14"/>
  <c r="AF99" i="14" s="1"/>
  <c r="Y124" i="17"/>
  <c r="F141" i="1"/>
  <c r="J101" i="13"/>
  <c r="AD101" i="14" s="1"/>
  <c r="F101" i="14"/>
  <c r="H101" i="14" s="1"/>
  <c r="Y126" i="17"/>
  <c r="F162" i="1"/>
  <c r="J103" i="13"/>
  <c r="AD103" i="14" s="1"/>
  <c r="F103" i="14"/>
  <c r="AF103" i="14" s="1"/>
  <c r="Y128" i="17"/>
  <c r="F164" i="1"/>
  <c r="J105" i="13"/>
  <c r="AD105" i="14" s="1"/>
  <c r="F105" i="14"/>
  <c r="AF105" i="14" s="1"/>
  <c r="Y130" i="17"/>
  <c r="F166" i="1"/>
  <c r="J107" i="13"/>
  <c r="AD107" i="14" s="1"/>
  <c r="F107" i="14"/>
  <c r="AF107" i="14" s="1"/>
  <c r="Y132" i="17"/>
  <c r="F168" i="1"/>
  <c r="J109" i="13"/>
  <c r="AD109" i="14" s="1"/>
  <c r="F109" i="14"/>
  <c r="AF109" i="14" s="1"/>
  <c r="Y134" i="17"/>
  <c r="F170" i="1"/>
  <c r="J111" i="13"/>
  <c r="AD111" i="14" s="1"/>
  <c r="F111" i="14"/>
  <c r="H111" i="14" s="1"/>
  <c r="Y136" i="17"/>
  <c r="F172" i="1"/>
  <c r="J113" i="13"/>
  <c r="AD113" i="14" s="1"/>
  <c r="F113" i="14"/>
  <c r="H113" i="14" s="1"/>
  <c r="Y138" i="17"/>
  <c r="F174" i="1"/>
  <c r="J115" i="13"/>
  <c r="AD115" i="14" s="1"/>
  <c r="F115" i="14"/>
  <c r="H115" i="14" s="1"/>
  <c r="I115" i="14" s="1"/>
  <c r="Y140" i="17"/>
  <c r="F176" i="1"/>
  <c r="J117" i="13"/>
  <c r="AD117" i="14" s="1"/>
  <c r="F117" i="14"/>
  <c r="AF117" i="14" s="1"/>
  <c r="Y142" i="17"/>
  <c r="F178" i="1"/>
  <c r="J119" i="13"/>
  <c r="AD119" i="14" s="1"/>
  <c r="F119" i="14"/>
  <c r="AF119" i="14" s="1"/>
  <c r="Y144" i="17"/>
  <c r="F180" i="1"/>
  <c r="J121" i="13"/>
  <c r="AD121" i="14" s="1"/>
  <c r="F121" i="14"/>
  <c r="AF121" i="14" s="1"/>
  <c r="Y146" i="17"/>
  <c r="F182" i="1"/>
  <c r="J123" i="13"/>
  <c r="AD123" i="14" s="1"/>
  <c r="F123" i="14"/>
  <c r="H123" i="14" s="1"/>
  <c r="Y148" i="17"/>
  <c r="F184" i="1"/>
  <c r="J125" i="13"/>
  <c r="AD125" i="14" s="1"/>
  <c r="F125" i="14"/>
  <c r="AF125" i="14" s="1"/>
  <c r="Y150" i="17"/>
  <c r="F186" i="1"/>
  <c r="J127" i="13"/>
  <c r="AD127" i="14" s="1"/>
  <c r="F127" i="14"/>
  <c r="AF127" i="14" s="1"/>
  <c r="Y152" i="17"/>
  <c r="F188" i="1"/>
  <c r="J129" i="13"/>
  <c r="AD129" i="14" s="1"/>
  <c r="F129" i="14"/>
  <c r="H129" i="14" s="1"/>
  <c r="Y154" i="17"/>
  <c r="F190" i="1"/>
  <c r="AB10" i="14"/>
  <c r="T35" i="17" s="1"/>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R10" i="14"/>
  <c r="S10" i="14" s="1"/>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D14" i="1"/>
  <c r="O35" i="17"/>
  <c r="K10" i="14"/>
  <c r="T10" i="14"/>
  <c r="U10" i="14" s="1"/>
  <c r="X10" i="14"/>
  <c r="Y10" i="14" s="1"/>
  <c r="M14" i="1" s="1"/>
  <c r="W36" i="17"/>
  <c r="H15" i="1"/>
  <c r="O37" i="17"/>
  <c r="P12" i="14"/>
  <c r="Q37" i="17" s="1"/>
  <c r="X12" i="14"/>
  <c r="AB12" i="14"/>
  <c r="T37" i="17" s="1"/>
  <c r="T12" i="14"/>
  <c r="K12" i="14"/>
  <c r="R12" i="14"/>
  <c r="D16" i="1"/>
  <c r="W38" i="17"/>
  <c r="H17" i="1"/>
  <c r="T14" i="14"/>
  <c r="AB14" i="14"/>
  <c r="T39" i="17" s="1"/>
  <c r="X14" i="14"/>
  <c r="K14" i="14"/>
  <c r="O39" i="17"/>
  <c r="P14" i="14"/>
  <c r="Q39" i="17" s="1"/>
  <c r="R14" i="14"/>
  <c r="D18" i="1"/>
  <c r="W40" i="17"/>
  <c r="H19" i="1"/>
  <c r="AB16" i="14"/>
  <c r="T41" i="17" s="1"/>
  <c r="T16" i="14"/>
  <c r="O41" i="17"/>
  <c r="X16" i="14"/>
  <c r="K16" i="14"/>
  <c r="P16" i="14"/>
  <c r="Q41" i="17" s="1"/>
  <c r="R16" i="14"/>
  <c r="D20" i="1"/>
  <c r="W42" i="17"/>
  <c r="H21" i="1"/>
  <c r="K18" i="14"/>
  <c r="R18" i="14"/>
  <c r="T18" i="14"/>
  <c r="P18" i="14"/>
  <c r="Q43" i="17" s="1"/>
  <c r="O43" i="17"/>
  <c r="X18" i="14"/>
  <c r="AB18" i="14"/>
  <c r="T43" i="17" s="1"/>
  <c r="D22" i="1"/>
  <c r="W44" i="17"/>
  <c r="H23" i="1"/>
  <c r="T20" i="14"/>
  <c r="K20" i="14"/>
  <c r="O45" i="17"/>
  <c r="R20" i="14"/>
  <c r="P20" i="14"/>
  <c r="Q45" i="17" s="1"/>
  <c r="X20" i="14"/>
  <c r="AB20" i="14"/>
  <c r="T45" i="17" s="1"/>
  <c r="D24" i="1"/>
  <c r="W46" i="17"/>
  <c r="H25" i="1"/>
  <c r="K22" i="14"/>
  <c r="R22" i="14"/>
  <c r="T22" i="14"/>
  <c r="O47" i="17"/>
  <c r="P22" i="14"/>
  <c r="Q47" i="17" s="1"/>
  <c r="X22" i="14"/>
  <c r="AB22" i="14"/>
  <c r="T47" i="17" s="1"/>
  <c r="D26" i="1"/>
  <c r="W48" i="17"/>
  <c r="H27" i="1"/>
  <c r="T24" i="14"/>
  <c r="R24" i="14"/>
  <c r="K24" i="14"/>
  <c r="O49" i="17"/>
  <c r="P24" i="14"/>
  <c r="Q49" i="17" s="1"/>
  <c r="X24" i="14"/>
  <c r="AB24" i="14"/>
  <c r="T49" i="17" s="1"/>
  <c r="D28" i="1"/>
  <c r="W50" i="17"/>
  <c r="H29" i="1"/>
  <c r="T26" i="14"/>
  <c r="K26" i="14"/>
  <c r="R26" i="14"/>
  <c r="O51" i="17"/>
  <c r="P26" i="14"/>
  <c r="Q51" i="17" s="1"/>
  <c r="X26" i="14"/>
  <c r="AB26" i="14"/>
  <c r="T51" i="17" s="1"/>
  <c r="D30" i="1"/>
  <c r="W52" i="17"/>
  <c r="H31" i="1"/>
  <c r="T28" i="14"/>
  <c r="R28" i="14"/>
  <c r="K28" i="14"/>
  <c r="O53" i="17"/>
  <c r="P28" i="14"/>
  <c r="Q53" i="17" s="1"/>
  <c r="X28" i="14"/>
  <c r="AB28" i="14"/>
  <c r="T53" i="17" s="1"/>
  <c r="D32" i="1"/>
  <c r="W54" i="17"/>
  <c r="H33" i="1"/>
  <c r="K30" i="14"/>
  <c r="R30" i="14"/>
  <c r="T30" i="14"/>
  <c r="O55" i="17"/>
  <c r="P30" i="14"/>
  <c r="Q55" i="17" s="1"/>
  <c r="X30" i="14"/>
  <c r="AB30" i="14"/>
  <c r="T55" i="17" s="1"/>
  <c r="D34" i="1"/>
  <c r="W56" i="17"/>
  <c r="H35" i="1"/>
  <c r="T32" i="14"/>
  <c r="R32" i="14"/>
  <c r="K32" i="14"/>
  <c r="O57" i="17"/>
  <c r="P32" i="14"/>
  <c r="Q57" i="17" s="1"/>
  <c r="X32" i="14"/>
  <c r="AB32" i="14"/>
  <c r="T57" i="17" s="1"/>
  <c r="D36" i="1"/>
  <c r="W58" i="17"/>
  <c r="H37" i="1"/>
  <c r="K34" i="14"/>
  <c r="R34" i="14"/>
  <c r="T34" i="14"/>
  <c r="O59" i="17"/>
  <c r="P34" i="14"/>
  <c r="Q59" i="17" s="1"/>
  <c r="AB34" i="14"/>
  <c r="T59" i="17" s="1"/>
  <c r="X34" i="14"/>
  <c r="D38" i="1"/>
  <c r="W60" i="17"/>
  <c r="H39" i="1"/>
  <c r="R36" i="14"/>
  <c r="K36" i="14"/>
  <c r="T36" i="14"/>
  <c r="O61" i="17"/>
  <c r="P36" i="14"/>
  <c r="Q61" i="17" s="1"/>
  <c r="AB36" i="14"/>
  <c r="T61" i="17" s="1"/>
  <c r="X36" i="14"/>
  <c r="D40" i="1"/>
  <c r="W62" i="17"/>
  <c r="H41" i="1"/>
  <c r="T38" i="14"/>
  <c r="K38" i="14"/>
  <c r="O63" i="17"/>
  <c r="R38" i="14"/>
  <c r="P38" i="14"/>
  <c r="Q63" i="17" s="1"/>
  <c r="AB38" i="14"/>
  <c r="T63" i="17" s="1"/>
  <c r="X38" i="14"/>
  <c r="D42" i="1"/>
  <c r="W64" i="17"/>
  <c r="H43" i="1"/>
  <c r="K40" i="14"/>
  <c r="T40" i="14"/>
  <c r="R40" i="14"/>
  <c r="O65" i="17"/>
  <c r="AB40" i="14"/>
  <c r="T65" i="17" s="1"/>
  <c r="X40" i="14"/>
  <c r="L63" i="1" s="1"/>
  <c r="P40" i="14"/>
  <c r="Q65" i="17" s="1"/>
  <c r="W66" i="17"/>
  <c r="O67" i="17"/>
  <c r="T42" i="14"/>
  <c r="K42" i="14"/>
  <c r="R42" i="14"/>
  <c r="AB42" i="14"/>
  <c r="T67" i="17" s="1"/>
  <c r="X42" i="14"/>
  <c r="L65" i="1" s="1"/>
  <c r="P42" i="14"/>
  <c r="Q67" i="17" s="1"/>
  <c r="W68" i="17"/>
  <c r="T44" i="14"/>
  <c r="R44" i="14"/>
  <c r="K44" i="14"/>
  <c r="P44" i="14"/>
  <c r="Q69" i="17" s="1"/>
  <c r="O69" i="17"/>
  <c r="X44" i="14"/>
  <c r="L67" i="1" s="1"/>
  <c r="AB44" i="14"/>
  <c r="T69" i="17" s="1"/>
  <c r="W70" i="17"/>
  <c r="T46" i="14"/>
  <c r="R46" i="14"/>
  <c r="K46" i="14"/>
  <c r="P46" i="14"/>
  <c r="Q71" i="17" s="1"/>
  <c r="O71" i="17"/>
  <c r="X46" i="14"/>
  <c r="L69" i="1" s="1"/>
  <c r="AB46" i="14"/>
  <c r="T71" i="17" s="1"/>
  <c r="W72" i="17"/>
  <c r="T48" i="14"/>
  <c r="R48" i="14"/>
  <c r="K48" i="14"/>
  <c r="P48" i="14"/>
  <c r="Q73" i="17" s="1"/>
  <c r="O73" i="17"/>
  <c r="X48" i="14"/>
  <c r="L71" i="1" s="1"/>
  <c r="AB48" i="14"/>
  <c r="T73" i="17" s="1"/>
  <c r="W74" i="17"/>
  <c r="R50" i="14"/>
  <c r="T50" i="14"/>
  <c r="K50" i="14"/>
  <c r="P50" i="14"/>
  <c r="Q75" i="17" s="1"/>
  <c r="O75" i="17"/>
  <c r="X50" i="14"/>
  <c r="L73" i="1" s="1"/>
  <c r="AB50" i="14"/>
  <c r="T75" i="17" s="1"/>
  <c r="W76" i="17"/>
  <c r="T52" i="14"/>
  <c r="R52" i="14"/>
  <c r="K52" i="14"/>
  <c r="P52" i="14"/>
  <c r="Q77" i="17" s="1"/>
  <c r="O77" i="17"/>
  <c r="X52" i="14"/>
  <c r="L75" i="1" s="1"/>
  <c r="AB52" i="14"/>
  <c r="T77" i="17" s="1"/>
  <c r="W78" i="17"/>
  <c r="R54" i="14"/>
  <c r="K54" i="14"/>
  <c r="T54" i="14"/>
  <c r="P54" i="14"/>
  <c r="Q79" i="17" s="1"/>
  <c r="O79" i="17"/>
  <c r="X54" i="14"/>
  <c r="L77" i="1" s="1"/>
  <c r="AB54" i="14"/>
  <c r="T79" i="17" s="1"/>
  <c r="W80" i="17"/>
  <c r="T56" i="14"/>
  <c r="R56" i="14"/>
  <c r="K56" i="14"/>
  <c r="P56" i="14"/>
  <c r="Q81" i="17" s="1"/>
  <c r="O81" i="17"/>
  <c r="X56" i="14"/>
  <c r="L79" i="1" s="1"/>
  <c r="AB56" i="14"/>
  <c r="T81" i="17" s="1"/>
  <c r="W82" i="17"/>
  <c r="R58" i="14"/>
  <c r="T58" i="14"/>
  <c r="K58" i="14"/>
  <c r="P58" i="14"/>
  <c r="Q83" i="17" s="1"/>
  <c r="O83" i="17"/>
  <c r="X58" i="14"/>
  <c r="L81" i="1" s="1"/>
  <c r="AB58" i="14"/>
  <c r="T83" i="17" s="1"/>
  <c r="W84" i="17"/>
  <c r="T60" i="14"/>
  <c r="R60" i="14"/>
  <c r="K60" i="14"/>
  <c r="P60" i="14"/>
  <c r="Q85" i="17" s="1"/>
  <c r="O85" i="17"/>
  <c r="X60" i="14"/>
  <c r="L83" i="1" s="1"/>
  <c r="AB60" i="14"/>
  <c r="T85" i="17" s="1"/>
  <c r="W86" i="17"/>
  <c r="R62" i="14"/>
  <c r="K62" i="14"/>
  <c r="T62" i="14"/>
  <c r="P62" i="14"/>
  <c r="Q87" i="17" s="1"/>
  <c r="O87" i="17"/>
  <c r="X62" i="14"/>
  <c r="L85" i="1" s="1"/>
  <c r="AB62" i="14"/>
  <c r="T87" i="17" s="1"/>
  <c r="W88" i="17"/>
  <c r="R64" i="14"/>
  <c r="T64" i="14"/>
  <c r="K64" i="14"/>
  <c r="P64" i="14"/>
  <c r="Q89" i="17" s="1"/>
  <c r="O89" i="17"/>
  <c r="X64" i="14"/>
  <c r="L87" i="1" s="1"/>
  <c r="AB64" i="14"/>
  <c r="T89" i="17" s="1"/>
  <c r="W90" i="17"/>
  <c r="T66" i="14"/>
  <c r="R66" i="14"/>
  <c r="K66" i="14"/>
  <c r="P66" i="14"/>
  <c r="Q91" i="17" s="1"/>
  <c r="O91" i="17"/>
  <c r="X66" i="14"/>
  <c r="L89" i="1" s="1"/>
  <c r="AB66" i="14"/>
  <c r="T91" i="17" s="1"/>
  <c r="W92" i="17"/>
  <c r="T68" i="14"/>
  <c r="K68" i="14"/>
  <c r="R68" i="14"/>
  <c r="P68" i="14"/>
  <c r="Q93" i="17" s="1"/>
  <c r="O93" i="17"/>
  <c r="X68" i="14"/>
  <c r="L91" i="1" s="1"/>
  <c r="AB68" i="14"/>
  <c r="T93" i="17" s="1"/>
  <c r="W94" i="17"/>
  <c r="T70" i="14"/>
  <c r="K70" i="14"/>
  <c r="R70" i="14"/>
  <c r="P70" i="14"/>
  <c r="Q95" i="17" s="1"/>
  <c r="O95" i="17"/>
  <c r="X70" i="14"/>
  <c r="L93" i="1" s="1"/>
  <c r="AB70" i="14"/>
  <c r="T95" i="17" s="1"/>
  <c r="W96" i="17"/>
  <c r="H113" i="1"/>
  <c r="T72" i="14"/>
  <c r="R72" i="14"/>
  <c r="P72" i="14"/>
  <c r="Q97" i="17" s="1"/>
  <c r="O97" i="17"/>
  <c r="X72" i="14"/>
  <c r="AB72" i="14"/>
  <c r="T97" i="17" s="1"/>
  <c r="D114" i="1"/>
  <c r="W98" i="17"/>
  <c r="H115" i="1"/>
  <c r="R74" i="14"/>
  <c r="O99" i="17"/>
  <c r="T74" i="14"/>
  <c r="K74" i="14"/>
  <c r="P74" i="14"/>
  <c r="Q99" i="17" s="1"/>
  <c r="X74" i="14"/>
  <c r="AB74" i="14"/>
  <c r="T99" i="17" s="1"/>
  <c r="D116" i="1"/>
  <c r="W100" i="17"/>
  <c r="H117" i="1"/>
  <c r="R76" i="14"/>
  <c r="O101" i="17"/>
  <c r="T76" i="14"/>
  <c r="P76" i="14"/>
  <c r="Q101" i="17" s="1"/>
  <c r="K76" i="14"/>
  <c r="X76" i="14"/>
  <c r="AB76" i="14"/>
  <c r="T101" i="17" s="1"/>
  <c r="D118" i="1"/>
  <c r="W102" i="17"/>
  <c r="H119" i="1"/>
  <c r="R78" i="14"/>
  <c r="O103" i="17"/>
  <c r="T78" i="14"/>
  <c r="P78" i="14"/>
  <c r="Q103" i="17" s="1"/>
  <c r="K78" i="14"/>
  <c r="X78" i="14"/>
  <c r="AB78" i="14"/>
  <c r="T103" i="17" s="1"/>
  <c r="D120" i="1"/>
  <c r="W104" i="17"/>
  <c r="H121" i="1"/>
  <c r="R80" i="14"/>
  <c r="O105" i="17"/>
  <c r="T80" i="14"/>
  <c r="P80" i="14"/>
  <c r="Q105" i="17" s="1"/>
  <c r="K80" i="14"/>
  <c r="X80" i="14"/>
  <c r="AB80" i="14"/>
  <c r="T105" i="17" s="1"/>
  <c r="D122" i="1"/>
  <c r="W106" i="17"/>
  <c r="H123" i="1"/>
  <c r="R82" i="14"/>
  <c r="K82" i="14"/>
  <c r="T82" i="14"/>
  <c r="O107" i="17"/>
  <c r="AB82" i="14"/>
  <c r="T107" i="17" s="1"/>
  <c r="X82" i="14"/>
  <c r="P82" i="14"/>
  <c r="Q107" i="17" s="1"/>
  <c r="D124" i="1"/>
  <c r="W108" i="17"/>
  <c r="H125" i="1"/>
  <c r="T84" i="14"/>
  <c r="K84" i="14"/>
  <c r="O109" i="17"/>
  <c r="R84" i="14"/>
  <c r="AB84" i="14"/>
  <c r="T109" i="17" s="1"/>
  <c r="X84" i="14"/>
  <c r="P84" i="14"/>
  <c r="Q109" i="17" s="1"/>
  <c r="D126" i="1"/>
  <c r="W110" i="17"/>
  <c r="H127" i="1"/>
  <c r="O111" i="17"/>
  <c r="K86" i="14"/>
  <c r="T86" i="14"/>
  <c r="R86" i="14"/>
  <c r="AB86" i="14"/>
  <c r="T111" i="17" s="1"/>
  <c r="X86" i="14"/>
  <c r="P86" i="14"/>
  <c r="Q111" i="17" s="1"/>
  <c r="D128" i="1"/>
  <c r="W112" i="17"/>
  <c r="H129" i="1"/>
  <c r="K88" i="14"/>
  <c r="P88" i="14"/>
  <c r="Q113" i="17" s="1"/>
  <c r="O113" i="17"/>
  <c r="T88" i="14"/>
  <c r="R88" i="14"/>
  <c r="AB88" i="14"/>
  <c r="T113" i="17" s="1"/>
  <c r="X88" i="14"/>
  <c r="D130" i="1"/>
  <c r="W114" i="17"/>
  <c r="H131" i="1"/>
  <c r="T90" i="14"/>
  <c r="K90" i="14"/>
  <c r="O115" i="17"/>
  <c r="R90" i="14"/>
  <c r="AB90" i="14"/>
  <c r="T115" i="17" s="1"/>
  <c r="X90" i="14"/>
  <c r="P90" i="14"/>
  <c r="Q115" i="17" s="1"/>
  <c r="D132" i="1"/>
  <c r="W116" i="17"/>
  <c r="H133" i="1"/>
  <c r="O117" i="17"/>
  <c r="K92" i="14"/>
  <c r="T92" i="14"/>
  <c r="P92" i="14"/>
  <c r="Q117" i="17" s="1"/>
  <c r="AB92" i="14"/>
  <c r="T117" i="17" s="1"/>
  <c r="X92" i="14"/>
  <c r="R92" i="14"/>
  <c r="D134" i="1"/>
  <c r="W118" i="17"/>
  <c r="H135" i="1"/>
  <c r="T94" i="14"/>
  <c r="K94" i="14"/>
  <c r="O119" i="17"/>
  <c r="AB94" i="14"/>
  <c r="T119" i="17" s="1"/>
  <c r="X94" i="14"/>
  <c r="P94" i="14"/>
  <c r="Q119" i="17" s="1"/>
  <c r="R94" i="14"/>
  <c r="D136" i="1"/>
  <c r="W120" i="17"/>
  <c r="H137" i="1"/>
  <c r="K96" i="14"/>
  <c r="O121" i="17"/>
  <c r="P96" i="14"/>
  <c r="Q121" i="17" s="1"/>
  <c r="T96" i="14"/>
  <c r="AB96" i="14"/>
  <c r="T121" i="17" s="1"/>
  <c r="X96" i="14"/>
  <c r="R96" i="14"/>
  <c r="D138" i="1"/>
  <c r="W122" i="17"/>
  <c r="H139" i="1"/>
  <c r="O123" i="17"/>
  <c r="T98" i="14"/>
  <c r="K98" i="14"/>
  <c r="AB98" i="14"/>
  <c r="T123" i="17" s="1"/>
  <c r="X98" i="14"/>
  <c r="P98" i="14"/>
  <c r="Q123" i="17" s="1"/>
  <c r="R98" i="14"/>
  <c r="D140" i="1"/>
  <c r="W124" i="17"/>
  <c r="H141" i="1"/>
  <c r="AB100" i="14"/>
  <c r="T125" i="17" s="1"/>
  <c r="K100" i="14"/>
  <c r="T100" i="14"/>
  <c r="X100" i="14"/>
  <c r="O125" i="17"/>
  <c r="P100" i="14"/>
  <c r="Q125" i="17" s="1"/>
  <c r="R100" i="14"/>
  <c r="D142" i="1"/>
  <c r="W126" i="17"/>
  <c r="H162" i="1"/>
  <c r="O127" i="17"/>
  <c r="AB102" i="14"/>
  <c r="T127" i="17" s="1"/>
  <c r="P102" i="14"/>
  <c r="Q127" i="17" s="1"/>
  <c r="X102" i="14"/>
  <c r="L163" i="1" s="1"/>
  <c r="T102" i="14"/>
  <c r="K102" i="14"/>
  <c r="R102" i="14"/>
  <c r="D163" i="1"/>
  <c r="W128" i="17"/>
  <c r="H164" i="1"/>
  <c r="K104" i="14"/>
  <c r="AB104" i="14"/>
  <c r="T129" i="17" s="1"/>
  <c r="T104" i="14"/>
  <c r="X104" i="14"/>
  <c r="L165" i="1" s="1"/>
  <c r="P104" i="14"/>
  <c r="Q129" i="17" s="1"/>
  <c r="O129" i="17"/>
  <c r="R104" i="14"/>
  <c r="D165" i="1"/>
  <c r="W130" i="17"/>
  <c r="H166" i="1"/>
  <c r="AB106" i="14"/>
  <c r="T131" i="17" s="1"/>
  <c r="P106" i="14"/>
  <c r="Q131" i="17" s="1"/>
  <c r="T106" i="14"/>
  <c r="X106" i="14"/>
  <c r="L167" i="1" s="1"/>
  <c r="K106" i="14"/>
  <c r="O131" i="17"/>
  <c r="R106" i="14"/>
  <c r="D167" i="1"/>
  <c r="W132" i="17"/>
  <c r="H168" i="1"/>
  <c r="AB108" i="14"/>
  <c r="T133" i="17" s="1"/>
  <c r="X108" i="14"/>
  <c r="L169" i="1" s="1"/>
  <c r="O133" i="17"/>
  <c r="P108" i="14"/>
  <c r="Q133" i="17" s="1"/>
  <c r="T108" i="14"/>
  <c r="K108" i="14"/>
  <c r="R108" i="14"/>
  <c r="D169" i="1"/>
  <c r="W134" i="17"/>
  <c r="H170" i="1"/>
  <c r="AB110" i="14"/>
  <c r="T135" i="17" s="1"/>
  <c r="R110" i="14"/>
  <c r="K110" i="14"/>
  <c r="X110" i="14"/>
  <c r="O135" i="17"/>
  <c r="P110" i="14"/>
  <c r="Q135" i="17" s="1"/>
  <c r="T110" i="14"/>
  <c r="D171" i="1"/>
  <c r="W136" i="17"/>
  <c r="H172" i="1"/>
  <c r="AB112" i="14"/>
  <c r="T137" i="17" s="1"/>
  <c r="X112" i="14"/>
  <c r="O137" i="17"/>
  <c r="K112" i="14"/>
  <c r="P112" i="14"/>
  <c r="Q137" i="17" s="1"/>
  <c r="T112" i="14"/>
  <c r="R112" i="14"/>
  <c r="D173" i="1"/>
  <c r="W138" i="17"/>
  <c r="H174" i="1"/>
  <c r="K114" i="14"/>
  <c r="X114" i="14"/>
  <c r="AB114" i="14"/>
  <c r="T139" i="17" s="1"/>
  <c r="O139" i="17"/>
  <c r="P114" i="14"/>
  <c r="Q139" i="17" s="1"/>
  <c r="T114" i="14"/>
  <c r="R114" i="14"/>
  <c r="D175" i="1"/>
  <c r="W140" i="17"/>
  <c r="H176" i="1"/>
  <c r="AB116" i="14"/>
  <c r="T141" i="17" s="1"/>
  <c r="X116" i="14"/>
  <c r="O141" i="17"/>
  <c r="K116" i="14"/>
  <c r="P116" i="14"/>
  <c r="Q141" i="17" s="1"/>
  <c r="T116" i="14"/>
  <c r="R116" i="14"/>
  <c r="D177" i="1"/>
  <c r="W142" i="17"/>
  <c r="H178" i="1"/>
  <c r="K118" i="14"/>
  <c r="X118" i="14"/>
  <c r="AB118" i="14"/>
  <c r="T143" i="17" s="1"/>
  <c r="O143" i="17"/>
  <c r="P118" i="14"/>
  <c r="Q143" i="17" s="1"/>
  <c r="T118" i="14"/>
  <c r="R118" i="14"/>
  <c r="D179" i="1"/>
  <c r="W144" i="17"/>
  <c r="H180" i="1"/>
  <c r="X120" i="14"/>
  <c r="AB120" i="14"/>
  <c r="T145" i="17" s="1"/>
  <c r="O145" i="17"/>
  <c r="K120" i="14"/>
  <c r="P120" i="14"/>
  <c r="Q145" i="17" s="1"/>
  <c r="T120" i="14"/>
  <c r="R120" i="14"/>
  <c r="D181" i="1"/>
  <c r="AP120" i="14"/>
  <c r="N181" i="1" s="1"/>
  <c r="W146" i="17"/>
  <c r="H182" i="1"/>
  <c r="X122" i="14"/>
  <c r="K122" i="14"/>
  <c r="O147" i="17"/>
  <c r="AB122" i="14"/>
  <c r="T147" i="17" s="1"/>
  <c r="T122" i="14"/>
  <c r="R122" i="14"/>
  <c r="D183" i="1"/>
  <c r="AP122" i="14"/>
  <c r="N183" i="1" s="1"/>
  <c r="W148" i="17"/>
  <c r="H184" i="1"/>
  <c r="X124" i="14"/>
  <c r="AB124" i="14"/>
  <c r="T149" i="17" s="1"/>
  <c r="O149" i="17"/>
  <c r="P124" i="14"/>
  <c r="Q149" i="17" s="1"/>
  <c r="T124" i="14"/>
  <c r="K124" i="14"/>
  <c r="R124" i="14"/>
  <c r="D185" i="1"/>
  <c r="AP124" i="14"/>
  <c r="N185" i="1" s="1"/>
  <c r="W150" i="17"/>
  <c r="H186" i="1"/>
  <c r="AB126" i="14"/>
  <c r="T151" i="17" s="1"/>
  <c r="X126" i="14"/>
  <c r="K126" i="14"/>
  <c r="R126" i="14"/>
  <c r="O151" i="17"/>
  <c r="P126" i="14"/>
  <c r="Q151" i="17" s="1"/>
  <c r="T126" i="14"/>
  <c r="D187" i="1"/>
  <c r="AP126" i="14"/>
  <c r="N187" i="1" s="1"/>
  <c r="W152" i="17"/>
  <c r="H188" i="1"/>
  <c r="AB128" i="14"/>
  <c r="T153" i="17" s="1"/>
  <c r="O153" i="17"/>
  <c r="X128" i="14"/>
  <c r="P128" i="14"/>
  <c r="Q153" i="17" s="1"/>
  <c r="T128" i="14"/>
  <c r="K128" i="14"/>
  <c r="R128" i="14"/>
  <c r="D189" i="1"/>
  <c r="AP128" i="14"/>
  <c r="N189" i="1" s="1"/>
  <c r="W154" i="17"/>
  <c r="H190" i="1"/>
  <c r="AB130" i="14"/>
  <c r="T155" i="17" s="1"/>
  <c r="K130" i="14"/>
  <c r="X130" i="14"/>
  <c r="O155" i="17"/>
  <c r="P130" i="14"/>
  <c r="Q155" i="17" s="1"/>
  <c r="T130" i="14"/>
  <c r="R130" i="14"/>
  <c r="D191" i="1"/>
  <c r="AP130" i="14"/>
  <c r="N191" i="1" s="1"/>
  <c r="F132" i="14"/>
  <c r="AF132" i="14" s="1"/>
  <c r="J132" i="13"/>
  <c r="AD132" i="14" s="1"/>
  <c r="Y157" i="17"/>
  <c r="F212" i="1"/>
  <c r="F134" i="14"/>
  <c r="H134" i="14" s="1"/>
  <c r="I134" i="14" s="1"/>
  <c r="J134" i="13"/>
  <c r="AD134" i="14" s="1"/>
  <c r="Y159" i="17"/>
  <c r="F214" i="1"/>
  <c r="F136" i="14"/>
  <c r="AF136" i="14" s="1"/>
  <c r="J136" i="13"/>
  <c r="AD136" i="14" s="1"/>
  <c r="Y161" i="17"/>
  <c r="F216" i="1"/>
  <c r="F138" i="14"/>
  <c r="H138" i="14" s="1"/>
  <c r="I138" i="14" s="1"/>
  <c r="J138" i="13"/>
  <c r="AD138" i="14" s="1"/>
  <c r="Y163" i="17"/>
  <c r="F218" i="1"/>
  <c r="F140" i="14"/>
  <c r="H140" i="14" s="1"/>
  <c r="J140" i="13"/>
  <c r="AD140" i="14" s="1"/>
  <c r="Y165" i="17"/>
  <c r="F220" i="1"/>
  <c r="F142" i="14"/>
  <c r="AF142" i="14" s="1"/>
  <c r="J142" i="13"/>
  <c r="AD142" i="14" s="1"/>
  <c r="Y167" i="17"/>
  <c r="F222" i="1"/>
  <c r="F144" i="14"/>
  <c r="AF144" i="14" s="1"/>
  <c r="J144" i="13"/>
  <c r="AD144" i="14" s="1"/>
  <c r="Y169" i="17"/>
  <c r="F224" i="1"/>
  <c r="F146" i="14"/>
  <c r="AF146" i="14" s="1"/>
  <c r="AD146" i="14"/>
  <c r="Y171" i="17"/>
  <c r="F226" i="1"/>
  <c r="F148" i="14"/>
  <c r="AF148" i="14" s="1"/>
  <c r="J148" i="13"/>
  <c r="AD148" i="14" s="1"/>
  <c r="Y173" i="17"/>
  <c r="F228" i="1"/>
  <c r="F150" i="14"/>
  <c r="H150" i="14" s="1"/>
  <c r="I150" i="14" s="1"/>
  <c r="J150" i="13"/>
  <c r="AD150" i="14" s="1"/>
  <c r="Y175" i="17"/>
  <c r="F230" i="1"/>
  <c r="J152" i="13"/>
  <c r="AD152" i="14" s="1"/>
  <c r="F152" i="14"/>
  <c r="AF152" i="14" s="1"/>
  <c r="Y177" i="17"/>
  <c r="F232" i="1"/>
  <c r="J154" i="13"/>
  <c r="AD154" i="14" s="1"/>
  <c r="F154" i="14"/>
  <c r="H154" i="14" s="1"/>
  <c r="I154" i="14" s="1"/>
  <c r="Y179" i="17"/>
  <c r="F234" i="1"/>
  <c r="F156" i="14"/>
  <c r="AF156" i="14" s="1"/>
  <c r="J156" i="13"/>
  <c r="AD156" i="14" s="1"/>
  <c r="Y181" i="17"/>
  <c r="F236" i="1"/>
  <c r="F158" i="14"/>
  <c r="AF158" i="14" s="1"/>
  <c r="J158" i="13"/>
  <c r="AD158" i="14" s="1"/>
  <c r="Y183" i="17"/>
  <c r="F238" i="1"/>
  <c r="F160" i="14"/>
  <c r="AF160" i="14" s="1"/>
  <c r="J160" i="13"/>
  <c r="AD160" i="14" s="1"/>
  <c r="Y185" i="17"/>
  <c r="F240" i="1"/>
  <c r="F162" i="14"/>
  <c r="AF162" i="14" s="1"/>
  <c r="J162" i="13"/>
  <c r="AD162" i="14" s="1"/>
  <c r="Y187" i="17"/>
  <c r="F242" i="1"/>
  <c r="F164" i="14"/>
  <c r="AF164" i="14" s="1"/>
  <c r="J164" i="13"/>
  <c r="AD164" i="14" s="1"/>
  <c r="Y189" i="17"/>
  <c r="F263" i="1"/>
  <c r="F166" i="14"/>
  <c r="AF166" i="14" s="1"/>
  <c r="J166" i="13"/>
  <c r="AD166" i="14" s="1"/>
  <c r="Y191" i="17"/>
  <c r="F265" i="1"/>
  <c r="F168" i="14"/>
  <c r="H168" i="14" s="1"/>
  <c r="J168" i="13"/>
  <c r="AD168" i="14" s="1"/>
  <c r="Y193" i="17"/>
  <c r="F267" i="1"/>
  <c r="J170" i="13"/>
  <c r="AD170" i="14" s="1"/>
  <c r="F170" i="14"/>
  <c r="H170" i="14" s="1"/>
  <c r="I170" i="14" s="1"/>
  <c r="Y195" i="17"/>
  <c r="F269" i="1"/>
  <c r="J172" i="13"/>
  <c r="AD172" i="14" s="1"/>
  <c r="F172" i="14"/>
  <c r="AF172" i="14" s="1"/>
  <c r="Y197" i="17"/>
  <c r="F271" i="1"/>
  <c r="F174" i="14"/>
  <c r="AF174" i="14" s="1"/>
  <c r="J174" i="13"/>
  <c r="AD174" i="14" s="1"/>
  <c r="Y199" i="17"/>
  <c r="F273" i="1"/>
  <c r="AD176" i="14"/>
  <c r="F176" i="14"/>
  <c r="AF176" i="14" s="1"/>
  <c r="Y201" i="17"/>
  <c r="F275" i="1"/>
  <c r="F178" i="14"/>
  <c r="H178" i="14" s="1"/>
  <c r="AC178" i="14" s="1"/>
  <c r="J178" i="13"/>
  <c r="AD178" i="14" s="1"/>
  <c r="Y203" i="17"/>
  <c r="F277" i="1"/>
  <c r="J180" i="13"/>
  <c r="AD180" i="14" s="1"/>
  <c r="F180" i="14"/>
  <c r="AF180" i="14" s="1"/>
  <c r="Y205" i="17"/>
  <c r="F279" i="1"/>
  <c r="F182" i="14"/>
  <c r="H182" i="14" s="1"/>
  <c r="I182" i="14" s="1"/>
  <c r="J182" i="13"/>
  <c r="AD182" i="14" s="1"/>
  <c r="Y207" i="17"/>
  <c r="J184" i="13"/>
  <c r="AD184" i="14" s="1"/>
  <c r="F184" i="14"/>
  <c r="AF184" i="14" s="1"/>
  <c r="Y209" i="17"/>
  <c r="F186" i="14"/>
  <c r="H186" i="14" s="1"/>
  <c r="I186" i="14" s="1"/>
  <c r="J186" i="13"/>
  <c r="AD186" i="14" s="1"/>
  <c r="Y211" i="17"/>
  <c r="F188" i="14"/>
  <c r="H188" i="14" s="1"/>
  <c r="I188" i="14" s="1"/>
  <c r="J188" i="13"/>
  <c r="AD188" i="14" s="1"/>
  <c r="Y213" i="17"/>
  <c r="F190" i="14"/>
  <c r="H190" i="14" s="1"/>
  <c r="I190" i="14" s="1"/>
  <c r="J190" i="13"/>
  <c r="AD190" i="14" s="1"/>
  <c r="Y215" i="17"/>
  <c r="F192" i="14"/>
  <c r="AF192" i="14" s="1"/>
  <c r="AD192" i="14"/>
  <c r="Y217" i="17"/>
  <c r="F194" i="14"/>
  <c r="AF194" i="14" s="1"/>
  <c r="J194" i="13"/>
  <c r="AD194" i="14" s="1"/>
  <c r="J28" i="13"/>
  <c r="AD28" i="14" s="1"/>
  <c r="F28" i="14"/>
  <c r="Y53" i="17"/>
  <c r="F32" i="1"/>
  <c r="F30" i="14"/>
  <c r="AF30" i="14" s="1"/>
  <c r="J30" i="13"/>
  <c r="AD30" i="14" s="1"/>
  <c r="Y55" i="17"/>
  <c r="F34" i="1"/>
  <c r="J32" i="13"/>
  <c r="AD32" i="14" s="1"/>
  <c r="F32" i="14"/>
  <c r="Y57" i="17"/>
  <c r="F36" i="1"/>
  <c r="J34" i="13"/>
  <c r="AD34" i="14" s="1"/>
  <c r="F34" i="14"/>
  <c r="Y59" i="17"/>
  <c r="F38" i="1"/>
  <c r="J36" i="13"/>
  <c r="AD36" i="14" s="1"/>
  <c r="F36" i="14"/>
  <c r="Y61" i="17"/>
  <c r="F40" i="1"/>
  <c r="F38" i="14"/>
  <c r="H38" i="14" s="1"/>
  <c r="J38" i="13"/>
  <c r="AD38" i="14" s="1"/>
  <c r="Y63" i="17"/>
  <c r="F42" i="1"/>
  <c r="J40" i="13"/>
  <c r="AD40" i="14" s="1"/>
  <c r="F40" i="14"/>
  <c r="I63" i="1" s="1"/>
  <c r="Y65" i="17"/>
  <c r="F42" i="14"/>
  <c r="J42" i="13"/>
  <c r="AD42" i="14" s="1"/>
  <c r="Y67" i="17"/>
  <c r="J44" i="13"/>
  <c r="AD44" i="14" s="1"/>
  <c r="F44" i="14"/>
  <c r="I67" i="1" s="1"/>
  <c r="Y69" i="17"/>
  <c r="J46" i="13"/>
  <c r="AD46" i="14" s="1"/>
  <c r="F46" i="14"/>
  <c r="I69" i="1" s="1"/>
  <c r="Y71" i="17"/>
  <c r="J48" i="13"/>
  <c r="AD48" i="14" s="1"/>
  <c r="F48" i="14"/>
  <c r="I71" i="1" s="1"/>
  <c r="Y73" i="17"/>
  <c r="J50" i="13"/>
  <c r="AD50" i="14" s="1"/>
  <c r="F50" i="14"/>
  <c r="I73" i="1" s="1"/>
  <c r="Y75" i="17"/>
  <c r="J52" i="13"/>
  <c r="AD52" i="14" s="1"/>
  <c r="F52" i="14"/>
  <c r="I75" i="1" s="1"/>
  <c r="Y77" i="17"/>
  <c r="F54" i="14"/>
  <c r="I77" i="1" s="1"/>
  <c r="J54" i="13"/>
  <c r="AD54" i="14" s="1"/>
  <c r="Y79" i="17"/>
  <c r="J56" i="13"/>
  <c r="AD56" i="14" s="1"/>
  <c r="F56" i="14"/>
  <c r="I79" i="1" s="1"/>
  <c r="Y81" i="17"/>
  <c r="F58" i="14"/>
  <c r="I81" i="1" s="1"/>
  <c r="J58" i="13"/>
  <c r="AD58" i="14" s="1"/>
  <c r="Y83" i="17"/>
  <c r="J60" i="13"/>
  <c r="AD60" i="14" s="1"/>
  <c r="F60" i="14"/>
  <c r="I83" i="1" s="1"/>
  <c r="Y85" i="17"/>
  <c r="J62" i="13"/>
  <c r="AD62" i="14" s="1"/>
  <c r="F62" i="14"/>
  <c r="I85" i="1" s="1"/>
  <c r="Y87" i="17"/>
  <c r="J64" i="13"/>
  <c r="AD64" i="14" s="1"/>
  <c r="F64" i="14"/>
  <c r="I87" i="1" s="1"/>
  <c r="Y89" i="17"/>
  <c r="J66" i="13"/>
  <c r="AD66" i="14" s="1"/>
  <c r="F66" i="14"/>
  <c r="I89" i="1" s="1"/>
  <c r="Y91" i="17"/>
  <c r="J68" i="13"/>
  <c r="AD68" i="14" s="1"/>
  <c r="F68" i="14"/>
  <c r="I91" i="1" s="1"/>
  <c r="Y93" i="17"/>
  <c r="J70" i="13"/>
  <c r="AD70" i="14" s="1"/>
  <c r="F70" i="14"/>
  <c r="I93" i="1" s="1"/>
  <c r="Y95" i="17"/>
  <c r="J72" i="13"/>
  <c r="AD72" i="14" s="1"/>
  <c r="F72" i="14"/>
  <c r="Y97" i="17"/>
  <c r="F114" i="1"/>
  <c r="J74" i="13"/>
  <c r="AD74" i="14" s="1"/>
  <c r="F74" i="14"/>
  <c r="Y99" i="17"/>
  <c r="F116" i="1"/>
  <c r="J76" i="13"/>
  <c r="AD76" i="14" s="1"/>
  <c r="F76" i="14"/>
  <c r="Y101" i="17"/>
  <c r="F118" i="1"/>
  <c r="F78" i="14"/>
  <c r="J78" i="13"/>
  <c r="AD78" i="14" s="1"/>
  <c r="Y103" i="17"/>
  <c r="F120" i="1"/>
  <c r="J80" i="13"/>
  <c r="AD80" i="14" s="1"/>
  <c r="F80" i="14"/>
  <c r="Y105" i="17"/>
  <c r="F122" i="1"/>
  <c r="F82" i="14"/>
  <c r="AF82" i="14" s="1"/>
  <c r="J82" i="13"/>
  <c r="AD82" i="14" s="1"/>
  <c r="Y107" i="17"/>
  <c r="F124" i="1"/>
  <c r="F84" i="14"/>
  <c r="J84" i="13"/>
  <c r="AD84" i="14" s="1"/>
  <c r="Y109" i="17"/>
  <c r="F126" i="1"/>
  <c r="F86" i="14"/>
  <c r="J86" i="13"/>
  <c r="AD86" i="14" s="1"/>
  <c r="Y111" i="17"/>
  <c r="F128" i="1"/>
  <c r="J88" i="13"/>
  <c r="AD88" i="14" s="1"/>
  <c r="F88" i="14"/>
  <c r="Y113" i="17"/>
  <c r="F130" i="1"/>
  <c r="F90" i="14"/>
  <c r="J90" i="13"/>
  <c r="AD90" i="14" s="1"/>
  <c r="Y115" i="17"/>
  <c r="F132" i="1"/>
  <c r="F92" i="14"/>
  <c r="J92" i="13"/>
  <c r="AD92" i="14" s="1"/>
  <c r="Y117" i="17"/>
  <c r="F134" i="1"/>
  <c r="F94" i="14"/>
  <c r="AF94" i="14" s="1"/>
  <c r="J94" i="13"/>
  <c r="AD94" i="14" s="1"/>
  <c r="Y119" i="17"/>
  <c r="F136" i="1"/>
  <c r="F96" i="14"/>
  <c r="H96" i="14" s="1"/>
  <c r="J96" i="13"/>
  <c r="AD96" i="14" s="1"/>
  <c r="Y121" i="17"/>
  <c r="F138" i="1"/>
  <c r="F98" i="14"/>
  <c r="J98" i="13"/>
  <c r="AD98" i="14" s="1"/>
  <c r="Y123" i="17"/>
  <c r="F140" i="1"/>
  <c r="F100" i="14"/>
  <c r="H100" i="14" s="1"/>
  <c r="J100" i="13"/>
  <c r="AD100" i="14" s="1"/>
  <c r="Y125" i="17"/>
  <c r="F142" i="1"/>
  <c r="F102" i="14"/>
  <c r="AF102" i="14" s="1"/>
  <c r="J102" i="13"/>
  <c r="AD102" i="14" s="1"/>
  <c r="Y127" i="17"/>
  <c r="F163" i="1"/>
  <c r="F104" i="14"/>
  <c r="H104" i="14" s="1"/>
  <c r="J104" i="13"/>
  <c r="AD104" i="14" s="1"/>
  <c r="Y129" i="17"/>
  <c r="F165" i="1"/>
  <c r="F106" i="14"/>
  <c r="AF106" i="14" s="1"/>
  <c r="J106" i="13"/>
  <c r="AD106" i="14" s="1"/>
  <c r="Y131" i="17"/>
  <c r="F167" i="1"/>
  <c r="F108" i="14"/>
  <c r="AF108" i="14" s="1"/>
  <c r="J108" i="13"/>
  <c r="AD108" i="14" s="1"/>
  <c r="Y133" i="17"/>
  <c r="F169" i="1"/>
  <c r="F110" i="14"/>
  <c r="H110" i="14" s="1"/>
  <c r="J110" i="13"/>
  <c r="AD110" i="14" s="1"/>
  <c r="Y135" i="17"/>
  <c r="F171" i="1"/>
  <c r="F112" i="14"/>
  <c r="AF112" i="14" s="1"/>
  <c r="J112" i="13"/>
  <c r="AD112" i="14" s="1"/>
  <c r="Y137" i="17"/>
  <c r="F173" i="1"/>
  <c r="F114" i="14"/>
  <c r="AF114" i="14" s="1"/>
  <c r="J114" i="13"/>
  <c r="AD114" i="14" s="1"/>
  <c r="Y139" i="17"/>
  <c r="F175" i="1"/>
  <c r="F116" i="14"/>
  <c r="AF116" i="14" s="1"/>
  <c r="J116" i="13"/>
  <c r="AD116" i="14" s="1"/>
  <c r="Y141" i="17"/>
  <c r="F177" i="1"/>
  <c r="F118" i="14"/>
  <c r="H118" i="14" s="1"/>
  <c r="AC118" i="14" s="1"/>
  <c r="J118" i="13"/>
  <c r="AD118" i="14" s="1"/>
  <c r="Y143" i="17"/>
  <c r="F179" i="1"/>
  <c r="F120" i="14"/>
  <c r="H120" i="14" s="1"/>
  <c r="J120" i="13"/>
  <c r="AD120" i="14" s="1"/>
  <c r="Y145" i="17"/>
  <c r="F181" i="1"/>
  <c r="F122" i="14"/>
  <c r="AF122" i="14" s="1"/>
  <c r="J122" i="13"/>
  <c r="AD122" i="14" s="1"/>
  <c r="Y147" i="17"/>
  <c r="F183" i="1"/>
  <c r="F124" i="14"/>
  <c r="AF124" i="14" s="1"/>
  <c r="J124" i="13"/>
  <c r="AD124" i="14" s="1"/>
  <c r="Y149" i="17"/>
  <c r="F185" i="1"/>
  <c r="F126" i="14"/>
  <c r="AF126" i="14" s="1"/>
  <c r="J126" i="13"/>
  <c r="AD126" i="14" s="1"/>
  <c r="Y151" i="17"/>
  <c r="F187" i="1"/>
  <c r="F128" i="14"/>
  <c r="J128" i="13"/>
  <c r="AD128" i="14" s="1"/>
  <c r="Y153" i="17"/>
  <c r="F189" i="1"/>
  <c r="F130" i="14"/>
  <c r="AF130" i="14" s="1"/>
  <c r="J130" i="13"/>
  <c r="AD130" i="14" s="1"/>
  <c r="Y155" i="17"/>
  <c r="F191" i="1"/>
  <c r="W35" i="17"/>
  <c r="H14" i="1"/>
  <c r="O36" i="17"/>
  <c r="K11" i="14"/>
  <c r="P11" i="14"/>
  <c r="Q36" i="17" s="1"/>
  <c r="X11" i="14"/>
  <c r="AB11" i="14"/>
  <c r="T36" i="17" s="1"/>
  <c r="D15" i="1"/>
  <c r="T11" i="14"/>
  <c r="R11" i="14"/>
  <c r="W37" i="17"/>
  <c r="H16" i="1"/>
  <c r="T13" i="14"/>
  <c r="P13" i="14"/>
  <c r="Q38" i="17" s="1"/>
  <c r="X13" i="14"/>
  <c r="K13" i="14"/>
  <c r="AB13" i="14"/>
  <c r="T38" i="17" s="1"/>
  <c r="O38" i="17"/>
  <c r="R13" i="14"/>
  <c r="D17" i="1"/>
  <c r="W39" i="17"/>
  <c r="H18" i="1"/>
  <c r="X15" i="14"/>
  <c r="P15" i="14"/>
  <c r="Q40" i="17" s="1"/>
  <c r="O40" i="17"/>
  <c r="T15" i="14"/>
  <c r="K15" i="14"/>
  <c r="AB15" i="14"/>
  <c r="T40" i="17" s="1"/>
  <c r="R15" i="14"/>
  <c r="D19" i="1"/>
  <c r="W41" i="17"/>
  <c r="H20" i="1"/>
  <c r="T17" i="14"/>
  <c r="O42" i="17"/>
  <c r="R17" i="14"/>
  <c r="X17" i="14"/>
  <c r="AB17" i="14"/>
  <c r="T42" i="17" s="1"/>
  <c r="K17" i="14"/>
  <c r="P17" i="14"/>
  <c r="Q42" i="17" s="1"/>
  <c r="D21" i="1"/>
  <c r="W43" i="17"/>
  <c r="H22" i="1"/>
  <c r="K19" i="14"/>
  <c r="X19" i="14"/>
  <c r="AB19" i="14"/>
  <c r="T44" i="17" s="1"/>
  <c r="O44" i="17"/>
  <c r="R19" i="14"/>
  <c r="T19" i="14"/>
  <c r="P19" i="14"/>
  <c r="Q44" i="17" s="1"/>
  <c r="D23" i="1"/>
  <c r="W45" i="17"/>
  <c r="H24" i="1"/>
  <c r="O46" i="17"/>
  <c r="R21" i="14"/>
  <c r="K21" i="14"/>
  <c r="T21" i="14"/>
  <c r="X21" i="14"/>
  <c r="AB21" i="14"/>
  <c r="T46" i="17" s="1"/>
  <c r="P21" i="14"/>
  <c r="Q46" i="17" s="1"/>
  <c r="D25" i="1"/>
  <c r="W47" i="17"/>
  <c r="H26" i="1"/>
  <c r="O48" i="17"/>
  <c r="K23" i="14"/>
  <c r="R23" i="14"/>
  <c r="T23" i="14"/>
  <c r="X23" i="14"/>
  <c r="AB23" i="14"/>
  <c r="T48" i="17" s="1"/>
  <c r="P23" i="14"/>
  <c r="Q48" i="17" s="1"/>
  <c r="D27" i="1"/>
  <c r="W49" i="17"/>
  <c r="H28" i="1"/>
  <c r="O50" i="17"/>
  <c r="K25" i="14"/>
  <c r="R25" i="14"/>
  <c r="T25" i="14"/>
  <c r="X25" i="14"/>
  <c r="AB25" i="14"/>
  <c r="T50" i="17" s="1"/>
  <c r="P25" i="14"/>
  <c r="Q50" i="17" s="1"/>
  <c r="D29" i="1"/>
  <c r="W51" i="17"/>
  <c r="H30" i="1"/>
  <c r="O52" i="17"/>
  <c r="K27" i="14"/>
  <c r="R27" i="14"/>
  <c r="T27" i="14"/>
  <c r="X27" i="14"/>
  <c r="AB27" i="14"/>
  <c r="T52" i="17" s="1"/>
  <c r="P27" i="14"/>
  <c r="Q52" i="17" s="1"/>
  <c r="D31" i="1"/>
  <c r="W53" i="17"/>
  <c r="H32" i="1"/>
  <c r="O54" i="17"/>
  <c r="K29" i="14"/>
  <c r="R29" i="14"/>
  <c r="T29" i="14"/>
  <c r="X29" i="14"/>
  <c r="AB29" i="14"/>
  <c r="T54" i="17" s="1"/>
  <c r="P29" i="14"/>
  <c r="Q54" i="17" s="1"/>
  <c r="D33" i="1"/>
  <c r="W55" i="17"/>
  <c r="H34" i="1"/>
  <c r="O56" i="17"/>
  <c r="R31" i="14"/>
  <c r="T31" i="14"/>
  <c r="K31" i="14"/>
  <c r="X31" i="14"/>
  <c r="AB31" i="14"/>
  <c r="T56" i="17" s="1"/>
  <c r="P31" i="14"/>
  <c r="Q56" i="17" s="1"/>
  <c r="D35" i="1"/>
  <c r="W57" i="17"/>
  <c r="H36" i="1"/>
  <c r="O58" i="17"/>
  <c r="R33" i="14"/>
  <c r="T33" i="14"/>
  <c r="K33" i="14"/>
  <c r="X33" i="14"/>
  <c r="AB33" i="14"/>
  <c r="T58" i="17" s="1"/>
  <c r="P33" i="14"/>
  <c r="Q58" i="17" s="1"/>
  <c r="D37" i="1"/>
  <c r="W59" i="17"/>
  <c r="H38" i="1"/>
  <c r="T35" i="14"/>
  <c r="K35" i="14"/>
  <c r="R35" i="14"/>
  <c r="AB35" i="14"/>
  <c r="T60" i="17" s="1"/>
  <c r="X35" i="14"/>
  <c r="P35" i="14"/>
  <c r="Q60" i="17" s="1"/>
  <c r="O60" i="17"/>
  <c r="D39" i="1"/>
  <c r="W61" i="17"/>
  <c r="H40" i="1"/>
  <c r="R37" i="14"/>
  <c r="K37" i="14"/>
  <c r="T37" i="14"/>
  <c r="AB37" i="14"/>
  <c r="T62" i="17" s="1"/>
  <c r="X37" i="14"/>
  <c r="O62" i="17"/>
  <c r="P37" i="14"/>
  <c r="Q62" i="17" s="1"/>
  <c r="D41" i="1"/>
  <c r="W63" i="17"/>
  <c r="H42" i="1"/>
  <c r="R39" i="14"/>
  <c r="K39" i="14"/>
  <c r="T39" i="14"/>
  <c r="AB39" i="14"/>
  <c r="T64" i="17" s="1"/>
  <c r="X39" i="14"/>
  <c r="P39" i="14"/>
  <c r="Q64" i="17" s="1"/>
  <c r="O64" i="17"/>
  <c r="D43" i="1"/>
  <c r="W65" i="17"/>
  <c r="T41" i="14"/>
  <c r="K41" i="14"/>
  <c r="R41" i="14"/>
  <c r="AB41" i="14"/>
  <c r="T66" i="17" s="1"/>
  <c r="X41" i="14"/>
  <c r="L64" i="1" s="1"/>
  <c r="O66" i="17"/>
  <c r="P41" i="14"/>
  <c r="Q66" i="17" s="1"/>
  <c r="W67" i="17"/>
  <c r="R43" i="14"/>
  <c r="T43" i="14"/>
  <c r="O68" i="17"/>
  <c r="K43" i="14"/>
  <c r="P43" i="14"/>
  <c r="Q68" i="17" s="1"/>
  <c r="AB43" i="14"/>
  <c r="T68" i="17" s="1"/>
  <c r="X43" i="14"/>
  <c r="L66" i="1" s="1"/>
  <c r="W69" i="17"/>
  <c r="K45" i="14"/>
  <c r="R45" i="14"/>
  <c r="T45" i="14"/>
  <c r="X45" i="14"/>
  <c r="L68" i="1" s="1"/>
  <c r="AB45" i="14"/>
  <c r="T70" i="17" s="1"/>
  <c r="O70" i="17"/>
  <c r="P45" i="14"/>
  <c r="Q70" i="17" s="1"/>
  <c r="W71" i="17"/>
  <c r="R47" i="14"/>
  <c r="K47" i="14"/>
  <c r="T47" i="14"/>
  <c r="X47" i="14"/>
  <c r="L70" i="1" s="1"/>
  <c r="AB47" i="14"/>
  <c r="T72" i="17" s="1"/>
  <c r="O72" i="17"/>
  <c r="P47" i="14"/>
  <c r="Q72" i="17" s="1"/>
  <c r="W73" i="17"/>
  <c r="K49" i="14"/>
  <c r="T49" i="14"/>
  <c r="R49" i="14"/>
  <c r="X49" i="14"/>
  <c r="L72" i="1" s="1"/>
  <c r="AB49" i="14"/>
  <c r="T74" i="17" s="1"/>
  <c r="O74" i="17"/>
  <c r="P49" i="14"/>
  <c r="Q74" i="17" s="1"/>
  <c r="W75" i="17"/>
  <c r="K51" i="14"/>
  <c r="R51" i="14"/>
  <c r="T51" i="14"/>
  <c r="X51" i="14"/>
  <c r="L74" i="1" s="1"/>
  <c r="AB51" i="14"/>
  <c r="T76" i="17" s="1"/>
  <c r="O76" i="17"/>
  <c r="P51" i="14"/>
  <c r="Q76" i="17" s="1"/>
  <c r="W77" i="17"/>
  <c r="R53" i="14"/>
  <c r="T53" i="14"/>
  <c r="K53" i="14"/>
  <c r="X53" i="14"/>
  <c r="L76" i="1" s="1"/>
  <c r="AB53" i="14"/>
  <c r="T78" i="17" s="1"/>
  <c r="O78" i="17"/>
  <c r="P53" i="14"/>
  <c r="Q78" i="17" s="1"/>
  <c r="W79" i="17"/>
  <c r="T55" i="14"/>
  <c r="R55" i="14"/>
  <c r="K55" i="14"/>
  <c r="X55" i="14"/>
  <c r="L78" i="1" s="1"/>
  <c r="AB55" i="14"/>
  <c r="T80" i="17" s="1"/>
  <c r="O80" i="17"/>
  <c r="P55" i="14"/>
  <c r="Q80" i="17" s="1"/>
  <c r="W81" i="17"/>
  <c r="K57" i="14"/>
  <c r="T57" i="14"/>
  <c r="R57" i="14"/>
  <c r="X57" i="14"/>
  <c r="L80" i="1" s="1"/>
  <c r="AB57" i="14"/>
  <c r="T82" i="17" s="1"/>
  <c r="O82" i="17"/>
  <c r="P57" i="14"/>
  <c r="Q82" i="17" s="1"/>
  <c r="W83" i="17"/>
  <c r="R59" i="14"/>
  <c r="T59" i="14"/>
  <c r="K59" i="14"/>
  <c r="X59" i="14"/>
  <c r="L82" i="1" s="1"/>
  <c r="AB59" i="14"/>
  <c r="T84" i="17" s="1"/>
  <c r="O84" i="17"/>
  <c r="P59" i="14"/>
  <c r="Q84" i="17" s="1"/>
  <c r="W85" i="17"/>
  <c r="R61" i="14"/>
  <c r="T61" i="14"/>
  <c r="K61" i="14"/>
  <c r="X61" i="14"/>
  <c r="L84" i="1" s="1"/>
  <c r="AB61" i="14"/>
  <c r="T86" i="17" s="1"/>
  <c r="O86" i="17"/>
  <c r="P61" i="14"/>
  <c r="Q86" i="17" s="1"/>
  <c r="W87" i="17"/>
  <c r="R63" i="14"/>
  <c r="T63" i="14"/>
  <c r="K63" i="14"/>
  <c r="X63" i="14"/>
  <c r="L86" i="1" s="1"/>
  <c r="AB63" i="14"/>
  <c r="T88" i="17" s="1"/>
  <c r="O88" i="17"/>
  <c r="P63" i="14"/>
  <c r="Q88" i="17" s="1"/>
  <c r="W89" i="17"/>
  <c r="R65" i="14"/>
  <c r="K65" i="14"/>
  <c r="T65" i="14"/>
  <c r="X65" i="14"/>
  <c r="L88" i="1" s="1"/>
  <c r="AB65" i="14"/>
  <c r="T90" i="17" s="1"/>
  <c r="O90" i="17"/>
  <c r="P65" i="14"/>
  <c r="Q90" i="17" s="1"/>
  <c r="W91" i="17"/>
  <c r="K67" i="14"/>
  <c r="R67" i="14"/>
  <c r="T67" i="14"/>
  <c r="X67" i="14"/>
  <c r="L90" i="1" s="1"/>
  <c r="AB67" i="14"/>
  <c r="T92" i="17" s="1"/>
  <c r="O92" i="17"/>
  <c r="P67" i="14"/>
  <c r="Q92" i="17" s="1"/>
  <c r="W93" i="17"/>
  <c r="K69" i="14"/>
  <c r="T69" i="14"/>
  <c r="R69" i="14"/>
  <c r="X69" i="14"/>
  <c r="L92" i="1" s="1"/>
  <c r="AB69" i="14"/>
  <c r="T94" i="17" s="1"/>
  <c r="O94" i="17"/>
  <c r="P69" i="14"/>
  <c r="Q94" i="17" s="1"/>
  <c r="W95" i="17"/>
  <c r="R71" i="14"/>
  <c r="K71" i="14"/>
  <c r="T71" i="14"/>
  <c r="X71" i="14"/>
  <c r="AB71" i="14"/>
  <c r="T96" i="17" s="1"/>
  <c r="O96" i="17"/>
  <c r="P71" i="14"/>
  <c r="Q96" i="17" s="1"/>
  <c r="D113" i="1"/>
  <c r="W97" i="17"/>
  <c r="H114" i="1"/>
  <c r="T73" i="14"/>
  <c r="R73" i="14"/>
  <c r="K73" i="14"/>
  <c r="X73" i="14"/>
  <c r="AB73" i="14"/>
  <c r="T98" i="17" s="1"/>
  <c r="O98" i="17"/>
  <c r="P73" i="14"/>
  <c r="Q98" i="17" s="1"/>
  <c r="D115" i="1"/>
  <c r="W99" i="17"/>
  <c r="H116" i="1"/>
  <c r="K75" i="14"/>
  <c r="T75" i="14"/>
  <c r="R75" i="14"/>
  <c r="X75" i="14"/>
  <c r="AB75" i="14"/>
  <c r="T100" i="17" s="1"/>
  <c r="O100" i="17"/>
  <c r="P75" i="14"/>
  <c r="Q100" i="17" s="1"/>
  <c r="D117" i="1"/>
  <c r="W101" i="17"/>
  <c r="H118" i="1"/>
  <c r="K77" i="14"/>
  <c r="R77" i="14"/>
  <c r="T77" i="14"/>
  <c r="X77" i="14"/>
  <c r="AB77" i="14"/>
  <c r="T102" i="17" s="1"/>
  <c r="O102" i="17"/>
  <c r="P77" i="14"/>
  <c r="Q102" i="17" s="1"/>
  <c r="D119" i="1"/>
  <c r="W103" i="17"/>
  <c r="H120" i="1"/>
  <c r="T79" i="14"/>
  <c r="K79" i="14"/>
  <c r="R79" i="14"/>
  <c r="X79" i="14"/>
  <c r="AB79" i="14"/>
  <c r="T104" i="17" s="1"/>
  <c r="O104" i="17"/>
  <c r="P79" i="14"/>
  <c r="Q104" i="17" s="1"/>
  <c r="D121" i="1"/>
  <c r="W105" i="17"/>
  <c r="H122" i="1"/>
  <c r="T81" i="14"/>
  <c r="R81" i="14"/>
  <c r="O106" i="17"/>
  <c r="K81" i="14"/>
  <c r="X81" i="14"/>
  <c r="AB81" i="14"/>
  <c r="T106" i="17" s="1"/>
  <c r="P81" i="14"/>
  <c r="Q106" i="17" s="1"/>
  <c r="D123" i="1"/>
  <c r="W107" i="17"/>
  <c r="H124" i="1"/>
  <c r="T83" i="14"/>
  <c r="K83" i="14"/>
  <c r="R83" i="14"/>
  <c r="O108" i="17"/>
  <c r="AB83" i="14"/>
  <c r="T108" i="17" s="1"/>
  <c r="X83" i="14"/>
  <c r="P83" i="14"/>
  <c r="Q108" i="17" s="1"/>
  <c r="D125" i="1"/>
  <c r="W109" i="17"/>
  <c r="H126" i="1"/>
  <c r="K85" i="14"/>
  <c r="R85" i="14"/>
  <c r="T85" i="14"/>
  <c r="P85" i="14"/>
  <c r="Q110" i="17" s="1"/>
  <c r="O110" i="17"/>
  <c r="AB85" i="14"/>
  <c r="T110" i="17" s="1"/>
  <c r="X85" i="14"/>
  <c r="D127" i="1"/>
  <c r="W111" i="17"/>
  <c r="H128" i="1"/>
  <c r="T87" i="14"/>
  <c r="K87" i="14"/>
  <c r="O112" i="17"/>
  <c r="AB87" i="14"/>
  <c r="T112" i="17" s="1"/>
  <c r="X87" i="14"/>
  <c r="R87" i="14"/>
  <c r="P87" i="14"/>
  <c r="Q112" i="17" s="1"/>
  <c r="D129" i="1"/>
  <c r="W113" i="17"/>
  <c r="H130" i="1"/>
  <c r="T89" i="14"/>
  <c r="K89" i="14"/>
  <c r="R89" i="14"/>
  <c r="P89" i="14"/>
  <c r="Q114" i="17" s="1"/>
  <c r="O114" i="17"/>
  <c r="AB89" i="14"/>
  <c r="T114" i="17" s="1"/>
  <c r="X89" i="14"/>
  <c r="D131" i="1"/>
  <c r="W115" i="17"/>
  <c r="H132" i="1"/>
  <c r="K91" i="14"/>
  <c r="T91" i="14"/>
  <c r="O116" i="17"/>
  <c r="P91" i="14"/>
  <c r="Q116" i="17" s="1"/>
  <c r="AB91" i="14"/>
  <c r="T116" i="17" s="1"/>
  <c r="X91" i="14"/>
  <c r="R91" i="14"/>
  <c r="D133" i="1"/>
  <c r="W117" i="17"/>
  <c r="H134" i="1"/>
  <c r="K93" i="14"/>
  <c r="T93" i="14"/>
  <c r="P93" i="14"/>
  <c r="Q118" i="17" s="1"/>
  <c r="O118" i="17"/>
  <c r="AB93" i="14"/>
  <c r="T118" i="17" s="1"/>
  <c r="X93" i="14"/>
  <c r="R93" i="14"/>
  <c r="D135" i="1"/>
  <c r="W119" i="17"/>
  <c r="H136" i="1"/>
  <c r="K95" i="14"/>
  <c r="T95" i="14"/>
  <c r="O120" i="17"/>
  <c r="P95" i="14"/>
  <c r="Q120" i="17" s="1"/>
  <c r="AB95" i="14"/>
  <c r="T120" i="17" s="1"/>
  <c r="X95" i="14"/>
  <c r="R95" i="14"/>
  <c r="D137" i="1"/>
  <c r="W121" i="17"/>
  <c r="H138" i="1"/>
  <c r="T97" i="14"/>
  <c r="K97" i="14"/>
  <c r="AB97" i="14"/>
  <c r="T122" i="17" s="1"/>
  <c r="X97" i="14"/>
  <c r="O122" i="17"/>
  <c r="P97" i="14"/>
  <c r="Q122" i="17" s="1"/>
  <c r="R97" i="14"/>
  <c r="D139" i="1"/>
  <c r="W123" i="17"/>
  <c r="H140" i="1"/>
  <c r="X99" i="14"/>
  <c r="T99" i="14"/>
  <c r="K99" i="14"/>
  <c r="AB99" i="14"/>
  <c r="T124" i="17" s="1"/>
  <c r="P99" i="14"/>
  <c r="Q124" i="17" s="1"/>
  <c r="O124" i="17"/>
  <c r="R99" i="14"/>
  <c r="D141" i="1"/>
  <c r="W125" i="17"/>
  <c r="H142" i="1"/>
  <c r="T101" i="14"/>
  <c r="K101" i="14"/>
  <c r="P101" i="14"/>
  <c r="Q126" i="17" s="1"/>
  <c r="AB101" i="14"/>
  <c r="T126" i="17" s="1"/>
  <c r="X101" i="14"/>
  <c r="L162" i="1" s="1"/>
  <c r="O126" i="17"/>
  <c r="D162" i="1"/>
  <c r="R101" i="14"/>
  <c r="W127" i="17"/>
  <c r="H163" i="1"/>
  <c r="T103" i="14"/>
  <c r="K103" i="14"/>
  <c r="AB103" i="14"/>
  <c r="T128" i="17" s="1"/>
  <c r="X103" i="14"/>
  <c r="L164" i="1" s="1"/>
  <c r="O128" i="17"/>
  <c r="P103" i="14"/>
  <c r="Q128" i="17" s="1"/>
  <c r="R103" i="14"/>
  <c r="D164" i="1"/>
  <c r="W129" i="17"/>
  <c r="H165" i="1"/>
  <c r="K105" i="14"/>
  <c r="AB105" i="14"/>
  <c r="T130" i="17" s="1"/>
  <c r="T105" i="14"/>
  <c r="X105" i="14"/>
  <c r="L166" i="1" s="1"/>
  <c r="P105" i="14"/>
  <c r="Q130" i="17" s="1"/>
  <c r="O130" i="17"/>
  <c r="R105" i="14"/>
  <c r="D166" i="1"/>
  <c r="W131" i="17"/>
  <c r="H167" i="1"/>
  <c r="AB107" i="14"/>
  <c r="T132" i="17" s="1"/>
  <c r="X107" i="14"/>
  <c r="L168" i="1" s="1"/>
  <c r="P107" i="14"/>
  <c r="Q132" i="17" s="1"/>
  <c r="T107" i="14"/>
  <c r="K107" i="14"/>
  <c r="O132" i="17"/>
  <c r="R107" i="14"/>
  <c r="D168" i="1"/>
  <c r="W133" i="17"/>
  <c r="H169" i="1"/>
  <c r="X109" i="14"/>
  <c r="L170" i="1" s="1"/>
  <c r="K109" i="14"/>
  <c r="T109" i="14"/>
  <c r="AB109" i="14"/>
  <c r="T134" i="17" s="1"/>
  <c r="P109" i="14"/>
  <c r="Q134" i="17" s="1"/>
  <c r="O134" i="17"/>
  <c r="R109" i="14"/>
  <c r="D170" i="1"/>
  <c r="W135" i="17"/>
  <c r="H171" i="1"/>
  <c r="AB111" i="14"/>
  <c r="T136" i="17" s="1"/>
  <c r="K111" i="14"/>
  <c r="X111" i="14"/>
  <c r="T111" i="14"/>
  <c r="O136" i="17"/>
  <c r="P111" i="14"/>
  <c r="Q136" i="17" s="1"/>
  <c r="R111" i="14"/>
  <c r="D172" i="1"/>
  <c r="W137" i="17"/>
  <c r="H173" i="1"/>
  <c r="AB113" i="14"/>
  <c r="T138" i="17" s="1"/>
  <c r="O138" i="17"/>
  <c r="P113" i="14"/>
  <c r="Q138" i="17" s="1"/>
  <c r="K113" i="14"/>
  <c r="T113" i="14"/>
  <c r="X113" i="14"/>
  <c r="R113" i="14"/>
  <c r="D174" i="1"/>
  <c r="W139" i="17"/>
  <c r="H175" i="1"/>
  <c r="K115" i="14"/>
  <c r="X115" i="14"/>
  <c r="O140" i="17"/>
  <c r="P115" i="14"/>
  <c r="Q140" i="17" s="1"/>
  <c r="T115" i="14"/>
  <c r="AB115" i="14"/>
  <c r="T140" i="17" s="1"/>
  <c r="R115" i="14"/>
  <c r="D176" i="1"/>
  <c r="W141" i="17"/>
  <c r="H177" i="1"/>
  <c r="T117" i="14"/>
  <c r="AB117" i="14"/>
  <c r="T142" i="17" s="1"/>
  <c r="X117" i="14"/>
  <c r="K117" i="14"/>
  <c r="O142" i="17"/>
  <c r="P117" i="14"/>
  <c r="Q142" i="17" s="1"/>
  <c r="R117" i="14"/>
  <c r="D178" i="1"/>
  <c r="W143" i="17"/>
  <c r="H179" i="1"/>
  <c r="X119" i="14"/>
  <c r="AB119" i="14"/>
  <c r="T144" i="17" s="1"/>
  <c r="T119" i="14"/>
  <c r="K119" i="14"/>
  <c r="P119" i="14"/>
  <c r="Q144" i="17" s="1"/>
  <c r="O144" i="17"/>
  <c r="R119" i="14"/>
  <c r="D180" i="1"/>
  <c r="W145" i="17"/>
  <c r="H181" i="1"/>
  <c r="AB121" i="14"/>
  <c r="T146" i="17" s="1"/>
  <c r="K121" i="14"/>
  <c r="X121" i="14"/>
  <c r="O146" i="17"/>
  <c r="P121" i="14"/>
  <c r="Q146" i="17" s="1"/>
  <c r="T121" i="14"/>
  <c r="R121" i="14"/>
  <c r="D182" i="1"/>
  <c r="AP121" i="14"/>
  <c r="N182" i="1" s="1"/>
  <c r="W147" i="17"/>
  <c r="H183" i="1"/>
  <c r="AB123" i="14"/>
  <c r="T148" i="17" s="1"/>
  <c r="K123" i="14"/>
  <c r="T123" i="14"/>
  <c r="O148" i="17"/>
  <c r="X123" i="14"/>
  <c r="Q148" i="17"/>
  <c r="R123" i="14"/>
  <c r="D184" i="1"/>
  <c r="AP123" i="14"/>
  <c r="N184" i="1" s="1"/>
  <c r="W149" i="17"/>
  <c r="H185" i="1"/>
  <c r="AB125" i="14"/>
  <c r="T150" i="17" s="1"/>
  <c r="K125" i="14"/>
  <c r="X125" i="14"/>
  <c r="T125" i="14"/>
  <c r="P125" i="14"/>
  <c r="Q150" i="17" s="1"/>
  <c r="O150" i="17"/>
  <c r="R125" i="14"/>
  <c r="D186" i="1"/>
  <c r="AP125" i="14"/>
  <c r="N186" i="1" s="1"/>
  <c r="W151" i="17"/>
  <c r="H187" i="1"/>
  <c r="X127" i="14"/>
  <c r="K127" i="14"/>
  <c r="T127" i="14"/>
  <c r="AB127" i="14"/>
  <c r="T152" i="17" s="1"/>
  <c r="O152" i="17"/>
  <c r="P127" i="14"/>
  <c r="Q152" i="17" s="1"/>
  <c r="R127" i="14"/>
  <c r="D188" i="1"/>
  <c r="AP127" i="14"/>
  <c r="N188" i="1" s="1"/>
  <c r="W153" i="17"/>
  <c r="H189" i="1"/>
  <c r="X129" i="14"/>
  <c r="AB129" i="14"/>
  <c r="T154" i="17" s="1"/>
  <c r="P129" i="14"/>
  <c r="Q154" i="17" s="1"/>
  <c r="K129" i="14"/>
  <c r="R129" i="14"/>
  <c r="O154" i="17"/>
  <c r="T129" i="14"/>
  <c r="D190" i="1"/>
  <c r="AP129" i="14"/>
  <c r="N190" i="1" s="1"/>
  <c r="W155" i="17"/>
  <c r="H191" i="1"/>
  <c r="J131" i="13"/>
  <c r="AD131" i="14" s="1"/>
  <c r="F131" i="14"/>
  <c r="AF131" i="14" s="1"/>
  <c r="Y156" i="17"/>
  <c r="F192" i="1"/>
  <c r="F133" i="14"/>
  <c r="H133" i="14" s="1"/>
  <c r="AC133" i="14" s="1"/>
  <c r="J133" i="13"/>
  <c r="AD133" i="14" s="1"/>
  <c r="Y158" i="17"/>
  <c r="F213" i="1"/>
  <c r="F135" i="14"/>
  <c r="AF135" i="14" s="1"/>
  <c r="J135" i="13"/>
  <c r="AD135" i="14" s="1"/>
  <c r="Y160" i="17"/>
  <c r="F215" i="1"/>
  <c r="F137" i="14"/>
  <c r="H137" i="14" s="1"/>
  <c r="AC137" i="14" s="1"/>
  <c r="J137" i="13"/>
  <c r="AD137" i="14" s="1"/>
  <c r="Y162" i="17"/>
  <c r="F217" i="1"/>
  <c r="F139" i="14"/>
  <c r="AF139" i="14" s="1"/>
  <c r="J139" i="13"/>
  <c r="AD139" i="14" s="1"/>
  <c r="Y164" i="17"/>
  <c r="F219" i="1"/>
  <c r="F141" i="14"/>
  <c r="AF141" i="14" s="1"/>
  <c r="J141" i="13"/>
  <c r="AD141" i="14" s="1"/>
  <c r="Y166" i="17"/>
  <c r="F221" i="1"/>
  <c r="F143" i="14"/>
  <c r="AF143" i="14" s="1"/>
  <c r="J143" i="13"/>
  <c r="AD143" i="14" s="1"/>
  <c r="Y168" i="17"/>
  <c r="F223" i="1"/>
  <c r="F145" i="14"/>
  <c r="H145" i="14" s="1"/>
  <c r="I145" i="14" s="1"/>
  <c r="J145" i="13"/>
  <c r="AD145" i="14" s="1"/>
  <c r="Y170" i="17"/>
  <c r="F225" i="1"/>
  <c r="F147" i="14"/>
  <c r="AF147" i="14" s="1"/>
  <c r="J147" i="13"/>
  <c r="AD147" i="14" s="1"/>
  <c r="Y172" i="17"/>
  <c r="F227" i="1"/>
  <c r="J149" i="13"/>
  <c r="AD149" i="14" s="1"/>
  <c r="F149" i="14"/>
  <c r="AF149" i="14" s="1"/>
  <c r="Y174" i="17"/>
  <c r="F229" i="1"/>
  <c r="J151" i="13"/>
  <c r="AD151" i="14" s="1"/>
  <c r="F151" i="14"/>
  <c r="AF151" i="14" s="1"/>
  <c r="Y176" i="17"/>
  <c r="F231" i="1"/>
  <c r="F153" i="14"/>
  <c r="AF153" i="14" s="1"/>
  <c r="J153" i="13"/>
  <c r="AD153" i="14" s="1"/>
  <c r="Y178" i="17"/>
  <c r="F233" i="1"/>
  <c r="F155" i="14"/>
  <c r="AF155" i="14" s="1"/>
  <c r="J155" i="13"/>
  <c r="AD155" i="14" s="1"/>
  <c r="Y180" i="17"/>
  <c r="F235" i="1"/>
  <c r="F157" i="14"/>
  <c r="AF157" i="14" s="1"/>
  <c r="J157" i="13"/>
  <c r="AD157" i="14" s="1"/>
  <c r="Y182" i="17"/>
  <c r="F237" i="1"/>
  <c r="F159" i="14"/>
  <c r="AF159" i="14" s="1"/>
  <c r="J159" i="13"/>
  <c r="AD159" i="14" s="1"/>
  <c r="Y184" i="17"/>
  <c r="F239" i="1"/>
  <c r="F161" i="14"/>
  <c r="H161" i="14" s="1"/>
  <c r="AC161" i="14" s="1"/>
  <c r="J161" i="13"/>
  <c r="AD161" i="14" s="1"/>
  <c r="Y186" i="17"/>
  <c r="F241" i="1"/>
  <c r="F163" i="14"/>
  <c r="AF163" i="14" s="1"/>
  <c r="J163" i="13"/>
  <c r="AD163" i="14" s="1"/>
  <c r="Y188" i="17"/>
  <c r="F262" i="1"/>
  <c r="F165" i="14"/>
  <c r="AF165" i="14" s="1"/>
  <c r="J165" i="13"/>
  <c r="AD165" i="14" s="1"/>
  <c r="Y190" i="17"/>
  <c r="F264" i="1"/>
  <c r="F167" i="14"/>
  <c r="H167" i="14" s="1"/>
  <c r="I167" i="14" s="1"/>
  <c r="J167" i="13"/>
  <c r="AD167" i="14" s="1"/>
  <c r="Y192" i="17"/>
  <c r="F266" i="1"/>
  <c r="F169" i="14"/>
  <c r="H169" i="14" s="1"/>
  <c r="I169" i="14" s="1"/>
  <c r="J169" i="13"/>
  <c r="AD169" i="14" s="1"/>
  <c r="Y194" i="17"/>
  <c r="F268" i="1"/>
  <c r="F171" i="14"/>
  <c r="H171" i="14" s="1"/>
  <c r="I171" i="14" s="1"/>
  <c r="J171" i="13"/>
  <c r="AD171" i="14" s="1"/>
  <c r="Y196" i="17"/>
  <c r="F270" i="1"/>
  <c r="F173" i="14"/>
  <c r="H173" i="14" s="1"/>
  <c r="I173" i="14" s="1"/>
  <c r="J173" i="13"/>
  <c r="AD173" i="14" s="1"/>
  <c r="Y198" i="17"/>
  <c r="F272" i="1"/>
  <c r="F175" i="14"/>
  <c r="AF175" i="14" s="1"/>
  <c r="J175" i="13"/>
  <c r="AD175" i="14" s="1"/>
  <c r="Y200" i="17"/>
  <c r="F274" i="1"/>
  <c r="F177" i="14"/>
  <c r="H177" i="14" s="1"/>
  <c r="AC177" i="14" s="1"/>
  <c r="J177" i="13"/>
  <c r="AD177" i="14" s="1"/>
  <c r="Y202" i="17"/>
  <c r="F276" i="1"/>
  <c r="F179" i="14"/>
  <c r="AF179" i="14" s="1"/>
  <c r="J179" i="13"/>
  <c r="AD179" i="14" s="1"/>
  <c r="Y204" i="17"/>
  <c r="F278" i="1"/>
  <c r="F181" i="14"/>
  <c r="AF181" i="14" s="1"/>
  <c r="J181" i="13"/>
  <c r="AD181" i="14" s="1"/>
  <c r="Y206" i="17"/>
  <c r="F183" i="14"/>
  <c r="H183" i="14" s="1"/>
  <c r="I183" i="14" s="1"/>
  <c r="J183" i="13"/>
  <c r="AD183" i="14" s="1"/>
  <c r="Y208" i="17"/>
  <c r="F185" i="14"/>
  <c r="AF185" i="14" s="1"/>
  <c r="J185" i="13"/>
  <c r="AD185" i="14" s="1"/>
  <c r="Y210" i="17"/>
  <c r="F187" i="14"/>
  <c r="AF187" i="14" s="1"/>
  <c r="Y212" i="17"/>
  <c r="J189" i="13"/>
  <c r="AD189" i="14" s="1"/>
  <c r="F189" i="14"/>
  <c r="AF189" i="14" s="1"/>
  <c r="Y214" i="17"/>
  <c r="F191" i="14"/>
  <c r="AF191" i="14" s="1"/>
  <c r="J191" i="13"/>
  <c r="AD191" i="14" s="1"/>
  <c r="Y216" i="17"/>
  <c r="J193" i="13"/>
  <c r="AD193" i="14" s="1"/>
  <c r="F193" i="14"/>
  <c r="H193" i="14" s="1"/>
  <c r="F196" i="14"/>
  <c r="H196" i="14" s="1"/>
  <c r="J196" i="13"/>
  <c r="AD196" i="14" s="1"/>
  <c r="F198" i="14"/>
  <c r="J198" i="13"/>
  <c r="AD198" i="14" s="1"/>
  <c r="F200" i="14"/>
  <c r="J200" i="13"/>
  <c r="AD200" i="14" s="1"/>
  <c r="J202" i="13"/>
  <c r="AD202" i="14" s="1"/>
  <c r="F202" i="14"/>
  <c r="AF202" i="14" s="1"/>
  <c r="F204" i="14"/>
  <c r="J204" i="13"/>
  <c r="AD204" i="14" s="1"/>
  <c r="F206" i="14"/>
  <c r="H206" i="14" s="1"/>
  <c r="AD206" i="14"/>
  <c r="F208" i="14"/>
  <c r="H208" i="14" s="1"/>
  <c r="AD208" i="14"/>
  <c r="H14" i="26"/>
  <c r="F210" i="14"/>
  <c r="AF210" i="14" s="1"/>
  <c r="J210" i="13"/>
  <c r="AD210" i="14" s="1"/>
  <c r="H16" i="26"/>
  <c r="F212" i="14"/>
  <c r="AF212" i="14" s="1"/>
  <c r="H18" i="26"/>
  <c r="F214" i="14"/>
  <c r="H214" i="14" s="1"/>
  <c r="I214" i="14" s="1"/>
  <c r="J214" i="13"/>
  <c r="AD214" i="14" s="1"/>
  <c r="H20" i="26"/>
  <c r="F216" i="14"/>
  <c r="H216" i="14" s="1"/>
  <c r="I216" i="14" s="1"/>
  <c r="J216" i="13"/>
  <c r="AD216" i="14" s="1"/>
  <c r="H22" i="26"/>
  <c r="F218" i="14"/>
  <c r="H218" i="14" s="1"/>
  <c r="I218" i="14" s="1"/>
  <c r="J218" i="13"/>
  <c r="AD218" i="14" s="1"/>
  <c r="H24" i="26"/>
  <c r="F220" i="14"/>
  <c r="AF220" i="14" s="1"/>
  <c r="J220" i="13"/>
  <c r="AD220" i="14" s="1"/>
  <c r="H26" i="26"/>
  <c r="F222" i="14"/>
  <c r="AF222" i="14" s="1"/>
  <c r="J222" i="13"/>
  <c r="AD222" i="14" s="1"/>
  <c r="H28" i="26"/>
  <c r="F224" i="14"/>
  <c r="AD224" i="14"/>
  <c r="H30" i="26"/>
  <c r="F226" i="14"/>
  <c r="H226" i="14" s="1"/>
  <c r="AC226" i="14" s="1"/>
  <c r="AD226" i="14"/>
  <c r="H32" i="26"/>
  <c r="F228" i="14"/>
  <c r="H228" i="14" s="1"/>
  <c r="AD228" i="14"/>
  <c r="H34" i="26"/>
  <c r="F230" i="14"/>
  <c r="AF230" i="14" s="1"/>
  <c r="AD230" i="14"/>
  <c r="H36" i="26"/>
  <c r="F232" i="14"/>
  <c r="AD232" i="14"/>
  <c r="H38" i="26"/>
  <c r="F234" i="14"/>
  <c r="H234" i="14" s="1"/>
  <c r="AD234" i="14"/>
  <c r="H40" i="26"/>
  <c r="F236" i="14"/>
  <c r="AD236" i="14"/>
  <c r="H42" i="26"/>
  <c r="F238" i="14"/>
  <c r="H238" i="14" s="1"/>
  <c r="AD238" i="14"/>
  <c r="H44" i="26"/>
  <c r="F240" i="14"/>
  <c r="AD240" i="14"/>
  <c r="H46" i="26"/>
  <c r="F242" i="14"/>
  <c r="AD242" i="14"/>
  <c r="H48" i="26"/>
  <c r="F244" i="14"/>
  <c r="AD244" i="14"/>
  <c r="H50" i="26"/>
  <c r="F246" i="14"/>
  <c r="AD246" i="14"/>
  <c r="H52" i="26"/>
  <c r="F248" i="14"/>
  <c r="AD248" i="14"/>
  <c r="H54" i="26"/>
  <c r="F250" i="14"/>
  <c r="AD250" i="14"/>
  <c r="H56" i="26"/>
  <c r="F252" i="14"/>
  <c r="AD252" i="14"/>
  <c r="H58" i="26"/>
  <c r="F254" i="14"/>
  <c r="AD254" i="14"/>
  <c r="H60" i="26"/>
  <c r="F256" i="14"/>
  <c r="AD256" i="14"/>
  <c r="H62" i="26"/>
  <c r="F258" i="14"/>
  <c r="AD258" i="14"/>
  <c r="H64" i="26"/>
  <c r="F260" i="14"/>
  <c r="AD260" i="14"/>
  <c r="H66" i="26"/>
  <c r="AD262" i="14"/>
  <c r="F262" i="14"/>
  <c r="H68" i="26"/>
  <c r="AD264" i="14"/>
  <c r="F264" i="14"/>
  <c r="H70" i="26"/>
  <c r="F266" i="14"/>
  <c r="AD266" i="14"/>
  <c r="H72" i="26"/>
  <c r="F268" i="14"/>
  <c r="AD268" i="14"/>
  <c r="H74" i="26"/>
  <c r="F270" i="14"/>
  <c r="AD270" i="14"/>
  <c r="H76" i="26"/>
  <c r="F272" i="14"/>
  <c r="AD272" i="14"/>
  <c r="H78" i="26"/>
  <c r="F274" i="14"/>
  <c r="AD274" i="14"/>
  <c r="H80" i="26"/>
  <c r="F276" i="14"/>
  <c r="H82" i="26"/>
  <c r="F278" i="14"/>
  <c r="H84" i="26"/>
  <c r="F280" i="14"/>
  <c r="H86" i="26"/>
  <c r="F282" i="14"/>
  <c r="H88" i="26"/>
  <c r="F284" i="14"/>
  <c r="H90" i="26"/>
  <c r="F286" i="14"/>
  <c r="H92" i="26"/>
  <c r="F288" i="14"/>
  <c r="H94" i="26"/>
  <c r="F290" i="14"/>
  <c r="H96" i="26"/>
  <c r="F292" i="14"/>
  <c r="H98" i="26"/>
  <c r="F294" i="14"/>
  <c r="H100" i="26"/>
  <c r="F296" i="14"/>
  <c r="H102" i="26"/>
  <c r="F298" i="14"/>
  <c r="H104" i="26"/>
  <c r="F300" i="14"/>
  <c r="H106" i="26"/>
  <c r="W156" i="17"/>
  <c r="H192" i="1"/>
  <c r="P132" i="14"/>
  <c r="Q157" i="17" s="1"/>
  <c r="K132" i="14"/>
  <c r="X132" i="14"/>
  <c r="T132" i="14"/>
  <c r="O157" i="17"/>
  <c r="AB132" i="14"/>
  <c r="T157" i="17" s="1"/>
  <c r="R132" i="14"/>
  <c r="D212" i="1"/>
  <c r="AP132" i="14"/>
  <c r="N212" i="1" s="1"/>
  <c r="W158" i="17"/>
  <c r="H213" i="1"/>
  <c r="T134" i="14"/>
  <c r="K134" i="14"/>
  <c r="O159" i="17"/>
  <c r="P134" i="14"/>
  <c r="Q159" i="17" s="1"/>
  <c r="X134" i="14"/>
  <c r="L214" i="1" s="1"/>
  <c r="AB134" i="14"/>
  <c r="T159" i="17" s="1"/>
  <c r="R134" i="14"/>
  <c r="D214" i="1"/>
  <c r="AP134" i="14"/>
  <c r="N214" i="1" s="1"/>
  <c r="W160" i="17"/>
  <c r="H215" i="1"/>
  <c r="T136" i="14"/>
  <c r="K136" i="14"/>
  <c r="O161" i="17"/>
  <c r="P136" i="14"/>
  <c r="Q161" i="17" s="1"/>
  <c r="X136" i="14"/>
  <c r="L216" i="1" s="1"/>
  <c r="AB136" i="14"/>
  <c r="T161" i="17" s="1"/>
  <c r="R136" i="14"/>
  <c r="D216" i="1"/>
  <c r="AP136" i="14"/>
  <c r="N216" i="1" s="1"/>
  <c r="W162" i="17"/>
  <c r="H217" i="1"/>
  <c r="T138" i="14"/>
  <c r="R138" i="14"/>
  <c r="K138" i="14"/>
  <c r="O163" i="17"/>
  <c r="P138" i="14"/>
  <c r="Q163" i="17" s="1"/>
  <c r="X138" i="14"/>
  <c r="T163" i="17"/>
  <c r="D218" i="1"/>
  <c r="AP138" i="14"/>
  <c r="N218" i="1" s="1"/>
  <c r="W164" i="17"/>
  <c r="H219" i="1"/>
  <c r="X140" i="14"/>
  <c r="K140" i="14"/>
  <c r="T165" i="17"/>
  <c r="R140" i="14"/>
  <c r="O165" i="17"/>
  <c r="P140" i="14"/>
  <c r="Q165" i="17" s="1"/>
  <c r="T140" i="14"/>
  <c r="D220" i="1"/>
  <c r="AP140" i="14"/>
  <c r="N220" i="1" s="1"/>
  <c r="W166" i="17"/>
  <c r="H221" i="1"/>
  <c r="R142" i="14"/>
  <c r="T142" i="14"/>
  <c r="K142" i="14"/>
  <c r="P142" i="14"/>
  <c r="Q167" i="17" s="1"/>
  <c r="X142" i="14"/>
  <c r="O167" i="17"/>
  <c r="D222" i="1"/>
  <c r="AP142" i="14"/>
  <c r="N222" i="1" s="1"/>
  <c r="W168" i="17"/>
  <c r="H223" i="1"/>
  <c r="R144" i="14"/>
  <c r="T169" i="17"/>
  <c r="P144" i="14"/>
  <c r="Q169" i="17" s="1"/>
  <c r="T144" i="14"/>
  <c r="K144" i="14"/>
  <c r="X144" i="14"/>
  <c r="O169" i="17"/>
  <c r="D224" i="1"/>
  <c r="AP144" i="14"/>
  <c r="N224" i="1" s="1"/>
  <c r="W170" i="17"/>
  <c r="H225" i="1"/>
  <c r="R146" i="14"/>
  <c r="T146" i="14"/>
  <c r="P146" i="14"/>
  <c r="Q171" i="17" s="1"/>
  <c r="O171" i="17"/>
  <c r="T171" i="17"/>
  <c r="K146" i="14"/>
  <c r="X146" i="14"/>
  <c r="D226" i="1"/>
  <c r="AP146" i="14"/>
  <c r="N226" i="1" s="1"/>
  <c r="W172" i="17"/>
  <c r="H227" i="1"/>
  <c r="K148" i="14"/>
  <c r="R148" i="14"/>
  <c r="T148" i="14"/>
  <c r="X148" i="14"/>
  <c r="O173" i="17"/>
  <c r="T173" i="17"/>
  <c r="P148" i="14"/>
  <c r="Q173" i="17" s="1"/>
  <c r="D228" i="1"/>
  <c r="W174" i="17"/>
  <c r="H229" i="1"/>
  <c r="R150" i="14"/>
  <c r="P150" i="14"/>
  <c r="Q175" i="17" s="1"/>
  <c r="X150" i="14"/>
  <c r="T150" i="14"/>
  <c r="O175" i="17"/>
  <c r="K150" i="14"/>
  <c r="T175" i="17"/>
  <c r="D230" i="1"/>
  <c r="W176" i="17"/>
  <c r="H231" i="1"/>
  <c r="T152" i="14"/>
  <c r="O177" i="17"/>
  <c r="R152" i="14"/>
  <c r="K152" i="14"/>
  <c r="P152" i="14"/>
  <c r="Q177" i="17" s="1"/>
  <c r="X152" i="14"/>
  <c r="T177" i="17"/>
  <c r="D232" i="1"/>
  <c r="W178" i="17"/>
  <c r="H233" i="1"/>
  <c r="O179" i="17"/>
  <c r="R154" i="14"/>
  <c r="P154" i="14"/>
  <c r="Q179" i="17" s="1"/>
  <c r="T154" i="14"/>
  <c r="T179" i="17"/>
  <c r="X154" i="14"/>
  <c r="K154" i="14"/>
  <c r="D234" i="1"/>
  <c r="W180" i="17"/>
  <c r="H235" i="1"/>
  <c r="R156" i="14"/>
  <c r="T156" i="14"/>
  <c r="X156" i="14"/>
  <c r="AB156" i="14"/>
  <c r="T181" i="17" s="1"/>
  <c r="K156" i="14"/>
  <c r="P156" i="14"/>
  <c r="Q181" i="17" s="1"/>
  <c r="O181" i="17"/>
  <c r="D236" i="1"/>
  <c r="W182" i="17"/>
  <c r="H237" i="1"/>
  <c r="T158" i="14"/>
  <c r="K158" i="14"/>
  <c r="O183" i="17"/>
  <c r="P158" i="14"/>
  <c r="Q183" i="17" s="1"/>
  <c r="X158" i="14"/>
  <c r="R158" i="14"/>
  <c r="D238" i="1"/>
  <c r="W184" i="17"/>
  <c r="H239" i="1"/>
  <c r="R160" i="14"/>
  <c r="X160" i="14"/>
  <c r="O185" i="17"/>
  <c r="K160" i="14"/>
  <c r="T160" i="14"/>
  <c r="AB160" i="14"/>
  <c r="T185" i="17" s="1"/>
  <c r="D240" i="1"/>
  <c r="W186" i="17"/>
  <c r="H241" i="1"/>
  <c r="T162" i="14"/>
  <c r="R162" i="14"/>
  <c r="O187" i="17"/>
  <c r="P162" i="14"/>
  <c r="Q187" i="17" s="1"/>
  <c r="K162" i="14"/>
  <c r="X162" i="14"/>
  <c r="AB162" i="14"/>
  <c r="T187" i="17" s="1"/>
  <c r="D242" i="1"/>
  <c r="W188" i="17"/>
  <c r="H262" i="1"/>
  <c r="T164" i="14"/>
  <c r="R164" i="14"/>
  <c r="AB164" i="14"/>
  <c r="T189" i="17" s="1"/>
  <c r="X164" i="14"/>
  <c r="K164" i="14"/>
  <c r="O189" i="17"/>
  <c r="P164" i="14"/>
  <c r="Q189" i="17" s="1"/>
  <c r="D263" i="1"/>
  <c r="W190" i="17"/>
  <c r="H264" i="1"/>
  <c r="X166" i="14"/>
  <c r="T166" i="14"/>
  <c r="AB166" i="14"/>
  <c r="T191" i="17" s="1"/>
  <c r="K166" i="14"/>
  <c r="O191" i="17"/>
  <c r="R166" i="14"/>
  <c r="D265" i="1"/>
  <c r="W192" i="17"/>
  <c r="H266" i="1"/>
  <c r="K168" i="14"/>
  <c r="AB168" i="14"/>
  <c r="T193" i="17" s="1"/>
  <c r="P168" i="14"/>
  <c r="Q193" i="17" s="1"/>
  <c r="T168" i="14"/>
  <c r="O193" i="17"/>
  <c r="X168" i="14"/>
  <c r="R168" i="14"/>
  <c r="D267" i="1"/>
  <c r="W194" i="17"/>
  <c r="H268" i="1"/>
  <c r="AB170" i="14"/>
  <c r="T195" i="17" s="1"/>
  <c r="P170" i="14"/>
  <c r="Q195" i="17" s="1"/>
  <c r="R170" i="14"/>
  <c r="X170" i="14"/>
  <c r="O195" i="17"/>
  <c r="T170" i="14"/>
  <c r="K170" i="14"/>
  <c r="D269" i="1"/>
  <c r="W196" i="17"/>
  <c r="H270" i="1"/>
  <c r="AB172" i="14"/>
  <c r="T197" i="17" s="1"/>
  <c r="T172" i="14"/>
  <c r="P172" i="14"/>
  <c r="Q197" i="17" s="1"/>
  <c r="K172" i="14"/>
  <c r="X172" i="14"/>
  <c r="O197" i="17"/>
  <c r="R172" i="14"/>
  <c r="D271" i="1"/>
  <c r="W198" i="17"/>
  <c r="H272" i="1"/>
  <c r="T174" i="14"/>
  <c r="P174" i="14"/>
  <c r="Q199" i="17" s="1"/>
  <c r="R174" i="14"/>
  <c r="X174" i="14"/>
  <c r="O199" i="17"/>
  <c r="AB174" i="14"/>
  <c r="T199" i="17" s="1"/>
  <c r="K174" i="14"/>
  <c r="D273" i="1"/>
  <c r="W200" i="17"/>
  <c r="H274" i="1"/>
  <c r="AB176" i="14"/>
  <c r="T201" i="17" s="1"/>
  <c r="O201" i="17"/>
  <c r="P176" i="14"/>
  <c r="Q201" i="17" s="1"/>
  <c r="X176" i="14"/>
  <c r="R176" i="14"/>
  <c r="K176" i="14"/>
  <c r="T176" i="14"/>
  <c r="D275" i="1"/>
  <c r="W202" i="17"/>
  <c r="H276" i="1"/>
  <c r="O203" i="17"/>
  <c r="X178" i="14"/>
  <c r="R178" i="14"/>
  <c r="K178" i="14"/>
  <c r="P178" i="14"/>
  <c r="Q203" i="17" s="1"/>
  <c r="T178" i="14"/>
  <c r="AB178" i="14"/>
  <c r="T203" i="17" s="1"/>
  <c r="D277" i="1"/>
  <c r="W204" i="17"/>
  <c r="H278" i="1"/>
  <c r="T180" i="14"/>
  <c r="AB180" i="14"/>
  <c r="K180" i="14"/>
  <c r="R180" i="14"/>
  <c r="O205" i="17"/>
  <c r="X180" i="14"/>
  <c r="P180" i="14"/>
  <c r="Q205" i="17" s="1"/>
  <c r="D279" i="1"/>
  <c r="W206" i="17"/>
  <c r="O207" i="17"/>
  <c r="T182" i="14"/>
  <c r="AB182" i="14"/>
  <c r="T207" i="17" s="1"/>
  <c r="K182" i="14"/>
  <c r="P182" i="14"/>
  <c r="Q207" i="17" s="1"/>
  <c r="R182" i="14"/>
  <c r="W208" i="17"/>
  <c r="P184" i="14"/>
  <c r="Q209" i="17" s="1"/>
  <c r="AB184" i="14"/>
  <c r="T209" i="17" s="1"/>
  <c r="T184" i="14"/>
  <c r="O209" i="17"/>
  <c r="R184" i="14"/>
  <c r="K184" i="14"/>
  <c r="W210" i="17"/>
  <c r="X186" i="14"/>
  <c r="O211" i="17"/>
  <c r="AB186" i="14"/>
  <c r="T186" i="14"/>
  <c r="P186" i="14"/>
  <c r="Q211" i="17" s="1"/>
  <c r="R186" i="14"/>
  <c r="K186" i="14"/>
  <c r="W212" i="17"/>
  <c r="P188" i="14"/>
  <c r="Q213" i="17" s="1"/>
  <c r="AB188" i="14"/>
  <c r="T213" i="17" s="1"/>
  <c r="K188" i="14"/>
  <c r="T188" i="14"/>
  <c r="O213" i="17"/>
  <c r="X188" i="14"/>
  <c r="R188" i="14"/>
  <c r="W214" i="17"/>
  <c r="AB190" i="14"/>
  <c r="T215" i="17" s="1"/>
  <c r="T190" i="14"/>
  <c r="R190" i="14"/>
  <c r="O215" i="17"/>
  <c r="K190" i="14"/>
  <c r="P190" i="14"/>
  <c r="Q215" i="17" s="1"/>
  <c r="X190" i="14"/>
  <c r="W216" i="17"/>
  <c r="R192" i="14"/>
  <c r="AB192" i="14"/>
  <c r="T217" i="17" s="1"/>
  <c r="O217" i="17"/>
  <c r="P192" i="14"/>
  <c r="Q217" i="17" s="1"/>
  <c r="X192" i="14"/>
  <c r="K192" i="14"/>
  <c r="T192" i="14"/>
  <c r="R194" i="14"/>
  <c r="X194" i="14"/>
  <c r="AB194" i="14"/>
  <c r="T194" i="14"/>
  <c r="K194" i="14"/>
  <c r="P194" i="14"/>
  <c r="T196" i="14"/>
  <c r="AB196" i="14"/>
  <c r="R196" i="14"/>
  <c r="P196" i="14"/>
  <c r="K196" i="14"/>
  <c r="X196" i="14"/>
  <c r="R198" i="14"/>
  <c r="AB198" i="14"/>
  <c r="K198" i="14"/>
  <c r="X198" i="14"/>
  <c r="T198" i="14"/>
  <c r="P198" i="14"/>
  <c r="T200" i="14"/>
  <c r="R200" i="14"/>
  <c r="P200" i="14"/>
  <c r="X200" i="14"/>
  <c r="AB200" i="14"/>
  <c r="K200" i="14"/>
  <c r="R202" i="14"/>
  <c r="AB202" i="14"/>
  <c r="K202" i="14"/>
  <c r="P202" i="14"/>
  <c r="X202" i="14"/>
  <c r="T202" i="14"/>
  <c r="T204" i="14"/>
  <c r="X204" i="14"/>
  <c r="R204" i="14"/>
  <c r="K204" i="14"/>
  <c r="AB204" i="14"/>
  <c r="P204" i="14"/>
  <c r="P206" i="14"/>
  <c r="AB206" i="14"/>
  <c r="R206" i="14"/>
  <c r="T206" i="14"/>
  <c r="X206" i="14"/>
  <c r="L325" i="1" s="1"/>
  <c r="I12" i="26"/>
  <c r="N12" i="26" s="1"/>
  <c r="S12" i="26" s="1"/>
  <c r="K206" i="14"/>
  <c r="X208" i="14"/>
  <c r="L327" i="1" s="1"/>
  <c r="P208" i="14"/>
  <c r="T208" i="14"/>
  <c r="AB208" i="14"/>
  <c r="R208" i="14"/>
  <c r="I14" i="26"/>
  <c r="K208" i="14"/>
  <c r="R210" i="14"/>
  <c r="AB210" i="14"/>
  <c r="K210" i="14"/>
  <c r="T210" i="14"/>
  <c r="I16" i="26"/>
  <c r="P210" i="14"/>
  <c r="X210" i="14"/>
  <c r="L329" i="1" s="1"/>
  <c r="AB212" i="14"/>
  <c r="R212" i="14"/>
  <c r="AD212" i="14"/>
  <c r="K212" i="14"/>
  <c r="I18" i="26"/>
  <c r="N18" i="26" s="1"/>
  <c r="S18" i="26" s="1"/>
  <c r="P212" i="14"/>
  <c r="X212" i="14"/>
  <c r="L331" i="1" s="1"/>
  <c r="T212" i="14"/>
  <c r="P214" i="14"/>
  <c r="X214" i="14"/>
  <c r="L333" i="1" s="1"/>
  <c r="AB214" i="14"/>
  <c r="R214" i="14"/>
  <c r="T214" i="14"/>
  <c r="I20" i="26"/>
  <c r="K214" i="14"/>
  <c r="P216" i="14"/>
  <c r="AB216" i="14"/>
  <c r="K216" i="14"/>
  <c r="X216" i="14"/>
  <c r="L335" i="1" s="1"/>
  <c r="I22" i="26"/>
  <c r="N22" i="26" s="1"/>
  <c r="S22" i="26" s="1"/>
  <c r="R216" i="14"/>
  <c r="T216" i="14"/>
  <c r="I24" i="26"/>
  <c r="K218" i="14"/>
  <c r="P218" i="14"/>
  <c r="AB218" i="14"/>
  <c r="R218" i="14"/>
  <c r="X218" i="14"/>
  <c r="L337" i="1" s="1"/>
  <c r="T218" i="14"/>
  <c r="I26" i="26"/>
  <c r="AB220" i="14"/>
  <c r="R220" i="14"/>
  <c r="X220" i="14"/>
  <c r="L339" i="1" s="1"/>
  <c r="T220" i="14"/>
  <c r="K220" i="14"/>
  <c r="P220" i="14"/>
  <c r="I28" i="26"/>
  <c r="N28" i="26" s="1"/>
  <c r="S28" i="26" s="1"/>
  <c r="K222" i="14"/>
  <c r="P222" i="14"/>
  <c r="AB222" i="14"/>
  <c r="R222" i="14"/>
  <c r="X222" i="14"/>
  <c r="L341" i="1" s="1"/>
  <c r="T222" i="14"/>
  <c r="I30" i="26"/>
  <c r="N30" i="26" s="1"/>
  <c r="S30" i="26" s="1"/>
  <c r="P224" i="14"/>
  <c r="X224" i="14"/>
  <c r="AF224" i="14"/>
  <c r="R224" i="14"/>
  <c r="T224" i="14"/>
  <c r="AB224" i="14"/>
  <c r="K224" i="14"/>
  <c r="P226" i="14"/>
  <c r="X226" i="14"/>
  <c r="R226" i="14"/>
  <c r="K226" i="14"/>
  <c r="I32" i="26"/>
  <c r="N32" i="26" s="1"/>
  <c r="S32" i="26" s="1"/>
  <c r="T226" i="14"/>
  <c r="AB226" i="14"/>
  <c r="I34" i="26"/>
  <c r="N34" i="26" s="1"/>
  <c r="S34" i="26" s="1"/>
  <c r="T228" i="14"/>
  <c r="AB228" i="14"/>
  <c r="R228" i="14"/>
  <c r="P228" i="14"/>
  <c r="X228" i="14"/>
  <c r="K228" i="14"/>
  <c r="P230" i="14"/>
  <c r="X230" i="14"/>
  <c r="R230" i="14"/>
  <c r="V230" i="14" s="1"/>
  <c r="AB230" i="14"/>
  <c r="I36" i="26"/>
  <c r="N36" i="26" s="1"/>
  <c r="S36" i="26" s="1"/>
  <c r="T230" i="14"/>
  <c r="K230" i="14"/>
  <c r="P232" i="14"/>
  <c r="X232" i="14"/>
  <c r="AF232" i="14"/>
  <c r="R232" i="14"/>
  <c r="I38" i="26"/>
  <c r="N38" i="26" s="1"/>
  <c r="S38" i="26" s="1"/>
  <c r="T232" i="14"/>
  <c r="AB232" i="14"/>
  <c r="K232" i="14"/>
  <c r="P234" i="14"/>
  <c r="X234" i="14"/>
  <c r="R234" i="14"/>
  <c r="V234" i="14" s="1"/>
  <c r="AB234" i="14"/>
  <c r="I40" i="26"/>
  <c r="N40" i="26" s="1"/>
  <c r="S40" i="26" s="1"/>
  <c r="T234" i="14"/>
  <c r="K234" i="14"/>
  <c r="I42" i="26"/>
  <c r="N42" i="26" s="1"/>
  <c r="S42" i="26" s="1"/>
  <c r="T236" i="14"/>
  <c r="AB236" i="14"/>
  <c r="AF236" i="14"/>
  <c r="R236" i="14"/>
  <c r="P236" i="14"/>
  <c r="X236" i="14"/>
  <c r="V236" i="14"/>
  <c r="K236" i="14"/>
  <c r="AC236" i="14"/>
  <c r="AE236" i="14" s="1"/>
  <c r="I44" i="26"/>
  <c r="N44" i="26" s="1"/>
  <c r="S44" i="26" s="1"/>
  <c r="T238" i="14"/>
  <c r="K238" i="14"/>
  <c r="AF238" i="14"/>
  <c r="P238" i="14"/>
  <c r="X238" i="14"/>
  <c r="R238" i="14"/>
  <c r="V238" i="14" s="1"/>
  <c r="AB238" i="14"/>
  <c r="I46" i="26"/>
  <c r="N46" i="26" s="1"/>
  <c r="S46" i="26" s="1"/>
  <c r="K240" i="14"/>
  <c r="T240" i="14"/>
  <c r="P240" i="14"/>
  <c r="C240" i="14"/>
  <c r="AB240" i="14"/>
  <c r="R240" i="14"/>
  <c r="V240" i="14" s="1"/>
  <c r="AF240" i="14"/>
  <c r="X240" i="14"/>
  <c r="AC240" i="14"/>
  <c r="AE240" i="14" s="1"/>
  <c r="I240" i="14"/>
  <c r="L240" i="14"/>
  <c r="AJ240" i="14"/>
  <c r="AL240" i="14"/>
  <c r="AM240" i="14" s="1"/>
  <c r="AH240" i="14"/>
  <c r="AK240" i="14"/>
  <c r="AI240" i="14"/>
  <c r="AN240" i="14"/>
  <c r="AO240" i="14" s="1"/>
  <c r="C242" i="14"/>
  <c r="AB242" i="14"/>
  <c r="R242" i="14"/>
  <c r="T242" i="14"/>
  <c r="X242" i="14"/>
  <c r="I48" i="26"/>
  <c r="N48" i="26" s="1"/>
  <c r="S48" i="26" s="1"/>
  <c r="K242" i="14"/>
  <c r="V242" i="14"/>
  <c r="P242" i="14"/>
  <c r="AF242" i="14"/>
  <c r="I242" i="14"/>
  <c r="AC242" i="14"/>
  <c r="AE242" i="14" s="1"/>
  <c r="L242" i="14"/>
  <c r="AJ242" i="14"/>
  <c r="AL242" i="14"/>
  <c r="AM242" i="14" s="1"/>
  <c r="AH242" i="14"/>
  <c r="AK242" i="14"/>
  <c r="AI242" i="14"/>
  <c r="AN242" i="14"/>
  <c r="AO242" i="14" s="1"/>
  <c r="I50" i="26"/>
  <c r="N50" i="26" s="1"/>
  <c r="S50" i="26" s="1"/>
  <c r="K244" i="14"/>
  <c r="V244" i="14"/>
  <c r="X244" i="14"/>
  <c r="AF244" i="14"/>
  <c r="AB244" i="14"/>
  <c r="R244" i="14"/>
  <c r="P244" i="14"/>
  <c r="T244" i="14"/>
  <c r="C244" i="14"/>
  <c r="AC244" i="14"/>
  <c r="AE244" i="14" s="1"/>
  <c r="I244" i="14"/>
  <c r="L244" i="14"/>
  <c r="AJ244" i="14"/>
  <c r="AK244" i="14"/>
  <c r="AH244" i="14"/>
  <c r="AL244" i="14"/>
  <c r="AM244" i="14" s="1"/>
  <c r="AI244" i="14"/>
  <c r="AN244" i="14"/>
  <c r="AO244" i="14" s="1"/>
  <c r="AB246" i="14"/>
  <c r="R246" i="14"/>
  <c r="T246" i="14"/>
  <c r="X246" i="14"/>
  <c r="C246" i="14"/>
  <c r="I52" i="26"/>
  <c r="N52" i="26" s="1"/>
  <c r="S52" i="26" s="1"/>
  <c r="K246" i="14"/>
  <c r="V246" i="14"/>
  <c r="P246" i="14"/>
  <c r="AF246" i="14"/>
  <c r="I246" i="14"/>
  <c r="AC246" i="14"/>
  <c r="AE246" i="14" s="1"/>
  <c r="L246" i="14"/>
  <c r="AJ246" i="14"/>
  <c r="AK246" i="14"/>
  <c r="AH246" i="14"/>
  <c r="AL246" i="14"/>
  <c r="AM246" i="14" s="1"/>
  <c r="AI246" i="14"/>
  <c r="AN246" i="14"/>
  <c r="AO246" i="14" s="1"/>
  <c r="I54" i="26"/>
  <c r="N54" i="26" s="1"/>
  <c r="S54" i="26" s="1"/>
  <c r="K248" i="14"/>
  <c r="V248" i="14"/>
  <c r="X248" i="14"/>
  <c r="AF248" i="14"/>
  <c r="AB248" i="14"/>
  <c r="R248" i="14"/>
  <c r="P248" i="14"/>
  <c r="T248" i="14"/>
  <c r="C248" i="14"/>
  <c r="AC248" i="14"/>
  <c r="AE248" i="14" s="1"/>
  <c r="I248" i="14"/>
  <c r="AJ248" i="14"/>
  <c r="L248" i="14"/>
  <c r="AK248" i="14"/>
  <c r="AH248" i="14"/>
  <c r="AL248" i="14"/>
  <c r="AM248" i="14" s="1"/>
  <c r="AI248" i="14"/>
  <c r="AN248" i="14"/>
  <c r="AO248" i="14" s="1"/>
  <c r="AB250" i="14"/>
  <c r="R250" i="14"/>
  <c r="T250" i="14"/>
  <c r="X250" i="14"/>
  <c r="C250" i="14"/>
  <c r="I56" i="26"/>
  <c r="N56" i="26" s="1"/>
  <c r="S56" i="26" s="1"/>
  <c r="K250" i="14"/>
  <c r="V250" i="14"/>
  <c r="P250" i="14"/>
  <c r="AF250" i="14"/>
  <c r="I250" i="14"/>
  <c r="AC250" i="14"/>
  <c r="AE250" i="14" s="1"/>
  <c r="L250" i="14"/>
  <c r="AJ250" i="14"/>
  <c r="AK250" i="14"/>
  <c r="AH250" i="14"/>
  <c r="AL250" i="14"/>
  <c r="AM250" i="14" s="1"/>
  <c r="AI250" i="14"/>
  <c r="AN250" i="14"/>
  <c r="AO250" i="14" s="1"/>
  <c r="I58" i="26"/>
  <c r="N58" i="26" s="1"/>
  <c r="S58" i="26" s="1"/>
  <c r="K252" i="14"/>
  <c r="V252" i="14"/>
  <c r="X252" i="14"/>
  <c r="AF252" i="14"/>
  <c r="AB252" i="14"/>
  <c r="R252" i="14"/>
  <c r="P252" i="14"/>
  <c r="T252" i="14"/>
  <c r="C252" i="14"/>
  <c r="AC252" i="14"/>
  <c r="AE252" i="14" s="1"/>
  <c r="I252" i="14"/>
  <c r="L252" i="14"/>
  <c r="AJ252" i="14"/>
  <c r="AK252" i="14"/>
  <c r="AH252" i="14"/>
  <c r="AL252" i="14"/>
  <c r="AM252" i="14" s="1"/>
  <c r="AI252" i="14"/>
  <c r="AN252" i="14"/>
  <c r="AO252" i="14" s="1"/>
  <c r="AB254" i="14"/>
  <c r="R254" i="14"/>
  <c r="T254" i="14"/>
  <c r="X254" i="14"/>
  <c r="C254" i="14"/>
  <c r="I60" i="26"/>
  <c r="N60" i="26" s="1"/>
  <c r="S60" i="26" s="1"/>
  <c r="K254" i="14"/>
  <c r="V254" i="14"/>
  <c r="P254" i="14"/>
  <c r="AF254" i="14"/>
  <c r="AC254" i="14"/>
  <c r="AE254" i="14" s="1"/>
  <c r="I254" i="14"/>
  <c r="L254" i="14"/>
  <c r="AJ254" i="14"/>
  <c r="AK254" i="14"/>
  <c r="AH254" i="14"/>
  <c r="AL254" i="14"/>
  <c r="AM254" i="14" s="1"/>
  <c r="AI254" i="14"/>
  <c r="AN254" i="14"/>
  <c r="AO254" i="14" s="1"/>
  <c r="I62" i="26"/>
  <c r="N62" i="26" s="1"/>
  <c r="S62" i="26" s="1"/>
  <c r="K256" i="14"/>
  <c r="V256" i="14"/>
  <c r="X256" i="14"/>
  <c r="AF256" i="14"/>
  <c r="AB256" i="14"/>
  <c r="R256" i="14"/>
  <c r="P256" i="14"/>
  <c r="T256" i="14"/>
  <c r="C256" i="14"/>
  <c r="I256" i="14"/>
  <c r="AC256" i="14"/>
  <c r="AE256" i="14" s="1"/>
  <c r="L256" i="14"/>
  <c r="AJ256" i="14"/>
  <c r="AK256" i="14"/>
  <c r="AH256" i="14"/>
  <c r="AL256" i="14"/>
  <c r="AM256" i="14" s="1"/>
  <c r="AI256" i="14"/>
  <c r="AN256" i="14"/>
  <c r="AO256" i="14" s="1"/>
  <c r="AB258" i="14"/>
  <c r="R258" i="14"/>
  <c r="T258" i="14"/>
  <c r="X258" i="14"/>
  <c r="C258" i="14"/>
  <c r="I64" i="26"/>
  <c r="N64" i="26" s="1"/>
  <c r="S64" i="26" s="1"/>
  <c r="K258" i="14"/>
  <c r="V258" i="14"/>
  <c r="P258" i="14"/>
  <c r="AF258" i="14"/>
  <c r="I258" i="14"/>
  <c r="AC258" i="14"/>
  <c r="AE258" i="14" s="1"/>
  <c r="AJ258" i="14"/>
  <c r="L258" i="14"/>
  <c r="AK258" i="14"/>
  <c r="AH258" i="14"/>
  <c r="AL258" i="14"/>
  <c r="AM258" i="14" s="1"/>
  <c r="AI258" i="14"/>
  <c r="AN258" i="14"/>
  <c r="AO258" i="14" s="1"/>
  <c r="I66" i="26"/>
  <c r="N66" i="26" s="1"/>
  <c r="S66" i="26" s="1"/>
  <c r="K260" i="14"/>
  <c r="V260" i="14"/>
  <c r="X260" i="14"/>
  <c r="AF260" i="14"/>
  <c r="AB260" i="14"/>
  <c r="R260" i="14"/>
  <c r="P260" i="14"/>
  <c r="T260" i="14"/>
  <c r="C260" i="14"/>
  <c r="AC260" i="14"/>
  <c r="AE260" i="14" s="1"/>
  <c r="I260" i="14"/>
  <c r="L260" i="14"/>
  <c r="AJ260" i="14"/>
  <c r="AK260" i="14"/>
  <c r="AH260" i="14"/>
  <c r="AL260" i="14"/>
  <c r="AM260" i="14" s="1"/>
  <c r="AI260" i="14"/>
  <c r="AN260" i="14"/>
  <c r="AO260" i="14" s="1"/>
  <c r="AB262" i="14"/>
  <c r="V262" i="14"/>
  <c r="K262" i="14"/>
  <c r="P262" i="14"/>
  <c r="X262" i="14"/>
  <c r="R262" i="14"/>
  <c r="C262" i="14"/>
  <c r="I68" i="26"/>
  <c r="N68" i="26" s="1"/>
  <c r="S68" i="26" s="1"/>
  <c r="T262" i="14"/>
  <c r="H262" i="14"/>
  <c r="AF262" i="14"/>
  <c r="AC262" i="14"/>
  <c r="AE262" i="14" s="1"/>
  <c r="I262" i="14"/>
  <c r="L262" i="14"/>
  <c r="AJ262" i="14"/>
  <c r="AL262" i="14"/>
  <c r="AM262" i="14" s="1"/>
  <c r="AH262" i="14"/>
  <c r="AK262" i="14"/>
  <c r="AI262" i="14"/>
  <c r="AN262" i="14"/>
  <c r="AO262" i="14" s="1"/>
  <c r="I70" i="26"/>
  <c r="N70" i="26" s="1"/>
  <c r="S70" i="26" s="1"/>
  <c r="T264" i="14"/>
  <c r="V264" i="14" s="1"/>
  <c r="C264" i="14"/>
  <c r="X264" i="14"/>
  <c r="K264" i="14"/>
  <c r="P264" i="14"/>
  <c r="R264" i="14"/>
  <c r="AB264" i="14"/>
  <c r="H264" i="14"/>
  <c r="AF264" i="14"/>
  <c r="AC264" i="14"/>
  <c r="AE264" i="14" s="1"/>
  <c r="I264" i="14"/>
  <c r="L264" i="14"/>
  <c r="AJ264" i="14"/>
  <c r="AL264" i="14"/>
  <c r="AM264" i="14" s="1"/>
  <c r="AH264" i="14"/>
  <c r="AK264" i="14"/>
  <c r="AI264" i="14"/>
  <c r="AN264" i="14"/>
  <c r="AO264" i="14" s="1"/>
  <c r="R266" i="14"/>
  <c r="C266" i="14"/>
  <c r="P266" i="14"/>
  <c r="AB266" i="14"/>
  <c r="X266" i="14"/>
  <c r="I72" i="26"/>
  <c r="N72" i="26" s="1"/>
  <c r="S72" i="26" s="1"/>
  <c r="T266" i="14"/>
  <c r="V266" i="14" s="1"/>
  <c r="K266" i="14"/>
  <c r="H266" i="14"/>
  <c r="AF266" i="14"/>
  <c r="AC266" i="14"/>
  <c r="AE266" i="14" s="1"/>
  <c r="I266" i="14"/>
  <c r="L266" i="14"/>
  <c r="AJ266" i="14"/>
  <c r="AL266" i="14"/>
  <c r="AM266" i="14" s="1"/>
  <c r="AH266" i="14"/>
  <c r="AK266" i="14"/>
  <c r="AI266" i="14"/>
  <c r="AN266" i="14"/>
  <c r="AO266" i="14" s="1"/>
  <c r="I74" i="26"/>
  <c r="N74" i="26" s="1"/>
  <c r="S74" i="26" s="1"/>
  <c r="K268" i="14"/>
  <c r="T268" i="14"/>
  <c r="R268" i="14"/>
  <c r="AB268" i="14"/>
  <c r="C268" i="14"/>
  <c r="V268" i="14"/>
  <c r="X268" i="14"/>
  <c r="P268" i="14"/>
  <c r="H268" i="14"/>
  <c r="AF268" i="14"/>
  <c r="AC268" i="14"/>
  <c r="AE268" i="14" s="1"/>
  <c r="I268" i="14"/>
  <c r="L268" i="14"/>
  <c r="AJ268" i="14"/>
  <c r="AL268" i="14"/>
  <c r="AM268" i="14" s="1"/>
  <c r="AH268" i="14"/>
  <c r="AK268" i="14"/>
  <c r="AI268" i="14"/>
  <c r="AN268" i="14"/>
  <c r="AO268" i="14" s="1"/>
  <c r="T270" i="14"/>
  <c r="V270" i="14" s="1"/>
  <c r="C270" i="14"/>
  <c r="K270" i="14"/>
  <c r="X270" i="14"/>
  <c r="AB270" i="14"/>
  <c r="I76" i="26"/>
  <c r="N76" i="26" s="1"/>
  <c r="S76" i="26" s="1"/>
  <c r="R270" i="14"/>
  <c r="P270" i="14"/>
  <c r="H270" i="14"/>
  <c r="AF270" i="14"/>
  <c r="AC270" i="14"/>
  <c r="AE270" i="14" s="1"/>
  <c r="I270" i="14"/>
  <c r="L270" i="14"/>
  <c r="AJ270" i="14"/>
  <c r="AL270" i="14"/>
  <c r="AM270" i="14" s="1"/>
  <c r="AH270" i="14"/>
  <c r="AK270" i="14"/>
  <c r="AI270" i="14"/>
  <c r="AN270" i="14"/>
  <c r="AO270" i="14" s="1"/>
  <c r="I78" i="26"/>
  <c r="N78" i="26" s="1"/>
  <c r="S78" i="26" s="1"/>
  <c r="T272" i="14"/>
  <c r="C272" i="14"/>
  <c r="P272" i="14"/>
  <c r="V272" i="14"/>
  <c r="K272" i="14"/>
  <c r="X272" i="14"/>
  <c r="AB272" i="14"/>
  <c r="R272" i="14"/>
  <c r="H272" i="14"/>
  <c r="AF272" i="14"/>
  <c r="AC272" i="14"/>
  <c r="AE272" i="14" s="1"/>
  <c r="I272" i="14"/>
  <c r="L272" i="14"/>
  <c r="AJ272" i="14"/>
  <c r="AL272" i="14"/>
  <c r="AM272" i="14" s="1"/>
  <c r="AH272" i="14"/>
  <c r="AK272" i="14"/>
  <c r="AI272" i="14"/>
  <c r="AN272" i="14"/>
  <c r="AO272" i="14" s="1"/>
  <c r="R274" i="14"/>
  <c r="C274" i="14"/>
  <c r="P274" i="14"/>
  <c r="AB274" i="14"/>
  <c r="X274" i="14"/>
  <c r="I80" i="26"/>
  <c r="N80" i="26" s="1"/>
  <c r="S80" i="26" s="1"/>
  <c r="T274" i="14"/>
  <c r="V274" i="14" s="1"/>
  <c r="K274" i="14"/>
  <c r="H274" i="14"/>
  <c r="AF274" i="14"/>
  <c r="AC274" i="14"/>
  <c r="AE274" i="14" s="1"/>
  <c r="I274" i="14"/>
  <c r="L274" i="14"/>
  <c r="AJ274" i="14"/>
  <c r="AL274" i="14"/>
  <c r="AM274" i="14" s="1"/>
  <c r="AH274" i="14"/>
  <c r="AK274" i="14"/>
  <c r="AI274" i="14"/>
  <c r="AN274" i="14"/>
  <c r="AO274" i="14" s="1"/>
  <c r="H275" i="14"/>
  <c r="K276" i="14"/>
  <c r="AB276" i="14"/>
  <c r="AD276" i="14"/>
  <c r="H276" i="14"/>
  <c r="AC276" i="14"/>
  <c r="AE276" i="14"/>
  <c r="X276" i="14"/>
  <c r="I82" i="26"/>
  <c r="N82" i="26" s="1"/>
  <c r="S82" i="26" s="1"/>
  <c r="R276" i="14"/>
  <c r="V276" i="14" s="1"/>
  <c r="Q276" i="14"/>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AF276" i="14"/>
  <c r="T276" i="14"/>
  <c r="O276" i="14"/>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P276" i="14"/>
  <c r="C276" i="14"/>
  <c r="I276" i="14"/>
  <c r="Z276" i="14"/>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L276" i="14"/>
  <c r="AJ276" i="14"/>
  <c r="AH276" i="14"/>
  <c r="AK276" i="14"/>
  <c r="AL276" i="14"/>
  <c r="AM276" i="14" s="1"/>
  <c r="AN276" i="14"/>
  <c r="AO276" i="14" s="1"/>
  <c r="AI276" i="14"/>
  <c r="H277" i="14"/>
  <c r="K278" i="14"/>
  <c r="AB278" i="14"/>
  <c r="T278" i="14"/>
  <c r="X278" i="14"/>
  <c r="AF278" i="14"/>
  <c r="C278" i="14"/>
  <c r="I84" i="26"/>
  <c r="N84" i="26" s="1"/>
  <c r="S84" i="26" s="1"/>
  <c r="R278" i="14"/>
  <c r="V278" i="14" s="1"/>
  <c r="H278" i="14"/>
  <c r="P278" i="14"/>
  <c r="AD278" i="14"/>
  <c r="I278" i="14"/>
  <c r="AC278" i="14"/>
  <c r="AE278" i="14" s="1"/>
  <c r="L278" i="14"/>
  <c r="AJ278" i="14"/>
  <c r="AL278" i="14"/>
  <c r="AM278" i="14" s="1"/>
  <c r="AK278" i="14"/>
  <c r="AH278" i="14"/>
  <c r="AI278" i="14"/>
  <c r="AN278" i="14"/>
  <c r="AO278" i="14" s="1"/>
  <c r="H279" i="14"/>
  <c r="K280" i="14"/>
  <c r="AB280" i="14"/>
  <c r="T280" i="14"/>
  <c r="X280" i="14"/>
  <c r="AF280" i="14"/>
  <c r="C280" i="14"/>
  <c r="I86" i="26"/>
  <c r="N86" i="26" s="1"/>
  <c r="S86" i="26" s="1"/>
  <c r="R280" i="14"/>
  <c r="V280" i="14" s="1"/>
  <c r="H280" i="14"/>
  <c r="P280" i="14"/>
  <c r="AD280" i="14"/>
  <c r="I280" i="14"/>
  <c r="AC280" i="14"/>
  <c r="AE280" i="14" s="1"/>
  <c r="L280" i="14"/>
  <c r="AJ280" i="14"/>
  <c r="AL280" i="14"/>
  <c r="AM280" i="14" s="1"/>
  <c r="AH280" i="14"/>
  <c r="AK280" i="14"/>
  <c r="AN280" i="14"/>
  <c r="AO280" i="14" s="1"/>
  <c r="AI280" i="14"/>
  <c r="H281" i="14"/>
  <c r="K282" i="14"/>
  <c r="AB282" i="14"/>
  <c r="T282" i="14"/>
  <c r="X282" i="14"/>
  <c r="AF282" i="14"/>
  <c r="I88" i="26"/>
  <c r="N88" i="26" s="1"/>
  <c r="S88" i="26" s="1"/>
  <c r="R282" i="14"/>
  <c r="V282" i="14" s="1"/>
  <c r="H282" i="14"/>
  <c r="P282" i="14"/>
  <c r="AD282" i="14"/>
  <c r="C282" i="14"/>
  <c r="I282" i="14"/>
  <c r="AC282" i="14"/>
  <c r="AE282" i="14" s="1"/>
  <c r="L282" i="14"/>
  <c r="AJ282" i="14"/>
  <c r="AL282" i="14"/>
  <c r="AM282" i="14" s="1"/>
  <c r="AH282" i="14"/>
  <c r="AK282" i="14"/>
  <c r="AN282" i="14"/>
  <c r="AO282" i="14" s="1"/>
  <c r="AI282" i="14"/>
  <c r="H283" i="14"/>
  <c r="K284" i="14"/>
  <c r="AB284" i="14"/>
  <c r="T284" i="14"/>
  <c r="X284" i="14"/>
  <c r="AF284" i="14"/>
  <c r="C284" i="14"/>
  <c r="I90" i="26"/>
  <c r="N90" i="26" s="1"/>
  <c r="S90" i="26" s="1"/>
  <c r="R284" i="14"/>
  <c r="V284" i="14" s="1"/>
  <c r="H284" i="14"/>
  <c r="P284" i="14"/>
  <c r="AD284" i="14"/>
  <c r="I284" i="14"/>
  <c r="AC284" i="14"/>
  <c r="AE284" i="14" s="1"/>
  <c r="AJ284" i="14"/>
  <c r="L284" i="14"/>
  <c r="AL284" i="14"/>
  <c r="AM284" i="14" s="1"/>
  <c r="AH284" i="14"/>
  <c r="AK284" i="14"/>
  <c r="AN284" i="14"/>
  <c r="AO284" i="14" s="1"/>
  <c r="AI284" i="14"/>
  <c r="H285" i="14"/>
  <c r="K286" i="14"/>
  <c r="AB286" i="14"/>
  <c r="T286" i="14"/>
  <c r="X286" i="14"/>
  <c r="AF286" i="14"/>
  <c r="C286" i="14"/>
  <c r="I92" i="26"/>
  <c r="N92" i="26" s="1"/>
  <c r="S92" i="26" s="1"/>
  <c r="R286" i="14"/>
  <c r="V286" i="14" s="1"/>
  <c r="H286" i="14"/>
  <c r="P286" i="14"/>
  <c r="AD286" i="14"/>
  <c r="I286" i="14"/>
  <c r="AC286" i="14"/>
  <c r="AE286" i="14" s="1"/>
  <c r="L286" i="14"/>
  <c r="AJ286" i="14"/>
  <c r="AL286" i="14"/>
  <c r="AM286" i="14" s="1"/>
  <c r="AH286" i="14"/>
  <c r="AK286" i="14"/>
  <c r="AI286" i="14"/>
  <c r="AN286" i="14"/>
  <c r="AO286" i="14" s="1"/>
  <c r="H287" i="14"/>
  <c r="K288" i="14"/>
  <c r="AB288" i="14"/>
  <c r="T288" i="14"/>
  <c r="X288" i="14"/>
  <c r="AF288" i="14"/>
  <c r="C288" i="14"/>
  <c r="I94" i="26"/>
  <c r="N94" i="26" s="1"/>
  <c r="S94" i="26" s="1"/>
  <c r="R288" i="14"/>
  <c r="V288" i="14" s="1"/>
  <c r="H288" i="14"/>
  <c r="P288" i="14"/>
  <c r="AD288" i="14"/>
  <c r="I288" i="14"/>
  <c r="AC288" i="14"/>
  <c r="AE288" i="14" s="1"/>
  <c r="L288" i="14"/>
  <c r="AJ288" i="14"/>
  <c r="AL288" i="14"/>
  <c r="AM288" i="14" s="1"/>
  <c r="AH288" i="14"/>
  <c r="AK288" i="14"/>
  <c r="AN288" i="14"/>
  <c r="AO288" i="14" s="1"/>
  <c r="AI288" i="14"/>
  <c r="H289" i="14"/>
  <c r="K290" i="14"/>
  <c r="AB290" i="14"/>
  <c r="T290" i="14"/>
  <c r="X290" i="14"/>
  <c r="AF290" i="14"/>
  <c r="I96" i="26"/>
  <c r="N96" i="26" s="1"/>
  <c r="S96" i="26" s="1"/>
  <c r="R290" i="14"/>
  <c r="V290" i="14" s="1"/>
  <c r="H290" i="14"/>
  <c r="P290" i="14"/>
  <c r="AD290" i="14"/>
  <c r="C290" i="14"/>
  <c r="I290" i="14"/>
  <c r="AC290" i="14"/>
  <c r="AE290" i="14" s="1"/>
  <c r="L290" i="14"/>
  <c r="AJ290" i="14"/>
  <c r="AL290" i="14"/>
  <c r="AM290" i="14" s="1"/>
  <c r="AK290" i="14"/>
  <c r="AH290" i="14"/>
  <c r="AI290" i="14"/>
  <c r="AN290" i="14"/>
  <c r="AO290" i="14" s="1"/>
  <c r="H291" i="14"/>
  <c r="K292" i="14"/>
  <c r="AB292" i="14"/>
  <c r="T292" i="14"/>
  <c r="X292" i="14"/>
  <c r="AF292" i="14"/>
  <c r="C292" i="14"/>
  <c r="I98" i="26"/>
  <c r="N98" i="26" s="1"/>
  <c r="S98" i="26" s="1"/>
  <c r="R292" i="14"/>
  <c r="V292" i="14" s="1"/>
  <c r="H292" i="14"/>
  <c r="P292" i="14"/>
  <c r="AD292" i="14"/>
  <c r="I292" i="14"/>
  <c r="AC292" i="14"/>
  <c r="AE292" i="14" s="1"/>
  <c r="AJ292" i="14"/>
  <c r="L292" i="14"/>
  <c r="AL292" i="14"/>
  <c r="AM292" i="14" s="1"/>
  <c r="AK292" i="14"/>
  <c r="AH292" i="14"/>
  <c r="AI292" i="14"/>
  <c r="AN292" i="14"/>
  <c r="AO292" i="14" s="1"/>
  <c r="H293" i="14"/>
  <c r="K294" i="14"/>
  <c r="AB294" i="14"/>
  <c r="T294" i="14"/>
  <c r="X294" i="14"/>
  <c r="AF294" i="14"/>
  <c r="C294" i="14"/>
  <c r="I100" i="26"/>
  <c r="N100" i="26" s="1"/>
  <c r="S100" i="26" s="1"/>
  <c r="R294" i="14"/>
  <c r="V294" i="14" s="1"/>
  <c r="H294" i="14"/>
  <c r="P294" i="14"/>
  <c r="AD294" i="14"/>
  <c r="I294" i="14"/>
  <c r="AC294" i="14"/>
  <c r="AE294" i="14" s="1"/>
  <c r="L294" i="14"/>
  <c r="AJ294" i="14"/>
  <c r="AL294" i="14"/>
  <c r="AM294" i="14" s="1"/>
  <c r="AK294" i="14"/>
  <c r="AH294" i="14"/>
  <c r="AI294" i="14"/>
  <c r="AN294" i="14"/>
  <c r="AO294" i="14" s="1"/>
  <c r="H295" i="14"/>
  <c r="H296" i="14"/>
  <c r="T296" i="14"/>
  <c r="AC296" i="14"/>
  <c r="I296" i="14"/>
  <c r="R296" i="14"/>
  <c r="V296" i="14" s="1"/>
  <c r="AF296" i="14"/>
  <c r="C296" i="14"/>
  <c r="I102" i="26"/>
  <c r="N102" i="26" s="1"/>
  <c r="S102" i="26" s="1"/>
  <c r="P296" i="14"/>
  <c r="X296" i="14"/>
  <c r="AB296" i="14"/>
  <c r="K296" i="14"/>
  <c r="L296" i="14" s="1"/>
  <c r="AD296" i="14"/>
  <c r="AE296" i="14" s="1"/>
  <c r="AA296" i="14"/>
  <c r="AG296" i="14" s="1"/>
  <c r="AJ296" i="14"/>
  <c r="AL296" i="14"/>
  <c r="AM296" i="14" s="1"/>
  <c r="AK296" i="14"/>
  <c r="AH296" i="14"/>
  <c r="AI296" i="14"/>
  <c r="AN296" i="14"/>
  <c r="AO296" i="14" s="1"/>
  <c r="H297" i="14"/>
  <c r="H298" i="14"/>
  <c r="T298" i="14"/>
  <c r="V298" i="14" s="1"/>
  <c r="AC298" i="14"/>
  <c r="K298" i="14"/>
  <c r="L298" i="14" s="1"/>
  <c r="AB298" i="14"/>
  <c r="AF298" i="14"/>
  <c r="C298" i="14"/>
  <c r="I104" i="26"/>
  <c r="N104" i="26" s="1"/>
  <c r="S104" i="26" s="1"/>
  <c r="P298" i="14"/>
  <c r="X298" i="14"/>
  <c r="I298" i="14"/>
  <c r="R298" i="14"/>
  <c r="AD298" i="14"/>
  <c r="AE298" i="14" s="1"/>
  <c r="AA298" i="14"/>
  <c r="AG298" i="14" s="1"/>
  <c r="AJ298" i="14"/>
  <c r="AL298" i="14"/>
  <c r="AM298" i="14" s="1"/>
  <c r="AH298" i="14"/>
  <c r="AK298" i="14"/>
  <c r="AI298" i="14"/>
  <c r="AN298" i="14"/>
  <c r="AO298" i="14" s="1"/>
  <c r="H299" i="14"/>
  <c r="H300" i="14"/>
  <c r="T300" i="14"/>
  <c r="AC300" i="14"/>
  <c r="I300" i="14"/>
  <c r="R300" i="14"/>
  <c r="V300" i="14" s="1"/>
  <c r="AF300" i="14"/>
  <c r="C300" i="14"/>
  <c r="I106" i="26"/>
  <c r="N106" i="26" s="1"/>
  <c r="S106" i="26" s="1"/>
  <c r="P300" i="14"/>
  <c r="X300" i="14"/>
  <c r="AB300" i="14"/>
  <c r="K300" i="14"/>
  <c r="L300" i="14" s="1"/>
  <c r="AD300" i="14"/>
  <c r="AE300" i="14" s="1"/>
  <c r="AA300" i="14"/>
  <c r="AG300" i="14" s="1"/>
  <c r="AJ300" i="14"/>
  <c r="AL300" i="14"/>
  <c r="AM300" i="14" s="1"/>
  <c r="AK300" i="14"/>
  <c r="AH300" i="14"/>
  <c r="AI300" i="14"/>
  <c r="AN300" i="14"/>
  <c r="AO300" i="14" s="1"/>
  <c r="H301" i="14"/>
  <c r="F302" i="14"/>
  <c r="H108" i="26"/>
  <c r="F304" i="14"/>
  <c r="H110" i="26"/>
  <c r="F306" i="14"/>
  <c r="H112" i="26"/>
  <c r="H302" i="14"/>
  <c r="T302" i="14"/>
  <c r="V302" i="14" s="1"/>
  <c r="AC302" i="14"/>
  <c r="K302" i="14"/>
  <c r="L302" i="14" s="1"/>
  <c r="AB302" i="14"/>
  <c r="AF302" i="14"/>
  <c r="I108" i="26"/>
  <c r="N108" i="26" s="1"/>
  <c r="S108" i="26" s="1"/>
  <c r="P302" i="14"/>
  <c r="X302" i="14"/>
  <c r="I302" i="14"/>
  <c r="R302" i="14"/>
  <c r="AD302" i="14"/>
  <c r="AE302" i="14" s="1"/>
  <c r="C302" i="14"/>
  <c r="AA302" i="14"/>
  <c r="AG302" i="14" s="1"/>
  <c r="AJ302" i="14"/>
  <c r="AL302" i="14"/>
  <c r="AM302" i="14" s="1"/>
  <c r="AK302" i="14"/>
  <c r="AH302" i="14"/>
  <c r="AI302" i="14"/>
  <c r="AN302" i="14"/>
  <c r="AO302" i="14" s="1"/>
  <c r="H303" i="14"/>
  <c r="I110" i="26"/>
  <c r="N110" i="26" s="1"/>
  <c r="S110" i="26" s="1"/>
  <c r="P304" i="14"/>
  <c r="X304" i="14"/>
  <c r="AB304" i="14"/>
  <c r="I304" i="14"/>
  <c r="R304" i="14"/>
  <c r="V304" i="14" s="1"/>
  <c r="AF304" i="14"/>
  <c r="C304" i="14"/>
  <c r="H304" i="14"/>
  <c r="T304" i="14"/>
  <c r="AC304" i="14"/>
  <c r="AE304" i="14"/>
  <c r="K304" i="14"/>
  <c r="AD304" i="14"/>
  <c r="L304" i="14"/>
  <c r="AJ304" i="14"/>
  <c r="AK304" i="14"/>
  <c r="AL304" i="14"/>
  <c r="AM304" i="14" s="1"/>
  <c r="AH304" i="14"/>
  <c r="AI304" i="14"/>
  <c r="AN304" i="14"/>
  <c r="AO304" i="14" s="1"/>
  <c r="H305" i="14"/>
  <c r="I112" i="26"/>
  <c r="N112" i="26" s="1"/>
  <c r="S112" i="26" s="1"/>
  <c r="P306" i="14"/>
  <c r="H306" i="14"/>
  <c r="K306" i="14"/>
  <c r="AD306" i="14"/>
  <c r="C306" i="14"/>
  <c r="R306" i="14"/>
  <c r="T306" i="14"/>
  <c r="V306" i="14" s="1"/>
  <c r="AB306" i="14"/>
  <c r="X306" i="14"/>
  <c r="AF306" i="14"/>
  <c r="I306" i="14"/>
  <c r="AC306" i="14"/>
  <c r="AE306" i="14" s="1"/>
  <c r="AJ306" i="14"/>
  <c r="L306" i="14"/>
  <c r="AH306" i="14"/>
  <c r="AK306" i="14"/>
  <c r="AL306" i="14"/>
  <c r="AM306" i="14" s="1"/>
  <c r="AI306" i="14"/>
  <c r="AN306" i="14"/>
  <c r="AO306" i="14" s="1"/>
  <c r="F195" i="14"/>
  <c r="AF195" i="14" s="1"/>
  <c r="J195" i="13"/>
  <c r="AD195" i="14" s="1"/>
  <c r="J197" i="13"/>
  <c r="AD197" i="14" s="1"/>
  <c r="F197" i="14"/>
  <c r="F199" i="14"/>
  <c r="H199" i="14" s="1"/>
  <c r="J199" i="13"/>
  <c r="AD199" i="14" s="1"/>
  <c r="J201" i="13"/>
  <c r="AD201" i="14" s="1"/>
  <c r="F201" i="14"/>
  <c r="F203" i="14"/>
  <c r="AF203" i="14" s="1"/>
  <c r="J203" i="13"/>
  <c r="AD203" i="14" s="1"/>
  <c r="AD205" i="14"/>
  <c r="F205" i="14"/>
  <c r="F207" i="14"/>
  <c r="AF207" i="14" s="1"/>
  <c r="AD207" i="14"/>
  <c r="H13" i="26"/>
  <c r="F209" i="14"/>
  <c r="H209" i="14" s="1"/>
  <c r="I209" i="14" s="1"/>
  <c r="AD209" i="14"/>
  <c r="H15" i="26"/>
  <c r="J211" i="13"/>
  <c r="AD211" i="14" s="1"/>
  <c r="F211" i="14"/>
  <c r="AF211" i="14" s="1"/>
  <c r="H17" i="26"/>
  <c r="J213" i="13"/>
  <c r="AD213" i="14" s="1"/>
  <c r="F213" i="14"/>
  <c r="AF213" i="14" s="1"/>
  <c r="H19" i="26"/>
  <c r="F215" i="14"/>
  <c r="AF215" i="14" s="1"/>
  <c r="J215" i="13"/>
  <c r="AD215" i="14" s="1"/>
  <c r="H21" i="26"/>
  <c r="F217" i="14"/>
  <c r="AF217" i="14" s="1"/>
  <c r="J217" i="13"/>
  <c r="AD217" i="14" s="1"/>
  <c r="H23" i="26"/>
  <c r="F219" i="14"/>
  <c r="AF219" i="14" s="1"/>
  <c r="J219" i="13"/>
  <c r="AD219" i="14" s="1"/>
  <c r="H25" i="26"/>
  <c r="F221" i="14"/>
  <c r="AF221" i="14" s="1"/>
  <c r="J221" i="13"/>
  <c r="AD221" i="14" s="1"/>
  <c r="H27" i="26"/>
  <c r="F223" i="14"/>
  <c r="AF223" i="14" s="1"/>
  <c r="J223" i="13"/>
  <c r="AD223" i="14" s="1"/>
  <c r="H29" i="26"/>
  <c r="F225" i="14"/>
  <c r="AF225" i="14" s="1"/>
  <c r="AD225" i="14"/>
  <c r="H31" i="26"/>
  <c r="F227" i="14"/>
  <c r="H227" i="14" s="1"/>
  <c r="AD227" i="14"/>
  <c r="H33" i="26"/>
  <c r="F229" i="14"/>
  <c r="AF229" i="14" s="1"/>
  <c r="H35" i="26"/>
  <c r="F231" i="14"/>
  <c r="AD231" i="14"/>
  <c r="H37" i="26"/>
  <c r="F233" i="14"/>
  <c r="H233" i="14" s="1"/>
  <c r="AD233" i="14"/>
  <c r="H39" i="26"/>
  <c r="F235" i="14"/>
  <c r="AD235" i="14"/>
  <c r="H41" i="26"/>
  <c r="F237" i="14"/>
  <c r="H43" i="26"/>
  <c r="F239" i="14"/>
  <c r="H45" i="26"/>
  <c r="F241" i="14"/>
  <c r="H47" i="26"/>
  <c r="F243" i="14"/>
  <c r="H49" i="26"/>
  <c r="F245" i="14"/>
  <c r="H51" i="26"/>
  <c r="F247" i="14"/>
  <c r="H53" i="26"/>
  <c r="F249" i="14"/>
  <c r="H55" i="26"/>
  <c r="F251" i="14"/>
  <c r="H57" i="26"/>
  <c r="F253" i="14"/>
  <c r="H59" i="26"/>
  <c r="F255" i="14"/>
  <c r="H61" i="26"/>
  <c r="F257" i="14"/>
  <c r="H63" i="26"/>
  <c r="F259" i="14"/>
  <c r="H65" i="26"/>
  <c r="F261" i="14"/>
  <c r="AD261" i="14"/>
  <c r="H67" i="26"/>
  <c r="F263" i="14"/>
  <c r="AD263" i="14"/>
  <c r="H69" i="26"/>
  <c r="F265" i="14"/>
  <c r="AD265" i="14"/>
  <c r="H71" i="26"/>
  <c r="F267" i="14"/>
  <c r="AD267" i="14"/>
  <c r="H73" i="26"/>
  <c r="AD269" i="14"/>
  <c r="F269" i="14"/>
  <c r="H75" i="26"/>
  <c r="AD271" i="14"/>
  <c r="F271" i="14"/>
  <c r="H77" i="26"/>
  <c r="AD273" i="14"/>
  <c r="F273" i="14"/>
  <c r="H79" i="26"/>
  <c r="F275" i="14"/>
  <c r="AD275" i="14"/>
  <c r="H81" i="26"/>
  <c r="F277" i="14"/>
  <c r="AD277" i="14"/>
  <c r="H83" i="26"/>
  <c r="F279" i="14"/>
  <c r="AD279" i="14"/>
  <c r="H85" i="26"/>
  <c r="F281" i="14"/>
  <c r="AD281" i="14"/>
  <c r="H87" i="26"/>
  <c r="F283" i="14"/>
  <c r="AD283" i="14"/>
  <c r="H89" i="26"/>
  <c r="F285" i="14"/>
  <c r="AD285" i="14"/>
  <c r="H91" i="26"/>
  <c r="F287" i="14"/>
  <c r="AD287" i="14"/>
  <c r="H93" i="26"/>
  <c r="F289" i="14"/>
  <c r="AD289" i="14"/>
  <c r="H95" i="26"/>
  <c r="F291" i="14"/>
  <c r="AD291" i="14"/>
  <c r="H97" i="26"/>
  <c r="F293" i="14"/>
  <c r="AD293" i="14"/>
  <c r="H99" i="26"/>
  <c r="F295" i="14"/>
  <c r="AD295" i="14"/>
  <c r="H101" i="26"/>
  <c r="F297" i="14"/>
  <c r="AD297" i="14"/>
  <c r="H103" i="26"/>
  <c r="F299" i="14"/>
  <c r="AD299" i="14"/>
  <c r="H105" i="26"/>
  <c r="F301" i="14"/>
  <c r="AD301" i="14"/>
  <c r="AB131" i="14"/>
  <c r="T156" i="17" s="1"/>
  <c r="O156" i="17"/>
  <c r="K131" i="14"/>
  <c r="P131" i="14"/>
  <c r="Q156" i="17" s="1"/>
  <c r="T131" i="14"/>
  <c r="X131" i="14"/>
  <c r="R131" i="14"/>
  <c r="D192" i="1"/>
  <c r="AP131" i="14"/>
  <c r="N192" i="1" s="1"/>
  <c r="W157" i="17"/>
  <c r="H212" i="1"/>
  <c r="T133" i="14"/>
  <c r="O158" i="17"/>
  <c r="AB133" i="14"/>
  <c r="T158" i="17" s="1"/>
  <c r="K133" i="14"/>
  <c r="X133" i="14"/>
  <c r="P133" i="14"/>
  <c r="Q158" i="17" s="1"/>
  <c r="R133" i="14"/>
  <c r="D213" i="1"/>
  <c r="AP133" i="14"/>
  <c r="N213" i="1" s="1"/>
  <c r="W159" i="17"/>
  <c r="H214" i="1"/>
  <c r="P135" i="14"/>
  <c r="Q160" i="17" s="1"/>
  <c r="O160" i="17"/>
  <c r="K135" i="14"/>
  <c r="AB135" i="14"/>
  <c r="T160" i="17" s="1"/>
  <c r="T135" i="14"/>
  <c r="X135" i="14"/>
  <c r="L215" i="1" s="1"/>
  <c r="R135" i="14"/>
  <c r="D215" i="1"/>
  <c r="AP135" i="14"/>
  <c r="N215" i="1" s="1"/>
  <c r="W161" i="17"/>
  <c r="H216" i="1"/>
  <c r="T137" i="14"/>
  <c r="R137" i="14"/>
  <c r="K137" i="14"/>
  <c r="AB137" i="14"/>
  <c r="T162" i="17" s="1"/>
  <c r="O162" i="17"/>
  <c r="P137" i="14"/>
  <c r="Q162" i="17" s="1"/>
  <c r="X137" i="14"/>
  <c r="D217" i="1"/>
  <c r="AP137" i="14"/>
  <c r="N217" i="1" s="1"/>
  <c r="W163" i="17"/>
  <c r="H218" i="1"/>
  <c r="T164" i="17"/>
  <c r="T139" i="14"/>
  <c r="K139" i="14"/>
  <c r="O164" i="17"/>
  <c r="X139" i="14"/>
  <c r="P139" i="14"/>
  <c r="Q164" i="17" s="1"/>
  <c r="R139" i="14"/>
  <c r="D219" i="1"/>
  <c r="AP139" i="14"/>
  <c r="N219" i="1" s="1"/>
  <c r="W165" i="17"/>
  <c r="H220" i="1"/>
  <c r="T141" i="14"/>
  <c r="T166" i="17"/>
  <c r="X141" i="14"/>
  <c r="R141" i="14"/>
  <c r="O166" i="17"/>
  <c r="P141" i="14"/>
  <c r="Q166" i="17" s="1"/>
  <c r="K141" i="14"/>
  <c r="D221" i="1"/>
  <c r="AP141" i="14"/>
  <c r="N221" i="1" s="1"/>
  <c r="W167" i="17"/>
  <c r="H222" i="1"/>
  <c r="R143" i="14"/>
  <c r="P143" i="14"/>
  <c r="Q168" i="17" s="1"/>
  <c r="X143" i="14"/>
  <c r="T168" i="17"/>
  <c r="O168" i="17"/>
  <c r="K143" i="14"/>
  <c r="T143" i="14"/>
  <c r="D223" i="1"/>
  <c r="AP143" i="14"/>
  <c r="N223" i="1" s="1"/>
  <c r="W169" i="17"/>
  <c r="H224" i="1"/>
  <c r="T170" i="17"/>
  <c r="R145" i="14"/>
  <c r="P145" i="14"/>
  <c r="Q170" i="17" s="1"/>
  <c r="T145" i="14"/>
  <c r="K145" i="14"/>
  <c r="X145" i="14"/>
  <c r="O170" i="17"/>
  <c r="D225" i="1"/>
  <c r="AP145" i="14"/>
  <c r="N225" i="1" s="1"/>
  <c r="W171" i="17"/>
  <c r="H226" i="1"/>
  <c r="T172" i="17"/>
  <c r="P147" i="14"/>
  <c r="Q172" i="17" s="1"/>
  <c r="T147" i="14"/>
  <c r="K147" i="14"/>
  <c r="X147" i="14"/>
  <c r="R147" i="14"/>
  <c r="O172" i="17"/>
  <c r="D227" i="1"/>
  <c r="W173" i="17"/>
  <c r="H228" i="1"/>
  <c r="K149" i="14"/>
  <c r="X149" i="14"/>
  <c r="R149" i="14"/>
  <c r="P149" i="14"/>
  <c r="Q174" i="17" s="1"/>
  <c r="T174" i="17"/>
  <c r="T149" i="14"/>
  <c r="O174" i="17"/>
  <c r="D229" i="1"/>
  <c r="W175" i="17"/>
  <c r="H230" i="1"/>
  <c r="X151" i="14"/>
  <c r="T151" i="14"/>
  <c r="K151" i="14"/>
  <c r="O176" i="17"/>
  <c r="D231" i="1"/>
  <c r="W177" i="17"/>
  <c r="H232" i="1"/>
  <c r="K153" i="14"/>
  <c r="O178" i="17"/>
  <c r="R153" i="14"/>
  <c r="T178" i="17"/>
  <c r="T153" i="14"/>
  <c r="X153" i="14"/>
  <c r="D233" i="1"/>
  <c r="W179" i="17"/>
  <c r="H234" i="1"/>
  <c r="K155" i="14"/>
  <c r="R155" i="14"/>
  <c r="T180" i="17"/>
  <c r="X155" i="14"/>
  <c r="P155" i="14"/>
  <c r="Q180" i="17" s="1"/>
  <c r="T155" i="14"/>
  <c r="O180" i="17"/>
  <c r="D235" i="1"/>
  <c r="W181" i="17"/>
  <c r="H236" i="1"/>
  <c r="K157" i="14"/>
  <c r="X157" i="14"/>
  <c r="R157" i="14"/>
  <c r="AB157" i="14"/>
  <c r="T182" i="17" s="1"/>
  <c r="P157" i="14"/>
  <c r="Q182" i="17" s="1"/>
  <c r="T157" i="14"/>
  <c r="O182" i="17"/>
  <c r="D237" i="1"/>
  <c r="W183" i="17"/>
  <c r="H238" i="1"/>
  <c r="X159" i="14"/>
  <c r="K159" i="14"/>
  <c r="R159" i="14"/>
  <c r="P159" i="14"/>
  <c r="Q184" i="17" s="1"/>
  <c r="T159" i="14"/>
  <c r="O184" i="17"/>
  <c r="D239" i="1"/>
  <c r="W185" i="17"/>
  <c r="H240" i="1"/>
  <c r="K161" i="14"/>
  <c r="X161" i="14"/>
  <c r="O186" i="17"/>
  <c r="P161" i="14"/>
  <c r="Q186" i="17" s="1"/>
  <c r="T161" i="14"/>
  <c r="R161" i="14"/>
  <c r="AB161" i="14"/>
  <c r="T186" i="17" s="1"/>
  <c r="D241" i="1"/>
  <c r="W187" i="17"/>
  <c r="H242" i="1"/>
  <c r="P163" i="14"/>
  <c r="Q188" i="17" s="1"/>
  <c r="X163" i="14"/>
  <c r="R163" i="14"/>
  <c r="O188" i="17"/>
  <c r="T163" i="14"/>
  <c r="K163" i="14"/>
  <c r="AB163" i="14"/>
  <c r="T188" i="17" s="1"/>
  <c r="D262" i="1"/>
  <c r="W189" i="17"/>
  <c r="H263" i="1"/>
  <c r="K165" i="14"/>
  <c r="AB165" i="14"/>
  <c r="T190" i="17" s="1"/>
  <c r="T165" i="14"/>
  <c r="O190" i="17"/>
  <c r="P165" i="14"/>
  <c r="Q190" i="17" s="1"/>
  <c r="X165" i="14"/>
  <c r="R165" i="14"/>
  <c r="D264" i="1"/>
  <c r="W191" i="17"/>
  <c r="H265" i="1"/>
  <c r="T167" i="14"/>
  <c r="O192" i="17"/>
  <c r="X167" i="14"/>
  <c r="K167" i="14"/>
  <c r="AB167" i="14"/>
  <c r="T192" i="17" s="1"/>
  <c r="P167" i="14"/>
  <c r="Q192" i="17" s="1"/>
  <c r="R167" i="14"/>
  <c r="D266" i="1"/>
  <c r="W193" i="17"/>
  <c r="H267" i="1"/>
  <c r="T169" i="14"/>
  <c r="O194" i="17"/>
  <c r="X169" i="14"/>
  <c r="P169" i="14"/>
  <c r="Q194" i="17" s="1"/>
  <c r="K169" i="14"/>
  <c r="AB169" i="14"/>
  <c r="T194" i="17" s="1"/>
  <c r="R169" i="14"/>
  <c r="D268" i="1"/>
  <c r="W195" i="17"/>
  <c r="H269" i="1"/>
  <c r="AB171" i="14"/>
  <c r="T196" i="17" s="1"/>
  <c r="R171" i="14"/>
  <c r="P171" i="14"/>
  <c r="Q196" i="17" s="1"/>
  <c r="X171" i="14"/>
  <c r="O196" i="17"/>
  <c r="K171" i="14"/>
  <c r="T171" i="14"/>
  <c r="D270" i="1"/>
  <c r="W197" i="17"/>
  <c r="H271" i="1"/>
  <c r="T173" i="14"/>
  <c r="K173" i="14"/>
  <c r="X173" i="14"/>
  <c r="AB173" i="14"/>
  <c r="T198" i="17" s="1"/>
  <c r="R173" i="14"/>
  <c r="O198" i="17"/>
  <c r="P173" i="14"/>
  <c r="Q198" i="17" s="1"/>
  <c r="D272" i="1"/>
  <c r="W199" i="17"/>
  <c r="H273" i="1"/>
  <c r="K175" i="14"/>
  <c r="X175" i="14"/>
  <c r="O200" i="17"/>
  <c r="T175" i="14"/>
  <c r="R175" i="14"/>
  <c r="AB175" i="14"/>
  <c r="T200" i="17" s="1"/>
  <c r="D274" i="1"/>
  <c r="W201" i="17"/>
  <c r="H275" i="1"/>
  <c r="K177" i="14"/>
  <c r="P177" i="14"/>
  <c r="Q202" i="17" s="1"/>
  <c r="O202" i="17"/>
  <c r="T177" i="14"/>
  <c r="X177" i="14"/>
  <c r="AB177" i="14"/>
  <c r="T202" i="17" s="1"/>
  <c r="R177" i="14"/>
  <c r="D276" i="1"/>
  <c r="W203" i="17"/>
  <c r="H277" i="1"/>
  <c r="K179" i="14"/>
  <c r="R179" i="14"/>
  <c r="AB179" i="14"/>
  <c r="T204" i="17" s="1"/>
  <c r="T179" i="14"/>
  <c r="P179" i="14"/>
  <c r="Q204" i="17" s="1"/>
  <c r="X179" i="14"/>
  <c r="O204" i="17"/>
  <c r="D278" i="1"/>
  <c r="W205" i="17"/>
  <c r="H279" i="1"/>
  <c r="X181" i="14"/>
  <c r="T181" i="14"/>
  <c r="AB181" i="14"/>
  <c r="T206" i="17" s="1"/>
  <c r="K181" i="14"/>
  <c r="P181" i="14"/>
  <c r="Q206" i="17" s="1"/>
  <c r="O206" i="17"/>
  <c r="R181" i="14"/>
  <c r="W207" i="17"/>
  <c r="T183" i="14"/>
  <c r="K183" i="14"/>
  <c r="O208" i="17"/>
  <c r="P183" i="14"/>
  <c r="Q208" i="17" s="1"/>
  <c r="R183" i="14"/>
  <c r="AB183" i="14"/>
  <c r="T208" i="17" s="1"/>
  <c r="W209" i="17"/>
  <c r="T185" i="14"/>
  <c r="AB185" i="14"/>
  <c r="T210" i="17" s="1"/>
  <c r="K185" i="14"/>
  <c r="X185" i="14"/>
  <c r="O210" i="17"/>
  <c r="P185" i="14"/>
  <c r="Q210" i="17" s="1"/>
  <c r="R185" i="14"/>
  <c r="W211" i="17"/>
  <c r="P187" i="14"/>
  <c r="Q212" i="17" s="1"/>
  <c r="X187" i="14"/>
  <c r="R187" i="14"/>
  <c r="O212" i="17"/>
  <c r="T187" i="14"/>
  <c r="K187" i="14"/>
  <c r="AB187" i="14"/>
  <c r="T212" i="17" s="1"/>
  <c r="W213" i="17"/>
  <c r="X189" i="14"/>
  <c r="T189" i="14"/>
  <c r="P189" i="14"/>
  <c r="Q214" i="17" s="1"/>
  <c r="AB189" i="14"/>
  <c r="T214" i="17" s="1"/>
  <c r="R189" i="14"/>
  <c r="O214" i="17"/>
  <c r="K189" i="14"/>
  <c r="W215" i="17"/>
  <c r="T191" i="14"/>
  <c r="R191" i="14"/>
  <c r="AB191" i="14"/>
  <c r="T216" i="17" s="1"/>
  <c r="O216" i="17"/>
  <c r="P191" i="14"/>
  <c r="Q216" i="17" s="1"/>
  <c r="K191" i="14"/>
  <c r="X191" i="14"/>
  <c r="W217" i="17"/>
  <c r="K193" i="14"/>
  <c r="AB193" i="14"/>
  <c r="P193" i="14"/>
  <c r="R193" i="14"/>
  <c r="T193" i="14"/>
  <c r="X193" i="14"/>
  <c r="AB195" i="14"/>
  <c r="R195" i="14"/>
  <c r="P195" i="14"/>
  <c r="T195" i="14"/>
  <c r="X195" i="14"/>
  <c r="K195" i="14"/>
  <c r="AB197" i="14"/>
  <c r="R197" i="14"/>
  <c r="K197" i="14"/>
  <c r="P197" i="14"/>
  <c r="T197" i="14"/>
  <c r="X197" i="14"/>
  <c r="R199" i="14"/>
  <c r="T199" i="14"/>
  <c r="AB199" i="14"/>
  <c r="K199" i="14"/>
  <c r="X199" i="14"/>
  <c r="P199" i="14"/>
  <c r="AB201" i="14"/>
  <c r="R201" i="14"/>
  <c r="K201" i="14"/>
  <c r="P201" i="14"/>
  <c r="T201" i="14"/>
  <c r="X201" i="14"/>
  <c r="R203" i="14"/>
  <c r="T203" i="14"/>
  <c r="K203" i="14"/>
  <c r="AB203" i="14"/>
  <c r="X203" i="14"/>
  <c r="P203" i="14"/>
  <c r="AB205" i="14"/>
  <c r="T205" i="14"/>
  <c r="K205" i="14"/>
  <c r="X205" i="14"/>
  <c r="P205" i="14"/>
  <c r="R205" i="14"/>
  <c r="I13" i="26"/>
  <c r="N13" i="26" s="1"/>
  <c r="S13" i="26" s="1"/>
  <c r="T207" i="14"/>
  <c r="P207" i="14"/>
  <c r="X207" i="14"/>
  <c r="L326" i="1" s="1"/>
  <c r="R207" i="14"/>
  <c r="K207" i="14"/>
  <c r="P209" i="14"/>
  <c r="T209" i="14"/>
  <c r="X209" i="14"/>
  <c r="L328" i="1" s="1"/>
  <c r="I15" i="26"/>
  <c r="N15" i="26" s="1"/>
  <c r="S15" i="26" s="1"/>
  <c r="K209" i="14"/>
  <c r="AB209" i="14"/>
  <c r="R209" i="14"/>
  <c r="I17" i="26"/>
  <c r="N17" i="26" s="1"/>
  <c r="S17" i="26" s="1"/>
  <c r="T211" i="14"/>
  <c r="X211" i="14"/>
  <c r="L330" i="1" s="1"/>
  <c r="P211" i="14"/>
  <c r="K211" i="14"/>
  <c r="AB211" i="14"/>
  <c r="R211" i="14"/>
  <c r="T213" i="14"/>
  <c r="P213" i="14"/>
  <c r="X213" i="14"/>
  <c r="L332" i="1" s="1"/>
  <c r="I19" i="26"/>
  <c r="N19" i="26" s="1"/>
  <c r="S19" i="26" s="1"/>
  <c r="K213" i="14"/>
  <c r="AB213" i="14"/>
  <c r="R213" i="14"/>
  <c r="R215" i="14"/>
  <c r="AB215" i="14"/>
  <c r="T215" i="14"/>
  <c r="K215" i="14"/>
  <c r="P215" i="14"/>
  <c r="X215" i="14"/>
  <c r="L334" i="1" s="1"/>
  <c r="I21" i="26"/>
  <c r="N21" i="26" s="1"/>
  <c r="S21" i="26" s="1"/>
  <c r="I23" i="26"/>
  <c r="N23" i="26" s="1"/>
  <c r="S23" i="26" s="1"/>
  <c r="T217" i="14"/>
  <c r="AB217" i="14"/>
  <c r="R217" i="14"/>
  <c r="P217" i="14"/>
  <c r="X217" i="14"/>
  <c r="L336" i="1" s="1"/>
  <c r="K217" i="14"/>
  <c r="I25" i="26"/>
  <c r="N25" i="26" s="1"/>
  <c r="S25" i="26" s="1"/>
  <c r="P219" i="14"/>
  <c r="X219" i="14"/>
  <c r="L338" i="1" s="1"/>
  <c r="AB219" i="14"/>
  <c r="R219" i="14"/>
  <c r="T219" i="14"/>
  <c r="K219" i="14"/>
  <c r="I27" i="26"/>
  <c r="N27" i="26" s="1"/>
  <c r="S27" i="26" s="1"/>
  <c r="P221" i="14"/>
  <c r="X221" i="14"/>
  <c r="L340" i="1" s="1"/>
  <c r="AB221" i="14"/>
  <c r="R221" i="14"/>
  <c r="T221" i="14"/>
  <c r="K221" i="14"/>
  <c r="I29" i="26"/>
  <c r="N29" i="26" s="1"/>
  <c r="S29" i="26" s="1"/>
  <c r="P223" i="14"/>
  <c r="X223" i="14"/>
  <c r="L342" i="1" s="1"/>
  <c r="AB223" i="14"/>
  <c r="R223" i="14"/>
  <c r="T223" i="14"/>
  <c r="K223" i="14"/>
  <c r="H224" i="14"/>
  <c r="AC224" i="14" s="1"/>
  <c r="AE224" i="14" s="1"/>
  <c r="K225" i="14"/>
  <c r="R225" i="14"/>
  <c r="AB225" i="14"/>
  <c r="P225" i="14"/>
  <c r="I31" i="26"/>
  <c r="N31" i="26" s="1"/>
  <c r="S31" i="26" s="1"/>
  <c r="T225" i="14"/>
  <c r="X225" i="14"/>
  <c r="K227" i="14"/>
  <c r="R227" i="14"/>
  <c r="P227" i="14"/>
  <c r="AB227" i="14"/>
  <c r="I33" i="26"/>
  <c r="N33" i="26" s="1"/>
  <c r="S33" i="26" s="1"/>
  <c r="X227" i="14"/>
  <c r="T227" i="14"/>
  <c r="AB229" i="14"/>
  <c r="R229" i="14"/>
  <c r="T229" i="14"/>
  <c r="X229" i="14"/>
  <c r="I35" i="26"/>
  <c r="K229" i="14"/>
  <c r="AD229" i="14"/>
  <c r="P229" i="14"/>
  <c r="I37" i="26"/>
  <c r="N37" i="26" s="1"/>
  <c r="S37" i="26" s="1"/>
  <c r="R231" i="14"/>
  <c r="P231" i="14"/>
  <c r="H231" i="14"/>
  <c r="AC231" i="14" s="1"/>
  <c r="T231" i="14"/>
  <c r="AB231" i="14"/>
  <c r="K231" i="14"/>
  <c r="X231" i="14"/>
  <c r="AF231" i="14"/>
  <c r="H232" i="14"/>
  <c r="I232" i="14" s="1"/>
  <c r="I39" i="26"/>
  <c r="N39" i="26" s="1"/>
  <c r="S39" i="26" s="1"/>
  <c r="R233" i="14"/>
  <c r="T233" i="14"/>
  <c r="P233" i="14"/>
  <c r="AB233" i="14"/>
  <c r="K233" i="14"/>
  <c r="X233" i="14"/>
  <c r="I41" i="26"/>
  <c r="N41" i="26" s="1"/>
  <c r="S41" i="26" s="1"/>
  <c r="I235" i="14"/>
  <c r="L235" i="14" s="1"/>
  <c r="R235" i="14"/>
  <c r="P235" i="14"/>
  <c r="H235" i="14"/>
  <c r="AC235" i="14" s="1"/>
  <c r="AE235" i="14" s="1"/>
  <c r="T235" i="14"/>
  <c r="AB235" i="14"/>
  <c r="K235" i="14"/>
  <c r="V235" i="14"/>
  <c r="X235" i="14"/>
  <c r="AF235" i="14"/>
  <c r="H236" i="14"/>
  <c r="I236" i="14" s="1"/>
  <c r="I43" i="26"/>
  <c r="N43" i="26" s="1"/>
  <c r="S43" i="26" s="1"/>
  <c r="I237" i="14"/>
  <c r="R237" i="14"/>
  <c r="V237" i="14" s="1"/>
  <c r="H237" i="14"/>
  <c r="T237" i="14"/>
  <c r="P237" i="14"/>
  <c r="AD237" i="14"/>
  <c r="AB237" i="14"/>
  <c r="K237" i="14"/>
  <c r="L237" i="14"/>
  <c r="AC237" i="14"/>
  <c r="X237" i="14"/>
  <c r="AF237" i="14"/>
  <c r="I45" i="26"/>
  <c r="N45" i="26" s="1"/>
  <c r="S45" i="26" s="1"/>
  <c r="H239" i="14"/>
  <c r="T239" i="14"/>
  <c r="K239" i="14"/>
  <c r="AD239" i="14"/>
  <c r="C239" i="14"/>
  <c r="AB239" i="14"/>
  <c r="P239" i="14"/>
  <c r="X239" i="14"/>
  <c r="R239" i="14"/>
  <c r="V239" i="14" s="1"/>
  <c r="AF239" i="14"/>
  <c r="I239" i="14"/>
  <c r="AC239" i="14"/>
  <c r="AE239" i="14" s="1"/>
  <c r="L239" i="14"/>
  <c r="AJ239" i="14"/>
  <c r="AL239" i="14"/>
  <c r="AM239" i="14" s="1"/>
  <c r="AK239" i="14"/>
  <c r="AH239" i="14"/>
  <c r="AI239" i="14"/>
  <c r="AN239" i="14"/>
  <c r="AO239" i="14" s="1"/>
  <c r="H240" i="14"/>
  <c r="I47" i="26"/>
  <c r="N47" i="26" s="1"/>
  <c r="S47" i="26" s="1"/>
  <c r="P241" i="14"/>
  <c r="X241" i="14"/>
  <c r="K241" i="14"/>
  <c r="AD241" i="14"/>
  <c r="H241" i="14"/>
  <c r="T241" i="14"/>
  <c r="AB241" i="14"/>
  <c r="R241" i="14"/>
  <c r="V241" i="14" s="1"/>
  <c r="AF241" i="14"/>
  <c r="C241" i="14"/>
  <c r="I241" i="14"/>
  <c r="AC241" i="14"/>
  <c r="AE241" i="14" s="1"/>
  <c r="L241" i="14"/>
  <c r="AJ241" i="14"/>
  <c r="AL241" i="14"/>
  <c r="AM241" i="14" s="1"/>
  <c r="AK241" i="14"/>
  <c r="AH241" i="14"/>
  <c r="AI241" i="14"/>
  <c r="AN241" i="14"/>
  <c r="AO241" i="14" s="1"/>
  <c r="H242" i="14"/>
  <c r="I49" i="26"/>
  <c r="N49" i="26" s="1"/>
  <c r="S49" i="26" s="1"/>
  <c r="P243" i="14"/>
  <c r="X243" i="14"/>
  <c r="I243" i="14"/>
  <c r="R243" i="14"/>
  <c r="AF243" i="14"/>
  <c r="V243" i="14"/>
  <c r="H243" i="14"/>
  <c r="T243" i="14"/>
  <c r="AC243" i="14"/>
  <c r="AE243" i="14" s="1"/>
  <c r="K243" i="14"/>
  <c r="L243" i="14" s="1"/>
  <c r="AD243" i="14"/>
  <c r="AB243" i="14"/>
  <c r="C243" i="14"/>
  <c r="AA243" i="14"/>
  <c r="AG243" i="14" s="1"/>
  <c r="AJ243" i="14"/>
  <c r="AK243" i="14"/>
  <c r="AL243" i="14"/>
  <c r="AM243" i="14" s="1"/>
  <c r="AH243" i="14"/>
  <c r="AI243" i="14"/>
  <c r="AN243" i="14"/>
  <c r="AO243" i="14" s="1"/>
  <c r="H244" i="14"/>
  <c r="I51" i="26"/>
  <c r="N51" i="26" s="1"/>
  <c r="S51" i="26" s="1"/>
  <c r="P245" i="14"/>
  <c r="X245" i="14"/>
  <c r="AB245" i="14"/>
  <c r="AF245" i="14"/>
  <c r="K245" i="14"/>
  <c r="C245" i="14"/>
  <c r="H245" i="14"/>
  <c r="T245" i="14"/>
  <c r="AC245" i="14"/>
  <c r="AE245" i="14" s="1"/>
  <c r="AD245" i="14"/>
  <c r="I245" i="14"/>
  <c r="R245" i="14"/>
  <c r="V245" i="14" s="1"/>
  <c r="L245" i="14"/>
  <c r="AA245" i="14"/>
  <c r="AG245" i="14" s="1"/>
  <c r="AJ245" i="14"/>
  <c r="AH245" i="14"/>
  <c r="AK245" i="14"/>
  <c r="AL245" i="14"/>
  <c r="AM245" i="14" s="1"/>
  <c r="AN245" i="14"/>
  <c r="AO245" i="14" s="1"/>
  <c r="AI245" i="14"/>
  <c r="H246" i="14"/>
  <c r="H247" i="14"/>
  <c r="T247" i="14"/>
  <c r="AC247" i="14"/>
  <c r="AE247" i="14" s="1"/>
  <c r="K247" i="14"/>
  <c r="L247" i="14" s="1"/>
  <c r="AD247" i="14"/>
  <c r="AB247" i="14"/>
  <c r="I53" i="26"/>
  <c r="N53" i="26" s="1"/>
  <c r="S53" i="26" s="1"/>
  <c r="P247" i="14"/>
  <c r="X247" i="14"/>
  <c r="I247" i="14"/>
  <c r="R247" i="14"/>
  <c r="AF247" i="14"/>
  <c r="V247" i="14"/>
  <c r="C247" i="14"/>
  <c r="AJ247" i="14"/>
  <c r="AA247" i="14"/>
  <c r="AG247" i="14" s="1"/>
  <c r="AH247" i="14"/>
  <c r="AK247" i="14"/>
  <c r="AL247" i="14"/>
  <c r="AM247" i="14" s="1"/>
  <c r="AN247" i="14"/>
  <c r="AO247" i="14" s="1"/>
  <c r="AI247" i="14"/>
  <c r="H248" i="14"/>
  <c r="H249" i="14"/>
  <c r="T249" i="14"/>
  <c r="AC249" i="14"/>
  <c r="AE249" i="14" s="1"/>
  <c r="AD249" i="14"/>
  <c r="I249" i="14"/>
  <c r="R249" i="14"/>
  <c r="V249" i="14" s="1"/>
  <c r="C249" i="14"/>
  <c r="I55" i="26"/>
  <c r="N55" i="26" s="1"/>
  <c r="S55" i="26" s="1"/>
  <c r="P249" i="14"/>
  <c r="X249" i="14"/>
  <c r="AB249" i="14"/>
  <c r="AF249" i="14"/>
  <c r="K249" i="14"/>
  <c r="L249" i="14"/>
  <c r="AA249" i="14"/>
  <c r="AG249" i="14" s="1"/>
  <c r="AJ249" i="14"/>
  <c r="AH249" i="14"/>
  <c r="AK249" i="14"/>
  <c r="AL249" i="14"/>
  <c r="AM249" i="14" s="1"/>
  <c r="AN249" i="14"/>
  <c r="AO249" i="14" s="1"/>
  <c r="AI249" i="14"/>
  <c r="H250" i="14"/>
  <c r="I57" i="26"/>
  <c r="N57" i="26" s="1"/>
  <c r="S57" i="26" s="1"/>
  <c r="P251" i="14"/>
  <c r="X251" i="14"/>
  <c r="I251" i="14"/>
  <c r="R251" i="14"/>
  <c r="AF251" i="14"/>
  <c r="V251" i="14"/>
  <c r="H251" i="14"/>
  <c r="T251" i="14"/>
  <c r="AC251" i="14"/>
  <c r="AE251" i="14" s="1"/>
  <c r="K251" i="14"/>
  <c r="L251" i="14" s="1"/>
  <c r="AD251" i="14"/>
  <c r="AB251" i="14"/>
  <c r="C251" i="14"/>
  <c r="AA251" i="14"/>
  <c r="AG251" i="14" s="1"/>
  <c r="AJ251" i="14"/>
  <c r="AH251" i="14"/>
  <c r="AK251" i="14"/>
  <c r="AL251" i="14"/>
  <c r="AM251" i="14" s="1"/>
  <c r="AN251" i="14"/>
  <c r="AO251" i="14" s="1"/>
  <c r="AI251" i="14"/>
  <c r="H252" i="14"/>
  <c r="H253" i="14"/>
  <c r="T253" i="14"/>
  <c r="AC253" i="14"/>
  <c r="AD253" i="14"/>
  <c r="I253" i="14"/>
  <c r="R253" i="14"/>
  <c r="V253" i="14" s="1"/>
  <c r="C253" i="14"/>
  <c r="I59" i="26"/>
  <c r="N59" i="26" s="1"/>
  <c r="S59" i="26" s="1"/>
  <c r="P253" i="14"/>
  <c r="X253" i="14"/>
  <c r="AB253" i="14"/>
  <c r="AF253" i="14"/>
  <c r="K253" i="14"/>
  <c r="AE253" i="14"/>
  <c r="L253" i="14"/>
  <c r="AJ253" i="14"/>
  <c r="AA253" i="14"/>
  <c r="AG253" i="14" s="1"/>
  <c r="AH253" i="14"/>
  <c r="AK253" i="14"/>
  <c r="AL253" i="14"/>
  <c r="AM253" i="14" s="1"/>
  <c r="AN253" i="14"/>
  <c r="AO253" i="14" s="1"/>
  <c r="AI253" i="14"/>
  <c r="H254" i="14"/>
  <c r="H255" i="14"/>
  <c r="T255" i="14"/>
  <c r="AC255" i="14"/>
  <c r="K255" i="14"/>
  <c r="L255" i="14" s="1"/>
  <c r="AD255" i="14"/>
  <c r="AB255" i="14"/>
  <c r="AE255" i="14"/>
  <c r="I61" i="26"/>
  <c r="N61" i="26" s="1"/>
  <c r="S61" i="26" s="1"/>
  <c r="P255" i="14"/>
  <c r="X255" i="14"/>
  <c r="I255" i="14"/>
  <c r="R255" i="14"/>
  <c r="AF255" i="14"/>
  <c r="V255" i="14"/>
  <c r="C255" i="14"/>
  <c r="AJ255" i="14"/>
  <c r="AA255" i="14"/>
  <c r="AG255" i="14" s="1"/>
  <c r="AH255" i="14"/>
  <c r="AK255" i="14"/>
  <c r="AL255" i="14"/>
  <c r="AM255" i="14" s="1"/>
  <c r="AN255" i="14"/>
  <c r="AO255" i="14" s="1"/>
  <c r="AI255" i="14"/>
  <c r="H256" i="14"/>
  <c r="I63" i="26"/>
  <c r="N63" i="26" s="1"/>
  <c r="S63" i="26" s="1"/>
  <c r="P257" i="14"/>
  <c r="X257" i="14"/>
  <c r="AB257" i="14"/>
  <c r="AF257" i="14"/>
  <c r="K257" i="14"/>
  <c r="AE257" i="14"/>
  <c r="C257" i="14"/>
  <c r="H257" i="14"/>
  <c r="T257" i="14"/>
  <c r="AC257" i="14"/>
  <c r="AD257" i="14"/>
  <c r="I257" i="14"/>
  <c r="R257" i="14"/>
  <c r="V257" i="14" s="1"/>
  <c r="L257" i="14"/>
  <c r="AJ257" i="14"/>
  <c r="AA257" i="14"/>
  <c r="AG257" i="14" s="1"/>
  <c r="AH257" i="14"/>
  <c r="AK257" i="14"/>
  <c r="AL257" i="14"/>
  <c r="AM257" i="14" s="1"/>
  <c r="AN257" i="14"/>
  <c r="AO257" i="14" s="1"/>
  <c r="AI257" i="14"/>
  <c r="H258" i="14"/>
  <c r="I65" i="26"/>
  <c r="N65" i="26" s="1"/>
  <c r="S65" i="26" s="1"/>
  <c r="P259" i="14"/>
  <c r="X259" i="14"/>
  <c r="I259" i="14"/>
  <c r="R259" i="14"/>
  <c r="AF259" i="14"/>
  <c r="V259" i="14"/>
  <c r="H259" i="14"/>
  <c r="T259" i="14"/>
  <c r="AC259" i="14"/>
  <c r="K259" i="14"/>
  <c r="L259" i="14" s="1"/>
  <c r="AD259" i="14"/>
  <c r="AB259" i="14"/>
  <c r="AE259" i="14"/>
  <c r="C259" i="14"/>
  <c r="AA259" i="14"/>
  <c r="AG259" i="14" s="1"/>
  <c r="AJ259" i="14"/>
  <c r="AH259" i="14"/>
  <c r="AK259" i="14"/>
  <c r="AL259" i="14"/>
  <c r="AM259" i="14" s="1"/>
  <c r="AN259" i="14"/>
  <c r="AO259" i="14" s="1"/>
  <c r="AI259" i="14"/>
  <c r="H260" i="14"/>
  <c r="K261" i="14"/>
  <c r="AB261" i="14"/>
  <c r="P261" i="14"/>
  <c r="C261" i="14"/>
  <c r="I67" i="26"/>
  <c r="N67" i="26" s="1"/>
  <c r="S67" i="26" s="1"/>
  <c r="R261" i="14"/>
  <c r="V261" i="14" s="1"/>
  <c r="T261" i="14"/>
  <c r="X261" i="14"/>
  <c r="H261" i="14"/>
  <c r="AF261" i="14"/>
  <c r="I261" i="14"/>
  <c r="AC261" i="14"/>
  <c r="AE261" i="14" s="1"/>
  <c r="L261" i="14"/>
  <c r="AJ261" i="14"/>
  <c r="AH261" i="14"/>
  <c r="AK261" i="14"/>
  <c r="AL261" i="14"/>
  <c r="AM261" i="14" s="1"/>
  <c r="AN261" i="14"/>
  <c r="AO261" i="14" s="1"/>
  <c r="AI261" i="14"/>
  <c r="K263" i="14"/>
  <c r="AB263" i="14"/>
  <c r="P263" i="14"/>
  <c r="C263" i="14"/>
  <c r="I69" i="26"/>
  <c r="N69" i="26" s="1"/>
  <c r="S69" i="26" s="1"/>
  <c r="R263" i="14"/>
  <c r="V263" i="14" s="1"/>
  <c r="T263" i="14"/>
  <c r="X263" i="14"/>
  <c r="H263" i="14"/>
  <c r="AF263" i="14"/>
  <c r="I263" i="14"/>
  <c r="AC263" i="14"/>
  <c r="AE263" i="14" s="1"/>
  <c r="L263" i="14"/>
  <c r="AJ263" i="14"/>
  <c r="AL263" i="14"/>
  <c r="AM263" i="14" s="1"/>
  <c r="AK263" i="14"/>
  <c r="AH263" i="14"/>
  <c r="AI263" i="14"/>
  <c r="AN263" i="14"/>
  <c r="AO263" i="14" s="1"/>
  <c r="I71" i="26"/>
  <c r="N71" i="26" s="1"/>
  <c r="S71" i="26" s="1"/>
  <c r="T265" i="14"/>
  <c r="AB265" i="14"/>
  <c r="R265" i="14"/>
  <c r="P265" i="14"/>
  <c r="X265" i="14"/>
  <c r="K265" i="14"/>
  <c r="C265" i="14"/>
  <c r="H265" i="14"/>
  <c r="V265" i="14"/>
  <c r="AF265" i="14"/>
  <c r="I265" i="14"/>
  <c r="AC265" i="14"/>
  <c r="AE265" i="14" s="1"/>
  <c r="W265" i="14"/>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L265" i="14"/>
  <c r="AJ265" i="14"/>
  <c r="AL265" i="14"/>
  <c r="AM265" i="14" s="1"/>
  <c r="AK265" i="14"/>
  <c r="AH265" i="14"/>
  <c r="AI265" i="14"/>
  <c r="AN265" i="14"/>
  <c r="AO265" i="14" s="1"/>
  <c r="P267" i="14"/>
  <c r="X267" i="14"/>
  <c r="R267" i="14"/>
  <c r="AB267" i="14"/>
  <c r="I73" i="26"/>
  <c r="N73" i="26" s="1"/>
  <c r="S73" i="26" s="1"/>
  <c r="T267" i="14"/>
  <c r="K267" i="14"/>
  <c r="V267" i="14"/>
  <c r="C267" i="14"/>
  <c r="H267" i="14"/>
  <c r="AF267" i="14"/>
  <c r="AC267" i="14"/>
  <c r="AE267" i="14" s="1"/>
  <c r="I267" i="14"/>
  <c r="L267" i="14"/>
  <c r="AJ267" i="14"/>
  <c r="AL267" i="14"/>
  <c r="AM267" i="14" s="1"/>
  <c r="AK267" i="14"/>
  <c r="AH267" i="14"/>
  <c r="AI267" i="14"/>
  <c r="AN267" i="14"/>
  <c r="AO267" i="14" s="1"/>
  <c r="P269" i="14"/>
  <c r="X269" i="14"/>
  <c r="K269" i="14"/>
  <c r="C269" i="14"/>
  <c r="I75" i="26"/>
  <c r="N75" i="26" s="1"/>
  <c r="S75" i="26" s="1"/>
  <c r="T269" i="14"/>
  <c r="AB269" i="14"/>
  <c r="R269" i="14"/>
  <c r="H269" i="14"/>
  <c r="AF269" i="14"/>
  <c r="V269" i="14"/>
  <c r="AC269" i="14"/>
  <c r="AE269" i="14" s="1"/>
  <c r="I269" i="14"/>
  <c r="L269" i="14"/>
  <c r="AJ269" i="14"/>
  <c r="AL269" i="14"/>
  <c r="AM269" i="14" s="1"/>
  <c r="AK269" i="14"/>
  <c r="AH269" i="14"/>
  <c r="AI269" i="14"/>
  <c r="AN269" i="14"/>
  <c r="AO269" i="14" s="1"/>
  <c r="P271" i="14"/>
  <c r="X271" i="14"/>
  <c r="R271" i="14"/>
  <c r="AB271" i="14"/>
  <c r="C271" i="14"/>
  <c r="I77" i="26"/>
  <c r="N77" i="26" s="1"/>
  <c r="S77" i="26" s="1"/>
  <c r="T271" i="14"/>
  <c r="K271" i="14"/>
  <c r="V271" i="14"/>
  <c r="H271" i="14"/>
  <c r="AF271" i="14"/>
  <c r="I271" i="14"/>
  <c r="AC271" i="14"/>
  <c r="AE271" i="14" s="1"/>
  <c r="L271" i="14"/>
  <c r="AJ271" i="14"/>
  <c r="AL271" i="14"/>
  <c r="AM271" i="14" s="1"/>
  <c r="AK271" i="14"/>
  <c r="AH271" i="14"/>
  <c r="AI271" i="14"/>
  <c r="AN271" i="14"/>
  <c r="AO271" i="14" s="1"/>
  <c r="I79" i="26"/>
  <c r="N79" i="26" s="1"/>
  <c r="S79" i="26" s="1"/>
  <c r="T273" i="14"/>
  <c r="AB273" i="14"/>
  <c r="R273" i="14"/>
  <c r="P273" i="14"/>
  <c r="X273" i="14"/>
  <c r="K273" i="14"/>
  <c r="C273" i="14"/>
  <c r="H273" i="14"/>
  <c r="V273" i="14"/>
  <c r="AF273" i="14"/>
  <c r="AC273" i="14"/>
  <c r="AE273" i="14" s="1"/>
  <c r="I273" i="14"/>
  <c r="L273" i="14"/>
  <c r="AJ273" i="14"/>
  <c r="AL273" i="14"/>
  <c r="AM273" i="14" s="1"/>
  <c r="AK273" i="14"/>
  <c r="AH273" i="14"/>
  <c r="AI273" i="14"/>
  <c r="AN273" i="14"/>
  <c r="AO273" i="14" s="1"/>
  <c r="K275" i="14"/>
  <c r="AB275" i="14"/>
  <c r="P275" i="14"/>
  <c r="T275" i="14"/>
  <c r="C275" i="14"/>
  <c r="I81" i="26"/>
  <c r="N81" i="26" s="1"/>
  <c r="S81" i="26" s="1"/>
  <c r="R275" i="14"/>
  <c r="V275" i="14" s="1"/>
  <c r="Z275" i="14"/>
  <c r="X275" i="14"/>
  <c r="AF275" i="14"/>
  <c r="I275" i="14"/>
  <c r="AC275" i="14"/>
  <c r="AE275" i="14" s="1"/>
  <c r="L275" i="14"/>
  <c r="AJ275" i="14"/>
  <c r="AL275" i="14"/>
  <c r="AM275" i="14" s="1"/>
  <c r="AK275" i="14"/>
  <c r="AH275" i="14"/>
  <c r="AI275" i="14"/>
  <c r="AN275" i="14"/>
  <c r="AO275" i="14" s="1"/>
  <c r="K277" i="14"/>
  <c r="AB277" i="14"/>
  <c r="X277" i="14"/>
  <c r="AF277" i="14"/>
  <c r="C277" i="14"/>
  <c r="I83" i="26"/>
  <c r="N83" i="26" s="1"/>
  <c r="S83" i="26" s="1"/>
  <c r="R277" i="14"/>
  <c r="V277" i="14" s="1"/>
  <c r="P277" i="14"/>
  <c r="T277" i="14"/>
  <c r="I277" i="14"/>
  <c r="AJ277" i="14"/>
  <c r="L277" i="14"/>
  <c r="AH277" i="14"/>
  <c r="AK277" i="14"/>
  <c r="AL277" i="14"/>
  <c r="AM277" i="14" s="1"/>
  <c r="AI277" i="14"/>
  <c r="AN277" i="14"/>
  <c r="AO277" i="14" s="1"/>
  <c r="K279" i="14"/>
  <c r="AB279" i="14"/>
  <c r="X279" i="14"/>
  <c r="T279" i="14"/>
  <c r="C279" i="14"/>
  <c r="I85" i="26"/>
  <c r="N85" i="26" s="1"/>
  <c r="S85" i="26" s="1"/>
  <c r="R279" i="14"/>
  <c r="P279" i="14"/>
  <c r="AF279" i="14"/>
  <c r="AC279" i="14"/>
  <c r="AE279" i="14" s="1"/>
  <c r="V279" i="14"/>
  <c r="I279" i="14"/>
  <c r="L279" i="14"/>
  <c r="AJ279" i="14"/>
  <c r="AH279" i="14"/>
  <c r="AK279" i="14"/>
  <c r="AL279" i="14"/>
  <c r="AM279" i="14" s="1"/>
  <c r="AN279" i="14"/>
  <c r="AO279" i="14" s="1"/>
  <c r="AI279" i="14"/>
  <c r="K281" i="14"/>
  <c r="AB281" i="14"/>
  <c r="X281" i="14"/>
  <c r="T281" i="14"/>
  <c r="C281" i="14"/>
  <c r="I87" i="26"/>
  <c r="N87" i="26" s="1"/>
  <c r="S87" i="26" s="1"/>
  <c r="R281" i="14"/>
  <c r="P281" i="14"/>
  <c r="AF281" i="14"/>
  <c r="I281" i="14"/>
  <c r="AC281" i="14"/>
  <c r="AE281" i="14" s="1"/>
  <c r="V281" i="14"/>
  <c r="AJ281" i="14"/>
  <c r="L281" i="14"/>
  <c r="AL281" i="14"/>
  <c r="AM281" i="14" s="1"/>
  <c r="AH281" i="14"/>
  <c r="AK281" i="14"/>
  <c r="AN281" i="14"/>
  <c r="AO281" i="14" s="1"/>
  <c r="AI281" i="14"/>
  <c r="K283" i="14"/>
  <c r="AB283" i="14"/>
  <c r="X283" i="14"/>
  <c r="T283" i="14"/>
  <c r="C283" i="14"/>
  <c r="I89" i="26"/>
  <c r="N89" i="26" s="1"/>
  <c r="S89" i="26" s="1"/>
  <c r="R283" i="14"/>
  <c r="P283" i="14"/>
  <c r="AF283" i="14"/>
  <c r="AC283" i="14"/>
  <c r="AE283" i="14" s="1"/>
  <c r="V283" i="14"/>
  <c r="I283" i="14"/>
  <c r="L283" i="14"/>
  <c r="AJ283" i="14"/>
  <c r="AL283" i="14"/>
  <c r="AM283" i="14" s="1"/>
  <c r="AH283" i="14"/>
  <c r="AK283" i="14"/>
  <c r="AN283" i="14"/>
  <c r="AO283" i="14" s="1"/>
  <c r="AI283" i="14"/>
  <c r="K285" i="14"/>
  <c r="AB285" i="14"/>
  <c r="X285" i="14"/>
  <c r="T285" i="14"/>
  <c r="I91" i="26"/>
  <c r="N91" i="26" s="1"/>
  <c r="S91" i="26" s="1"/>
  <c r="R285" i="14"/>
  <c r="P285" i="14"/>
  <c r="AF285" i="14"/>
  <c r="C285" i="14"/>
  <c r="I285" i="14"/>
  <c r="AC285" i="14"/>
  <c r="AE285" i="14" s="1"/>
  <c r="V285" i="14"/>
  <c r="L285" i="14"/>
  <c r="AJ285" i="14"/>
  <c r="AL285" i="14"/>
  <c r="AM285" i="14" s="1"/>
  <c r="AH285" i="14"/>
  <c r="AK285" i="14"/>
  <c r="AI285" i="14"/>
  <c r="AN285" i="14"/>
  <c r="AO285" i="14" s="1"/>
  <c r="K287" i="14"/>
  <c r="AB287" i="14"/>
  <c r="X287" i="14"/>
  <c r="T287" i="14"/>
  <c r="C287" i="14"/>
  <c r="I93" i="26"/>
  <c r="N93" i="26" s="1"/>
  <c r="S93" i="26" s="1"/>
  <c r="R287" i="14"/>
  <c r="P287" i="14"/>
  <c r="AF287" i="14"/>
  <c r="AC287" i="14"/>
  <c r="AE287" i="14" s="1"/>
  <c r="V287" i="14"/>
  <c r="I287" i="14"/>
  <c r="L287" i="14"/>
  <c r="AJ287" i="14"/>
  <c r="AL287" i="14"/>
  <c r="AM287" i="14" s="1"/>
  <c r="AH287" i="14"/>
  <c r="AK287" i="14"/>
  <c r="AN287" i="14"/>
  <c r="AO287" i="14" s="1"/>
  <c r="AI287" i="14"/>
  <c r="K289" i="14"/>
  <c r="AB289" i="14"/>
  <c r="X289" i="14"/>
  <c r="T289" i="14"/>
  <c r="I95" i="26"/>
  <c r="N95" i="26" s="1"/>
  <c r="S95" i="26" s="1"/>
  <c r="R289" i="14"/>
  <c r="V289" i="14" s="1"/>
  <c r="P289" i="14"/>
  <c r="AF289" i="14"/>
  <c r="C289" i="14"/>
  <c r="I289" i="14"/>
  <c r="AC289" i="14"/>
  <c r="AE289" i="14" s="1"/>
  <c r="AJ289" i="14"/>
  <c r="L289" i="14"/>
  <c r="AL289" i="14"/>
  <c r="AM289" i="14" s="1"/>
  <c r="AH289" i="14"/>
  <c r="AK289" i="14"/>
  <c r="AI289" i="14"/>
  <c r="AN289" i="14"/>
  <c r="AO289" i="14" s="1"/>
  <c r="K291" i="14"/>
  <c r="AB291" i="14"/>
  <c r="X291" i="14"/>
  <c r="T291" i="14"/>
  <c r="C291" i="14"/>
  <c r="I97" i="26"/>
  <c r="N97" i="26" s="1"/>
  <c r="S97" i="26" s="1"/>
  <c r="R291" i="14"/>
  <c r="V291" i="14" s="1"/>
  <c r="P291" i="14"/>
  <c r="AF291" i="14"/>
  <c r="AC291" i="14"/>
  <c r="AE291" i="14" s="1"/>
  <c r="I291" i="14"/>
  <c r="L291" i="14"/>
  <c r="AJ291" i="14"/>
  <c r="AL291" i="14"/>
  <c r="AM291" i="14" s="1"/>
  <c r="AH291" i="14"/>
  <c r="AK291" i="14"/>
  <c r="AI291" i="14"/>
  <c r="AN291" i="14"/>
  <c r="AO291" i="14" s="1"/>
  <c r="K293" i="14"/>
  <c r="AB293" i="14"/>
  <c r="X293" i="14"/>
  <c r="T293" i="14"/>
  <c r="I99" i="26"/>
  <c r="N99" i="26" s="1"/>
  <c r="S99" i="26" s="1"/>
  <c r="R293" i="14"/>
  <c r="V293" i="14" s="1"/>
  <c r="P293" i="14"/>
  <c r="AF293" i="14"/>
  <c r="C293" i="14"/>
  <c r="I293" i="14"/>
  <c r="AC293" i="14"/>
  <c r="AE293" i="14" s="1"/>
  <c r="L293" i="14"/>
  <c r="AJ293" i="14"/>
  <c r="AL293" i="14"/>
  <c r="AM293" i="14" s="1"/>
  <c r="AK293" i="14"/>
  <c r="AH293" i="14"/>
  <c r="AI293" i="14"/>
  <c r="AN293" i="14"/>
  <c r="AO293" i="14" s="1"/>
  <c r="K295" i="14"/>
  <c r="AB295" i="14"/>
  <c r="X295" i="14"/>
  <c r="T295" i="14"/>
  <c r="C295" i="14"/>
  <c r="I101" i="26"/>
  <c r="N101" i="26" s="1"/>
  <c r="S101" i="26" s="1"/>
  <c r="R295" i="14"/>
  <c r="V295" i="14" s="1"/>
  <c r="P295" i="14"/>
  <c r="AF295" i="14"/>
  <c r="AC295" i="14"/>
  <c r="AE295" i="14" s="1"/>
  <c r="I295" i="14"/>
  <c r="L295" i="14"/>
  <c r="AJ295" i="14"/>
  <c r="AL295" i="14"/>
  <c r="AM295" i="14" s="1"/>
  <c r="AH295" i="14"/>
  <c r="AK295" i="14"/>
  <c r="AI295" i="14"/>
  <c r="AN295" i="14"/>
  <c r="AO295" i="14" s="1"/>
  <c r="I103" i="26"/>
  <c r="N103" i="26" s="1"/>
  <c r="S103" i="26" s="1"/>
  <c r="K297" i="14"/>
  <c r="V297" i="14"/>
  <c r="AF297" i="14"/>
  <c r="X297" i="14"/>
  <c r="AB297" i="14"/>
  <c r="R297" i="14"/>
  <c r="T297" i="14"/>
  <c r="P297" i="14"/>
  <c r="C297" i="14"/>
  <c r="I297" i="14"/>
  <c r="AC297" i="14"/>
  <c r="AE297" i="14" s="1"/>
  <c r="L297" i="14"/>
  <c r="AJ297" i="14"/>
  <c r="AL297" i="14"/>
  <c r="AM297" i="14" s="1"/>
  <c r="AK297" i="14"/>
  <c r="AH297" i="14"/>
  <c r="AI297" i="14"/>
  <c r="AN297" i="14"/>
  <c r="AO297" i="14" s="1"/>
  <c r="I105" i="26"/>
  <c r="N105" i="26" s="1"/>
  <c r="S105" i="26" s="1"/>
  <c r="K299" i="14"/>
  <c r="P299" i="14"/>
  <c r="AF299" i="14"/>
  <c r="C299" i="14"/>
  <c r="AB299" i="14"/>
  <c r="R299" i="14"/>
  <c r="X299" i="14"/>
  <c r="T299" i="14"/>
  <c r="V299" i="14" s="1"/>
  <c r="I299" i="14"/>
  <c r="AC299" i="14"/>
  <c r="AE299" i="14" s="1"/>
  <c r="L299" i="14"/>
  <c r="AJ299" i="14"/>
  <c r="AL299" i="14"/>
  <c r="AM299" i="14" s="1"/>
  <c r="AH299" i="14"/>
  <c r="AK299" i="14"/>
  <c r="AI299" i="14"/>
  <c r="AN299" i="14"/>
  <c r="AO299" i="14" s="1"/>
  <c r="AB301" i="14"/>
  <c r="R301" i="14"/>
  <c r="T301" i="14"/>
  <c r="P301" i="14"/>
  <c r="I107" i="26"/>
  <c r="N107" i="26" s="1"/>
  <c r="S107" i="26" s="1"/>
  <c r="K301" i="14"/>
  <c r="V301" i="14"/>
  <c r="AF301" i="14"/>
  <c r="X301" i="14"/>
  <c r="C301" i="14"/>
  <c r="I301" i="14"/>
  <c r="AC301" i="14"/>
  <c r="AE301" i="14" s="1"/>
  <c r="L301" i="14"/>
  <c r="AJ301" i="14"/>
  <c r="AL301" i="14"/>
  <c r="AM301" i="14" s="1"/>
  <c r="AH301" i="14"/>
  <c r="AK301" i="14"/>
  <c r="AI301" i="14"/>
  <c r="AN301" i="14"/>
  <c r="AO301" i="14" s="1"/>
  <c r="H107" i="26"/>
  <c r="F303" i="14"/>
  <c r="AD303" i="14"/>
  <c r="H109" i="26"/>
  <c r="F305" i="14"/>
  <c r="AD305" i="14"/>
  <c r="H111" i="26"/>
  <c r="AB303" i="14"/>
  <c r="R303" i="14"/>
  <c r="X303" i="14"/>
  <c r="T303" i="14"/>
  <c r="V303" i="14" s="1"/>
  <c r="C303" i="14"/>
  <c r="I109" i="26"/>
  <c r="N109" i="26" s="1"/>
  <c r="S109" i="26" s="1"/>
  <c r="K303" i="14"/>
  <c r="P303" i="14"/>
  <c r="AF303" i="14"/>
  <c r="I303" i="14"/>
  <c r="AC303" i="14"/>
  <c r="AE303" i="14" s="1"/>
  <c r="L303" i="14"/>
  <c r="AJ303" i="14"/>
  <c r="AL303" i="14"/>
  <c r="AM303" i="14" s="1"/>
  <c r="AK303" i="14"/>
  <c r="AH303" i="14"/>
  <c r="AI303" i="14"/>
  <c r="AN303" i="14"/>
  <c r="AO303" i="14" s="1"/>
  <c r="I111" i="26"/>
  <c r="N111" i="26" s="1"/>
  <c r="S111" i="26" s="1"/>
  <c r="K305" i="14"/>
  <c r="V305" i="14"/>
  <c r="P305" i="14"/>
  <c r="AF305" i="14"/>
  <c r="C305" i="14"/>
  <c r="AB305" i="14"/>
  <c r="R305" i="14"/>
  <c r="T305" i="14"/>
  <c r="X305" i="14"/>
  <c r="I305" i="14"/>
  <c r="AC305" i="14"/>
  <c r="AE305" i="14" s="1"/>
  <c r="L305" i="14"/>
  <c r="AJ305" i="14"/>
  <c r="AK305" i="14"/>
  <c r="AH305" i="14"/>
  <c r="AL305" i="14"/>
  <c r="AM305" i="14" s="1"/>
  <c r="AI305" i="14"/>
  <c r="AN305" i="14"/>
  <c r="AO305" i="14" s="1"/>
  <c r="C238" i="14"/>
  <c r="C232" i="14"/>
  <c r="C235" i="14"/>
  <c r="C231" i="14"/>
  <c r="C237" i="14"/>
  <c r="C233" i="14"/>
  <c r="C225" i="14"/>
  <c r="C226" i="14"/>
  <c r="C224" i="14"/>
  <c r="C234" i="14"/>
  <c r="C229" i="14"/>
  <c r="C236" i="14"/>
  <c r="C230" i="14"/>
  <c r="C228" i="14"/>
  <c r="C227" i="14"/>
  <c r="C203" i="14"/>
  <c r="C138" i="14"/>
  <c r="C162" i="14"/>
  <c r="C216" i="14"/>
  <c r="C172" i="14"/>
  <c r="C155" i="14"/>
  <c r="C170" i="14"/>
  <c r="C214" i="14"/>
  <c r="C206" i="14"/>
  <c r="C217" i="14"/>
  <c r="C62" i="14"/>
  <c r="C219" i="14"/>
  <c r="C149" i="14"/>
  <c r="C143" i="14"/>
  <c r="C195" i="14"/>
  <c r="C152" i="14"/>
  <c r="C167" i="14"/>
  <c r="C56" i="14"/>
  <c r="C161" i="14"/>
  <c r="C218" i="14"/>
  <c r="C141" i="14"/>
  <c r="C47" i="14"/>
  <c r="C63" i="14"/>
  <c r="C53" i="14"/>
  <c r="C48" i="14"/>
  <c r="C49" i="14"/>
  <c r="C220" i="14"/>
  <c r="C174" i="14"/>
  <c r="C188" i="14"/>
  <c r="C186" i="14"/>
  <c r="C145" i="14"/>
  <c r="C202" i="14"/>
  <c r="C147" i="14"/>
  <c r="C211" i="14"/>
  <c r="C41" i="14"/>
  <c r="C179" i="14"/>
  <c r="C52" i="14"/>
  <c r="C166" i="14"/>
  <c r="C51" i="14"/>
  <c r="C68" i="14"/>
  <c r="C69" i="14"/>
  <c r="C50" i="14"/>
  <c r="C209" i="14"/>
  <c r="C221" i="14"/>
  <c r="C159" i="14"/>
  <c r="C165" i="14"/>
  <c r="C157" i="14"/>
  <c r="C67" i="14"/>
  <c r="C163" i="14"/>
  <c r="C183" i="14"/>
  <c r="C198" i="14"/>
  <c r="C40" i="14"/>
  <c r="C122" i="14"/>
  <c r="C191" i="14"/>
  <c r="C43" i="14"/>
  <c r="C44" i="14"/>
  <c r="C181" i="14"/>
  <c r="C55" i="14"/>
  <c r="C213" i="14"/>
  <c r="C45" i="14"/>
  <c r="C182" i="14"/>
  <c r="C83" i="14"/>
  <c r="C42" i="14"/>
  <c r="C189" i="14"/>
  <c r="C54" i="14"/>
  <c r="C60" i="14"/>
  <c r="C204" i="14"/>
  <c r="C177" i="14"/>
  <c r="C184" i="14"/>
  <c r="C192" i="14"/>
  <c r="C61" i="14"/>
  <c r="C200" i="14"/>
  <c r="C144" i="14"/>
  <c r="C146" i="14"/>
  <c r="C201" i="14"/>
  <c r="C207" i="14"/>
  <c r="C46" i="14"/>
  <c r="C59" i="14"/>
  <c r="C156" i="14"/>
  <c r="C175" i="14"/>
  <c r="C66" i="14"/>
  <c r="C176" i="14"/>
  <c r="C222" i="14"/>
  <c r="C185" i="14"/>
  <c r="C70" i="14"/>
  <c r="C58" i="14"/>
  <c r="C199" i="14"/>
  <c r="C64" i="14"/>
  <c r="C84" i="14"/>
  <c r="C65" i="14"/>
  <c r="C210" i="14"/>
  <c r="C205" i="14"/>
  <c r="C164" i="14"/>
  <c r="C208" i="14"/>
  <c r="C168" i="14"/>
  <c r="C215" i="14"/>
  <c r="C223" i="14"/>
  <c r="C212" i="14"/>
  <c r="C25" i="14"/>
  <c r="C190" i="14"/>
  <c r="C154" i="14"/>
  <c r="C197" i="14"/>
  <c r="C151" i="14"/>
  <c r="C158" i="14"/>
  <c r="C142" i="14"/>
  <c r="C196" i="14"/>
  <c r="C173" i="14"/>
  <c r="C180" i="14"/>
  <c r="C171" i="14"/>
  <c r="C57" i="14"/>
  <c r="C139" i="14"/>
  <c r="C194" i="14"/>
  <c r="C137" i="14"/>
  <c r="C148" i="14"/>
  <c r="C187" i="14"/>
  <c r="C23" i="14"/>
  <c r="C193" i="14"/>
  <c r="C178" i="14"/>
  <c r="C169" i="14"/>
  <c r="N16" i="26" l="1"/>
  <c r="S16" i="26" s="1"/>
  <c r="H181" i="14"/>
  <c r="N179" i="17"/>
  <c r="C234" i="1"/>
  <c r="N172" i="17"/>
  <c r="C227" i="1"/>
  <c r="C226" i="1"/>
  <c r="N171" i="17"/>
  <c r="N164" i="17"/>
  <c r="C219" i="1"/>
  <c r="N180" i="17"/>
  <c r="C235" i="1"/>
  <c r="C223" i="1"/>
  <c r="N168" i="17"/>
  <c r="N177" i="17"/>
  <c r="C232" i="1"/>
  <c r="N176" i="17"/>
  <c r="C231" i="1"/>
  <c r="N167" i="17"/>
  <c r="C222" i="1"/>
  <c r="N163" i="17"/>
  <c r="C218" i="1"/>
  <c r="N174" i="17"/>
  <c r="C229" i="1"/>
  <c r="N170" i="17"/>
  <c r="C225" i="1"/>
  <c r="N181" i="17"/>
  <c r="N173" i="17"/>
  <c r="C228" i="1"/>
  <c r="C236" i="1"/>
  <c r="AC138" i="14"/>
  <c r="AE138" i="14" s="1"/>
  <c r="V26" i="14"/>
  <c r="R51" i="17" s="1"/>
  <c r="AV51" i="17" s="1"/>
  <c r="V24" i="14"/>
  <c r="R49" i="17" s="1"/>
  <c r="AV49" i="17" s="1"/>
  <c r="V23" i="14"/>
  <c r="R48" i="17" s="1"/>
  <c r="AV48" i="17" s="1"/>
  <c r="V22" i="14"/>
  <c r="R47" i="17" s="1"/>
  <c r="L138" i="14"/>
  <c r="M138" i="14" s="1"/>
  <c r="V27" i="14"/>
  <c r="R52" i="17" s="1"/>
  <c r="AE52" i="17" s="1"/>
  <c r="V25" i="14"/>
  <c r="R50" i="17" s="1"/>
  <c r="AE50" i="17" s="1"/>
  <c r="N48" i="17"/>
  <c r="C27" i="1"/>
  <c r="L236" i="14"/>
  <c r="I234" i="14"/>
  <c r="AC234" i="14"/>
  <c r="AE234" i="14" s="1"/>
  <c r="AC238" i="14"/>
  <c r="AE238" i="14" s="1"/>
  <c r="I238" i="14"/>
  <c r="F44" i="26" s="1"/>
  <c r="H229" i="14"/>
  <c r="AC229" i="14" s="1"/>
  <c r="AE229" i="14" s="1"/>
  <c r="H225" i="14"/>
  <c r="G31" i="26" s="1"/>
  <c r="AF234" i="14"/>
  <c r="AE237" i="14"/>
  <c r="H230" i="14"/>
  <c r="I230" i="14" s="1"/>
  <c r="L230" i="14" s="1"/>
  <c r="M230" i="14" s="1"/>
  <c r="AA230" i="14" s="1"/>
  <c r="AF190" i="14"/>
  <c r="H144" i="14"/>
  <c r="G224" i="1" s="1"/>
  <c r="I118" i="14"/>
  <c r="L118" i="14" s="1"/>
  <c r="M118" i="14" s="1"/>
  <c r="C237" i="1"/>
  <c r="N182" i="17"/>
  <c r="AE225" i="14"/>
  <c r="I227" i="14"/>
  <c r="L227" i="14" s="1"/>
  <c r="M227" i="14" s="1"/>
  <c r="AC227" i="14"/>
  <c r="AE227" i="14" s="1"/>
  <c r="AF227" i="14"/>
  <c r="AE226" i="14"/>
  <c r="V228" i="14"/>
  <c r="AF226" i="14"/>
  <c r="N35" i="26"/>
  <c r="S35" i="26" s="1"/>
  <c r="V226" i="14"/>
  <c r="N26" i="26"/>
  <c r="S26" i="26" s="1"/>
  <c r="N24" i="26"/>
  <c r="S24" i="26" s="1"/>
  <c r="N20" i="26"/>
  <c r="S20" i="26" s="1"/>
  <c r="N14" i="26"/>
  <c r="S14" i="26" s="1"/>
  <c r="L324" i="1"/>
  <c r="V104" i="14"/>
  <c r="R129" i="17" s="1"/>
  <c r="AE129" i="17" s="1"/>
  <c r="L213" i="1"/>
  <c r="V106" i="14"/>
  <c r="R131" i="17" s="1"/>
  <c r="AV131" i="17" s="1"/>
  <c r="V105" i="14"/>
  <c r="R130" i="17" s="1"/>
  <c r="AV130" i="17" s="1"/>
  <c r="V100" i="14"/>
  <c r="R125" i="17" s="1"/>
  <c r="AV125" i="17" s="1"/>
  <c r="H222" i="14"/>
  <c r="I222" i="14" s="1"/>
  <c r="F28" i="26" s="1"/>
  <c r="H191" i="14"/>
  <c r="T211" i="17"/>
  <c r="N183" i="17"/>
  <c r="C238" i="1"/>
  <c r="L171" i="14"/>
  <c r="K270" i="1" s="1"/>
  <c r="C72" i="1"/>
  <c r="N74" i="17"/>
  <c r="L173" i="14"/>
  <c r="K272" i="1" s="1"/>
  <c r="N184" i="17"/>
  <c r="C239" i="1"/>
  <c r="AF170" i="14"/>
  <c r="L170" i="14"/>
  <c r="K269" i="1" s="1"/>
  <c r="C93" i="1"/>
  <c r="N95" i="17"/>
  <c r="N66" i="17"/>
  <c r="C64" i="1"/>
  <c r="L154" i="14"/>
  <c r="L150" i="14"/>
  <c r="K230" i="1" s="1"/>
  <c r="H142" i="14"/>
  <c r="I142" i="14" s="1"/>
  <c r="L142" i="14" s="1"/>
  <c r="K222" i="1" s="1"/>
  <c r="N166" i="17"/>
  <c r="C221" i="1"/>
  <c r="AC140" i="14"/>
  <c r="AE140" i="14" s="1"/>
  <c r="H141" i="14"/>
  <c r="V166" i="17" s="1"/>
  <c r="N94" i="17"/>
  <c r="C92" i="1"/>
  <c r="N86" i="17"/>
  <c r="C84" i="1"/>
  <c r="C68" i="1"/>
  <c r="N70" i="17"/>
  <c r="N78" i="17"/>
  <c r="C76" i="1"/>
  <c r="N82" i="17"/>
  <c r="C80" i="1"/>
  <c r="C88" i="1"/>
  <c r="N90" i="17"/>
  <c r="L134" i="14"/>
  <c r="M134" i="14" s="1"/>
  <c r="N72" i="17"/>
  <c r="C70" i="1"/>
  <c r="N147" i="17"/>
  <c r="C183" i="1"/>
  <c r="C194" i="1" s="1"/>
  <c r="N79" i="17"/>
  <c r="C77" i="1"/>
  <c r="H122" i="14"/>
  <c r="C85" i="1"/>
  <c r="N87" i="17"/>
  <c r="C82" i="1"/>
  <c r="N84" i="17"/>
  <c r="C78" i="1"/>
  <c r="N80" i="17"/>
  <c r="C90" i="1"/>
  <c r="N92" i="17"/>
  <c r="C75" i="1"/>
  <c r="N77" i="17"/>
  <c r="C86" i="1"/>
  <c r="N88" i="17"/>
  <c r="C74" i="1"/>
  <c r="N76" i="17"/>
  <c r="N68" i="17"/>
  <c r="C66" i="1"/>
  <c r="N89" i="17"/>
  <c r="C87" i="1"/>
  <c r="C63" i="1"/>
  <c r="N65" i="17"/>
  <c r="C73" i="1"/>
  <c r="N75" i="17"/>
  <c r="N67" i="17"/>
  <c r="C65" i="1"/>
  <c r="C91" i="1"/>
  <c r="N93" i="17"/>
  <c r="N83" i="17"/>
  <c r="C81" i="1"/>
  <c r="C69" i="1"/>
  <c r="N71" i="17"/>
  <c r="N91" i="17"/>
  <c r="C89" i="1"/>
  <c r="V225" i="14"/>
  <c r="AC232" i="14"/>
  <c r="AE232" i="14" s="1"/>
  <c r="V233" i="14"/>
  <c r="V231" i="14"/>
  <c r="AF228" i="14"/>
  <c r="AE231" i="14"/>
  <c r="I224" i="14"/>
  <c r="L224" i="14" s="1"/>
  <c r="M224" i="14" s="1"/>
  <c r="L232" i="14"/>
  <c r="M232" i="14" s="1"/>
  <c r="AA232" i="14" s="1"/>
  <c r="AG232" i="14" s="1"/>
  <c r="AC228" i="14"/>
  <c r="AE228" i="14" s="1"/>
  <c r="I228" i="14"/>
  <c r="F34" i="26" s="1"/>
  <c r="AC233" i="14"/>
  <c r="AE233" i="14" s="1"/>
  <c r="I233" i="14"/>
  <c r="F39" i="26" s="1"/>
  <c r="AF233" i="14"/>
  <c r="I231" i="14"/>
  <c r="F37" i="26" s="1"/>
  <c r="V229" i="14"/>
  <c r="I225" i="14"/>
  <c r="F31" i="26" s="1"/>
  <c r="V232" i="14"/>
  <c r="I226" i="14"/>
  <c r="F32" i="26" s="1"/>
  <c r="V227" i="14"/>
  <c r="V224" i="14"/>
  <c r="C67" i="1"/>
  <c r="N69" i="17"/>
  <c r="C71" i="1"/>
  <c r="N73" i="17"/>
  <c r="C83" i="1"/>
  <c r="N85" i="17"/>
  <c r="C79" i="1"/>
  <c r="N81" i="17"/>
  <c r="AF65" i="14"/>
  <c r="I88" i="1"/>
  <c r="AF49" i="14"/>
  <c r="I72" i="1"/>
  <c r="H45" i="14"/>
  <c r="AC45" i="14" s="1"/>
  <c r="AE45" i="14" s="1"/>
  <c r="I68" i="1"/>
  <c r="V217" i="14"/>
  <c r="AF67" i="14"/>
  <c r="I90" i="1"/>
  <c r="AF59" i="14"/>
  <c r="I82" i="1"/>
  <c r="H57" i="14"/>
  <c r="V82" i="17" s="1"/>
  <c r="I80" i="1"/>
  <c r="AF51" i="14"/>
  <c r="I74" i="1"/>
  <c r="AF69" i="14"/>
  <c r="I92" i="1"/>
  <c r="AF41" i="14"/>
  <c r="I64" i="1"/>
  <c r="AF47" i="14"/>
  <c r="I70" i="1"/>
  <c r="H43" i="14"/>
  <c r="G66" i="1" s="1"/>
  <c r="I66" i="1"/>
  <c r="H42" i="14"/>
  <c r="G65" i="1" s="1"/>
  <c r="I65" i="1"/>
  <c r="L95" i="1"/>
  <c r="AF63" i="14"/>
  <c r="I86" i="1"/>
  <c r="H61" i="14"/>
  <c r="G84" i="1" s="1"/>
  <c r="I84" i="1"/>
  <c r="H55" i="14"/>
  <c r="G78" i="1" s="1"/>
  <c r="I78" i="1"/>
  <c r="H53" i="14"/>
  <c r="V78" i="17" s="1"/>
  <c r="I76" i="1"/>
  <c r="AF209" i="14"/>
  <c r="AF218" i="14"/>
  <c r="AF168" i="14"/>
  <c r="H215" i="14"/>
  <c r="I215" i="14" s="1"/>
  <c r="L215" i="14" s="1"/>
  <c r="M215" i="14" s="1"/>
  <c r="H189" i="14"/>
  <c r="AC189" i="14" s="1"/>
  <c r="AE189" i="14" s="1"/>
  <c r="H166" i="14"/>
  <c r="I166" i="14" s="1"/>
  <c r="L166" i="14" s="1"/>
  <c r="K265" i="1" s="1"/>
  <c r="V216" i="14"/>
  <c r="V220" i="14"/>
  <c r="H220" i="14"/>
  <c r="I220" i="14" s="1"/>
  <c r="L220" i="14" s="1"/>
  <c r="M220" i="14" s="1"/>
  <c r="V209" i="14"/>
  <c r="V222" i="14"/>
  <c r="V215" i="14"/>
  <c r="AC208" i="14"/>
  <c r="AE208" i="14" s="1"/>
  <c r="I208" i="14"/>
  <c r="L208" i="14" s="1"/>
  <c r="M208" i="14" s="1"/>
  <c r="V211" i="14"/>
  <c r="V218" i="14"/>
  <c r="AF216" i="14"/>
  <c r="AF208" i="14"/>
  <c r="V212" i="14"/>
  <c r="L209" i="14"/>
  <c r="M209" i="14" s="1"/>
  <c r="H207" i="14"/>
  <c r="AC207" i="14" s="1"/>
  <c r="AE207" i="14" s="1"/>
  <c r="H202" i="14"/>
  <c r="I202" i="14" s="1"/>
  <c r="L202" i="14" s="1"/>
  <c r="M202" i="14" s="1"/>
  <c r="H203" i="14"/>
  <c r="I203" i="14" s="1"/>
  <c r="L203" i="14" s="1"/>
  <c r="M203" i="14" s="1"/>
  <c r="AF193" i="14"/>
  <c r="AF199" i="14"/>
  <c r="AF196" i="14"/>
  <c r="V196" i="14"/>
  <c r="V92" i="14"/>
  <c r="R117" i="17" s="1"/>
  <c r="AV117" i="17" s="1"/>
  <c r="H195" i="14"/>
  <c r="I195" i="14" s="1"/>
  <c r="L195" i="14" s="1"/>
  <c r="M195" i="14" s="1"/>
  <c r="H172" i="14"/>
  <c r="I172" i="14" s="1"/>
  <c r="L172" i="14" s="1"/>
  <c r="M172" i="14" s="1"/>
  <c r="AF183" i="14"/>
  <c r="AF188" i="14"/>
  <c r="H187" i="14"/>
  <c r="AC187" i="14" s="1"/>
  <c r="AE187" i="14" s="1"/>
  <c r="H185" i="14"/>
  <c r="V210" i="17" s="1"/>
  <c r="H184" i="14"/>
  <c r="I184" i="14" s="1"/>
  <c r="M209" i="17" s="1"/>
  <c r="L188" i="14"/>
  <c r="M188" i="14" s="1"/>
  <c r="L186" i="14"/>
  <c r="M186" i="14" s="1"/>
  <c r="T205" i="17"/>
  <c r="L182" i="14"/>
  <c r="M182" i="14" s="1"/>
  <c r="L183" i="14"/>
  <c r="M183" i="14" s="1"/>
  <c r="V185" i="14"/>
  <c r="R210" i="17" s="1"/>
  <c r="AE210" i="17" s="1"/>
  <c r="H179" i="14"/>
  <c r="I179" i="14" s="1"/>
  <c r="L179" i="14" s="1"/>
  <c r="M179" i="14" s="1"/>
  <c r="H180" i="14"/>
  <c r="I180" i="14" s="1"/>
  <c r="L180" i="14" s="1"/>
  <c r="M180" i="14" s="1"/>
  <c r="P205" i="17" s="1"/>
  <c r="AF167" i="14"/>
  <c r="AF182" i="14"/>
  <c r="H176" i="14"/>
  <c r="I176" i="14" s="1"/>
  <c r="L176" i="14" s="1"/>
  <c r="H165" i="14"/>
  <c r="H174" i="14"/>
  <c r="AF177" i="14"/>
  <c r="AF173" i="14"/>
  <c r="H175" i="14"/>
  <c r="AC175" i="14" s="1"/>
  <c r="AE175" i="14" s="1"/>
  <c r="AF171" i="14"/>
  <c r="AF169" i="14"/>
  <c r="V168" i="14"/>
  <c r="R193" i="17" s="1"/>
  <c r="AE193" i="17" s="1"/>
  <c r="I168" i="14"/>
  <c r="L168" i="14" s="1"/>
  <c r="K267" i="1" s="1"/>
  <c r="AC168" i="14"/>
  <c r="AE168" i="14" s="1"/>
  <c r="AC170" i="14"/>
  <c r="AE170" i="14" s="1"/>
  <c r="V166" i="14"/>
  <c r="R191" i="17" s="1"/>
  <c r="AV191" i="17" s="1"/>
  <c r="H159" i="14"/>
  <c r="H164" i="14"/>
  <c r="AC164" i="14" s="1"/>
  <c r="AE164" i="14" s="1"/>
  <c r="H152" i="14"/>
  <c r="AC152" i="14" s="1"/>
  <c r="AE152" i="14" s="1"/>
  <c r="V163" i="14"/>
  <c r="R188" i="17" s="1"/>
  <c r="AE188" i="17" s="1"/>
  <c r="H162" i="14"/>
  <c r="AF161" i="14"/>
  <c r="V147" i="14"/>
  <c r="R172" i="17" s="1"/>
  <c r="AV172" i="17" s="1"/>
  <c r="H163" i="14"/>
  <c r="I163" i="14" s="1"/>
  <c r="L163" i="14" s="1"/>
  <c r="K262" i="1" s="1"/>
  <c r="V164" i="14"/>
  <c r="R189" i="17" s="1"/>
  <c r="AE189" i="17" s="1"/>
  <c r="V160" i="14"/>
  <c r="R185" i="17" s="1"/>
  <c r="AE185" i="17" s="1"/>
  <c r="H147" i="14"/>
  <c r="I147" i="14" s="1"/>
  <c r="M172" i="17" s="1"/>
  <c r="AF145" i="14"/>
  <c r="H160" i="14"/>
  <c r="I160" i="14" s="1"/>
  <c r="L160" i="14" s="1"/>
  <c r="M160" i="14" s="1"/>
  <c r="H155" i="14"/>
  <c r="AC155" i="14" s="1"/>
  <c r="AE155" i="14" s="1"/>
  <c r="V155" i="14"/>
  <c r="R180" i="17" s="1"/>
  <c r="AV180" i="17" s="1"/>
  <c r="AF154" i="14"/>
  <c r="H157" i="14"/>
  <c r="I157" i="14" s="1"/>
  <c r="L157" i="14" s="1"/>
  <c r="M157" i="14" s="1"/>
  <c r="H149" i="14"/>
  <c r="G229" i="1" s="1"/>
  <c r="V153" i="14"/>
  <c r="R178" i="17" s="1"/>
  <c r="AV178" i="17" s="1"/>
  <c r="AC154" i="14"/>
  <c r="AE154" i="14" s="1"/>
  <c r="H156" i="14"/>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V144" i="14"/>
  <c r="R169" i="17" s="1"/>
  <c r="AV169" i="17" s="1"/>
  <c r="H119" i="14"/>
  <c r="I119" i="14" s="1"/>
  <c r="E180" i="1"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G231" i="1" s="1"/>
  <c r="H148" i="14"/>
  <c r="AC148" i="14" s="1"/>
  <c r="AE148" i="14" s="1"/>
  <c r="H146" i="14"/>
  <c r="V149" i="14"/>
  <c r="R174" i="17" s="1"/>
  <c r="AE174" i="17" s="1"/>
  <c r="V146" i="14"/>
  <c r="R171" i="17" s="1"/>
  <c r="AV171" i="17" s="1"/>
  <c r="AF140" i="14"/>
  <c r="C224" i="1"/>
  <c r="N169" i="17"/>
  <c r="H135" i="14"/>
  <c r="I135" i="14" s="1"/>
  <c r="M160" i="17" s="1"/>
  <c r="H139" i="14"/>
  <c r="I139" i="14" s="1"/>
  <c r="L139" i="14" s="1"/>
  <c r="K219" i="1" s="1"/>
  <c r="AF133" i="14"/>
  <c r="AF137" i="14"/>
  <c r="H143" i="14"/>
  <c r="I143" i="14" s="1"/>
  <c r="L143" i="14" s="1"/>
  <c r="K223" i="1" s="1"/>
  <c r="V141" i="14"/>
  <c r="R166" i="17" s="1"/>
  <c r="AV166" i="17" s="1"/>
  <c r="H127" i="14"/>
  <c r="I127" i="14" s="1"/>
  <c r="L127" i="14" s="1"/>
  <c r="M127" i="14" s="1"/>
  <c r="H125" i="14"/>
  <c r="AC125" i="14" s="1"/>
  <c r="AE125" i="14" s="1"/>
  <c r="AF129" i="14"/>
  <c r="V124" i="14"/>
  <c r="R149" i="17" s="1"/>
  <c r="AV149" i="17" s="1"/>
  <c r="V139" i="14"/>
  <c r="R164" i="17" s="1"/>
  <c r="AV164" i="17" s="1"/>
  <c r="AF138" i="14"/>
  <c r="C217" i="1"/>
  <c r="N162" i="17"/>
  <c r="H136" i="14"/>
  <c r="AC136" i="14" s="1"/>
  <c r="AE136" i="14" s="1"/>
  <c r="H132" i="14"/>
  <c r="AC132" i="14" s="1"/>
  <c r="AE132" i="14" s="1"/>
  <c r="V135" i="14"/>
  <c r="R160" i="17" s="1"/>
  <c r="AE160" i="17" s="1"/>
  <c r="H131" i="14"/>
  <c r="I131" i="14" s="1"/>
  <c r="M156" i="17" s="1"/>
  <c r="V128" i="14"/>
  <c r="R153" i="17" s="1"/>
  <c r="AV153" i="17" s="1"/>
  <c r="H91" i="14"/>
  <c r="AC91" i="14" s="1"/>
  <c r="AE91" i="14" s="1"/>
  <c r="V107" i="14"/>
  <c r="R132" i="17" s="1"/>
  <c r="AE132" i="17" s="1"/>
  <c r="AF93" i="14"/>
  <c r="V113" i="14"/>
  <c r="R138" i="17" s="1"/>
  <c r="AV138" i="17" s="1"/>
  <c r="V103" i="14"/>
  <c r="R128" i="17" s="1"/>
  <c r="AV128" i="17" s="1"/>
  <c r="V108" i="14"/>
  <c r="R133" i="17" s="1"/>
  <c r="AV133" i="17" s="1"/>
  <c r="AF101" i="14"/>
  <c r="V99" i="14"/>
  <c r="R124" i="17" s="1"/>
  <c r="AE124" i="17" s="1"/>
  <c r="AF81" i="14"/>
  <c r="AF77" i="14"/>
  <c r="V94" i="14"/>
  <c r="R119" i="17" s="1"/>
  <c r="V89" i="14"/>
  <c r="R114" i="17" s="1"/>
  <c r="AC81" i="14"/>
  <c r="AE81" i="14" s="1"/>
  <c r="I81" i="14"/>
  <c r="L81" i="14" s="1"/>
  <c r="K123" i="1" s="1"/>
  <c r="H89" i="14"/>
  <c r="I89" i="14" s="1"/>
  <c r="L89" i="14" s="1"/>
  <c r="C126" i="1"/>
  <c r="N109" i="17"/>
  <c r="C125" i="1"/>
  <c r="H63" i="14"/>
  <c r="AF73" i="14"/>
  <c r="H59" i="14"/>
  <c r="V82" i="14"/>
  <c r="R107" i="17" s="1"/>
  <c r="AE107" i="17" s="1"/>
  <c r="N108" i="17"/>
  <c r="H75" i="14"/>
  <c r="H65" i="14"/>
  <c r="AF79" i="14"/>
  <c r="V61" i="14"/>
  <c r="R86" i="17" s="1"/>
  <c r="AV86" i="17" s="1"/>
  <c r="AF27" i="14"/>
  <c r="V72" i="14"/>
  <c r="R97" i="17" s="1"/>
  <c r="AE97" i="17" s="1"/>
  <c r="V55" i="14"/>
  <c r="R80" i="17" s="1"/>
  <c r="AV80" i="17" s="1"/>
  <c r="AF37" i="14"/>
  <c r="V70" i="14"/>
  <c r="R95" i="17" s="1"/>
  <c r="AV95" i="17" s="1"/>
  <c r="H51" i="14"/>
  <c r="AF45" i="14"/>
  <c r="AF53" i="14"/>
  <c r="W307" i="14"/>
  <c r="H39" i="14"/>
  <c r="I39" i="14" s="1"/>
  <c r="M64" i="17" s="1"/>
  <c r="V42" i="14"/>
  <c r="R67" i="17" s="1"/>
  <c r="AE67" i="17" s="1"/>
  <c r="Q307" i="14"/>
  <c r="H35" i="14"/>
  <c r="AC35" i="14" s="1"/>
  <c r="AE35" i="14" s="1"/>
  <c r="V36" i="14"/>
  <c r="R61" i="17" s="1"/>
  <c r="AE61" i="17" s="1"/>
  <c r="C29" i="1"/>
  <c r="N50" i="17"/>
  <c r="AC27" i="14"/>
  <c r="AE27" i="14" s="1"/>
  <c r="I27" i="14"/>
  <c r="E31" i="1" s="1"/>
  <c r="AF25" i="14"/>
  <c r="H21" i="14"/>
  <c r="AC21" i="14" s="1"/>
  <c r="AE21" i="14" s="1"/>
  <c r="H17" i="14"/>
  <c r="AC17" i="14" s="1"/>
  <c r="AE17" i="14" s="1"/>
  <c r="AF11" i="14"/>
  <c r="AF29" i="14"/>
  <c r="S307" i="14"/>
  <c r="AD178" i="17"/>
  <c r="AF31" i="14"/>
  <c r="Z307" i="14"/>
  <c r="O307" i="14"/>
  <c r="AC11" i="14"/>
  <c r="AE11" i="14" s="1"/>
  <c r="I11" i="14"/>
  <c r="L11" i="14" s="1"/>
  <c r="K15" i="1" s="1"/>
  <c r="V17" i="14"/>
  <c r="R42" i="17" s="1"/>
  <c r="AV42" i="17" s="1"/>
  <c r="V16" i="14"/>
  <c r="R41" i="17" s="1"/>
  <c r="AV41" i="17" s="1"/>
  <c r="H15" i="14"/>
  <c r="I15" i="14" s="1"/>
  <c r="L15" i="14" s="1"/>
  <c r="V12" i="14"/>
  <c r="R37" i="17" s="1"/>
  <c r="AV37" i="17" s="1"/>
  <c r="S11" i="14"/>
  <c r="S12" i="14" s="1"/>
  <c r="S13" i="14" s="1"/>
  <c r="S14" i="14" s="1"/>
  <c r="S15" i="14" s="1"/>
  <c r="S16" i="14" s="1"/>
  <c r="S17" i="14" s="1"/>
  <c r="S18" i="14" s="1"/>
  <c r="S19" i="14" s="1"/>
  <c r="S20" i="14" s="1"/>
  <c r="S21" i="14" s="1"/>
  <c r="S22" i="14" s="1"/>
  <c r="S23" i="14" s="1"/>
  <c r="S24" i="14" s="1"/>
  <c r="S25" i="14" s="1"/>
  <c r="S26" i="14" s="1"/>
  <c r="S27" i="14" s="1"/>
  <c r="S28" i="14" s="1"/>
  <c r="S29" i="14" s="1"/>
  <c r="S30" i="14" s="1"/>
  <c r="S31" i="14" s="1"/>
  <c r="S32" i="14" s="1"/>
  <c r="S33" i="14" s="1"/>
  <c r="S34" i="14" s="1"/>
  <c r="S35" i="14" s="1"/>
  <c r="S36" i="14" s="1"/>
  <c r="S37" i="14" s="1"/>
  <c r="S38" i="14" s="1"/>
  <c r="S39" i="14" s="1"/>
  <c r="S40" i="14" s="1"/>
  <c r="S41" i="14" s="1"/>
  <c r="S42" i="14" s="1"/>
  <c r="S43" i="14" s="1"/>
  <c r="S44" i="14" s="1"/>
  <c r="S45" i="14" s="1"/>
  <c r="S46" i="14" s="1"/>
  <c r="S47" i="14" s="1"/>
  <c r="S48" i="14" s="1"/>
  <c r="S49" i="14" s="1"/>
  <c r="S50" i="14" s="1"/>
  <c r="S51" i="14" s="1"/>
  <c r="S52" i="14" s="1"/>
  <c r="S53" i="14" s="1"/>
  <c r="S54" i="14" s="1"/>
  <c r="S55" i="14" s="1"/>
  <c r="S56" i="14" s="1"/>
  <c r="S57" i="14" s="1"/>
  <c r="S58" i="14" s="1"/>
  <c r="S59" i="14" s="1"/>
  <c r="S60" i="14" s="1"/>
  <c r="S61" i="14" s="1"/>
  <c r="S62" i="14" s="1"/>
  <c r="S63" i="14" s="1"/>
  <c r="S64" i="14" s="1"/>
  <c r="S65" i="14" s="1"/>
  <c r="S66" i="14" s="1"/>
  <c r="S67" i="14" s="1"/>
  <c r="S68" i="14" s="1"/>
  <c r="S69" i="14" s="1"/>
  <c r="S70" i="14" s="1"/>
  <c r="S71" i="14" s="1"/>
  <c r="S72" i="14" s="1"/>
  <c r="S73" i="14" s="1"/>
  <c r="S74" i="14" s="1"/>
  <c r="S75" i="14" s="1"/>
  <c r="S76" i="14" s="1"/>
  <c r="S77" i="14" s="1"/>
  <c r="S78" i="14" s="1"/>
  <c r="S79" i="14" s="1"/>
  <c r="S80" i="14" s="1"/>
  <c r="S81" i="14" s="1"/>
  <c r="S82" i="14" s="1"/>
  <c r="S83" i="14" s="1"/>
  <c r="S84" i="14" s="1"/>
  <c r="S85" i="14" s="1"/>
  <c r="S86" i="14" s="1"/>
  <c r="S87" i="14" s="1"/>
  <c r="S88" i="14" s="1"/>
  <c r="S89" i="14" s="1"/>
  <c r="S90" i="14" s="1"/>
  <c r="S91" i="14" s="1"/>
  <c r="S92" i="14" s="1"/>
  <c r="S93" i="14" s="1"/>
  <c r="S94" i="14" s="1"/>
  <c r="S95" i="14" s="1"/>
  <c r="S96" i="14" s="1"/>
  <c r="S97" i="14" s="1"/>
  <c r="S98" i="14" s="1"/>
  <c r="S99" i="14" s="1"/>
  <c r="S100" i="14" s="1"/>
  <c r="S101" i="14" s="1"/>
  <c r="S102" i="14" s="1"/>
  <c r="S103" i="14" s="1"/>
  <c r="S104" i="14" s="1"/>
  <c r="S105" i="14" s="1"/>
  <c r="S106" i="14" s="1"/>
  <c r="S107" i="14" s="1"/>
  <c r="S108" i="14" s="1"/>
  <c r="S109" i="14" s="1"/>
  <c r="S110" i="14" s="1"/>
  <c r="S111" i="14" s="1"/>
  <c r="S112" i="14" s="1"/>
  <c r="S113" i="14" s="1"/>
  <c r="S114" i="14" s="1"/>
  <c r="S115" i="14" s="1"/>
  <c r="S116" i="14" s="1"/>
  <c r="S117" i="14" s="1"/>
  <c r="S118" i="14" s="1"/>
  <c r="S119" i="14" s="1"/>
  <c r="S120" i="14" s="1"/>
  <c r="S121" i="14" s="1"/>
  <c r="S122" i="14" s="1"/>
  <c r="S123" i="14" s="1"/>
  <c r="S124" i="14" s="1"/>
  <c r="S125" i="14" s="1"/>
  <c r="S126" i="14" s="1"/>
  <c r="S127" i="14" s="1"/>
  <c r="S128" i="14" s="1"/>
  <c r="S129" i="14" s="1"/>
  <c r="S130" i="14" s="1"/>
  <c r="S131" i="14" s="1"/>
  <c r="S132" i="14" s="1"/>
  <c r="S133" i="14" s="1"/>
  <c r="S134" i="14" s="1"/>
  <c r="S135" i="14" s="1"/>
  <c r="S136" i="14" s="1"/>
  <c r="S137" i="14" s="1"/>
  <c r="S138" i="14" s="1"/>
  <c r="S139" i="14" s="1"/>
  <c r="S140" i="14" s="1"/>
  <c r="S141" i="14" s="1"/>
  <c r="S142" i="14" s="1"/>
  <c r="S143" i="14" s="1"/>
  <c r="S144" i="14" s="1"/>
  <c r="S145" i="14" s="1"/>
  <c r="S146" i="14" s="1"/>
  <c r="S147" i="14" s="1"/>
  <c r="S148" i="14" s="1"/>
  <c r="S149" i="14" s="1"/>
  <c r="S150" i="14" s="1"/>
  <c r="S151" i="14" s="1"/>
  <c r="S152" i="14" s="1"/>
  <c r="S153" i="14" s="1"/>
  <c r="S154" i="14" s="1"/>
  <c r="S155" i="14" s="1"/>
  <c r="S156" i="14" s="1"/>
  <c r="S157" i="14" s="1"/>
  <c r="AU191" i="17"/>
  <c r="AU185" i="17"/>
  <c r="G378" i="14"/>
  <c r="AP378" i="14"/>
  <c r="D378" i="14"/>
  <c r="E378" i="14"/>
  <c r="N378" i="14"/>
  <c r="B378" i="14"/>
  <c r="V53" i="14"/>
  <c r="R78" i="17" s="1"/>
  <c r="AV78" i="17" s="1"/>
  <c r="V29" i="14"/>
  <c r="R54" i="17" s="1"/>
  <c r="AE54" i="17" s="1"/>
  <c r="V221" i="14"/>
  <c r="N194" i="1"/>
  <c r="N245" i="1"/>
  <c r="N244" i="1"/>
  <c r="N195" i="1"/>
  <c r="V223" i="14"/>
  <c r="H223" i="14"/>
  <c r="G29" i="26" s="1"/>
  <c r="H221" i="14"/>
  <c r="V208" i="14"/>
  <c r="AC206" i="14"/>
  <c r="AE206" i="14" s="1"/>
  <c r="I206" i="14"/>
  <c r="L206" i="14" s="1"/>
  <c r="M206" i="14" s="1"/>
  <c r="V206" i="14"/>
  <c r="V204" i="14"/>
  <c r="V186" i="14"/>
  <c r="R211" i="17" s="1"/>
  <c r="AV211" i="17" s="1"/>
  <c r="V200" i="14"/>
  <c r="H213" i="14"/>
  <c r="G19" i="26" s="1"/>
  <c r="H211" i="14"/>
  <c r="I211" i="14" s="1"/>
  <c r="L211" i="14" s="1"/>
  <c r="M211" i="14" s="1"/>
  <c r="H205" i="14"/>
  <c r="AC205" i="14" s="1"/>
  <c r="AE205" i="14" s="1"/>
  <c r="AF201" i="14"/>
  <c r="H197" i="14"/>
  <c r="I197" i="14" s="1"/>
  <c r="AF214" i="14"/>
  <c r="H210" i="14"/>
  <c r="AF206" i="14"/>
  <c r="AF204" i="14"/>
  <c r="H204" i="14"/>
  <c r="AF200" i="14"/>
  <c r="H200" i="14"/>
  <c r="AF198" i="14"/>
  <c r="H198" i="14"/>
  <c r="AF55" i="14"/>
  <c r="H49" i="14"/>
  <c r="H47" i="14"/>
  <c r="AF43" i="14"/>
  <c r="V213" i="14"/>
  <c r="AC209" i="14"/>
  <c r="AE209" i="14" s="1"/>
  <c r="L216" i="14"/>
  <c r="M216" i="14" s="1"/>
  <c r="L218" i="14"/>
  <c r="M218" i="14" s="1"/>
  <c r="L214" i="14"/>
  <c r="M214" i="14" s="1"/>
  <c r="H219" i="14"/>
  <c r="G25" i="26" s="1"/>
  <c r="AC218" i="14"/>
  <c r="AE218" i="14" s="1"/>
  <c r="AC216" i="14"/>
  <c r="AE216" i="14" s="1"/>
  <c r="AC214" i="14"/>
  <c r="AE214" i="14" s="1"/>
  <c r="V214" i="14"/>
  <c r="V210" i="14"/>
  <c r="V219" i="14"/>
  <c r="H217" i="14"/>
  <c r="V207" i="14"/>
  <c r="V205" i="14"/>
  <c r="AF205" i="14"/>
  <c r="H201" i="14"/>
  <c r="AF197" i="14"/>
  <c r="V203" i="14"/>
  <c r="V202" i="14"/>
  <c r="V201" i="14"/>
  <c r="V199" i="14"/>
  <c r="AC199" i="14"/>
  <c r="AE199" i="14" s="1"/>
  <c r="I199" i="14"/>
  <c r="L199" i="14" s="1"/>
  <c r="M199" i="14" s="1"/>
  <c r="V197" i="14"/>
  <c r="V198" i="14"/>
  <c r="I196" i="14"/>
  <c r="AC196" i="14"/>
  <c r="AE196" i="14" s="1"/>
  <c r="V37" i="14"/>
  <c r="R62" i="17" s="1"/>
  <c r="AE62" i="17" s="1"/>
  <c r="V195" i="14"/>
  <c r="V194" i="14"/>
  <c r="V101" i="14"/>
  <c r="R126" i="17" s="1"/>
  <c r="AE126" i="17" s="1"/>
  <c r="V97" i="14"/>
  <c r="R122" i="17" s="1"/>
  <c r="AE122" i="17" s="1"/>
  <c r="V85" i="14"/>
  <c r="R110" i="17" s="1"/>
  <c r="AV110" i="17" s="1"/>
  <c r="V73" i="14"/>
  <c r="R98" i="17" s="1"/>
  <c r="AE98" i="17" s="1"/>
  <c r="V188" i="14"/>
  <c r="R213" i="17" s="1"/>
  <c r="AV213" i="17" s="1"/>
  <c r="V158" i="14"/>
  <c r="R183" i="17" s="1"/>
  <c r="AV183" i="17" s="1"/>
  <c r="V129" i="14"/>
  <c r="R154" i="17" s="1"/>
  <c r="AE154" i="17" s="1"/>
  <c r="V123" i="14"/>
  <c r="R148" i="17" s="1"/>
  <c r="AE148" i="17" s="1"/>
  <c r="V47" i="14"/>
  <c r="R72" i="17" s="1"/>
  <c r="AV72" i="17" s="1"/>
  <c r="V31" i="14"/>
  <c r="R56" i="17" s="1"/>
  <c r="AV56" i="17" s="1"/>
  <c r="AE73" i="14"/>
  <c r="AC190" i="14"/>
  <c r="AE190" i="14" s="1"/>
  <c r="L190" i="14"/>
  <c r="M190" i="14" s="1"/>
  <c r="I178" i="14"/>
  <c r="L178" i="14" s="1"/>
  <c r="K277" i="1" s="1"/>
  <c r="H194" i="14"/>
  <c r="I194" i="14" s="1"/>
  <c r="L194" i="14" s="1"/>
  <c r="M194" i="14" s="1"/>
  <c r="H192" i="14"/>
  <c r="I192" i="14" s="1"/>
  <c r="L192" i="14" s="1"/>
  <c r="AF186" i="14"/>
  <c r="AF178" i="14"/>
  <c r="H158" i="14"/>
  <c r="G238" i="1" s="1"/>
  <c r="AF150" i="14"/>
  <c r="AF134" i="14"/>
  <c r="AF123" i="14"/>
  <c r="H121" i="14"/>
  <c r="G182" i="1" s="1"/>
  <c r="H117" i="14"/>
  <c r="AF115" i="14"/>
  <c r="AF113" i="14"/>
  <c r="V111" i="14"/>
  <c r="R136" i="17" s="1"/>
  <c r="AE136" i="17" s="1"/>
  <c r="AF111" i="14"/>
  <c r="H105" i="14"/>
  <c r="AC105" i="14" s="1"/>
  <c r="AE105" i="14" s="1"/>
  <c r="H99" i="14"/>
  <c r="G141" i="1" s="1"/>
  <c r="H97" i="14"/>
  <c r="G139" i="1" s="1"/>
  <c r="H87" i="14"/>
  <c r="I87" i="14" s="1"/>
  <c r="M112" i="17" s="1"/>
  <c r="AF85" i="14"/>
  <c r="H71" i="14"/>
  <c r="G113" i="1" s="1"/>
  <c r="H67" i="14"/>
  <c r="AF57" i="14"/>
  <c r="AF33" i="14"/>
  <c r="AF23" i="14"/>
  <c r="AE33" i="14"/>
  <c r="AC129" i="14"/>
  <c r="AE129" i="14" s="1"/>
  <c r="I129" i="14"/>
  <c r="L129" i="14" s="1"/>
  <c r="K190" i="1" s="1"/>
  <c r="AC123" i="14"/>
  <c r="AE123" i="14" s="1"/>
  <c r="I123" i="14"/>
  <c r="E184" i="1" s="1"/>
  <c r="AC111" i="14"/>
  <c r="AE111" i="14" s="1"/>
  <c r="I111" i="14"/>
  <c r="L111" i="14" s="1"/>
  <c r="K172" i="1" s="1"/>
  <c r="I101" i="14"/>
  <c r="L101" i="14" s="1"/>
  <c r="K162" i="1" s="1"/>
  <c r="AC101" i="14"/>
  <c r="AE101" i="14" s="1"/>
  <c r="AC29" i="14"/>
  <c r="AE29" i="14" s="1"/>
  <c r="I29" i="14"/>
  <c r="L29" i="14" s="1"/>
  <c r="K33" i="1" s="1"/>
  <c r="V190" i="14"/>
  <c r="R215" i="17" s="1"/>
  <c r="H109" i="14"/>
  <c r="AC109" i="14" s="1"/>
  <c r="AE109" i="14" s="1"/>
  <c r="H107" i="14"/>
  <c r="G168" i="1" s="1"/>
  <c r="H103" i="14"/>
  <c r="G164" i="1" s="1"/>
  <c r="AF95" i="14"/>
  <c r="H83" i="14"/>
  <c r="AC83" i="14" s="1"/>
  <c r="AE83" i="14" s="1"/>
  <c r="H69" i="14"/>
  <c r="AF61" i="14"/>
  <c r="H41" i="14"/>
  <c r="H19" i="14"/>
  <c r="V44" i="17" s="1"/>
  <c r="H13" i="14"/>
  <c r="AC13" i="14" s="1"/>
  <c r="AE13" i="14" s="1"/>
  <c r="V193" i="14"/>
  <c r="I193" i="14"/>
  <c r="AC193" i="14"/>
  <c r="AE193" i="14" s="1"/>
  <c r="V192" i="14"/>
  <c r="R217" i="17" s="1"/>
  <c r="AE217" i="17" s="1"/>
  <c r="V191" i="14"/>
  <c r="R216" i="17" s="1"/>
  <c r="AV216" i="17" s="1"/>
  <c r="V189" i="14"/>
  <c r="R214" i="17" s="1"/>
  <c r="AE214" i="17" s="1"/>
  <c r="AC188" i="14"/>
  <c r="AE188" i="14" s="1"/>
  <c r="V187" i="14"/>
  <c r="R212" i="17" s="1"/>
  <c r="AE212" i="17" s="1"/>
  <c r="AC183" i="14"/>
  <c r="AE183" i="14" s="1"/>
  <c r="AC186" i="14"/>
  <c r="AE186" i="14" s="1"/>
  <c r="V183" i="14"/>
  <c r="R208" i="17" s="1"/>
  <c r="AV208" i="17" s="1"/>
  <c r="V181" i="14"/>
  <c r="R206" i="17" s="1"/>
  <c r="AV206" i="17" s="1"/>
  <c r="AC182" i="14"/>
  <c r="AE182" i="14" s="1"/>
  <c r="V184" i="14"/>
  <c r="R209" i="17" s="1"/>
  <c r="AE209" i="17" s="1"/>
  <c r="V182" i="14"/>
  <c r="R207" i="17" s="1"/>
  <c r="AE207" i="17" s="1"/>
  <c r="H22" i="14"/>
  <c r="AC22" i="14" s="1"/>
  <c r="AE22" i="14" s="1"/>
  <c r="V180" i="14"/>
  <c r="R205" i="17" s="1"/>
  <c r="V48" i="14"/>
  <c r="R73" i="17" s="1"/>
  <c r="AV73" i="17" s="1"/>
  <c r="V40" i="14"/>
  <c r="R65" i="17" s="1"/>
  <c r="AV65" i="17" s="1"/>
  <c r="V32" i="14"/>
  <c r="R57" i="17" s="1"/>
  <c r="AE57" i="17" s="1"/>
  <c r="V10" i="14"/>
  <c r="R35" i="17" s="1"/>
  <c r="AV35" i="17" s="1"/>
  <c r="AE177" i="14"/>
  <c r="V179" i="14"/>
  <c r="R204" i="17" s="1"/>
  <c r="AV204" i="17" s="1"/>
  <c r="AE178" i="14"/>
  <c r="I177" i="14"/>
  <c r="L177" i="14" s="1"/>
  <c r="K276" i="1" s="1"/>
  <c r="V178" i="14"/>
  <c r="R203" i="17" s="1"/>
  <c r="AV203" i="17" s="1"/>
  <c r="V176" i="14"/>
  <c r="R201" i="17" s="1"/>
  <c r="AV201" i="17" s="1"/>
  <c r="V177" i="14"/>
  <c r="R202" i="17" s="1"/>
  <c r="AV202" i="17" s="1"/>
  <c r="V175" i="14"/>
  <c r="R200" i="17" s="1"/>
  <c r="AE200" i="17" s="1"/>
  <c r="AC173" i="14"/>
  <c r="AE173" i="14" s="1"/>
  <c r="V174" i="14"/>
  <c r="R199" i="17" s="1"/>
  <c r="AE199" i="17" s="1"/>
  <c r="V173" i="14"/>
  <c r="R198" i="17" s="1"/>
  <c r="AV198" i="17" s="1"/>
  <c r="V172" i="14"/>
  <c r="R197" i="17" s="1"/>
  <c r="AE197" i="17" s="1"/>
  <c r="V171" i="14"/>
  <c r="R196" i="17" s="1"/>
  <c r="AV196" i="17" s="1"/>
  <c r="AC171" i="14"/>
  <c r="AE171" i="14" s="1"/>
  <c r="V169" i="14"/>
  <c r="R194" i="17" s="1"/>
  <c r="AE194" i="17" s="1"/>
  <c r="V170" i="14"/>
  <c r="R195" i="17" s="1"/>
  <c r="AV195" i="17" s="1"/>
  <c r="L169" i="14"/>
  <c r="K268" i="1" s="1"/>
  <c r="AC169" i="14"/>
  <c r="AE169" i="14" s="1"/>
  <c r="V162" i="14"/>
  <c r="R187" i="17" s="1"/>
  <c r="AE187" i="17" s="1"/>
  <c r="V117" i="14"/>
  <c r="R142" i="17" s="1"/>
  <c r="AE142" i="17" s="1"/>
  <c r="V167" i="14"/>
  <c r="R192" i="17" s="1"/>
  <c r="AE192" i="17" s="1"/>
  <c r="L167" i="14"/>
  <c r="K266" i="1" s="1"/>
  <c r="AC167" i="14"/>
  <c r="AE167" i="14" s="1"/>
  <c r="AE133" i="14"/>
  <c r="D194" i="1"/>
  <c r="AE161" i="14"/>
  <c r="V165" i="14"/>
  <c r="R190" i="17" s="1"/>
  <c r="AV190" i="17" s="1"/>
  <c r="F145" i="1"/>
  <c r="F96" i="1"/>
  <c r="I161" i="14"/>
  <c r="E241" i="1" s="1"/>
  <c r="I133" i="14"/>
  <c r="L133" i="14" s="1"/>
  <c r="K213" i="1" s="1"/>
  <c r="V91" i="14"/>
  <c r="R116" i="17" s="1"/>
  <c r="AE116" i="17" s="1"/>
  <c r="V161" i="14"/>
  <c r="R186" i="17" s="1"/>
  <c r="AE186" i="17" s="1"/>
  <c r="V156" i="14"/>
  <c r="R181" i="17" s="1"/>
  <c r="AE181" i="17" s="1"/>
  <c r="V159" i="14"/>
  <c r="R184" i="17" s="1"/>
  <c r="AV184" i="17" s="1"/>
  <c r="V131" i="14"/>
  <c r="R156" i="17" s="1"/>
  <c r="AE156" i="17" s="1"/>
  <c r="V150" i="14"/>
  <c r="R175" i="17" s="1"/>
  <c r="AV175" i="17" s="1"/>
  <c r="V140" i="14"/>
  <c r="R165" i="17" s="1"/>
  <c r="AV165" i="17" s="1"/>
  <c r="V138" i="14"/>
  <c r="R163" i="17" s="1"/>
  <c r="AE163" i="17" s="1"/>
  <c r="V132" i="14"/>
  <c r="R157" i="17" s="1"/>
  <c r="AV157" i="17" s="1"/>
  <c r="V109" i="14"/>
  <c r="R134" i="17" s="1"/>
  <c r="AV134" i="17" s="1"/>
  <c r="V93" i="14"/>
  <c r="R118" i="17" s="1"/>
  <c r="AE118" i="17" s="1"/>
  <c r="V41" i="14"/>
  <c r="R66" i="17" s="1"/>
  <c r="AV66" i="17" s="1"/>
  <c r="I25" i="14"/>
  <c r="E29" i="1" s="1"/>
  <c r="V118" i="14"/>
  <c r="R143" i="17" s="1"/>
  <c r="AE143" i="17" s="1"/>
  <c r="V65" i="14"/>
  <c r="R90" i="17" s="1"/>
  <c r="AV90" i="17" s="1"/>
  <c r="V45" i="14"/>
  <c r="R70" i="17" s="1"/>
  <c r="AE70" i="17" s="1"/>
  <c r="V43" i="14"/>
  <c r="R68" i="17" s="1"/>
  <c r="AV68" i="17" s="1"/>
  <c r="V39" i="14"/>
  <c r="R64" i="17" s="1"/>
  <c r="AV64" i="17" s="1"/>
  <c r="AC37" i="14"/>
  <c r="AE37" i="14" s="1"/>
  <c r="AE25" i="14"/>
  <c r="V21" i="14"/>
  <c r="R46" i="17" s="1"/>
  <c r="AE46" i="17" s="1"/>
  <c r="V13" i="14"/>
  <c r="R38" i="17" s="1"/>
  <c r="AE38" i="17" s="1"/>
  <c r="U11" i="14"/>
  <c r="U12" i="14" s="1"/>
  <c r="U13" i="14" s="1"/>
  <c r="U14" i="14" s="1"/>
  <c r="U15" i="14" s="1"/>
  <c r="U16" i="14" s="1"/>
  <c r="U17" i="14" s="1"/>
  <c r="U18" i="14" s="1"/>
  <c r="U19" i="14" s="1"/>
  <c r="U20" i="14" s="1"/>
  <c r="U21" i="14" s="1"/>
  <c r="U22" i="14" s="1"/>
  <c r="U23" i="14" s="1"/>
  <c r="U24" i="14" s="1"/>
  <c r="U25" i="14" s="1"/>
  <c r="U26" i="14" s="1"/>
  <c r="U27" i="14" s="1"/>
  <c r="U28" i="14" s="1"/>
  <c r="U29" i="14" s="1"/>
  <c r="U30" i="14" s="1"/>
  <c r="U31" i="14" s="1"/>
  <c r="U32" i="14" s="1"/>
  <c r="U33" i="14" s="1"/>
  <c r="U34" i="14" s="1"/>
  <c r="U35" i="14" s="1"/>
  <c r="U36" i="14" s="1"/>
  <c r="U37" i="14" s="1"/>
  <c r="U38" i="14" s="1"/>
  <c r="U39" i="14" s="1"/>
  <c r="U40" i="14" s="1"/>
  <c r="U41" i="14" s="1"/>
  <c r="U42" i="14" s="1"/>
  <c r="U43" i="14" s="1"/>
  <c r="U44" i="14" s="1"/>
  <c r="U45" i="14" s="1"/>
  <c r="U46" i="14" s="1"/>
  <c r="U47" i="14" s="1"/>
  <c r="U48" i="14" s="1"/>
  <c r="U49" i="14" s="1"/>
  <c r="U50" i="14" s="1"/>
  <c r="U51" i="14" s="1"/>
  <c r="U52" i="14" s="1"/>
  <c r="U53" i="14" s="1"/>
  <c r="U54" i="14" s="1"/>
  <c r="U55" i="14" s="1"/>
  <c r="U56" i="14" s="1"/>
  <c r="U57" i="14" s="1"/>
  <c r="U58" i="14" s="1"/>
  <c r="U59" i="14" s="1"/>
  <c r="U60" i="14" s="1"/>
  <c r="U61" i="14" s="1"/>
  <c r="U62" i="14" s="1"/>
  <c r="U63" i="14" s="1"/>
  <c r="U64" i="14" s="1"/>
  <c r="U65" i="14" s="1"/>
  <c r="U66" i="14" s="1"/>
  <c r="U67" i="14" s="1"/>
  <c r="U68" i="14" s="1"/>
  <c r="U69" i="14" s="1"/>
  <c r="U70" i="14" s="1"/>
  <c r="U71" i="14" s="1"/>
  <c r="U72" i="14" s="1"/>
  <c r="U73" i="14" s="1"/>
  <c r="U74" i="14" s="1"/>
  <c r="U75" i="14" s="1"/>
  <c r="U76" i="14" s="1"/>
  <c r="U77" i="14" s="1"/>
  <c r="U78" i="14" s="1"/>
  <c r="U79" i="14" s="1"/>
  <c r="U80" i="14" s="1"/>
  <c r="U81" i="14" s="1"/>
  <c r="U82" i="14" s="1"/>
  <c r="U83" i="14" s="1"/>
  <c r="U84" i="14" s="1"/>
  <c r="U85" i="14" s="1"/>
  <c r="U86" i="14" s="1"/>
  <c r="U87" i="14" s="1"/>
  <c r="U88" i="14" s="1"/>
  <c r="U89" i="14" s="1"/>
  <c r="U90" i="14" s="1"/>
  <c r="U91" i="14" s="1"/>
  <c r="U92" i="14" s="1"/>
  <c r="U93" i="14" s="1"/>
  <c r="U94" i="14" s="1"/>
  <c r="U95" i="14" s="1"/>
  <c r="U96" i="14" s="1"/>
  <c r="U97" i="14" s="1"/>
  <c r="U98" i="14" s="1"/>
  <c r="U99" i="14" s="1"/>
  <c r="U100" i="14" s="1"/>
  <c r="U101" i="14" s="1"/>
  <c r="U102" i="14" s="1"/>
  <c r="U103" i="14" s="1"/>
  <c r="U104" i="14" s="1"/>
  <c r="U105" i="14" s="1"/>
  <c r="U106" i="14" s="1"/>
  <c r="U107" i="14" s="1"/>
  <c r="U108" i="14" s="1"/>
  <c r="U109" i="14" s="1"/>
  <c r="U110" i="14" s="1"/>
  <c r="U111" i="14" s="1"/>
  <c r="U112" i="14" s="1"/>
  <c r="U113" i="14" s="1"/>
  <c r="U114" i="14" s="1"/>
  <c r="U115" i="14" s="1"/>
  <c r="U116" i="14" s="1"/>
  <c r="U117" i="14" s="1"/>
  <c r="U118" i="14" s="1"/>
  <c r="U119" i="14" s="1"/>
  <c r="U120" i="14" s="1"/>
  <c r="U121" i="14" s="1"/>
  <c r="U122" i="14" s="1"/>
  <c r="U123" i="14" s="1"/>
  <c r="U124" i="14" s="1"/>
  <c r="U125" i="14" s="1"/>
  <c r="U126" i="14" s="1"/>
  <c r="U127" i="14" s="1"/>
  <c r="U128" i="14" s="1"/>
  <c r="U129" i="14" s="1"/>
  <c r="U130" i="14" s="1"/>
  <c r="U131" i="14" s="1"/>
  <c r="U132" i="14" s="1"/>
  <c r="U133" i="14" s="1"/>
  <c r="U134" i="14" s="1"/>
  <c r="U135" i="14" s="1"/>
  <c r="U136" i="14" s="1"/>
  <c r="U137" i="14" s="1"/>
  <c r="U138" i="14" s="1"/>
  <c r="U139" i="14" s="1"/>
  <c r="U140" i="14" s="1"/>
  <c r="U141" i="14" s="1"/>
  <c r="U142" i="14" s="1"/>
  <c r="U143" i="14" s="1"/>
  <c r="U144" i="14" s="1"/>
  <c r="U145" i="14" s="1"/>
  <c r="U146" i="14" s="1"/>
  <c r="U147" i="14" s="1"/>
  <c r="U148" i="14" s="1"/>
  <c r="U149" i="14" s="1"/>
  <c r="U150" i="14" s="1"/>
  <c r="U151" i="14" s="1"/>
  <c r="U152" i="14" s="1"/>
  <c r="U153" i="14" s="1"/>
  <c r="U154" i="14" s="1"/>
  <c r="U155" i="14" s="1"/>
  <c r="U156" i="14" s="1"/>
  <c r="U157" i="14" s="1"/>
  <c r="U158" i="14" s="1"/>
  <c r="U159" i="14" s="1"/>
  <c r="U160" i="14" s="1"/>
  <c r="U161" i="14" s="1"/>
  <c r="U162" i="14" s="1"/>
  <c r="U163" i="14" s="1"/>
  <c r="U164" i="14" s="1"/>
  <c r="U165" i="14" s="1"/>
  <c r="U166" i="14" s="1"/>
  <c r="U167" i="14" s="1"/>
  <c r="U168" i="14" s="1"/>
  <c r="U169" i="14" s="1"/>
  <c r="U170" i="14" s="1"/>
  <c r="U171" i="14" s="1"/>
  <c r="U172" i="14" s="1"/>
  <c r="U173" i="14" s="1"/>
  <c r="U174" i="14" s="1"/>
  <c r="U175" i="14" s="1"/>
  <c r="U176" i="14" s="1"/>
  <c r="U177" i="14" s="1"/>
  <c r="U178" i="14" s="1"/>
  <c r="U179" i="14" s="1"/>
  <c r="U180" i="14" s="1"/>
  <c r="U181" i="14" s="1"/>
  <c r="U182" i="14" s="1"/>
  <c r="U183" i="14" s="1"/>
  <c r="U184" i="14" s="1"/>
  <c r="U185" i="14" s="1"/>
  <c r="U186" i="14" s="1"/>
  <c r="U187" i="14" s="1"/>
  <c r="U188" i="14" s="1"/>
  <c r="U189" i="14" s="1"/>
  <c r="U190" i="14" s="1"/>
  <c r="U191" i="14" s="1"/>
  <c r="U192" i="14" s="1"/>
  <c r="U193" i="14" s="1"/>
  <c r="U194" i="14" s="1"/>
  <c r="U195" i="14" s="1"/>
  <c r="U196" i="14" s="1"/>
  <c r="U197" i="14" s="1"/>
  <c r="U198" i="14" s="1"/>
  <c r="U199" i="14" s="1"/>
  <c r="U200" i="14" s="1"/>
  <c r="U201" i="14" s="1"/>
  <c r="U202" i="14" s="1"/>
  <c r="U203" i="14" s="1"/>
  <c r="U204" i="14" s="1"/>
  <c r="U205" i="14" s="1"/>
  <c r="U206" i="14" s="1"/>
  <c r="U207" i="14" s="1"/>
  <c r="U208" i="14" s="1"/>
  <c r="U209" i="14" s="1"/>
  <c r="U210" i="14" s="1"/>
  <c r="U211" i="14" s="1"/>
  <c r="U212" i="14" s="1"/>
  <c r="U213" i="14" s="1"/>
  <c r="U214" i="14" s="1"/>
  <c r="U215" i="14" s="1"/>
  <c r="U216" i="14" s="1"/>
  <c r="U217" i="14" s="1"/>
  <c r="U218" i="14" s="1"/>
  <c r="U219" i="14" s="1"/>
  <c r="U220" i="14" s="1"/>
  <c r="U221" i="14" s="1"/>
  <c r="U222" i="14" s="1"/>
  <c r="U223" i="14" s="1"/>
  <c r="U224" i="14" s="1"/>
  <c r="U225" i="14" s="1"/>
  <c r="U226" i="14" s="1"/>
  <c r="U227" i="14" s="1"/>
  <c r="U228" i="14" s="1"/>
  <c r="U229" i="14" s="1"/>
  <c r="U230" i="14" s="1"/>
  <c r="U231" i="14" s="1"/>
  <c r="U232" i="14" s="1"/>
  <c r="U233" i="14" s="1"/>
  <c r="U234" i="14" s="1"/>
  <c r="U235" i="14" s="1"/>
  <c r="U236" i="14" s="1"/>
  <c r="U237" i="14" s="1"/>
  <c r="U238" i="14" s="1"/>
  <c r="U239" i="14" s="1"/>
  <c r="U240" i="14" s="1"/>
  <c r="U241" i="14" s="1"/>
  <c r="U242" i="14" s="1"/>
  <c r="U243" i="14" s="1"/>
  <c r="U244" i="14" s="1"/>
  <c r="U245" i="14" s="1"/>
  <c r="U246" i="14" s="1"/>
  <c r="U247" i="14" s="1"/>
  <c r="U248" i="14" s="1"/>
  <c r="U249" i="14" s="1"/>
  <c r="U250" i="14" s="1"/>
  <c r="U251" i="14" s="1"/>
  <c r="U252" i="14" s="1"/>
  <c r="U253" i="14" s="1"/>
  <c r="U254" i="14" s="1"/>
  <c r="U255" i="14" s="1"/>
  <c r="U256" i="14" s="1"/>
  <c r="U257" i="14" s="1"/>
  <c r="U258" i="14" s="1"/>
  <c r="U259" i="14" s="1"/>
  <c r="U260" i="14" s="1"/>
  <c r="U261" i="14" s="1"/>
  <c r="U262" i="14" s="1"/>
  <c r="U263" i="14" s="1"/>
  <c r="U264" i="14" s="1"/>
  <c r="U265" i="14" s="1"/>
  <c r="U266" i="14" s="1"/>
  <c r="U267" i="14" s="1"/>
  <c r="U268" i="14" s="1"/>
  <c r="U269" i="14" s="1"/>
  <c r="U270" i="14" s="1"/>
  <c r="U271" i="14" s="1"/>
  <c r="U272" i="14" s="1"/>
  <c r="U273" i="14" s="1"/>
  <c r="U274" i="14" s="1"/>
  <c r="U275" i="14" s="1"/>
  <c r="U276" i="14" s="1"/>
  <c r="U277" i="14" s="1"/>
  <c r="U278" i="14" s="1"/>
  <c r="U279" i="14" s="1"/>
  <c r="U280" i="14" s="1"/>
  <c r="U281" i="14" s="1"/>
  <c r="U282" i="14" s="1"/>
  <c r="U283" i="14" s="1"/>
  <c r="U284" i="14" s="1"/>
  <c r="U285" i="14" s="1"/>
  <c r="U286" i="14" s="1"/>
  <c r="U287" i="14" s="1"/>
  <c r="U288" i="14" s="1"/>
  <c r="U289" i="14" s="1"/>
  <c r="U290" i="14" s="1"/>
  <c r="U291" i="14" s="1"/>
  <c r="U292" i="14" s="1"/>
  <c r="U293" i="14" s="1"/>
  <c r="U294" i="14" s="1"/>
  <c r="U295" i="14" s="1"/>
  <c r="U296" i="14" s="1"/>
  <c r="U297" i="14" s="1"/>
  <c r="U298" i="14" s="1"/>
  <c r="U299" i="14" s="1"/>
  <c r="U300" i="14" s="1"/>
  <c r="U301" i="14" s="1"/>
  <c r="U302" i="14" s="1"/>
  <c r="U303" i="14" s="1"/>
  <c r="U304" i="14" s="1"/>
  <c r="U305" i="14" s="1"/>
  <c r="U306" i="14" s="1"/>
  <c r="U307" i="14" s="1"/>
  <c r="V130" i="14"/>
  <c r="R155" i="17" s="1"/>
  <c r="AV155" i="17" s="1"/>
  <c r="V126" i="14"/>
  <c r="R151" i="17" s="1"/>
  <c r="AV151" i="17" s="1"/>
  <c r="V58" i="14"/>
  <c r="R83" i="17" s="1"/>
  <c r="AE83" i="17" s="1"/>
  <c r="V50" i="14"/>
  <c r="R75" i="17" s="1"/>
  <c r="AV75" i="17" s="1"/>
  <c r="V80" i="14"/>
  <c r="R105" i="17" s="1"/>
  <c r="AV105" i="17" s="1"/>
  <c r="I137" i="14"/>
  <c r="V148" i="14"/>
  <c r="R173" i="17" s="1"/>
  <c r="AE173" i="17" s="1"/>
  <c r="V95" i="14"/>
  <c r="R120" i="17" s="1"/>
  <c r="AE120" i="17" s="1"/>
  <c r="V79" i="14"/>
  <c r="R104" i="17" s="1"/>
  <c r="AE104" i="17" s="1"/>
  <c r="I77" i="14"/>
  <c r="L77" i="14" s="1"/>
  <c r="K119" i="1" s="1"/>
  <c r="I23" i="14"/>
  <c r="E27" i="1" s="1"/>
  <c r="V122" i="14"/>
  <c r="V120" i="14"/>
  <c r="R145" i="17" s="1"/>
  <c r="AV145" i="17" s="1"/>
  <c r="V116" i="14"/>
  <c r="R141" i="17" s="1"/>
  <c r="AV141" i="17" s="1"/>
  <c r="V114" i="14"/>
  <c r="R139" i="17" s="1"/>
  <c r="AV139" i="17" s="1"/>
  <c r="V112" i="14"/>
  <c r="R137" i="17" s="1"/>
  <c r="AE137" i="17" s="1"/>
  <c r="V110" i="14"/>
  <c r="R135" i="17" s="1"/>
  <c r="AE135" i="17" s="1"/>
  <c r="V96" i="14"/>
  <c r="R121" i="17" s="1"/>
  <c r="V88" i="14"/>
  <c r="R113" i="17" s="1"/>
  <c r="AV113" i="17" s="1"/>
  <c r="V86" i="14"/>
  <c r="R111" i="17" s="1"/>
  <c r="AE111" i="17" s="1"/>
  <c r="V62" i="14"/>
  <c r="R87" i="17" s="1"/>
  <c r="AV87" i="17" s="1"/>
  <c r="V60" i="14"/>
  <c r="R85" i="17" s="1"/>
  <c r="AV85" i="17" s="1"/>
  <c r="V44" i="14"/>
  <c r="R69" i="17" s="1"/>
  <c r="AE69" i="17" s="1"/>
  <c r="AF20" i="14"/>
  <c r="V74" i="14"/>
  <c r="R99" i="17" s="1"/>
  <c r="AV99" i="17" s="1"/>
  <c r="V54" i="14"/>
  <c r="R79" i="17" s="1"/>
  <c r="AE79" i="17" s="1"/>
  <c r="V145" i="14"/>
  <c r="R170" i="17" s="1"/>
  <c r="AV170" i="17" s="1"/>
  <c r="V137" i="14"/>
  <c r="R162" i="17" s="1"/>
  <c r="AV162" i="17" s="1"/>
  <c r="V125" i="14"/>
  <c r="R150" i="17" s="1"/>
  <c r="AV150" i="17" s="1"/>
  <c r="V119" i="14"/>
  <c r="R144" i="17" s="1"/>
  <c r="AV144" i="17" s="1"/>
  <c r="AC93" i="14"/>
  <c r="AE93" i="14" s="1"/>
  <c r="V87" i="14"/>
  <c r="R112" i="17" s="1"/>
  <c r="AE112" i="17" s="1"/>
  <c r="AE77" i="14"/>
  <c r="V35" i="14"/>
  <c r="R60" i="17" s="1"/>
  <c r="AE60" i="17" s="1"/>
  <c r="V33" i="14"/>
  <c r="R58" i="17" s="1"/>
  <c r="AV58" i="17" s="1"/>
  <c r="AC31" i="14"/>
  <c r="AE31" i="14" s="1"/>
  <c r="V19" i="14"/>
  <c r="R44" i="17" s="1"/>
  <c r="AE44" i="17" s="1"/>
  <c r="V15" i="14"/>
  <c r="R40" i="17" s="1"/>
  <c r="AV40" i="17" s="1"/>
  <c r="V90" i="14"/>
  <c r="R115" i="17" s="1"/>
  <c r="AV115" i="17" s="1"/>
  <c r="V78" i="14"/>
  <c r="R103" i="17" s="1"/>
  <c r="AV103" i="17" s="1"/>
  <c r="V66" i="14"/>
  <c r="R91" i="17" s="1"/>
  <c r="AV91" i="17" s="1"/>
  <c r="V64" i="14"/>
  <c r="R89" i="17" s="1"/>
  <c r="AV89" i="17" s="1"/>
  <c r="V56" i="14"/>
  <c r="R81" i="17" s="1"/>
  <c r="AV81" i="17" s="1"/>
  <c r="V52" i="14"/>
  <c r="R77" i="17" s="1"/>
  <c r="AV77" i="17" s="1"/>
  <c r="V46" i="14"/>
  <c r="R71" i="17" s="1"/>
  <c r="AV71" i="17" s="1"/>
  <c r="V38" i="14"/>
  <c r="R63" i="17" s="1"/>
  <c r="AV63" i="17" s="1"/>
  <c r="V34" i="14"/>
  <c r="R59" i="17" s="1"/>
  <c r="AV59" i="17" s="1"/>
  <c r="V30" i="14"/>
  <c r="R55" i="17" s="1"/>
  <c r="AV55" i="17" s="1"/>
  <c r="V28" i="14"/>
  <c r="R53" i="17" s="1"/>
  <c r="AE53" i="17" s="1"/>
  <c r="AF26" i="14"/>
  <c r="AF16" i="14"/>
  <c r="AC18" i="14"/>
  <c r="AE18" i="14" s="1"/>
  <c r="I18" i="14"/>
  <c r="L18" i="14" s="1"/>
  <c r="K22" i="1" s="1"/>
  <c r="V157" i="14"/>
  <c r="R182" i="17" s="1"/>
  <c r="AV182" i="17" s="1"/>
  <c r="V143" i="14"/>
  <c r="R168" i="17" s="1"/>
  <c r="AE168" i="17" s="1"/>
  <c r="AE137" i="14"/>
  <c r="V136" i="14"/>
  <c r="R161" i="17" s="1"/>
  <c r="AE161" i="17" s="1"/>
  <c r="V127" i="14"/>
  <c r="R152" i="17" s="1"/>
  <c r="AE152" i="17" s="1"/>
  <c r="AC115" i="14"/>
  <c r="AE115" i="14" s="1"/>
  <c r="V81" i="14"/>
  <c r="R106" i="17" s="1"/>
  <c r="AE106" i="17" s="1"/>
  <c r="V77" i="14"/>
  <c r="R102" i="17" s="1"/>
  <c r="AE102" i="17" s="1"/>
  <c r="V75" i="14"/>
  <c r="R100" i="17" s="1"/>
  <c r="AV100" i="17" s="1"/>
  <c r="V71" i="14"/>
  <c r="R96" i="17" s="1"/>
  <c r="AV96" i="17" s="1"/>
  <c r="V69" i="14"/>
  <c r="R94" i="17" s="1"/>
  <c r="AE94" i="17" s="1"/>
  <c r="V63" i="14"/>
  <c r="R88" i="17" s="1"/>
  <c r="AV88" i="17" s="1"/>
  <c r="V49" i="14"/>
  <c r="R74" i="17" s="1"/>
  <c r="AE74" i="17" s="1"/>
  <c r="D45" i="1"/>
  <c r="V84" i="14"/>
  <c r="R109" i="17" s="1"/>
  <c r="AE109" i="17" s="1"/>
  <c r="V68" i="14"/>
  <c r="R93" i="17" s="1"/>
  <c r="AE93" i="17" s="1"/>
  <c r="V18" i="14"/>
  <c r="R43" i="17" s="1"/>
  <c r="AE43" i="17" s="1"/>
  <c r="AF18" i="14"/>
  <c r="V14" i="14"/>
  <c r="R39" i="17" s="1"/>
  <c r="AV39" i="17" s="1"/>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Z72" i="14" s="1"/>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Z162" i="14" s="1"/>
  <c r="Z163" i="14" s="1"/>
  <c r="Z164" i="14" s="1"/>
  <c r="Z165" i="14" s="1"/>
  <c r="Z166" i="14" s="1"/>
  <c r="Z167" i="14" s="1"/>
  <c r="Z168" i="14" s="1"/>
  <c r="Z169" i="14" s="1"/>
  <c r="Z170" i="14" s="1"/>
  <c r="Z171" i="14" s="1"/>
  <c r="Z172" i="14" s="1"/>
  <c r="Z173" i="14" s="1"/>
  <c r="Z174" i="14" s="1"/>
  <c r="Z175" i="14" s="1"/>
  <c r="Z176" i="14" s="1"/>
  <c r="Z177" i="14" s="1"/>
  <c r="Z178" i="14" s="1"/>
  <c r="Z179" i="14" s="1"/>
  <c r="Z180" i="14" s="1"/>
  <c r="Z181" i="14" s="1"/>
  <c r="Z182" i="14" s="1"/>
  <c r="Z183" i="14" s="1"/>
  <c r="Z184" i="14" s="1"/>
  <c r="Z185" i="14" s="1"/>
  <c r="Z186" i="14" s="1"/>
  <c r="Z187" i="14" s="1"/>
  <c r="Z188" i="14" s="1"/>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H10" i="14"/>
  <c r="V35" i="17" s="1"/>
  <c r="Y11" i="14"/>
  <c r="Y12" i="14" s="1"/>
  <c r="V76" i="14"/>
  <c r="R101" i="17" s="1"/>
  <c r="AV101" i="17" s="1"/>
  <c r="M305" i="14"/>
  <c r="AA305" i="14" s="1"/>
  <c r="AG305" i="14" s="1"/>
  <c r="F111" i="26"/>
  <c r="M303" i="14"/>
  <c r="AA303" i="14" s="1"/>
  <c r="AG303" i="14" s="1"/>
  <c r="M297" i="14"/>
  <c r="AA297" i="14" s="1"/>
  <c r="AG297" i="14" s="1"/>
  <c r="F103" i="26"/>
  <c r="M295" i="14"/>
  <c r="AA295" i="14" s="1"/>
  <c r="AG295" i="14" s="1"/>
  <c r="M291" i="14"/>
  <c r="AA291" i="14" s="1"/>
  <c r="AG291" i="14" s="1"/>
  <c r="M289" i="14"/>
  <c r="AA289" i="14" s="1"/>
  <c r="AG289" i="14" s="1"/>
  <c r="M287" i="14"/>
  <c r="AA287" i="14" s="1"/>
  <c r="AG287" i="14" s="1"/>
  <c r="M285" i="14"/>
  <c r="AA285" i="14" s="1"/>
  <c r="AG285" i="14" s="1"/>
  <c r="M283" i="14"/>
  <c r="AA283" i="14" s="1"/>
  <c r="AG283" i="14" s="1"/>
  <c r="M279" i="14"/>
  <c r="AA279" i="14" s="1"/>
  <c r="AG279" i="14" s="1"/>
  <c r="M275" i="14"/>
  <c r="AA275" i="14" s="1"/>
  <c r="AG275" i="14" s="1"/>
  <c r="F81" i="26"/>
  <c r="M273" i="14"/>
  <c r="AA273" i="14" s="1"/>
  <c r="AG273" i="14" s="1"/>
  <c r="M269" i="14"/>
  <c r="AA269" i="14" s="1"/>
  <c r="AG269" i="14" s="1"/>
  <c r="F73" i="26"/>
  <c r="M265" i="14"/>
  <c r="AA265" i="14" s="1"/>
  <c r="AG265" i="14" s="1"/>
  <c r="G71" i="26"/>
  <c r="M263" i="14"/>
  <c r="AA263" i="14" s="1"/>
  <c r="AG263" i="14" s="1"/>
  <c r="F69" i="26"/>
  <c r="G69" i="26"/>
  <c r="M261" i="14"/>
  <c r="AA261" i="14" s="1"/>
  <c r="AG261" i="14" s="1"/>
  <c r="F67" i="26"/>
  <c r="G67" i="26"/>
  <c r="G66" i="26"/>
  <c r="G65" i="26"/>
  <c r="F65" i="26"/>
  <c r="M257" i="14"/>
  <c r="F63" i="26"/>
  <c r="G63" i="26"/>
  <c r="G62" i="26"/>
  <c r="M255" i="14"/>
  <c r="M253" i="14"/>
  <c r="F59" i="26"/>
  <c r="G59" i="26"/>
  <c r="G58" i="26"/>
  <c r="M251" i="14"/>
  <c r="G56" i="26"/>
  <c r="F55" i="26"/>
  <c r="G55" i="26"/>
  <c r="G54" i="26"/>
  <c r="G53" i="26"/>
  <c r="G52" i="26"/>
  <c r="G50" i="26"/>
  <c r="M243" i="14"/>
  <c r="G48" i="26"/>
  <c r="M241" i="14"/>
  <c r="AA241" i="14" s="1"/>
  <c r="AG241" i="14" s="1"/>
  <c r="F47" i="26"/>
  <c r="G47" i="26"/>
  <c r="G44" i="26"/>
  <c r="G43" i="26"/>
  <c r="F43" i="26"/>
  <c r="M235" i="14"/>
  <c r="AA235" i="14" s="1"/>
  <c r="AG235" i="14" s="1"/>
  <c r="G41" i="26"/>
  <c r="G40" i="26"/>
  <c r="G39" i="26"/>
  <c r="G37" i="26"/>
  <c r="G34" i="26"/>
  <c r="G32" i="26"/>
  <c r="G30" i="26"/>
  <c r="G24" i="26"/>
  <c r="G22" i="26"/>
  <c r="F15" i="26"/>
  <c r="AU216" i="17"/>
  <c r="AD216" i="17"/>
  <c r="N216" i="17"/>
  <c r="AU214" i="17"/>
  <c r="AD214" i="17"/>
  <c r="S214" i="17"/>
  <c r="AW214" i="17" s="1"/>
  <c r="N212" i="17"/>
  <c r="AL209" i="17"/>
  <c r="BC209" i="17"/>
  <c r="AD208" i="17"/>
  <c r="AU208" i="17"/>
  <c r="N208" i="17"/>
  <c r="F109" i="26"/>
  <c r="M301" i="14"/>
  <c r="AA301" i="14" s="1"/>
  <c r="AG301" i="14" s="1"/>
  <c r="F107" i="26"/>
  <c r="M299" i="14"/>
  <c r="AA299" i="14" s="1"/>
  <c r="AG299" i="14" s="1"/>
  <c r="F105" i="26"/>
  <c r="F101" i="26"/>
  <c r="M293" i="14"/>
  <c r="AA293" i="14" s="1"/>
  <c r="AG293" i="14" s="1"/>
  <c r="F99" i="26"/>
  <c r="F97" i="26"/>
  <c r="F95" i="26"/>
  <c r="F93" i="26"/>
  <c r="F91" i="26"/>
  <c r="F89" i="26"/>
  <c r="M281" i="14"/>
  <c r="AA281" i="14" s="1"/>
  <c r="AG281" i="14" s="1"/>
  <c r="F87" i="26"/>
  <c r="F85" i="26"/>
  <c r="M277" i="14"/>
  <c r="AA277" i="14" s="1"/>
  <c r="AG277" i="14" s="1"/>
  <c r="F83" i="26"/>
  <c r="F79" i="26"/>
  <c r="G79" i="26"/>
  <c r="M271" i="14"/>
  <c r="AA271" i="14" s="1"/>
  <c r="AG271" i="14" s="1"/>
  <c r="F77" i="26"/>
  <c r="G77" i="26"/>
  <c r="F75" i="26"/>
  <c r="G75" i="26"/>
  <c r="M267" i="14"/>
  <c r="AA267" i="14" s="1"/>
  <c r="AG267" i="14" s="1"/>
  <c r="G73" i="26"/>
  <c r="F71" i="26"/>
  <c r="M259" i="14"/>
  <c r="G64" i="26"/>
  <c r="F61" i="26"/>
  <c r="G61" i="26"/>
  <c r="G60" i="26"/>
  <c r="G57" i="26"/>
  <c r="F57" i="26"/>
  <c r="M249" i="14"/>
  <c r="F53" i="26"/>
  <c r="M247" i="14"/>
  <c r="M245" i="14"/>
  <c r="F51" i="26"/>
  <c r="G51" i="26"/>
  <c r="G49" i="26"/>
  <c r="F49" i="26"/>
  <c r="G46" i="26"/>
  <c r="M239" i="14"/>
  <c r="AA239" i="14" s="1"/>
  <c r="AG239" i="14" s="1"/>
  <c r="F45" i="26"/>
  <c r="G45" i="26"/>
  <c r="M237" i="14"/>
  <c r="AA237" i="14" s="1"/>
  <c r="AG237" i="14" s="1"/>
  <c r="G42" i="26"/>
  <c r="F41" i="26"/>
  <c r="G38" i="26"/>
  <c r="G33" i="26"/>
  <c r="G15" i="26"/>
  <c r="S216" i="17"/>
  <c r="AF216" i="17" s="1"/>
  <c r="N214" i="17"/>
  <c r="S212" i="17"/>
  <c r="AU212" i="17"/>
  <c r="AD212" i="17"/>
  <c r="AL211" i="17"/>
  <c r="BC211" i="17"/>
  <c r="AD210" i="17"/>
  <c r="AU210" i="17"/>
  <c r="S210" i="17"/>
  <c r="AW210" i="17" s="1"/>
  <c r="N210" i="17"/>
  <c r="S208" i="17"/>
  <c r="AF208" i="17" s="1"/>
  <c r="M208" i="17"/>
  <c r="V208" i="17"/>
  <c r="AU206" i="17"/>
  <c r="AD206" i="17"/>
  <c r="S204" i="17"/>
  <c r="AF204" i="17" s="1"/>
  <c r="L278" i="1"/>
  <c r="AU204" i="17"/>
  <c r="AD204" i="17"/>
  <c r="N204" i="17"/>
  <c r="C278" i="1"/>
  <c r="BC203" i="17"/>
  <c r="AL203" i="17"/>
  <c r="M170" i="17"/>
  <c r="E225" i="1"/>
  <c r="L145" i="14"/>
  <c r="N206" i="17"/>
  <c r="S206" i="17"/>
  <c r="AW206" i="17" s="1"/>
  <c r="S202" i="17"/>
  <c r="AF202" i="17" s="1"/>
  <c r="L276" i="1"/>
  <c r="V202" i="17"/>
  <c r="G276" i="1"/>
  <c r="AU202" i="17"/>
  <c r="AD202" i="17"/>
  <c r="AU200" i="17"/>
  <c r="AD200" i="17"/>
  <c r="S200" i="17"/>
  <c r="AW200" i="17" s="1"/>
  <c r="L274" i="1"/>
  <c r="N200" i="17"/>
  <c r="C274" i="1"/>
  <c r="AU198" i="17"/>
  <c r="AD198" i="17"/>
  <c r="AA198" i="17"/>
  <c r="AR198" i="17"/>
  <c r="V198" i="17"/>
  <c r="G272" i="1"/>
  <c r="S198" i="17"/>
  <c r="AF198" i="17" s="1"/>
  <c r="L272" i="1"/>
  <c r="N198" i="17"/>
  <c r="C272" i="1"/>
  <c r="AA196" i="17"/>
  <c r="AR196" i="17"/>
  <c r="AD196" i="17"/>
  <c r="AU196" i="17"/>
  <c r="V194" i="17"/>
  <c r="G268" i="1"/>
  <c r="S194" i="17"/>
  <c r="AW194" i="17" s="1"/>
  <c r="L268" i="1"/>
  <c r="AU192" i="17"/>
  <c r="AD192" i="17"/>
  <c r="N192" i="17"/>
  <c r="C266" i="1"/>
  <c r="AL191" i="17"/>
  <c r="BC191" i="17"/>
  <c r="AU190" i="17"/>
  <c r="AD190" i="17"/>
  <c r="AL189" i="17"/>
  <c r="BC189" i="17"/>
  <c r="N188" i="17"/>
  <c r="C262" i="1"/>
  <c r="S188" i="17"/>
  <c r="AW188" i="17" s="1"/>
  <c r="L262" i="1"/>
  <c r="V186" i="17"/>
  <c r="G241" i="1"/>
  <c r="AU184" i="17"/>
  <c r="AD184" i="17"/>
  <c r="S184" i="17"/>
  <c r="AF184" i="17" s="1"/>
  <c r="L239" i="1"/>
  <c r="AU180" i="17"/>
  <c r="AD180" i="17"/>
  <c r="S178" i="17"/>
  <c r="AF178" i="17" s="1"/>
  <c r="L233" i="1"/>
  <c r="AA176" i="17"/>
  <c r="AR176" i="17"/>
  <c r="S174" i="17"/>
  <c r="AW174" i="17" s="1"/>
  <c r="L229" i="1"/>
  <c r="S172" i="17"/>
  <c r="AW172" i="17" s="1"/>
  <c r="L227" i="1"/>
  <c r="S170" i="17"/>
  <c r="AF170" i="17" s="1"/>
  <c r="L225" i="1"/>
  <c r="AL169" i="17"/>
  <c r="BC169" i="17"/>
  <c r="S168" i="17"/>
  <c r="AW168" i="17" s="1"/>
  <c r="L223" i="1"/>
  <c r="BC167" i="17"/>
  <c r="AL167" i="17"/>
  <c r="AU164" i="17"/>
  <c r="AD164" i="17"/>
  <c r="S162" i="17"/>
  <c r="L217" i="1"/>
  <c r="AA162" i="17"/>
  <c r="AR162" i="17"/>
  <c r="BC161" i="17"/>
  <c r="AL161" i="17"/>
  <c r="AA160" i="17"/>
  <c r="AR160" i="17"/>
  <c r="S158" i="17"/>
  <c r="V158" i="17"/>
  <c r="G213" i="1"/>
  <c r="AA158" i="17"/>
  <c r="AR158" i="17"/>
  <c r="H244" i="1"/>
  <c r="H245" i="1"/>
  <c r="S156" i="17"/>
  <c r="L192" i="1"/>
  <c r="AU156" i="17"/>
  <c r="AD156" i="17"/>
  <c r="AA156" i="17"/>
  <c r="AR156" i="17"/>
  <c r="F112" i="26"/>
  <c r="G108" i="26"/>
  <c r="G107" i="26"/>
  <c r="M300" i="14"/>
  <c r="F106" i="26"/>
  <c r="F104" i="26"/>
  <c r="G104" i="26"/>
  <c r="G103" i="26"/>
  <c r="M296" i="14"/>
  <c r="F102" i="26"/>
  <c r="G100" i="26"/>
  <c r="G99" i="26"/>
  <c r="F98" i="26"/>
  <c r="G95" i="26"/>
  <c r="M288" i="14"/>
  <c r="AA288" i="14" s="1"/>
  <c r="AG288" i="14" s="1"/>
  <c r="F94" i="26"/>
  <c r="G92" i="26"/>
  <c r="G91" i="26"/>
  <c r="F90" i="26"/>
  <c r="G87" i="26"/>
  <c r="M280" i="14"/>
  <c r="AA280" i="14" s="1"/>
  <c r="AG280" i="14" s="1"/>
  <c r="F86" i="26"/>
  <c r="G84" i="26"/>
  <c r="AC277" i="14"/>
  <c r="AE277" i="14" s="1"/>
  <c r="G83" i="26"/>
  <c r="M276" i="14"/>
  <c r="AA276" i="14" s="1"/>
  <c r="AG276" i="14" s="1"/>
  <c r="F82" i="26"/>
  <c r="G82" i="26"/>
  <c r="F80" i="26"/>
  <c r="F78" i="26"/>
  <c r="M270" i="14"/>
  <c r="AA270" i="14" s="1"/>
  <c r="AG270" i="14" s="1"/>
  <c r="G76" i="26"/>
  <c r="M268" i="14"/>
  <c r="AA268" i="14" s="1"/>
  <c r="AG268" i="14" s="1"/>
  <c r="G74" i="26"/>
  <c r="F72" i="26"/>
  <c r="F70" i="26"/>
  <c r="F68" i="26"/>
  <c r="M260" i="14"/>
  <c r="AA260" i="14" s="1"/>
  <c r="AG260" i="14" s="1"/>
  <c r="F64" i="26"/>
  <c r="M256" i="14"/>
  <c r="AA256" i="14" s="1"/>
  <c r="AG256" i="14" s="1"/>
  <c r="F62" i="26"/>
  <c r="M254" i="14"/>
  <c r="AA254" i="14" s="1"/>
  <c r="AG254" i="14" s="1"/>
  <c r="M252" i="14"/>
  <c r="AA252" i="14" s="1"/>
  <c r="AG252" i="14" s="1"/>
  <c r="M250" i="14"/>
  <c r="AA250" i="14" s="1"/>
  <c r="AG250" i="14" s="1"/>
  <c r="F56" i="26"/>
  <c r="M246" i="14"/>
  <c r="AA246" i="14" s="1"/>
  <c r="AG246" i="14" s="1"/>
  <c r="F52" i="26"/>
  <c r="M244" i="14"/>
  <c r="AA244" i="14" s="1"/>
  <c r="AG244" i="14" s="1"/>
  <c r="M242" i="14"/>
  <c r="AA242" i="14" s="1"/>
  <c r="AG242" i="14" s="1"/>
  <c r="F48" i="26"/>
  <c r="M240" i="14"/>
  <c r="AA240" i="14" s="1"/>
  <c r="AG240" i="14" s="1"/>
  <c r="F40" i="26"/>
  <c r="F20" i="26"/>
  <c r="S217" i="17"/>
  <c r="AF217" i="17" s="1"/>
  <c r="AD215" i="17"/>
  <c r="AU215" i="17"/>
  <c r="V215" i="17"/>
  <c r="S213" i="17"/>
  <c r="AW213" i="17" s="1"/>
  <c r="M213" i="17"/>
  <c r="AD213" i="17"/>
  <c r="AU213" i="17"/>
  <c r="AU211" i="17"/>
  <c r="AD211" i="17"/>
  <c r="M211" i="17"/>
  <c r="S211" i="17"/>
  <c r="AF211" i="17" s="1"/>
  <c r="AD209" i="17"/>
  <c r="AU209" i="17"/>
  <c r="M207" i="17"/>
  <c r="S207" i="17"/>
  <c r="AW207" i="17" s="1"/>
  <c r="S205" i="17"/>
  <c r="AW205" i="17" s="1"/>
  <c r="L279" i="1"/>
  <c r="N205" i="17"/>
  <c r="C279" i="1"/>
  <c r="AU203" i="17"/>
  <c r="AD203" i="17"/>
  <c r="N203" i="17"/>
  <c r="C277" i="1"/>
  <c r="V203" i="17"/>
  <c r="G277" i="1"/>
  <c r="AA203" i="17"/>
  <c r="AR203" i="17"/>
  <c r="AD201" i="17"/>
  <c r="AU201" i="17"/>
  <c r="S199" i="17"/>
  <c r="AW199" i="17" s="1"/>
  <c r="L273" i="1"/>
  <c r="AU199" i="17"/>
  <c r="AD199" i="17"/>
  <c r="N199" i="17"/>
  <c r="C273" i="1"/>
  <c r="AL198" i="17"/>
  <c r="BC198" i="17"/>
  <c r="S197" i="17"/>
  <c r="AF197" i="17" s="1"/>
  <c r="L271" i="1"/>
  <c r="AU197" i="17"/>
  <c r="AD197" i="17"/>
  <c r="N197" i="17"/>
  <c r="C271" i="1"/>
  <c r="AL196" i="17"/>
  <c r="BC196" i="17"/>
  <c r="V195" i="17"/>
  <c r="G269" i="1"/>
  <c r="AU195" i="17"/>
  <c r="AD195" i="17"/>
  <c r="N195" i="17"/>
  <c r="C269" i="1"/>
  <c r="AU193" i="17"/>
  <c r="AD193" i="17"/>
  <c r="AA191" i="17"/>
  <c r="AR191" i="17"/>
  <c r="N191" i="17"/>
  <c r="C265" i="1"/>
  <c r="S191" i="17"/>
  <c r="AF191" i="17" s="1"/>
  <c r="L265" i="1"/>
  <c r="AL190" i="17"/>
  <c r="BC190" i="17"/>
  <c r="AD189" i="17"/>
  <c r="AU189" i="17"/>
  <c r="S189" i="17"/>
  <c r="AW189" i="17" s="1"/>
  <c r="L263" i="1"/>
  <c r="AA183" i="17"/>
  <c r="AR183" i="17"/>
  <c r="S181" i="17"/>
  <c r="AW181" i="17" s="1"/>
  <c r="L236" i="1"/>
  <c r="M179" i="17"/>
  <c r="E234" i="1"/>
  <c r="S179" i="17"/>
  <c r="AF179" i="17" s="1"/>
  <c r="L234" i="1"/>
  <c r="V179" i="17"/>
  <c r="G234" i="1"/>
  <c r="S177" i="17"/>
  <c r="AW177" i="17" s="1"/>
  <c r="L232" i="1"/>
  <c r="AC150" i="14"/>
  <c r="AE150" i="14" s="1"/>
  <c r="V175" i="17"/>
  <c r="G230" i="1"/>
  <c r="S175" i="17"/>
  <c r="AW175" i="17" s="1"/>
  <c r="L230" i="1"/>
  <c r="AU173" i="17"/>
  <c r="AD173" i="17"/>
  <c r="S173" i="17"/>
  <c r="AF173" i="17" s="1"/>
  <c r="L228" i="1"/>
  <c r="BC170" i="17"/>
  <c r="AL170" i="17"/>
  <c r="S169" i="17"/>
  <c r="AW169" i="17" s="1"/>
  <c r="L224" i="1"/>
  <c r="S167" i="17"/>
  <c r="AW167" i="17" s="1"/>
  <c r="L222" i="1"/>
  <c r="S165" i="17"/>
  <c r="AF165" i="17" s="1"/>
  <c r="L220" i="1"/>
  <c r="S163" i="17"/>
  <c r="L218" i="1"/>
  <c r="AA163" i="17"/>
  <c r="AR163" i="17"/>
  <c r="V163" i="17"/>
  <c r="G218" i="1"/>
  <c r="BC162" i="17"/>
  <c r="AL162" i="17"/>
  <c r="S161" i="17"/>
  <c r="AA161" i="17"/>
  <c r="AR161" i="17"/>
  <c r="BC160" i="17"/>
  <c r="AL160" i="17"/>
  <c r="S159" i="17"/>
  <c r="AC134" i="14"/>
  <c r="AE134" i="14" s="1"/>
  <c r="V159" i="17"/>
  <c r="G214" i="1"/>
  <c r="S157" i="17"/>
  <c r="L212" i="1"/>
  <c r="AD157" i="17"/>
  <c r="AU157" i="17"/>
  <c r="AL156" i="17"/>
  <c r="BC156" i="17"/>
  <c r="X214" i="17"/>
  <c r="X212" i="17"/>
  <c r="X210" i="17"/>
  <c r="X208" i="17"/>
  <c r="X206" i="17"/>
  <c r="X204" i="17"/>
  <c r="I278" i="1"/>
  <c r="X202" i="17"/>
  <c r="I276" i="1"/>
  <c r="X200" i="17"/>
  <c r="I274" i="1"/>
  <c r="AK198" i="17"/>
  <c r="BB198" i="17"/>
  <c r="X198" i="17"/>
  <c r="I272" i="1"/>
  <c r="AK196" i="17"/>
  <c r="BB196" i="17"/>
  <c r="X194" i="17"/>
  <c r="I268" i="1"/>
  <c r="X192" i="17"/>
  <c r="I266" i="1"/>
  <c r="AK190" i="17"/>
  <c r="BB190" i="17"/>
  <c r="X190" i="17"/>
  <c r="I264" i="1"/>
  <c r="X188" i="17"/>
  <c r="I262" i="1"/>
  <c r="X186" i="17"/>
  <c r="I241" i="1"/>
  <c r="X184" i="17"/>
  <c r="I239" i="1"/>
  <c r="AK182" i="17"/>
  <c r="BB182" i="17"/>
  <c r="X180" i="17"/>
  <c r="I235" i="1"/>
  <c r="X174" i="17"/>
  <c r="I229" i="1"/>
  <c r="X172" i="17"/>
  <c r="I227" i="1"/>
  <c r="AK170" i="17"/>
  <c r="BB170" i="17"/>
  <c r="X170" i="17"/>
  <c r="I225" i="1"/>
  <c r="AK168" i="17"/>
  <c r="BB168" i="17"/>
  <c r="X168" i="17"/>
  <c r="I223" i="1"/>
  <c r="X166" i="17"/>
  <c r="I221" i="1"/>
  <c r="X164" i="17"/>
  <c r="I219" i="1"/>
  <c r="AK162" i="17"/>
  <c r="BB162" i="17"/>
  <c r="X162" i="17"/>
  <c r="I217" i="1"/>
  <c r="AK160" i="17"/>
  <c r="BB160" i="17"/>
  <c r="X160" i="17"/>
  <c r="I215" i="1"/>
  <c r="AK158" i="17"/>
  <c r="BB158" i="17"/>
  <c r="X158" i="17"/>
  <c r="I213" i="1"/>
  <c r="AK156" i="17"/>
  <c r="BB156" i="17"/>
  <c r="AL155" i="17"/>
  <c r="BC155" i="17"/>
  <c r="AA154" i="17"/>
  <c r="AR154" i="17"/>
  <c r="V154" i="17"/>
  <c r="G190" i="1"/>
  <c r="S154" i="17"/>
  <c r="L190" i="1"/>
  <c r="AL153" i="17"/>
  <c r="BC153" i="17"/>
  <c r="AU152" i="17"/>
  <c r="AD152" i="17"/>
  <c r="S152" i="17"/>
  <c r="L188" i="1"/>
  <c r="AA144" i="17"/>
  <c r="AR144" i="17"/>
  <c r="AD142" i="17"/>
  <c r="AU142" i="17"/>
  <c r="AA138" i="17"/>
  <c r="AR138" i="17"/>
  <c r="AU136" i="17"/>
  <c r="AD136" i="17"/>
  <c r="BC135" i="17"/>
  <c r="AL135" i="17"/>
  <c r="AA130" i="17"/>
  <c r="AR130" i="17"/>
  <c r="S130" i="17"/>
  <c r="L95" i="14"/>
  <c r="M120" i="17"/>
  <c r="E137" i="1"/>
  <c r="AA120" i="17"/>
  <c r="AR120" i="17"/>
  <c r="S116" i="17"/>
  <c r="L133" i="1"/>
  <c r="AD116" i="17"/>
  <c r="AU116" i="17"/>
  <c r="AA116" i="17"/>
  <c r="AR116" i="17"/>
  <c r="AQ116" i="17" s="1"/>
  <c r="V110" i="17"/>
  <c r="G127" i="1"/>
  <c r="AC85" i="14"/>
  <c r="AE85" i="14" s="1"/>
  <c r="I85" i="14"/>
  <c r="AL109" i="17"/>
  <c r="BC109" i="17"/>
  <c r="AD106" i="17"/>
  <c r="AU106" i="17"/>
  <c r="AD104" i="17"/>
  <c r="AU104" i="17"/>
  <c r="M104" i="17"/>
  <c r="E121" i="1"/>
  <c r="L79" i="14"/>
  <c r="V104" i="17"/>
  <c r="G121" i="1"/>
  <c r="AC79" i="14"/>
  <c r="AE79" i="14" s="1"/>
  <c r="BC103" i="17"/>
  <c r="AL103" i="17"/>
  <c r="AA102" i="17"/>
  <c r="AR102" i="17"/>
  <c r="S102" i="17"/>
  <c r="L119" i="1"/>
  <c r="BC101" i="17"/>
  <c r="AL101" i="17"/>
  <c r="V98" i="17"/>
  <c r="G115" i="1"/>
  <c r="I73" i="14"/>
  <c r="AD88" i="17"/>
  <c r="AU88" i="17"/>
  <c r="AD86" i="17"/>
  <c r="AU86" i="17"/>
  <c r="BC85" i="17"/>
  <c r="AL85" i="17"/>
  <c r="AA84" i="17"/>
  <c r="AR84" i="17"/>
  <c r="S84" i="17"/>
  <c r="BC83" i="17"/>
  <c r="AL83" i="17"/>
  <c r="AA80" i="17"/>
  <c r="AR80" i="17"/>
  <c r="S80" i="17"/>
  <c r="S60" i="17"/>
  <c r="L39" i="1"/>
  <c r="AL59" i="17"/>
  <c r="BC59" i="17"/>
  <c r="M56" i="17"/>
  <c r="E35" i="1"/>
  <c r="L31" i="14"/>
  <c r="V151" i="14"/>
  <c r="AC145" i="14"/>
  <c r="AE145" i="14" s="1"/>
  <c r="V133" i="14"/>
  <c r="R158" i="17" s="1"/>
  <c r="V152" i="14"/>
  <c r="R177" i="17" s="1"/>
  <c r="V142" i="14"/>
  <c r="R167" i="17" s="1"/>
  <c r="I140" i="14"/>
  <c r="V134" i="14"/>
  <c r="R159" i="17" s="1"/>
  <c r="H96" i="1"/>
  <c r="N202" i="17"/>
  <c r="C276" i="1"/>
  <c r="M198" i="17"/>
  <c r="E272" i="1"/>
  <c r="AL197" i="17"/>
  <c r="BC197" i="17"/>
  <c r="V196" i="17"/>
  <c r="G270" i="1"/>
  <c r="S196" i="17"/>
  <c r="AW196" i="17" s="1"/>
  <c r="L270" i="1"/>
  <c r="M196" i="17"/>
  <c r="E270" i="1"/>
  <c r="N196" i="17"/>
  <c r="C270" i="1"/>
  <c r="M194" i="17"/>
  <c r="E268" i="1"/>
  <c r="AU194" i="17"/>
  <c r="AD194" i="17"/>
  <c r="N194" i="17"/>
  <c r="C268" i="1"/>
  <c r="V192" i="17"/>
  <c r="G266" i="1"/>
  <c r="M192" i="17"/>
  <c r="E266" i="1"/>
  <c r="S192" i="17"/>
  <c r="AW192" i="17" s="1"/>
  <c r="L266" i="1"/>
  <c r="S190" i="17"/>
  <c r="AF190" i="17" s="1"/>
  <c r="L264" i="1"/>
  <c r="AA190" i="17"/>
  <c r="AR190" i="17"/>
  <c r="N190" i="17"/>
  <c r="C264" i="1"/>
  <c r="AD188" i="17"/>
  <c r="AU188" i="17"/>
  <c r="AU186" i="17"/>
  <c r="AD186" i="17"/>
  <c r="N186" i="17"/>
  <c r="C241" i="1"/>
  <c r="S186" i="17"/>
  <c r="AF186" i="17" s="1"/>
  <c r="L241" i="1"/>
  <c r="AL183" i="17"/>
  <c r="BC183" i="17"/>
  <c r="AA182" i="17"/>
  <c r="AR182" i="17"/>
  <c r="AU182" i="17"/>
  <c r="AD182" i="17"/>
  <c r="S182" i="17"/>
  <c r="AW182" i="17" s="1"/>
  <c r="L237" i="1"/>
  <c r="S180" i="17"/>
  <c r="AW180" i="17" s="1"/>
  <c r="L235" i="1"/>
  <c r="AU176" i="17"/>
  <c r="AD176" i="17"/>
  <c r="S176" i="17"/>
  <c r="AF176" i="17" s="1"/>
  <c r="L231" i="1"/>
  <c r="AU174" i="17"/>
  <c r="AD174" i="17"/>
  <c r="AU172" i="17"/>
  <c r="AD172" i="17"/>
  <c r="AA170" i="17"/>
  <c r="AR170" i="17"/>
  <c r="AU170" i="17"/>
  <c r="AD170" i="17"/>
  <c r="V170" i="17"/>
  <c r="G225" i="1"/>
  <c r="AA168" i="17"/>
  <c r="AR168" i="17"/>
  <c r="AD168" i="17"/>
  <c r="AU168" i="17"/>
  <c r="AU166" i="17"/>
  <c r="AD166" i="17"/>
  <c r="S166" i="17"/>
  <c r="AF166" i="17" s="1"/>
  <c r="L221" i="1"/>
  <c r="S164" i="17"/>
  <c r="AF164" i="17" s="1"/>
  <c r="L219" i="1"/>
  <c r="BC163" i="17"/>
  <c r="AL163" i="17"/>
  <c r="AU162" i="17"/>
  <c r="AD162" i="17"/>
  <c r="V162" i="17"/>
  <c r="G217" i="1"/>
  <c r="S160" i="17"/>
  <c r="AD160" i="17"/>
  <c r="AU160" i="17"/>
  <c r="AU158" i="17"/>
  <c r="AD158" i="17"/>
  <c r="M306" i="14"/>
  <c r="AA306" i="14" s="1"/>
  <c r="AG306" i="14" s="1"/>
  <c r="G112" i="26"/>
  <c r="G111" i="26"/>
  <c r="M304" i="14"/>
  <c r="AA304" i="14" s="1"/>
  <c r="AG304" i="14" s="1"/>
  <c r="G110" i="26"/>
  <c r="F110" i="26"/>
  <c r="G109" i="26"/>
  <c r="F108" i="26"/>
  <c r="M302" i="14"/>
  <c r="G106" i="26"/>
  <c r="G105" i="26"/>
  <c r="M298" i="14"/>
  <c r="G102" i="26"/>
  <c r="G101" i="26"/>
  <c r="M294" i="14"/>
  <c r="AA294" i="14" s="1"/>
  <c r="AG294" i="14" s="1"/>
  <c r="F100" i="26"/>
  <c r="M292" i="14"/>
  <c r="AA292" i="14" s="1"/>
  <c r="AG292" i="14" s="1"/>
  <c r="G98" i="26"/>
  <c r="G97" i="26"/>
  <c r="M290" i="14"/>
  <c r="AA290" i="14" s="1"/>
  <c r="AG290" i="14" s="1"/>
  <c r="F96" i="26"/>
  <c r="G96" i="26"/>
  <c r="G94" i="26"/>
  <c r="G93" i="26"/>
  <c r="M286" i="14"/>
  <c r="AA286" i="14" s="1"/>
  <c r="AG286" i="14" s="1"/>
  <c r="F92" i="26"/>
  <c r="M284" i="14"/>
  <c r="AA284" i="14" s="1"/>
  <c r="AG284" i="14" s="1"/>
  <c r="G90" i="26"/>
  <c r="G89" i="26"/>
  <c r="M282" i="14"/>
  <c r="AA282" i="14" s="1"/>
  <c r="AG282" i="14" s="1"/>
  <c r="F88" i="26"/>
  <c r="G88" i="26"/>
  <c r="G86" i="26"/>
  <c r="G85" i="26"/>
  <c r="M278" i="14"/>
  <c r="AA278" i="14" s="1"/>
  <c r="AG278" i="14" s="1"/>
  <c r="F84" i="26"/>
  <c r="G81" i="26"/>
  <c r="M274" i="14"/>
  <c r="AA274" i="14" s="1"/>
  <c r="AG274" i="14" s="1"/>
  <c r="G80" i="26"/>
  <c r="M272" i="14"/>
  <c r="AA272" i="14" s="1"/>
  <c r="AG272" i="14" s="1"/>
  <c r="G78" i="26"/>
  <c r="F76" i="26"/>
  <c r="F74" i="26"/>
  <c r="M266" i="14"/>
  <c r="AA266" i="14" s="1"/>
  <c r="AG266" i="14" s="1"/>
  <c r="G72" i="26"/>
  <c r="M264" i="14"/>
  <c r="AA264" i="14" s="1"/>
  <c r="AG264" i="14" s="1"/>
  <c r="G70" i="26"/>
  <c r="M262" i="14"/>
  <c r="AA262" i="14" s="1"/>
  <c r="AG262" i="14" s="1"/>
  <c r="G68" i="26"/>
  <c r="F66" i="26"/>
  <c r="M258" i="14"/>
  <c r="AA258" i="14" s="1"/>
  <c r="AG258" i="14" s="1"/>
  <c r="F60" i="26"/>
  <c r="F58" i="26"/>
  <c r="M248" i="14"/>
  <c r="AA248" i="14" s="1"/>
  <c r="AG248" i="14" s="1"/>
  <c r="F54" i="26"/>
  <c r="F50" i="26"/>
  <c r="F46" i="26"/>
  <c r="M236" i="14"/>
  <c r="AA236" i="14" s="1"/>
  <c r="AG236" i="14" s="1"/>
  <c r="F42" i="26"/>
  <c r="F38" i="26"/>
  <c r="F36" i="26"/>
  <c r="F24" i="26"/>
  <c r="F22" i="26"/>
  <c r="G20" i="26"/>
  <c r="G14" i="26"/>
  <c r="AU217" i="17"/>
  <c r="AD217" i="17"/>
  <c r="N217" i="17"/>
  <c r="S215" i="17"/>
  <c r="AF215" i="17" s="1"/>
  <c r="N215" i="17"/>
  <c r="V213" i="17"/>
  <c r="N213" i="17"/>
  <c r="V211" i="17"/>
  <c r="AA211" i="17"/>
  <c r="AR211" i="17"/>
  <c r="N211" i="17"/>
  <c r="AA209" i="17"/>
  <c r="AR209" i="17"/>
  <c r="N209" i="17"/>
  <c r="S209" i="17"/>
  <c r="AW209" i="17" s="1"/>
  <c r="AU207" i="17"/>
  <c r="AD207" i="17"/>
  <c r="V207" i="17"/>
  <c r="N207" i="17"/>
  <c r="AU205" i="17"/>
  <c r="AD205" i="17"/>
  <c r="S203" i="17"/>
  <c r="AW203" i="17" s="1"/>
  <c r="L277" i="1"/>
  <c r="S201" i="17"/>
  <c r="AF201" i="17" s="1"/>
  <c r="L275" i="1"/>
  <c r="N201" i="17"/>
  <c r="C275" i="1"/>
  <c r="AA197" i="17"/>
  <c r="AR197" i="17"/>
  <c r="S195" i="17"/>
  <c r="AW195" i="17" s="1"/>
  <c r="L269" i="1"/>
  <c r="M195" i="17"/>
  <c r="E269" i="1"/>
  <c r="S193" i="17"/>
  <c r="AW193" i="17" s="1"/>
  <c r="L267" i="1"/>
  <c r="V193" i="17"/>
  <c r="G267" i="1"/>
  <c r="N193" i="17"/>
  <c r="C267" i="1"/>
  <c r="AA189" i="17"/>
  <c r="AR189" i="17"/>
  <c r="N189" i="17"/>
  <c r="C263" i="1"/>
  <c r="S187" i="17"/>
  <c r="AF187" i="17" s="1"/>
  <c r="L242" i="1"/>
  <c r="AU187" i="17"/>
  <c r="AD187" i="17"/>
  <c r="N187" i="17"/>
  <c r="C242" i="1"/>
  <c r="S185" i="17"/>
  <c r="AW185" i="17" s="1"/>
  <c r="L240" i="1"/>
  <c r="S183" i="17"/>
  <c r="AW183" i="17" s="1"/>
  <c r="L238" i="1"/>
  <c r="AD183" i="17"/>
  <c r="AU183" i="17"/>
  <c r="BC182" i="17"/>
  <c r="AL182" i="17"/>
  <c r="AD181" i="17"/>
  <c r="AU181" i="17"/>
  <c r="AU179" i="17"/>
  <c r="AD179" i="17"/>
  <c r="AU177" i="17"/>
  <c r="AD177" i="17"/>
  <c r="BC176" i="17"/>
  <c r="AL176" i="17"/>
  <c r="M175" i="17"/>
  <c r="E230" i="1"/>
  <c r="AU175" i="17"/>
  <c r="AD175" i="17"/>
  <c r="S171" i="17"/>
  <c r="AF171" i="17" s="1"/>
  <c r="L226" i="1"/>
  <c r="AU171" i="17"/>
  <c r="AD171" i="17"/>
  <c r="AA169" i="17"/>
  <c r="AR169" i="17"/>
  <c r="AU169" i="17"/>
  <c r="AD169" i="17"/>
  <c r="AL168" i="17"/>
  <c r="BC168" i="17"/>
  <c r="AA167" i="17"/>
  <c r="AR167" i="17"/>
  <c r="AD167" i="17"/>
  <c r="AU167" i="17"/>
  <c r="V165" i="17"/>
  <c r="G220" i="1"/>
  <c r="AD165" i="17"/>
  <c r="AU165" i="17"/>
  <c r="AU163" i="17"/>
  <c r="AD163" i="17"/>
  <c r="M163" i="17"/>
  <c r="E218" i="1"/>
  <c r="AU161" i="17"/>
  <c r="AD161" i="17"/>
  <c r="AU159" i="17"/>
  <c r="AD159" i="17"/>
  <c r="M159" i="17"/>
  <c r="E214" i="1"/>
  <c r="BC158" i="17"/>
  <c r="AL158" i="17"/>
  <c r="H212" i="14"/>
  <c r="X216" i="17"/>
  <c r="X196" i="17"/>
  <c r="I270" i="1"/>
  <c r="X182" i="17"/>
  <c r="I237" i="1"/>
  <c r="X178" i="17"/>
  <c r="I233" i="1"/>
  <c r="AK176" i="17"/>
  <c r="BB176" i="17"/>
  <c r="X176" i="17"/>
  <c r="I231" i="1"/>
  <c r="X156" i="17"/>
  <c r="I192" i="1"/>
  <c r="AU154" i="17"/>
  <c r="AD154" i="17"/>
  <c r="AU150" i="17"/>
  <c r="AD150" i="17"/>
  <c r="S150" i="17"/>
  <c r="L186" i="1"/>
  <c r="AU148" i="17"/>
  <c r="AD148" i="17"/>
  <c r="V148" i="17"/>
  <c r="G184" i="1"/>
  <c r="AA148" i="17"/>
  <c r="AR148" i="17"/>
  <c r="BC147" i="17"/>
  <c r="AL147" i="17"/>
  <c r="S146" i="17"/>
  <c r="L182" i="1"/>
  <c r="M140" i="17"/>
  <c r="E176" i="1"/>
  <c r="L115" i="14"/>
  <c r="AA140" i="17"/>
  <c r="AR140" i="17"/>
  <c r="S138" i="17"/>
  <c r="L174" i="1"/>
  <c r="AC113" i="14"/>
  <c r="AE113" i="14" s="1"/>
  <c r="V138" i="17"/>
  <c r="G174" i="1"/>
  <c r="I113" i="14"/>
  <c r="BC137" i="17"/>
  <c r="AL137" i="17"/>
  <c r="AA134" i="17"/>
  <c r="AR134" i="17"/>
  <c r="S132" i="17"/>
  <c r="AA128" i="17"/>
  <c r="AR128" i="17"/>
  <c r="BC127" i="17"/>
  <c r="AL127" i="17"/>
  <c r="AA126" i="17"/>
  <c r="AR126" i="17"/>
  <c r="AL125" i="17"/>
  <c r="BC125" i="17"/>
  <c r="AU124" i="17"/>
  <c r="AD124" i="17"/>
  <c r="AU122" i="17"/>
  <c r="AD122" i="17"/>
  <c r="AA122" i="17"/>
  <c r="AR122" i="17"/>
  <c r="S118" i="17"/>
  <c r="L135" i="1"/>
  <c r="AA118" i="17"/>
  <c r="AR118" i="17"/>
  <c r="AQ118" i="17" s="1"/>
  <c r="M118" i="17"/>
  <c r="E135" i="1"/>
  <c r="L93" i="14"/>
  <c r="S114" i="17"/>
  <c r="L131" i="1"/>
  <c r="AA114" i="17"/>
  <c r="AR114" i="17"/>
  <c r="AL113" i="17"/>
  <c r="BC113" i="17"/>
  <c r="BC111" i="17"/>
  <c r="AL111" i="17"/>
  <c r="S110" i="17"/>
  <c r="L127" i="1"/>
  <c r="AA110" i="17"/>
  <c r="AR110" i="17"/>
  <c r="S108" i="17"/>
  <c r="L125" i="1"/>
  <c r="AA108" i="17"/>
  <c r="AR108" i="17"/>
  <c r="AA100" i="17"/>
  <c r="AR100" i="17"/>
  <c r="S100" i="17"/>
  <c r="L117" i="1"/>
  <c r="AA98" i="17"/>
  <c r="AR98" i="17"/>
  <c r="S98" i="17"/>
  <c r="L115" i="1"/>
  <c r="AA96" i="17"/>
  <c r="AR96" i="17"/>
  <c r="S96" i="17"/>
  <c r="L113" i="1"/>
  <c r="AD94" i="17"/>
  <c r="AU94" i="17"/>
  <c r="AD92" i="17"/>
  <c r="AU92" i="17"/>
  <c r="AD90" i="17"/>
  <c r="AU90" i="17"/>
  <c r="AD82" i="17"/>
  <c r="AU82" i="17"/>
  <c r="AD78" i="17"/>
  <c r="AU78" i="17"/>
  <c r="BC77" i="17"/>
  <c r="AL77" i="17"/>
  <c r="AD76" i="17"/>
  <c r="AU76" i="17"/>
  <c r="AD74" i="17"/>
  <c r="AU74" i="17"/>
  <c r="AL73" i="17"/>
  <c r="BC73" i="17"/>
  <c r="AA72" i="17"/>
  <c r="AR72" i="17"/>
  <c r="S72" i="17"/>
  <c r="AD70" i="17"/>
  <c r="AU70" i="17"/>
  <c r="S68" i="17"/>
  <c r="AD68" i="17"/>
  <c r="AU68" i="17"/>
  <c r="AA66" i="17"/>
  <c r="AR66" i="17"/>
  <c r="AA64" i="17"/>
  <c r="AR64" i="17"/>
  <c r="M62" i="17"/>
  <c r="E41" i="1"/>
  <c r="L37" i="14"/>
  <c r="S62" i="17"/>
  <c r="L41" i="1"/>
  <c r="AL61" i="17"/>
  <c r="BC61" i="17"/>
  <c r="AD60" i="17"/>
  <c r="AU60" i="17"/>
  <c r="V145" i="17"/>
  <c r="G181" i="1"/>
  <c r="AC120" i="14"/>
  <c r="AE120" i="14" s="1"/>
  <c r="I120" i="14"/>
  <c r="V143" i="17"/>
  <c r="G179" i="1"/>
  <c r="AE118" i="14"/>
  <c r="V135" i="17"/>
  <c r="G171" i="1"/>
  <c r="I110" i="14"/>
  <c r="AC110" i="14"/>
  <c r="AE110" i="14" s="1"/>
  <c r="V129" i="17"/>
  <c r="G165" i="1"/>
  <c r="AC104" i="14"/>
  <c r="AE104" i="14" s="1"/>
  <c r="I104" i="14"/>
  <c r="V125" i="17"/>
  <c r="G142" i="1"/>
  <c r="AC100" i="14"/>
  <c r="AE100" i="14" s="1"/>
  <c r="I100" i="14"/>
  <c r="I96" i="14"/>
  <c r="V121" i="17"/>
  <c r="G138" i="1"/>
  <c r="AC96" i="14"/>
  <c r="AE96" i="14" s="1"/>
  <c r="I38" i="14"/>
  <c r="V63" i="17"/>
  <c r="G42" i="1"/>
  <c r="AC38" i="14"/>
  <c r="AE38" i="14" s="1"/>
  <c r="V51" i="17"/>
  <c r="G30" i="1"/>
  <c r="AE26" i="14"/>
  <c r="I26" i="14"/>
  <c r="L26" i="14" s="1"/>
  <c r="M26" i="14" s="1"/>
  <c r="V45" i="17"/>
  <c r="G24" i="1"/>
  <c r="I20" i="14"/>
  <c r="AC20" i="14"/>
  <c r="AE20" i="14" s="1"/>
  <c r="V41" i="17"/>
  <c r="G20" i="1"/>
  <c r="AC16" i="14"/>
  <c r="AE16" i="14" s="1"/>
  <c r="I16" i="14"/>
  <c r="V39" i="17"/>
  <c r="G18" i="1"/>
  <c r="AC14" i="14"/>
  <c r="AE14" i="14" s="1"/>
  <c r="I14" i="14"/>
  <c r="D244" i="1"/>
  <c r="V154" i="14"/>
  <c r="R179" i="17" s="1"/>
  <c r="AL149" i="17"/>
  <c r="BC149" i="17"/>
  <c r="S148" i="17"/>
  <c r="L184" i="1"/>
  <c r="AD146" i="17"/>
  <c r="AU146" i="17"/>
  <c r="AA146" i="17"/>
  <c r="AR146" i="17"/>
  <c r="AL145" i="17"/>
  <c r="BC145" i="17"/>
  <c r="AD144" i="17"/>
  <c r="AU144" i="17"/>
  <c r="S144" i="17"/>
  <c r="L180" i="1"/>
  <c r="AA142" i="17"/>
  <c r="AR142" i="17"/>
  <c r="S142" i="17"/>
  <c r="L178" i="1"/>
  <c r="BC141" i="17"/>
  <c r="AL141" i="17"/>
  <c r="AD140" i="17"/>
  <c r="AU140" i="17"/>
  <c r="S140" i="17"/>
  <c r="L176" i="1"/>
  <c r="V140" i="17"/>
  <c r="G176" i="1"/>
  <c r="BC139" i="17"/>
  <c r="AL139" i="17"/>
  <c r="AD138" i="17"/>
  <c r="AU138" i="17"/>
  <c r="AA136" i="17"/>
  <c r="AR136" i="17"/>
  <c r="V136" i="17"/>
  <c r="G172" i="1"/>
  <c r="S136" i="17"/>
  <c r="L172" i="1"/>
  <c r="AU134" i="17"/>
  <c r="AD134" i="17"/>
  <c r="S134" i="17"/>
  <c r="AL133" i="17"/>
  <c r="BC133" i="17"/>
  <c r="AA132" i="17"/>
  <c r="AR132" i="17"/>
  <c r="AD132" i="17"/>
  <c r="AU132" i="17"/>
  <c r="AL131" i="17"/>
  <c r="BC131" i="17"/>
  <c r="AD130" i="17"/>
  <c r="AU130" i="17"/>
  <c r="AL129" i="17"/>
  <c r="BC129" i="17"/>
  <c r="AD128" i="17"/>
  <c r="AU128" i="17"/>
  <c r="S128" i="17"/>
  <c r="S126" i="17"/>
  <c r="AD126" i="17"/>
  <c r="AU126" i="17"/>
  <c r="V126" i="17"/>
  <c r="G162" i="1"/>
  <c r="AA124" i="17"/>
  <c r="AR124" i="17"/>
  <c r="S124" i="17"/>
  <c r="L141" i="1"/>
  <c r="BC123" i="17"/>
  <c r="AL123" i="17"/>
  <c r="S122" i="17"/>
  <c r="L139" i="1"/>
  <c r="BC121" i="17"/>
  <c r="AL121" i="17"/>
  <c r="S120" i="17"/>
  <c r="L137" i="1"/>
  <c r="AU120" i="17"/>
  <c r="AD120" i="17"/>
  <c r="AC95" i="14"/>
  <c r="AE95" i="14" s="1"/>
  <c r="V120" i="17"/>
  <c r="G137" i="1"/>
  <c r="BC119" i="17"/>
  <c r="AL119" i="17"/>
  <c r="AU118" i="17"/>
  <c r="AD118" i="17"/>
  <c r="V118" i="17"/>
  <c r="G135" i="1"/>
  <c r="AL115" i="17"/>
  <c r="BC115" i="17"/>
  <c r="AU114" i="17"/>
  <c r="AD114" i="17"/>
  <c r="AD112" i="17"/>
  <c r="AU112" i="17"/>
  <c r="S112" i="17"/>
  <c r="L129" i="1"/>
  <c r="AA112" i="17"/>
  <c r="AR112" i="17"/>
  <c r="AU110" i="17"/>
  <c r="AD110" i="17"/>
  <c r="AD108" i="17"/>
  <c r="AU108" i="17"/>
  <c r="AL107" i="17"/>
  <c r="BC107" i="17"/>
  <c r="S106" i="17"/>
  <c r="L123" i="1"/>
  <c r="AA106" i="17"/>
  <c r="AR106" i="17"/>
  <c r="V106" i="17"/>
  <c r="G123" i="1"/>
  <c r="AL105" i="17"/>
  <c r="BC105" i="17"/>
  <c r="AA104" i="17"/>
  <c r="AR104" i="17"/>
  <c r="S104" i="17"/>
  <c r="L121" i="1"/>
  <c r="AD102" i="17"/>
  <c r="AU102" i="17"/>
  <c r="V102" i="17"/>
  <c r="G119" i="1"/>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BC69" i="17"/>
  <c r="AL69" i="17"/>
  <c r="AA68" i="17"/>
  <c r="AR68" i="17"/>
  <c r="AL67" i="17"/>
  <c r="BC67" i="17"/>
  <c r="AU66" i="17"/>
  <c r="AD66" i="17"/>
  <c r="S66" i="17"/>
  <c r="AD64" i="17"/>
  <c r="AU64" i="17"/>
  <c r="S64" i="17"/>
  <c r="L43" i="1"/>
  <c r="AU62" i="17"/>
  <c r="AD62" i="17"/>
  <c r="AA62" i="17"/>
  <c r="AR62" i="17"/>
  <c r="V62" i="17"/>
  <c r="G41" i="1"/>
  <c r="AA60" i="17"/>
  <c r="AR60" i="17"/>
  <c r="AD58" i="17"/>
  <c r="AU58" i="17"/>
  <c r="S58" i="17"/>
  <c r="L37" i="1"/>
  <c r="V58" i="17"/>
  <c r="G37" i="1"/>
  <c r="AD56" i="17"/>
  <c r="AU56" i="17"/>
  <c r="S56" i="17"/>
  <c r="L35" i="1"/>
  <c r="AR54" i="17"/>
  <c r="AA54" i="17"/>
  <c r="V52" i="17"/>
  <c r="G31" i="1"/>
  <c r="AA52" i="17"/>
  <c r="AR52" i="17"/>
  <c r="AD50" i="17"/>
  <c r="AU50" i="17"/>
  <c r="S50" i="17"/>
  <c r="L29" i="1"/>
  <c r="V50" i="17"/>
  <c r="G29" i="1"/>
  <c r="AD48" i="17"/>
  <c r="AU48" i="17"/>
  <c r="S48" i="17"/>
  <c r="L27" i="1"/>
  <c r="V48" i="17"/>
  <c r="G27" i="1"/>
  <c r="AD46" i="17"/>
  <c r="AU46" i="17"/>
  <c r="S46" i="17"/>
  <c r="L25" i="1"/>
  <c r="AA46" i="17"/>
  <c r="AR46" i="17"/>
  <c r="AL45" i="17"/>
  <c r="BC45" i="17"/>
  <c r="AA44" i="17"/>
  <c r="AR44" i="17"/>
  <c r="S44" i="17"/>
  <c r="L23" i="1"/>
  <c r="AD42" i="17"/>
  <c r="AU42" i="17"/>
  <c r="S42" i="17"/>
  <c r="L21" i="1"/>
  <c r="AA42" i="17"/>
  <c r="AR42" i="17"/>
  <c r="BC41" i="17"/>
  <c r="AL41" i="17"/>
  <c r="AA40" i="17"/>
  <c r="AR40" i="17"/>
  <c r="S40" i="17"/>
  <c r="L19" i="1"/>
  <c r="AD38" i="17"/>
  <c r="AU38" i="17"/>
  <c r="AU36" i="17"/>
  <c r="AD36" i="17"/>
  <c r="V36" i="17"/>
  <c r="G15" i="1"/>
  <c r="H46" i="1"/>
  <c r="H45" i="1"/>
  <c r="X113" i="17"/>
  <c r="I130" i="1"/>
  <c r="X105" i="17"/>
  <c r="I122" i="1"/>
  <c r="X101" i="17"/>
  <c r="I118" i="1"/>
  <c r="X99" i="17"/>
  <c r="I116" i="1"/>
  <c r="X97" i="17"/>
  <c r="I114" i="1"/>
  <c r="X95" i="17"/>
  <c r="X93" i="17"/>
  <c r="X91" i="17"/>
  <c r="X89" i="17"/>
  <c r="X87" i="17"/>
  <c r="X85" i="17"/>
  <c r="X81" i="17"/>
  <c r="X77" i="17"/>
  <c r="X75" i="17"/>
  <c r="X73" i="17"/>
  <c r="X71" i="17"/>
  <c r="X69" i="17"/>
  <c r="X65" i="17"/>
  <c r="X61" i="17"/>
  <c r="I40" i="1"/>
  <c r="X59" i="17"/>
  <c r="I38" i="1"/>
  <c r="X57" i="17"/>
  <c r="I36" i="1"/>
  <c r="X53" i="17"/>
  <c r="I32" i="1"/>
  <c r="X215" i="17"/>
  <c r="X213" i="17"/>
  <c r="AK211" i="17"/>
  <c r="BB211" i="17"/>
  <c r="X211" i="17"/>
  <c r="AK209" i="17"/>
  <c r="BB209" i="17"/>
  <c r="X209" i="17"/>
  <c r="AK203" i="17"/>
  <c r="BB203" i="17"/>
  <c r="X201" i="17"/>
  <c r="I275" i="1"/>
  <c r="X195" i="17"/>
  <c r="I269" i="1"/>
  <c r="X193" i="17"/>
  <c r="I267" i="1"/>
  <c r="AK191" i="17"/>
  <c r="BB191" i="17"/>
  <c r="X191" i="17"/>
  <c r="I265" i="1"/>
  <c r="AK189" i="17"/>
  <c r="BB189" i="17"/>
  <c r="X189" i="17"/>
  <c r="I263" i="1"/>
  <c r="X183" i="17"/>
  <c r="I238" i="1"/>
  <c r="X179" i="17"/>
  <c r="I234" i="1"/>
  <c r="X175" i="17"/>
  <c r="I230" i="1"/>
  <c r="AK169" i="17"/>
  <c r="BB169" i="17"/>
  <c r="X169" i="17"/>
  <c r="I224" i="1"/>
  <c r="AK167" i="17"/>
  <c r="BB167" i="17"/>
  <c r="X167" i="17"/>
  <c r="I222" i="1"/>
  <c r="X165" i="17"/>
  <c r="I220" i="1"/>
  <c r="AK163" i="17"/>
  <c r="BB163" i="17"/>
  <c r="X163" i="17"/>
  <c r="I218" i="1"/>
  <c r="AK161" i="17"/>
  <c r="BB161" i="17"/>
  <c r="X161" i="17"/>
  <c r="I216" i="1"/>
  <c r="X159" i="17"/>
  <c r="I214" i="1"/>
  <c r="X157" i="17"/>
  <c r="I212" i="1"/>
  <c r="AU155" i="17"/>
  <c r="AD155" i="17"/>
  <c r="BC154" i="17"/>
  <c r="AL154" i="17"/>
  <c r="S153" i="17"/>
  <c r="L189" i="1"/>
  <c r="AU149" i="17"/>
  <c r="AD149" i="17"/>
  <c r="AA149" i="17"/>
  <c r="AR149" i="17"/>
  <c r="AU147" i="17"/>
  <c r="AD147" i="17"/>
  <c r="AA147" i="17"/>
  <c r="AR147" i="17"/>
  <c r="S147" i="17"/>
  <c r="L183" i="1"/>
  <c r="AL146" i="17"/>
  <c r="BC146" i="17"/>
  <c r="AU145" i="17"/>
  <c r="AD145" i="17"/>
  <c r="AD143" i="17"/>
  <c r="AU143" i="17"/>
  <c r="AA139" i="17"/>
  <c r="AR139" i="17"/>
  <c r="AU137" i="17"/>
  <c r="AD137" i="17"/>
  <c r="AD135" i="17"/>
  <c r="AU135" i="17"/>
  <c r="S135" i="17"/>
  <c r="L171" i="1"/>
  <c r="AU133" i="17"/>
  <c r="AD133" i="17"/>
  <c r="AA133" i="17"/>
  <c r="AR133" i="17"/>
  <c r="AA131" i="17"/>
  <c r="AR131" i="17"/>
  <c r="S131" i="17"/>
  <c r="AU131" i="17"/>
  <c r="AD131" i="17"/>
  <c r="AA129" i="17"/>
  <c r="AR129" i="17"/>
  <c r="S129" i="17"/>
  <c r="BC128" i="17"/>
  <c r="AL128" i="17"/>
  <c r="S127" i="17"/>
  <c r="BC126" i="17"/>
  <c r="AL126" i="17"/>
  <c r="AD125" i="17"/>
  <c r="AU125" i="17"/>
  <c r="S125" i="17"/>
  <c r="L142" i="1"/>
  <c r="BC124" i="17"/>
  <c r="AL124" i="17"/>
  <c r="AU123" i="17"/>
  <c r="AD123" i="17"/>
  <c r="S123" i="17"/>
  <c r="L140" i="1"/>
  <c r="AA123" i="17"/>
  <c r="AR123" i="17"/>
  <c r="AL122" i="17"/>
  <c r="BC122" i="17"/>
  <c r="S121" i="17"/>
  <c r="L138" i="1"/>
  <c r="AA121" i="17"/>
  <c r="AR121" i="17"/>
  <c r="S119" i="17"/>
  <c r="L136" i="1"/>
  <c r="BC118" i="17"/>
  <c r="AL118" i="17"/>
  <c r="AD115" i="17"/>
  <c r="AU115" i="17"/>
  <c r="AA115" i="17"/>
  <c r="AR115" i="17"/>
  <c r="BC114" i="17"/>
  <c r="AL114" i="17"/>
  <c r="AD113" i="17"/>
  <c r="AU113" i="17"/>
  <c r="S111" i="17"/>
  <c r="L128" i="1"/>
  <c r="AA111" i="17"/>
  <c r="AR111" i="17"/>
  <c r="BC110" i="17"/>
  <c r="AL110" i="17"/>
  <c r="AA109" i="17"/>
  <c r="AR109" i="17"/>
  <c r="AL108" i="17"/>
  <c r="BC108" i="17"/>
  <c r="AU107" i="17"/>
  <c r="AD107" i="17"/>
  <c r="S107" i="17"/>
  <c r="L124" i="1"/>
  <c r="AA107" i="17"/>
  <c r="AR107" i="17"/>
  <c r="S105" i="17"/>
  <c r="L122" i="1"/>
  <c r="AL104" i="17"/>
  <c r="BC104" i="17"/>
  <c r="AD103" i="17"/>
  <c r="AU103" i="17"/>
  <c r="AA103" i="17"/>
  <c r="AR103" i="17"/>
  <c r="AD101" i="17"/>
  <c r="AU101" i="17"/>
  <c r="AA101" i="17"/>
  <c r="AR101" i="17"/>
  <c r="AD99" i="17"/>
  <c r="AU99" i="17"/>
  <c r="AL98" i="17"/>
  <c r="BC98" i="17"/>
  <c r="S97" i="17"/>
  <c r="L114" i="1"/>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AA83" i="17"/>
  <c r="AR83" i="17"/>
  <c r="BC82" i="17"/>
  <c r="AL82" i="17"/>
  <c r="AA81" i="17"/>
  <c r="AR81" i="17"/>
  <c r="AA79" i="17"/>
  <c r="AR79" i="17"/>
  <c r="AL78" i="17"/>
  <c r="BC78" i="17"/>
  <c r="AA77" i="17"/>
  <c r="AR77" i="17"/>
  <c r="S75" i="17"/>
  <c r="AD75" i="17"/>
  <c r="AU75" i="17"/>
  <c r="AA73" i="17"/>
  <c r="AR73" i="17"/>
  <c r="AL72" i="17"/>
  <c r="BC72" i="17"/>
  <c r="AA71" i="17"/>
  <c r="AR71" i="17"/>
  <c r="AL70" i="17"/>
  <c r="BC70" i="17"/>
  <c r="AA69" i="17"/>
  <c r="AR69" i="17"/>
  <c r="BC68" i="17"/>
  <c r="AL68" i="17"/>
  <c r="AU67" i="17"/>
  <c r="AD67" i="17"/>
  <c r="S67" i="17"/>
  <c r="S63" i="17"/>
  <c r="L42" i="1"/>
  <c r="AU63" i="17"/>
  <c r="AD63" i="17"/>
  <c r="AA63" i="17"/>
  <c r="AR63" i="17"/>
  <c r="S61" i="17"/>
  <c r="L40" i="1"/>
  <c r="AD61" i="17"/>
  <c r="AU61" i="17"/>
  <c r="AA61" i="17"/>
  <c r="AR61" i="17"/>
  <c r="S59" i="17"/>
  <c r="L38" i="1"/>
  <c r="AU59" i="17"/>
  <c r="AD59" i="17"/>
  <c r="AA59" i="17"/>
  <c r="AR59" i="17"/>
  <c r="S57" i="17"/>
  <c r="L36" i="1"/>
  <c r="AD57" i="17"/>
  <c r="AU57" i="17"/>
  <c r="AL56" i="17"/>
  <c r="BC56" i="17"/>
  <c r="S55" i="17"/>
  <c r="L34" i="1"/>
  <c r="AA55" i="17"/>
  <c r="AR55" i="17"/>
  <c r="AD53" i="17"/>
  <c r="AU53" i="17"/>
  <c r="AD51" i="17"/>
  <c r="AU51" i="17"/>
  <c r="AL50" i="17"/>
  <c r="BC50" i="17"/>
  <c r="S49" i="17"/>
  <c r="L28" i="1"/>
  <c r="AA49" i="17"/>
  <c r="AR49" i="17"/>
  <c r="S47" i="17"/>
  <c r="L26" i="1"/>
  <c r="AA47" i="17"/>
  <c r="AR47" i="17"/>
  <c r="AD45" i="17"/>
  <c r="AU45" i="17"/>
  <c r="S43" i="17"/>
  <c r="L22" i="1"/>
  <c r="AD43" i="17"/>
  <c r="AU43" i="17"/>
  <c r="BC42" i="17"/>
  <c r="AL42" i="17"/>
  <c r="AU41" i="17"/>
  <c r="AD41" i="17"/>
  <c r="S41" i="17"/>
  <c r="L20" i="1"/>
  <c r="BC40" i="17"/>
  <c r="AL40" i="17"/>
  <c r="AA39" i="17"/>
  <c r="AR39" i="17"/>
  <c r="S39" i="17"/>
  <c r="L18" i="1"/>
  <c r="AL38" i="17"/>
  <c r="BC38" i="17"/>
  <c r="S37" i="17"/>
  <c r="L16" i="1"/>
  <c r="BC36" i="17"/>
  <c r="AL36" i="17"/>
  <c r="L14" i="1"/>
  <c r="S35" i="17"/>
  <c r="AU35" i="17"/>
  <c r="AD35" i="17"/>
  <c r="AK154" i="17"/>
  <c r="BB154" i="17"/>
  <c r="AK148" i="17"/>
  <c r="BB148" i="17"/>
  <c r="AK146" i="17"/>
  <c r="BB146" i="17"/>
  <c r="AK144" i="17"/>
  <c r="BB144" i="17"/>
  <c r="AK142" i="17"/>
  <c r="BB142" i="17"/>
  <c r="AK140" i="17"/>
  <c r="BB140" i="17"/>
  <c r="AK138" i="17"/>
  <c r="BB138" i="17"/>
  <c r="AK136" i="17"/>
  <c r="BB136" i="17"/>
  <c r="AK134" i="17"/>
  <c r="BB134" i="17"/>
  <c r="AK132" i="17"/>
  <c r="BB132" i="17"/>
  <c r="AK130" i="17"/>
  <c r="BB130" i="17"/>
  <c r="AK128" i="17"/>
  <c r="BB128" i="17"/>
  <c r="AK126" i="17"/>
  <c r="BB126" i="17"/>
  <c r="AK124" i="17"/>
  <c r="BB124" i="17"/>
  <c r="AK122" i="17"/>
  <c r="BB122" i="17"/>
  <c r="AK120" i="17"/>
  <c r="BB120" i="17"/>
  <c r="AK118" i="17"/>
  <c r="BB118" i="17"/>
  <c r="X118" i="17"/>
  <c r="I135" i="1"/>
  <c r="AK116" i="17"/>
  <c r="BB116" i="17"/>
  <c r="X116" i="17"/>
  <c r="I133" i="1"/>
  <c r="AK114" i="17"/>
  <c r="BB114" i="17"/>
  <c r="X114" i="17"/>
  <c r="I131" i="1"/>
  <c r="AK112" i="17"/>
  <c r="BB112" i="17"/>
  <c r="AK110" i="17"/>
  <c r="BB110" i="17"/>
  <c r="AK108" i="17"/>
  <c r="BB108" i="17"/>
  <c r="AK106" i="17"/>
  <c r="BB106" i="17"/>
  <c r="X106" i="17"/>
  <c r="I123" i="1"/>
  <c r="AK104" i="17"/>
  <c r="BB104" i="17"/>
  <c r="AK102" i="17"/>
  <c r="BB102" i="17"/>
  <c r="X102" i="17"/>
  <c r="I119" i="1"/>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37" i="17"/>
  <c r="BB37"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I15" i="1"/>
  <c r="F307" i="14"/>
  <c r="AD307" i="14"/>
  <c r="T307" i="14"/>
  <c r="X307" i="14"/>
  <c r="V307" i="14"/>
  <c r="P307" i="14"/>
  <c r="I113" i="26"/>
  <c r="N113" i="26" s="1"/>
  <c r="S113" i="26" s="1"/>
  <c r="K307" i="14"/>
  <c r="AB307" i="14"/>
  <c r="R307" i="14"/>
  <c r="AF307" i="14"/>
  <c r="C307" i="14"/>
  <c r="I307" i="14"/>
  <c r="AC307" i="14"/>
  <c r="AE307" i="14" s="1"/>
  <c r="AJ307" i="14"/>
  <c r="L307" i="14"/>
  <c r="AK307" i="14"/>
  <c r="AH307" i="14"/>
  <c r="AL307" i="14"/>
  <c r="AM307" i="14" s="1"/>
  <c r="AI307" i="14"/>
  <c r="AN307" i="14"/>
  <c r="AO307" i="14" s="1"/>
  <c r="AP377" i="14"/>
  <c r="D377" i="14"/>
  <c r="G376" i="14"/>
  <c r="AP375" i="14"/>
  <c r="D375" i="14"/>
  <c r="G374" i="14"/>
  <c r="AP373" i="14"/>
  <c r="D373" i="14"/>
  <c r="G372" i="14"/>
  <c r="AP371" i="14"/>
  <c r="D371" i="14"/>
  <c r="G370" i="14"/>
  <c r="AP369" i="14"/>
  <c r="D369" i="14"/>
  <c r="G368" i="14"/>
  <c r="AP367" i="14"/>
  <c r="D367" i="14"/>
  <c r="G366" i="14"/>
  <c r="AP365" i="14"/>
  <c r="D365" i="14"/>
  <c r="G364" i="14"/>
  <c r="AP363" i="14"/>
  <c r="D363" i="14"/>
  <c r="G362" i="14"/>
  <c r="AP361" i="14"/>
  <c r="D361" i="14"/>
  <c r="G360" i="14"/>
  <c r="AP359" i="14"/>
  <c r="D359" i="14"/>
  <c r="G358" i="14"/>
  <c r="AP357" i="14"/>
  <c r="D357" i="14"/>
  <c r="G356" i="14"/>
  <c r="AP355" i="14"/>
  <c r="D355" i="14"/>
  <c r="G354" i="14"/>
  <c r="AP353" i="14"/>
  <c r="D353" i="14"/>
  <c r="G352" i="14"/>
  <c r="AP351" i="14"/>
  <c r="D351" i="14"/>
  <c r="G350" i="14"/>
  <c r="AP349" i="14"/>
  <c r="D349" i="14"/>
  <c r="G348" i="14"/>
  <c r="AP347" i="14"/>
  <c r="D347" i="14"/>
  <c r="G346" i="14"/>
  <c r="AP345" i="14"/>
  <c r="D345" i="14"/>
  <c r="G344" i="14"/>
  <c r="AP343" i="14"/>
  <c r="D343" i="14"/>
  <c r="G342" i="14"/>
  <c r="AP341" i="14"/>
  <c r="D341" i="14"/>
  <c r="G340" i="14"/>
  <c r="AP339" i="14"/>
  <c r="D339" i="14"/>
  <c r="G338" i="14"/>
  <c r="AP337" i="14"/>
  <c r="D337" i="14"/>
  <c r="G336" i="14"/>
  <c r="AP335" i="14"/>
  <c r="D335" i="14"/>
  <c r="G334" i="14"/>
  <c r="AP333" i="14"/>
  <c r="D333" i="14"/>
  <c r="G332" i="14"/>
  <c r="AP331" i="14"/>
  <c r="D331" i="14"/>
  <c r="G330" i="14"/>
  <c r="AP329" i="14"/>
  <c r="D329" i="14"/>
  <c r="G328" i="14"/>
  <c r="AP327" i="14"/>
  <c r="D327" i="14"/>
  <c r="G326" i="14"/>
  <c r="AP325" i="14"/>
  <c r="D325" i="14"/>
  <c r="G324" i="14"/>
  <c r="AP323" i="14"/>
  <c r="D323" i="14"/>
  <c r="G322" i="14"/>
  <c r="AP321" i="14"/>
  <c r="D321" i="14"/>
  <c r="G320" i="14"/>
  <c r="AP319" i="14"/>
  <c r="D319" i="14"/>
  <c r="G318" i="14"/>
  <c r="AP317" i="14"/>
  <c r="D317" i="14"/>
  <c r="G316" i="14"/>
  <c r="AP315" i="14"/>
  <c r="D315" i="14"/>
  <c r="G314" i="14"/>
  <c r="AP313" i="14"/>
  <c r="D313" i="14"/>
  <c r="G312" i="14"/>
  <c r="AP311" i="14"/>
  <c r="D311" i="14"/>
  <c r="G310" i="14"/>
  <c r="AP309" i="14"/>
  <c r="D309" i="14"/>
  <c r="G308" i="14"/>
  <c r="E377" i="14"/>
  <c r="N376" i="14"/>
  <c r="E375" i="14"/>
  <c r="N374" i="14"/>
  <c r="E373" i="14"/>
  <c r="N372" i="14"/>
  <c r="E371" i="14"/>
  <c r="N370" i="14"/>
  <c r="E369" i="14"/>
  <c r="N368" i="14"/>
  <c r="E367" i="14"/>
  <c r="N366" i="14"/>
  <c r="E365" i="14"/>
  <c r="N364" i="14"/>
  <c r="E363" i="14"/>
  <c r="N362" i="14"/>
  <c r="E361" i="14"/>
  <c r="N360" i="14"/>
  <c r="E359" i="14"/>
  <c r="N358" i="14"/>
  <c r="E357" i="14"/>
  <c r="N356" i="14"/>
  <c r="E355" i="14"/>
  <c r="N354" i="14"/>
  <c r="E353" i="14"/>
  <c r="N352" i="14"/>
  <c r="E351" i="14"/>
  <c r="N350" i="14"/>
  <c r="E349" i="14"/>
  <c r="N348" i="14"/>
  <c r="E347" i="14"/>
  <c r="N346" i="14"/>
  <c r="E345" i="14"/>
  <c r="N344" i="14"/>
  <c r="E343" i="14"/>
  <c r="N342" i="14"/>
  <c r="E341" i="14"/>
  <c r="N340" i="14"/>
  <c r="E339" i="14"/>
  <c r="N338" i="14"/>
  <c r="E337" i="14"/>
  <c r="N336" i="14"/>
  <c r="E335" i="14"/>
  <c r="N334" i="14"/>
  <c r="E333" i="14"/>
  <c r="N332" i="14"/>
  <c r="E331" i="14"/>
  <c r="N330" i="14"/>
  <c r="E329" i="14"/>
  <c r="N328" i="14"/>
  <c r="E327" i="14"/>
  <c r="N326" i="14"/>
  <c r="E325" i="14"/>
  <c r="N324" i="14"/>
  <c r="E323" i="14"/>
  <c r="N322" i="14"/>
  <c r="E321" i="14"/>
  <c r="N320" i="14"/>
  <c r="E319" i="14"/>
  <c r="N318" i="14"/>
  <c r="E317" i="14"/>
  <c r="N316" i="14"/>
  <c r="E315" i="14"/>
  <c r="N314" i="14"/>
  <c r="E313" i="14"/>
  <c r="N312" i="14"/>
  <c r="E311" i="14"/>
  <c r="N310" i="14"/>
  <c r="E309" i="14"/>
  <c r="N308" i="14"/>
  <c r="G377" i="14"/>
  <c r="AP376" i="14"/>
  <c r="D376" i="14"/>
  <c r="G375" i="14"/>
  <c r="AP374" i="14"/>
  <c r="D374" i="14"/>
  <c r="G373" i="14"/>
  <c r="AP372" i="14"/>
  <c r="D372" i="14"/>
  <c r="G371" i="14"/>
  <c r="AP370" i="14"/>
  <c r="D370" i="14"/>
  <c r="G369" i="14"/>
  <c r="AP368" i="14"/>
  <c r="D368" i="14"/>
  <c r="G367" i="14"/>
  <c r="AP366" i="14"/>
  <c r="D366" i="14"/>
  <c r="G365" i="14"/>
  <c r="AP364" i="14"/>
  <c r="D364" i="14"/>
  <c r="G363" i="14"/>
  <c r="AP362" i="14"/>
  <c r="D362" i="14"/>
  <c r="G361" i="14"/>
  <c r="AP360" i="14"/>
  <c r="D360" i="14"/>
  <c r="G359" i="14"/>
  <c r="AP358" i="14"/>
  <c r="D358" i="14"/>
  <c r="G357" i="14"/>
  <c r="AP356" i="14"/>
  <c r="D356" i="14"/>
  <c r="G355" i="14"/>
  <c r="AP354" i="14"/>
  <c r="D354" i="14"/>
  <c r="G353" i="14"/>
  <c r="AP352" i="14"/>
  <c r="D352" i="14"/>
  <c r="G351" i="14"/>
  <c r="AP350" i="14"/>
  <c r="D350" i="14"/>
  <c r="G349" i="14"/>
  <c r="AP348" i="14"/>
  <c r="D348" i="14"/>
  <c r="G347" i="14"/>
  <c r="AP346" i="14"/>
  <c r="D346" i="14"/>
  <c r="G345" i="14"/>
  <c r="AP344" i="14"/>
  <c r="D344" i="14"/>
  <c r="G343" i="14"/>
  <c r="AP342" i="14"/>
  <c r="D342" i="14"/>
  <c r="G341" i="14"/>
  <c r="AP340" i="14"/>
  <c r="D340" i="14"/>
  <c r="G339" i="14"/>
  <c r="AP338" i="14"/>
  <c r="D338" i="14"/>
  <c r="G337" i="14"/>
  <c r="AP336" i="14"/>
  <c r="D336" i="14"/>
  <c r="G335" i="14"/>
  <c r="AP334" i="14"/>
  <c r="D334" i="14"/>
  <c r="G333" i="14"/>
  <c r="AP332" i="14"/>
  <c r="D332" i="14"/>
  <c r="G331" i="14"/>
  <c r="AP330" i="14"/>
  <c r="D330" i="14"/>
  <c r="G329" i="14"/>
  <c r="AP328" i="14"/>
  <c r="D328" i="14"/>
  <c r="G327" i="14"/>
  <c r="AP326" i="14"/>
  <c r="D326" i="14"/>
  <c r="G325" i="14"/>
  <c r="AP324" i="14"/>
  <c r="D324" i="14"/>
  <c r="G323" i="14"/>
  <c r="AP322" i="14"/>
  <c r="D322" i="14"/>
  <c r="G321" i="14"/>
  <c r="AP320" i="14"/>
  <c r="D320" i="14"/>
  <c r="G319" i="14"/>
  <c r="AP318" i="14"/>
  <c r="D318" i="14"/>
  <c r="G317" i="14"/>
  <c r="AP316" i="14"/>
  <c r="D316" i="14"/>
  <c r="G315" i="14"/>
  <c r="AP314" i="14"/>
  <c r="D314" i="14"/>
  <c r="G313" i="14"/>
  <c r="AP312" i="14"/>
  <c r="D312" i="14"/>
  <c r="G311" i="14"/>
  <c r="AP310" i="14"/>
  <c r="D310" i="14"/>
  <c r="G309" i="14"/>
  <c r="AP308" i="14"/>
  <c r="D308" i="14"/>
  <c r="W308" i="14" s="1"/>
  <c r="N377" i="14"/>
  <c r="E376" i="14"/>
  <c r="N375" i="14"/>
  <c r="E374" i="14"/>
  <c r="N373" i="14"/>
  <c r="E372" i="14"/>
  <c r="N371" i="14"/>
  <c r="E370" i="14"/>
  <c r="N369" i="14"/>
  <c r="E368" i="14"/>
  <c r="N367" i="14"/>
  <c r="E366" i="14"/>
  <c r="N365" i="14"/>
  <c r="E364" i="14"/>
  <c r="N363" i="14"/>
  <c r="E362" i="14"/>
  <c r="N361" i="14"/>
  <c r="E360" i="14"/>
  <c r="N359" i="14"/>
  <c r="E358" i="14"/>
  <c r="N357" i="14"/>
  <c r="E356" i="14"/>
  <c r="N355" i="14"/>
  <c r="E354" i="14"/>
  <c r="N353" i="14"/>
  <c r="E352" i="14"/>
  <c r="N351" i="14"/>
  <c r="E350" i="14"/>
  <c r="N349" i="14"/>
  <c r="E348" i="14"/>
  <c r="N347" i="14"/>
  <c r="E346" i="14"/>
  <c r="N345" i="14"/>
  <c r="E344" i="14"/>
  <c r="N343" i="14"/>
  <c r="E342" i="14"/>
  <c r="N341" i="14"/>
  <c r="E340" i="14"/>
  <c r="N339" i="14"/>
  <c r="E338" i="14"/>
  <c r="N337" i="14"/>
  <c r="E336" i="14"/>
  <c r="N335" i="14"/>
  <c r="E334" i="14"/>
  <c r="N333" i="14"/>
  <c r="E332" i="14"/>
  <c r="N331" i="14"/>
  <c r="E330" i="14"/>
  <c r="N329" i="14"/>
  <c r="E328" i="14"/>
  <c r="N327" i="14"/>
  <c r="E326" i="14"/>
  <c r="N325" i="14"/>
  <c r="E324" i="14"/>
  <c r="N323" i="14"/>
  <c r="E322" i="14"/>
  <c r="N321" i="14"/>
  <c r="E320" i="14"/>
  <c r="N319" i="14"/>
  <c r="E318" i="14"/>
  <c r="N317" i="14"/>
  <c r="E316" i="14"/>
  <c r="N315" i="14"/>
  <c r="E314" i="14"/>
  <c r="N313" i="14"/>
  <c r="E312" i="14"/>
  <c r="N311" i="14"/>
  <c r="E310" i="14"/>
  <c r="N309" i="14"/>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AK58" i="17"/>
  <c r="BB58" i="17"/>
  <c r="X54" i="17"/>
  <c r="I33" i="1"/>
  <c r="AK52" i="17"/>
  <c r="BB52" i="17"/>
  <c r="AK48" i="17"/>
  <c r="BB48" i="17"/>
  <c r="X46" i="17"/>
  <c r="I25" i="1"/>
  <c r="BB44" i="17"/>
  <c r="AK44" i="17"/>
  <c r="X42" i="17"/>
  <c r="I21" i="1"/>
  <c r="AK40" i="17"/>
  <c r="BB40" i="17"/>
  <c r="X38" i="17"/>
  <c r="I17" i="1"/>
  <c r="AK36" i="17"/>
  <c r="BB36" i="17"/>
  <c r="V121" i="14"/>
  <c r="R146" i="17" s="1"/>
  <c r="V115" i="14"/>
  <c r="R140" i="17" s="1"/>
  <c r="H144" i="1"/>
  <c r="V83" i="14"/>
  <c r="R108" i="17" s="1"/>
  <c r="V67" i="14"/>
  <c r="R92" i="17" s="1"/>
  <c r="V59" i="14"/>
  <c r="R84" i="17" s="1"/>
  <c r="V57" i="14"/>
  <c r="R82" i="17" s="1"/>
  <c r="V51" i="14"/>
  <c r="R76" i="17" s="1"/>
  <c r="I33" i="14"/>
  <c r="AE23" i="14"/>
  <c r="V11" i="14"/>
  <c r="R36" i="17" s="1"/>
  <c r="H130" i="14"/>
  <c r="H116" i="14"/>
  <c r="H112" i="14"/>
  <c r="H108" i="14"/>
  <c r="H106" i="14"/>
  <c r="AF104" i="14"/>
  <c r="H102" i="14"/>
  <c r="V98" i="14"/>
  <c r="R123" i="17" s="1"/>
  <c r="H88" i="14"/>
  <c r="H80" i="14"/>
  <c r="AF76" i="14"/>
  <c r="AF74" i="14"/>
  <c r="H70" i="14"/>
  <c r="G93" i="1" s="1"/>
  <c r="AF68" i="14"/>
  <c r="AF66" i="14"/>
  <c r="H64" i="14"/>
  <c r="G87" i="1" s="1"/>
  <c r="H60" i="14"/>
  <c r="G83" i="1" s="1"/>
  <c r="H56" i="14"/>
  <c r="G79" i="1" s="1"/>
  <c r="AF52" i="14"/>
  <c r="H50" i="14"/>
  <c r="G73" i="1" s="1"/>
  <c r="AF44" i="14"/>
  <c r="H44" i="14"/>
  <c r="G67" i="1" s="1"/>
  <c r="H40" i="14"/>
  <c r="G63" i="1" s="1"/>
  <c r="AF36" i="14"/>
  <c r="H34" i="14"/>
  <c r="H32" i="14"/>
  <c r="H24" i="14"/>
  <c r="V20" i="14"/>
  <c r="R45" i="17" s="1"/>
  <c r="AF14" i="14"/>
  <c r="H12" i="14"/>
  <c r="AA58" i="17"/>
  <c r="AR58" i="17"/>
  <c r="AL57" i="17"/>
  <c r="BC57" i="17"/>
  <c r="V56" i="17"/>
  <c r="G35" i="1"/>
  <c r="AA56" i="17"/>
  <c r="AR56" i="17"/>
  <c r="AD54" i="17"/>
  <c r="AU54" i="17"/>
  <c r="S54" i="17"/>
  <c r="L33" i="1"/>
  <c r="V54" i="17"/>
  <c r="G33" i="1"/>
  <c r="AD52" i="17"/>
  <c r="AU52" i="17"/>
  <c r="S52" i="17"/>
  <c r="L31" i="1"/>
  <c r="AA50" i="17"/>
  <c r="AR50" i="17"/>
  <c r="AA48" i="17"/>
  <c r="AR48" i="17"/>
  <c r="AL47" i="17"/>
  <c r="BC47" i="17"/>
  <c r="AD44" i="17"/>
  <c r="AU44" i="17"/>
  <c r="BC43" i="17"/>
  <c r="AL43" i="17"/>
  <c r="AD40" i="17"/>
  <c r="AU40" i="17"/>
  <c r="AL39" i="17"/>
  <c r="BC39" i="17"/>
  <c r="AR38" i="17"/>
  <c r="AA38" i="17"/>
  <c r="S38" i="17"/>
  <c r="L17" i="1"/>
  <c r="BC37" i="17"/>
  <c r="AL37" i="17"/>
  <c r="L15" i="1"/>
  <c r="S36" i="17"/>
  <c r="AA36" i="17"/>
  <c r="AR36" i="17"/>
  <c r="AL35" i="17"/>
  <c r="BC35" i="17"/>
  <c r="AK155" i="17"/>
  <c r="BB155" i="17"/>
  <c r="X155" i="17"/>
  <c r="I191" i="1"/>
  <c r="AK153" i="17"/>
  <c r="BB153" i="17"/>
  <c r="X153" i="17"/>
  <c r="I189" i="1"/>
  <c r="X151" i="17"/>
  <c r="I187" i="1"/>
  <c r="AK149" i="17"/>
  <c r="BB149" i="17"/>
  <c r="X149" i="17"/>
  <c r="I185" i="1"/>
  <c r="AK147" i="17"/>
  <c r="BB147" i="17"/>
  <c r="X147" i="17"/>
  <c r="I183" i="1"/>
  <c r="AK145" i="17"/>
  <c r="BB145" i="17"/>
  <c r="X145" i="17"/>
  <c r="I181" i="1"/>
  <c r="X143" i="17"/>
  <c r="I179" i="1"/>
  <c r="AK141" i="17"/>
  <c r="BB141" i="17"/>
  <c r="X141" i="17"/>
  <c r="I177" i="1"/>
  <c r="AK139" i="17"/>
  <c r="BB139" i="17"/>
  <c r="X139" i="17"/>
  <c r="I175" i="1"/>
  <c r="AK137" i="17"/>
  <c r="BB137" i="17"/>
  <c r="X137" i="17"/>
  <c r="I173" i="1"/>
  <c r="AK135" i="17"/>
  <c r="BB135" i="17"/>
  <c r="X135" i="17"/>
  <c r="I171" i="1"/>
  <c r="AK133" i="17"/>
  <c r="BB133" i="17"/>
  <c r="X133" i="17"/>
  <c r="I169" i="1"/>
  <c r="AK131" i="17"/>
  <c r="BB131" i="17"/>
  <c r="X131" i="17"/>
  <c r="I167" i="1"/>
  <c r="AK129" i="17"/>
  <c r="BB129" i="17"/>
  <c r="X129" i="17"/>
  <c r="I165" i="1"/>
  <c r="AK127" i="17"/>
  <c r="BB127" i="17"/>
  <c r="X127" i="17"/>
  <c r="I163" i="1"/>
  <c r="AK125" i="17"/>
  <c r="BB125" i="17"/>
  <c r="X125" i="17"/>
  <c r="I142" i="1"/>
  <c r="AK123" i="17"/>
  <c r="BB123" i="17"/>
  <c r="X123" i="17"/>
  <c r="I140" i="1"/>
  <c r="AK121" i="17"/>
  <c r="BB121" i="17"/>
  <c r="X121" i="17"/>
  <c r="I138" i="1"/>
  <c r="AK119" i="17"/>
  <c r="BB119" i="17"/>
  <c r="X119" i="17"/>
  <c r="I136" i="1"/>
  <c r="X117" i="17"/>
  <c r="I134" i="1"/>
  <c r="AK115" i="17"/>
  <c r="BB115" i="17"/>
  <c r="X115" i="17"/>
  <c r="I132" i="1"/>
  <c r="AK113" i="17"/>
  <c r="BB113" i="17"/>
  <c r="AK111" i="17"/>
  <c r="BB111" i="17"/>
  <c r="X111" i="17"/>
  <c r="I128" i="1"/>
  <c r="AK109" i="17"/>
  <c r="BB109" i="17"/>
  <c r="X109" i="17"/>
  <c r="I126" i="1"/>
  <c r="AK107" i="17"/>
  <c r="BB107" i="17"/>
  <c r="X107" i="17"/>
  <c r="I124" i="1"/>
  <c r="AK105" i="17"/>
  <c r="BB105" i="17"/>
  <c r="AK103" i="17"/>
  <c r="BB103" i="17"/>
  <c r="X103" i="17"/>
  <c r="I120" i="1"/>
  <c r="AK101" i="17"/>
  <c r="BB101" i="17"/>
  <c r="AK99" i="17"/>
  <c r="BB99" i="17"/>
  <c r="AK97" i="17"/>
  <c r="BB97" i="17"/>
  <c r="AK95" i="17"/>
  <c r="BB95" i="17"/>
  <c r="AK93" i="17"/>
  <c r="BB93" i="17"/>
  <c r="AK91" i="17"/>
  <c r="BB91" i="17"/>
  <c r="AK89" i="17"/>
  <c r="BB89" i="17"/>
  <c r="AK87" i="17"/>
  <c r="BB87" i="17"/>
  <c r="AK85" i="17"/>
  <c r="BB85" i="17"/>
  <c r="AK83" i="17"/>
  <c r="BB83"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X207" i="17"/>
  <c r="X205" i="17"/>
  <c r="I279" i="1"/>
  <c r="X203" i="17"/>
  <c r="I277" i="1"/>
  <c r="X199" i="17"/>
  <c r="I273" i="1"/>
  <c r="AK197" i="17"/>
  <c r="BB197" i="17"/>
  <c r="X197" i="17"/>
  <c r="I271" i="1"/>
  <c r="X187" i="17"/>
  <c r="I242" i="1"/>
  <c r="X185" i="17"/>
  <c r="I240" i="1"/>
  <c r="AK183" i="17"/>
  <c r="BB183" i="17"/>
  <c r="X181" i="17"/>
  <c r="I236" i="1"/>
  <c r="X177" i="17"/>
  <c r="I232" i="1"/>
  <c r="X173" i="17"/>
  <c r="I228" i="1"/>
  <c r="X171" i="17"/>
  <c r="I226" i="1"/>
  <c r="F245" i="1"/>
  <c r="F244" i="1"/>
  <c r="AA155" i="17"/>
  <c r="AR155" i="17"/>
  <c r="S155" i="17"/>
  <c r="L191" i="1"/>
  <c r="AU153" i="17"/>
  <c r="AD153" i="17"/>
  <c r="AA153" i="17"/>
  <c r="AR153" i="17"/>
  <c r="AD151" i="17"/>
  <c r="AU151" i="17"/>
  <c r="S151" i="17"/>
  <c r="L187" i="1"/>
  <c r="S149" i="17"/>
  <c r="L185" i="1"/>
  <c r="AL148" i="17"/>
  <c r="BC148" i="17"/>
  <c r="AA145" i="17"/>
  <c r="AR145" i="17"/>
  <c r="S145" i="17"/>
  <c r="L181" i="1"/>
  <c r="AL144" i="17"/>
  <c r="BC144" i="17"/>
  <c r="S143" i="17"/>
  <c r="L179" i="1"/>
  <c r="BC142" i="17"/>
  <c r="AL142" i="17"/>
  <c r="AU141" i="17"/>
  <c r="AD141" i="17"/>
  <c r="AA141" i="17"/>
  <c r="AR141" i="17"/>
  <c r="S141" i="17"/>
  <c r="L177" i="1"/>
  <c r="BC140" i="17"/>
  <c r="AL140" i="17"/>
  <c r="AU139" i="17"/>
  <c r="AD139" i="17"/>
  <c r="S139" i="17"/>
  <c r="L175" i="1"/>
  <c r="AL138" i="17"/>
  <c r="BC138" i="17"/>
  <c r="AA137" i="17"/>
  <c r="AR137" i="17"/>
  <c r="S137" i="17"/>
  <c r="L173" i="1"/>
  <c r="AL136" i="17"/>
  <c r="BC136" i="17"/>
  <c r="AA135" i="17"/>
  <c r="AR135" i="17"/>
  <c r="AL134" i="17"/>
  <c r="BC134" i="17"/>
  <c r="S133" i="17"/>
  <c r="BC132" i="17"/>
  <c r="AL132" i="17"/>
  <c r="BC130" i="17"/>
  <c r="AL130" i="17"/>
  <c r="AU129" i="17"/>
  <c r="AD129" i="17"/>
  <c r="AU127" i="17"/>
  <c r="AD127" i="17"/>
  <c r="AA127" i="17"/>
  <c r="AR127" i="17"/>
  <c r="H195" i="1"/>
  <c r="H194" i="1"/>
  <c r="AA125" i="17"/>
  <c r="AR125" i="17"/>
  <c r="AU121" i="17"/>
  <c r="AD121" i="17"/>
  <c r="BC120" i="17"/>
  <c r="AL120" i="17"/>
  <c r="AU119" i="17"/>
  <c r="AD119" i="17"/>
  <c r="AA119" i="17"/>
  <c r="AR119" i="17"/>
  <c r="S117" i="17"/>
  <c r="L134" i="1"/>
  <c r="AU117" i="17"/>
  <c r="AD117" i="17"/>
  <c r="BC116" i="17"/>
  <c r="AL116" i="17"/>
  <c r="S115" i="17"/>
  <c r="L132" i="1"/>
  <c r="S113" i="17"/>
  <c r="L130" i="1"/>
  <c r="AA113" i="17"/>
  <c r="AR113" i="17"/>
  <c r="AL112" i="17"/>
  <c r="BC112" i="17"/>
  <c r="AU111" i="17"/>
  <c r="AD111" i="17"/>
  <c r="AD109" i="17"/>
  <c r="AU109" i="17"/>
  <c r="S109" i="17"/>
  <c r="L126" i="1"/>
  <c r="BC106" i="17"/>
  <c r="AL106" i="17"/>
  <c r="AD105" i="17"/>
  <c r="AU105" i="17"/>
  <c r="AA105" i="17"/>
  <c r="AR105" i="17"/>
  <c r="S103" i="17"/>
  <c r="L120" i="1"/>
  <c r="AL102" i="17"/>
  <c r="BC102" i="17"/>
  <c r="S101" i="17"/>
  <c r="L118" i="1"/>
  <c r="AL100" i="17"/>
  <c r="BC100" i="17"/>
  <c r="S99" i="17"/>
  <c r="L116" i="1"/>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AL74" i="17"/>
  <c r="BC74" i="17"/>
  <c r="S73" i="17"/>
  <c r="AD73" i="17"/>
  <c r="AU73" i="17"/>
  <c r="S71" i="17"/>
  <c r="AD71" i="17"/>
  <c r="AU71" i="17"/>
  <c r="S69" i="17"/>
  <c r="AD69" i="17"/>
  <c r="AU69" i="17"/>
  <c r="AA67" i="17"/>
  <c r="AR67" i="17"/>
  <c r="AL66" i="17"/>
  <c r="BC66" i="17"/>
  <c r="AD65" i="17"/>
  <c r="AU65" i="17"/>
  <c r="S65" i="17"/>
  <c r="AA65" i="17"/>
  <c r="AR65" i="17"/>
  <c r="AL62" i="17"/>
  <c r="BC62" i="17"/>
  <c r="BC60" i="17"/>
  <c r="AL60" i="17"/>
  <c r="AL58" i="17"/>
  <c r="BC58" i="17"/>
  <c r="AA57" i="17"/>
  <c r="AR57" i="17"/>
  <c r="AD55" i="17"/>
  <c r="AU55" i="17"/>
  <c r="S53" i="17"/>
  <c r="L32" i="1"/>
  <c r="AA53" i="17"/>
  <c r="AR53" i="17"/>
  <c r="S51" i="17"/>
  <c r="L30" i="1"/>
  <c r="AA51" i="17"/>
  <c r="AR51" i="17"/>
  <c r="AD49" i="17"/>
  <c r="AU49" i="17"/>
  <c r="BC48" i="17"/>
  <c r="AL48" i="17"/>
  <c r="AD47" i="17"/>
  <c r="AU47" i="17"/>
  <c r="BC46" i="17"/>
  <c r="AL46" i="17"/>
  <c r="S45" i="17"/>
  <c r="L24" i="1"/>
  <c r="AR45" i="17"/>
  <c r="AQ45" i="17" s="1"/>
  <c r="AA45" i="17"/>
  <c r="BC44" i="17"/>
  <c r="AL44" i="17"/>
  <c r="AR43" i="17"/>
  <c r="AQ43" i="17" s="1"/>
  <c r="AA43" i="17"/>
  <c r="V43" i="17"/>
  <c r="G22" i="1"/>
  <c r="AA41" i="17"/>
  <c r="AR41" i="17"/>
  <c r="AU39" i="17"/>
  <c r="AD39" i="17"/>
  <c r="AD37" i="17"/>
  <c r="AU37" i="17"/>
  <c r="AR37" i="17"/>
  <c r="AA37" i="17"/>
  <c r="AA35" i="17"/>
  <c r="AR35" i="17"/>
  <c r="X154" i="17"/>
  <c r="I190" i="1"/>
  <c r="X152" i="17"/>
  <c r="I188" i="1"/>
  <c r="X150" i="17"/>
  <c r="I186" i="1"/>
  <c r="X148" i="17"/>
  <c r="I184" i="1"/>
  <c r="X146" i="17"/>
  <c r="I182" i="1"/>
  <c r="X144" i="17"/>
  <c r="I180" i="1"/>
  <c r="X142" i="17"/>
  <c r="I178" i="1"/>
  <c r="X140" i="17"/>
  <c r="I176" i="1"/>
  <c r="X138" i="17"/>
  <c r="I174" i="1"/>
  <c r="X136" i="17"/>
  <c r="I172" i="1"/>
  <c r="X134" i="17"/>
  <c r="I170" i="1"/>
  <c r="X132" i="17"/>
  <c r="I168" i="1"/>
  <c r="X130" i="17"/>
  <c r="I166" i="1"/>
  <c r="X128" i="17"/>
  <c r="I164" i="1"/>
  <c r="F195" i="1"/>
  <c r="F194" i="1"/>
  <c r="X126" i="17"/>
  <c r="I162" i="1"/>
  <c r="X124" i="17"/>
  <c r="I141" i="1"/>
  <c r="X122" i="17"/>
  <c r="I139" i="1"/>
  <c r="X120" i="17"/>
  <c r="I137" i="1"/>
  <c r="X112" i="17"/>
  <c r="I129" i="1"/>
  <c r="X110" i="17"/>
  <c r="I127" i="1"/>
  <c r="X108" i="17"/>
  <c r="I125" i="1"/>
  <c r="X104" i="17"/>
  <c r="I121" i="1"/>
  <c r="X100" i="17"/>
  <c r="I117" i="1"/>
  <c r="X98" i="17"/>
  <c r="I115" i="1"/>
  <c r="X96" i="17"/>
  <c r="I113" i="1"/>
  <c r="X94" i="17"/>
  <c r="X92" i="17"/>
  <c r="X51" i="17"/>
  <c r="I30" i="1"/>
  <c r="X49" i="17"/>
  <c r="I28" i="1"/>
  <c r="X45" i="17"/>
  <c r="I24" i="1"/>
  <c r="X43" i="17"/>
  <c r="I22" i="1"/>
  <c r="X41" i="17"/>
  <c r="I20" i="1"/>
  <c r="X39" i="17"/>
  <c r="I18" i="1"/>
  <c r="X37" i="17"/>
  <c r="I16" i="1"/>
  <c r="F46" i="1"/>
  <c r="F45" i="1"/>
  <c r="X35" i="17"/>
  <c r="I14" i="1"/>
  <c r="X66" i="17"/>
  <c r="X58" i="17"/>
  <c r="I37" i="1"/>
  <c r="X52" i="17"/>
  <c r="I31" i="1"/>
  <c r="X48" i="17"/>
  <c r="I27" i="1"/>
  <c r="X44" i="17"/>
  <c r="I23" i="1"/>
  <c r="X40" i="17"/>
  <c r="I19" i="1"/>
  <c r="BB38" i="17"/>
  <c r="AK38" i="17"/>
  <c r="H307" i="14"/>
  <c r="H113" i="26"/>
  <c r="X90" i="17"/>
  <c r="X88" i="17"/>
  <c r="X84" i="17"/>
  <c r="X80" i="17"/>
  <c r="X76" i="17"/>
  <c r="X74" i="17"/>
  <c r="X72" i="17"/>
  <c r="X70" i="17"/>
  <c r="X68" i="17"/>
  <c r="X64" i="17"/>
  <c r="I43" i="1"/>
  <c r="X60" i="17"/>
  <c r="I39" i="1"/>
  <c r="X56" i="17"/>
  <c r="I35" i="1"/>
  <c r="X50" i="17"/>
  <c r="I29" i="1"/>
  <c r="H128" i="14"/>
  <c r="AF128" i="14"/>
  <c r="H126" i="14"/>
  <c r="H124" i="14"/>
  <c r="AF120" i="14"/>
  <c r="AF118" i="14"/>
  <c r="H114" i="14"/>
  <c r="AF110" i="14"/>
  <c r="V102" i="14"/>
  <c r="D144" i="1"/>
  <c r="AF100" i="14"/>
  <c r="H98" i="14"/>
  <c r="AF98" i="14"/>
  <c r="AF96" i="14"/>
  <c r="H94" i="14"/>
  <c r="H92" i="14"/>
  <c r="AF92" i="14"/>
  <c r="AF90" i="14"/>
  <c r="H90" i="14"/>
  <c r="AF88" i="14"/>
  <c r="H86" i="14"/>
  <c r="AF86" i="14"/>
  <c r="AF84" i="14"/>
  <c r="H84" i="14"/>
  <c r="H82" i="14"/>
  <c r="AF80" i="14"/>
  <c r="H78" i="14"/>
  <c r="AF78" i="14"/>
  <c r="H76" i="14"/>
  <c r="H74" i="14"/>
  <c r="H72" i="14"/>
  <c r="AF72" i="14"/>
  <c r="H145" i="1"/>
  <c r="AF70" i="14"/>
  <c r="H68" i="14"/>
  <c r="G91" i="1" s="1"/>
  <c r="H66" i="14"/>
  <c r="G89" i="1" s="1"/>
  <c r="AF64" i="14"/>
  <c r="H62" i="14"/>
  <c r="G85" i="1" s="1"/>
  <c r="AF62" i="14"/>
  <c r="AF60" i="14"/>
  <c r="H58" i="14"/>
  <c r="G81" i="1" s="1"/>
  <c r="AF58" i="14"/>
  <c r="AF56" i="14"/>
  <c r="H54" i="14"/>
  <c r="G77" i="1" s="1"/>
  <c r="AF54" i="14"/>
  <c r="H52" i="14"/>
  <c r="G75" i="1" s="1"/>
  <c r="AF50" i="14"/>
  <c r="AF48" i="14"/>
  <c r="H48" i="14"/>
  <c r="G71" i="1" s="1"/>
  <c r="AF46" i="14"/>
  <c r="H46" i="14"/>
  <c r="G69" i="1" s="1"/>
  <c r="AF42" i="14"/>
  <c r="AF40" i="14"/>
  <c r="AF38" i="14"/>
  <c r="H36" i="14"/>
  <c r="AF34" i="14"/>
  <c r="AF32" i="14"/>
  <c r="H30" i="14"/>
  <c r="H28" i="14"/>
  <c r="AF28" i="14"/>
  <c r="F144" i="1"/>
  <c r="AL204" i="17"/>
  <c r="AK204" i="17"/>
  <c r="BB204" i="17"/>
  <c r="BC204" i="17"/>
  <c r="AK216" i="17"/>
  <c r="BC216" i="17"/>
  <c r="BB216" i="17"/>
  <c r="AL216" i="17"/>
  <c r="AL217" i="17"/>
  <c r="BC217" i="17"/>
  <c r="AL143" i="17"/>
  <c r="BB143" i="17"/>
  <c r="AK143" i="17"/>
  <c r="BC143" i="17"/>
  <c r="AL65" i="17"/>
  <c r="BC63" i="17"/>
  <c r="AL49" i="17"/>
  <c r="BC54" i="17"/>
  <c r="AL51" i="17"/>
  <c r="BC55" i="17"/>
  <c r="AL53" i="17"/>
  <c r="BC49" i="17"/>
  <c r="BC65" i="17"/>
  <c r="BC53" i="17"/>
  <c r="AL63" i="17"/>
  <c r="BC52" i="17"/>
  <c r="AL55" i="17"/>
  <c r="AL54" i="17"/>
  <c r="BC64" i="17"/>
  <c r="BC51" i="17"/>
  <c r="AL64" i="17"/>
  <c r="AL52" i="17"/>
  <c r="BC150" i="17"/>
  <c r="BB150" i="17"/>
  <c r="AL150" i="17"/>
  <c r="AK150" i="17"/>
  <c r="AL151" i="17"/>
  <c r="BC151" i="17"/>
  <c r="AL152" i="17"/>
  <c r="BC152" i="17"/>
  <c r="AK157" i="17"/>
  <c r="BB157" i="17"/>
  <c r="AL157" i="17"/>
  <c r="BC157" i="17"/>
  <c r="BC159" i="17"/>
  <c r="AK159" i="17"/>
  <c r="AL159" i="17"/>
  <c r="BB159" i="17"/>
  <c r="AL173" i="17"/>
  <c r="BC173" i="17"/>
  <c r="AL174" i="17"/>
  <c r="BC174" i="17"/>
  <c r="AL175" i="17"/>
  <c r="BC175" i="17"/>
  <c r="AL180" i="17"/>
  <c r="AK180" i="17"/>
  <c r="BC180" i="17"/>
  <c r="BB180" i="17"/>
  <c r="AK187" i="17"/>
  <c r="BC187" i="17"/>
  <c r="AL187" i="17"/>
  <c r="BB187" i="17"/>
  <c r="BC194" i="17"/>
  <c r="AL194" i="17"/>
  <c r="BC202" i="17"/>
  <c r="AL202" i="17"/>
  <c r="BC208" i="17"/>
  <c r="AL208" i="17"/>
  <c r="BB208" i="17"/>
  <c r="AK208" i="17"/>
  <c r="AK210" i="17"/>
  <c r="BC210" i="17"/>
  <c r="BB210" i="17"/>
  <c r="AL210" i="17"/>
  <c r="AL215" i="17"/>
  <c r="BC215" i="17"/>
  <c r="AL117" i="17"/>
  <c r="BB117" i="17"/>
  <c r="AK117" i="17"/>
  <c r="BC117" i="17"/>
  <c r="AK35" i="17"/>
  <c r="AL164" i="17"/>
  <c r="AK164" i="17"/>
  <c r="BC164" i="17"/>
  <c r="BB35" i="17"/>
  <c r="BB164" i="17"/>
  <c r="AL165" i="17"/>
  <c r="BC165" i="17"/>
  <c r="AL166" i="17"/>
  <c r="BC166" i="17"/>
  <c r="AL171" i="17"/>
  <c r="BC171" i="17"/>
  <c r="AK171" i="17"/>
  <c r="BB171" i="17"/>
  <c r="BC172" i="17"/>
  <c r="AL172" i="17"/>
  <c r="BC177" i="17"/>
  <c r="AL177" i="17"/>
  <c r="AK177" i="17"/>
  <c r="BB177" i="17"/>
  <c r="BC178" i="17"/>
  <c r="AL178" i="17"/>
  <c r="BC179" i="17"/>
  <c r="AL179" i="17"/>
  <c r="BC181" i="17"/>
  <c r="AL181" i="17"/>
  <c r="BB184" i="17"/>
  <c r="AK184" i="17"/>
  <c r="BC184" i="17"/>
  <c r="AL184" i="17"/>
  <c r="BC185" i="17"/>
  <c r="AL185" i="17"/>
  <c r="AL186" i="17"/>
  <c r="BC186" i="17"/>
  <c r="AL188" i="17"/>
  <c r="BC188" i="17"/>
  <c r="AL193" i="17"/>
  <c r="BC193" i="17"/>
  <c r="BC192" i="17"/>
  <c r="AL192" i="17"/>
  <c r="AK192" i="17"/>
  <c r="BB192" i="17"/>
  <c r="BC195" i="17"/>
  <c r="AL195" i="17"/>
  <c r="AL199" i="17"/>
  <c r="AK199" i="17"/>
  <c r="BB199" i="17"/>
  <c r="BC199" i="17"/>
  <c r="BC200" i="17"/>
  <c r="AL200" i="17"/>
  <c r="AL201" i="17"/>
  <c r="BC201" i="17"/>
  <c r="BC205" i="17"/>
  <c r="AL205" i="17"/>
  <c r="AL206" i="17"/>
  <c r="BC206" i="17"/>
  <c r="BC207" i="17"/>
  <c r="AL207" i="17"/>
  <c r="AL212" i="17"/>
  <c r="BB212" i="17"/>
  <c r="BC212" i="17"/>
  <c r="AF212" i="17"/>
  <c r="AK212" i="17"/>
  <c r="AL213" i="17"/>
  <c r="BC213" i="17"/>
  <c r="AL214" i="17"/>
  <c r="BC214" i="17"/>
  <c r="AA195" i="14" l="1"/>
  <c r="AC181" i="14"/>
  <c r="AE181" i="14" s="1"/>
  <c r="I181" i="14"/>
  <c r="L181" i="14" s="1"/>
  <c r="M181" i="14" s="1"/>
  <c r="AA181" i="14" s="1"/>
  <c r="AC159" i="14"/>
  <c r="AE159" i="14" s="1"/>
  <c r="I159" i="14"/>
  <c r="L159" i="14" s="1"/>
  <c r="K239" i="1" s="1"/>
  <c r="AC146" i="14"/>
  <c r="AE146" i="14" s="1"/>
  <c r="I146" i="14"/>
  <c r="E226" i="1" s="1"/>
  <c r="AA138" i="14"/>
  <c r="AG138" i="14" s="1"/>
  <c r="U163" i="17" s="1"/>
  <c r="C45" i="1"/>
  <c r="L195" i="1"/>
  <c r="L245" i="1"/>
  <c r="G36" i="26"/>
  <c r="L238" i="14"/>
  <c r="M238" i="14" s="1"/>
  <c r="AA238" i="14" s="1"/>
  <c r="AG238" i="14" s="1"/>
  <c r="AJ238" i="14"/>
  <c r="AA224" i="14"/>
  <c r="AG224" i="14" s="1"/>
  <c r="AC222" i="14"/>
  <c r="AE222" i="14" s="1"/>
  <c r="L234" i="14"/>
  <c r="M234" i="14" s="1"/>
  <c r="AA234" i="14" s="1"/>
  <c r="AG234" i="14" s="1"/>
  <c r="AJ235" i="14"/>
  <c r="AC230" i="14"/>
  <c r="AE230" i="14" s="1"/>
  <c r="I229" i="14"/>
  <c r="L229" i="14" s="1"/>
  <c r="M229" i="14" s="1"/>
  <c r="AJ236" i="14"/>
  <c r="G35" i="26"/>
  <c r="AJ237" i="14"/>
  <c r="I174" i="14"/>
  <c r="E273" i="1" s="1"/>
  <c r="AC174" i="14"/>
  <c r="AE174" i="14" s="1"/>
  <c r="AC162" i="14"/>
  <c r="AE162" i="14" s="1"/>
  <c r="I162" i="14"/>
  <c r="L162" i="14" s="1"/>
  <c r="K242" i="1" s="1"/>
  <c r="K234" i="1"/>
  <c r="M154" i="14"/>
  <c r="AA118" i="14"/>
  <c r="AC117" i="14"/>
  <c r="AE117" i="14" s="1"/>
  <c r="I117" i="14"/>
  <c r="L117" i="14" s="1"/>
  <c r="F33" i="26"/>
  <c r="S158" i="14"/>
  <c r="S159" i="14" s="1"/>
  <c r="S160" i="14" s="1"/>
  <c r="S161" i="14" s="1"/>
  <c r="S162" i="14" s="1"/>
  <c r="S163" i="14" s="1"/>
  <c r="S164" i="14" s="1"/>
  <c r="S165" i="14" s="1"/>
  <c r="S166" i="14" s="1"/>
  <c r="S167" i="14" s="1"/>
  <c r="S168" i="14" s="1"/>
  <c r="S169" i="14" s="1"/>
  <c r="S170" i="14" s="1"/>
  <c r="S171" i="14" s="1"/>
  <c r="S172" i="14" s="1"/>
  <c r="S173" i="14" s="1"/>
  <c r="S174" i="14" s="1"/>
  <c r="S175" i="14" s="1"/>
  <c r="S176" i="14" s="1"/>
  <c r="S177" i="14" s="1"/>
  <c r="S178" i="14" s="1"/>
  <c r="S179" i="14" s="1"/>
  <c r="S180" i="14" s="1"/>
  <c r="S181" i="14" s="1"/>
  <c r="S182" i="14" s="1"/>
  <c r="S183" i="14" s="1"/>
  <c r="S184" i="14" s="1"/>
  <c r="S185" i="14" s="1"/>
  <c r="S186" i="14" s="1"/>
  <c r="S187" i="14" s="1"/>
  <c r="S188" i="14" s="1"/>
  <c r="S189" i="14" s="1"/>
  <c r="S190" i="14" s="1"/>
  <c r="S191" i="14" s="1"/>
  <c r="S192" i="14" s="1"/>
  <c r="S193" i="14" s="1"/>
  <c r="S194" i="14" s="1"/>
  <c r="S195" i="14" s="1"/>
  <c r="S196" i="14" s="1"/>
  <c r="S197" i="14" s="1"/>
  <c r="S198" i="14" s="1"/>
  <c r="S199" i="14" s="1"/>
  <c r="S200" i="14" s="1"/>
  <c r="S201" i="14" s="1"/>
  <c r="S202" i="14" s="1"/>
  <c r="S203" i="14" s="1"/>
  <c r="S204" i="14" s="1"/>
  <c r="S205" i="14" s="1"/>
  <c r="S206" i="14" s="1"/>
  <c r="S207" i="14" s="1"/>
  <c r="S208" i="14" s="1"/>
  <c r="S209" i="14" s="1"/>
  <c r="S210" i="14" s="1"/>
  <c r="S211" i="14" s="1"/>
  <c r="S212" i="14" s="1"/>
  <c r="S213" i="14" s="1"/>
  <c r="S214" i="14" s="1"/>
  <c r="S215" i="14" s="1"/>
  <c r="S216" i="14" s="1"/>
  <c r="AA227" i="14"/>
  <c r="AG227" i="14" s="1"/>
  <c r="L222" i="14"/>
  <c r="M222" i="14" s="1"/>
  <c r="AA222" i="14" s="1"/>
  <c r="I191" i="14"/>
  <c r="M216" i="17" s="1"/>
  <c r="AS216" i="17" s="1"/>
  <c r="BJ216" i="17" s="1"/>
  <c r="AC191" i="14"/>
  <c r="AE191" i="14" s="1"/>
  <c r="AV129" i="17"/>
  <c r="I165" i="14"/>
  <c r="L165" i="14" s="1"/>
  <c r="K264" i="1" s="1"/>
  <c r="AC165" i="14"/>
  <c r="AE165" i="14" s="1"/>
  <c r="AE131" i="17"/>
  <c r="I156" i="14"/>
  <c r="L156" i="14" s="1"/>
  <c r="K236" i="1" s="1"/>
  <c r="AE130" i="17"/>
  <c r="AE125" i="17"/>
  <c r="I125" i="14"/>
  <c r="L125" i="14" s="1"/>
  <c r="M125" i="14" s="1"/>
  <c r="AA125" i="14" s="1"/>
  <c r="AG125" i="14" s="1"/>
  <c r="U150" i="17" s="1"/>
  <c r="L119" i="14"/>
  <c r="K180" i="1" s="1"/>
  <c r="G28" i="26"/>
  <c r="M173" i="14"/>
  <c r="V216" i="17"/>
  <c r="AC192" i="14"/>
  <c r="AE192" i="14" s="1"/>
  <c r="AA190" i="14"/>
  <c r="AG190" i="14" s="1"/>
  <c r="U215" i="17" s="1"/>
  <c r="AH215" i="17" s="1"/>
  <c r="M171" i="14"/>
  <c r="AJ171" i="14" s="1"/>
  <c r="I189" i="14"/>
  <c r="L189" i="14" s="1"/>
  <c r="M189" i="14" s="1"/>
  <c r="AA189" i="14" s="1"/>
  <c r="AG189" i="14" s="1"/>
  <c r="U214" i="17" s="1"/>
  <c r="M170" i="14"/>
  <c r="P195" i="17" s="1"/>
  <c r="K214" i="1"/>
  <c r="M150" i="14"/>
  <c r="AJ150" i="14" s="1"/>
  <c r="K218" i="1"/>
  <c r="AC53" i="14"/>
  <c r="AE53" i="14" s="1"/>
  <c r="V70" i="17"/>
  <c r="AC61" i="14"/>
  <c r="AE61" i="14" s="1"/>
  <c r="I57" i="14"/>
  <c r="E80" i="1" s="1"/>
  <c r="V86" i="17"/>
  <c r="I61" i="14"/>
  <c r="L61" i="14" s="1"/>
  <c r="K84" i="1" s="1"/>
  <c r="I42" i="14"/>
  <c r="E65" i="1" s="1"/>
  <c r="V80" i="17"/>
  <c r="V68" i="17"/>
  <c r="AQ65" i="17"/>
  <c r="I43" i="14"/>
  <c r="E66" i="1" s="1"/>
  <c r="AC55" i="14"/>
  <c r="AE55" i="14" s="1"/>
  <c r="AC42" i="14"/>
  <c r="AE42" i="14" s="1"/>
  <c r="I55" i="14"/>
  <c r="E78" i="1" s="1"/>
  <c r="F35" i="26"/>
  <c r="G13" i="26"/>
  <c r="AC43" i="14"/>
  <c r="AE43" i="14" s="1"/>
  <c r="F30" i="26"/>
  <c r="G21" i="26"/>
  <c r="AJ224" i="14"/>
  <c r="L225" i="14"/>
  <c r="M225" i="14" s="1"/>
  <c r="AA225" i="14" s="1"/>
  <c r="AG225" i="14" s="1"/>
  <c r="L228" i="14"/>
  <c r="M228" i="14" s="1"/>
  <c r="AA228" i="14" s="1"/>
  <c r="AG228" i="14" s="1"/>
  <c r="AA229" i="14"/>
  <c r="AG229" i="14" s="1"/>
  <c r="AJ229" i="14"/>
  <c r="L226" i="14"/>
  <c r="AJ227" i="14"/>
  <c r="L233" i="14"/>
  <c r="M233" i="14" s="1"/>
  <c r="AA233" i="14" s="1"/>
  <c r="AG233" i="14" s="1"/>
  <c r="L231" i="14"/>
  <c r="M231" i="14" s="1"/>
  <c r="AA231" i="14" s="1"/>
  <c r="AG231" i="14" s="1"/>
  <c r="AJ230" i="14"/>
  <c r="AJ232" i="14"/>
  <c r="C95" i="1"/>
  <c r="V67" i="17"/>
  <c r="I95" i="1"/>
  <c r="V214" i="17"/>
  <c r="L194" i="1"/>
  <c r="I69" i="14"/>
  <c r="E92" i="1" s="1"/>
  <c r="G92" i="1"/>
  <c r="AC202" i="14"/>
  <c r="AE202" i="14" s="1"/>
  <c r="AC51" i="14"/>
  <c r="AE51" i="14" s="1"/>
  <c r="G74" i="1"/>
  <c r="I59" i="14"/>
  <c r="E82" i="1" s="1"/>
  <c r="G82" i="1"/>
  <c r="AC47" i="14"/>
  <c r="AE47" i="14" s="1"/>
  <c r="G70" i="1"/>
  <c r="I63" i="14"/>
  <c r="L63" i="14" s="1"/>
  <c r="K86" i="1" s="1"/>
  <c r="G86" i="1"/>
  <c r="I67" i="14"/>
  <c r="E90" i="1" s="1"/>
  <c r="G90" i="1"/>
  <c r="AC65" i="14"/>
  <c r="AE65" i="14" s="1"/>
  <c r="G88" i="1"/>
  <c r="I41" i="14"/>
  <c r="E64" i="1" s="1"/>
  <c r="G64" i="1"/>
  <c r="I49" i="14"/>
  <c r="L49" i="14" s="1"/>
  <c r="K72" i="1" s="1"/>
  <c r="G72" i="1"/>
  <c r="I53" i="14"/>
  <c r="G76" i="1"/>
  <c r="AC57" i="14"/>
  <c r="AE57" i="14" s="1"/>
  <c r="G80" i="1"/>
  <c r="I45" i="14"/>
  <c r="G68" i="1"/>
  <c r="M166" i="14"/>
  <c r="P191" i="17" s="1"/>
  <c r="M191" i="17"/>
  <c r="AB191" i="17" s="1"/>
  <c r="V206" i="17"/>
  <c r="F21" i="26"/>
  <c r="AA216" i="14"/>
  <c r="AG216" i="14" s="1"/>
  <c r="V197" i="17"/>
  <c r="AC215" i="14"/>
  <c r="AE215" i="14" s="1"/>
  <c r="AA220" i="14"/>
  <c r="V191" i="17"/>
  <c r="F26" i="26"/>
  <c r="G26" i="26"/>
  <c r="AC166" i="14"/>
  <c r="AE166" i="14" s="1"/>
  <c r="G265" i="1"/>
  <c r="E265" i="1"/>
  <c r="I187" i="14"/>
  <c r="L187" i="14" s="1"/>
  <c r="M187" i="14" s="1"/>
  <c r="P212" i="17" s="1"/>
  <c r="AC197" i="14"/>
  <c r="AE197" i="14" s="1"/>
  <c r="AC220" i="14"/>
  <c r="AE220" i="14" s="1"/>
  <c r="AA214" i="14"/>
  <c r="AG214" i="14" s="1"/>
  <c r="F14" i="26"/>
  <c r="V212" i="17"/>
  <c r="I207" i="14"/>
  <c r="L207" i="14" s="1"/>
  <c r="M207" i="14" s="1"/>
  <c r="AA207" i="14" s="1"/>
  <c r="AG207" i="14" s="1"/>
  <c r="AE117" i="17"/>
  <c r="AA218" i="14"/>
  <c r="AG218" i="14" s="1"/>
  <c r="I205" i="14"/>
  <c r="L205" i="14" s="1"/>
  <c r="AC203" i="14"/>
  <c r="AE203" i="14" s="1"/>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AC194" i="14"/>
  <c r="AE194" i="14" s="1"/>
  <c r="AC195" i="14"/>
  <c r="AE195" i="14" s="1"/>
  <c r="K271" i="1"/>
  <c r="AC172" i="14"/>
  <c r="AE172" i="14" s="1"/>
  <c r="G271" i="1"/>
  <c r="E271" i="1"/>
  <c r="M197" i="17"/>
  <c r="AB197" i="17" s="1"/>
  <c r="AC179" i="14"/>
  <c r="AE179" i="14" s="1"/>
  <c r="AA186" i="14"/>
  <c r="AG186" i="14" s="1"/>
  <c r="U211" i="17" s="1"/>
  <c r="AH211" i="17" s="1"/>
  <c r="V209" i="17"/>
  <c r="AA188" i="14"/>
  <c r="AG188" i="14" s="1"/>
  <c r="U213" i="17" s="1"/>
  <c r="I185" i="14"/>
  <c r="AC185" i="14"/>
  <c r="AE185" i="14" s="1"/>
  <c r="V199" i="17"/>
  <c r="V200" i="17"/>
  <c r="G273" i="1"/>
  <c r="AC184" i="14"/>
  <c r="AE184" i="14" s="1"/>
  <c r="L184" i="14"/>
  <c r="M184" i="14" s="1"/>
  <c r="P209" i="17" s="1"/>
  <c r="M168" i="14"/>
  <c r="AJ168" i="14" s="1"/>
  <c r="I175" i="14"/>
  <c r="L175" i="14" s="1"/>
  <c r="K274" i="1" s="1"/>
  <c r="G278" i="1"/>
  <c r="M204" i="17"/>
  <c r="AB204" i="17" s="1"/>
  <c r="V204" i="17"/>
  <c r="E278" i="1"/>
  <c r="K278" i="1"/>
  <c r="AV210" i="17"/>
  <c r="AV193" i="17"/>
  <c r="AA179" i="14"/>
  <c r="M177" i="14"/>
  <c r="P202" i="17" s="1"/>
  <c r="M176" i="14"/>
  <c r="AA176" i="14" s="1"/>
  <c r="K275" i="1"/>
  <c r="V205" i="17"/>
  <c r="V201" i="17"/>
  <c r="M201" i="17"/>
  <c r="AS201" i="17" s="1"/>
  <c r="K279" i="1"/>
  <c r="G279" i="1"/>
  <c r="G275" i="1"/>
  <c r="E279" i="1"/>
  <c r="M205" i="17"/>
  <c r="AB205" i="17" s="1"/>
  <c r="AC176" i="14"/>
  <c r="AE176" i="14" s="1"/>
  <c r="I152" i="14"/>
  <c r="L152" i="14" s="1"/>
  <c r="E275" i="1"/>
  <c r="AC180" i="14"/>
  <c r="AE180" i="14" s="1"/>
  <c r="V190" i="17"/>
  <c r="G264" i="1"/>
  <c r="M178" i="14"/>
  <c r="AA178" i="14" s="1"/>
  <c r="AG178" i="14" s="1"/>
  <c r="U203" i="17" s="1"/>
  <c r="AE191" i="17"/>
  <c r="G274" i="1"/>
  <c r="G232" i="1"/>
  <c r="G242" i="1"/>
  <c r="L161" i="14"/>
  <c r="K241" i="1" s="1"/>
  <c r="M167" i="14"/>
  <c r="P192" i="17" s="1"/>
  <c r="V184" i="17"/>
  <c r="G239" i="1"/>
  <c r="M193" i="17"/>
  <c r="AS193" i="17" s="1"/>
  <c r="BJ193" i="17" s="1"/>
  <c r="E267" i="1"/>
  <c r="M188" i="17"/>
  <c r="AB188" i="17" s="1"/>
  <c r="M169" i="14"/>
  <c r="AV188" i="17"/>
  <c r="AV189" i="17"/>
  <c r="V189" i="17"/>
  <c r="V177" i="17"/>
  <c r="G263" i="1"/>
  <c r="AE172" i="17"/>
  <c r="I164" i="14"/>
  <c r="M189" i="17" s="1"/>
  <c r="AS189" i="17" s="1"/>
  <c r="BJ189" i="17" s="1"/>
  <c r="E240" i="1"/>
  <c r="V185" i="17"/>
  <c r="V187" i="17"/>
  <c r="AV185" i="17"/>
  <c r="M144" i="17"/>
  <c r="AS144" i="17" s="1"/>
  <c r="BJ144" i="17" s="1"/>
  <c r="G237" i="1"/>
  <c r="V144" i="17"/>
  <c r="V180" i="17"/>
  <c r="G227" i="1"/>
  <c r="V188" i="17"/>
  <c r="E227" i="1"/>
  <c r="V174" i="17"/>
  <c r="G235" i="1"/>
  <c r="AE180" i="17"/>
  <c r="M163" i="14"/>
  <c r="AA163" i="14" s="1"/>
  <c r="L147" i="14"/>
  <c r="K227" i="1" s="1"/>
  <c r="AC147" i="14"/>
  <c r="AE147" i="14" s="1"/>
  <c r="E262" i="1"/>
  <c r="AV174" i="17"/>
  <c r="G262" i="1"/>
  <c r="I155" i="14"/>
  <c r="L155" i="14" s="1"/>
  <c r="K235" i="1" s="1"/>
  <c r="V172" i="17"/>
  <c r="AC163" i="14"/>
  <c r="AE163" i="14" s="1"/>
  <c r="K240" i="1"/>
  <c r="M185" i="17"/>
  <c r="AS185" i="17" s="1"/>
  <c r="AE169" i="17"/>
  <c r="G240" i="1"/>
  <c r="AC160" i="14"/>
  <c r="AE160" i="14" s="1"/>
  <c r="AC149" i="14"/>
  <c r="AE149" i="14" s="1"/>
  <c r="I149" i="14"/>
  <c r="M182" i="17"/>
  <c r="AB182" i="17" s="1"/>
  <c r="K237" i="1"/>
  <c r="AE153" i="17"/>
  <c r="V182" i="17"/>
  <c r="AC157" i="14"/>
  <c r="AE157" i="14" s="1"/>
  <c r="AE164" i="17"/>
  <c r="AC143" i="14"/>
  <c r="AE143" i="14" s="1"/>
  <c r="E237" i="1"/>
  <c r="I153" i="14"/>
  <c r="G180" i="1"/>
  <c r="V171" i="17"/>
  <c r="V164" i="17"/>
  <c r="AE178" i="17"/>
  <c r="AC156" i="14"/>
  <c r="AE156" i="14" s="1"/>
  <c r="G226" i="1"/>
  <c r="V181" i="17"/>
  <c r="AC119" i="14"/>
  <c r="AE119" i="14" s="1"/>
  <c r="G236" i="1"/>
  <c r="K188" i="1"/>
  <c r="G233" i="1"/>
  <c r="G188" i="1"/>
  <c r="AC153" i="14"/>
  <c r="AE153" i="14" s="1"/>
  <c r="R176" i="17"/>
  <c r="AV176" i="17" s="1"/>
  <c r="M143" i="14"/>
  <c r="M168" i="17"/>
  <c r="AS168" i="17" s="1"/>
  <c r="BJ168" i="17" s="1"/>
  <c r="G215" i="1"/>
  <c r="AC135" i="14"/>
  <c r="AE135" i="14" s="1"/>
  <c r="I151" i="14"/>
  <c r="L151" i="14" s="1"/>
  <c r="M151" i="14" s="1"/>
  <c r="AA151" i="14" s="1"/>
  <c r="AC151" i="14"/>
  <c r="AE151" i="14" s="1"/>
  <c r="V173" i="17"/>
  <c r="E223" i="1"/>
  <c r="E215" i="1"/>
  <c r="G228" i="1"/>
  <c r="AE171" i="17"/>
  <c r="V168" i="17"/>
  <c r="I148" i="14"/>
  <c r="L148" i="14" s="1"/>
  <c r="K228" i="1" s="1"/>
  <c r="L123" i="14"/>
  <c r="K184" i="1" s="1"/>
  <c r="V176" i="17"/>
  <c r="L135" i="14"/>
  <c r="M135" i="14" s="1"/>
  <c r="V160" i="17"/>
  <c r="G223" i="1"/>
  <c r="M142" i="14"/>
  <c r="AA142" i="14" s="1"/>
  <c r="AC139" i="14"/>
  <c r="AE139" i="14" s="1"/>
  <c r="AC142" i="14"/>
  <c r="AE142" i="14" s="1"/>
  <c r="G219" i="1"/>
  <c r="M164" i="17"/>
  <c r="AS164" i="17" s="1"/>
  <c r="BJ164" i="17" s="1"/>
  <c r="V157" i="17"/>
  <c r="M139" i="14"/>
  <c r="AJ139" i="14" s="1"/>
  <c r="E219" i="1"/>
  <c r="AE166" i="17"/>
  <c r="M152" i="17"/>
  <c r="AB152" i="17" s="1"/>
  <c r="V152" i="17"/>
  <c r="AC127" i="14"/>
  <c r="AE127" i="14" s="1"/>
  <c r="E188" i="1"/>
  <c r="M133" i="14"/>
  <c r="AA133" i="14" s="1"/>
  <c r="I141" i="14"/>
  <c r="AC141" i="14"/>
  <c r="AE141" i="14" s="1"/>
  <c r="G221" i="1"/>
  <c r="E192" i="1"/>
  <c r="V150" i="17"/>
  <c r="G186" i="1"/>
  <c r="I91" i="14"/>
  <c r="L91" i="14" s="1"/>
  <c r="K133" i="1" s="1"/>
  <c r="AE149" i="17"/>
  <c r="G212" i="1"/>
  <c r="M129" i="14"/>
  <c r="AA129" i="14" s="1"/>
  <c r="AG129" i="14" s="1"/>
  <c r="U154" i="17" s="1"/>
  <c r="I132" i="14"/>
  <c r="L132" i="14" s="1"/>
  <c r="L137" i="14"/>
  <c r="M137" i="14" s="1"/>
  <c r="AJ137" i="14" s="1"/>
  <c r="A378" i="14"/>
  <c r="AC131" i="14"/>
  <c r="AE131" i="14" s="1"/>
  <c r="I136" i="14"/>
  <c r="L136" i="14" s="1"/>
  <c r="V161" i="17"/>
  <c r="V156" i="17"/>
  <c r="L131" i="14"/>
  <c r="K192" i="1" s="1"/>
  <c r="G216" i="1"/>
  <c r="G192" i="1"/>
  <c r="R147" i="17"/>
  <c r="AE147" i="17" s="1"/>
  <c r="AV160" i="17"/>
  <c r="V116" i="17"/>
  <c r="AE128" i="17"/>
  <c r="I105" i="14"/>
  <c r="E166" i="1" s="1"/>
  <c r="G133" i="1"/>
  <c r="M111" i="14"/>
  <c r="AA111" i="14" s="1"/>
  <c r="AG111" i="14" s="1"/>
  <c r="U136" i="17" s="1"/>
  <c r="I109" i="14"/>
  <c r="L109" i="14" s="1"/>
  <c r="K170" i="1" s="1"/>
  <c r="AV107" i="17"/>
  <c r="AE138" i="17"/>
  <c r="AE133" i="17"/>
  <c r="AV132" i="17"/>
  <c r="AC67" i="14"/>
  <c r="AE67" i="14" s="1"/>
  <c r="I103" i="14"/>
  <c r="E164" i="1" s="1"/>
  <c r="I107" i="14"/>
  <c r="L107" i="14" s="1"/>
  <c r="M101" i="14"/>
  <c r="AJ101" i="14" s="1"/>
  <c r="E123" i="1"/>
  <c r="AC107" i="14"/>
  <c r="AE107" i="14" s="1"/>
  <c r="AV124" i="17"/>
  <c r="AC103" i="14"/>
  <c r="AE103" i="14" s="1"/>
  <c r="V114" i="17"/>
  <c r="M114" i="17"/>
  <c r="AB114" i="17" s="1"/>
  <c r="E131" i="1"/>
  <c r="AC87" i="14"/>
  <c r="AE87" i="14" s="1"/>
  <c r="M106" i="17"/>
  <c r="AS106" i="17" s="1"/>
  <c r="BJ106" i="17" s="1"/>
  <c r="G131" i="1"/>
  <c r="AC89" i="14"/>
  <c r="AE89" i="14" s="1"/>
  <c r="V84" i="17"/>
  <c r="AV97" i="17"/>
  <c r="C144" i="1"/>
  <c r="M81" i="14"/>
  <c r="AJ81" i="14" s="1"/>
  <c r="AE86" i="17"/>
  <c r="V88" i="17"/>
  <c r="I83" i="14"/>
  <c r="E125" i="1" s="1"/>
  <c r="AC63" i="14"/>
  <c r="AE63" i="14" s="1"/>
  <c r="AC59" i="14"/>
  <c r="AE59" i="14" s="1"/>
  <c r="L87" i="14"/>
  <c r="K129" i="1" s="1"/>
  <c r="AC75" i="14"/>
  <c r="AE75" i="14" s="1"/>
  <c r="I75" i="14"/>
  <c r="AE95" i="17"/>
  <c r="W10" i="14"/>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G117" i="1"/>
  <c r="I65" i="14"/>
  <c r="V90" i="17"/>
  <c r="V100" i="17"/>
  <c r="M77" i="14"/>
  <c r="AA77" i="14" s="1"/>
  <c r="AG77" i="14" s="1"/>
  <c r="V76" i="17"/>
  <c r="G14" i="1"/>
  <c r="V64" i="17"/>
  <c r="AC69" i="14"/>
  <c r="AE69" i="14" s="1"/>
  <c r="AE80" i="17"/>
  <c r="AV67" i="17"/>
  <c r="I71" i="14"/>
  <c r="L71" i="14" s="1"/>
  <c r="AC71" i="14"/>
  <c r="AE71" i="14" s="1"/>
  <c r="I51" i="14"/>
  <c r="E74" i="1" s="1"/>
  <c r="L39" i="14"/>
  <c r="K43" i="1" s="1"/>
  <c r="AE37" i="17"/>
  <c r="L27" i="14"/>
  <c r="K31" i="1" s="1"/>
  <c r="G17" i="26"/>
  <c r="AV61" i="17"/>
  <c r="G39" i="1"/>
  <c r="I47" i="14"/>
  <c r="E70" i="1" s="1"/>
  <c r="AC41" i="14"/>
  <c r="AE41" i="14" s="1"/>
  <c r="AE65" i="17"/>
  <c r="V42" i="17"/>
  <c r="I35" i="14"/>
  <c r="M60" i="17" s="1"/>
  <c r="V60" i="17"/>
  <c r="AC49" i="14"/>
  <c r="AE49" i="14" s="1"/>
  <c r="I17" i="14"/>
  <c r="E21" i="1" s="1"/>
  <c r="M52" i="17"/>
  <c r="AB52" i="17" s="1"/>
  <c r="G43" i="1"/>
  <c r="L23" i="14"/>
  <c r="K27" i="1" s="1"/>
  <c r="AE155" i="17"/>
  <c r="E43" i="1"/>
  <c r="AA26" i="14"/>
  <c r="AG26" i="14" s="1"/>
  <c r="M18" i="14"/>
  <c r="AJ18" i="14" s="1"/>
  <c r="AE213" i="17"/>
  <c r="AC39" i="14"/>
  <c r="AE39" i="14" s="1"/>
  <c r="AE162" i="17"/>
  <c r="AV50" i="17"/>
  <c r="AV122" i="17"/>
  <c r="AE145" i="17"/>
  <c r="M15" i="1"/>
  <c r="AV154" i="17"/>
  <c r="M215" i="17"/>
  <c r="AB215" i="17" s="1"/>
  <c r="V167" i="17"/>
  <c r="V46" i="17"/>
  <c r="AV187" i="17"/>
  <c r="G25" i="1"/>
  <c r="G21" i="1"/>
  <c r="G170" i="1"/>
  <c r="G27" i="26"/>
  <c r="AE195" i="17"/>
  <c r="I21" i="14"/>
  <c r="E25" i="1" s="1"/>
  <c r="M43" i="17"/>
  <c r="AS43" i="17" s="1"/>
  <c r="BJ43" i="17" s="1"/>
  <c r="M29" i="14"/>
  <c r="AA29" i="14" s="1"/>
  <c r="AG29" i="14" s="1"/>
  <c r="AV161" i="17"/>
  <c r="L25" i="14"/>
  <c r="K29" i="1" s="1"/>
  <c r="AV74" i="17"/>
  <c r="E22" i="1"/>
  <c r="AE40" i="17"/>
  <c r="AE157" i="17"/>
  <c r="AV186" i="17"/>
  <c r="M48" i="17"/>
  <c r="AB48" i="17" s="1"/>
  <c r="AE75" i="17"/>
  <c r="AE204" i="17"/>
  <c r="I22" i="14"/>
  <c r="L22" i="14" s="1"/>
  <c r="K26" i="1" s="1"/>
  <c r="AE81" i="17"/>
  <c r="AE59" i="17"/>
  <c r="AV135" i="17"/>
  <c r="AV43" i="17"/>
  <c r="AE141" i="17"/>
  <c r="AE87" i="17"/>
  <c r="E15" i="1"/>
  <c r="AE115" i="17"/>
  <c r="AE170" i="17"/>
  <c r="AV70" i="17"/>
  <c r="AV118" i="17"/>
  <c r="AV120" i="17"/>
  <c r="AE58" i="17"/>
  <c r="M40" i="17"/>
  <c r="AB40" i="17" s="1"/>
  <c r="M36" i="17"/>
  <c r="AS36" i="17" s="1"/>
  <c r="BJ36" i="17" s="1"/>
  <c r="AV54" i="17"/>
  <c r="AV192" i="17"/>
  <c r="AE184" i="17"/>
  <c r="AV109" i="17"/>
  <c r="AE89" i="17"/>
  <c r="AV94" i="17"/>
  <c r="AE96" i="17"/>
  <c r="AV102" i="17"/>
  <c r="AV106" i="17"/>
  <c r="AE42" i="17"/>
  <c r="AE71" i="17"/>
  <c r="AV62" i="17"/>
  <c r="V124" i="17"/>
  <c r="M136" i="17"/>
  <c r="AS136" i="17" s="1"/>
  <c r="BJ136" i="17" s="1"/>
  <c r="AE198" i="17"/>
  <c r="AE68" i="17"/>
  <c r="AE150" i="17"/>
  <c r="I13" i="14"/>
  <c r="L13" i="14" s="1"/>
  <c r="AE73" i="17"/>
  <c r="G17" i="1"/>
  <c r="E172" i="1"/>
  <c r="AV148" i="17"/>
  <c r="AV181" i="17"/>
  <c r="V217" i="17"/>
  <c r="AV168" i="17"/>
  <c r="V96" i="17"/>
  <c r="M154" i="17"/>
  <c r="AB154" i="17" s="1"/>
  <c r="V169" i="17"/>
  <c r="AV197" i="17"/>
  <c r="AV194" i="17"/>
  <c r="F17" i="26"/>
  <c r="V38" i="17"/>
  <c r="AE41" i="17"/>
  <c r="M11" i="14"/>
  <c r="AJ11" i="14" s="1"/>
  <c r="AE99" i="17"/>
  <c r="M50" i="17"/>
  <c r="AB50" i="17" s="1"/>
  <c r="V134" i="17"/>
  <c r="AV209" i="17"/>
  <c r="G16" i="26"/>
  <c r="AV136" i="17"/>
  <c r="E190" i="1"/>
  <c r="AV199" i="17"/>
  <c r="AE211" i="17"/>
  <c r="AE105" i="17"/>
  <c r="AV104" i="17"/>
  <c r="G222" i="1"/>
  <c r="AE201" i="17"/>
  <c r="AE206" i="17"/>
  <c r="AE110" i="17"/>
  <c r="M126" i="17"/>
  <c r="AS126" i="17" s="1"/>
  <c r="BJ126" i="17" s="1"/>
  <c r="V132" i="17"/>
  <c r="V122" i="17"/>
  <c r="E162" i="1"/>
  <c r="V146" i="17"/>
  <c r="AE165" i="17"/>
  <c r="E222" i="1"/>
  <c r="M158" i="17"/>
  <c r="AS158" i="17" s="1"/>
  <c r="BJ158" i="17" s="1"/>
  <c r="M217" i="17"/>
  <c r="AB217" i="17" s="1"/>
  <c r="M202" i="17"/>
  <c r="AS202" i="17" s="1"/>
  <c r="AE216" i="17"/>
  <c r="M167" i="17"/>
  <c r="AB167" i="17" s="1"/>
  <c r="AE85" i="17"/>
  <c r="E213" i="1"/>
  <c r="V92" i="17"/>
  <c r="E276" i="1"/>
  <c r="K19" i="1"/>
  <c r="M15" i="14"/>
  <c r="P40" i="17" s="1"/>
  <c r="AE113" i="17"/>
  <c r="E19" i="1"/>
  <c r="AV98" i="17"/>
  <c r="AC15" i="14"/>
  <c r="AE15" i="14" s="1"/>
  <c r="V40" i="17"/>
  <c r="AE72" i="17"/>
  <c r="AE66" i="17"/>
  <c r="AV217" i="17"/>
  <c r="AE134" i="17"/>
  <c r="AV214" i="17"/>
  <c r="AE144" i="17"/>
  <c r="AV53" i="17"/>
  <c r="G19" i="1"/>
  <c r="AE100" i="17"/>
  <c r="AE183" i="17"/>
  <c r="AE139" i="17"/>
  <c r="AV46" i="17"/>
  <c r="M102" i="17"/>
  <c r="AB102" i="17" s="1"/>
  <c r="AE78" i="17"/>
  <c r="AE182" i="17"/>
  <c r="AE77" i="17"/>
  <c r="AV93" i="17"/>
  <c r="AV163" i="17"/>
  <c r="E33" i="1"/>
  <c r="E129" i="1"/>
  <c r="AV79" i="17"/>
  <c r="AE101" i="17"/>
  <c r="AE151" i="17"/>
  <c r="G129" i="1"/>
  <c r="AE202" i="17"/>
  <c r="V74" i="17"/>
  <c r="AE64" i="17"/>
  <c r="V108" i="17"/>
  <c r="AV112" i="17"/>
  <c r="V183" i="17"/>
  <c r="AV207" i="17"/>
  <c r="V142" i="17"/>
  <c r="AE190" i="17"/>
  <c r="AV152" i="17"/>
  <c r="AV57" i="17"/>
  <c r="AV69" i="17"/>
  <c r="AV83" i="17"/>
  <c r="AE103" i="17"/>
  <c r="AV143" i="17"/>
  <c r="AE39" i="17"/>
  <c r="AE90" i="17"/>
  <c r="AE55" i="17"/>
  <c r="AV44" i="17"/>
  <c r="AE88" i="17"/>
  <c r="G125" i="1"/>
  <c r="AV126" i="17"/>
  <c r="M148" i="17"/>
  <c r="AS148" i="17" s="1"/>
  <c r="BJ148" i="17" s="1"/>
  <c r="AV156" i="17"/>
  <c r="M162" i="17"/>
  <c r="AS162" i="17" s="1"/>
  <c r="BJ162" i="17" s="1"/>
  <c r="V128" i="17"/>
  <c r="G178" i="1"/>
  <c r="AV142" i="17"/>
  <c r="M203" i="17"/>
  <c r="AB203" i="17" s="1"/>
  <c r="AE196" i="17"/>
  <c r="AE175" i="17"/>
  <c r="E119" i="1"/>
  <c r="AE35" i="17"/>
  <c r="M54" i="17"/>
  <c r="AS54" i="17" s="1"/>
  <c r="BJ54" i="17" s="1"/>
  <c r="V112" i="17"/>
  <c r="AV173" i="17"/>
  <c r="E217" i="1"/>
  <c r="V66" i="17"/>
  <c r="E277" i="1"/>
  <c r="AE49" i="17"/>
  <c r="AE51" i="17"/>
  <c r="AE63" i="17"/>
  <c r="AV52" i="17"/>
  <c r="AE56" i="17"/>
  <c r="V47" i="17"/>
  <c r="AE91" i="17"/>
  <c r="AV137" i="17"/>
  <c r="AV38" i="17"/>
  <c r="AE48" i="17"/>
  <c r="G23" i="1"/>
  <c r="AV116" i="17"/>
  <c r="AV111" i="17"/>
  <c r="G23" i="26"/>
  <c r="AV200" i="17"/>
  <c r="AV60" i="17"/>
  <c r="V72" i="17"/>
  <c r="V130" i="17"/>
  <c r="AE203" i="17"/>
  <c r="M186" i="17"/>
  <c r="AS186" i="17" s="1"/>
  <c r="AE208" i="17"/>
  <c r="AV212" i="17"/>
  <c r="G26" i="1"/>
  <c r="G166" i="1"/>
  <c r="V94" i="17"/>
  <c r="AP379" i="14"/>
  <c r="D379" i="14"/>
  <c r="H379" i="14" s="1"/>
  <c r="G379" i="14"/>
  <c r="N379" i="14"/>
  <c r="F379" i="14"/>
  <c r="E379" i="14"/>
  <c r="B379" i="14"/>
  <c r="W309" i="14"/>
  <c r="AC223" i="14"/>
  <c r="AE223" i="14" s="1"/>
  <c r="I223" i="14"/>
  <c r="AC211" i="14"/>
  <c r="AE211" i="14" s="1"/>
  <c r="AC221" i="14"/>
  <c r="AE221" i="14" s="1"/>
  <c r="I221" i="14"/>
  <c r="M192" i="14"/>
  <c r="I210" i="14"/>
  <c r="AC210" i="14"/>
  <c r="AE210" i="14" s="1"/>
  <c r="AC213" i="14"/>
  <c r="AE213" i="14" s="1"/>
  <c r="I213" i="14"/>
  <c r="AC198" i="14"/>
  <c r="AE198" i="14" s="1"/>
  <c r="I198" i="14"/>
  <c r="AC200" i="14"/>
  <c r="AE200" i="14" s="1"/>
  <c r="I200" i="14"/>
  <c r="AC204" i="14"/>
  <c r="AE204" i="14" s="1"/>
  <c r="I204" i="14"/>
  <c r="AC201" i="14"/>
  <c r="AE201" i="14" s="1"/>
  <c r="AJ214" i="14"/>
  <c r="AJ218" i="14"/>
  <c r="AJ220" i="14"/>
  <c r="AJ216" i="14"/>
  <c r="AC212" i="14"/>
  <c r="AE212" i="14" s="1"/>
  <c r="I212" i="14"/>
  <c r="AA209" i="14"/>
  <c r="AG209" i="14" s="1"/>
  <c r="AJ209" i="14"/>
  <c r="AA211" i="14"/>
  <c r="AJ211" i="14"/>
  <c r="AJ215" i="14"/>
  <c r="AA215" i="14"/>
  <c r="AC217" i="14"/>
  <c r="AE217" i="14" s="1"/>
  <c r="I217" i="14"/>
  <c r="AC219" i="14"/>
  <c r="AE219" i="14" s="1"/>
  <c r="I219" i="14"/>
  <c r="I201" i="14"/>
  <c r="AJ208" i="14"/>
  <c r="AA208" i="14"/>
  <c r="AG208" i="14" s="1"/>
  <c r="AA206" i="14"/>
  <c r="AG206" i="14" s="1"/>
  <c r="AJ206" i="14"/>
  <c r="AA202" i="14"/>
  <c r="AJ202" i="14"/>
  <c r="AA203" i="14"/>
  <c r="AJ203" i="14"/>
  <c r="L197" i="14"/>
  <c r="AA199" i="14"/>
  <c r="AG199" i="14" s="1"/>
  <c r="AJ199" i="14"/>
  <c r="L196" i="14"/>
  <c r="AJ195" i="14"/>
  <c r="AC99" i="14"/>
  <c r="AE99" i="14" s="1"/>
  <c r="I99" i="14"/>
  <c r="AC144" i="14"/>
  <c r="AE144" i="14" s="1"/>
  <c r="I144" i="14"/>
  <c r="I158" i="14"/>
  <c r="AC158" i="14"/>
  <c r="AE158" i="14" s="1"/>
  <c r="AC97" i="14"/>
  <c r="AE97" i="14" s="1"/>
  <c r="I97" i="14"/>
  <c r="I121" i="14"/>
  <c r="AC121" i="14"/>
  <c r="AE121" i="14" s="1"/>
  <c r="AC19" i="14"/>
  <c r="AE19" i="14" s="1"/>
  <c r="I19" i="14"/>
  <c r="AA194" i="14"/>
  <c r="AJ194" i="14"/>
  <c r="L193" i="14"/>
  <c r="M193" i="14" s="1"/>
  <c r="AA193" i="14" s="1"/>
  <c r="P215" i="17"/>
  <c r="AJ190" i="14"/>
  <c r="C244" i="1"/>
  <c r="P207" i="17"/>
  <c r="AA182" i="14"/>
  <c r="P208" i="17"/>
  <c r="AA183" i="14"/>
  <c r="AG183" i="14" s="1"/>
  <c r="U208" i="17" s="1"/>
  <c r="AJ183" i="14"/>
  <c r="AJ182" i="14"/>
  <c r="AQ197" i="17"/>
  <c r="P204" i="17"/>
  <c r="AJ179" i="14"/>
  <c r="AA180" i="14"/>
  <c r="AJ180" i="14"/>
  <c r="I144" i="1"/>
  <c r="P197" i="17"/>
  <c r="AA172" i="14"/>
  <c r="AJ172" i="14"/>
  <c r="W310" i="14"/>
  <c r="W311" i="14" s="1"/>
  <c r="W312" i="14" s="1"/>
  <c r="W313" i="14" s="1"/>
  <c r="W314" i="14" s="1"/>
  <c r="W315" i="14" s="1"/>
  <c r="W316" i="14" s="1"/>
  <c r="W317" i="14" s="1"/>
  <c r="AC10" i="14"/>
  <c r="AE10" i="14" s="1"/>
  <c r="I10" i="14"/>
  <c r="V53" i="17"/>
  <c r="G32" i="1"/>
  <c r="I28" i="14"/>
  <c r="AC28" i="14"/>
  <c r="AE28" i="14" s="1"/>
  <c r="V61" i="17"/>
  <c r="G40" i="1"/>
  <c r="I36" i="14"/>
  <c r="AC36" i="14"/>
  <c r="AE36" i="14" s="1"/>
  <c r="V71" i="17"/>
  <c r="AC46" i="14"/>
  <c r="AE46" i="14" s="1"/>
  <c r="I46" i="14"/>
  <c r="E69" i="1" s="1"/>
  <c r="V93" i="17"/>
  <c r="I68" i="14"/>
  <c r="E91" i="1" s="1"/>
  <c r="AC68" i="14"/>
  <c r="AE68" i="14" s="1"/>
  <c r="V109" i="17"/>
  <c r="G126" i="1"/>
  <c r="I84" i="14"/>
  <c r="AC84" i="14"/>
  <c r="AE84" i="14" s="1"/>
  <c r="V119" i="17"/>
  <c r="G136" i="1"/>
  <c r="I94" i="14"/>
  <c r="AC94" i="14"/>
  <c r="AE94" i="14" s="1"/>
  <c r="V149" i="17"/>
  <c r="G185" i="1"/>
  <c r="AC124" i="14"/>
  <c r="AE124" i="14" s="1"/>
  <c r="I124" i="14"/>
  <c r="I195" i="1"/>
  <c r="I194" i="1"/>
  <c r="BE35" i="17"/>
  <c r="AQ35" i="17"/>
  <c r="AN37" i="17"/>
  <c r="Z37" i="17"/>
  <c r="AQ41" i="17"/>
  <c r="BE41" i="17"/>
  <c r="AN45" i="17"/>
  <c r="Z45" i="17"/>
  <c r="AQ51" i="17"/>
  <c r="BE51" i="17"/>
  <c r="AQ57" i="17"/>
  <c r="BE57" i="17"/>
  <c r="AQ67" i="17"/>
  <c r="BE67" i="17"/>
  <c r="AQ87" i="17"/>
  <c r="BE87" i="17"/>
  <c r="AQ89" i="17"/>
  <c r="BE89" i="17"/>
  <c r="AQ97" i="17"/>
  <c r="BE97" i="17"/>
  <c r="AQ99" i="17"/>
  <c r="BE99" i="17"/>
  <c r="AQ113" i="17"/>
  <c r="BE113" i="17"/>
  <c r="AQ135" i="17"/>
  <c r="BE135" i="17"/>
  <c r="AQ141" i="17"/>
  <c r="BE141" i="17"/>
  <c r="AQ145" i="17"/>
  <c r="BE145" i="17"/>
  <c r="AQ153" i="17"/>
  <c r="AE45" i="17"/>
  <c r="AV45" i="17"/>
  <c r="V59" i="17"/>
  <c r="G38" i="1"/>
  <c r="I34" i="14"/>
  <c r="AC34" i="14"/>
  <c r="AE34" i="14" s="1"/>
  <c r="V65" i="17"/>
  <c r="I40" i="14"/>
  <c r="E63" i="1" s="1"/>
  <c r="AC40" i="14"/>
  <c r="AE40" i="14" s="1"/>
  <c r="V95" i="17"/>
  <c r="AC70" i="14"/>
  <c r="AE70" i="14" s="1"/>
  <c r="I70" i="14"/>
  <c r="E93" i="1" s="1"/>
  <c r="V133" i="17"/>
  <c r="G169" i="1"/>
  <c r="AC108" i="14"/>
  <c r="AE108" i="14" s="1"/>
  <c r="I108" i="14"/>
  <c r="M58" i="17"/>
  <c r="E37" i="1"/>
  <c r="L33" i="14"/>
  <c r="AV84" i="17"/>
  <c r="AE84" i="17"/>
  <c r="AE146" i="17"/>
  <c r="AV146" i="17"/>
  <c r="AI42" i="17"/>
  <c r="AZ42" i="17"/>
  <c r="AZ46" i="17"/>
  <c r="AI46" i="17"/>
  <c r="AZ78" i="17"/>
  <c r="AI78" i="17"/>
  <c r="AZ82" i="17"/>
  <c r="AI82" i="17"/>
  <c r="AZ86" i="17"/>
  <c r="AI86" i="17"/>
  <c r="H114" i="26"/>
  <c r="F314" i="14"/>
  <c r="H122" i="26"/>
  <c r="F322" i="14"/>
  <c r="H130" i="26"/>
  <c r="F330" i="14"/>
  <c r="H138" i="26"/>
  <c r="F338" i="14"/>
  <c r="H146" i="26"/>
  <c r="F346" i="14"/>
  <c r="H154" i="26"/>
  <c r="F354" i="14"/>
  <c r="H162" i="26"/>
  <c r="F362" i="14"/>
  <c r="H170" i="26"/>
  <c r="F370" i="14"/>
  <c r="H178" i="26"/>
  <c r="F378" i="14"/>
  <c r="H309" i="14"/>
  <c r="I118" i="26"/>
  <c r="N118" i="26" s="1"/>
  <c r="S118" i="26" s="1"/>
  <c r="V312" i="14"/>
  <c r="K312" i="14"/>
  <c r="T312" i="14"/>
  <c r="AB312" i="14"/>
  <c r="AF312" i="14"/>
  <c r="R312" i="14"/>
  <c r="P312" i="14"/>
  <c r="X312" i="14"/>
  <c r="H312" i="14"/>
  <c r="AD312" i="14"/>
  <c r="C312" i="14"/>
  <c r="I312" i="14"/>
  <c r="AC312" i="14"/>
  <c r="AE312" i="14" s="1"/>
  <c r="L312" i="14"/>
  <c r="AJ312" i="14"/>
  <c r="AH312" i="14"/>
  <c r="AK312" i="14"/>
  <c r="AL312" i="14"/>
  <c r="AM312" i="14" s="1"/>
  <c r="AN312" i="14"/>
  <c r="AO312" i="14" s="1"/>
  <c r="AI312" i="14"/>
  <c r="T324" i="14"/>
  <c r="L324" i="14"/>
  <c r="AA324" i="14"/>
  <c r="I130" i="26"/>
  <c r="N130" i="26" s="1"/>
  <c r="S130" i="26" s="1"/>
  <c r="K324" i="14"/>
  <c r="AG324" i="14"/>
  <c r="H324" i="14"/>
  <c r="AB324" i="14"/>
  <c r="Q324" i="14"/>
  <c r="Y324" i="14"/>
  <c r="AF324" i="14"/>
  <c r="AK324" i="14"/>
  <c r="AO324" i="14"/>
  <c r="W324" i="14"/>
  <c r="AJ324" i="14"/>
  <c r="S324" i="14"/>
  <c r="AH324" i="14"/>
  <c r="I324" i="14"/>
  <c r="P324" i="14"/>
  <c r="AC324" i="14"/>
  <c r="R324" i="14"/>
  <c r="X324" i="14"/>
  <c r="V324" i="14"/>
  <c r="M324" i="14"/>
  <c r="C324" i="14"/>
  <c r="U324" i="14"/>
  <c r="AD324" i="14"/>
  <c r="AI324" i="14"/>
  <c r="AM324" i="14"/>
  <c r="O324" i="14"/>
  <c r="AE324" i="14"/>
  <c r="AN324" i="14"/>
  <c r="Z324" i="14"/>
  <c r="AL324" i="14"/>
  <c r="I138" i="26"/>
  <c r="N138" i="26" s="1"/>
  <c r="S138" i="26" s="1"/>
  <c r="H332" i="14"/>
  <c r="O332" i="14"/>
  <c r="S332" i="14"/>
  <c r="W332" i="14"/>
  <c r="AA332" i="14"/>
  <c r="AE332" i="14"/>
  <c r="AI332" i="14"/>
  <c r="AM332" i="14"/>
  <c r="M332" i="14"/>
  <c r="V332" i="14"/>
  <c r="AD332" i="14"/>
  <c r="AL332" i="14"/>
  <c r="K332" i="14"/>
  <c r="T332" i="14"/>
  <c r="AB332" i="14"/>
  <c r="AJ332" i="14"/>
  <c r="C332" i="14"/>
  <c r="L332" i="14"/>
  <c r="Q332" i="14"/>
  <c r="U332" i="14"/>
  <c r="Y332" i="14"/>
  <c r="AC332" i="14"/>
  <c r="AG332" i="14"/>
  <c r="AK332" i="14"/>
  <c r="AO332" i="14"/>
  <c r="R332" i="14"/>
  <c r="Z332" i="14"/>
  <c r="AH332" i="14"/>
  <c r="I332" i="14"/>
  <c r="P332" i="14"/>
  <c r="X332" i="14"/>
  <c r="AF332" i="14"/>
  <c r="AN332" i="14"/>
  <c r="I146" i="26"/>
  <c r="N146" i="26" s="1"/>
  <c r="S146" i="26" s="1"/>
  <c r="H340" i="14"/>
  <c r="O340" i="14"/>
  <c r="S340" i="14"/>
  <c r="W340" i="14"/>
  <c r="AA340" i="14"/>
  <c r="AE340" i="14"/>
  <c r="AI340" i="14"/>
  <c r="AM340" i="14"/>
  <c r="M340" i="14"/>
  <c r="V340" i="14"/>
  <c r="AD340" i="14"/>
  <c r="AL340" i="14"/>
  <c r="K340" i="14"/>
  <c r="T340" i="14"/>
  <c r="AB340" i="14"/>
  <c r="AJ340" i="14"/>
  <c r="C340" i="14"/>
  <c r="L340" i="14"/>
  <c r="Q340" i="14"/>
  <c r="U340" i="14"/>
  <c r="Y340" i="14"/>
  <c r="AC340" i="14"/>
  <c r="AG340" i="14"/>
  <c r="AK340" i="14"/>
  <c r="AO340" i="14"/>
  <c r="R340" i="14"/>
  <c r="Z340" i="14"/>
  <c r="AH340" i="14"/>
  <c r="I340" i="14"/>
  <c r="P340" i="14"/>
  <c r="X340" i="14"/>
  <c r="AF340" i="14"/>
  <c r="AN340" i="14"/>
  <c r="I154" i="26"/>
  <c r="N154" i="26" s="1"/>
  <c r="S154" i="26" s="1"/>
  <c r="H348" i="14"/>
  <c r="O348" i="14"/>
  <c r="S348" i="14"/>
  <c r="W348" i="14"/>
  <c r="AA348" i="14"/>
  <c r="AE348" i="14"/>
  <c r="AI348" i="14"/>
  <c r="AM348" i="14"/>
  <c r="M348" i="14"/>
  <c r="V348" i="14"/>
  <c r="AD348" i="14"/>
  <c r="AL348" i="14"/>
  <c r="K348" i="14"/>
  <c r="T348" i="14"/>
  <c r="AB348" i="14"/>
  <c r="AJ348" i="14"/>
  <c r="C348" i="14"/>
  <c r="L348" i="14"/>
  <c r="Q348" i="14"/>
  <c r="U348" i="14"/>
  <c r="Y348" i="14"/>
  <c r="AC348" i="14"/>
  <c r="AG348" i="14"/>
  <c r="AK348" i="14"/>
  <c r="AO348" i="14"/>
  <c r="R348" i="14"/>
  <c r="Z348" i="14"/>
  <c r="AH348" i="14"/>
  <c r="I348" i="14"/>
  <c r="P348" i="14"/>
  <c r="X348" i="14"/>
  <c r="AF348" i="14"/>
  <c r="AN348" i="14"/>
  <c r="I162" i="26"/>
  <c r="N162" i="26" s="1"/>
  <c r="S162" i="26" s="1"/>
  <c r="K356" i="14"/>
  <c r="P356" i="14"/>
  <c r="T356" i="14"/>
  <c r="X356" i="14"/>
  <c r="AB356" i="14"/>
  <c r="AF356" i="14"/>
  <c r="AJ356" i="14"/>
  <c r="AN356" i="14"/>
  <c r="H356" i="14"/>
  <c r="O356" i="14"/>
  <c r="S356" i="14"/>
  <c r="W356" i="14"/>
  <c r="AA356" i="14"/>
  <c r="AE356" i="14"/>
  <c r="AI356" i="14"/>
  <c r="AM356" i="14"/>
  <c r="I356" i="14"/>
  <c r="M356" i="14"/>
  <c r="R356" i="14"/>
  <c r="V356" i="14"/>
  <c r="Z356" i="14"/>
  <c r="AD356" i="14"/>
  <c r="AH356" i="14"/>
  <c r="AL356" i="14"/>
  <c r="C356" i="14"/>
  <c r="L356" i="14"/>
  <c r="Q356" i="14"/>
  <c r="U356" i="14"/>
  <c r="Y356" i="14"/>
  <c r="AC356" i="14"/>
  <c r="AG356" i="14"/>
  <c r="AK356" i="14"/>
  <c r="AO356" i="14"/>
  <c r="I170" i="26"/>
  <c r="N170" i="26" s="1"/>
  <c r="S170" i="26" s="1"/>
  <c r="K364" i="14"/>
  <c r="P364" i="14"/>
  <c r="T364" i="14"/>
  <c r="X364" i="14"/>
  <c r="AB364" i="14"/>
  <c r="AF364" i="14"/>
  <c r="AJ364" i="14"/>
  <c r="AN364" i="14"/>
  <c r="H364" i="14"/>
  <c r="O364" i="14"/>
  <c r="S364" i="14"/>
  <c r="W364" i="14"/>
  <c r="AA364" i="14"/>
  <c r="AE364" i="14"/>
  <c r="AI364" i="14"/>
  <c r="AM364" i="14"/>
  <c r="I364" i="14"/>
  <c r="M364" i="14"/>
  <c r="R364" i="14"/>
  <c r="V364" i="14"/>
  <c r="Z364" i="14"/>
  <c r="AD364" i="14"/>
  <c r="AH364" i="14"/>
  <c r="AL364" i="14"/>
  <c r="C364" i="14"/>
  <c r="L364" i="14"/>
  <c r="Q364" i="14"/>
  <c r="U364" i="14"/>
  <c r="Y364" i="14"/>
  <c r="AC364" i="14"/>
  <c r="AG364" i="14"/>
  <c r="AK364" i="14"/>
  <c r="AO364" i="14"/>
  <c r="V55" i="17"/>
  <c r="G34" i="1"/>
  <c r="I30" i="14"/>
  <c r="AC30" i="14"/>
  <c r="AE30" i="14" s="1"/>
  <c r="V77" i="17"/>
  <c r="AC52" i="14"/>
  <c r="AE52" i="14" s="1"/>
  <c r="I52" i="14"/>
  <c r="E75" i="1" s="1"/>
  <c r="V79" i="17"/>
  <c r="I54" i="14"/>
  <c r="E77" i="1" s="1"/>
  <c r="AC54" i="14"/>
  <c r="AE54" i="14" s="1"/>
  <c r="V87" i="17"/>
  <c r="I62" i="14"/>
  <c r="E85" i="1" s="1"/>
  <c r="AC62" i="14"/>
  <c r="AE62" i="14" s="1"/>
  <c r="V91" i="17"/>
  <c r="AC66" i="14"/>
  <c r="AE66" i="14" s="1"/>
  <c r="I66" i="14"/>
  <c r="E89" i="1" s="1"/>
  <c r="V97" i="17"/>
  <c r="G114" i="1"/>
  <c r="I72" i="14"/>
  <c r="AC72" i="14"/>
  <c r="AE72" i="14" s="1"/>
  <c r="V101" i="17"/>
  <c r="G118" i="1"/>
  <c r="I76" i="14"/>
  <c r="AC76" i="14"/>
  <c r="AE76" i="14" s="1"/>
  <c r="V103" i="17"/>
  <c r="G120" i="1"/>
  <c r="AC78" i="14"/>
  <c r="AE78" i="14" s="1"/>
  <c r="I78" i="14"/>
  <c r="V107" i="17"/>
  <c r="G124" i="1"/>
  <c r="AC82" i="14"/>
  <c r="AE82" i="14" s="1"/>
  <c r="I82" i="14"/>
  <c r="V111" i="17"/>
  <c r="G128" i="1"/>
  <c r="AC86" i="14"/>
  <c r="AE86" i="14" s="1"/>
  <c r="I86" i="14"/>
  <c r="I92" i="14"/>
  <c r="V117" i="17"/>
  <c r="G134" i="1"/>
  <c r="AC92" i="14"/>
  <c r="AE92" i="14" s="1"/>
  <c r="V123" i="17"/>
  <c r="G140" i="1"/>
  <c r="I98" i="14"/>
  <c r="AC98" i="14"/>
  <c r="AE98" i="14" s="1"/>
  <c r="R127" i="17"/>
  <c r="V139" i="17"/>
  <c r="G175" i="1"/>
  <c r="AC114" i="14"/>
  <c r="AE114" i="14" s="1"/>
  <c r="I114" i="14"/>
  <c r="V151" i="17"/>
  <c r="G187" i="1"/>
  <c r="AC126" i="14"/>
  <c r="AE126" i="14" s="1"/>
  <c r="I126" i="14"/>
  <c r="V153" i="17"/>
  <c r="G189" i="1"/>
  <c r="AC128" i="14"/>
  <c r="AE128" i="14" s="1"/>
  <c r="I128" i="14"/>
  <c r="AI50" i="17"/>
  <c r="AZ50" i="17"/>
  <c r="AZ56" i="17"/>
  <c r="AI56" i="17"/>
  <c r="AI60" i="17"/>
  <c r="AZ60" i="17"/>
  <c r="AI68" i="17"/>
  <c r="AZ68" i="17"/>
  <c r="AZ70" i="17"/>
  <c r="AI70" i="17"/>
  <c r="AI72" i="17"/>
  <c r="AZ72" i="17"/>
  <c r="AZ74" i="17"/>
  <c r="AI74" i="17"/>
  <c r="AZ76" i="17"/>
  <c r="AI76" i="17"/>
  <c r="AZ80" i="17"/>
  <c r="AI80" i="17"/>
  <c r="AI84" i="17"/>
  <c r="AZ84" i="17"/>
  <c r="AZ88" i="17"/>
  <c r="AI88" i="17"/>
  <c r="AZ90" i="17"/>
  <c r="AI90" i="17"/>
  <c r="G113" i="26"/>
  <c r="AI40" i="17"/>
  <c r="AZ40" i="17"/>
  <c r="AI44" i="17"/>
  <c r="AZ44" i="17"/>
  <c r="AZ48" i="17"/>
  <c r="AI48" i="17"/>
  <c r="AZ58" i="17"/>
  <c r="AI58" i="17"/>
  <c r="AZ66" i="17"/>
  <c r="AI66" i="17"/>
  <c r="AZ35" i="17"/>
  <c r="AI35" i="17"/>
  <c r="AI37" i="17"/>
  <c r="AZ37" i="17"/>
  <c r="AI39" i="17"/>
  <c r="AZ39" i="17"/>
  <c r="AI41" i="17"/>
  <c r="AZ41" i="17"/>
  <c r="AI43" i="17"/>
  <c r="AZ43" i="17"/>
  <c r="AZ45" i="17"/>
  <c r="AI45" i="17"/>
  <c r="AZ92" i="17"/>
  <c r="AI92" i="17"/>
  <c r="AI94" i="17"/>
  <c r="AZ94" i="17"/>
  <c r="AI96" i="17"/>
  <c r="AZ96" i="17"/>
  <c r="AI98" i="17"/>
  <c r="AZ98" i="17"/>
  <c r="AZ100" i="17"/>
  <c r="AI100" i="17"/>
  <c r="AI104" i="17"/>
  <c r="AZ104" i="17"/>
  <c r="AZ108" i="17"/>
  <c r="AI108" i="17"/>
  <c r="AZ110" i="17"/>
  <c r="AI110" i="17"/>
  <c r="AZ112" i="17"/>
  <c r="AI112" i="17"/>
  <c r="AZ120" i="17"/>
  <c r="AI120" i="17"/>
  <c r="AZ122" i="17"/>
  <c r="AI122" i="17"/>
  <c r="AZ124" i="17"/>
  <c r="AI124" i="17"/>
  <c r="AI126" i="17"/>
  <c r="AZ126" i="17"/>
  <c r="AZ128" i="17"/>
  <c r="AI128" i="17"/>
  <c r="AZ130" i="17"/>
  <c r="AI130" i="17"/>
  <c r="AI132" i="17"/>
  <c r="AZ132" i="17"/>
  <c r="AZ134" i="17"/>
  <c r="AI134" i="17"/>
  <c r="AI136" i="17"/>
  <c r="AZ136" i="17"/>
  <c r="AZ138" i="17"/>
  <c r="AI138" i="17"/>
  <c r="AZ140" i="17"/>
  <c r="AI140" i="17"/>
  <c r="AZ142" i="17"/>
  <c r="AI142" i="17"/>
  <c r="AZ144" i="17"/>
  <c r="AI144" i="17"/>
  <c r="AZ146" i="17"/>
  <c r="AI146" i="17"/>
  <c r="AZ148" i="17"/>
  <c r="AI148" i="17"/>
  <c r="AI154" i="17"/>
  <c r="AZ154" i="17"/>
  <c r="AN35" i="17"/>
  <c r="Z35" i="17"/>
  <c r="E21" i="17"/>
  <c r="BE37" i="17"/>
  <c r="AQ37"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AN127" i="17"/>
  <c r="Z127" i="17"/>
  <c r="AN135" i="17"/>
  <c r="Z135" i="17"/>
  <c r="AN137" i="17"/>
  <c r="Z137" i="17"/>
  <c r="AN141" i="17"/>
  <c r="Z141" i="17"/>
  <c r="AN145" i="17"/>
  <c r="Z145" i="17"/>
  <c r="Z153" i="17"/>
  <c r="AN155" i="17"/>
  <c r="Z155" i="17"/>
  <c r="AZ197" i="17"/>
  <c r="AI197" i="17"/>
  <c r="AZ203" i="17"/>
  <c r="AI203" i="17"/>
  <c r="AZ67" i="17"/>
  <c r="AI67" i="17"/>
  <c r="AZ79" i="17"/>
  <c r="AI79" i="17"/>
  <c r="AZ83" i="17"/>
  <c r="AI83" i="17"/>
  <c r="AI103" i="17"/>
  <c r="AZ103" i="17"/>
  <c r="AZ107" i="17"/>
  <c r="AI107" i="17"/>
  <c r="AZ109" i="17"/>
  <c r="AI109" i="17"/>
  <c r="AI111" i="17"/>
  <c r="AZ111" i="17"/>
  <c r="AI115" i="17"/>
  <c r="AZ115" i="17"/>
  <c r="AI119" i="17"/>
  <c r="AZ119" i="17"/>
  <c r="AI121" i="17"/>
  <c r="AZ121" i="17"/>
  <c r="AZ123" i="17"/>
  <c r="AI123" i="17"/>
  <c r="AZ125" i="17"/>
  <c r="AI125" i="17"/>
  <c r="AZ127" i="17"/>
  <c r="AI127" i="17"/>
  <c r="AI129" i="17"/>
  <c r="AZ129" i="17"/>
  <c r="AZ131" i="17"/>
  <c r="AI131" i="17"/>
  <c r="AZ133" i="17"/>
  <c r="AI133" i="17"/>
  <c r="AZ135" i="17"/>
  <c r="AI135" i="17"/>
  <c r="AZ137" i="17"/>
  <c r="AI137" i="17"/>
  <c r="AZ139" i="17"/>
  <c r="AI139" i="17"/>
  <c r="AZ141" i="17"/>
  <c r="AI141" i="17"/>
  <c r="AI143" i="17"/>
  <c r="AZ143" i="17"/>
  <c r="AI145" i="17"/>
  <c r="AZ145" i="17"/>
  <c r="AZ147" i="17"/>
  <c r="AI147" i="17"/>
  <c r="AI149" i="17"/>
  <c r="AZ149" i="17"/>
  <c r="AZ153" i="17"/>
  <c r="AI153" i="17"/>
  <c r="AZ155" i="17"/>
  <c r="AI155" i="17"/>
  <c r="AN36" i="17"/>
  <c r="Z36" i="17"/>
  <c r="BE38" i="17"/>
  <c r="AQ38" i="17"/>
  <c r="AN48" i="17"/>
  <c r="Z48" i="17"/>
  <c r="AQ50" i="17"/>
  <c r="BE50" i="17"/>
  <c r="AQ56" i="17"/>
  <c r="BE56" i="17"/>
  <c r="AQ58" i="17"/>
  <c r="BE58" i="17"/>
  <c r="V37" i="17"/>
  <c r="G16" i="1"/>
  <c r="AC12" i="14"/>
  <c r="AE12" i="14" s="1"/>
  <c r="I12" i="14"/>
  <c r="AE47" i="17"/>
  <c r="AV47" i="17"/>
  <c r="V57" i="17"/>
  <c r="G36" i="1"/>
  <c r="I32" i="14"/>
  <c r="AC32" i="14"/>
  <c r="AE32" i="14" s="1"/>
  <c r="V69" i="17"/>
  <c r="I44" i="14"/>
  <c r="E67" i="1" s="1"/>
  <c r="AC44" i="14"/>
  <c r="AE44" i="14" s="1"/>
  <c r="V75" i="17"/>
  <c r="I50" i="14"/>
  <c r="E73" i="1" s="1"/>
  <c r="AC50" i="14"/>
  <c r="AE50" i="14" s="1"/>
  <c r="V81" i="17"/>
  <c r="AC56" i="14"/>
  <c r="AE56" i="14" s="1"/>
  <c r="I56" i="14"/>
  <c r="E79" i="1" s="1"/>
  <c r="V89" i="17"/>
  <c r="I64" i="14"/>
  <c r="E87" i="1" s="1"/>
  <c r="AC64" i="14"/>
  <c r="AE64" i="14" s="1"/>
  <c r="V105" i="17"/>
  <c r="G122" i="1"/>
  <c r="AC80" i="14"/>
  <c r="AE80" i="14" s="1"/>
  <c r="I80" i="14"/>
  <c r="V113" i="17"/>
  <c r="G130" i="1"/>
  <c r="AC88" i="14"/>
  <c r="AE88" i="14" s="1"/>
  <c r="I88" i="14"/>
  <c r="AE123" i="17"/>
  <c r="AV123" i="17"/>
  <c r="AC102" i="14"/>
  <c r="AE102" i="14" s="1"/>
  <c r="V127" i="17"/>
  <c r="G163" i="1"/>
  <c r="I102" i="14"/>
  <c r="V131" i="17"/>
  <c r="G167" i="1"/>
  <c r="AC106" i="14"/>
  <c r="AE106" i="14" s="1"/>
  <c r="I106" i="14"/>
  <c r="V137" i="17"/>
  <c r="G173" i="1"/>
  <c r="I112" i="14"/>
  <c r="AC112" i="14"/>
  <c r="AE112" i="14" s="1"/>
  <c r="V155" i="17"/>
  <c r="G191" i="1"/>
  <c r="AC130" i="14"/>
  <c r="AE130" i="14" s="1"/>
  <c r="I130" i="14"/>
  <c r="AE82" i="17"/>
  <c r="AV82" i="17"/>
  <c r="AV92" i="17"/>
  <c r="AE92" i="17"/>
  <c r="AV108" i="17"/>
  <c r="AE108" i="17"/>
  <c r="AV140" i="17"/>
  <c r="AE140" i="17"/>
  <c r="F308" i="14"/>
  <c r="H116" i="26"/>
  <c r="F312" i="14"/>
  <c r="H120" i="26"/>
  <c r="F316" i="14"/>
  <c r="H124" i="26"/>
  <c r="F320" i="14"/>
  <c r="H128" i="26"/>
  <c r="F324" i="14"/>
  <c r="H132" i="26"/>
  <c r="F328" i="14"/>
  <c r="H136" i="26"/>
  <c r="F332" i="14"/>
  <c r="H140" i="26"/>
  <c r="F336" i="14"/>
  <c r="H144" i="26"/>
  <c r="F340" i="14"/>
  <c r="H148" i="26"/>
  <c r="F344" i="14"/>
  <c r="H152" i="26"/>
  <c r="F348" i="14"/>
  <c r="H156" i="26"/>
  <c r="F352" i="14"/>
  <c r="H160" i="26"/>
  <c r="F356" i="14"/>
  <c r="H164" i="26"/>
  <c r="F360" i="14"/>
  <c r="H168" i="26"/>
  <c r="F364" i="14"/>
  <c r="H172" i="26"/>
  <c r="F368" i="14"/>
  <c r="H176" i="26"/>
  <c r="F372" i="14"/>
  <c r="H180" i="26"/>
  <c r="F376" i="14"/>
  <c r="R310" i="14"/>
  <c r="T310" i="14"/>
  <c r="V310" i="14" s="1"/>
  <c r="AB310" i="14"/>
  <c r="X310" i="14"/>
  <c r="AF310" i="14"/>
  <c r="C310" i="14"/>
  <c r="I116" i="26"/>
  <c r="N116" i="26" s="1"/>
  <c r="S116" i="26" s="1"/>
  <c r="P310" i="14"/>
  <c r="H310" i="14"/>
  <c r="K310" i="14"/>
  <c r="AD310" i="14"/>
  <c r="I310" i="14"/>
  <c r="AC310" i="14"/>
  <c r="AE310" i="14" s="1"/>
  <c r="L310" i="14"/>
  <c r="AJ310" i="14"/>
  <c r="AH310" i="14"/>
  <c r="AK310" i="14"/>
  <c r="AL310" i="14"/>
  <c r="AM310" i="14" s="1"/>
  <c r="AN310" i="14"/>
  <c r="AO310" i="14" s="1"/>
  <c r="AI310" i="14"/>
  <c r="H311" i="14"/>
  <c r="I120" i="26"/>
  <c r="N120" i="26" s="1"/>
  <c r="S120" i="26" s="1"/>
  <c r="P314" i="14"/>
  <c r="H314" i="14"/>
  <c r="K314" i="14"/>
  <c r="AD314" i="14"/>
  <c r="C314" i="14"/>
  <c r="R314" i="14"/>
  <c r="T314" i="14"/>
  <c r="V314" i="14" s="1"/>
  <c r="AB314" i="14"/>
  <c r="X314" i="14"/>
  <c r="AF314" i="14"/>
  <c r="I314" i="14"/>
  <c r="AC314" i="14"/>
  <c r="AE314" i="14" s="1"/>
  <c r="AJ314" i="14"/>
  <c r="L314" i="14"/>
  <c r="AH314" i="14"/>
  <c r="AK314" i="14"/>
  <c r="AL314" i="14"/>
  <c r="AM314" i="14" s="1"/>
  <c r="AN314" i="14"/>
  <c r="AO314" i="14" s="1"/>
  <c r="AI314" i="14"/>
  <c r="H315" i="14"/>
  <c r="I124" i="26"/>
  <c r="N124" i="26" s="1"/>
  <c r="S124" i="26" s="1"/>
  <c r="V318" i="14"/>
  <c r="L318" i="14"/>
  <c r="AA318" i="14"/>
  <c r="T318" i="14"/>
  <c r="M318" i="14"/>
  <c r="K318" i="14"/>
  <c r="AG318" i="14"/>
  <c r="U318" i="14"/>
  <c r="AD318" i="14"/>
  <c r="AI318" i="14"/>
  <c r="AM318" i="14"/>
  <c r="C318" i="14"/>
  <c r="W318" i="14"/>
  <c r="AJ318" i="14"/>
  <c r="S318" i="14"/>
  <c r="AH318" i="14"/>
  <c r="R318" i="14"/>
  <c r="I318" i="14"/>
  <c r="P318" i="14"/>
  <c r="AC318" i="14"/>
  <c r="H318" i="14"/>
  <c r="AB318" i="14"/>
  <c r="X318" i="14"/>
  <c r="Q318" i="14"/>
  <c r="Y318" i="14"/>
  <c r="AF318" i="14"/>
  <c r="AK318" i="14"/>
  <c r="AO318" i="14"/>
  <c r="O318" i="14"/>
  <c r="AE318" i="14"/>
  <c r="AN318" i="14"/>
  <c r="Z318" i="14"/>
  <c r="AL318" i="14"/>
  <c r="I128" i="26"/>
  <c r="N128" i="26" s="1"/>
  <c r="S128" i="26" s="1"/>
  <c r="V322" i="14"/>
  <c r="L322" i="14"/>
  <c r="AA322" i="14"/>
  <c r="T322" i="14"/>
  <c r="M322" i="14"/>
  <c r="K322" i="14"/>
  <c r="AG322" i="14"/>
  <c r="U322" i="14"/>
  <c r="AD322" i="14"/>
  <c r="AI322" i="14"/>
  <c r="AM322" i="14"/>
  <c r="C322" i="14"/>
  <c r="W322" i="14"/>
  <c r="AJ322" i="14"/>
  <c r="S322" i="14"/>
  <c r="AH322" i="14"/>
  <c r="R322" i="14"/>
  <c r="I322" i="14"/>
  <c r="P322" i="14"/>
  <c r="AC322" i="14"/>
  <c r="H322" i="14"/>
  <c r="AB322" i="14"/>
  <c r="X322" i="14"/>
  <c r="Q322" i="14"/>
  <c r="Y322" i="14"/>
  <c r="AF322" i="14"/>
  <c r="AK322" i="14"/>
  <c r="AO322" i="14"/>
  <c r="O322" i="14"/>
  <c r="AE322" i="14"/>
  <c r="AN322" i="14"/>
  <c r="Z322" i="14"/>
  <c r="AL322" i="14"/>
  <c r="I132" i="26"/>
  <c r="N132" i="26" s="1"/>
  <c r="S132" i="26" s="1"/>
  <c r="K326" i="14"/>
  <c r="R326" i="14"/>
  <c r="AA326" i="14"/>
  <c r="P326" i="14"/>
  <c r="AG326" i="14"/>
  <c r="L326" i="14"/>
  <c r="AC326" i="14"/>
  <c r="Q326" i="14"/>
  <c r="Y326" i="14"/>
  <c r="AF326" i="14"/>
  <c r="AK326" i="14"/>
  <c r="AO326" i="14"/>
  <c r="W326" i="14"/>
  <c r="AJ326" i="14"/>
  <c r="S326" i="14"/>
  <c r="AH326" i="14"/>
  <c r="I326" i="14"/>
  <c r="M326" i="14"/>
  <c r="V326" i="14"/>
  <c r="AB326" i="14"/>
  <c r="X326" i="14"/>
  <c r="H326" i="14"/>
  <c r="T326" i="14"/>
  <c r="C326" i="14"/>
  <c r="U326" i="14"/>
  <c r="AD326" i="14"/>
  <c r="AI326" i="14"/>
  <c r="AM326" i="14"/>
  <c r="O326" i="14"/>
  <c r="AE326" i="14"/>
  <c r="AN326" i="14"/>
  <c r="Z326" i="14"/>
  <c r="AL326" i="14"/>
  <c r="I136" i="26"/>
  <c r="N136" i="26" s="1"/>
  <c r="S136" i="26" s="1"/>
  <c r="K330" i="14"/>
  <c r="R330" i="14"/>
  <c r="AA330" i="14"/>
  <c r="P330" i="14"/>
  <c r="AG330" i="14"/>
  <c r="L330" i="14"/>
  <c r="AC330" i="14"/>
  <c r="Q330" i="14"/>
  <c r="Y330" i="14"/>
  <c r="AF330" i="14"/>
  <c r="AK330" i="14"/>
  <c r="AO330" i="14"/>
  <c r="W330" i="14"/>
  <c r="AJ330" i="14"/>
  <c r="S330" i="14"/>
  <c r="AH330" i="14"/>
  <c r="I330" i="14"/>
  <c r="M330" i="14"/>
  <c r="V330" i="14"/>
  <c r="AB330" i="14"/>
  <c r="X330" i="14"/>
  <c r="H330" i="14"/>
  <c r="T330" i="14"/>
  <c r="C330" i="14"/>
  <c r="U330" i="14"/>
  <c r="AD330" i="14"/>
  <c r="AI330" i="14"/>
  <c r="AM330" i="14"/>
  <c r="O330" i="14"/>
  <c r="AE330" i="14"/>
  <c r="AN330" i="14"/>
  <c r="Z330" i="14"/>
  <c r="AL330" i="14"/>
  <c r="I140" i="26"/>
  <c r="N140" i="26" s="1"/>
  <c r="S140" i="26" s="1"/>
  <c r="H334" i="14"/>
  <c r="O334" i="14"/>
  <c r="S334" i="14"/>
  <c r="W334" i="14"/>
  <c r="AA334" i="14"/>
  <c r="AE334" i="14"/>
  <c r="AI334" i="14"/>
  <c r="AM334" i="14"/>
  <c r="I334" i="14"/>
  <c r="P334" i="14"/>
  <c r="X334" i="14"/>
  <c r="AF334" i="14"/>
  <c r="AN334" i="14"/>
  <c r="R334" i="14"/>
  <c r="Z334" i="14"/>
  <c r="AH334" i="14"/>
  <c r="C334" i="14"/>
  <c r="L334" i="14"/>
  <c r="Q334" i="14"/>
  <c r="U334" i="14"/>
  <c r="Y334" i="14"/>
  <c r="AC334" i="14"/>
  <c r="AG334" i="14"/>
  <c r="AK334" i="14"/>
  <c r="AO334" i="14"/>
  <c r="K334" i="14"/>
  <c r="T334" i="14"/>
  <c r="AB334" i="14"/>
  <c r="AJ334" i="14"/>
  <c r="M334" i="14"/>
  <c r="V334" i="14"/>
  <c r="AD334" i="14"/>
  <c r="AL334" i="14"/>
  <c r="I144" i="26"/>
  <c r="N144" i="26" s="1"/>
  <c r="S144" i="26" s="1"/>
  <c r="H338" i="14"/>
  <c r="O338" i="14"/>
  <c r="S338" i="14"/>
  <c r="W338" i="14"/>
  <c r="AA338" i="14"/>
  <c r="AE338" i="14"/>
  <c r="AI338" i="14"/>
  <c r="AM338" i="14"/>
  <c r="I338" i="14"/>
  <c r="P338" i="14"/>
  <c r="X338" i="14"/>
  <c r="AF338" i="14"/>
  <c r="AN338" i="14"/>
  <c r="R338" i="14"/>
  <c r="Z338" i="14"/>
  <c r="AH338" i="14"/>
  <c r="C338" i="14"/>
  <c r="L338" i="14"/>
  <c r="Q338" i="14"/>
  <c r="U338" i="14"/>
  <c r="Y338" i="14"/>
  <c r="AC338" i="14"/>
  <c r="AG338" i="14"/>
  <c r="AK338" i="14"/>
  <c r="AO338" i="14"/>
  <c r="K338" i="14"/>
  <c r="T338" i="14"/>
  <c r="AB338" i="14"/>
  <c r="AJ338" i="14"/>
  <c r="M338" i="14"/>
  <c r="V338" i="14"/>
  <c r="AD338" i="14"/>
  <c r="AL338" i="14"/>
  <c r="I148" i="26"/>
  <c r="N148" i="26" s="1"/>
  <c r="S148" i="26" s="1"/>
  <c r="H342" i="14"/>
  <c r="O342" i="14"/>
  <c r="S342" i="14"/>
  <c r="W342" i="14"/>
  <c r="AA342" i="14"/>
  <c r="AE342" i="14"/>
  <c r="AI342" i="14"/>
  <c r="AM342" i="14"/>
  <c r="I342" i="14"/>
  <c r="P342" i="14"/>
  <c r="X342" i="14"/>
  <c r="AF342" i="14"/>
  <c r="AN342" i="14"/>
  <c r="R342" i="14"/>
  <c r="Z342" i="14"/>
  <c r="AH342" i="14"/>
  <c r="C342" i="14"/>
  <c r="L342" i="14"/>
  <c r="Q342" i="14"/>
  <c r="U342" i="14"/>
  <c r="Y342" i="14"/>
  <c r="AC342" i="14"/>
  <c r="AG342" i="14"/>
  <c r="AK342" i="14"/>
  <c r="AO342" i="14"/>
  <c r="K342" i="14"/>
  <c r="T342" i="14"/>
  <c r="AB342" i="14"/>
  <c r="AJ342" i="14"/>
  <c r="M342" i="14"/>
  <c r="V342" i="14"/>
  <c r="AD342" i="14"/>
  <c r="AL342" i="14"/>
  <c r="I152" i="26"/>
  <c r="N152" i="26" s="1"/>
  <c r="S152" i="26" s="1"/>
  <c r="H346" i="14"/>
  <c r="O346" i="14"/>
  <c r="S346" i="14"/>
  <c r="W346" i="14"/>
  <c r="AA346" i="14"/>
  <c r="AE346" i="14"/>
  <c r="AI346" i="14"/>
  <c r="AM346" i="14"/>
  <c r="I346" i="14"/>
  <c r="P346" i="14"/>
  <c r="X346" i="14"/>
  <c r="AF346" i="14"/>
  <c r="AN346" i="14"/>
  <c r="R346" i="14"/>
  <c r="Z346" i="14"/>
  <c r="AH346" i="14"/>
  <c r="C346" i="14"/>
  <c r="L346" i="14"/>
  <c r="Q346" i="14"/>
  <c r="U346" i="14"/>
  <c r="Y346" i="14"/>
  <c r="AC346" i="14"/>
  <c r="AG346" i="14"/>
  <c r="AK346" i="14"/>
  <c r="AO346" i="14"/>
  <c r="K346" i="14"/>
  <c r="T346" i="14"/>
  <c r="AB346" i="14"/>
  <c r="AJ346" i="14"/>
  <c r="M346" i="14"/>
  <c r="V346" i="14"/>
  <c r="AD346" i="14"/>
  <c r="AL346" i="14"/>
  <c r="I156" i="26"/>
  <c r="N156" i="26" s="1"/>
  <c r="S156" i="26" s="1"/>
  <c r="H350" i="14"/>
  <c r="O350" i="14"/>
  <c r="S350" i="14"/>
  <c r="W350" i="14"/>
  <c r="AA350" i="14"/>
  <c r="AE350" i="14"/>
  <c r="AI350" i="14"/>
  <c r="AM350" i="14"/>
  <c r="I350" i="14"/>
  <c r="P350" i="14"/>
  <c r="X350" i="14"/>
  <c r="AF350" i="14"/>
  <c r="AN350" i="14"/>
  <c r="R350" i="14"/>
  <c r="Z350" i="14"/>
  <c r="AH350" i="14"/>
  <c r="C350" i="14"/>
  <c r="L350" i="14"/>
  <c r="Q350" i="14"/>
  <c r="U350" i="14"/>
  <c r="Y350" i="14"/>
  <c r="AC350" i="14"/>
  <c r="AG350" i="14"/>
  <c r="AK350" i="14"/>
  <c r="AO350" i="14"/>
  <c r="K350" i="14"/>
  <c r="T350" i="14"/>
  <c r="AB350" i="14"/>
  <c r="AJ350" i="14"/>
  <c r="M350" i="14"/>
  <c r="V350" i="14"/>
  <c r="AD350" i="14"/>
  <c r="AL350" i="14"/>
  <c r="I160" i="26"/>
  <c r="N160" i="26" s="1"/>
  <c r="S160" i="26" s="1"/>
  <c r="K354" i="14"/>
  <c r="P354" i="14"/>
  <c r="T354" i="14"/>
  <c r="X354" i="14"/>
  <c r="AB354" i="14"/>
  <c r="AF354" i="14"/>
  <c r="AJ354" i="14"/>
  <c r="AN354" i="14"/>
  <c r="H354" i="14"/>
  <c r="O354" i="14"/>
  <c r="S354" i="14"/>
  <c r="W354" i="14"/>
  <c r="AA354" i="14"/>
  <c r="AE354" i="14"/>
  <c r="AI354" i="14"/>
  <c r="AM354" i="14"/>
  <c r="I354" i="14"/>
  <c r="M354" i="14"/>
  <c r="R354" i="14"/>
  <c r="V354" i="14"/>
  <c r="Z354" i="14"/>
  <c r="AD354" i="14"/>
  <c r="AH354" i="14"/>
  <c r="AL354" i="14"/>
  <c r="C354" i="14"/>
  <c r="L354" i="14"/>
  <c r="Q354" i="14"/>
  <c r="U354" i="14"/>
  <c r="Y354" i="14"/>
  <c r="AC354" i="14"/>
  <c r="AG354" i="14"/>
  <c r="AK354" i="14"/>
  <c r="AO354" i="14"/>
  <c r="I164" i="26"/>
  <c r="N164" i="26" s="1"/>
  <c r="S164" i="26" s="1"/>
  <c r="K358" i="14"/>
  <c r="P358" i="14"/>
  <c r="T358" i="14"/>
  <c r="X358" i="14"/>
  <c r="AB358" i="14"/>
  <c r="AF358" i="14"/>
  <c r="AJ358" i="14"/>
  <c r="AN358" i="14"/>
  <c r="H358" i="14"/>
  <c r="O358" i="14"/>
  <c r="S358" i="14"/>
  <c r="W358" i="14"/>
  <c r="AA358" i="14"/>
  <c r="AE358" i="14"/>
  <c r="AI358" i="14"/>
  <c r="AM358" i="14"/>
  <c r="I358" i="14"/>
  <c r="M358" i="14"/>
  <c r="R358" i="14"/>
  <c r="V358" i="14"/>
  <c r="Z358" i="14"/>
  <c r="AD358" i="14"/>
  <c r="AH358" i="14"/>
  <c r="AL358" i="14"/>
  <c r="C358" i="14"/>
  <c r="L358" i="14"/>
  <c r="Q358" i="14"/>
  <c r="U358" i="14"/>
  <c r="Y358" i="14"/>
  <c r="AC358" i="14"/>
  <c r="AG358" i="14"/>
  <c r="AK358" i="14"/>
  <c r="AO358" i="14"/>
  <c r="I168" i="26"/>
  <c r="N168" i="26" s="1"/>
  <c r="S168" i="26" s="1"/>
  <c r="K362" i="14"/>
  <c r="P362" i="14"/>
  <c r="T362" i="14"/>
  <c r="X362" i="14"/>
  <c r="AB362" i="14"/>
  <c r="AF362" i="14"/>
  <c r="AJ362" i="14"/>
  <c r="AN362" i="14"/>
  <c r="H362" i="14"/>
  <c r="O362" i="14"/>
  <c r="S362" i="14"/>
  <c r="W362" i="14"/>
  <c r="AA362" i="14"/>
  <c r="AE362" i="14"/>
  <c r="AI362" i="14"/>
  <c r="AM362" i="14"/>
  <c r="I362" i="14"/>
  <c r="M362" i="14"/>
  <c r="R362" i="14"/>
  <c r="V362" i="14"/>
  <c r="Z362" i="14"/>
  <c r="AD362" i="14"/>
  <c r="AH362" i="14"/>
  <c r="AL362" i="14"/>
  <c r="C362" i="14"/>
  <c r="L362" i="14"/>
  <c r="Q362" i="14"/>
  <c r="U362" i="14"/>
  <c r="Y362" i="14"/>
  <c r="AC362" i="14"/>
  <c r="AG362" i="14"/>
  <c r="AK362" i="14"/>
  <c r="AO362" i="14"/>
  <c r="H366" i="14"/>
  <c r="P366" i="14"/>
  <c r="T366" i="14"/>
  <c r="X366" i="14"/>
  <c r="AB366" i="14"/>
  <c r="AF366" i="14"/>
  <c r="AJ366" i="14"/>
  <c r="AN366" i="14"/>
  <c r="I366" i="14"/>
  <c r="M366" i="14"/>
  <c r="Q366" i="14"/>
  <c r="U366" i="14"/>
  <c r="Y366" i="14"/>
  <c r="AC366" i="14"/>
  <c r="AG366" i="14"/>
  <c r="AK366" i="14"/>
  <c r="AO366" i="14"/>
  <c r="I172" i="26"/>
  <c r="N172" i="26" s="1"/>
  <c r="S172" i="26" s="1"/>
  <c r="L366" i="14"/>
  <c r="R366" i="14"/>
  <c r="V366" i="14"/>
  <c r="Z366" i="14"/>
  <c r="AD366" i="14"/>
  <c r="AH366" i="14"/>
  <c r="AL366" i="14"/>
  <c r="C366" i="14"/>
  <c r="K366" i="14"/>
  <c r="O366" i="14"/>
  <c r="S366" i="14"/>
  <c r="W366" i="14"/>
  <c r="AA366" i="14"/>
  <c r="AE366" i="14"/>
  <c r="AI366" i="14"/>
  <c r="AM366" i="14"/>
  <c r="I176" i="26"/>
  <c r="N176" i="26" s="1"/>
  <c r="S176" i="26" s="1"/>
  <c r="L370" i="14"/>
  <c r="R370" i="14"/>
  <c r="V370" i="14"/>
  <c r="Z370" i="14"/>
  <c r="AD370" i="14"/>
  <c r="AH370" i="14"/>
  <c r="AL370" i="14"/>
  <c r="C370" i="14"/>
  <c r="K370" i="14"/>
  <c r="O370" i="14"/>
  <c r="S370" i="14"/>
  <c r="W370" i="14"/>
  <c r="AA370" i="14"/>
  <c r="AE370" i="14"/>
  <c r="AI370" i="14"/>
  <c r="AM370" i="14"/>
  <c r="H370" i="14"/>
  <c r="P370" i="14"/>
  <c r="T370" i="14"/>
  <c r="X370" i="14"/>
  <c r="AB370" i="14"/>
  <c r="AF370" i="14"/>
  <c r="AJ370" i="14"/>
  <c r="AN370" i="14"/>
  <c r="I370" i="14"/>
  <c r="M370" i="14"/>
  <c r="Q370" i="14"/>
  <c r="U370" i="14"/>
  <c r="Y370" i="14"/>
  <c r="AC370" i="14"/>
  <c r="AG370" i="14"/>
  <c r="AK370" i="14"/>
  <c r="AO370" i="14"/>
  <c r="I180" i="26"/>
  <c r="N180" i="26" s="1"/>
  <c r="S180" i="26" s="1"/>
  <c r="L374" i="14"/>
  <c r="R374" i="14"/>
  <c r="V374" i="14"/>
  <c r="Z374" i="14"/>
  <c r="AD374" i="14"/>
  <c r="AH374" i="14"/>
  <c r="AL374" i="14"/>
  <c r="C374" i="14"/>
  <c r="K374" i="14"/>
  <c r="O374" i="14"/>
  <c r="S374" i="14"/>
  <c r="W374" i="14"/>
  <c r="AA374" i="14"/>
  <c r="AE374" i="14"/>
  <c r="AI374" i="14"/>
  <c r="AM374" i="14"/>
  <c r="H374" i="14"/>
  <c r="P374" i="14"/>
  <c r="T374" i="14"/>
  <c r="X374" i="14"/>
  <c r="AB374" i="14"/>
  <c r="AF374" i="14"/>
  <c r="AJ374" i="14"/>
  <c r="AN374" i="14"/>
  <c r="I374" i="14"/>
  <c r="M374" i="14"/>
  <c r="Q374" i="14"/>
  <c r="U374" i="14"/>
  <c r="Y374" i="14"/>
  <c r="AC374" i="14"/>
  <c r="AG374" i="14"/>
  <c r="AK374" i="14"/>
  <c r="AO374" i="14"/>
  <c r="H378" i="14"/>
  <c r="T378" i="14"/>
  <c r="AF378" i="14"/>
  <c r="AN378" i="14"/>
  <c r="M378" i="14"/>
  <c r="U378" i="14"/>
  <c r="AC378" i="14"/>
  <c r="AK378" i="14"/>
  <c r="L378" i="14"/>
  <c r="R378" i="14"/>
  <c r="V378" i="14"/>
  <c r="Z378" i="14"/>
  <c r="AD378" i="14"/>
  <c r="AH378" i="14"/>
  <c r="AL378" i="14"/>
  <c r="C378" i="14"/>
  <c r="K378" i="14"/>
  <c r="O378" i="14"/>
  <c r="S378" i="14"/>
  <c r="W378" i="14"/>
  <c r="AA378" i="14"/>
  <c r="AE378" i="14"/>
  <c r="AI378" i="14"/>
  <c r="AM378" i="14"/>
  <c r="P378" i="14"/>
  <c r="X378" i="14"/>
  <c r="AB378" i="14"/>
  <c r="AJ378" i="14"/>
  <c r="I378" i="14"/>
  <c r="Q378" i="14"/>
  <c r="Y378" i="14"/>
  <c r="AG378" i="14"/>
  <c r="AO378" i="14"/>
  <c r="H115" i="26"/>
  <c r="F311" i="14"/>
  <c r="AD311" i="14"/>
  <c r="H119" i="26"/>
  <c r="F315" i="14"/>
  <c r="AD315" i="14"/>
  <c r="H123" i="26"/>
  <c r="F319" i="14"/>
  <c r="H127" i="26"/>
  <c r="F323" i="14"/>
  <c r="H131" i="26"/>
  <c r="F327" i="14"/>
  <c r="H135" i="26"/>
  <c r="F331" i="14"/>
  <c r="H139" i="26"/>
  <c r="F335" i="14"/>
  <c r="H143" i="26"/>
  <c r="F339" i="14"/>
  <c r="H147" i="26"/>
  <c r="F343" i="14"/>
  <c r="H151" i="26"/>
  <c r="F347" i="14"/>
  <c r="H155" i="26"/>
  <c r="F351" i="14"/>
  <c r="H159" i="26"/>
  <c r="F355" i="14"/>
  <c r="H163" i="26"/>
  <c r="F359" i="14"/>
  <c r="H167" i="26"/>
  <c r="F363" i="14"/>
  <c r="H171" i="26"/>
  <c r="F367" i="14"/>
  <c r="H175" i="26"/>
  <c r="F371" i="14"/>
  <c r="H179" i="26"/>
  <c r="F375" i="14"/>
  <c r="T311" i="14"/>
  <c r="X311" i="14"/>
  <c r="V311" i="14"/>
  <c r="P311" i="14"/>
  <c r="I117" i="26"/>
  <c r="N117" i="26" s="1"/>
  <c r="S117" i="26" s="1"/>
  <c r="K311" i="14"/>
  <c r="AB311" i="14"/>
  <c r="R311" i="14"/>
  <c r="AF311" i="14"/>
  <c r="C311" i="14"/>
  <c r="I311" i="14"/>
  <c r="AC311" i="14"/>
  <c r="AE311" i="14" s="1"/>
  <c r="L311" i="14"/>
  <c r="AJ311" i="14"/>
  <c r="AK311" i="14"/>
  <c r="AH311" i="14"/>
  <c r="AL311" i="14"/>
  <c r="AM311" i="14" s="1"/>
  <c r="AI311" i="14"/>
  <c r="AN311" i="14"/>
  <c r="AO311" i="14" s="1"/>
  <c r="R315" i="14"/>
  <c r="P315" i="14"/>
  <c r="X315" i="14"/>
  <c r="AB315" i="14"/>
  <c r="I121" i="26"/>
  <c r="N121" i="26" s="1"/>
  <c r="S121" i="26" s="1"/>
  <c r="V315" i="14"/>
  <c r="K315" i="14"/>
  <c r="T315" i="14"/>
  <c r="AF315" i="14"/>
  <c r="C315" i="14"/>
  <c r="AC315" i="14"/>
  <c r="AE315" i="14" s="1"/>
  <c r="I315" i="14"/>
  <c r="AJ315" i="14"/>
  <c r="L315" i="14"/>
  <c r="AK315" i="14"/>
  <c r="AH315" i="14"/>
  <c r="AL315" i="14"/>
  <c r="AM315" i="14" s="1"/>
  <c r="AI315" i="14"/>
  <c r="AN315" i="14"/>
  <c r="AO315" i="14" s="1"/>
  <c r="I125" i="26"/>
  <c r="N125" i="26" s="1"/>
  <c r="S125" i="26" s="1"/>
  <c r="V319" i="14"/>
  <c r="L319" i="14"/>
  <c r="AA319" i="14"/>
  <c r="K319" i="14"/>
  <c r="AG319" i="14"/>
  <c r="H319" i="14"/>
  <c r="AB319" i="14"/>
  <c r="O319" i="14"/>
  <c r="W319" i="14"/>
  <c r="AE319" i="14"/>
  <c r="AJ319" i="14"/>
  <c r="AN319" i="14"/>
  <c r="AD319" i="14"/>
  <c r="AM319" i="14"/>
  <c r="Y319" i="14"/>
  <c r="AK319" i="14"/>
  <c r="R319" i="14"/>
  <c r="I319" i="14"/>
  <c r="P319" i="14"/>
  <c r="AC319" i="14"/>
  <c r="X319" i="14"/>
  <c r="T319" i="14"/>
  <c r="M319" i="14"/>
  <c r="C319" i="14"/>
  <c r="S319" i="14"/>
  <c r="Z319" i="14"/>
  <c r="AH319" i="14"/>
  <c r="AL319" i="14"/>
  <c r="U319" i="14"/>
  <c r="AI319" i="14"/>
  <c r="Q319" i="14"/>
  <c r="AF319" i="14"/>
  <c r="AO319" i="14"/>
  <c r="R323" i="14"/>
  <c r="I323" i="14"/>
  <c r="P323" i="14"/>
  <c r="AC323" i="14"/>
  <c r="S323" i="14"/>
  <c r="Z323" i="14"/>
  <c r="AH323" i="14"/>
  <c r="AL323" i="14"/>
  <c r="T323" i="14"/>
  <c r="K323" i="14"/>
  <c r="X323" i="14"/>
  <c r="AG323" i="14"/>
  <c r="Q323" i="14"/>
  <c r="Y323" i="14"/>
  <c r="AF323" i="14"/>
  <c r="AK323" i="14"/>
  <c r="AO323" i="14"/>
  <c r="I129" i="26"/>
  <c r="N129" i="26" s="1"/>
  <c r="S129" i="26" s="1"/>
  <c r="V323" i="14"/>
  <c r="L323" i="14"/>
  <c r="AA323" i="14"/>
  <c r="O323" i="14"/>
  <c r="W323" i="14"/>
  <c r="AE323" i="14"/>
  <c r="AJ323" i="14"/>
  <c r="AN323" i="14"/>
  <c r="H323" i="14"/>
  <c r="M323" i="14"/>
  <c r="AB323" i="14"/>
  <c r="C323" i="14"/>
  <c r="U323" i="14"/>
  <c r="AD323" i="14"/>
  <c r="AI323" i="14"/>
  <c r="AM323" i="14"/>
  <c r="I133" i="26"/>
  <c r="N133" i="26" s="1"/>
  <c r="S133" i="26" s="1"/>
  <c r="K327" i="14"/>
  <c r="R327" i="14"/>
  <c r="AA327" i="14"/>
  <c r="O327" i="14"/>
  <c r="W327" i="14"/>
  <c r="AE327" i="14"/>
  <c r="AJ327" i="14"/>
  <c r="AN327" i="14"/>
  <c r="L327" i="14"/>
  <c r="T327" i="14"/>
  <c r="AC327" i="14"/>
  <c r="C327" i="14"/>
  <c r="U327" i="14"/>
  <c r="AD327" i="14"/>
  <c r="AI327" i="14"/>
  <c r="AM327" i="14"/>
  <c r="I327" i="14"/>
  <c r="M327" i="14"/>
  <c r="V327" i="14"/>
  <c r="AB327" i="14"/>
  <c r="S327" i="14"/>
  <c r="Z327" i="14"/>
  <c r="AH327" i="14"/>
  <c r="AL327" i="14"/>
  <c r="H327" i="14"/>
  <c r="P327" i="14"/>
  <c r="X327" i="14"/>
  <c r="AG327" i="14"/>
  <c r="Q327" i="14"/>
  <c r="Y327" i="14"/>
  <c r="AF327" i="14"/>
  <c r="AK327" i="14"/>
  <c r="AO327" i="14"/>
  <c r="H331" i="14"/>
  <c r="O331" i="14"/>
  <c r="S331" i="14"/>
  <c r="W331" i="14"/>
  <c r="AA331" i="14"/>
  <c r="AE331" i="14"/>
  <c r="AI331" i="14"/>
  <c r="AM331" i="14"/>
  <c r="C331" i="14"/>
  <c r="K331" i="14"/>
  <c r="P331" i="14"/>
  <c r="T331" i="14"/>
  <c r="X331" i="14"/>
  <c r="AB331" i="14"/>
  <c r="AF331" i="14"/>
  <c r="AJ331" i="14"/>
  <c r="AN331" i="14"/>
  <c r="I137" i="26"/>
  <c r="N137" i="26" s="1"/>
  <c r="S137" i="26" s="1"/>
  <c r="L331" i="14"/>
  <c r="Q331" i="14"/>
  <c r="U331" i="14"/>
  <c r="Y331" i="14"/>
  <c r="AC331" i="14"/>
  <c r="AG331" i="14"/>
  <c r="AK331" i="14"/>
  <c r="AO331" i="14"/>
  <c r="I331" i="14"/>
  <c r="M331" i="14"/>
  <c r="R331" i="14"/>
  <c r="V331" i="14"/>
  <c r="Z331" i="14"/>
  <c r="AD331" i="14"/>
  <c r="AH331" i="14"/>
  <c r="AL331" i="14"/>
  <c r="I141" i="26"/>
  <c r="N141" i="26" s="1"/>
  <c r="S141" i="26" s="1"/>
  <c r="L335" i="14"/>
  <c r="Q335" i="14"/>
  <c r="U335" i="14"/>
  <c r="Y335" i="14"/>
  <c r="AC335" i="14"/>
  <c r="AG335" i="14"/>
  <c r="AK335" i="14"/>
  <c r="AO335" i="14"/>
  <c r="I335" i="14"/>
  <c r="M335" i="14"/>
  <c r="R335" i="14"/>
  <c r="V335" i="14"/>
  <c r="Z335" i="14"/>
  <c r="AD335" i="14"/>
  <c r="AH335" i="14"/>
  <c r="AL335" i="14"/>
  <c r="H335" i="14"/>
  <c r="O335" i="14"/>
  <c r="S335" i="14"/>
  <c r="W335" i="14"/>
  <c r="AA335" i="14"/>
  <c r="AE335" i="14"/>
  <c r="AI335" i="14"/>
  <c r="AM335" i="14"/>
  <c r="C335" i="14"/>
  <c r="K335" i="14"/>
  <c r="P335" i="14"/>
  <c r="T335" i="14"/>
  <c r="X335" i="14"/>
  <c r="AB335" i="14"/>
  <c r="AF335" i="14"/>
  <c r="AJ335" i="14"/>
  <c r="AN335" i="14"/>
  <c r="H339" i="14"/>
  <c r="O339" i="14"/>
  <c r="S339" i="14"/>
  <c r="W339" i="14"/>
  <c r="AA339" i="14"/>
  <c r="AE339" i="14"/>
  <c r="AI339" i="14"/>
  <c r="AM339" i="14"/>
  <c r="C339" i="14"/>
  <c r="K339" i="14"/>
  <c r="P339" i="14"/>
  <c r="T339" i="14"/>
  <c r="X339" i="14"/>
  <c r="AB339" i="14"/>
  <c r="AF339" i="14"/>
  <c r="AJ339" i="14"/>
  <c r="AN339" i="14"/>
  <c r="I145" i="26"/>
  <c r="N145" i="26" s="1"/>
  <c r="S145" i="26" s="1"/>
  <c r="L339" i="14"/>
  <c r="Q339" i="14"/>
  <c r="U339" i="14"/>
  <c r="Y339" i="14"/>
  <c r="AC339" i="14"/>
  <c r="AG339" i="14"/>
  <c r="AK339" i="14"/>
  <c r="AO339" i="14"/>
  <c r="I339" i="14"/>
  <c r="M339" i="14"/>
  <c r="R339" i="14"/>
  <c r="V339" i="14"/>
  <c r="Z339" i="14"/>
  <c r="AD339" i="14"/>
  <c r="AH339" i="14"/>
  <c r="AL339" i="14"/>
  <c r="I149" i="26"/>
  <c r="N149" i="26" s="1"/>
  <c r="S149" i="26" s="1"/>
  <c r="L343" i="14"/>
  <c r="Q343" i="14"/>
  <c r="U343" i="14"/>
  <c r="Y343" i="14"/>
  <c r="AC343" i="14"/>
  <c r="AG343" i="14"/>
  <c r="AK343" i="14"/>
  <c r="AO343" i="14"/>
  <c r="I343" i="14"/>
  <c r="M343" i="14"/>
  <c r="R343" i="14"/>
  <c r="V343" i="14"/>
  <c r="Z343" i="14"/>
  <c r="AD343" i="14"/>
  <c r="AH343" i="14"/>
  <c r="AL343" i="14"/>
  <c r="H343" i="14"/>
  <c r="O343" i="14"/>
  <c r="S343" i="14"/>
  <c r="W343" i="14"/>
  <c r="AA343" i="14"/>
  <c r="AE343" i="14"/>
  <c r="AI343" i="14"/>
  <c r="AM343" i="14"/>
  <c r="C343" i="14"/>
  <c r="K343" i="14"/>
  <c r="P343" i="14"/>
  <c r="T343" i="14"/>
  <c r="X343" i="14"/>
  <c r="AB343" i="14"/>
  <c r="AF343" i="14"/>
  <c r="AJ343" i="14"/>
  <c r="AN343" i="14"/>
  <c r="H347" i="14"/>
  <c r="O347" i="14"/>
  <c r="S347" i="14"/>
  <c r="W347" i="14"/>
  <c r="AA347" i="14"/>
  <c r="AE347" i="14"/>
  <c r="AI347" i="14"/>
  <c r="AM347" i="14"/>
  <c r="C347" i="14"/>
  <c r="K347" i="14"/>
  <c r="P347" i="14"/>
  <c r="T347" i="14"/>
  <c r="X347" i="14"/>
  <c r="AB347" i="14"/>
  <c r="AF347" i="14"/>
  <c r="AJ347" i="14"/>
  <c r="AN347" i="14"/>
  <c r="I153" i="26"/>
  <c r="N153" i="26" s="1"/>
  <c r="S153" i="26" s="1"/>
  <c r="L347" i="14"/>
  <c r="Q347" i="14"/>
  <c r="U347" i="14"/>
  <c r="Y347" i="14"/>
  <c r="AC347" i="14"/>
  <c r="AG347" i="14"/>
  <c r="AK347" i="14"/>
  <c r="AO347" i="14"/>
  <c r="I347" i="14"/>
  <c r="M347" i="14"/>
  <c r="R347" i="14"/>
  <c r="V347" i="14"/>
  <c r="Z347" i="14"/>
  <c r="AD347" i="14"/>
  <c r="AH347" i="14"/>
  <c r="AL347" i="14"/>
  <c r="I157" i="26"/>
  <c r="N157" i="26" s="1"/>
  <c r="S157" i="26" s="1"/>
  <c r="L351" i="14"/>
  <c r="Q351" i="14"/>
  <c r="U351" i="14"/>
  <c r="Y351" i="14"/>
  <c r="AC351" i="14"/>
  <c r="AG351" i="14"/>
  <c r="AK351" i="14"/>
  <c r="AO351" i="14"/>
  <c r="I351" i="14"/>
  <c r="M351" i="14"/>
  <c r="R351" i="14"/>
  <c r="V351" i="14"/>
  <c r="Z351" i="14"/>
  <c r="AD351" i="14"/>
  <c r="AH351" i="14"/>
  <c r="AL351" i="14"/>
  <c r="H351" i="14"/>
  <c r="O351" i="14"/>
  <c r="S351" i="14"/>
  <c r="W351" i="14"/>
  <c r="AA351" i="14"/>
  <c r="AE351" i="14"/>
  <c r="AI351" i="14"/>
  <c r="AM351" i="14"/>
  <c r="C351" i="14"/>
  <c r="K351" i="14"/>
  <c r="P351" i="14"/>
  <c r="T351" i="14"/>
  <c r="X351" i="14"/>
  <c r="AB351" i="14"/>
  <c r="AF351" i="14"/>
  <c r="AJ351" i="14"/>
  <c r="AN351" i="14"/>
  <c r="H355" i="14"/>
  <c r="O355" i="14"/>
  <c r="S355" i="14"/>
  <c r="W355" i="14"/>
  <c r="AA355" i="14"/>
  <c r="AE355" i="14"/>
  <c r="AI355" i="14"/>
  <c r="AM355" i="14"/>
  <c r="C355" i="14"/>
  <c r="K355" i="14"/>
  <c r="P355" i="14"/>
  <c r="T355" i="14"/>
  <c r="X355" i="14"/>
  <c r="AB355" i="14"/>
  <c r="AF355" i="14"/>
  <c r="AJ355" i="14"/>
  <c r="AN355" i="14"/>
  <c r="I161" i="26"/>
  <c r="N161" i="26" s="1"/>
  <c r="S161" i="26" s="1"/>
  <c r="L355" i="14"/>
  <c r="Q355" i="14"/>
  <c r="U355" i="14"/>
  <c r="Y355" i="14"/>
  <c r="AC355" i="14"/>
  <c r="AG355" i="14"/>
  <c r="AK355" i="14"/>
  <c r="AO355" i="14"/>
  <c r="I355" i="14"/>
  <c r="M355" i="14"/>
  <c r="R355" i="14"/>
  <c r="V355" i="14"/>
  <c r="Z355" i="14"/>
  <c r="AD355" i="14"/>
  <c r="AH355" i="14"/>
  <c r="AL355" i="14"/>
  <c r="I165" i="26"/>
  <c r="N165" i="26" s="1"/>
  <c r="S165" i="26" s="1"/>
  <c r="L359" i="14"/>
  <c r="Q359" i="14"/>
  <c r="U359" i="14"/>
  <c r="Y359" i="14"/>
  <c r="AC359" i="14"/>
  <c r="AG359" i="14"/>
  <c r="AK359" i="14"/>
  <c r="AO359" i="14"/>
  <c r="I359" i="14"/>
  <c r="M359" i="14"/>
  <c r="R359" i="14"/>
  <c r="V359" i="14"/>
  <c r="Z359" i="14"/>
  <c r="AD359" i="14"/>
  <c r="AH359" i="14"/>
  <c r="AL359" i="14"/>
  <c r="H359" i="14"/>
  <c r="O359" i="14"/>
  <c r="S359" i="14"/>
  <c r="W359" i="14"/>
  <c r="AA359" i="14"/>
  <c r="AE359" i="14"/>
  <c r="AI359" i="14"/>
  <c r="AM359" i="14"/>
  <c r="C359" i="14"/>
  <c r="K359" i="14"/>
  <c r="P359" i="14"/>
  <c r="T359" i="14"/>
  <c r="X359" i="14"/>
  <c r="AB359" i="14"/>
  <c r="AF359" i="14"/>
  <c r="AJ359" i="14"/>
  <c r="AN359" i="14"/>
  <c r="H363" i="14"/>
  <c r="O363" i="14"/>
  <c r="S363" i="14"/>
  <c r="W363" i="14"/>
  <c r="AA363" i="14"/>
  <c r="AE363" i="14"/>
  <c r="AI363" i="14"/>
  <c r="AM363" i="14"/>
  <c r="C363" i="14"/>
  <c r="K363" i="14"/>
  <c r="P363" i="14"/>
  <c r="T363" i="14"/>
  <c r="X363" i="14"/>
  <c r="AB363" i="14"/>
  <c r="AF363" i="14"/>
  <c r="AJ363" i="14"/>
  <c r="AN363" i="14"/>
  <c r="I169" i="26"/>
  <c r="N169" i="26" s="1"/>
  <c r="S169" i="26" s="1"/>
  <c r="L363" i="14"/>
  <c r="Q363" i="14"/>
  <c r="U363" i="14"/>
  <c r="Y363" i="14"/>
  <c r="AC363" i="14"/>
  <c r="AG363" i="14"/>
  <c r="AK363" i="14"/>
  <c r="AO363" i="14"/>
  <c r="I363" i="14"/>
  <c r="M363" i="14"/>
  <c r="R363" i="14"/>
  <c r="V363" i="14"/>
  <c r="Z363" i="14"/>
  <c r="AD363" i="14"/>
  <c r="AH363" i="14"/>
  <c r="AL363" i="14"/>
  <c r="I173" i="26"/>
  <c r="N173" i="26" s="1"/>
  <c r="S173" i="26" s="1"/>
  <c r="L367" i="14"/>
  <c r="R367" i="14"/>
  <c r="V367" i="14"/>
  <c r="Z367" i="14"/>
  <c r="AD367" i="14"/>
  <c r="AH367" i="14"/>
  <c r="AL367" i="14"/>
  <c r="C367" i="14"/>
  <c r="K367" i="14"/>
  <c r="O367" i="14"/>
  <c r="S367" i="14"/>
  <c r="W367" i="14"/>
  <c r="AA367" i="14"/>
  <c r="AE367" i="14"/>
  <c r="AI367" i="14"/>
  <c r="AM367" i="14"/>
  <c r="H367" i="14"/>
  <c r="P367" i="14"/>
  <c r="T367" i="14"/>
  <c r="X367" i="14"/>
  <c r="AB367" i="14"/>
  <c r="AF367" i="14"/>
  <c r="AJ367" i="14"/>
  <c r="AN367" i="14"/>
  <c r="I367" i="14"/>
  <c r="M367" i="14"/>
  <c r="Q367" i="14"/>
  <c r="U367" i="14"/>
  <c r="Y367" i="14"/>
  <c r="AC367" i="14"/>
  <c r="AG367" i="14"/>
  <c r="AK367" i="14"/>
  <c r="AO367" i="14"/>
  <c r="H371" i="14"/>
  <c r="P371" i="14"/>
  <c r="T371" i="14"/>
  <c r="X371" i="14"/>
  <c r="AB371" i="14"/>
  <c r="AF371" i="14"/>
  <c r="AJ371" i="14"/>
  <c r="AN371" i="14"/>
  <c r="I371" i="14"/>
  <c r="M371" i="14"/>
  <c r="Q371" i="14"/>
  <c r="U371" i="14"/>
  <c r="Y371" i="14"/>
  <c r="AC371" i="14"/>
  <c r="AG371" i="14"/>
  <c r="AK371" i="14"/>
  <c r="AO371" i="14"/>
  <c r="I177" i="26"/>
  <c r="N177" i="26" s="1"/>
  <c r="S177" i="26" s="1"/>
  <c r="L371" i="14"/>
  <c r="R371" i="14"/>
  <c r="V371" i="14"/>
  <c r="Z371" i="14"/>
  <c r="AD371" i="14"/>
  <c r="AH371" i="14"/>
  <c r="AL371" i="14"/>
  <c r="C371" i="14"/>
  <c r="K371" i="14"/>
  <c r="O371" i="14"/>
  <c r="S371" i="14"/>
  <c r="W371" i="14"/>
  <c r="AA371" i="14"/>
  <c r="AE371" i="14"/>
  <c r="AI371" i="14"/>
  <c r="AM371" i="14"/>
  <c r="H375" i="14"/>
  <c r="P375" i="14"/>
  <c r="T375" i="14"/>
  <c r="X375" i="14"/>
  <c r="AB375" i="14"/>
  <c r="AF375" i="14"/>
  <c r="AJ375" i="14"/>
  <c r="AN375" i="14"/>
  <c r="I375" i="14"/>
  <c r="M375" i="14"/>
  <c r="Q375" i="14"/>
  <c r="U375" i="14"/>
  <c r="Y375" i="14"/>
  <c r="AC375" i="14"/>
  <c r="AG375" i="14"/>
  <c r="AK375" i="14"/>
  <c r="AO375" i="14"/>
  <c r="L375" i="14"/>
  <c r="R375" i="14"/>
  <c r="V375" i="14"/>
  <c r="Z375" i="14"/>
  <c r="AD375" i="14"/>
  <c r="AH375" i="14"/>
  <c r="AL375" i="14"/>
  <c r="C375" i="14"/>
  <c r="K375" i="14"/>
  <c r="O375" i="14"/>
  <c r="S375" i="14"/>
  <c r="W375" i="14"/>
  <c r="AA375" i="14"/>
  <c r="AE375" i="14"/>
  <c r="AI375" i="14"/>
  <c r="AM375" i="14"/>
  <c r="F113" i="26"/>
  <c r="AI36" i="17"/>
  <c r="AZ36" i="17"/>
  <c r="AI62" i="17"/>
  <c r="AZ62" i="17"/>
  <c r="AI47" i="17"/>
  <c r="AZ47" i="17"/>
  <c r="AZ102" i="17"/>
  <c r="AI102" i="17"/>
  <c r="AZ106" i="17"/>
  <c r="AI106" i="17"/>
  <c r="AZ114" i="17"/>
  <c r="AI114" i="17"/>
  <c r="AZ116" i="17"/>
  <c r="AI116" i="17"/>
  <c r="AZ118" i="17"/>
  <c r="AI118" i="17"/>
  <c r="L45" i="1"/>
  <c r="L46" i="1"/>
  <c r="AN39" i="17"/>
  <c r="Z39" i="17"/>
  <c r="AN47" i="17"/>
  <c r="Z47" i="17"/>
  <c r="AN49" i="17"/>
  <c r="Z49" i="17"/>
  <c r="AN55" i="17"/>
  <c r="Z55" i="17"/>
  <c r="AN59" i="17"/>
  <c r="Z59" i="17"/>
  <c r="AN61" i="17"/>
  <c r="Z61" i="17"/>
  <c r="Z63" i="17"/>
  <c r="AN63" i="17"/>
  <c r="Z69" i="17"/>
  <c r="AN69" i="17"/>
  <c r="Z71" i="17"/>
  <c r="AN71" i="17"/>
  <c r="Z73" i="17"/>
  <c r="AN73" i="17"/>
  <c r="Z77" i="17"/>
  <c r="AN77" i="17"/>
  <c r="Z79" i="17"/>
  <c r="AN79" i="17"/>
  <c r="Z81" i="17"/>
  <c r="AN81" i="17"/>
  <c r="Z83" i="17"/>
  <c r="AN83" i="17"/>
  <c r="Z91" i="17"/>
  <c r="AN91" i="17"/>
  <c r="Z95" i="17"/>
  <c r="AN95" i="17"/>
  <c r="AN101" i="17"/>
  <c r="Z101" i="17"/>
  <c r="AN103" i="17"/>
  <c r="Z103" i="17"/>
  <c r="AN107" i="17"/>
  <c r="Z107" i="17"/>
  <c r="AN109" i="17"/>
  <c r="Z109" i="17"/>
  <c r="AN111" i="17"/>
  <c r="Z111" i="17"/>
  <c r="AN115" i="17"/>
  <c r="Z115" i="17"/>
  <c r="AN121" i="17"/>
  <c r="Z121" i="17"/>
  <c r="AN123" i="17"/>
  <c r="Z123" i="17"/>
  <c r="AN129" i="17"/>
  <c r="Z129" i="17"/>
  <c r="AN131" i="17"/>
  <c r="Z131" i="17"/>
  <c r="AN133" i="17"/>
  <c r="Z133" i="17"/>
  <c r="AN139" i="17"/>
  <c r="Z139" i="17"/>
  <c r="AN147" i="17"/>
  <c r="Z147" i="17"/>
  <c r="AN149" i="17"/>
  <c r="Z149" i="17"/>
  <c r="AZ161" i="17"/>
  <c r="AI161" i="17"/>
  <c r="AI163" i="17"/>
  <c r="AZ163" i="17"/>
  <c r="AZ167" i="17"/>
  <c r="AI167" i="17"/>
  <c r="AZ169" i="17"/>
  <c r="AI169" i="17"/>
  <c r="AI183" i="17"/>
  <c r="AZ183" i="17"/>
  <c r="AI189" i="17"/>
  <c r="AZ189" i="17"/>
  <c r="AZ191" i="17"/>
  <c r="AI191" i="17"/>
  <c r="AZ209" i="17"/>
  <c r="AI209" i="17"/>
  <c r="AZ211" i="17"/>
  <c r="AI211" i="17"/>
  <c r="AI57" i="17"/>
  <c r="AZ57" i="17"/>
  <c r="AI61" i="17"/>
  <c r="AZ61" i="17"/>
  <c r="AZ69" i="17"/>
  <c r="AI69" i="17"/>
  <c r="AI71" i="17"/>
  <c r="AZ71" i="17"/>
  <c r="AI73" i="17"/>
  <c r="AZ73"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BE124" i="17"/>
  <c r="AN132" i="17"/>
  <c r="Z132" i="17"/>
  <c r="AN136" i="17"/>
  <c r="Z136" i="17"/>
  <c r="AN142" i="17"/>
  <c r="Z142" i="17"/>
  <c r="AN146" i="17"/>
  <c r="Z146" i="17"/>
  <c r="AV179" i="17"/>
  <c r="AE179" i="17"/>
  <c r="M45" i="17"/>
  <c r="E24" i="1"/>
  <c r="L20" i="14"/>
  <c r="M63" i="17"/>
  <c r="E42" i="1"/>
  <c r="L38" i="14"/>
  <c r="L96" i="14"/>
  <c r="M121" i="17"/>
  <c r="E138" i="1"/>
  <c r="M135" i="17"/>
  <c r="E171" i="1"/>
  <c r="L110" i="14"/>
  <c r="AB64" i="17"/>
  <c r="AS64" i="17"/>
  <c r="BJ64" i="17" s="1"/>
  <c r="AN64" i="17"/>
  <c r="Z64" i="17"/>
  <c r="Z66" i="17"/>
  <c r="AN66" i="17"/>
  <c r="AQ72" i="17"/>
  <c r="BE72" i="17"/>
  <c r="Z96" i="17"/>
  <c r="AN96" i="17"/>
  <c r="AQ98" i="17"/>
  <c r="BE98" i="17"/>
  <c r="AQ100" i="17"/>
  <c r="BE100" i="17"/>
  <c r="AN108" i="17"/>
  <c r="Z108" i="17"/>
  <c r="AN110" i="17"/>
  <c r="Z110" i="17"/>
  <c r="AS112" i="17"/>
  <c r="BJ112" i="17" s="1"/>
  <c r="AB112" i="17"/>
  <c r="AE114" i="17"/>
  <c r="AV114" i="17"/>
  <c r="AQ114" i="17"/>
  <c r="BE114" i="17"/>
  <c r="AN122" i="17"/>
  <c r="Z122" i="17"/>
  <c r="AN126" i="17"/>
  <c r="Z126" i="17"/>
  <c r="AN128" i="17"/>
  <c r="Z128" i="17"/>
  <c r="AQ134" i="17"/>
  <c r="BE134" i="17"/>
  <c r="M138" i="17"/>
  <c r="E174" i="1"/>
  <c r="L113" i="14"/>
  <c r="AN140" i="17"/>
  <c r="Z140" i="17"/>
  <c r="AQ148" i="17"/>
  <c r="BE148" i="17"/>
  <c r="AJ127" i="14"/>
  <c r="P152" i="17"/>
  <c r="AA127" i="14"/>
  <c r="AZ156" i="17"/>
  <c r="AI156" i="17"/>
  <c r="AI176" i="17"/>
  <c r="AZ176" i="17"/>
  <c r="AZ182" i="17"/>
  <c r="AI182" i="17"/>
  <c r="AI196" i="17"/>
  <c r="AZ196" i="17"/>
  <c r="G18" i="26"/>
  <c r="AJ134" i="14"/>
  <c r="P159" i="17"/>
  <c r="AA134" i="14"/>
  <c r="AG134" i="14" s="1"/>
  <c r="U159" i="17" s="1"/>
  <c r="AJ138" i="14"/>
  <c r="P163" i="17"/>
  <c r="Z167" i="17"/>
  <c r="BE169" i="17"/>
  <c r="AQ169" i="17"/>
  <c r="AJ160" i="14"/>
  <c r="P185" i="17"/>
  <c r="AA160" i="14"/>
  <c r="Z189" i="17"/>
  <c r="Z209" i="17"/>
  <c r="Z211" i="17"/>
  <c r="AJ186" i="14"/>
  <c r="P211" i="17"/>
  <c r="AN168" i="17"/>
  <c r="Z168" i="17"/>
  <c r="AQ170" i="17"/>
  <c r="BE170" i="17"/>
  <c r="Z182" i="17"/>
  <c r="P182" i="17"/>
  <c r="AA157" i="14"/>
  <c r="AJ157" i="14"/>
  <c r="AN190" i="17"/>
  <c r="Z190" i="17"/>
  <c r="AS192" i="17"/>
  <c r="AB192" i="17"/>
  <c r="AS198" i="17"/>
  <c r="BJ198" i="17" s="1"/>
  <c r="AB198" i="17"/>
  <c r="M165" i="17"/>
  <c r="E220" i="1"/>
  <c r="L140" i="14"/>
  <c r="AE177" i="17"/>
  <c r="AV177" i="17"/>
  <c r="AV158" i="17"/>
  <c r="AE158" i="17"/>
  <c r="Z80" i="17"/>
  <c r="AN80" i="17"/>
  <c r="Z84" i="17"/>
  <c r="AN84" i="17"/>
  <c r="AQ102" i="17"/>
  <c r="BE102" i="17"/>
  <c r="M79" i="14"/>
  <c r="K121" i="1"/>
  <c r="AS104" i="17"/>
  <c r="BJ104" i="17" s="1"/>
  <c r="AB104" i="17"/>
  <c r="AN116" i="17"/>
  <c r="Z116" i="17"/>
  <c r="AN120" i="17"/>
  <c r="Z120" i="17"/>
  <c r="M95" i="14"/>
  <c r="K137" i="1"/>
  <c r="AN130" i="17"/>
  <c r="Z130" i="17"/>
  <c r="AN138" i="17"/>
  <c r="Z138" i="17"/>
  <c r="AQ144" i="17"/>
  <c r="AN154" i="17"/>
  <c r="Z154" i="17"/>
  <c r="L244" i="1"/>
  <c r="AN161" i="17"/>
  <c r="Z161" i="17"/>
  <c r="AN163" i="17"/>
  <c r="Z163" i="17"/>
  <c r="AB179" i="17"/>
  <c r="AS179" i="17"/>
  <c r="AN183" i="17"/>
  <c r="Z183" i="17"/>
  <c r="AQ191" i="17"/>
  <c r="Z203" i="17"/>
  <c r="AV205" i="17"/>
  <c r="AE205" i="17"/>
  <c r="AB211" i="17"/>
  <c r="AS211" i="17"/>
  <c r="BJ211" i="17" s="1"/>
  <c r="C21" i="17"/>
  <c r="Z156" i="17"/>
  <c r="AN156" i="17"/>
  <c r="Z158" i="17"/>
  <c r="Z160" i="17"/>
  <c r="AB160" i="17"/>
  <c r="AS160" i="17"/>
  <c r="BJ160" i="17" s="1"/>
  <c r="BE162" i="17"/>
  <c r="AQ162" i="17"/>
  <c r="AQ176" i="17"/>
  <c r="BE197" i="17"/>
  <c r="AQ196" i="17"/>
  <c r="AQ198" i="17"/>
  <c r="BE198" i="17"/>
  <c r="AS208" i="17"/>
  <c r="BJ208" i="17" s="1"/>
  <c r="AB208" i="17"/>
  <c r="L96" i="1"/>
  <c r="U308" i="14"/>
  <c r="U309" i="14" s="1"/>
  <c r="U310" i="14" s="1"/>
  <c r="U311" i="14" s="1"/>
  <c r="U312" i="14" s="1"/>
  <c r="U313" i="14" s="1"/>
  <c r="U314" i="14" s="1"/>
  <c r="U315" i="14" s="1"/>
  <c r="U316" i="14" s="1"/>
  <c r="U317" i="14" s="1"/>
  <c r="Z308" i="14"/>
  <c r="Z309" i="14" s="1"/>
  <c r="Z310" i="14" s="1"/>
  <c r="Z311" i="14" s="1"/>
  <c r="Z312" i="14" s="1"/>
  <c r="Z313" i="14" s="1"/>
  <c r="Z314" i="14" s="1"/>
  <c r="Z315" i="14" s="1"/>
  <c r="Z316" i="14" s="1"/>
  <c r="Z317" i="14" s="1"/>
  <c r="V73" i="17"/>
  <c r="AC48" i="14"/>
  <c r="AE48" i="14" s="1"/>
  <c r="I48" i="14"/>
  <c r="E71" i="1" s="1"/>
  <c r="V83" i="17"/>
  <c r="AC58" i="14"/>
  <c r="AE58" i="14" s="1"/>
  <c r="I58" i="14"/>
  <c r="E81" i="1" s="1"/>
  <c r="V99" i="17"/>
  <c r="G116" i="1"/>
  <c r="I74" i="14"/>
  <c r="AC74" i="14"/>
  <c r="AE74" i="14" s="1"/>
  <c r="V115" i="17"/>
  <c r="G132" i="1"/>
  <c r="AC90" i="14"/>
  <c r="AE90" i="14" s="1"/>
  <c r="I90" i="14"/>
  <c r="I46" i="1"/>
  <c r="I45" i="1"/>
  <c r="AN43" i="17"/>
  <c r="Z43" i="17"/>
  <c r="AQ53" i="17"/>
  <c r="BE53" i="17"/>
  <c r="AQ75" i="17"/>
  <c r="BE75" i="17"/>
  <c r="AQ85" i="17"/>
  <c r="BE85" i="17"/>
  <c r="AQ93" i="17"/>
  <c r="BE93" i="17"/>
  <c r="AQ105" i="17"/>
  <c r="BE105" i="17"/>
  <c r="AQ119" i="17"/>
  <c r="BE119" i="17"/>
  <c r="AQ125" i="17"/>
  <c r="BE125" i="17"/>
  <c r="AQ127" i="17"/>
  <c r="BE127" i="17"/>
  <c r="AQ137" i="17"/>
  <c r="BE137" i="17"/>
  <c r="AQ155" i="17"/>
  <c r="BE155" i="17"/>
  <c r="AQ36" i="17"/>
  <c r="BE36" i="17"/>
  <c r="AN38" i="17"/>
  <c r="Z38" i="17"/>
  <c r="AQ48" i="17"/>
  <c r="BE48" i="17"/>
  <c r="Z50" i="17"/>
  <c r="AN50" i="17"/>
  <c r="AN56" i="17"/>
  <c r="Z56" i="17"/>
  <c r="AN58" i="17"/>
  <c r="Z58" i="17"/>
  <c r="V49" i="17"/>
  <c r="G28" i="1"/>
  <c r="AC24" i="14"/>
  <c r="AE24" i="14" s="1"/>
  <c r="I24" i="14"/>
  <c r="V85" i="17"/>
  <c r="I60" i="14"/>
  <c r="E83" i="1" s="1"/>
  <c r="AC60" i="14"/>
  <c r="AE60" i="14" s="1"/>
  <c r="V141" i="17"/>
  <c r="G177" i="1"/>
  <c r="AC116" i="14"/>
  <c r="AE116" i="14" s="1"/>
  <c r="I116" i="14"/>
  <c r="V147" i="17"/>
  <c r="G183" i="1"/>
  <c r="AC122" i="14"/>
  <c r="AE122" i="14" s="1"/>
  <c r="I122" i="14"/>
  <c r="AE36" i="17"/>
  <c r="AV36" i="17"/>
  <c r="AV76" i="17"/>
  <c r="AE76" i="17"/>
  <c r="AI38" i="17"/>
  <c r="AZ38" i="17"/>
  <c r="F310" i="14"/>
  <c r="H118" i="26"/>
  <c r="F318" i="14"/>
  <c r="H126" i="26"/>
  <c r="F326" i="14"/>
  <c r="H134" i="26"/>
  <c r="F334" i="14"/>
  <c r="H142" i="26"/>
  <c r="F342" i="14"/>
  <c r="H150" i="26"/>
  <c r="F350" i="14"/>
  <c r="H158" i="26"/>
  <c r="F358" i="14"/>
  <c r="H166" i="26"/>
  <c r="F366" i="14"/>
  <c r="H174" i="26"/>
  <c r="F374" i="14"/>
  <c r="R308" i="14"/>
  <c r="P308" i="14"/>
  <c r="X308" i="14"/>
  <c r="H308" i="14"/>
  <c r="AD308" i="14"/>
  <c r="I114" i="26"/>
  <c r="N114" i="26" s="1"/>
  <c r="S114" i="26" s="1"/>
  <c r="V308" i="14"/>
  <c r="K308" i="14"/>
  <c r="T308" i="14"/>
  <c r="AB308" i="14"/>
  <c r="AF308" i="14"/>
  <c r="C308" i="14"/>
  <c r="I308" i="14"/>
  <c r="AC308" i="14"/>
  <c r="AE308" i="14" s="1"/>
  <c r="L308" i="14"/>
  <c r="AJ308" i="14"/>
  <c r="AH308" i="14"/>
  <c r="AK308" i="14"/>
  <c r="AL308" i="14"/>
  <c r="AM308" i="14" s="1"/>
  <c r="AN308" i="14"/>
  <c r="AO308" i="14" s="1"/>
  <c r="AI308" i="14"/>
  <c r="H313" i="14"/>
  <c r="I122" i="26"/>
  <c r="N122" i="26" s="1"/>
  <c r="S122" i="26" s="1"/>
  <c r="P316" i="14"/>
  <c r="H316" i="14"/>
  <c r="K316" i="14"/>
  <c r="AD316" i="14"/>
  <c r="R316" i="14"/>
  <c r="T316" i="14"/>
  <c r="V316" i="14" s="1"/>
  <c r="AB316" i="14"/>
  <c r="X316" i="14"/>
  <c r="AF316" i="14"/>
  <c r="C316" i="14"/>
  <c r="I316" i="14"/>
  <c r="AC316" i="14"/>
  <c r="AE316" i="14" s="1"/>
  <c r="L316" i="14"/>
  <c r="AJ316" i="14"/>
  <c r="AH316" i="14"/>
  <c r="AK316" i="14"/>
  <c r="AL316" i="14"/>
  <c r="AM316" i="14" s="1"/>
  <c r="AN316" i="14"/>
  <c r="AO316" i="14" s="1"/>
  <c r="AO317" i="14" s="1"/>
  <c r="AI316" i="14"/>
  <c r="H317" i="14"/>
  <c r="I126" i="26"/>
  <c r="N126" i="26" s="1"/>
  <c r="S126" i="26" s="1"/>
  <c r="V320" i="14"/>
  <c r="L320" i="14"/>
  <c r="AA320" i="14"/>
  <c r="T320" i="14"/>
  <c r="M320" i="14"/>
  <c r="K320" i="14"/>
  <c r="AG320" i="14"/>
  <c r="U320" i="14"/>
  <c r="AD320" i="14"/>
  <c r="AI320" i="14"/>
  <c r="AM320" i="14"/>
  <c r="C320" i="14"/>
  <c r="W320" i="14"/>
  <c r="AJ320" i="14"/>
  <c r="S320" i="14"/>
  <c r="AH320" i="14"/>
  <c r="R320" i="14"/>
  <c r="I320" i="14"/>
  <c r="P320" i="14"/>
  <c r="AC320" i="14"/>
  <c r="H320" i="14"/>
  <c r="AB320" i="14"/>
  <c r="X320" i="14"/>
  <c r="Q320" i="14"/>
  <c r="Y320" i="14"/>
  <c r="AF320" i="14"/>
  <c r="AK320" i="14"/>
  <c r="AO320" i="14"/>
  <c r="O320" i="14"/>
  <c r="AE320" i="14"/>
  <c r="AN320" i="14"/>
  <c r="Z320" i="14"/>
  <c r="AL320" i="14"/>
  <c r="I328" i="14"/>
  <c r="M328" i="14"/>
  <c r="V328" i="14"/>
  <c r="AB328" i="14"/>
  <c r="X328" i="14"/>
  <c r="I134" i="26"/>
  <c r="N134" i="26" s="1"/>
  <c r="S134" i="26" s="1"/>
  <c r="L328" i="14"/>
  <c r="AC328" i="14"/>
  <c r="Q328" i="14"/>
  <c r="Y328" i="14"/>
  <c r="AF328" i="14"/>
  <c r="AK328" i="14"/>
  <c r="AO328" i="14"/>
  <c r="W328" i="14"/>
  <c r="AJ328" i="14"/>
  <c r="S328" i="14"/>
  <c r="AH328" i="14"/>
  <c r="K328" i="14"/>
  <c r="R328" i="14"/>
  <c r="AA328" i="14"/>
  <c r="P328" i="14"/>
  <c r="AG328" i="14"/>
  <c r="H328" i="14"/>
  <c r="T328" i="14"/>
  <c r="C328" i="14"/>
  <c r="U328" i="14"/>
  <c r="AD328" i="14"/>
  <c r="AI328" i="14"/>
  <c r="AM328" i="14"/>
  <c r="O328" i="14"/>
  <c r="AE328" i="14"/>
  <c r="AN328" i="14"/>
  <c r="Z328" i="14"/>
  <c r="AL328" i="14"/>
  <c r="I142" i="26"/>
  <c r="N142" i="26" s="1"/>
  <c r="S142" i="26" s="1"/>
  <c r="H336" i="14"/>
  <c r="O336" i="14"/>
  <c r="S336" i="14"/>
  <c r="W336" i="14"/>
  <c r="AA336" i="14"/>
  <c r="AE336" i="14"/>
  <c r="AI336" i="14"/>
  <c r="AM336" i="14"/>
  <c r="M336" i="14"/>
  <c r="V336" i="14"/>
  <c r="AD336" i="14"/>
  <c r="AL336" i="14"/>
  <c r="K336" i="14"/>
  <c r="T336" i="14"/>
  <c r="AB336" i="14"/>
  <c r="AJ336" i="14"/>
  <c r="C336" i="14"/>
  <c r="L336" i="14"/>
  <c r="Q336" i="14"/>
  <c r="U336" i="14"/>
  <c r="Y336" i="14"/>
  <c r="AC336" i="14"/>
  <c r="AG336" i="14"/>
  <c r="AK336" i="14"/>
  <c r="AO336" i="14"/>
  <c r="R336" i="14"/>
  <c r="Z336" i="14"/>
  <c r="AH336" i="14"/>
  <c r="I336" i="14"/>
  <c r="P336" i="14"/>
  <c r="X336" i="14"/>
  <c r="AF336" i="14"/>
  <c r="AN336" i="14"/>
  <c r="I150" i="26"/>
  <c r="N150" i="26" s="1"/>
  <c r="S150" i="26" s="1"/>
  <c r="H344" i="14"/>
  <c r="O344" i="14"/>
  <c r="S344" i="14"/>
  <c r="W344" i="14"/>
  <c r="AA344" i="14"/>
  <c r="AE344" i="14"/>
  <c r="AI344" i="14"/>
  <c r="AM344" i="14"/>
  <c r="M344" i="14"/>
  <c r="V344" i="14"/>
  <c r="AD344" i="14"/>
  <c r="AL344" i="14"/>
  <c r="K344" i="14"/>
  <c r="T344" i="14"/>
  <c r="AB344" i="14"/>
  <c r="AJ344" i="14"/>
  <c r="C344" i="14"/>
  <c r="L344" i="14"/>
  <c r="Q344" i="14"/>
  <c r="U344" i="14"/>
  <c r="Y344" i="14"/>
  <c r="AC344" i="14"/>
  <c r="AG344" i="14"/>
  <c r="AK344" i="14"/>
  <c r="AO344" i="14"/>
  <c r="R344" i="14"/>
  <c r="Z344" i="14"/>
  <c r="AH344" i="14"/>
  <c r="I344" i="14"/>
  <c r="P344" i="14"/>
  <c r="X344" i="14"/>
  <c r="AF344" i="14"/>
  <c r="AN344" i="14"/>
  <c r="I158" i="26"/>
  <c r="N158" i="26" s="1"/>
  <c r="S158" i="26" s="1"/>
  <c r="H352" i="14"/>
  <c r="O352" i="14"/>
  <c r="S352" i="14"/>
  <c r="W352" i="14"/>
  <c r="AA352" i="14"/>
  <c r="AE352" i="14"/>
  <c r="AI352" i="14"/>
  <c r="AM352" i="14"/>
  <c r="M352" i="14"/>
  <c r="V352" i="14"/>
  <c r="AD352" i="14"/>
  <c r="AL352" i="14"/>
  <c r="K352" i="14"/>
  <c r="T352" i="14"/>
  <c r="AB352" i="14"/>
  <c r="AJ352" i="14"/>
  <c r="C352" i="14"/>
  <c r="L352" i="14"/>
  <c r="Q352" i="14"/>
  <c r="U352" i="14"/>
  <c r="Y352" i="14"/>
  <c r="AC352" i="14"/>
  <c r="AG352" i="14"/>
  <c r="AK352" i="14"/>
  <c r="AO352" i="14"/>
  <c r="R352" i="14"/>
  <c r="Z352" i="14"/>
  <c r="AH352" i="14"/>
  <c r="I352" i="14"/>
  <c r="P352" i="14"/>
  <c r="X352" i="14"/>
  <c r="AF352" i="14"/>
  <c r="AN352" i="14"/>
  <c r="I166" i="26"/>
  <c r="N166" i="26" s="1"/>
  <c r="S166" i="26" s="1"/>
  <c r="K360" i="14"/>
  <c r="P360" i="14"/>
  <c r="T360" i="14"/>
  <c r="X360" i="14"/>
  <c r="AB360" i="14"/>
  <c r="AF360" i="14"/>
  <c r="AJ360" i="14"/>
  <c r="AN360" i="14"/>
  <c r="H360" i="14"/>
  <c r="O360" i="14"/>
  <c r="S360" i="14"/>
  <c r="W360" i="14"/>
  <c r="AA360" i="14"/>
  <c r="AE360" i="14"/>
  <c r="AI360" i="14"/>
  <c r="AM360" i="14"/>
  <c r="I360" i="14"/>
  <c r="M360" i="14"/>
  <c r="R360" i="14"/>
  <c r="V360" i="14"/>
  <c r="Z360" i="14"/>
  <c r="AD360" i="14"/>
  <c r="AH360" i="14"/>
  <c r="AL360" i="14"/>
  <c r="C360" i="14"/>
  <c r="L360" i="14"/>
  <c r="Q360" i="14"/>
  <c r="U360" i="14"/>
  <c r="Y360" i="14"/>
  <c r="AC360" i="14"/>
  <c r="AG360" i="14"/>
  <c r="AK360" i="14"/>
  <c r="AO360" i="14"/>
  <c r="I174" i="26"/>
  <c r="N174" i="26" s="1"/>
  <c r="S174" i="26" s="1"/>
  <c r="L368" i="14"/>
  <c r="R368" i="14"/>
  <c r="V368" i="14"/>
  <c r="Z368" i="14"/>
  <c r="AD368" i="14"/>
  <c r="AH368" i="14"/>
  <c r="AL368" i="14"/>
  <c r="C368" i="14"/>
  <c r="K368" i="14"/>
  <c r="O368" i="14"/>
  <c r="S368" i="14"/>
  <c r="W368" i="14"/>
  <c r="AA368" i="14"/>
  <c r="AE368" i="14"/>
  <c r="AI368" i="14"/>
  <c r="AM368" i="14"/>
  <c r="H368" i="14"/>
  <c r="P368" i="14"/>
  <c r="T368" i="14"/>
  <c r="X368" i="14"/>
  <c r="AB368" i="14"/>
  <c r="AF368" i="14"/>
  <c r="AJ368" i="14"/>
  <c r="AN368" i="14"/>
  <c r="I368" i="14"/>
  <c r="M368" i="14"/>
  <c r="Q368" i="14"/>
  <c r="U368" i="14"/>
  <c r="Y368" i="14"/>
  <c r="AC368" i="14"/>
  <c r="AG368" i="14"/>
  <c r="AK368" i="14"/>
  <c r="AO368" i="14"/>
  <c r="H372" i="14"/>
  <c r="P372" i="14"/>
  <c r="T372" i="14"/>
  <c r="X372" i="14"/>
  <c r="AB372" i="14"/>
  <c r="AF372" i="14"/>
  <c r="AJ372" i="14"/>
  <c r="AN372" i="14"/>
  <c r="I372" i="14"/>
  <c r="M372" i="14"/>
  <c r="Q372" i="14"/>
  <c r="U372" i="14"/>
  <c r="Y372" i="14"/>
  <c r="AC372" i="14"/>
  <c r="AG372" i="14"/>
  <c r="AK372" i="14"/>
  <c r="AO372" i="14"/>
  <c r="I178" i="26"/>
  <c r="N178" i="26" s="1"/>
  <c r="S178" i="26" s="1"/>
  <c r="L372" i="14"/>
  <c r="R372" i="14"/>
  <c r="V372" i="14"/>
  <c r="Z372" i="14"/>
  <c r="AD372" i="14"/>
  <c r="AH372" i="14"/>
  <c r="AL372" i="14"/>
  <c r="C372" i="14"/>
  <c r="K372" i="14"/>
  <c r="O372" i="14"/>
  <c r="S372" i="14"/>
  <c r="W372" i="14"/>
  <c r="AA372" i="14"/>
  <c r="AE372" i="14"/>
  <c r="AI372" i="14"/>
  <c r="AM372" i="14"/>
  <c r="H376" i="14"/>
  <c r="P376" i="14"/>
  <c r="T376" i="14"/>
  <c r="X376" i="14"/>
  <c r="AB376" i="14"/>
  <c r="AF376" i="14"/>
  <c r="AJ376" i="14"/>
  <c r="AN376" i="14"/>
  <c r="I376" i="14"/>
  <c r="M376" i="14"/>
  <c r="Q376" i="14"/>
  <c r="U376" i="14"/>
  <c r="Y376" i="14"/>
  <c r="AC376" i="14"/>
  <c r="AG376" i="14"/>
  <c r="AK376" i="14"/>
  <c r="AO376" i="14"/>
  <c r="L376" i="14"/>
  <c r="R376" i="14"/>
  <c r="V376" i="14"/>
  <c r="Z376" i="14"/>
  <c r="AD376" i="14"/>
  <c r="AH376" i="14"/>
  <c r="AL376" i="14"/>
  <c r="C376" i="14"/>
  <c r="K376" i="14"/>
  <c r="O376" i="14"/>
  <c r="S376" i="14"/>
  <c r="W376" i="14"/>
  <c r="AA376" i="14"/>
  <c r="AE376" i="14"/>
  <c r="AI376" i="14"/>
  <c r="AM376" i="14"/>
  <c r="F309" i="14"/>
  <c r="AD309" i="14"/>
  <c r="H117" i="26"/>
  <c r="F313" i="14"/>
  <c r="AD313" i="14"/>
  <c r="H121" i="26"/>
  <c r="F317" i="14"/>
  <c r="AD317" i="14"/>
  <c r="H125" i="26"/>
  <c r="F321" i="14"/>
  <c r="H129" i="26"/>
  <c r="F325" i="14"/>
  <c r="H133" i="26"/>
  <c r="F329" i="14"/>
  <c r="H137" i="26"/>
  <c r="F333" i="14"/>
  <c r="H141" i="26"/>
  <c r="F337" i="14"/>
  <c r="H145" i="26"/>
  <c r="F341" i="14"/>
  <c r="H149" i="26"/>
  <c r="F345" i="14"/>
  <c r="H153" i="26"/>
  <c r="F349" i="14"/>
  <c r="H157" i="26"/>
  <c r="F353" i="14"/>
  <c r="H161" i="26"/>
  <c r="F357" i="14"/>
  <c r="H165" i="26"/>
  <c r="F361" i="14"/>
  <c r="H169" i="26"/>
  <c r="F365" i="14"/>
  <c r="H173" i="26"/>
  <c r="F369" i="14"/>
  <c r="H177" i="26"/>
  <c r="F373" i="14"/>
  <c r="F377" i="14"/>
  <c r="I115" i="26"/>
  <c r="N115" i="26" s="1"/>
  <c r="S115" i="26" s="1"/>
  <c r="K309" i="14"/>
  <c r="AB309" i="14"/>
  <c r="P309" i="14"/>
  <c r="AF309" i="14"/>
  <c r="C309" i="14"/>
  <c r="T309" i="14"/>
  <c r="X309" i="14"/>
  <c r="R309" i="14"/>
  <c r="V309" i="14"/>
  <c r="AC309" i="14"/>
  <c r="AE309" i="14" s="1"/>
  <c r="I309" i="14"/>
  <c r="L309" i="14"/>
  <c r="AJ309" i="14"/>
  <c r="AK309" i="14"/>
  <c r="AH309" i="14"/>
  <c r="AL309" i="14"/>
  <c r="AM309" i="14" s="1"/>
  <c r="AI309" i="14"/>
  <c r="AN309" i="14"/>
  <c r="AO309" i="14" s="1"/>
  <c r="I119" i="26"/>
  <c r="N119" i="26" s="1"/>
  <c r="S119" i="26" s="1"/>
  <c r="K313" i="14"/>
  <c r="AB313" i="14"/>
  <c r="P313" i="14"/>
  <c r="AF313" i="14"/>
  <c r="C313" i="14"/>
  <c r="T313" i="14"/>
  <c r="X313" i="14"/>
  <c r="R313" i="14"/>
  <c r="V313" i="14"/>
  <c r="AC313" i="14"/>
  <c r="AE313" i="14" s="1"/>
  <c r="I313" i="14"/>
  <c r="L313" i="14"/>
  <c r="AJ313" i="14"/>
  <c r="AK313" i="14"/>
  <c r="AH313" i="14"/>
  <c r="AL313" i="14"/>
  <c r="AM313" i="14" s="1"/>
  <c r="AI313" i="14"/>
  <c r="AN313" i="14"/>
  <c r="AO313" i="14" s="1"/>
  <c r="I123" i="26"/>
  <c r="N123" i="26" s="1"/>
  <c r="S123" i="26" s="1"/>
  <c r="V317" i="14"/>
  <c r="K317" i="14"/>
  <c r="T317" i="14"/>
  <c r="AF317" i="14"/>
  <c r="C317" i="14"/>
  <c r="R317" i="14"/>
  <c r="P317" i="14"/>
  <c r="X317" i="14"/>
  <c r="AB317" i="14"/>
  <c r="I317" i="14"/>
  <c r="AC317" i="14"/>
  <c r="AE317" i="14" s="1"/>
  <c r="L317" i="14"/>
  <c r="AJ317" i="14"/>
  <c r="AK317" i="14"/>
  <c r="AN317" i="14" s="1"/>
  <c r="AH317" i="14"/>
  <c r="AI317" i="14" s="1"/>
  <c r="AL317" i="14"/>
  <c r="AM317" i="14" s="1"/>
  <c r="R321" i="14"/>
  <c r="I321" i="14"/>
  <c r="P321" i="14"/>
  <c r="AC321" i="14"/>
  <c r="X321" i="14"/>
  <c r="I127" i="26"/>
  <c r="N127" i="26" s="1"/>
  <c r="S127" i="26" s="1"/>
  <c r="H321" i="14"/>
  <c r="AB321" i="14"/>
  <c r="O321" i="14"/>
  <c r="W321" i="14"/>
  <c r="AE321" i="14"/>
  <c r="AJ321" i="14"/>
  <c r="AN321" i="14"/>
  <c r="AD321" i="14"/>
  <c r="AM321" i="14"/>
  <c r="Y321" i="14"/>
  <c r="AK321" i="14"/>
  <c r="V321" i="14"/>
  <c r="L321" i="14"/>
  <c r="AA321" i="14"/>
  <c r="K321" i="14"/>
  <c r="AG321" i="14"/>
  <c r="T321" i="14"/>
  <c r="M321" i="14"/>
  <c r="C321" i="14"/>
  <c r="S321" i="14"/>
  <c r="Z321" i="14"/>
  <c r="AH321" i="14"/>
  <c r="AL321" i="14"/>
  <c r="U321" i="14"/>
  <c r="AI321" i="14"/>
  <c r="Q321" i="14"/>
  <c r="AF321" i="14"/>
  <c r="AO321" i="14"/>
  <c r="T325" i="14"/>
  <c r="AH325" i="14"/>
  <c r="AL325" i="14"/>
  <c r="AJ325" i="14"/>
  <c r="W325" i="14"/>
  <c r="I131" i="26"/>
  <c r="N131" i="26" s="1"/>
  <c r="S131" i="26" s="1"/>
  <c r="K325" i="14"/>
  <c r="R325" i="14"/>
  <c r="AA325" i="14"/>
  <c r="P325" i="14"/>
  <c r="AG325" i="14"/>
  <c r="AM325" i="14"/>
  <c r="AI325" i="14"/>
  <c r="AD325" i="14"/>
  <c r="U325" i="14"/>
  <c r="C325" i="14"/>
  <c r="L325" i="14"/>
  <c r="S325" i="14"/>
  <c r="Z325" i="14"/>
  <c r="AN325" i="14"/>
  <c r="AE325" i="14"/>
  <c r="O325" i="14"/>
  <c r="I325" i="14"/>
  <c r="M325" i="14"/>
  <c r="V325" i="14"/>
  <c r="AB325" i="14"/>
  <c r="X325" i="14"/>
  <c r="AO325" i="14"/>
  <c r="AK325" i="14"/>
  <c r="AF325" i="14"/>
  <c r="Y325" i="14"/>
  <c r="Q325" i="14"/>
  <c r="AC325" i="14"/>
  <c r="H325" i="14"/>
  <c r="H329" i="14"/>
  <c r="K329" i="14"/>
  <c r="R329" i="14"/>
  <c r="AA329" i="14"/>
  <c r="P329" i="14"/>
  <c r="AG329" i="14"/>
  <c r="Q329" i="14"/>
  <c r="Y329" i="14"/>
  <c r="AF329" i="14"/>
  <c r="AK329" i="14"/>
  <c r="AO329" i="14"/>
  <c r="T329" i="14"/>
  <c r="S329" i="14"/>
  <c r="AH329" i="14"/>
  <c r="O329" i="14"/>
  <c r="AE329" i="14"/>
  <c r="AN329" i="14"/>
  <c r="I135" i="26"/>
  <c r="N135" i="26" s="1"/>
  <c r="S135" i="26" s="1"/>
  <c r="I329" i="14"/>
  <c r="M329" i="14"/>
  <c r="V329" i="14"/>
  <c r="AB329" i="14"/>
  <c r="X329" i="14"/>
  <c r="C329" i="14"/>
  <c r="U329" i="14"/>
  <c r="AD329" i="14"/>
  <c r="AI329" i="14"/>
  <c r="AM329" i="14"/>
  <c r="L329" i="14"/>
  <c r="AC329" i="14"/>
  <c r="Z329" i="14"/>
  <c r="AL329" i="14"/>
  <c r="W329" i="14"/>
  <c r="AJ329" i="14"/>
  <c r="C333" i="14"/>
  <c r="Z333" i="14"/>
  <c r="R333" i="14"/>
  <c r="AL333" i="14"/>
  <c r="V333" i="14"/>
  <c r="H333" i="14"/>
  <c r="O333" i="14"/>
  <c r="S333" i="14"/>
  <c r="W333" i="14"/>
  <c r="AA333" i="14"/>
  <c r="AE333" i="14"/>
  <c r="AI333" i="14"/>
  <c r="AM333" i="14"/>
  <c r="AN333" i="14"/>
  <c r="AF333" i="14"/>
  <c r="X333" i="14"/>
  <c r="P333" i="14"/>
  <c r="I333" i="14"/>
  <c r="AH333" i="14"/>
  <c r="AD333" i="14"/>
  <c r="M333" i="14"/>
  <c r="I139" i="26"/>
  <c r="N139" i="26" s="1"/>
  <c r="S139" i="26" s="1"/>
  <c r="L333" i="14"/>
  <c r="Q333" i="14"/>
  <c r="U333" i="14"/>
  <c r="Y333" i="14"/>
  <c r="AC333" i="14"/>
  <c r="AG333" i="14"/>
  <c r="AK333" i="14"/>
  <c r="AO333" i="14"/>
  <c r="AJ333" i="14"/>
  <c r="AB333" i="14"/>
  <c r="T333" i="14"/>
  <c r="K333" i="14"/>
  <c r="I143" i="26"/>
  <c r="N143" i="26" s="1"/>
  <c r="S143" i="26" s="1"/>
  <c r="L337" i="14"/>
  <c r="Q337" i="14"/>
  <c r="U337" i="14"/>
  <c r="Y337" i="14"/>
  <c r="AC337" i="14"/>
  <c r="AG337" i="14"/>
  <c r="AK337" i="14"/>
  <c r="AO337" i="14"/>
  <c r="M337" i="14"/>
  <c r="V337" i="14"/>
  <c r="AD337" i="14"/>
  <c r="AL337" i="14"/>
  <c r="K337" i="14"/>
  <c r="T337" i="14"/>
  <c r="AB337" i="14"/>
  <c r="AJ337" i="14"/>
  <c r="H337" i="14"/>
  <c r="O337" i="14"/>
  <c r="S337" i="14"/>
  <c r="W337" i="14"/>
  <c r="AA337" i="14"/>
  <c r="AE337" i="14"/>
  <c r="AI337" i="14"/>
  <c r="AM337" i="14"/>
  <c r="C337" i="14"/>
  <c r="R337" i="14"/>
  <c r="Z337" i="14"/>
  <c r="AH337" i="14"/>
  <c r="I337" i="14"/>
  <c r="P337" i="14"/>
  <c r="X337" i="14"/>
  <c r="AF337" i="14"/>
  <c r="AN337" i="14"/>
  <c r="I147" i="26"/>
  <c r="N147" i="26" s="1"/>
  <c r="S147" i="26" s="1"/>
  <c r="AK341" i="14"/>
  <c r="U341" i="14"/>
  <c r="AC341" i="14"/>
  <c r="H341" i="14"/>
  <c r="AO341" i="14"/>
  <c r="Y341" i="14"/>
  <c r="AM341" i="14"/>
  <c r="AE341" i="14"/>
  <c r="W341" i="14"/>
  <c r="O341" i="14"/>
  <c r="AN341" i="14"/>
  <c r="AJ341" i="14"/>
  <c r="AF341" i="14"/>
  <c r="AB341" i="14"/>
  <c r="X341" i="14"/>
  <c r="T341" i="14"/>
  <c r="P341" i="14"/>
  <c r="K341" i="14"/>
  <c r="C341" i="14"/>
  <c r="L341" i="14"/>
  <c r="AG341" i="14"/>
  <c r="Q341" i="14"/>
  <c r="AI341" i="14"/>
  <c r="AA341" i="14"/>
  <c r="S341" i="14"/>
  <c r="AL341" i="14"/>
  <c r="AH341" i="14"/>
  <c r="AD341" i="14"/>
  <c r="Z341" i="14"/>
  <c r="V341" i="14"/>
  <c r="R341" i="14"/>
  <c r="M341" i="14"/>
  <c r="I341" i="14"/>
  <c r="H345" i="14"/>
  <c r="O345" i="14"/>
  <c r="S345" i="14"/>
  <c r="W345" i="14"/>
  <c r="AA345" i="14"/>
  <c r="AE345" i="14"/>
  <c r="AI345" i="14"/>
  <c r="AM345" i="14"/>
  <c r="I345" i="14"/>
  <c r="P345" i="14"/>
  <c r="X345" i="14"/>
  <c r="AF345" i="14"/>
  <c r="AN345" i="14"/>
  <c r="M345" i="14"/>
  <c r="V345" i="14"/>
  <c r="AD345" i="14"/>
  <c r="AL345" i="14"/>
  <c r="I151" i="26"/>
  <c r="N151" i="26" s="1"/>
  <c r="S151" i="26" s="1"/>
  <c r="L345" i="14"/>
  <c r="Q345" i="14"/>
  <c r="U345" i="14"/>
  <c r="Y345" i="14"/>
  <c r="AC345" i="14"/>
  <c r="AG345" i="14"/>
  <c r="AK345" i="14"/>
  <c r="AO345" i="14"/>
  <c r="K345" i="14"/>
  <c r="T345" i="14"/>
  <c r="AB345" i="14"/>
  <c r="AJ345" i="14"/>
  <c r="C345" i="14"/>
  <c r="R345" i="14"/>
  <c r="Z345" i="14"/>
  <c r="AH345" i="14"/>
  <c r="S349" i="14"/>
  <c r="AE349" i="14"/>
  <c r="O349" i="14"/>
  <c r="W349" i="14"/>
  <c r="AI349" i="14"/>
  <c r="I155" i="26"/>
  <c r="N155" i="26" s="1"/>
  <c r="S155" i="26" s="1"/>
  <c r="I349" i="14"/>
  <c r="M349" i="14"/>
  <c r="R349" i="14"/>
  <c r="V349" i="14"/>
  <c r="Z349" i="14"/>
  <c r="AD349" i="14"/>
  <c r="AH349" i="14"/>
  <c r="AL349" i="14"/>
  <c r="AK349" i="14"/>
  <c r="AC349" i="14"/>
  <c r="U349" i="14"/>
  <c r="L349" i="14"/>
  <c r="AM349" i="14"/>
  <c r="AA349" i="14"/>
  <c r="C349" i="14"/>
  <c r="K349" i="14"/>
  <c r="P349" i="14"/>
  <c r="T349" i="14"/>
  <c r="X349" i="14"/>
  <c r="AB349" i="14"/>
  <c r="AF349" i="14"/>
  <c r="AJ349" i="14"/>
  <c r="AN349" i="14"/>
  <c r="AO349" i="14"/>
  <c r="AG349" i="14"/>
  <c r="Y349" i="14"/>
  <c r="Q349" i="14"/>
  <c r="H349" i="14"/>
  <c r="I159" i="26"/>
  <c r="N159" i="26" s="1"/>
  <c r="S159" i="26" s="1"/>
  <c r="L353" i="14"/>
  <c r="Q353" i="14"/>
  <c r="U353" i="14"/>
  <c r="Y353" i="14"/>
  <c r="AC353" i="14"/>
  <c r="AG353" i="14"/>
  <c r="AK353" i="14"/>
  <c r="AO353" i="14"/>
  <c r="K353" i="14"/>
  <c r="T353" i="14"/>
  <c r="AB353" i="14"/>
  <c r="AJ353" i="14"/>
  <c r="C353" i="14"/>
  <c r="R353" i="14"/>
  <c r="Z353" i="14"/>
  <c r="AH353" i="14"/>
  <c r="H353" i="14"/>
  <c r="O353" i="14"/>
  <c r="S353" i="14"/>
  <c r="W353" i="14"/>
  <c r="AA353" i="14"/>
  <c r="AE353" i="14"/>
  <c r="AI353" i="14"/>
  <c r="AM353" i="14"/>
  <c r="I353" i="14"/>
  <c r="P353" i="14"/>
  <c r="X353" i="14"/>
  <c r="AF353" i="14"/>
  <c r="AN353" i="14"/>
  <c r="M353" i="14"/>
  <c r="V353" i="14"/>
  <c r="AD353" i="14"/>
  <c r="AL353" i="14"/>
  <c r="I163" i="26"/>
  <c r="N163" i="26" s="1"/>
  <c r="S163" i="26" s="1"/>
  <c r="S357" i="14"/>
  <c r="AI357" i="14"/>
  <c r="AM357" i="14"/>
  <c r="W357" i="14"/>
  <c r="AK357" i="14"/>
  <c r="AC357" i="14"/>
  <c r="U357" i="14"/>
  <c r="L357" i="14"/>
  <c r="AL357" i="14"/>
  <c r="AH357" i="14"/>
  <c r="AD357" i="14"/>
  <c r="Z357" i="14"/>
  <c r="V357" i="14"/>
  <c r="R357" i="14"/>
  <c r="M357" i="14"/>
  <c r="I357" i="14"/>
  <c r="AA357" i="14"/>
  <c r="AE357" i="14"/>
  <c r="O357" i="14"/>
  <c r="AO357" i="14"/>
  <c r="AG357" i="14"/>
  <c r="Y357" i="14"/>
  <c r="Q357" i="14"/>
  <c r="H357" i="14"/>
  <c r="AN357" i="14"/>
  <c r="AJ357" i="14"/>
  <c r="AF357" i="14"/>
  <c r="AB357" i="14"/>
  <c r="X357" i="14"/>
  <c r="T357" i="14"/>
  <c r="P357" i="14"/>
  <c r="K357" i="14"/>
  <c r="C357" i="14"/>
  <c r="H361" i="14"/>
  <c r="O361" i="14"/>
  <c r="S361" i="14"/>
  <c r="W361" i="14"/>
  <c r="AA361" i="14"/>
  <c r="AE361" i="14"/>
  <c r="AI361" i="14"/>
  <c r="AM361" i="14"/>
  <c r="C361" i="14"/>
  <c r="R361" i="14"/>
  <c r="Z361" i="14"/>
  <c r="AH361" i="14"/>
  <c r="I361" i="14"/>
  <c r="P361" i="14"/>
  <c r="X361" i="14"/>
  <c r="AF361" i="14"/>
  <c r="AN361" i="14"/>
  <c r="I167" i="26"/>
  <c r="N167" i="26" s="1"/>
  <c r="S167" i="26" s="1"/>
  <c r="L361" i="14"/>
  <c r="Q361" i="14"/>
  <c r="U361" i="14"/>
  <c r="Y361" i="14"/>
  <c r="AC361" i="14"/>
  <c r="AG361" i="14"/>
  <c r="AK361" i="14"/>
  <c r="AO361" i="14"/>
  <c r="M361" i="14"/>
  <c r="V361" i="14"/>
  <c r="AD361" i="14"/>
  <c r="AL361" i="14"/>
  <c r="K361" i="14"/>
  <c r="T361" i="14"/>
  <c r="AB361" i="14"/>
  <c r="AJ361" i="14"/>
  <c r="H365" i="14"/>
  <c r="P365" i="14"/>
  <c r="T365" i="14"/>
  <c r="X365" i="14"/>
  <c r="AB365" i="14"/>
  <c r="AF365" i="14"/>
  <c r="AJ365" i="14"/>
  <c r="AN365" i="14"/>
  <c r="I365" i="14"/>
  <c r="M365" i="14"/>
  <c r="Q365" i="14"/>
  <c r="U365" i="14"/>
  <c r="Y365" i="14"/>
  <c r="AC365" i="14"/>
  <c r="AG365" i="14"/>
  <c r="AK365" i="14"/>
  <c r="AO365" i="14"/>
  <c r="I171" i="26"/>
  <c r="N171" i="26" s="1"/>
  <c r="S171" i="26" s="1"/>
  <c r="L365" i="14"/>
  <c r="R365" i="14"/>
  <c r="V365" i="14"/>
  <c r="Z365" i="14"/>
  <c r="AD365" i="14"/>
  <c r="AH365" i="14"/>
  <c r="AL365" i="14"/>
  <c r="C365" i="14"/>
  <c r="K365" i="14"/>
  <c r="O365" i="14"/>
  <c r="S365" i="14"/>
  <c r="W365" i="14"/>
  <c r="AA365" i="14"/>
  <c r="AE365" i="14"/>
  <c r="AI365" i="14"/>
  <c r="AM365" i="14"/>
  <c r="I175" i="26"/>
  <c r="N175" i="26" s="1"/>
  <c r="S175" i="26" s="1"/>
  <c r="L369" i="14"/>
  <c r="R369" i="14"/>
  <c r="V369" i="14"/>
  <c r="Z369" i="14"/>
  <c r="AD369" i="14"/>
  <c r="AH369" i="14"/>
  <c r="AL369" i="14"/>
  <c r="C369" i="14"/>
  <c r="K369" i="14"/>
  <c r="O369" i="14"/>
  <c r="S369" i="14"/>
  <c r="W369" i="14"/>
  <c r="AA369" i="14"/>
  <c r="AE369" i="14"/>
  <c r="AI369" i="14"/>
  <c r="AM369" i="14"/>
  <c r="H369" i="14"/>
  <c r="P369" i="14"/>
  <c r="T369" i="14"/>
  <c r="X369" i="14"/>
  <c r="AB369" i="14"/>
  <c r="AF369" i="14"/>
  <c r="AJ369" i="14"/>
  <c r="AN369" i="14"/>
  <c r="I369" i="14"/>
  <c r="M369" i="14"/>
  <c r="Q369" i="14"/>
  <c r="U369" i="14"/>
  <c r="Y369" i="14"/>
  <c r="AC369" i="14"/>
  <c r="AG369" i="14"/>
  <c r="AK369" i="14"/>
  <c r="AO369" i="14"/>
  <c r="H373" i="14"/>
  <c r="P373" i="14"/>
  <c r="T373" i="14"/>
  <c r="X373" i="14"/>
  <c r="AB373" i="14"/>
  <c r="AF373" i="14"/>
  <c r="AJ373" i="14"/>
  <c r="AN373" i="14"/>
  <c r="I373" i="14"/>
  <c r="M373" i="14"/>
  <c r="Q373" i="14"/>
  <c r="U373" i="14"/>
  <c r="Y373" i="14"/>
  <c r="AC373" i="14"/>
  <c r="AG373" i="14"/>
  <c r="AK373" i="14"/>
  <c r="AO373" i="14"/>
  <c r="I179" i="26"/>
  <c r="N179" i="26" s="1"/>
  <c r="S179" i="26" s="1"/>
  <c r="L373" i="14"/>
  <c r="R373" i="14"/>
  <c r="V373" i="14"/>
  <c r="Z373" i="14"/>
  <c r="AD373" i="14"/>
  <c r="AH373" i="14"/>
  <c r="AL373" i="14"/>
  <c r="C373" i="14"/>
  <c r="K373" i="14"/>
  <c r="O373" i="14"/>
  <c r="S373" i="14"/>
  <c r="W373" i="14"/>
  <c r="AA373" i="14"/>
  <c r="AE373" i="14"/>
  <c r="AI373" i="14"/>
  <c r="AM373" i="14"/>
  <c r="H377" i="14"/>
  <c r="P377" i="14"/>
  <c r="T377" i="14"/>
  <c r="X377" i="14"/>
  <c r="AB377" i="14"/>
  <c r="AF377" i="14"/>
  <c r="AJ377" i="14"/>
  <c r="AN377" i="14"/>
  <c r="I377" i="14"/>
  <c r="M377" i="14"/>
  <c r="Q377" i="14"/>
  <c r="U377" i="14"/>
  <c r="Y377" i="14"/>
  <c r="AC377" i="14"/>
  <c r="AG377" i="14"/>
  <c r="AK377" i="14"/>
  <c r="AO377" i="14"/>
  <c r="L377" i="14"/>
  <c r="R377" i="14"/>
  <c r="V377" i="14"/>
  <c r="Z377" i="14"/>
  <c r="AD377" i="14"/>
  <c r="AH377" i="14"/>
  <c r="AL377" i="14"/>
  <c r="C377" i="14"/>
  <c r="K377" i="14"/>
  <c r="O377" i="14"/>
  <c r="S377" i="14"/>
  <c r="W377" i="14"/>
  <c r="AA377" i="14"/>
  <c r="AE377" i="14"/>
  <c r="AI377" i="14"/>
  <c r="AM377" i="14"/>
  <c r="M307" i="14"/>
  <c r="AA307" i="14" s="1"/>
  <c r="AG307" i="14" s="1"/>
  <c r="BE39" i="17"/>
  <c r="AQ39" i="17"/>
  <c r="AQ47" i="17"/>
  <c r="BE47" i="17"/>
  <c r="AQ49" i="17"/>
  <c r="BE49" i="17"/>
  <c r="BE55" i="17"/>
  <c r="AQ55" i="17"/>
  <c r="AQ59" i="17"/>
  <c r="BE59" i="17"/>
  <c r="AQ61" i="17"/>
  <c r="BE61" i="17"/>
  <c r="AQ63" i="17"/>
  <c r="BE63" i="17"/>
  <c r="AQ69" i="17"/>
  <c r="BE69" i="17"/>
  <c r="AQ71" i="17"/>
  <c r="BE71" i="17"/>
  <c r="AQ73" i="17"/>
  <c r="BE73" i="17"/>
  <c r="AQ77" i="17"/>
  <c r="BE77" i="17"/>
  <c r="AQ79" i="17"/>
  <c r="BE79" i="17"/>
  <c r="AQ81" i="17"/>
  <c r="BE81" i="17"/>
  <c r="AQ83" i="17"/>
  <c r="BE83" i="17"/>
  <c r="AQ91" i="17"/>
  <c r="BE91" i="17"/>
  <c r="AQ95" i="17"/>
  <c r="BE95" i="17"/>
  <c r="AQ101" i="17"/>
  <c r="BE101" i="17"/>
  <c r="AQ103" i="17"/>
  <c r="BE103" i="17"/>
  <c r="AQ107" i="17"/>
  <c r="BE107" i="17"/>
  <c r="AQ109" i="17"/>
  <c r="BE109" i="17"/>
  <c r="AQ111" i="17"/>
  <c r="BE111" i="17"/>
  <c r="BE116" i="17"/>
  <c r="BE115" i="17"/>
  <c r="AQ115" i="17"/>
  <c r="AQ121" i="17"/>
  <c r="BE121" i="17"/>
  <c r="AQ123" i="17"/>
  <c r="BE123" i="17"/>
  <c r="AQ129" i="17"/>
  <c r="BE129" i="17"/>
  <c r="AQ131" i="17"/>
  <c r="BE131" i="17"/>
  <c r="AQ133" i="17"/>
  <c r="BE133" i="17"/>
  <c r="AQ139" i="17"/>
  <c r="BE139" i="17"/>
  <c r="AQ147" i="17"/>
  <c r="BE147" i="17"/>
  <c r="BE149" i="17"/>
  <c r="AQ149" i="17"/>
  <c r="I245" i="1"/>
  <c r="I244" i="1"/>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AN124" i="17"/>
  <c r="Z124" i="17"/>
  <c r="AQ132" i="17"/>
  <c r="BE132" i="17"/>
  <c r="AQ136" i="17"/>
  <c r="BE136" i="17"/>
  <c r="AQ142" i="17"/>
  <c r="BE142" i="17"/>
  <c r="AQ146" i="17"/>
  <c r="BE146" i="17"/>
  <c r="M39" i="17"/>
  <c r="E18" i="1"/>
  <c r="L14" i="14"/>
  <c r="M41" i="17"/>
  <c r="E20" i="1"/>
  <c r="L16" i="14"/>
  <c r="M51" i="17"/>
  <c r="E30" i="1"/>
  <c r="AE121" i="17"/>
  <c r="AV121" i="17"/>
  <c r="L100" i="14"/>
  <c r="M125" i="17"/>
  <c r="E142" i="1"/>
  <c r="M129" i="17"/>
  <c r="E165" i="1"/>
  <c r="L104" i="14"/>
  <c r="M143" i="17"/>
  <c r="E179" i="1"/>
  <c r="M145" i="17"/>
  <c r="E181" i="1"/>
  <c r="L120" i="14"/>
  <c r="M16" i="1"/>
  <c r="Y13" i="14"/>
  <c r="M37" i="14"/>
  <c r="K41" i="1"/>
  <c r="AB62" i="17"/>
  <c r="AS62" i="17"/>
  <c r="BJ62" i="17" s="1"/>
  <c r="BE65" i="17"/>
  <c r="AQ64" i="17"/>
  <c r="BE64" i="17"/>
  <c r="AQ66" i="17"/>
  <c r="BE66" i="17"/>
  <c r="Z72" i="17"/>
  <c r="AN72" i="17"/>
  <c r="AQ96" i="17"/>
  <c r="BE96" i="17"/>
  <c r="AN98" i="17"/>
  <c r="Z98" i="17"/>
  <c r="AN100" i="17"/>
  <c r="Z100" i="17"/>
  <c r="AQ108" i="17"/>
  <c r="BE108" i="17"/>
  <c r="AQ110" i="17"/>
  <c r="BE110" i="17"/>
  <c r="M89" i="14"/>
  <c r="K131" i="1"/>
  <c r="AN114" i="17"/>
  <c r="Z114" i="17"/>
  <c r="K135" i="1"/>
  <c r="M93" i="14"/>
  <c r="AB118" i="17"/>
  <c r="AS118" i="17"/>
  <c r="BJ118" i="17" s="1"/>
  <c r="Z118" i="17"/>
  <c r="AQ122" i="17"/>
  <c r="BE122" i="17"/>
  <c r="AQ126" i="17"/>
  <c r="BE126" i="17"/>
  <c r="AQ128" i="17"/>
  <c r="BE128" i="17"/>
  <c r="AN134" i="17"/>
  <c r="Z134" i="17"/>
  <c r="AQ140" i="17"/>
  <c r="BE140" i="17"/>
  <c r="M115" i="14"/>
  <c r="K176" i="1"/>
  <c r="AS140" i="17"/>
  <c r="BJ140" i="17" s="1"/>
  <c r="AB140" i="17"/>
  <c r="AN148" i="17"/>
  <c r="Z148" i="17"/>
  <c r="AB159" i="17"/>
  <c r="AS159" i="17"/>
  <c r="BJ159" i="17" s="1"/>
  <c r="AS163" i="17"/>
  <c r="BJ163" i="17" s="1"/>
  <c r="AB163" i="17"/>
  <c r="AQ167" i="17"/>
  <c r="AN169" i="17"/>
  <c r="Z169" i="17"/>
  <c r="AB175" i="17"/>
  <c r="AS175" i="17"/>
  <c r="BE190" i="17"/>
  <c r="AQ189" i="17"/>
  <c r="AS195" i="17"/>
  <c r="BJ195" i="17" s="1"/>
  <c r="AB195" i="17"/>
  <c r="AN197" i="17"/>
  <c r="Z197" i="17"/>
  <c r="AQ209" i="17"/>
  <c r="AQ211" i="17"/>
  <c r="AJ188" i="14"/>
  <c r="P213" i="17"/>
  <c r="AB156" i="17"/>
  <c r="AS156" i="17"/>
  <c r="BJ156" i="17" s="1"/>
  <c r="BE168" i="17"/>
  <c r="AQ168" i="17"/>
  <c r="AN170" i="17"/>
  <c r="Z170" i="17"/>
  <c r="AQ182" i="17"/>
  <c r="BE191" i="17"/>
  <c r="AQ190" i="17"/>
  <c r="AS194" i="17"/>
  <c r="AB194" i="17"/>
  <c r="AS196" i="17"/>
  <c r="BJ196" i="17" s="1"/>
  <c r="AB196" i="17"/>
  <c r="AV159" i="17"/>
  <c r="AE159" i="17"/>
  <c r="AV167" i="17"/>
  <c r="AE167" i="17"/>
  <c r="AE119" i="17"/>
  <c r="AV119" i="17"/>
  <c r="M31" i="14"/>
  <c r="K35" i="1"/>
  <c r="AB56" i="17"/>
  <c r="AS56" i="17"/>
  <c r="BJ56" i="17" s="1"/>
  <c r="AQ80" i="17"/>
  <c r="BE80" i="17"/>
  <c r="AQ84" i="17"/>
  <c r="BE84" i="17"/>
  <c r="M98" i="17"/>
  <c r="E115" i="1"/>
  <c r="L73" i="14"/>
  <c r="AN102" i="17"/>
  <c r="Z102" i="17"/>
  <c r="M110" i="17"/>
  <c r="E127" i="1"/>
  <c r="L85" i="14"/>
  <c r="AQ120" i="17"/>
  <c r="BE120" i="17"/>
  <c r="AS120" i="17"/>
  <c r="BJ120" i="17" s="1"/>
  <c r="AB120" i="17"/>
  <c r="AQ130" i="17"/>
  <c r="BE130" i="17"/>
  <c r="AQ138" i="17"/>
  <c r="BE138" i="17"/>
  <c r="Z144" i="17"/>
  <c r="AQ154" i="17"/>
  <c r="BE154" i="17"/>
  <c r="AZ158" i="17"/>
  <c r="AI158" i="17"/>
  <c r="AI160" i="17"/>
  <c r="AZ160" i="17"/>
  <c r="AZ162" i="17"/>
  <c r="AI162" i="17"/>
  <c r="AZ168" i="17"/>
  <c r="AI168" i="17"/>
  <c r="AZ170" i="17"/>
  <c r="AI170" i="17"/>
  <c r="AI190" i="17"/>
  <c r="AZ190" i="17"/>
  <c r="AI198" i="17"/>
  <c r="AZ198" i="17"/>
  <c r="AQ161" i="17"/>
  <c r="BE161" i="17"/>
  <c r="AQ163" i="17"/>
  <c r="BE163" i="17"/>
  <c r="AQ183" i="17"/>
  <c r="BE183" i="17"/>
  <c r="AN191" i="17"/>
  <c r="Z191" i="17"/>
  <c r="AQ203" i="17"/>
  <c r="AB207" i="17"/>
  <c r="AS207" i="17"/>
  <c r="BJ207" i="17" s="1"/>
  <c r="AS209" i="17"/>
  <c r="BJ209" i="17" s="1"/>
  <c r="AB209" i="17"/>
  <c r="AS213" i="17"/>
  <c r="BJ213" i="17" s="1"/>
  <c r="AB213" i="17"/>
  <c r="AV215" i="17"/>
  <c r="AE215" i="17"/>
  <c r="AQ156" i="17"/>
  <c r="D21" i="17"/>
  <c r="BE156" i="17"/>
  <c r="AQ158" i="17"/>
  <c r="AQ160" i="17"/>
  <c r="AN162" i="17"/>
  <c r="Z162" i="17"/>
  <c r="Z176" i="17"/>
  <c r="Z196" i="17"/>
  <c r="AN198" i="17"/>
  <c r="Z198" i="17"/>
  <c r="M145" i="14"/>
  <c r="AA145" i="14" s="1"/>
  <c r="K225" i="1"/>
  <c r="AB170" i="17"/>
  <c r="AS170" i="17"/>
  <c r="BJ170" i="17" s="1"/>
  <c r="AS172" i="17"/>
  <c r="AB172" i="17"/>
  <c r="I145" i="1"/>
  <c r="L145" i="1"/>
  <c r="I96" i="1"/>
  <c r="S308" i="14"/>
  <c r="S309" i="14" s="1"/>
  <c r="S310" i="14" s="1"/>
  <c r="S311" i="14" s="1"/>
  <c r="S312" i="14" s="1"/>
  <c r="S313" i="14" s="1"/>
  <c r="S314" i="14" s="1"/>
  <c r="S315" i="14" s="1"/>
  <c r="S316" i="14" s="1"/>
  <c r="S317" i="14" s="1"/>
  <c r="O308" i="14"/>
  <c r="O309" i="14" s="1"/>
  <c r="O310" i="14" s="1"/>
  <c r="O311" i="14" s="1"/>
  <c r="O312" i="14" s="1"/>
  <c r="O313" i="14" s="1"/>
  <c r="O314" i="14" s="1"/>
  <c r="O315" i="14" s="1"/>
  <c r="O316" i="14" s="1"/>
  <c r="O317" i="14" s="1"/>
  <c r="L144" i="1"/>
  <c r="Q308" i="14"/>
  <c r="Q309" i="14" s="1"/>
  <c r="Q310" i="14" s="1"/>
  <c r="Q311" i="14" s="1"/>
  <c r="Q312" i="14" s="1"/>
  <c r="Q313" i="14" s="1"/>
  <c r="Q314" i="14" s="1"/>
  <c r="Q315" i="14" s="1"/>
  <c r="Q316" i="14" s="1"/>
  <c r="Q317" i="14" s="1"/>
  <c r="AZ204" i="17"/>
  <c r="AI204" i="17"/>
  <c r="AI216" i="17"/>
  <c r="AZ216" i="17"/>
  <c r="AI217" i="17"/>
  <c r="AZ217" i="17"/>
  <c r="AI52" i="17"/>
  <c r="AI63" i="17"/>
  <c r="AI55" i="17"/>
  <c r="AZ63" i="17"/>
  <c r="AI54" i="17"/>
  <c r="AZ52" i="17"/>
  <c r="AI53" i="17"/>
  <c r="AZ65" i="17"/>
  <c r="AI51" i="17"/>
  <c r="AI64" i="17"/>
  <c r="AZ51" i="17"/>
  <c r="AZ54" i="17"/>
  <c r="AI49" i="17"/>
  <c r="AZ53" i="17"/>
  <c r="AI65" i="17"/>
  <c r="AZ64" i="17"/>
  <c r="AZ49" i="17"/>
  <c r="AZ55" i="17"/>
  <c r="AZ150" i="17"/>
  <c r="AI150" i="17"/>
  <c r="AI151" i="17"/>
  <c r="AZ151" i="17"/>
  <c r="AZ152" i="17"/>
  <c r="AI152" i="17"/>
  <c r="AZ157" i="17"/>
  <c r="AI157" i="17"/>
  <c r="AZ159" i="17"/>
  <c r="AI159" i="17"/>
  <c r="AI173" i="17"/>
  <c r="AZ173" i="17"/>
  <c r="AI174" i="17"/>
  <c r="AZ174" i="17"/>
  <c r="AI175" i="17"/>
  <c r="AZ175" i="17"/>
  <c r="AI180" i="17"/>
  <c r="AZ180" i="17"/>
  <c r="AI187" i="17"/>
  <c r="AZ187" i="17"/>
  <c r="AI194" i="17"/>
  <c r="AZ194" i="17"/>
  <c r="AI202" i="17"/>
  <c r="AZ202" i="17"/>
  <c r="AI208" i="17"/>
  <c r="AZ208" i="17"/>
  <c r="AZ210" i="17"/>
  <c r="AI210" i="17"/>
  <c r="AI215" i="17"/>
  <c r="AZ215" i="17"/>
  <c r="AZ59" i="17"/>
  <c r="AI59" i="17"/>
  <c r="AI117" i="17"/>
  <c r="AZ117" i="17"/>
  <c r="AI164" i="17"/>
  <c r="AZ164" i="17"/>
  <c r="AI165" i="17"/>
  <c r="AZ165" i="17"/>
  <c r="AZ166" i="17"/>
  <c r="AI166" i="17"/>
  <c r="AZ171" i="17"/>
  <c r="AI171" i="17"/>
  <c r="AI172" i="17"/>
  <c r="AZ172" i="17"/>
  <c r="AZ177" i="17"/>
  <c r="AI177" i="17"/>
  <c r="AZ178" i="17"/>
  <c r="AI178" i="17"/>
  <c r="AI179" i="17"/>
  <c r="AZ179" i="17"/>
  <c r="AI181" i="17"/>
  <c r="AZ181" i="17"/>
  <c r="AZ184" i="17"/>
  <c r="AI184" i="17"/>
  <c r="AI185" i="17"/>
  <c r="AZ185" i="17"/>
  <c r="AI186" i="17"/>
  <c r="AZ186" i="17"/>
  <c r="AI188" i="17"/>
  <c r="AZ188" i="17"/>
  <c r="AI193" i="17"/>
  <c r="AZ193" i="17"/>
  <c r="AZ192" i="17"/>
  <c r="AI192" i="17"/>
  <c r="AZ195" i="17"/>
  <c r="AI195" i="17"/>
  <c r="AZ199" i="17"/>
  <c r="AI199" i="17"/>
  <c r="AZ200" i="17"/>
  <c r="AI200" i="17"/>
  <c r="AZ201" i="17"/>
  <c r="AI201" i="17"/>
  <c r="AI205" i="17"/>
  <c r="AZ205" i="17"/>
  <c r="AZ206" i="17"/>
  <c r="AI206" i="17"/>
  <c r="AI207" i="17"/>
  <c r="AZ207" i="17"/>
  <c r="AZ212" i="17"/>
  <c r="AI212" i="17"/>
  <c r="AZ213" i="17"/>
  <c r="AI213" i="17"/>
  <c r="AZ214" i="17"/>
  <c r="AI214" i="17"/>
  <c r="AG182" i="14" l="1"/>
  <c r="U207" i="17" s="1"/>
  <c r="P206" i="17"/>
  <c r="P198" i="17"/>
  <c r="AC198" i="17" s="1"/>
  <c r="AA173" i="14"/>
  <c r="AG173" i="14" s="1"/>
  <c r="U198" i="17" s="1"/>
  <c r="AY198" i="17" s="1"/>
  <c r="AJ169" i="14"/>
  <c r="AA169" i="14"/>
  <c r="AG169" i="14" s="1"/>
  <c r="U194" i="17" s="1"/>
  <c r="AY194" i="17" s="1"/>
  <c r="BJ192" i="17"/>
  <c r="AG157" i="14"/>
  <c r="U182" i="17" s="1"/>
  <c r="AY182" i="17" s="1"/>
  <c r="AJ233" i="14"/>
  <c r="AJ234" i="14"/>
  <c r="AG222" i="14"/>
  <c r="AG230" i="14"/>
  <c r="AG211" i="14"/>
  <c r="M199" i="17"/>
  <c r="AS199" i="17" s="1"/>
  <c r="BJ199" i="17" s="1"/>
  <c r="L174" i="14"/>
  <c r="K273" i="1" s="1"/>
  <c r="E233" i="1"/>
  <c r="L153" i="14"/>
  <c r="K233" i="1" s="1"/>
  <c r="AJ118" i="14"/>
  <c r="AJ222" i="14"/>
  <c r="S217" i="14"/>
  <c r="S218" i="14" s="1"/>
  <c r="S219" i="14" s="1"/>
  <c r="S220" i="14" s="1"/>
  <c r="S221" i="14" s="1"/>
  <c r="S222" i="14" s="1"/>
  <c r="S223" i="14" s="1"/>
  <c r="S224" i="14" s="1"/>
  <c r="S225" i="14" s="1"/>
  <c r="S226" i="14" s="1"/>
  <c r="S227" i="14" s="1"/>
  <c r="M226" i="14"/>
  <c r="AA226" i="14" s="1"/>
  <c r="AG226" i="14" s="1"/>
  <c r="AG215" i="14"/>
  <c r="AB216" i="17"/>
  <c r="L191" i="14"/>
  <c r="M191" i="14" s="1"/>
  <c r="AA191" i="14" s="1"/>
  <c r="AG191" i="14" s="1"/>
  <c r="U216" i="17" s="1"/>
  <c r="AY216" i="17" s="1"/>
  <c r="E264" i="1"/>
  <c r="M190" i="17"/>
  <c r="AB190" i="17" s="1"/>
  <c r="M165" i="14"/>
  <c r="P190" i="17" s="1"/>
  <c r="P150" i="17"/>
  <c r="AJ173" i="14"/>
  <c r="E236" i="1"/>
  <c r="M181" i="17"/>
  <c r="AS181" i="17" s="1"/>
  <c r="E186" i="1"/>
  <c r="M156" i="14"/>
  <c r="AJ156" i="14" s="1"/>
  <c r="AJ125" i="14"/>
  <c r="AA154" i="14"/>
  <c r="AG154" i="14" s="1"/>
  <c r="U179" i="17" s="1"/>
  <c r="K186" i="1"/>
  <c r="M150" i="17"/>
  <c r="AB150" i="17" s="1"/>
  <c r="M119" i="14"/>
  <c r="AA119" i="14" s="1"/>
  <c r="AG119" i="14" s="1"/>
  <c r="U144" i="17" s="1"/>
  <c r="AY144" i="17" s="1"/>
  <c r="M214" i="17"/>
  <c r="AS214" i="17" s="1"/>
  <c r="AJ133" i="14"/>
  <c r="P196" i="17"/>
  <c r="AT196" i="17" s="1"/>
  <c r="AJ207" i="14"/>
  <c r="AG202" i="14"/>
  <c r="AG194" i="14"/>
  <c r="AJ192" i="14"/>
  <c r="AA192" i="14"/>
  <c r="AG192" i="14" s="1"/>
  <c r="U217" i="17" s="1"/>
  <c r="AH217" i="17" s="1"/>
  <c r="P214" i="17"/>
  <c r="AJ189" i="14"/>
  <c r="AA171" i="14"/>
  <c r="AG171" i="14" s="1"/>
  <c r="U196" i="17" s="1"/>
  <c r="AH196" i="17" s="1"/>
  <c r="AJ154" i="14"/>
  <c r="P175" i="17"/>
  <c r="AA150" i="14"/>
  <c r="AG150" i="14" s="1"/>
  <c r="U175" i="17" s="1"/>
  <c r="AH175" i="17" s="1"/>
  <c r="P179" i="17"/>
  <c r="AJ170" i="14"/>
  <c r="AA170" i="14"/>
  <c r="AG170" i="14" s="1"/>
  <c r="U195" i="17" s="1"/>
  <c r="AY195" i="17" s="1"/>
  <c r="AA166" i="14"/>
  <c r="AG166" i="14" s="1"/>
  <c r="U191" i="17" s="1"/>
  <c r="AH191" i="17" s="1"/>
  <c r="AJ166" i="14"/>
  <c r="AJ143" i="14"/>
  <c r="AA143" i="14"/>
  <c r="AG143" i="14" s="1"/>
  <c r="U168" i="17" s="1"/>
  <c r="AY168" i="17" s="1"/>
  <c r="L57" i="14"/>
  <c r="M57" i="14" s="1"/>
  <c r="P82" i="17" s="1"/>
  <c r="M82" i="17"/>
  <c r="AS82" i="17" s="1"/>
  <c r="BJ82" i="17" s="1"/>
  <c r="M86" i="17"/>
  <c r="AB86" i="17" s="1"/>
  <c r="L59" i="14"/>
  <c r="K82" i="1" s="1"/>
  <c r="L43" i="14"/>
  <c r="K66" i="1" s="1"/>
  <c r="M67" i="17"/>
  <c r="AB67" i="17" s="1"/>
  <c r="E84" i="1"/>
  <c r="M68" i="17"/>
  <c r="AS68" i="17" s="1"/>
  <c r="BJ68" i="17" s="1"/>
  <c r="L42" i="14"/>
  <c r="K65" i="1" s="1"/>
  <c r="M94" i="17"/>
  <c r="AS94" i="17" s="1"/>
  <c r="BJ94" i="17" s="1"/>
  <c r="M66" i="17"/>
  <c r="AB66" i="17" s="1"/>
  <c r="M92" i="17"/>
  <c r="AS92" i="17" s="1"/>
  <c r="BJ92" i="17" s="1"/>
  <c r="L55" i="14"/>
  <c r="K78" i="1" s="1"/>
  <c r="M80" i="17"/>
  <c r="AB80" i="17" s="1"/>
  <c r="L67" i="14"/>
  <c r="K90" i="1" s="1"/>
  <c r="L41" i="14"/>
  <c r="K64" i="1" s="1"/>
  <c r="L69" i="14"/>
  <c r="K92" i="1" s="1"/>
  <c r="AS191" i="17"/>
  <c r="BJ191" i="17" s="1"/>
  <c r="AY215" i="17"/>
  <c r="M178" i="17"/>
  <c r="AS178" i="17" s="1"/>
  <c r="AJ225" i="14"/>
  <c r="AJ231" i="14"/>
  <c r="AJ228" i="14"/>
  <c r="M84" i="17"/>
  <c r="AS84" i="17" s="1"/>
  <c r="BJ84" i="17" s="1"/>
  <c r="G95" i="1"/>
  <c r="M90" i="17"/>
  <c r="AB90" i="17" s="1"/>
  <c r="E88" i="1"/>
  <c r="M74" i="17"/>
  <c r="E72" i="1"/>
  <c r="E68" i="1"/>
  <c r="M70" i="17"/>
  <c r="L45" i="14"/>
  <c r="E76" i="1"/>
  <c r="M78" i="17"/>
  <c r="L53" i="14"/>
  <c r="M88" i="17"/>
  <c r="E86" i="1"/>
  <c r="AA187" i="14"/>
  <c r="AG187" i="14" s="1"/>
  <c r="U212" i="17" s="1"/>
  <c r="AY212" i="17" s="1"/>
  <c r="M212" i="17"/>
  <c r="AB212" i="17" s="1"/>
  <c r="AJ187" i="14"/>
  <c r="AG220" i="14"/>
  <c r="AS197" i="17"/>
  <c r="BJ197" i="17" s="1"/>
  <c r="AB201" i="17"/>
  <c r="AG203" i="14"/>
  <c r="F13" i="26"/>
  <c r="AB193" i="17"/>
  <c r="AG181" i="14"/>
  <c r="U206" i="17" s="1"/>
  <c r="AY206" i="17" s="1"/>
  <c r="AG195" i="14"/>
  <c r="AY211" i="17"/>
  <c r="P201" i="17"/>
  <c r="AJ184" i="14"/>
  <c r="AG172" i="14"/>
  <c r="U197" i="17" s="1"/>
  <c r="AH197" i="17" s="1"/>
  <c r="AG179" i="14"/>
  <c r="U204" i="17" s="1"/>
  <c r="AH204" i="17" s="1"/>
  <c r="AA184" i="14"/>
  <c r="AG184" i="14" s="1"/>
  <c r="U209" i="17" s="1"/>
  <c r="AY209" i="17" s="1"/>
  <c r="P194" i="17"/>
  <c r="P217" i="17"/>
  <c r="AS204" i="17"/>
  <c r="AA177" i="14"/>
  <c r="AG177" i="14" s="1"/>
  <c r="U202" i="17" s="1"/>
  <c r="AH202" i="17" s="1"/>
  <c r="M175" i="14"/>
  <c r="P200" i="17" s="1"/>
  <c r="AJ177" i="14"/>
  <c r="AH213" i="17"/>
  <c r="AY213" i="17"/>
  <c r="AA168" i="14"/>
  <c r="AG168" i="14" s="1"/>
  <c r="U193" i="17" s="1"/>
  <c r="AH193" i="17" s="1"/>
  <c r="P193" i="17"/>
  <c r="AT193" i="17" s="1"/>
  <c r="P203" i="17"/>
  <c r="AC203" i="17" s="1"/>
  <c r="M177" i="17"/>
  <c r="AB177" i="17" s="1"/>
  <c r="AJ181" i="14"/>
  <c r="M206" i="17"/>
  <c r="AS206" i="17" s="1"/>
  <c r="BJ206" i="17" s="1"/>
  <c r="L185" i="14"/>
  <c r="M185" i="14" s="1"/>
  <c r="M210" i="17"/>
  <c r="E274" i="1"/>
  <c r="M200" i="17"/>
  <c r="AS200" i="17" s="1"/>
  <c r="AS205" i="17"/>
  <c r="AG180" i="14"/>
  <c r="U205" i="17" s="1"/>
  <c r="AY205" i="17" s="1"/>
  <c r="AJ178" i="14"/>
  <c r="AS188" i="17"/>
  <c r="M161" i="14"/>
  <c r="AA161" i="14" s="1"/>
  <c r="AG161" i="14" s="1"/>
  <c r="U186" i="17" s="1"/>
  <c r="AG176" i="14"/>
  <c r="U201" i="17" s="1"/>
  <c r="AY201" i="17" s="1"/>
  <c r="E232" i="1"/>
  <c r="AJ176" i="14"/>
  <c r="AA167" i="14"/>
  <c r="AG167" i="14" s="1"/>
  <c r="U192" i="17" s="1"/>
  <c r="AY192" i="17" s="1"/>
  <c r="L146" i="14"/>
  <c r="K226" i="1" s="1"/>
  <c r="AJ167" i="14"/>
  <c r="M159" i="14"/>
  <c r="AJ159" i="14" s="1"/>
  <c r="M184" i="17"/>
  <c r="E239" i="1"/>
  <c r="E242" i="1"/>
  <c r="AB144" i="17"/>
  <c r="AB189" i="17"/>
  <c r="P168" i="17"/>
  <c r="E263" i="1"/>
  <c r="L164" i="14"/>
  <c r="M171" i="17"/>
  <c r="AS171" i="17" s="1"/>
  <c r="AJ163" i="14"/>
  <c r="P188" i="17"/>
  <c r="AB185" i="17"/>
  <c r="M187" i="17"/>
  <c r="AB187" i="17" s="1"/>
  <c r="M162" i="14"/>
  <c r="P187" i="17" s="1"/>
  <c r="M123" i="14"/>
  <c r="P148" i="17" s="1"/>
  <c r="M157" i="17"/>
  <c r="AS157" i="17" s="1"/>
  <c r="AS182" i="17"/>
  <c r="BJ182" i="17" s="1"/>
  <c r="M180" i="17"/>
  <c r="AB180" i="17" s="1"/>
  <c r="M147" i="14"/>
  <c r="P172" i="17" s="1"/>
  <c r="AS152" i="17"/>
  <c r="AG160" i="14"/>
  <c r="U185" i="17" s="1"/>
  <c r="AY185" i="17" s="1"/>
  <c r="E212" i="1"/>
  <c r="M155" i="14"/>
  <c r="AB168" i="17"/>
  <c r="E235" i="1"/>
  <c r="AG163" i="14"/>
  <c r="U188" i="17" s="1"/>
  <c r="E229" i="1"/>
  <c r="L149" i="14"/>
  <c r="M174" i="17"/>
  <c r="AA101" i="14"/>
  <c r="AG101" i="14" s="1"/>
  <c r="U126" i="17" s="1"/>
  <c r="AY126" i="17" s="1"/>
  <c r="AB164" i="17"/>
  <c r="E228" i="1"/>
  <c r="K215" i="1"/>
  <c r="AG127" i="14"/>
  <c r="U152" i="17" s="1"/>
  <c r="AY152" i="17" s="1"/>
  <c r="P164" i="17"/>
  <c r="AT164" i="17" s="1"/>
  <c r="AA139" i="14"/>
  <c r="AG139" i="14" s="1"/>
  <c r="U164" i="17" s="1"/>
  <c r="AG142" i="14"/>
  <c r="U167" i="17" s="1"/>
  <c r="AH167" i="17" s="1"/>
  <c r="AE176" i="17"/>
  <c r="M173" i="17"/>
  <c r="AB173" i="17" s="1"/>
  <c r="M176" i="17"/>
  <c r="AB176" i="17" s="1"/>
  <c r="M148" i="14"/>
  <c r="P173" i="17" s="1"/>
  <c r="P126" i="17"/>
  <c r="AT126" i="17" s="1"/>
  <c r="L105" i="14"/>
  <c r="K166" i="1" s="1"/>
  <c r="K231" i="1"/>
  <c r="P158" i="17"/>
  <c r="AT158" i="17" s="1"/>
  <c r="E231" i="1"/>
  <c r="P167" i="17"/>
  <c r="AC167" i="17" s="1"/>
  <c r="AJ142" i="14"/>
  <c r="AG133" i="14"/>
  <c r="U158" i="17" s="1"/>
  <c r="AY158" i="17" s="1"/>
  <c r="AV147" i="17"/>
  <c r="M130" i="17"/>
  <c r="AB130" i="17" s="1"/>
  <c r="AJ129" i="14"/>
  <c r="P162" i="17"/>
  <c r="AT162" i="17" s="1"/>
  <c r="E216" i="1"/>
  <c r="M161" i="17"/>
  <c r="AS161" i="17" s="1"/>
  <c r="BJ161" i="17" s="1"/>
  <c r="E170" i="1"/>
  <c r="AA137" i="14"/>
  <c r="AG137" i="14" s="1"/>
  <c r="U162" i="17" s="1"/>
  <c r="AY162" i="17" s="1"/>
  <c r="P154" i="17"/>
  <c r="AC154" i="17" s="1"/>
  <c r="M116" i="17"/>
  <c r="AS116" i="17" s="1"/>
  <c r="BJ116" i="17" s="1"/>
  <c r="L141" i="14"/>
  <c r="E221" i="1"/>
  <c r="M166" i="17"/>
  <c r="E133" i="1"/>
  <c r="M91" i="14"/>
  <c r="AJ91" i="14" s="1"/>
  <c r="K217" i="1"/>
  <c r="E178" i="1"/>
  <c r="AJ111" i="14"/>
  <c r="K212" i="1"/>
  <c r="M132" i="14"/>
  <c r="A379" i="14"/>
  <c r="G245" i="1"/>
  <c r="K216" i="1"/>
  <c r="M136" i="14"/>
  <c r="M131" i="14"/>
  <c r="AJ131" i="14" s="1"/>
  <c r="W122" i="14"/>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M134" i="17"/>
  <c r="AB134" i="17" s="1"/>
  <c r="M142" i="17"/>
  <c r="AB142" i="17" s="1"/>
  <c r="M109" i="14"/>
  <c r="AA109" i="14" s="1"/>
  <c r="AG109" i="14" s="1"/>
  <c r="U134" i="17" s="1"/>
  <c r="P136" i="17"/>
  <c r="AT136" i="17" s="1"/>
  <c r="AB106" i="17"/>
  <c r="M132" i="17"/>
  <c r="AS132" i="17" s="1"/>
  <c r="BJ132" i="17" s="1"/>
  <c r="L103" i="14"/>
  <c r="M103" i="14" s="1"/>
  <c r="M27" i="14"/>
  <c r="AA27" i="14" s="1"/>
  <c r="AG27" i="14" s="1"/>
  <c r="M128" i="17"/>
  <c r="AS128" i="17" s="1"/>
  <c r="BJ128" i="17" s="1"/>
  <c r="E168" i="1"/>
  <c r="AS114" i="17"/>
  <c r="BJ114" i="17" s="1"/>
  <c r="M63" i="14"/>
  <c r="AA63" i="14" s="1"/>
  <c r="AG63" i="14" s="1"/>
  <c r="L83" i="14"/>
  <c r="M83" i="14" s="1"/>
  <c r="P106" i="17"/>
  <c r="AT106" i="17" s="1"/>
  <c r="M108" i="17"/>
  <c r="AS108" i="17" s="1"/>
  <c r="BJ108" i="17" s="1"/>
  <c r="AA81" i="14"/>
  <c r="AG81" i="14" s="1"/>
  <c r="M96" i="17"/>
  <c r="AS96" i="17" s="1"/>
  <c r="BJ96" i="17" s="1"/>
  <c r="P102" i="17"/>
  <c r="AC102" i="17" s="1"/>
  <c r="AJ77" i="14"/>
  <c r="M87" i="14"/>
  <c r="P112" i="17" s="1"/>
  <c r="AS52" i="17"/>
  <c r="BJ52" i="17" s="1"/>
  <c r="M49" i="14"/>
  <c r="AJ49" i="14" s="1"/>
  <c r="L75" i="14"/>
  <c r="E117" i="1"/>
  <c r="M100" i="17"/>
  <c r="E39" i="1"/>
  <c r="L65" i="14"/>
  <c r="K88" i="1" s="1"/>
  <c r="M61" i="14"/>
  <c r="P86" i="17" s="1"/>
  <c r="E113" i="1"/>
  <c r="AS102" i="17"/>
  <c r="BJ102" i="17" s="1"/>
  <c r="L47" i="14"/>
  <c r="K70" i="1" s="1"/>
  <c r="M39" i="14"/>
  <c r="M72" i="17"/>
  <c r="AS72" i="17" s="1"/>
  <c r="BJ72" i="17" s="1"/>
  <c r="AT209" i="17"/>
  <c r="L35" i="14"/>
  <c r="K39" i="1" s="1"/>
  <c r="L51" i="14"/>
  <c r="K74" i="1" s="1"/>
  <c r="M76" i="17"/>
  <c r="AB76" i="17" s="1"/>
  <c r="AA18" i="14"/>
  <c r="AG18" i="14" s="1"/>
  <c r="U43" i="17" s="1"/>
  <c r="AC191" i="17"/>
  <c r="M25" i="14"/>
  <c r="AA25" i="14" s="1"/>
  <c r="AG25" i="14" s="1"/>
  <c r="AB43" i="17"/>
  <c r="AB36" i="17"/>
  <c r="AS215" i="17"/>
  <c r="M23" i="14"/>
  <c r="AA23" i="14" s="1"/>
  <c r="AG23" i="14" s="1"/>
  <c r="AB158" i="17"/>
  <c r="P54" i="17"/>
  <c r="AT54" i="17" s="1"/>
  <c r="M42" i="17"/>
  <c r="AS42" i="17" s="1"/>
  <c r="BJ42" i="17" s="1"/>
  <c r="L17" i="14"/>
  <c r="M17" i="14" s="1"/>
  <c r="P43" i="17"/>
  <c r="AC43" i="17" s="1"/>
  <c r="AS50" i="17"/>
  <c r="BJ50" i="17" s="1"/>
  <c r="AS203" i="17"/>
  <c r="AS154" i="17"/>
  <c r="M46" i="17"/>
  <c r="L21" i="14"/>
  <c r="AS167" i="17"/>
  <c r="AS48" i="17"/>
  <c r="BJ48" i="17" s="1"/>
  <c r="AJ15" i="14"/>
  <c r="R379" i="14"/>
  <c r="AJ29" i="14"/>
  <c r="T379" i="14"/>
  <c r="E26" i="1"/>
  <c r="M22" i="14"/>
  <c r="AA22" i="14" s="1"/>
  <c r="AG22" i="14" s="1"/>
  <c r="U47" i="17" s="1"/>
  <c r="M47" i="17"/>
  <c r="AB47" i="17" s="1"/>
  <c r="AB202" i="17"/>
  <c r="AE379" i="14"/>
  <c r="AG379" i="14"/>
  <c r="AH379" i="14"/>
  <c r="AJ379" i="14"/>
  <c r="O379" i="14"/>
  <c r="Q379" i="14"/>
  <c r="AB126" i="17"/>
  <c r="AS40" i="17"/>
  <c r="BJ40" i="17" s="1"/>
  <c r="AB54" i="17"/>
  <c r="AB136" i="17"/>
  <c r="M38" i="17"/>
  <c r="G244" i="1"/>
  <c r="AA11" i="14"/>
  <c r="AG11" i="14" s="1"/>
  <c r="U36" i="17" s="1"/>
  <c r="K17" i="1"/>
  <c r="M13" i="14"/>
  <c r="AS217" i="17"/>
  <c r="AC209" i="17"/>
  <c r="P36" i="17"/>
  <c r="AT36" i="17" s="1"/>
  <c r="E17" i="1"/>
  <c r="AB148" i="17"/>
  <c r="AA379" i="14"/>
  <c r="K379" i="14"/>
  <c r="AD379" i="14"/>
  <c r="L379" i="14"/>
  <c r="AC379" i="14"/>
  <c r="M379" i="14"/>
  <c r="AF379" i="14"/>
  <c r="P379" i="14"/>
  <c r="AA15" i="14"/>
  <c r="AG15" i="14" s="1"/>
  <c r="U40" i="17" s="1"/>
  <c r="AI379" i="14"/>
  <c r="S379" i="14"/>
  <c r="AL379" i="14"/>
  <c r="V379" i="14"/>
  <c r="AK379" i="14"/>
  <c r="U379" i="14"/>
  <c r="AN379" i="14"/>
  <c r="X379" i="14"/>
  <c r="AM379" i="14"/>
  <c r="W379" i="14"/>
  <c r="C379" i="14"/>
  <c r="Z379" i="14"/>
  <c r="AO379" i="14"/>
  <c r="Y379" i="14"/>
  <c r="I379" i="14"/>
  <c r="AB379" i="14"/>
  <c r="AB162" i="17"/>
  <c r="AC215" i="17"/>
  <c r="AG215" i="17" s="1"/>
  <c r="AJ215" i="17" s="1"/>
  <c r="AB186" i="17"/>
  <c r="AT208" i="17"/>
  <c r="AT192" i="17"/>
  <c r="AT195" i="17"/>
  <c r="AC192" i="17"/>
  <c r="G380" i="14"/>
  <c r="AP380" i="14"/>
  <c r="D380" i="14"/>
  <c r="E380" i="14"/>
  <c r="N380" i="14"/>
  <c r="B380" i="14"/>
  <c r="AC207" i="17"/>
  <c r="AC195" i="17"/>
  <c r="AC204" i="17"/>
  <c r="AT207" i="17"/>
  <c r="AC197" i="17"/>
  <c r="AC208" i="17"/>
  <c r="L223" i="14"/>
  <c r="F29" i="26"/>
  <c r="L221" i="14"/>
  <c r="F27" i="26"/>
  <c r="L204" i="14"/>
  <c r="L198" i="14"/>
  <c r="L210" i="14"/>
  <c r="F16" i="26"/>
  <c r="L200" i="14"/>
  <c r="L213" i="14"/>
  <c r="F19" i="26"/>
  <c r="L219" i="14"/>
  <c r="F25" i="26"/>
  <c r="L217" i="14"/>
  <c r="F23" i="26"/>
  <c r="L212" i="14"/>
  <c r="F18" i="26"/>
  <c r="L201" i="14"/>
  <c r="M205" i="14"/>
  <c r="AA205" i="14" s="1"/>
  <c r="M197" i="14"/>
  <c r="M196" i="14"/>
  <c r="E182" i="1"/>
  <c r="M146" i="17"/>
  <c r="L121" i="14"/>
  <c r="M183" i="17"/>
  <c r="L158" i="14"/>
  <c r="E238" i="1"/>
  <c r="L97" i="14"/>
  <c r="M122" i="17"/>
  <c r="E139" i="1"/>
  <c r="L144" i="14"/>
  <c r="M169" i="17"/>
  <c r="E224" i="1"/>
  <c r="M124" i="17"/>
  <c r="L99" i="14"/>
  <c r="E141" i="1"/>
  <c r="M44" i="17"/>
  <c r="E23" i="1"/>
  <c r="L19" i="14"/>
  <c r="AY214" i="17"/>
  <c r="AH214" i="17"/>
  <c r="AY208" i="17"/>
  <c r="AH208" i="17"/>
  <c r="AY203" i="17"/>
  <c r="AH203" i="17"/>
  <c r="G195" i="1"/>
  <c r="G144" i="1"/>
  <c r="G145" i="1"/>
  <c r="G194" i="1"/>
  <c r="G46" i="1"/>
  <c r="L10" i="14"/>
  <c r="M35" i="17"/>
  <c r="E14" i="1"/>
  <c r="AJ145" i="14"/>
  <c r="P170" i="17"/>
  <c r="AG145" i="14"/>
  <c r="U170" i="17" s="1"/>
  <c r="AJ135" i="14"/>
  <c r="P160" i="17"/>
  <c r="AA135" i="14"/>
  <c r="AG135" i="14" s="1"/>
  <c r="U160" i="17" s="1"/>
  <c r="M17" i="1"/>
  <c r="Y14" i="14"/>
  <c r="M100" i="14"/>
  <c r="K142" i="1"/>
  <c r="M14" i="14"/>
  <c r="K18" i="1"/>
  <c r="M152" i="14"/>
  <c r="K232" i="1"/>
  <c r="F167" i="26"/>
  <c r="G167" i="26"/>
  <c r="G155" i="26"/>
  <c r="F151" i="26"/>
  <c r="G151" i="26"/>
  <c r="F147" i="26"/>
  <c r="F139" i="26"/>
  <c r="G139" i="26"/>
  <c r="F135" i="26"/>
  <c r="G135" i="26"/>
  <c r="G131" i="26"/>
  <c r="G127" i="26"/>
  <c r="M317" i="14"/>
  <c r="AA317" i="14" s="1"/>
  <c r="AG317" i="14" s="1"/>
  <c r="F123" i="26"/>
  <c r="M313" i="14"/>
  <c r="AA313" i="14" s="1"/>
  <c r="AG313" i="14" s="1"/>
  <c r="M309" i="14"/>
  <c r="AA309" i="14" s="1"/>
  <c r="AG309" i="14" s="1"/>
  <c r="F178" i="26"/>
  <c r="G178" i="26"/>
  <c r="F174" i="26"/>
  <c r="G174" i="26"/>
  <c r="F158" i="26"/>
  <c r="G158" i="26"/>
  <c r="F142" i="26"/>
  <c r="G142" i="26"/>
  <c r="G134" i="26"/>
  <c r="F134" i="26"/>
  <c r="G126" i="26"/>
  <c r="G122" i="26"/>
  <c r="G119" i="26"/>
  <c r="M308" i="14"/>
  <c r="AA308" i="14" s="1"/>
  <c r="AG308" i="14" s="1"/>
  <c r="F114" i="26"/>
  <c r="M85" i="17"/>
  <c r="L60" i="14"/>
  <c r="M115" i="17"/>
  <c r="E132" i="1"/>
  <c r="L90" i="14"/>
  <c r="M83" i="17"/>
  <c r="L58" i="14"/>
  <c r="K81" i="1" s="1"/>
  <c r="M73" i="17"/>
  <c r="L48" i="14"/>
  <c r="K71" i="1" s="1"/>
  <c r="P120" i="17"/>
  <c r="AA95" i="14"/>
  <c r="AG95" i="14" s="1"/>
  <c r="U120" i="17" s="1"/>
  <c r="AJ95" i="14"/>
  <c r="M71" i="14"/>
  <c r="K113" i="1"/>
  <c r="AB60" i="17"/>
  <c r="AS60" i="17"/>
  <c r="BJ60" i="17" s="1"/>
  <c r="M140" i="14"/>
  <c r="K220" i="1"/>
  <c r="AB165" i="17"/>
  <c r="AS165" i="17"/>
  <c r="AC182" i="17"/>
  <c r="AC211" i="17"/>
  <c r="AT211" i="17"/>
  <c r="AC163" i="17"/>
  <c r="AT163" i="17"/>
  <c r="AH159" i="17"/>
  <c r="AY159" i="17"/>
  <c r="M113" i="14"/>
  <c r="K174" i="1"/>
  <c r="AS138" i="17"/>
  <c r="BJ138" i="17" s="1"/>
  <c r="AB138" i="17"/>
  <c r="U54" i="17"/>
  <c r="AB121" i="17"/>
  <c r="AS121" i="17"/>
  <c r="BJ121" i="17" s="1"/>
  <c r="M38" i="14"/>
  <c r="AJ38" i="14" s="1"/>
  <c r="K42" i="1"/>
  <c r="AS63" i="17"/>
  <c r="BJ63" i="17" s="1"/>
  <c r="AB63" i="17"/>
  <c r="M20" i="14"/>
  <c r="K24" i="1"/>
  <c r="AS45" i="17"/>
  <c r="BJ45" i="17" s="1"/>
  <c r="AB45" i="17"/>
  <c r="F177" i="26"/>
  <c r="G177" i="26"/>
  <c r="F173" i="26"/>
  <c r="G173" i="26"/>
  <c r="F169" i="26"/>
  <c r="G169" i="26"/>
  <c r="G165" i="26"/>
  <c r="F165" i="26"/>
  <c r="F161" i="26"/>
  <c r="G161" i="26"/>
  <c r="G157" i="26"/>
  <c r="F157" i="26"/>
  <c r="F153" i="26"/>
  <c r="G153" i="26"/>
  <c r="G149" i="26"/>
  <c r="F149" i="26"/>
  <c r="F145" i="26"/>
  <c r="G145" i="26"/>
  <c r="G141" i="26"/>
  <c r="F141" i="26"/>
  <c r="F137" i="26"/>
  <c r="G137" i="26"/>
  <c r="G133" i="26"/>
  <c r="F133" i="26"/>
  <c r="G129" i="26"/>
  <c r="M315" i="14"/>
  <c r="AA315" i="14" s="1"/>
  <c r="AG315" i="14" s="1"/>
  <c r="F121" i="26"/>
  <c r="F180" i="26"/>
  <c r="G180" i="26"/>
  <c r="F164" i="26"/>
  <c r="G164" i="26"/>
  <c r="F156" i="26"/>
  <c r="G156" i="26"/>
  <c r="F148" i="26"/>
  <c r="G148" i="26"/>
  <c r="F140" i="26"/>
  <c r="G140" i="26"/>
  <c r="G136" i="26"/>
  <c r="F132" i="26"/>
  <c r="F128" i="26"/>
  <c r="G124" i="26"/>
  <c r="M314" i="14"/>
  <c r="AA314" i="14" s="1"/>
  <c r="AG314" i="14" s="1"/>
  <c r="G120" i="26"/>
  <c r="G117" i="26"/>
  <c r="M310" i="14"/>
  <c r="AA310" i="14" s="1"/>
  <c r="AG310" i="14" s="1"/>
  <c r="F116" i="26"/>
  <c r="M155" i="17"/>
  <c r="E191" i="1"/>
  <c r="L130" i="14"/>
  <c r="M131" i="17"/>
  <c r="E167" i="1"/>
  <c r="L106" i="14"/>
  <c r="L102" i="14"/>
  <c r="E163" i="1"/>
  <c r="M127" i="17"/>
  <c r="M113" i="17"/>
  <c r="E130" i="1"/>
  <c r="L88" i="14"/>
  <c r="M105" i="17"/>
  <c r="E122" i="1"/>
  <c r="L80" i="14"/>
  <c r="M81" i="17"/>
  <c r="L56" i="14"/>
  <c r="K79" i="1" s="1"/>
  <c r="M37" i="17"/>
  <c r="E16" i="1"/>
  <c r="L12" i="14"/>
  <c r="M153" i="17"/>
  <c r="E189" i="1"/>
  <c r="L128" i="14"/>
  <c r="M151" i="17"/>
  <c r="E187" i="1"/>
  <c r="L126" i="14"/>
  <c r="L114" i="14"/>
  <c r="M139" i="17"/>
  <c r="E175" i="1"/>
  <c r="L86" i="14"/>
  <c r="M111" i="17"/>
  <c r="E128" i="1"/>
  <c r="M107" i="17"/>
  <c r="E124" i="1"/>
  <c r="L82" i="14"/>
  <c r="M103" i="17"/>
  <c r="E120" i="1"/>
  <c r="L78" i="14"/>
  <c r="M91" i="17"/>
  <c r="L66" i="14"/>
  <c r="K89" i="1" s="1"/>
  <c r="M77" i="17"/>
  <c r="L52" i="14"/>
  <c r="K75" i="1" s="1"/>
  <c r="F162" i="26"/>
  <c r="G162" i="26"/>
  <c r="F146" i="26"/>
  <c r="G146" i="26"/>
  <c r="F130" i="26"/>
  <c r="G118" i="26"/>
  <c r="M33" i="14"/>
  <c r="K37" i="1"/>
  <c r="AS58" i="17"/>
  <c r="BJ58" i="17" s="1"/>
  <c r="AB58" i="17"/>
  <c r="M65" i="17"/>
  <c r="L40" i="14"/>
  <c r="K63" i="1" s="1"/>
  <c r="M59" i="17"/>
  <c r="E38" i="1"/>
  <c r="L34" i="14"/>
  <c r="M71" i="17"/>
  <c r="L46" i="14"/>
  <c r="K69" i="1" s="1"/>
  <c r="G45" i="1"/>
  <c r="U102" i="17"/>
  <c r="AJ31" i="14"/>
  <c r="P56" i="17"/>
  <c r="AA31" i="14"/>
  <c r="AG31" i="14" s="1"/>
  <c r="P140" i="17"/>
  <c r="AA115" i="14"/>
  <c r="AG115" i="14" s="1"/>
  <c r="U140" i="17" s="1"/>
  <c r="AJ115" i="14"/>
  <c r="P114" i="17"/>
  <c r="AA89" i="14"/>
  <c r="AG89" i="14" s="1"/>
  <c r="AJ89" i="14"/>
  <c r="M117" i="14"/>
  <c r="K178" i="1"/>
  <c r="M85" i="14"/>
  <c r="K127" i="1"/>
  <c r="AS110" i="17"/>
  <c r="BJ110" i="17" s="1"/>
  <c r="AB110" i="17"/>
  <c r="M73" i="14"/>
  <c r="K115" i="1"/>
  <c r="AS98" i="17"/>
  <c r="BJ98" i="17" s="1"/>
  <c r="AB98" i="17"/>
  <c r="AC213" i="17"/>
  <c r="AT213" i="17"/>
  <c r="AJ93" i="14"/>
  <c r="P118" i="17"/>
  <c r="AA93" i="14"/>
  <c r="AG93" i="14" s="1"/>
  <c r="AJ37" i="14"/>
  <c r="P62" i="17"/>
  <c r="AA37" i="14"/>
  <c r="AG37" i="14" s="1"/>
  <c r="M120" i="14"/>
  <c r="K181" i="1"/>
  <c r="AS145" i="17"/>
  <c r="BJ145" i="17" s="1"/>
  <c r="AB145" i="17"/>
  <c r="K179" i="1"/>
  <c r="AS143" i="17"/>
  <c r="AB143" i="17"/>
  <c r="M104" i="14"/>
  <c r="K165" i="1"/>
  <c r="AB129" i="17"/>
  <c r="AS129" i="17"/>
  <c r="BJ129" i="17" s="1"/>
  <c r="AS125" i="17"/>
  <c r="BJ125" i="17" s="1"/>
  <c r="AB125" i="17"/>
  <c r="K30" i="1"/>
  <c r="AS51" i="17"/>
  <c r="BJ51" i="17" s="1"/>
  <c r="AB51" i="17"/>
  <c r="M16" i="14"/>
  <c r="K20" i="1"/>
  <c r="AB41" i="17"/>
  <c r="AS41" i="17"/>
  <c r="BJ41" i="17" s="1"/>
  <c r="AB39" i="17"/>
  <c r="AS39" i="17"/>
  <c r="BJ39" i="17" s="1"/>
  <c r="F179" i="26"/>
  <c r="G179" i="26"/>
  <c r="F175" i="26"/>
  <c r="G175" i="26"/>
  <c r="F171" i="26"/>
  <c r="G171" i="26"/>
  <c r="G163" i="26"/>
  <c r="F163" i="26"/>
  <c r="F159" i="26"/>
  <c r="G159" i="26"/>
  <c r="F155" i="26"/>
  <c r="G147" i="26"/>
  <c r="F143" i="26"/>
  <c r="G143" i="26"/>
  <c r="F131" i="26"/>
  <c r="F127" i="26"/>
  <c r="F119" i="26"/>
  <c r="F115" i="26"/>
  <c r="F166" i="26"/>
  <c r="G166" i="26"/>
  <c r="F150" i="26"/>
  <c r="G150" i="26"/>
  <c r="F126" i="26"/>
  <c r="G123" i="26"/>
  <c r="M316" i="14"/>
  <c r="AA316" i="14" s="1"/>
  <c r="AG316" i="14" s="1"/>
  <c r="F122" i="26"/>
  <c r="G114" i="26"/>
  <c r="M147" i="17"/>
  <c r="E183" i="1"/>
  <c r="L122" i="14"/>
  <c r="L116" i="14"/>
  <c r="M141" i="17"/>
  <c r="E177" i="1"/>
  <c r="M49" i="17"/>
  <c r="E28" i="1"/>
  <c r="L24" i="14"/>
  <c r="M99" i="17"/>
  <c r="E116" i="1"/>
  <c r="L74" i="14"/>
  <c r="AH150" i="17"/>
  <c r="AY150" i="17"/>
  <c r="P104" i="17"/>
  <c r="AA79" i="14"/>
  <c r="AG79" i="14" s="1"/>
  <c r="AJ79" i="14"/>
  <c r="AH163" i="17"/>
  <c r="AY163" i="17"/>
  <c r="AC159" i="17"/>
  <c r="AT159" i="17"/>
  <c r="AH154" i="17"/>
  <c r="AY154" i="17"/>
  <c r="M107" i="14"/>
  <c r="K168" i="1"/>
  <c r="M110" i="14"/>
  <c r="K171" i="1"/>
  <c r="AS135" i="17"/>
  <c r="BJ135" i="17" s="1"/>
  <c r="AB135" i="17"/>
  <c r="M96" i="14"/>
  <c r="K138" i="1"/>
  <c r="AH136" i="17"/>
  <c r="AY136" i="17"/>
  <c r="F129" i="26"/>
  <c r="F125" i="26"/>
  <c r="G125" i="26"/>
  <c r="M311" i="14"/>
  <c r="AA311" i="14" s="1"/>
  <c r="AG311" i="14" s="1"/>
  <c r="F117" i="26"/>
  <c r="F176" i="26"/>
  <c r="G176" i="26"/>
  <c r="F172" i="26"/>
  <c r="G172" i="26"/>
  <c r="F168" i="26"/>
  <c r="G168" i="26"/>
  <c r="F160" i="26"/>
  <c r="G160" i="26"/>
  <c r="F152" i="26"/>
  <c r="G152" i="26"/>
  <c r="F144" i="26"/>
  <c r="G144" i="26"/>
  <c r="F136" i="26"/>
  <c r="G132" i="26"/>
  <c r="G128" i="26"/>
  <c r="F124" i="26"/>
  <c r="G121" i="26"/>
  <c r="F120" i="26"/>
  <c r="G116" i="26"/>
  <c r="M137" i="17"/>
  <c r="E173" i="1"/>
  <c r="L112" i="14"/>
  <c r="M89" i="17"/>
  <c r="L64" i="14"/>
  <c r="K87" i="1" s="1"/>
  <c r="M75" i="17"/>
  <c r="L50" i="14"/>
  <c r="K73" i="1" s="1"/>
  <c r="M69" i="17"/>
  <c r="L44" i="14"/>
  <c r="K67" i="1" s="1"/>
  <c r="M57" i="17"/>
  <c r="E36" i="1"/>
  <c r="L32" i="14"/>
  <c r="AC40" i="17"/>
  <c r="AV127" i="17"/>
  <c r="AE127" i="17"/>
  <c r="M123" i="17"/>
  <c r="E140" i="1"/>
  <c r="L98" i="14"/>
  <c r="M117" i="17"/>
  <c r="E134" i="1"/>
  <c r="L92" i="14"/>
  <c r="M101" i="17"/>
  <c r="E118" i="1"/>
  <c r="L76" i="14"/>
  <c r="M97" i="17"/>
  <c r="E114" i="1"/>
  <c r="L72" i="14"/>
  <c r="M72" i="14" s="1"/>
  <c r="AJ72" i="14" s="1"/>
  <c r="M87" i="17"/>
  <c r="L62" i="14"/>
  <c r="K85" i="1" s="1"/>
  <c r="M79" i="17"/>
  <c r="L54" i="14"/>
  <c r="K77" i="1" s="1"/>
  <c r="M55" i="17"/>
  <c r="E34" i="1"/>
  <c r="L30" i="14"/>
  <c r="F170" i="26"/>
  <c r="G170" i="26"/>
  <c r="F154" i="26"/>
  <c r="G154" i="26"/>
  <c r="F138" i="26"/>
  <c r="G138" i="26"/>
  <c r="G130" i="26"/>
  <c r="M312" i="14"/>
  <c r="AA312" i="14" s="1"/>
  <c r="AG312" i="14" s="1"/>
  <c r="F118" i="26"/>
  <c r="G115" i="26"/>
  <c r="L108" i="14"/>
  <c r="M133" i="17"/>
  <c r="E169" i="1"/>
  <c r="M95" i="17"/>
  <c r="L70" i="14"/>
  <c r="K93" i="1" s="1"/>
  <c r="M149" i="17"/>
  <c r="E185" i="1"/>
  <c r="L124" i="14"/>
  <c r="L94" i="14"/>
  <c r="M119" i="17"/>
  <c r="E136" i="1"/>
  <c r="M109" i="17"/>
  <c r="E126" i="1"/>
  <c r="L84" i="14"/>
  <c r="M93" i="17"/>
  <c r="L68" i="14"/>
  <c r="K91" i="1" s="1"/>
  <c r="M61" i="17"/>
  <c r="E40" i="1"/>
  <c r="L36" i="14"/>
  <c r="M53" i="17"/>
  <c r="E32" i="1"/>
  <c r="L28" i="14"/>
  <c r="G96" i="1"/>
  <c r="AW45" i="17"/>
  <c r="AF94" i="17"/>
  <c r="AW75" i="17"/>
  <c r="AF90" i="17"/>
  <c r="AW98" i="17"/>
  <c r="AF100" i="17"/>
  <c r="AF102" i="17"/>
  <c r="AF87" i="17"/>
  <c r="AF99" i="17"/>
  <c r="AW59" i="17"/>
  <c r="AW39" i="17"/>
  <c r="AF68" i="17"/>
  <c r="AF77" i="17"/>
  <c r="AW91" i="17"/>
  <c r="AW74" i="17"/>
  <c r="AW113" i="17"/>
  <c r="AW105" i="17"/>
  <c r="AF64" i="17"/>
  <c r="AF97" i="17"/>
  <c r="AF84" i="17"/>
  <c r="AW89" i="17"/>
  <c r="AF55" i="17"/>
  <c r="AF52" i="17"/>
  <c r="AF38" i="17"/>
  <c r="AW112" i="17"/>
  <c r="AW103" i="17"/>
  <c r="AF49" i="17"/>
  <c r="AW95" i="17"/>
  <c r="AF59" i="17"/>
  <c r="AF58" i="17"/>
  <c r="AW51" i="17"/>
  <c r="AF116" i="17"/>
  <c r="AF51" i="17"/>
  <c r="AF36" i="17"/>
  <c r="AW109" i="17"/>
  <c r="AF63" i="17"/>
  <c r="AW88" i="17"/>
  <c r="AF110" i="17"/>
  <c r="AW53" i="17"/>
  <c r="AF82" i="17"/>
  <c r="AW61" i="17"/>
  <c r="AF72" i="17"/>
  <c r="AF56" i="17"/>
  <c r="AW47" i="17"/>
  <c r="AF106" i="17"/>
  <c r="AW63" i="17"/>
  <c r="AF111" i="17"/>
  <c r="AF113" i="17"/>
  <c r="AF88" i="17"/>
  <c r="AF75" i="17"/>
  <c r="AF35" i="17"/>
  <c r="AF109" i="17"/>
  <c r="AW108" i="17"/>
  <c r="AF76" i="17"/>
  <c r="AW82" i="17"/>
  <c r="AF41" i="17"/>
  <c r="AW94" i="17"/>
  <c r="AF78" i="17"/>
  <c r="AF114" i="17"/>
  <c r="AF42" i="17"/>
  <c r="AW49" i="17"/>
  <c r="AW46" i="17"/>
  <c r="AW56" i="17"/>
  <c r="AW42" i="17"/>
  <c r="AW60" i="17"/>
  <c r="AF74" i="17"/>
  <c r="AF62" i="17"/>
  <c r="AW114" i="17"/>
  <c r="AF104" i="17"/>
  <c r="AW69" i="17"/>
  <c r="AF67" i="17"/>
  <c r="AF92" i="17"/>
  <c r="AF98" i="17"/>
  <c r="AF108" i="17"/>
  <c r="AW64" i="17"/>
  <c r="AF60" i="17"/>
  <c r="AF53" i="17"/>
  <c r="AW107" i="17"/>
  <c r="AF95" i="17"/>
  <c r="AF69" i="17"/>
  <c r="AF101" i="17"/>
  <c r="AF44" i="17"/>
  <c r="AF81" i="17"/>
  <c r="AW106" i="17"/>
  <c r="AF93" i="17"/>
  <c r="AW104" i="17"/>
  <c r="AF96" i="17"/>
  <c r="AF65" i="17"/>
  <c r="AW101" i="17"/>
  <c r="AW35" i="17"/>
  <c r="AW37" i="17"/>
  <c r="AF57" i="17"/>
  <c r="AW80" i="17"/>
  <c r="AF85" i="17"/>
  <c r="AF66" i="17"/>
  <c r="AW100" i="17"/>
  <c r="AF37" i="17"/>
  <c r="AF112" i="17"/>
  <c r="AW54" i="17"/>
  <c r="AF103" i="17"/>
  <c r="AF107" i="17"/>
  <c r="AF73" i="17"/>
  <c r="AW87" i="17"/>
  <c r="AF91" i="17"/>
  <c r="AW77" i="17"/>
  <c r="AF61" i="17"/>
  <c r="AW96" i="17"/>
  <c r="AW55" i="17"/>
  <c r="AW102" i="17"/>
  <c r="AW70" i="17"/>
  <c r="AW58" i="17"/>
  <c r="AF50" i="17"/>
  <c r="AW99" i="17"/>
  <c r="AW57" i="17"/>
  <c r="AF89" i="17"/>
  <c r="AW36" i="17"/>
  <c r="AW97" i="17"/>
  <c r="AW48" i="17"/>
  <c r="AW44" i="17"/>
  <c r="AW85" i="17"/>
  <c r="AW41" i="17"/>
  <c r="AW71" i="17"/>
  <c r="AF115" i="17"/>
  <c r="AW116" i="17"/>
  <c r="AF86" i="17"/>
  <c r="AF43" i="17"/>
  <c r="AF71" i="17"/>
  <c r="AF40" i="17"/>
  <c r="AW76" i="17"/>
  <c r="AW62" i="17"/>
  <c r="AW52" i="17"/>
  <c r="AF105" i="17"/>
  <c r="AF79" i="17"/>
  <c r="AW43" i="17"/>
  <c r="AF47" i="17"/>
  <c r="AW86" i="17"/>
  <c r="AF46" i="17"/>
  <c r="AW66" i="17"/>
  <c r="AW115" i="17"/>
  <c r="AW65" i="17"/>
  <c r="AF80" i="17"/>
  <c r="AW81" i="17"/>
  <c r="AW73" i="17"/>
  <c r="AW50" i="17"/>
  <c r="AW38" i="17"/>
  <c r="AW84" i="17"/>
  <c r="AW40" i="17"/>
  <c r="AW83" i="17"/>
  <c r="AW111" i="17"/>
  <c r="AW79" i="17"/>
  <c r="AW90" i="17"/>
  <c r="AF39" i="17"/>
  <c r="AF54" i="17"/>
  <c r="AF83" i="17"/>
  <c r="AF45" i="17"/>
  <c r="AW110" i="17"/>
  <c r="AF70" i="17"/>
  <c r="AW93" i="17"/>
  <c r="AW67" i="17"/>
  <c r="AW72" i="17"/>
  <c r="AW68" i="17"/>
  <c r="AF48" i="17"/>
  <c r="AW78" i="17"/>
  <c r="AW92" i="17"/>
  <c r="AF146" i="17"/>
  <c r="AW120" i="17"/>
  <c r="AW146" i="17"/>
  <c r="AF163" i="17"/>
  <c r="AW118" i="17"/>
  <c r="AF127" i="17"/>
  <c r="AF143" i="17"/>
  <c r="AW142" i="17"/>
  <c r="AF138" i="17"/>
  <c r="AW134" i="17"/>
  <c r="AF156" i="17"/>
  <c r="AW153" i="17"/>
  <c r="AF161" i="17"/>
  <c r="AW121" i="17"/>
  <c r="AF135" i="17"/>
  <c r="AF130" i="17"/>
  <c r="AW133" i="17"/>
  <c r="AW152" i="17"/>
  <c r="AF141" i="17"/>
  <c r="AW144" i="17"/>
  <c r="AW126" i="17"/>
  <c r="AW145" i="17"/>
  <c r="AF132" i="17"/>
  <c r="AW117" i="17"/>
  <c r="AF159" i="17"/>
  <c r="AF150" i="17"/>
  <c r="AF133" i="17"/>
  <c r="AF131" i="17"/>
  <c r="AF142" i="17"/>
  <c r="AW128" i="17"/>
  <c r="AW157" i="17"/>
  <c r="AF126" i="17"/>
  <c r="AF120" i="17"/>
  <c r="AW151" i="17"/>
  <c r="AW127" i="17"/>
  <c r="AF158" i="17"/>
  <c r="AW136" i="17"/>
  <c r="AF121" i="17"/>
  <c r="AW147" i="17"/>
  <c r="AF125" i="17"/>
  <c r="AW158" i="17"/>
  <c r="AW141" i="17"/>
  <c r="AW148" i="17"/>
  <c r="AW149" i="17"/>
  <c r="AF162" i="17"/>
  <c r="AW163" i="17"/>
  <c r="AF122" i="17"/>
  <c r="AF155" i="17"/>
  <c r="AF136" i="17"/>
  <c r="AW129" i="17"/>
  <c r="AW143" i="17"/>
  <c r="AF151" i="17"/>
  <c r="AF152" i="17"/>
  <c r="AW150" i="17"/>
  <c r="AW161" i="17"/>
  <c r="AF154" i="17"/>
  <c r="AW130" i="17"/>
  <c r="AW125" i="17"/>
  <c r="AF134" i="17"/>
  <c r="AW135" i="17"/>
  <c r="AW131" i="17"/>
  <c r="AW162" i="17"/>
  <c r="AW154" i="17"/>
  <c r="AW156" i="17"/>
  <c r="AW139" i="17"/>
  <c r="AW137" i="17"/>
  <c r="AW138" i="17"/>
  <c r="AW140" i="17"/>
  <c r="AW159" i="17"/>
  <c r="AF145" i="17"/>
  <c r="AF147" i="17"/>
  <c r="AF124" i="17"/>
  <c r="AF123" i="17"/>
  <c r="AF118" i="17"/>
  <c r="AF128" i="17"/>
  <c r="AF139" i="17"/>
  <c r="AW123" i="17"/>
  <c r="AF149" i="17"/>
  <c r="AW119" i="17"/>
  <c r="AF129" i="17"/>
  <c r="AW155" i="17"/>
  <c r="AW122" i="17"/>
  <c r="AF119" i="17"/>
  <c r="AF137" i="17"/>
  <c r="AW160" i="17"/>
  <c r="AF148" i="17"/>
  <c r="AW132" i="17"/>
  <c r="AF144" i="17"/>
  <c r="AW124" i="17"/>
  <c r="AF160" i="17"/>
  <c r="AF117" i="17"/>
  <c r="AF157" i="17"/>
  <c r="AF153" i="17"/>
  <c r="AF140" i="17"/>
  <c r="AW164" i="17"/>
  <c r="AW165" i="17"/>
  <c r="AW166" i="17"/>
  <c r="AF168" i="17"/>
  <c r="AF169" i="17"/>
  <c r="AF167" i="17"/>
  <c r="AW170" i="17"/>
  <c r="AW171" i="17"/>
  <c r="AW173" i="17"/>
  <c r="AW176" i="17"/>
  <c r="AF175" i="17"/>
  <c r="AF174" i="17"/>
  <c r="AF172" i="17"/>
  <c r="AF177" i="17"/>
  <c r="AW178" i="17"/>
  <c r="AW179" i="17"/>
  <c r="AF180" i="17"/>
  <c r="AF181" i="17"/>
  <c r="AF183" i="17"/>
  <c r="AF182" i="17"/>
  <c r="AW184" i="17"/>
  <c r="AF185" i="17"/>
  <c r="AW186" i="17"/>
  <c r="AW187" i="17"/>
  <c r="AW191" i="17"/>
  <c r="AF188" i="17"/>
  <c r="AW190" i="17"/>
  <c r="AF189" i="17"/>
  <c r="AF192" i="17"/>
  <c r="AF193" i="17"/>
  <c r="AF194" i="17"/>
  <c r="AW198" i="17"/>
  <c r="AW197" i="17"/>
  <c r="AF195" i="17"/>
  <c r="AF196" i="17"/>
  <c r="AF199" i="17"/>
  <c r="AF200" i="17"/>
  <c r="AW202" i="17"/>
  <c r="AW201" i="17"/>
  <c r="AF203" i="17"/>
  <c r="AW204" i="17"/>
  <c r="AF205" i="17"/>
  <c r="AF206" i="17"/>
  <c r="AF207" i="17"/>
  <c r="AF209" i="17"/>
  <c r="AW211" i="17"/>
  <c r="AW208" i="17"/>
  <c r="AF210" i="17"/>
  <c r="AW212" i="17"/>
  <c r="AF213" i="17"/>
  <c r="AW217" i="17"/>
  <c r="AW216" i="17"/>
  <c r="AW215" i="17"/>
  <c r="AF214" i="17"/>
  <c r="AY207" i="17" l="1"/>
  <c r="AH207" i="17"/>
  <c r="AT198" i="17"/>
  <c r="M174" i="14"/>
  <c r="AJ174" i="14" s="1"/>
  <c r="BJ171" i="17"/>
  <c r="AT40" i="17"/>
  <c r="AB199" i="17"/>
  <c r="BJ214" i="17"/>
  <c r="BJ157" i="17"/>
  <c r="AC190" i="17"/>
  <c r="S229" i="14"/>
  <c r="S230" i="14" s="1"/>
  <c r="S231" i="14" s="1"/>
  <c r="S232" i="14" s="1"/>
  <c r="S233" i="14" s="1"/>
  <c r="S234" i="14" s="1"/>
  <c r="S235" i="14" s="1"/>
  <c r="S236" i="14" s="1"/>
  <c r="S237" i="14" s="1"/>
  <c r="S238" i="14" s="1"/>
  <c r="S239" i="14" s="1"/>
  <c r="S240" i="14" s="1"/>
  <c r="S241" i="14" s="1"/>
  <c r="S242" i="14" s="1"/>
  <c r="S243" i="14" s="1"/>
  <c r="S244" i="14" s="1"/>
  <c r="S245" i="14" s="1"/>
  <c r="S246" i="14" s="1"/>
  <c r="S247" i="14" s="1"/>
  <c r="S248" i="14" s="1"/>
  <c r="S249" i="14" s="1"/>
  <c r="S250" i="14" s="1"/>
  <c r="S251" i="14" s="1"/>
  <c r="S252" i="14" s="1"/>
  <c r="S253" i="14" s="1"/>
  <c r="S254" i="14" s="1"/>
  <c r="S255" i="14" s="1"/>
  <c r="S256" i="14" s="1"/>
  <c r="S257" i="14" s="1"/>
  <c r="S258" i="14" s="1"/>
  <c r="S259" i="14" s="1"/>
  <c r="S260" i="14" s="1"/>
  <c r="S261" i="14" s="1"/>
  <c r="S262" i="14" s="1"/>
  <c r="S263" i="14" s="1"/>
  <c r="S264" i="14" s="1"/>
  <c r="S265" i="14" s="1"/>
  <c r="S266" i="14" s="1"/>
  <c r="S267" i="14" s="1"/>
  <c r="S268" i="14" s="1"/>
  <c r="S269" i="14" s="1"/>
  <c r="S270" i="14" s="1"/>
  <c r="S271" i="14" s="1"/>
  <c r="S272" i="14" s="1"/>
  <c r="S273" i="14" s="1"/>
  <c r="S274" i="14" s="1"/>
  <c r="S275" i="14" s="1"/>
  <c r="S276" i="14" s="1"/>
  <c r="S277" i="14" s="1"/>
  <c r="S278" i="14" s="1"/>
  <c r="S279" i="14" s="1"/>
  <c r="S280" i="14" s="1"/>
  <c r="S281" i="14" s="1"/>
  <c r="S282" i="14" s="1"/>
  <c r="S283" i="14" s="1"/>
  <c r="S284" i="14" s="1"/>
  <c r="S285" i="14" s="1"/>
  <c r="S286" i="14" s="1"/>
  <c r="S287" i="14" s="1"/>
  <c r="S288" i="14" s="1"/>
  <c r="S289" i="14" s="1"/>
  <c r="S290" i="14" s="1"/>
  <c r="S291" i="14" s="1"/>
  <c r="S292" i="14" s="1"/>
  <c r="S293" i="14" s="1"/>
  <c r="S294" i="14" s="1"/>
  <c r="S295" i="14" s="1"/>
  <c r="S296" i="14" s="1"/>
  <c r="S297" i="14" s="1"/>
  <c r="S298" i="14" s="1"/>
  <c r="S299" i="14" s="1"/>
  <c r="S300" i="14" s="1"/>
  <c r="S301" i="14" s="1"/>
  <c r="S302" i="14" s="1"/>
  <c r="S303" i="14" s="1"/>
  <c r="S304" i="14" s="1"/>
  <c r="S305" i="14" s="1"/>
  <c r="S306" i="14" s="1"/>
  <c r="S228" i="14"/>
  <c r="BJ143" i="17"/>
  <c r="AJ226" i="14"/>
  <c r="AC150" i="17"/>
  <c r="AG150" i="17" s="1"/>
  <c r="AJ150" i="17" s="1"/>
  <c r="AO150" i="17" s="1"/>
  <c r="AS190" i="17"/>
  <c r="BJ190" i="17" s="1"/>
  <c r="P216" i="17"/>
  <c r="AJ191" i="14"/>
  <c r="AH216" i="17"/>
  <c r="AJ165" i="14"/>
  <c r="AC212" i="17"/>
  <c r="AA165" i="14"/>
  <c r="AG165" i="14" s="1"/>
  <c r="U190" i="17" s="1"/>
  <c r="AY190" i="17" s="1"/>
  <c r="AH198" i="17"/>
  <c r="AG198" i="17" s="1"/>
  <c r="BJ204" i="17"/>
  <c r="AS150" i="17"/>
  <c r="AB181" i="17"/>
  <c r="P181" i="17"/>
  <c r="AA156" i="14"/>
  <c r="AG156" i="14" s="1"/>
  <c r="U181" i="17" s="1"/>
  <c r="AH181" i="17" s="1"/>
  <c r="AJ155" i="14"/>
  <c r="AA155" i="14"/>
  <c r="AG155" i="14" s="1"/>
  <c r="U180" i="17" s="1"/>
  <c r="AJ119" i="14"/>
  <c r="P144" i="17"/>
  <c r="AT144" i="17" s="1"/>
  <c r="AH179" i="17"/>
  <c r="AY179" i="17"/>
  <c r="AC196" i="17"/>
  <c r="AG196" i="17" s="1"/>
  <c r="AJ196" i="17" s="1"/>
  <c r="AB214" i="17"/>
  <c r="AT214" i="17"/>
  <c r="AH195" i="17"/>
  <c r="AG195" i="17" s="1"/>
  <c r="AY196" i="17"/>
  <c r="AY175" i="17"/>
  <c r="M43" i="14"/>
  <c r="P68" i="17" s="1"/>
  <c r="AS67" i="17"/>
  <c r="BJ67" i="17" s="1"/>
  <c r="K80" i="1"/>
  <c r="AB82" i="17"/>
  <c r="AC82" i="17" s="1"/>
  <c r="M42" i="14"/>
  <c r="P67" i="17" s="1"/>
  <c r="M55" i="14"/>
  <c r="AJ55" i="14" s="1"/>
  <c r="M41" i="14"/>
  <c r="P66" i="17" s="1"/>
  <c r="AC66" i="17" s="1"/>
  <c r="AS86" i="17"/>
  <c r="BJ86" i="17" s="1"/>
  <c r="M59" i="14"/>
  <c r="AJ59" i="14" s="1"/>
  <c r="AA57" i="14"/>
  <c r="AG57" i="14" s="1"/>
  <c r="U82" i="17" s="1"/>
  <c r="AS80" i="17"/>
  <c r="BJ80" i="17" s="1"/>
  <c r="AB94" i="17"/>
  <c r="AB68" i="17"/>
  <c r="M67" i="14"/>
  <c r="AJ67" i="14" s="1"/>
  <c r="AS66" i="17"/>
  <c r="BJ66" i="17" s="1"/>
  <c r="AB92" i="17"/>
  <c r="M69" i="14"/>
  <c r="AA69" i="14" s="1"/>
  <c r="AG69" i="14" s="1"/>
  <c r="U94" i="17" s="1"/>
  <c r="AB84" i="17"/>
  <c r="AH212" i="17"/>
  <c r="AS90" i="17"/>
  <c r="BJ90" i="17" s="1"/>
  <c r="AB178" i="17"/>
  <c r="AT191" i="17"/>
  <c r="AY191" i="17"/>
  <c r="AJ57" i="14"/>
  <c r="AT204" i="17"/>
  <c r="AC187" i="17"/>
  <c r="AT206" i="17"/>
  <c r="AC168" i="17"/>
  <c r="AH206" i="17"/>
  <c r="AT197" i="17"/>
  <c r="AT182" i="17"/>
  <c r="E95" i="1"/>
  <c r="AB88" i="17"/>
  <c r="AS88" i="17"/>
  <c r="BJ88" i="17" s="1"/>
  <c r="K68" i="1"/>
  <c r="M45" i="14"/>
  <c r="AB74" i="17"/>
  <c r="AS74" i="17"/>
  <c r="BJ74" i="17" s="1"/>
  <c r="M60" i="14"/>
  <c r="AJ60" i="14" s="1"/>
  <c r="K83" i="1"/>
  <c r="K76" i="1"/>
  <c r="M53" i="14"/>
  <c r="AB70" i="17"/>
  <c r="AS70" i="17"/>
  <c r="BJ70" i="17" s="1"/>
  <c r="AB78" i="17"/>
  <c r="AS78" i="17"/>
  <c r="BJ78" i="17" s="1"/>
  <c r="AS212" i="17"/>
  <c r="AY197" i="17"/>
  <c r="AY204" i="17"/>
  <c r="AC193" i="17"/>
  <c r="AG193" i="17" s="1"/>
  <c r="AJ161" i="14"/>
  <c r="AY217" i="17"/>
  <c r="AY202" i="17"/>
  <c r="AH209" i="17"/>
  <c r="AG209" i="17" s="1"/>
  <c r="AH201" i="17"/>
  <c r="AB206" i="17"/>
  <c r="AC206" i="17" s="1"/>
  <c r="AA175" i="14"/>
  <c r="AG175" i="14" s="1"/>
  <c r="U200" i="17" s="1"/>
  <c r="AY200" i="17" s="1"/>
  <c r="AJ175" i="14"/>
  <c r="AY193" i="17"/>
  <c r="P210" i="17"/>
  <c r="AA185" i="14"/>
  <c r="AG185" i="14" s="1"/>
  <c r="U210" i="17" s="1"/>
  <c r="AJ185" i="14"/>
  <c r="AS177" i="17"/>
  <c r="AS210" i="17"/>
  <c r="AB210" i="17"/>
  <c r="AB116" i="17"/>
  <c r="AB200" i="17"/>
  <c r="AH205" i="17"/>
  <c r="AH194" i="17"/>
  <c r="P186" i="17"/>
  <c r="AH192" i="17"/>
  <c r="AG192" i="17" s="1"/>
  <c r="M146" i="14"/>
  <c r="P171" i="17" s="1"/>
  <c r="P184" i="17"/>
  <c r="AA159" i="14"/>
  <c r="AG159" i="14" s="1"/>
  <c r="U184" i="17" s="1"/>
  <c r="AB184" i="17"/>
  <c r="AS184" i="17"/>
  <c r="P52" i="17"/>
  <c r="AC52" i="17" s="1"/>
  <c r="AB171" i="17"/>
  <c r="K263" i="1"/>
  <c r="M164" i="14"/>
  <c r="AT168" i="17"/>
  <c r="AJ123" i="14"/>
  <c r="AA123" i="14"/>
  <c r="AG123" i="14" s="1"/>
  <c r="U148" i="17" s="1"/>
  <c r="AH148" i="17" s="1"/>
  <c r="AA162" i="14"/>
  <c r="AG162" i="14" s="1"/>
  <c r="U187" i="17" s="1"/>
  <c r="AY187" i="17" s="1"/>
  <c r="AS187" i="17"/>
  <c r="AJ162" i="14"/>
  <c r="AH144" i="17"/>
  <c r="AH185" i="17"/>
  <c r="M153" i="14"/>
  <c r="AJ153" i="14" s="1"/>
  <c r="AJ147" i="14"/>
  <c r="AC164" i="17"/>
  <c r="AH126" i="17"/>
  <c r="AH152" i="17"/>
  <c r="AB157" i="17"/>
  <c r="AA147" i="14"/>
  <c r="AG147" i="14" s="1"/>
  <c r="U172" i="17" s="1"/>
  <c r="AH172" i="17" s="1"/>
  <c r="AB128" i="17"/>
  <c r="AS180" i="17"/>
  <c r="P180" i="17"/>
  <c r="AC180" i="17" s="1"/>
  <c r="AH182" i="17"/>
  <c r="AG182" i="17" s="1"/>
  <c r="AH168" i="17"/>
  <c r="AH188" i="17"/>
  <c r="AY188" i="17"/>
  <c r="AB174" i="17"/>
  <c r="AS174" i="17"/>
  <c r="K229" i="1"/>
  <c r="M149" i="14"/>
  <c r="AC126" i="17"/>
  <c r="AG126" i="17" s="1"/>
  <c r="AY164" i="17"/>
  <c r="AH164" i="17"/>
  <c r="M105" i="14"/>
  <c r="P130" i="17" s="1"/>
  <c r="AY167" i="17"/>
  <c r="AS130" i="17"/>
  <c r="BJ130" i="17" s="1"/>
  <c r="AC158" i="17"/>
  <c r="AB161" i="17"/>
  <c r="W151" i="14"/>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AJ151" i="14"/>
  <c r="AG151" i="14"/>
  <c r="U176" i="17" s="1"/>
  <c r="P176" i="17"/>
  <c r="AC176" i="17" s="1"/>
  <c r="AJ148" i="14"/>
  <c r="AA148" i="14"/>
  <c r="AG148" i="14" s="1"/>
  <c r="U173" i="17" s="1"/>
  <c r="AH158" i="17"/>
  <c r="AS176" i="17"/>
  <c r="BJ176" i="17" s="1"/>
  <c r="AS173" i="17"/>
  <c r="AS142" i="17"/>
  <c r="BJ142" i="17" s="1"/>
  <c r="P116" i="17"/>
  <c r="AT116" i="17" s="1"/>
  <c r="AH162" i="17"/>
  <c r="AC162" i="17"/>
  <c r="P156" i="17"/>
  <c r="AC156" i="17" s="1"/>
  <c r="AS166" i="17"/>
  <c r="AB166" i="17"/>
  <c r="AA91" i="14"/>
  <c r="AG91" i="14" s="1"/>
  <c r="AC106" i="17"/>
  <c r="AC54" i="17"/>
  <c r="M141" i="14"/>
  <c r="AA141" i="14" s="1"/>
  <c r="K221" i="1"/>
  <c r="AA132" i="14"/>
  <c r="AG132" i="14" s="1"/>
  <c r="U157" i="17" s="1"/>
  <c r="P157" i="17"/>
  <c r="AT157" i="17" s="1"/>
  <c r="AJ132" i="14"/>
  <c r="AA131" i="14"/>
  <c r="AG131" i="14" s="1"/>
  <c r="U156" i="17" s="1"/>
  <c r="AY156" i="17" s="1"/>
  <c r="AB132" i="17"/>
  <c r="A380" i="14"/>
  <c r="P161" i="17"/>
  <c r="AT161" i="17" s="1"/>
  <c r="AA136" i="14"/>
  <c r="AG136" i="14" s="1"/>
  <c r="U161" i="17" s="1"/>
  <c r="AJ136" i="14"/>
  <c r="AY134" i="17"/>
  <c r="AH134" i="17"/>
  <c r="AJ109" i="14"/>
  <c r="P134" i="17"/>
  <c r="AC134" i="17" s="1"/>
  <c r="AG134" i="17" s="1"/>
  <c r="AS134" i="17"/>
  <c r="BJ134" i="17" s="1"/>
  <c r="AC136" i="17"/>
  <c r="AG136" i="17" s="1"/>
  <c r="AJ27" i="14"/>
  <c r="K164" i="1"/>
  <c r="K125" i="1"/>
  <c r="AA49" i="14"/>
  <c r="AG49" i="14" s="1"/>
  <c r="AB108" i="17"/>
  <c r="M35" i="14"/>
  <c r="AJ35" i="14" s="1"/>
  <c r="AJ87" i="14"/>
  <c r="AB96" i="17"/>
  <c r="AJ63" i="14"/>
  <c r="AJ23" i="14"/>
  <c r="P50" i="17"/>
  <c r="AC50" i="17" s="1"/>
  <c r="P88" i="17"/>
  <c r="AT203" i="17"/>
  <c r="BJ203" i="17"/>
  <c r="AT215" i="17"/>
  <c r="AT167" i="17"/>
  <c r="BJ167" i="17"/>
  <c r="AT154" i="17"/>
  <c r="BJ154" i="17"/>
  <c r="AT102" i="17"/>
  <c r="U106" i="17"/>
  <c r="AH106" i="17" s="1"/>
  <c r="AA61" i="14"/>
  <c r="AG61" i="14" s="1"/>
  <c r="P74" i="17"/>
  <c r="AA87" i="14"/>
  <c r="AG87" i="14" s="1"/>
  <c r="K117" i="1"/>
  <c r="M75" i="14"/>
  <c r="AB100" i="17"/>
  <c r="AS100" i="17"/>
  <c r="BJ100" i="17" s="1"/>
  <c r="M65" i="14"/>
  <c r="AJ61" i="14"/>
  <c r="M47" i="14"/>
  <c r="P72" i="17" s="1"/>
  <c r="AB42" i="17"/>
  <c r="AJ39" i="14"/>
  <c r="P64" i="17"/>
  <c r="AA39" i="14"/>
  <c r="AG39" i="14" s="1"/>
  <c r="AB72" i="17"/>
  <c r="AC36" i="17"/>
  <c r="M51" i="14"/>
  <c r="AG191" i="17"/>
  <c r="AJ191" i="17" s="1"/>
  <c r="AO191" i="17" s="1"/>
  <c r="AS76" i="17"/>
  <c r="BJ76" i="17" s="1"/>
  <c r="P48" i="17"/>
  <c r="AC48" i="17" s="1"/>
  <c r="AJ25" i="14"/>
  <c r="K21" i="1"/>
  <c r="AT43" i="17"/>
  <c r="AS47" i="17"/>
  <c r="BJ47" i="17" s="1"/>
  <c r="K25" i="1"/>
  <c r="M21" i="14"/>
  <c r="AB46" i="17"/>
  <c r="AS46" i="17"/>
  <c r="BJ46" i="17" s="1"/>
  <c r="AJ22" i="14"/>
  <c r="P47" i="17"/>
  <c r="AB38" i="17"/>
  <c r="AS38" i="17"/>
  <c r="BJ38" i="17" s="1"/>
  <c r="P38" i="17"/>
  <c r="AA13" i="14"/>
  <c r="AG13" i="14" s="1"/>
  <c r="AJ13" i="14"/>
  <c r="AA17" i="14"/>
  <c r="AG17" i="14" s="1"/>
  <c r="AJ17" i="14"/>
  <c r="P42" i="17"/>
  <c r="E244" i="1"/>
  <c r="AG197" i="17"/>
  <c r="AJ197" i="17" s="1"/>
  <c r="AO197" i="17" s="1"/>
  <c r="AG204" i="17"/>
  <c r="AJ204" i="17" s="1"/>
  <c r="AG163" i="17"/>
  <c r="AJ163" i="17" s="1"/>
  <c r="AG208" i="17"/>
  <c r="AJ208" i="17" s="1"/>
  <c r="E245" i="1"/>
  <c r="AG203" i="17"/>
  <c r="AJ203" i="17" s="1"/>
  <c r="AM203" i="17" s="1"/>
  <c r="AG167" i="17"/>
  <c r="AJ167" i="17" s="1"/>
  <c r="AG154" i="17"/>
  <c r="AJ154" i="17" s="1"/>
  <c r="AG207" i="17"/>
  <c r="AG159" i="17"/>
  <c r="AJ159" i="17" s="1"/>
  <c r="F380" i="14"/>
  <c r="AP381" i="14"/>
  <c r="D381" i="14"/>
  <c r="G381" i="14"/>
  <c r="N381" i="14"/>
  <c r="E381" i="14"/>
  <c r="B381" i="14"/>
  <c r="H380" i="14"/>
  <c r="AB380" i="14"/>
  <c r="I380" i="14"/>
  <c r="Y380" i="14"/>
  <c r="AO380" i="14"/>
  <c r="Z380" i="14"/>
  <c r="C380" i="14"/>
  <c r="W380" i="14"/>
  <c r="AM380" i="14"/>
  <c r="X380" i="14"/>
  <c r="AN380" i="14"/>
  <c r="U380" i="14"/>
  <c r="AK380" i="14"/>
  <c r="V380" i="14"/>
  <c r="AL380" i="14"/>
  <c r="S380" i="14"/>
  <c r="AI380" i="14"/>
  <c r="P380" i="14"/>
  <c r="AF380" i="14"/>
  <c r="M380" i="14"/>
  <c r="AC380" i="14"/>
  <c r="AD380" i="14"/>
  <c r="K380" i="14"/>
  <c r="AA380" i="14"/>
  <c r="T380" i="14"/>
  <c r="AJ380" i="14"/>
  <c r="AG380" i="14"/>
  <c r="R380" i="14"/>
  <c r="AH380" i="14"/>
  <c r="AE380" i="14"/>
  <c r="Q380" i="14"/>
  <c r="O380" i="14"/>
  <c r="L380" i="14"/>
  <c r="M223" i="14"/>
  <c r="M221" i="14"/>
  <c r="M200" i="14"/>
  <c r="M198" i="14"/>
  <c r="M204" i="14"/>
  <c r="M213" i="14"/>
  <c r="M210" i="14"/>
  <c r="M212" i="14"/>
  <c r="AA212" i="14" s="1"/>
  <c r="M217" i="14"/>
  <c r="M219" i="14"/>
  <c r="M201" i="14"/>
  <c r="AG205" i="14"/>
  <c r="AJ205" i="14"/>
  <c r="AA197" i="14"/>
  <c r="AG197" i="14" s="1"/>
  <c r="AJ197" i="14"/>
  <c r="AA196" i="14"/>
  <c r="AG196" i="14" s="1"/>
  <c r="AJ196" i="14"/>
  <c r="AS124" i="17"/>
  <c r="BJ124" i="17" s="1"/>
  <c r="AB124" i="17"/>
  <c r="AS169" i="17"/>
  <c r="BJ169" i="17" s="1"/>
  <c r="AB169" i="17"/>
  <c r="M97" i="14"/>
  <c r="K139" i="1"/>
  <c r="M158" i="14"/>
  <c r="AA158" i="14" s="1"/>
  <c r="K238" i="1"/>
  <c r="K182" i="1"/>
  <c r="M121" i="14"/>
  <c r="M99" i="14"/>
  <c r="K141" i="1"/>
  <c r="M144" i="14"/>
  <c r="AA144" i="14" s="1"/>
  <c r="K224" i="1"/>
  <c r="AS122" i="17"/>
  <c r="BJ122" i="17" s="1"/>
  <c r="AB122" i="17"/>
  <c r="AS183" i="17"/>
  <c r="BJ183" i="17" s="1"/>
  <c r="AB183" i="17"/>
  <c r="AB146" i="17"/>
  <c r="AS146" i="17"/>
  <c r="BJ146" i="17" s="1"/>
  <c r="M19" i="14"/>
  <c r="K23" i="1"/>
  <c r="AS44" i="17"/>
  <c r="BJ44" i="17" s="1"/>
  <c r="AB44" i="17"/>
  <c r="AG193" i="14"/>
  <c r="AJ193" i="14"/>
  <c r="AG213" i="17"/>
  <c r="AJ213" i="17" s="1"/>
  <c r="AG211" i="17"/>
  <c r="AJ211" i="17" s="1"/>
  <c r="AH186" i="17"/>
  <c r="AY186" i="17"/>
  <c r="K14" i="1"/>
  <c r="M10" i="14"/>
  <c r="E145" i="1"/>
  <c r="AB35" i="17"/>
  <c r="AO35" i="17" s="1"/>
  <c r="AP35" i="17" s="1"/>
  <c r="AS35" i="17"/>
  <c r="BJ35" i="17" s="1"/>
  <c r="BK35" i="17" s="1"/>
  <c r="BK36" i="17" s="1"/>
  <c r="BM36" i="17" s="1"/>
  <c r="E144" i="1"/>
  <c r="M84" i="14"/>
  <c r="K126" i="1"/>
  <c r="AB109" i="17"/>
  <c r="AS109" i="17"/>
  <c r="BJ109" i="17" s="1"/>
  <c r="M92" i="14"/>
  <c r="K134" i="1"/>
  <c r="M98" i="14"/>
  <c r="K140" i="1"/>
  <c r="M44" i="14"/>
  <c r="AS69" i="17"/>
  <c r="BJ69" i="17" s="1"/>
  <c r="AB69" i="17"/>
  <c r="AS137" i="17"/>
  <c r="BJ137" i="17" s="1"/>
  <c r="AB137" i="17"/>
  <c r="AJ107" i="14"/>
  <c r="P132" i="17"/>
  <c r="AA107" i="14"/>
  <c r="AG107" i="14" s="1"/>
  <c r="U132" i="17" s="1"/>
  <c r="AC86" i="17"/>
  <c r="U104"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K118" i="1"/>
  <c r="AB101" i="17"/>
  <c r="AS101" i="17"/>
  <c r="BJ101" i="17" s="1"/>
  <c r="AS117" i="17"/>
  <c r="AB117" i="17"/>
  <c r="M32" i="14"/>
  <c r="K36" i="1"/>
  <c r="AS57" i="17"/>
  <c r="BJ57" i="17" s="1"/>
  <c r="AB57" i="17"/>
  <c r="M50" i="14"/>
  <c r="AS75" i="17"/>
  <c r="BJ75" i="17" s="1"/>
  <c r="AB75" i="17"/>
  <c r="M64" i="14"/>
  <c r="AS89" i="17"/>
  <c r="BJ89" i="17" s="1"/>
  <c r="AB89" i="17"/>
  <c r="U52" i="17"/>
  <c r="AY43" i="17"/>
  <c r="AH43" i="17"/>
  <c r="AG43" i="17" s="1"/>
  <c r="AC104" i="17"/>
  <c r="AT104" i="17"/>
  <c r="M74" i="14"/>
  <c r="K116" i="1"/>
  <c r="AS99" i="17"/>
  <c r="BJ99" i="17" s="1"/>
  <c r="AB99" i="17"/>
  <c r="U48" i="17"/>
  <c r="AS141" i="17"/>
  <c r="BJ141" i="17" s="1"/>
  <c r="AB141" i="17"/>
  <c r="U50" i="17"/>
  <c r="U62" i="17"/>
  <c r="U118" i="17"/>
  <c r="AJ73" i="14"/>
  <c r="P98" i="17"/>
  <c r="AA73" i="14"/>
  <c r="AG73" i="14" s="1"/>
  <c r="P110" i="17"/>
  <c r="AA85" i="14"/>
  <c r="AG85" i="14" s="1"/>
  <c r="AJ85" i="14"/>
  <c r="P142" i="17"/>
  <c r="AA117" i="14"/>
  <c r="AG117" i="14" s="1"/>
  <c r="U142" i="17" s="1"/>
  <c r="AJ117" i="14"/>
  <c r="U114" i="17"/>
  <c r="AC140" i="17"/>
  <c r="AT140" i="17"/>
  <c r="AT56" i="17"/>
  <c r="AC56" i="17"/>
  <c r="M34" i="14"/>
  <c r="K38" i="1"/>
  <c r="AB59" i="17"/>
  <c r="AS59" i="17"/>
  <c r="BJ59" i="17" s="1"/>
  <c r="AJ33" i="14"/>
  <c r="P58" i="17"/>
  <c r="AA33" i="14"/>
  <c r="AG33" i="14" s="1"/>
  <c r="M52" i="14"/>
  <c r="AS77" i="17"/>
  <c r="BJ77" i="17" s="1"/>
  <c r="AB77" i="17"/>
  <c r="M78" i="14"/>
  <c r="K120" i="1"/>
  <c r="M82" i="14"/>
  <c r="K124" i="1"/>
  <c r="AS107" i="17"/>
  <c r="BJ107" i="17" s="1"/>
  <c r="AB107" i="17"/>
  <c r="M86" i="14"/>
  <c r="K128" i="1"/>
  <c r="M114" i="14"/>
  <c r="K175" i="1"/>
  <c r="K16" i="1"/>
  <c r="M12" i="14"/>
  <c r="AB37" i="17"/>
  <c r="AS37" i="17"/>
  <c r="M56" i="14"/>
  <c r="AB81" i="17"/>
  <c r="AS81" i="17"/>
  <c r="BJ81" i="17" s="1"/>
  <c r="M80" i="14"/>
  <c r="K122" i="1"/>
  <c r="AB105" i="17"/>
  <c r="AS105" i="17"/>
  <c r="BJ105" i="17" s="1"/>
  <c r="AB113" i="17"/>
  <c r="AS113" i="17"/>
  <c r="BJ113" i="17" s="1"/>
  <c r="AS127" i="17"/>
  <c r="BJ127" i="17" s="1"/>
  <c r="AB127" i="17"/>
  <c r="M102" i="14"/>
  <c r="K163" i="1"/>
  <c r="M106" i="14"/>
  <c r="K167" i="1"/>
  <c r="AS131" i="17"/>
  <c r="BJ131" i="17" s="1"/>
  <c r="AB131" i="17"/>
  <c r="P45" i="17"/>
  <c r="AA20" i="14"/>
  <c r="AG20" i="14" s="1"/>
  <c r="AJ20" i="14"/>
  <c r="P63" i="17"/>
  <c r="AA38" i="14"/>
  <c r="AG38" i="14" s="1"/>
  <c r="AH54" i="17"/>
  <c r="AY54" i="17"/>
  <c r="AT82" i="17"/>
  <c r="AJ83" i="14"/>
  <c r="P108" i="17"/>
  <c r="AA83" i="14"/>
  <c r="AG83" i="14" s="1"/>
  <c r="P138" i="17"/>
  <c r="AA113" i="14"/>
  <c r="AG113" i="14" s="1"/>
  <c r="U138" i="17" s="1"/>
  <c r="AJ113" i="14"/>
  <c r="AH47" i="17"/>
  <c r="AY47" i="17"/>
  <c r="AC120" i="17"/>
  <c r="AT120" i="17"/>
  <c r="AJ103" i="14"/>
  <c r="P128" i="17"/>
  <c r="AA103" i="14"/>
  <c r="AG103" i="14" s="1"/>
  <c r="U128" i="17" s="1"/>
  <c r="U88" i="17"/>
  <c r="M48" i="14"/>
  <c r="AS73" i="17"/>
  <c r="BJ73" i="17" s="1"/>
  <c r="AB73" i="17"/>
  <c r="M90" i="14"/>
  <c r="K132" i="1"/>
  <c r="M18" i="1"/>
  <c r="Y15" i="14"/>
  <c r="AC112" i="17"/>
  <c r="AT112" i="17"/>
  <c r="AY160" i="17"/>
  <c r="AH160" i="17"/>
  <c r="AH170" i="17"/>
  <c r="AY170" i="17"/>
  <c r="E96" i="1"/>
  <c r="M36" i="14"/>
  <c r="K40" i="1"/>
  <c r="AB61" i="17"/>
  <c r="AS61" i="17"/>
  <c r="BJ61" i="17" s="1"/>
  <c r="M94" i="14"/>
  <c r="K136" i="1"/>
  <c r="M124" i="14"/>
  <c r="K185" i="1"/>
  <c r="AS149" i="17"/>
  <c r="BJ149" i="17" s="1"/>
  <c r="AB149" i="17"/>
  <c r="M70" i="14"/>
  <c r="AS95" i="17"/>
  <c r="BJ95" i="17" s="1"/>
  <c r="AB95" i="17"/>
  <c r="M108" i="14"/>
  <c r="K169" i="1"/>
  <c r="M62" i="14"/>
  <c r="K114" i="1"/>
  <c r="AS97" i="17"/>
  <c r="BJ97" i="17" s="1"/>
  <c r="AB97" i="17"/>
  <c r="AB123" i="17"/>
  <c r="AS123" i="17"/>
  <c r="BJ123" i="17" s="1"/>
  <c r="M112" i="14"/>
  <c r="K173" i="1"/>
  <c r="P121" i="17"/>
  <c r="AA96" i="14"/>
  <c r="AG96" i="14" s="1"/>
  <c r="U121" i="17" s="1"/>
  <c r="AJ96" i="14"/>
  <c r="AJ110" i="14"/>
  <c r="P135" i="17"/>
  <c r="AA110" i="14"/>
  <c r="AG110" i="14" s="1"/>
  <c r="U135" i="17" s="1"/>
  <c r="M24" i="14"/>
  <c r="K28" i="1"/>
  <c r="AS49" i="17"/>
  <c r="BJ49" i="17" s="1"/>
  <c r="AB49" i="17"/>
  <c r="M116" i="14"/>
  <c r="K177" i="1"/>
  <c r="M122" i="14"/>
  <c r="K183" i="1"/>
  <c r="AS147" i="17"/>
  <c r="BJ147" i="17" s="1"/>
  <c r="AB147" i="17"/>
  <c r="P41" i="17"/>
  <c r="AA16" i="14"/>
  <c r="AG16" i="14" s="1"/>
  <c r="AJ16" i="14"/>
  <c r="AJ26" i="14"/>
  <c r="P51" i="17"/>
  <c r="P129" i="17"/>
  <c r="AA104" i="14"/>
  <c r="AG104" i="14" s="1"/>
  <c r="U129" i="17" s="1"/>
  <c r="AJ104" i="14"/>
  <c r="P143" i="17"/>
  <c r="AG118" i="14"/>
  <c r="U143" i="17" s="1"/>
  <c r="P145" i="17"/>
  <c r="AA120" i="14"/>
  <c r="AG120" i="14" s="1"/>
  <c r="U145" i="17" s="1"/>
  <c r="AJ120" i="14"/>
  <c r="AT62" i="17"/>
  <c r="AC62" i="17"/>
  <c r="AC118" i="17"/>
  <c r="AT118" i="17"/>
  <c r="AC114" i="17"/>
  <c r="AT114" i="17"/>
  <c r="AH140" i="17"/>
  <c r="AY140" i="17"/>
  <c r="U56" i="17"/>
  <c r="AY102" i="17"/>
  <c r="AH102" i="17"/>
  <c r="AO215" i="17"/>
  <c r="AM215" i="17"/>
  <c r="M46" i="14"/>
  <c r="AS71" i="17"/>
  <c r="BJ71" i="17" s="1"/>
  <c r="AB71" i="17"/>
  <c r="M40" i="14"/>
  <c r="AB65" i="17"/>
  <c r="AS65" i="17"/>
  <c r="M66" i="14"/>
  <c r="AS91" i="17"/>
  <c r="BJ91" i="17" s="1"/>
  <c r="AB91" i="17"/>
  <c r="AS103" i="17"/>
  <c r="BJ103" i="17" s="1"/>
  <c r="AB103" i="17"/>
  <c r="AB111" i="17"/>
  <c r="AS111" i="17"/>
  <c r="BJ111" i="17" s="1"/>
  <c r="AS139" i="17"/>
  <c r="BJ139" i="17" s="1"/>
  <c r="AB139" i="17"/>
  <c r="M126" i="14"/>
  <c r="K187" i="1"/>
  <c r="AS151" i="17"/>
  <c r="AB151" i="17"/>
  <c r="M128" i="14"/>
  <c r="K189" i="1"/>
  <c r="AS153" i="17"/>
  <c r="BJ153" i="17" s="1"/>
  <c r="AB153" i="17"/>
  <c r="AY36" i="17"/>
  <c r="AH36" i="17"/>
  <c r="AH40" i="17"/>
  <c r="AY40" i="17"/>
  <c r="E46" i="1"/>
  <c r="E45" i="1"/>
  <c r="M88" i="14"/>
  <c r="K130" i="1"/>
  <c r="E195" i="1"/>
  <c r="E194" i="1"/>
  <c r="M130" i="14"/>
  <c r="K191" i="1"/>
  <c r="AS155" i="17"/>
  <c r="BJ155" i="17" s="1"/>
  <c r="AB155" i="17"/>
  <c r="AC148" i="17"/>
  <c r="AT148" i="17"/>
  <c r="P165" i="17"/>
  <c r="AA140" i="14"/>
  <c r="AG140" i="14" s="1"/>
  <c r="U165" i="17" s="1"/>
  <c r="AJ140" i="14"/>
  <c r="P96" i="17"/>
  <c r="AA71" i="14"/>
  <c r="AG71" i="14" s="1"/>
  <c r="AJ71" i="14"/>
  <c r="AY120" i="17"/>
  <c r="AH120" i="17"/>
  <c r="M58" i="14"/>
  <c r="AS83" i="17"/>
  <c r="BJ83" i="17" s="1"/>
  <c r="AB83" i="17"/>
  <c r="AB115" i="17"/>
  <c r="AS115" i="17"/>
  <c r="BJ115" i="17" s="1"/>
  <c r="AB85" i="17"/>
  <c r="AS85" i="17"/>
  <c r="BJ85" i="17" s="1"/>
  <c r="AJ152" i="14"/>
  <c r="P177" i="17"/>
  <c r="AA152" i="14"/>
  <c r="AG152" i="14" s="1"/>
  <c r="U177" i="17" s="1"/>
  <c r="P39" i="17"/>
  <c r="AA14" i="14"/>
  <c r="AG14" i="14" s="1"/>
  <c r="AJ14" i="14"/>
  <c r="AJ100" i="14"/>
  <c r="P125" i="17"/>
  <c r="AA100" i="14"/>
  <c r="AG100" i="14" s="1"/>
  <c r="U125" i="17" s="1"/>
  <c r="AC160" i="17"/>
  <c r="AT160" i="17"/>
  <c r="AC170" i="17"/>
  <c r="AT170" i="17"/>
  <c r="P199" i="17" l="1"/>
  <c r="AJ207" i="17"/>
  <c r="AO207" i="17" s="1"/>
  <c r="AA174" i="14"/>
  <c r="AG174" i="14" s="1"/>
  <c r="U199" i="17" s="1"/>
  <c r="AH199" i="17" s="1"/>
  <c r="AY181" i="17"/>
  <c r="BJ184" i="17"/>
  <c r="BJ177" i="17"/>
  <c r="BJ117" i="17"/>
  <c r="AC214" i="17"/>
  <c r="AG214" i="17" s="1"/>
  <c r="AJ214" i="17" s="1"/>
  <c r="AM214" i="17" s="1"/>
  <c r="AT187" i="17"/>
  <c r="BJ180" i="17"/>
  <c r="AT190" i="17"/>
  <c r="AM159" i="17"/>
  <c r="AA159" i="17"/>
  <c r="BJ150" i="17"/>
  <c r="AA150" i="17"/>
  <c r="AT150" i="17"/>
  <c r="AG212" i="17"/>
  <c r="AJ212" i="17" s="1"/>
  <c r="AM212" i="17" s="1"/>
  <c r="AC216" i="17"/>
  <c r="AT216" i="17"/>
  <c r="AH190" i="17"/>
  <c r="AG190" i="17" s="1"/>
  <c r="AA216" i="17"/>
  <c r="AT212" i="17"/>
  <c r="AJ198" i="17"/>
  <c r="AO198" i="17" s="1"/>
  <c r="BJ210" i="17"/>
  <c r="AO208" i="17"/>
  <c r="AA208" i="17"/>
  <c r="AO204" i="17"/>
  <c r="AA204" i="17"/>
  <c r="AC144" i="17"/>
  <c r="AG144" i="17" s="1"/>
  <c r="P80" i="17"/>
  <c r="AC80" i="17" s="1"/>
  <c r="AT86" i="17"/>
  <c r="AJ195" i="17"/>
  <c r="AO195" i="17" s="1"/>
  <c r="AA55" i="14"/>
  <c r="AG55" i="14" s="1"/>
  <c r="U80" i="17" s="1"/>
  <c r="AJ43" i="14"/>
  <c r="AJ42" i="14"/>
  <c r="AA43" i="14"/>
  <c r="AG43" i="14" s="1"/>
  <c r="U68" i="17" s="1"/>
  <c r="AA67" i="14"/>
  <c r="AG67" i="14" s="1"/>
  <c r="U92" i="17" s="1"/>
  <c r="AY92" i="17" s="1"/>
  <c r="P84" i="17"/>
  <c r="AT84" i="17" s="1"/>
  <c r="AA42" i="14"/>
  <c r="AG42" i="14" s="1"/>
  <c r="U67" i="17" s="1"/>
  <c r="AT66" i="17"/>
  <c r="AA59" i="14"/>
  <c r="AG59" i="14" s="1"/>
  <c r="U84" i="17" s="1"/>
  <c r="AA41" i="14"/>
  <c r="AG41" i="14" s="1"/>
  <c r="U66" i="17" s="1"/>
  <c r="AY66" i="17" s="1"/>
  <c r="AJ41" i="14"/>
  <c r="P92" i="17"/>
  <c r="AC92" i="17" s="1"/>
  <c r="AJ69" i="14"/>
  <c r="P94" i="17"/>
  <c r="AT94" i="17" s="1"/>
  <c r="BJ212" i="17"/>
  <c r="BJ187" i="17"/>
  <c r="AG206" i="17"/>
  <c r="AJ206" i="17" s="1"/>
  <c r="AM206" i="17" s="1"/>
  <c r="AG162" i="17"/>
  <c r="AJ162" i="17" s="1"/>
  <c r="AO162" i="17" s="1"/>
  <c r="AG168" i="17"/>
  <c r="AJ168" i="17" s="1"/>
  <c r="AO168" i="17" s="1"/>
  <c r="AG158" i="17"/>
  <c r="AJ158" i="17" s="1"/>
  <c r="AM158" i="17" s="1"/>
  <c r="AG164" i="17"/>
  <c r="AJ164" i="17" s="1"/>
  <c r="K95" i="1"/>
  <c r="K144" i="1"/>
  <c r="K145" i="1"/>
  <c r="K244" i="1"/>
  <c r="AT74" i="17"/>
  <c r="K245" i="1"/>
  <c r="AT88" i="17"/>
  <c r="K194" i="1"/>
  <c r="K195" i="1"/>
  <c r="K45" i="1"/>
  <c r="K46" i="1"/>
  <c r="K96" i="1"/>
  <c r="AJ53" i="14"/>
  <c r="P78" i="17"/>
  <c r="AA53" i="14"/>
  <c r="AG53" i="14" s="1"/>
  <c r="U78" i="17" s="1"/>
  <c r="AY78" i="17" s="1"/>
  <c r="AJ45" i="14"/>
  <c r="AA45" i="14"/>
  <c r="AG45" i="14" s="1"/>
  <c r="U70" i="17" s="1"/>
  <c r="AY70" i="17" s="1"/>
  <c r="P70" i="17"/>
  <c r="AJ193" i="17"/>
  <c r="AJ209" i="17"/>
  <c r="AO209" i="17" s="1"/>
  <c r="AH200" i="17"/>
  <c r="AY210" i="17"/>
  <c r="AH210" i="17"/>
  <c r="AC210" i="17"/>
  <c r="AT210" i="17"/>
  <c r="AC199" i="17"/>
  <c r="AT199" i="17"/>
  <c r="AT52" i="17"/>
  <c r="AJ192" i="17"/>
  <c r="AA146" i="14"/>
  <c r="AG146" i="14" s="1"/>
  <c r="U171" i="17" s="1"/>
  <c r="AY171" i="17" s="1"/>
  <c r="AJ146" i="14"/>
  <c r="AT184" i="17"/>
  <c r="AC184" i="17"/>
  <c r="AA105" i="14"/>
  <c r="AG105" i="14" s="1"/>
  <c r="U130" i="17" s="1"/>
  <c r="AH130" i="17" s="1"/>
  <c r="AA153" i="14"/>
  <c r="AG153" i="14" s="1"/>
  <c r="U178" i="17" s="1"/>
  <c r="AY178" i="17" s="1"/>
  <c r="AH184" i="17"/>
  <c r="AY184" i="17"/>
  <c r="P178" i="17"/>
  <c r="AA164" i="14"/>
  <c r="AG164" i="14" s="1"/>
  <c r="U189" i="17" s="1"/>
  <c r="P189" i="17"/>
  <c r="AJ164" i="14"/>
  <c r="AY172" i="17"/>
  <c r="AY148" i="17"/>
  <c r="AH187" i="17"/>
  <c r="AJ105" i="14"/>
  <c r="AJ182" i="17"/>
  <c r="AO182" i="17" s="1"/>
  <c r="AH180" i="17"/>
  <c r="AY180" i="17"/>
  <c r="AT176" i="17"/>
  <c r="AT180" i="17"/>
  <c r="P174" i="17"/>
  <c r="AJ149" i="14"/>
  <c r="AA149" i="14"/>
  <c r="AG149" i="14" s="1"/>
  <c r="U174" i="17" s="1"/>
  <c r="AJ126" i="17"/>
  <c r="AO126" i="17" s="1"/>
  <c r="AT134" i="17"/>
  <c r="AC116" i="17"/>
  <c r="AT156" i="17"/>
  <c r="AY173" i="17"/>
  <c r="AH173" i="17"/>
  <c r="AY176" i="17"/>
  <c r="AH176" i="17"/>
  <c r="P60" i="17"/>
  <c r="AT60" i="17" s="1"/>
  <c r="AG141" i="14"/>
  <c r="U166" i="17" s="1"/>
  <c r="P166" i="17"/>
  <c r="AJ141" i="14"/>
  <c r="AC157" i="17"/>
  <c r="U116" i="17"/>
  <c r="AH157" i="17"/>
  <c r="AY157" i="17"/>
  <c r="U74" i="17"/>
  <c r="AY74" i="17" s="1"/>
  <c r="AH156" i="17"/>
  <c r="AG156" i="17" s="1"/>
  <c r="A381" i="14"/>
  <c r="AY161" i="17"/>
  <c r="AH161" i="17"/>
  <c r="AC161" i="17"/>
  <c r="AJ134" i="17"/>
  <c r="AM134" i="17" s="1"/>
  <c r="AJ136" i="17"/>
  <c r="AM136" i="17" s="1"/>
  <c r="AA35" i="14"/>
  <c r="AG35" i="14" s="1"/>
  <c r="U60" i="17" s="1"/>
  <c r="AC88" i="17"/>
  <c r="AC74" i="17"/>
  <c r="AT50" i="17"/>
  <c r="AY106" i="17"/>
  <c r="U86" i="17"/>
  <c r="AY86" i="17" s="1"/>
  <c r="U112" i="17"/>
  <c r="AH112" i="17" s="1"/>
  <c r="P90" i="17"/>
  <c r="AA65" i="14"/>
  <c r="AG65" i="14" s="1"/>
  <c r="AJ65" i="14"/>
  <c r="AJ47" i="14"/>
  <c r="P100" i="17"/>
  <c r="AA75" i="14"/>
  <c r="AG75" i="14" s="1"/>
  <c r="AJ75" i="14"/>
  <c r="AA47" i="14"/>
  <c r="AG47" i="14" s="1"/>
  <c r="U64" i="17"/>
  <c r="AC64" i="17"/>
  <c r="AT64" i="17"/>
  <c r="AM191" i="17"/>
  <c r="P76" i="17"/>
  <c r="AJ51" i="14"/>
  <c r="AA51" i="14"/>
  <c r="AG51" i="14" s="1"/>
  <c r="AT48" i="17"/>
  <c r="P46" i="17"/>
  <c r="AA21" i="14"/>
  <c r="AG21" i="14" s="1"/>
  <c r="AJ21" i="14"/>
  <c r="AC47" i="17"/>
  <c r="AT47" i="17"/>
  <c r="AM197" i="17"/>
  <c r="AC42" i="17"/>
  <c r="AT42" i="17"/>
  <c r="U38" i="17"/>
  <c r="AC38" i="17"/>
  <c r="AT38" i="17"/>
  <c r="U42" i="17"/>
  <c r="AM208" i="17"/>
  <c r="AM204" i="17"/>
  <c r="AO159" i="17"/>
  <c r="AO203" i="17"/>
  <c r="AJ43" i="17"/>
  <c r="AM43" i="17" s="1"/>
  <c r="AG40" i="17"/>
  <c r="AJ40" i="17" s="1"/>
  <c r="AG54" i="17"/>
  <c r="AJ54" i="17" s="1"/>
  <c r="G382" i="14"/>
  <c r="AP382" i="14"/>
  <c r="D382" i="14"/>
  <c r="E382" i="14"/>
  <c r="N382" i="14"/>
  <c r="B382" i="14"/>
  <c r="AG170" i="17"/>
  <c r="AJ170" i="17" s="1"/>
  <c r="AO170" i="17" s="1"/>
  <c r="AG148" i="17"/>
  <c r="AJ148" i="17" s="1"/>
  <c r="AO148" i="17" s="1"/>
  <c r="F381" i="14"/>
  <c r="P381" i="14"/>
  <c r="AF381" i="14"/>
  <c r="M381" i="14"/>
  <c r="AC381" i="14"/>
  <c r="L381" i="14"/>
  <c r="AD381" i="14"/>
  <c r="K381" i="14"/>
  <c r="AA381" i="14"/>
  <c r="H381" i="14"/>
  <c r="AB381" i="14"/>
  <c r="I381" i="14"/>
  <c r="Y381" i="14"/>
  <c r="AO381" i="14"/>
  <c r="Z381" i="14"/>
  <c r="C381" i="14"/>
  <c r="W381" i="14"/>
  <c r="AM381" i="14"/>
  <c r="X381" i="14"/>
  <c r="AN381" i="14"/>
  <c r="AK381" i="14"/>
  <c r="S381" i="14"/>
  <c r="T381" i="14"/>
  <c r="AJ381" i="14"/>
  <c r="Q381" i="14"/>
  <c r="AG381" i="14"/>
  <c r="R381" i="14"/>
  <c r="AH381" i="14"/>
  <c r="O381" i="14"/>
  <c r="AE381" i="14"/>
  <c r="U381" i="14"/>
  <c r="V381" i="14"/>
  <c r="AI381" i="14"/>
  <c r="AL381" i="14"/>
  <c r="AG120" i="17"/>
  <c r="AJ120" i="17" s="1"/>
  <c r="AG102" i="17"/>
  <c r="AJ102" i="17" s="1"/>
  <c r="AG36" i="17"/>
  <c r="AJ36" i="17" s="1"/>
  <c r="AG140" i="17"/>
  <c r="AJ140" i="17" s="1"/>
  <c r="AG106" i="17"/>
  <c r="AJ106" i="17" s="1"/>
  <c r="AG160" i="17"/>
  <c r="AJ160" i="17" s="1"/>
  <c r="AO160" i="17" s="1"/>
  <c r="BM35" i="17"/>
  <c r="BL35" i="17"/>
  <c r="AA223" i="14"/>
  <c r="AG223" i="14" s="1"/>
  <c r="AJ223" i="14"/>
  <c r="AA221" i="14"/>
  <c r="AG221" i="14" s="1"/>
  <c r="AJ221" i="14"/>
  <c r="AA200" i="14"/>
  <c r="AG200" i="14" s="1"/>
  <c r="AJ200" i="14"/>
  <c r="AA210" i="14"/>
  <c r="AG210" i="14" s="1"/>
  <c r="AJ210" i="14"/>
  <c r="AA213" i="14"/>
  <c r="AG213" i="14" s="1"/>
  <c r="AJ213" i="14"/>
  <c r="AA204" i="14"/>
  <c r="AG204" i="14" s="1"/>
  <c r="AJ204" i="14"/>
  <c r="AA198" i="14"/>
  <c r="AG198" i="14" s="1"/>
  <c r="AJ198" i="14"/>
  <c r="AA219" i="14"/>
  <c r="AG219" i="14" s="1"/>
  <c r="AJ219" i="14"/>
  <c r="AA217" i="14"/>
  <c r="AG217" i="14" s="1"/>
  <c r="AJ217" i="14"/>
  <c r="AG212" i="14"/>
  <c r="AJ212" i="14"/>
  <c r="AA201" i="14"/>
  <c r="AG201" i="14" s="1"/>
  <c r="AJ201" i="14"/>
  <c r="P169" i="17"/>
  <c r="AG144" i="14"/>
  <c r="U169" i="17" s="1"/>
  <c r="AJ144" i="14"/>
  <c r="AJ99" i="14"/>
  <c r="AA99" i="14"/>
  <c r="AG99" i="14" s="1"/>
  <c r="U124" i="17" s="1"/>
  <c r="P124" i="17"/>
  <c r="P183" i="17"/>
  <c r="AG158" i="14"/>
  <c r="U183" i="17" s="1"/>
  <c r="AJ158" i="14"/>
  <c r="AJ97" i="14"/>
  <c r="AA97" i="14"/>
  <c r="AG97" i="14" s="1"/>
  <c r="U122" i="17" s="1"/>
  <c r="P122" i="17"/>
  <c r="AJ121" i="14"/>
  <c r="AA121" i="14"/>
  <c r="AG121" i="14" s="1"/>
  <c r="U146" i="17" s="1"/>
  <c r="P146" i="17"/>
  <c r="P44" i="17"/>
  <c r="AJ19" i="14"/>
  <c r="AA19" i="14"/>
  <c r="AG19" i="14" s="1"/>
  <c r="AM213" i="17"/>
  <c r="AO213" i="17"/>
  <c r="AM211" i="17"/>
  <c r="AO211" i="17"/>
  <c r="AM150" i="17"/>
  <c r="BL36" i="17"/>
  <c r="AO196" i="17"/>
  <c r="AM196" i="17"/>
  <c r="AJ10" i="14"/>
  <c r="P35" i="17"/>
  <c r="AA10" i="14"/>
  <c r="AG10" i="14" s="1"/>
  <c r="AC72" i="17"/>
  <c r="AT72" i="17"/>
  <c r="AY125" i="17"/>
  <c r="AH125" i="17"/>
  <c r="U39" i="17"/>
  <c r="U96" i="17"/>
  <c r="AS249" i="17"/>
  <c r="BJ65" i="17"/>
  <c r="AY56" i="17"/>
  <c r="AH56" i="17"/>
  <c r="AG56" i="17" s="1"/>
  <c r="AH145" i="17"/>
  <c r="AY145" i="17"/>
  <c r="AH143" i="17"/>
  <c r="AY143" i="17"/>
  <c r="AY129" i="17"/>
  <c r="AH129" i="17"/>
  <c r="U51" i="17"/>
  <c r="U41" i="17"/>
  <c r="AC135" i="17"/>
  <c r="AT135" i="17"/>
  <c r="AC121" i="17"/>
  <c r="AT121" i="17"/>
  <c r="AJ112" i="14"/>
  <c r="P137" i="17"/>
  <c r="AA112" i="14"/>
  <c r="AG112" i="14" s="1"/>
  <c r="U137" i="17" s="1"/>
  <c r="P97" i="17"/>
  <c r="AA72" i="14"/>
  <c r="AG72" i="14" s="1"/>
  <c r="P87" i="17"/>
  <c r="AA62" i="14"/>
  <c r="AG62" i="14" s="1"/>
  <c r="AJ62" i="14"/>
  <c r="P133" i="17"/>
  <c r="AA108" i="14"/>
  <c r="AG108" i="14" s="1"/>
  <c r="U133" i="17" s="1"/>
  <c r="AJ108" i="14"/>
  <c r="P95" i="17"/>
  <c r="AA70" i="14"/>
  <c r="AG70" i="14" s="1"/>
  <c r="AJ70" i="14"/>
  <c r="P149" i="17"/>
  <c r="AA124" i="14"/>
  <c r="AG124" i="14" s="1"/>
  <c r="U149" i="17" s="1"/>
  <c r="AJ124" i="14"/>
  <c r="P119" i="17"/>
  <c r="AA94" i="14"/>
  <c r="AG94" i="14" s="1"/>
  <c r="AJ94" i="14"/>
  <c r="AJ36" i="14"/>
  <c r="P61" i="17"/>
  <c r="AA36" i="14"/>
  <c r="AG36" i="14" s="1"/>
  <c r="AO154" i="17"/>
  <c r="AM154" i="17"/>
  <c r="AO167" i="17"/>
  <c r="AM167" i="17"/>
  <c r="M19" i="1"/>
  <c r="Y16" i="14"/>
  <c r="P115" i="17"/>
  <c r="AA90" i="14"/>
  <c r="AG90" i="14" s="1"/>
  <c r="AJ90" i="14"/>
  <c r="AJ48" i="14"/>
  <c r="P73" i="17"/>
  <c r="AA48" i="14"/>
  <c r="AG48" i="14" s="1"/>
  <c r="AY88" i="17"/>
  <c r="AH88" i="17"/>
  <c r="AC128" i="17"/>
  <c r="AT128" i="17"/>
  <c r="AY138" i="17"/>
  <c r="AH138" i="17"/>
  <c r="U108" i="17"/>
  <c r="AC67" i="17"/>
  <c r="AT67" i="17"/>
  <c r="AT63" i="17"/>
  <c r="AC63" i="17"/>
  <c r="U45" i="17"/>
  <c r="BJ37" i="17"/>
  <c r="BK37" i="17" s="1"/>
  <c r="AS248" i="17"/>
  <c r="P37" i="17"/>
  <c r="AA12" i="14"/>
  <c r="AG12" i="14" s="1"/>
  <c r="AJ12" i="14"/>
  <c r="U58" i="17"/>
  <c r="AJ34" i="14"/>
  <c r="P59" i="17"/>
  <c r="AA34" i="14"/>
  <c r="AG34" i="14" s="1"/>
  <c r="AH142" i="17"/>
  <c r="AY142" i="17"/>
  <c r="AC130" i="17"/>
  <c r="AT130" i="17"/>
  <c r="U110" i="17"/>
  <c r="U98" i="17"/>
  <c r="AY94" i="17"/>
  <c r="AH94" i="17"/>
  <c r="AY62" i="17"/>
  <c r="AH62" i="17"/>
  <c r="AG62" i="17" s="1"/>
  <c r="AY52" i="17"/>
  <c r="AH52" i="17"/>
  <c r="AG52" i="17" s="1"/>
  <c r="P89" i="17"/>
  <c r="AA64" i="14"/>
  <c r="AG64" i="14" s="1"/>
  <c r="AJ64" i="14"/>
  <c r="AJ50" i="14"/>
  <c r="P75" i="17"/>
  <c r="AA50" i="14"/>
  <c r="AG50" i="14" s="1"/>
  <c r="AJ32" i="14"/>
  <c r="P57" i="17"/>
  <c r="AA32" i="14"/>
  <c r="AG32" i="14" s="1"/>
  <c r="AJ76" i="14"/>
  <c r="P101" i="17"/>
  <c r="AA76" i="14"/>
  <c r="AG76" i="14" s="1"/>
  <c r="P79" i="17"/>
  <c r="AA54" i="14"/>
  <c r="AG54" i="14" s="1"/>
  <c r="AJ54" i="14"/>
  <c r="AJ30" i="14"/>
  <c r="P55" i="17"/>
  <c r="AA30" i="14"/>
  <c r="AG30" i="14" s="1"/>
  <c r="AJ68" i="14"/>
  <c r="P93" i="17"/>
  <c r="AA68" i="14"/>
  <c r="AG68" i="14" s="1"/>
  <c r="AJ28" i="14"/>
  <c r="P53" i="17"/>
  <c r="AA28" i="14"/>
  <c r="AG28" i="14" s="1"/>
  <c r="AY104" i="17"/>
  <c r="AH104" i="17"/>
  <c r="AY132" i="17"/>
  <c r="AH132" i="17"/>
  <c r="AC68" i="17"/>
  <c r="AT68" i="17"/>
  <c r="AC171" i="17"/>
  <c r="AT171" i="17"/>
  <c r="AH177" i="17"/>
  <c r="AY177" i="17"/>
  <c r="AJ58" i="14"/>
  <c r="P83" i="17"/>
  <c r="AA58" i="14"/>
  <c r="AG58" i="14" s="1"/>
  <c r="AY165" i="17"/>
  <c r="AH165" i="17"/>
  <c r="AY82" i="17"/>
  <c r="AH82" i="17"/>
  <c r="AC125" i="17"/>
  <c r="AT125" i="17"/>
  <c r="AT39" i="17"/>
  <c r="AC39" i="17"/>
  <c r="AC177" i="17"/>
  <c r="AT177" i="17"/>
  <c r="AC96" i="17"/>
  <c r="AT96" i="17"/>
  <c r="AJ130" i="14"/>
  <c r="P155" i="17"/>
  <c r="AA130" i="14"/>
  <c r="AG130" i="14" s="1"/>
  <c r="U155" i="17" s="1"/>
  <c r="P113" i="17"/>
  <c r="AA88" i="14"/>
  <c r="AG88" i="14" s="1"/>
  <c r="AJ88" i="14"/>
  <c r="AJ128" i="14"/>
  <c r="P153" i="17"/>
  <c r="AA128" i="14"/>
  <c r="AG128" i="14" s="1"/>
  <c r="U153" i="17" s="1"/>
  <c r="AJ126" i="14"/>
  <c r="P151" i="17"/>
  <c r="AA126" i="14"/>
  <c r="AG126" i="14" s="1"/>
  <c r="U151" i="17" s="1"/>
  <c r="AJ66" i="14"/>
  <c r="P91" i="17"/>
  <c r="AA66" i="14"/>
  <c r="AG66" i="14" s="1"/>
  <c r="P65" i="17"/>
  <c r="AA40" i="14"/>
  <c r="AG40" i="14" s="1"/>
  <c r="AJ40" i="14"/>
  <c r="AJ46" i="14"/>
  <c r="P71" i="17"/>
  <c r="AA46" i="14"/>
  <c r="AG46" i="14" s="1"/>
  <c r="AC145" i="17"/>
  <c r="AT145" i="17"/>
  <c r="AC143" i="17"/>
  <c r="AT143" i="17"/>
  <c r="AC129" i="17"/>
  <c r="AT129" i="17"/>
  <c r="AT51" i="17"/>
  <c r="AC51" i="17"/>
  <c r="AT41" i="17"/>
  <c r="AC41" i="17"/>
  <c r="P147" i="17"/>
  <c r="AA122" i="14"/>
  <c r="AG122" i="14" s="1"/>
  <c r="U147" i="17" s="1"/>
  <c r="AJ122" i="14"/>
  <c r="P141" i="17"/>
  <c r="AA116" i="14"/>
  <c r="AG116" i="14" s="1"/>
  <c r="U141" i="17" s="1"/>
  <c r="AJ116" i="14"/>
  <c r="AJ24" i="14"/>
  <c r="P49" i="17"/>
  <c r="AA24" i="14"/>
  <c r="AG24" i="14" s="1"/>
  <c r="AY135" i="17"/>
  <c r="AH135" i="17"/>
  <c r="AY121" i="17"/>
  <c r="AH121" i="17"/>
  <c r="AM163" i="17"/>
  <c r="AO163" i="17"/>
  <c r="P85" i="17"/>
  <c r="AA60" i="14"/>
  <c r="AG60" i="14" s="1"/>
  <c r="AY128" i="17"/>
  <c r="AH128" i="17"/>
  <c r="AC138" i="17"/>
  <c r="AT138" i="17"/>
  <c r="AC108" i="17"/>
  <c r="AT108" i="17"/>
  <c r="U63" i="17"/>
  <c r="AT45" i="17"/>
  <c r="AC45" i="17"/>
  <c r="P131" i="17"/>
  <c r="AA106" i="14"/>
  <c r="AG106" i="14" s="1"/>
  <c r="U131" i="17" s="1"/>
  <c r="AJ106" i="14"/>
  <c r="AA102" i="14"/>
  <c r="AG102" i="14" s="1"/>
  <c r="U127" i="17" s="1"/>
  <c r="P127" i="17"/>
  <c r="AJ102" i="14"/>
  <c r="P105" i="17"/>
  <c r="AA80" i="14"/>
  <c r="AG80" i="14" s="1"/>
  <c r="AJ80" i="14"/>
  <c r="P81" i="17"/>
  <c r="AA56" i="14"/>
  <c r="AG56" i="14" s="1"/>
  <c r="AJ56" i="14"/>
  <c r="P139" i="17"/>
  <c r="AA114" i="14"/>
  <c r="AG114" i="14" s="1"/>
  <c r="U139" i="17" s="1"/>
  <c r="AJ114" i="14"/>
  <c r="P111" i="17"/>
  <c r="AA86" i="14"/>
  <c r="AG86" i="14" s="1"/>
  <c r="AJ86" i="14"/>
  <c r="AJ82" i="14"/>
  <c r="P107" i="17"/>
  <c r="AA82" i="14"/>
  <c r="AG82" i="14" s="1"/>
  <c r="P103" i="17"/>
  <c r="AA78" i="14"/>
  <c r="AG78" i="14" s="1"/>
  <c r="AJ78" i="14"/>
  <c r="P77" i="17"/>
  <c r="AA52" i="14"/>
  <c r="AG52" i="14" s="1"/>
  <c r="AJ52" i="14"/>
  <c r="AT58" i="17"/>
  <c r="AC58" i="17"/>
  <c r="AY114" i="17"/>
  <c r="AH114" i="17"/>
  <c r="AC142" i="17"/>
  <c r="AT142" i="17"/>
  <c r="AC110" i="17"/>
  <c r="AT110" i="17"/>
  <c r="AC98" i="17"/>
  <c r="AT98" i="17"/>
  <c r="AH118" i="17"/>
  <c r="AY118" i="17"/>
  <c r="AH50" i="17"/>
  <c r="AY50" i="17"/>
  <c r="AY48" i="17"/>
  <c r="AH48" i="17"/>
  <c r="P99" i="17"/>
  <c r="AA74" i="14"/>
  <c r="AG74" i="14" s="1"/>
  <c r="AJ74" i="14"/>
  <c r="AC132" i="17"/>
  <c r="AT132" i="17"/>
  <c r="AJ44" i="14"/>
  <c r="P69" i="17"/>
  <c r="AA44" i="14"/>
  <c r="AG44" i="14" s="1"/>
  <c r="AJ98" i="14"/>
  <c r="P123" i="17"/>
  <c r="AA98" i="14"/>
  <c r="AG98" i="14" s="1"/>
  <c r="U123" i="17" s="1"/>
  <c r="P117" i="17"/>
  <c r="AA92" i="14"/>
  <c r="AG92" i="14" s="1"/>
  <c r="AJ92" i="14"/>
  <c r="AJ84" i="14"/>
  <c r="P109" i="17"/>
  <c r="AA84" i="14"/>
  <c r="AG84" i="14" s="1"/>
  <c r="AK217" i="17"/>
  <c r="AC217" i="17" s="1"/>
  <c r="AG217" i="17" s="1"/>
  <c r="AJ217" i="17" s="1"/>
  <c r="AM217" i="17" s="1"/>
  <c r="AK151" i="17"/>
  <c r="AK173" i="17"/>
  <c r="AK194" i="17"/>
  <c r="AK205" i="17"/>
  <c r="AY199" i="17" l="1"/>
  <c r="AM207" i="17"/>
  <c r="AA212" i="17"/>
  <c r="AM192" i="17"/>
  <c r="AA192" i="17"/>
  <c r="AO214" i="17"/>
  <c r="AC194" i="17"/>
  <c r="AC173" i="17"/>
  <c r="AG173" i="17" s="1"/>
  <c r="AJ173" i="17" s="1"/>
  <c r="AM173" i="17" s="1"/>
  <c r="AM164" i="17"/>
  <c r="AA164" i="17"/>
  <c r="AO217" i="17"/>
  <c r="Z159" i="17"/>
  <c r="AN160" i="17"/>
  <c r="AN159" i="17"/>
  <c r="Z150" i="17"/>
  <c r="AN150" i="17"/>
  <c r="AG216" i="17"/>
  <c r="AJ216" i="17" s="1"/>
  <c r="AO216" i="17" s="1"/>
  <c r="AO212" i="17"/>
  <c r="AJ190" i="17"/>
  <c r="AO190" i="17" s="1"/>
  <c r="AA217" i="17"/>
  <c r="Z217" i="17" s="1"/>
  <c r="Z216" i="17"/>
  <c r="AM198" i="17"/>
  <c r="Z208" i="17"/>
  <c r="AN209" i="17"/>
  <c r="AC205" i="17"/>
  <c r="AG205" i="17" s="1"/>
  <c r="AJ205" i="17" s="1"/>
  <c r="AA205" i="17" s="1"/>
  <c r="Z204" i="17"/>
  <c r="AN204" i="17"/>
  <c r="AJ144" i="17"/>
  <c r="AO144" i="17" s="1"/>
  <c r="AT80" i="17"/>
  <c r="AM195" i="17"/>
  <c r="AC84" i="17"/>
  <c r="AH92" i="17"/>
  <c r="AG92" i="17" s="1"/>
  <c r="AT92" i="17"/>
  <c r="AH66" i="17"/>
  <c r="AG66" i="17" s="1"/>
  <c r="AJ66" i="17" s="1"/>
  <c r="AM66" i="17" s="1"/>
  <c r="AC94" i="17"/>
  <c r="AG94" i="17" s="1"/>
  <c r="AG184" i="17"/>
  <c r="AJ184" i="17" s="1"/>
  <c r="AG210" i="17"/>
  <c r="AJ210" i="17" s="1"/>
  <c r="AH70" i="17"/>
  <c r="AG161" i="17"/>
  <c r="AJ161" i="17" s="1"/>
  <c r="AO161" i="17" s="1"/>
  <c r="AG47" i="17"/>
  <c r="AJ47" i="17" s="1"/>
  <c r="AG88" i="17"/>
  <c r="AJ88" i="17" s="1"/>
  <c r="AM88" i="17" s="1"/>
  <c r="AG176" i="17"/>
  <c r="AJ176" i="17" s="1"/>
  <c r="AM176" i="17" s="1"/>
  <c r="AG187" i="17"/>
  <c r="AJ187" i="17" s="1"/>
  <c r="AG157" i="17"/>
  <c r="AJ157" i="17" s="1"/>
  <c r="AG199" i="17"/>
  <c r="AJ199" i="17" s="1"/>
  <c r="AG180" i="17"/>
  <c r="AJ180" i="17" s="1"/>
  <c r="AC70" i="17"/>
  <c r="AT70" i="17"/>
  <c r="AT78" i="17"/>
  <c r="AC78" i="17"/>
  <c r="AH78" i="17"/>
  <c r="AO206" i="17"/>
  <c r="AO193" i="17"/>
  <c r="AM193" i="17"/>
  <c r="AM209" i="17"/>
  <c r="AY130" i="17"/>
  <c r="AH171" i="17"/>
  <c r="AG171" i="17" s="1"/>
  <c r="AO192" i="17"/>
  <c r="AH178" i="17"/>
  <c r="AY189" i="17"/>
  <c r="AH189" i="17"/>
  <c r="AT189" i="17"/>
  <c r="AC189" i="17"/>
  <c r="AM168" i="17"/>
  <c r="AO164" i="17"/>
  <c r="AM182" i="17"/>
  <c r="AO158" i="17"/>
  <c r="AM126" i="17"/>
  <c r="AC60" i="17"/>
  <c r="AY174" i="17"/>
  <c r="AH174" i="17"/>
  <c r="AH74" i="17"/>
  <c r="AG74" i="17" s="1"/>
  <c r="AM162" i="17"/>
  <c r="AY166" i="17"/>
  <c r="AH166" i="17"/>
  <c r="AY116" i="17"/>
  <c r="AH116" i="17"/>
  <c r="AJ156" i="17"/>
  <c r="AM156" i="17" s="1"/>
  <c r="A382" i="14"/>
  <c r="AO134" i="17"/>
  <c r="AO136" i="17"/>
  <c r="AY112" i="17"/>
  <c r="U72" i="17"/>
  <c r="AH72" i="17" s="1"/>
  <c r="AH86" i="17"/>
  <c r="AG86" i="17" s="1"/>
  <c r="AJ86" i="17" s="1"/>
  <c r="AM86" i="17" s="1"/>
  <c r="AM106" i="17"/>
  <c r="AO106" i="17"/>
  <c r="AT100" i="17"/>
  <c r="AC100" i="17"/>
  <c r="U90" i="17"/>
  <c r="U100" i="17"/>
  <c r="AT90" i="17"/>
  <c r="AC90" i="17"/>
  <c r="AO102" i="17"/>
  <c r="AM102" i="17"/>
  <c r="AH64" i="17"/>
  <c r="AY64" i="17"/>
  <c r="AT76" i="17"/>
  <c r="AC76" i="17"/>
  <c r="U76" i="17"/>
  <c r="AC46" i="17"/>
  <c r="AT46" i="17"/>
  <c r="U46" i="17"/>
  <c r="AO54" i="17"/>
  <c r="AM54" i="17"/>
  <c r="AH10" i="14"/>
  <c r="AY42" i="17"/>
  <c r="AH42" i="17"/>
  <c r="AG42" i="17" s="1"/>
  <c r="AJ42" i="17" s="1"/>
  <c r="AO42" i="17" s="1"/>
  <c r="AY38" i="17"/>
  <c r="AH38" i="17"/>
  <c r="AG132" i="17"/>
  <c r="AJ132" i="17" s="1"/>
  <c r="AO132" i="17" s="1"/>
  <c r="AJ52" i="17"/>
  <c r="AM40" i="17"/>
  <c r="AO40" i="17"/>
  <c r="AJ62" i="17"/>
  <c r="AO62" i="17" s="1"/>
  <c r="AJ56" i="17"/>
  <c r="AM170" i="17"/>
  <c r="AM36" i="17"/>
  <c r="AO36" i="17"/>
  <c r="AP36" i="17" s="1"/>
  <c r="AM148" i="17"/>
  <c r="AO43" i="17"/>
  <c r="AP383" i="14"/>
  <c r="D383" i="14"/>
  <c r="G383" i="14"/>
  <c r="N383" i="14"/>
  <c r="E383" i="14"/>
  <c r="B383" i="14"/>
  <c r="H382" i="14"/>
  <c r="AB382" i="14"/>
  <c r="I382" i="14"/>
  <c r="Y382" i="14"/>
  <c r="AO382" i="14"/>
  <c r="Z382" i="14"/>
  <c r="C382" i="14"/>
  <c r="W382" i="14"/>
  <c r="AM382" i="14"/>
  <c r="X382" i="14"/>
  <c r="AN382" i="14"/>
  <c r="U382" i="14"/>
  <c r="AK382" i="14"/>
  <c r="V382" i="14"/>
  <c r="AL382" i="14"/>
  <c r="S382" i="14"/>
  <c r="AI382" i="14"/>
  <c r="T382" i="14"/>
  <c r="AJ382" i="14"/>
  <c r="Q382" i="14"/>
  <c r="AG382" i="14"/>
  <c r="R382" i="14"/>
  <c r="AH382" i="14"/>
  <c r="O382" i="14"/>
  <c r="AE382" i="14"/>
  <c r="P382" i="14"/>
  <c r="AF382" i="14"/>
  <c r="M382" i="14"/>
  <c r="AC382" i="14"/>
  <c r="L382" i="14"/>
  <c r="AD382" i="14"/>
  <c r="K382" i="14"/>
  <c r="AA382" i="14"/>
  <c r="AG130" i="17"/>
  <c r="AJ130" i="17" s="1"/>
  <c r="AG112" i="17"/>
  <c r="AJ112" i="17" s="1"/>
  <c r="AG143" i="17"/>
  <c r="AJ143" i="17" s="1"/>
  <c r="AG121" i="17"/>
  <c r="AJ121" i="17" s="1"/>
  <c r="AG50" i="17"/>
  <c r="AJ50" i="17" s="1"/>
  <c r="AG82" i="17"/>
  <c r="AJ82" i="17" s="1"/>
  <c r="AO82" i="17" s="1"/>
  <c r="AG118" i="17"/>
  <c r="AJ118" i="17" s="1"/>
  <c r="AG177" i="17"/>
  <c r="AJ177" i="17" s="1"/>
  <c r="AG125" i="17"/>
  <c r="AJ125" i="17" s="1"/>
  <c r="AO125" i="17" s="1"/>
  <c r="F382" i="14"/>
  <c r="AG128" i="17"/>
  <c r="AJ128" i="17" s="1"/>
  <c r="AG48" i="17"/>
  <c r="AJ48" i="17" s="1"/>
  <c r="AG142" i="17"/>
  <c r="AJ142" i="17" s="1"/>
  <c r="AO142" i="17" s="1"/>
  <c r="AG138" i="17"/>
  <c r="AJ138" i="17" s="1"/>
  <c r="AM138" i="17" s="1"/>
  <c r="AG129" i="17"/>
  <c r="AJ129" i="17" s="1"/>
  <c r="AO129" i="17" s="1"/>
  <c r="AG145" i="17"/>
  <c r="AJ145" i="17" s="1"/>
  <c r="AO145" i="17" s="1"/>
  <c r="AG135" i="17"/>
  <c r="AJ135" i="17" s="1"/>
  <c r="AG104" i="17"/>
  <c r="AJ104" i="17" s="1"/>
  <c r="AO104" i="17" s="1"/>
  <c r="AG114" i="17"/>
  <c r="AJ114" i="17" s="1"/>
  <c r="AM160" i="17"/>
  <c r="AT146" i="17"/>
  <c r="AC146" i="17"/>
  <c r="AH122" i="17"/>
  <c r="AY122" i="17"/>
  <c r="AC183" i="17"/>
  <c r="AT183" i="17"/>
  <c r="AY124" i="17"/>
  <c r="AH124" i="17"/>
  <c r="AC169" i="17"/>
  <c r="AT169" i="17"/>
  <c r="AY146" i="17"/>
  <c r="AH146" i="17"/>
  <c r="AC122" i="17"/>
  <c r="AT122" i="17"/>
  <c r="AH183" i="17"/>
  <c r="AY183" i="17"/>
  <c r="AT124" i="17"/>
  <c r="AC124" i="17"/>
  <c r="AY169" i="17"/>
  <c r="AH169" i="17"/>
  <c r="U44" i="17"/>
  <c r="AC44" i="17"/>
  <c r="AT44" i="17"/>
  <c r="U35" i="17"/>
  <c r="AK10" i="14"/>
  <c r="AL10" i="14"/>
  <c r="AM10" i="14" s="1"/>
  <c r="AT35" i="17"/>
  <c r="AC35" i="17"/>
  <c r="U99" i="17"/>
  <c r="AC77" i="17"/>
  <c r="AT77" i="17"/>
  <c r="U103" i="17"/>
  <c r="U107" i="17"/>
  <c r="U111" i="17"/>
  <c r="AC139" i="17"/>
  <c r="AT139" i="17"/>
  <c r="U81" i="17"/>
  <c r="AC105" i="17"/>
  <c r="AT105" i="17"/>
  <c r="AC127" i="17"/>
  <c r="AT127" i="17"/>
  <c r="AC131" i="17"/>
  <c r="AT131" i="17"/>
  <c r="AY67" i="17"/>
  <c r="AH67" i="17"/>
  <c r="U85" i="17"/>
  <c r="U49" i="17"/>
  <c r="AY141" i="17"/>
  <c r="AH141" i="17"/>
  <c r="AC147" i="17"/>
  <c r="AT147" i="17"/>
  <c r="AC71" i="17"/>
  <c r="AT71" i="17"/>
  <c r="AC65" i="17"/>
  <c r="AT65" i="17"/>
  <c r="AC91" i="17"/>
  <c r="AT91" i="17"/>
  <c r="AH151" i="17"/>
  <c r="AY151" i="17"/>
  <c r="AC153" i="17"/>
  <c r="AT153" i="17"/>
  <c r="AC113" i="17"/>
  <c r="AT113" i="17"/>
  <c r="AC155" i="17"/>
  <c r="AT155" i="17"/>
  <c r="U83" i="17"/>
  <c r="AO140" i="17"/>
  <c r="AM140" i="17"/>
  <c r="AT53" i="17"/>
  <c r="AC53" i="17"/>
  <c r="U93" i="17"/>
  <c r="AT55" i="17"/>
  <c r="AC55" i="17"/>
  <c r="AC79" i="17"/>
  <c r="AT79" i="17"/>
  <c r="AC101" i="17"/>
  <c r="AT101" i="17"/>
  <c r="U57" i="17"/>
  <c r="AC75" i="17"/>
  <c r="AT75" i="17"/>
  <c r="AC89" i="17"/>
  <c r="AT89" i="17"/>
  <c r="U59" i="17"/>
  <c r="AH58" i="17"/>
  <c r="AG58" i="17" s="1"/>
  <c r="AJ58" i="17" s="1"/>
  <c r="AY58" i="17"/>
  <c r="U37" i="17"/>
  <c r="AY45" i="17"/>
  <c r="AH45" i="17"/>
  <c r="AH108" i="17"/>
  <c r="AG108" i="17" s="1"/>
  <c r="AY108" i="17"/>
  <c r="U73" i="17"/>
  <c r="U115" i="17"/>
  <c r="U61" i="17"/>
  <c r="U119" i="17"/>
  <c r="AC149" i="17"/>
  <c r="AT149" i="17"/>
  <c r="U95" i="17"/>
  <c r="AC133" i="17"/>
  <c r="AT133" i="17"/>
  <c r="U87" i="17"/>
  <c r="U97" i="17"/>
  <c r="AC137" i="17"/>
  <c r="AT137" i="17"/>
  <c r="AH51" i="17"/>
  <c r="AG51" i="17" s="1"/>
  <c r="AY51" i="17"/>
  <c r="AY84" i="17"/>
  <c r="AH84" i="17"/>
  <c r="AO120" i="17"/>
  <c r="AM120" i="17"/>
  <c r="AC109" i="17"/>
  <c r="AT109" i="17"/>
  <c r="AC117" i="17"/>
  <c r="AT117" i="17"/>
  <c r="AC123" i="17"/>
  <c r="AT123" i="17"/>
  <c r="U69" i="17"/>
  <c r="AY68" i="17"/>
  <c r="AH68" i="17"/>
  <c r="U109" i="17"/>
  <c r="U117" i="17"/>
  <c r="AY123" i="17"/>
  <c r="AH123" i="17"/>
  <c r="AC69" i="17"/>
  <c r="AT69" i="17"/>
  <c r="AC99" i="17"/>
  <c r="AT99" i="17"/>
  <c r="U77" i="17"/>
  <c r="AC103" i="17"/>
  <c r="AT103" i="17"/>
  <c r="AC107" i="17"/>
  <c r="AT107" i="17"/>
  <c r="AC111" i="17"/>
  <c r="AT111" i="17"/>
  <c r="AH139" i="17"/>
  <c r="AY139" i="17"/>
  <c r="AC81" i="17"/>
  <c r="AT81" i="17"/>
  <c r="U105" i="17"/>
  <c r="AY127" i="17"/>
  <c r="AH127" i="17"/>
  <c r="AH131" i="17"/>
  <c r="AY131" i="17"/>
  <c r="AH63" i="17"/>
  <c r="AY63" i="17"/>
  <c r="AC85" i="17"/>
  <c r="AT85" i="17"/>
  <c r="AY80" i="17"/>
  <c r="AH80" i="17"/>
  <c r="AT49" i="17"/>
  <c r="AC49" i="17"/>
  <c r="AC141" i="17"/>
  <c r="AT141" i="17"/>
  <c r="AH147" i="17"/>
  <c r="AY147" i="17"/>
  <c r="U71" i="17"/>
  <c r="U65" i="17"/>
  <c r="U91" i="17"/>
  <c r="AC151" i="17"/>
  <c r="AH153" i="17"/>
  <c r="AY153" i="17"/>
  <c r="U113" i="17"/>
  <c r="AH155" i="17"/>
  <c r="AY155" i="17"/>
  <c r="AH60" i="17"/>
  <c r="AY60" i="17"/>
  <c r="AC83" i="17"/>
  <c r="AT83" i="17"/>
  <c r="U53" i="17"/>
  <c r="AC93" i="17"/>
  <c r="AT93" i="17"/>
  <c r="U55" i="17"/>
  <c r="U79" i="17"/>
  <c r="U101" i="17"/>
  <c r="AT57" i="17"/>
  <c r="AC57" i="17"/>
  <c r="U75" i="17"/>
  <c r="U89" i="17"/>
  <c r="AY98" i="17"/>
  <c r="AH98" i="17"/>
  <c r="AG98" i="17" s="1"/>
  <c r="AY110" i="17"/>
  <c r="AH110" i="17"/>
  <c r="AT59" i="17"/>
  <c r="AC59" i="17"/>
  <c r="AC37" i="17"/>
  <c r="AT37" i="17"/>
  <c r="BK38" i="17"/>
  <c r="BM37" i="17"/>
  <c r="BL37" i="17"/>
  <c r="AC73" i="17"/>
  <c r="AT73" i="17"/>
  <c r="AC115" i="17"/>
  <c r="AT115" i="17"/>
  <c r="M20" i="1"/>
  <c r="Y17" i="14"/>
  <c r="AT61" i="17"/>
  <c r="AC61" i="17"/>
  <c r="AC119" i="17"/>
  <c r="AT119" i="17"/>
  <c r="AY149" i="17"/>
  <c r="AH149" i="17"/>
  <c r="AC95" i="17"/>
  <c r="AT95" i="17"/>
  <c r="AY133" i="17"/>
  <c r="AH133" i="17"/>
  <c r="AC87" i="17"/>
  <c r="AT87" i="17"/>
  <c r="AC97" i="17"/>
  <c r="AT97" i="17"/>
  <c r="AH137" i="17"/>
  <c r="AY137" i="17"/>
  <c r="AH41" i="17"/>
  <c r="AY41" i="17"/>
  <c r="AY96" i="17"/>
  <c r="AH96" i="17"/>
  <c r="AY39" i="17"/>
  <c r="AH39" i="17"/>
  <c r="AK215" i="17"/>
  <c r="AK165" i="17"/>
  <c r="AK193" i="17"/>
  <c r="AK206" i="17"/>
  <c r="AK213" i="17"/>
  <c r="Z212" i="17" l="1"/>
  <c r="AA213" i="17"/>
  <c r="AN212" i="17"/>
  <c r="AA206" i="17"/>
  <c r="AA193" i="17"/>
  <c r="Z193" i="17" s="1"/>
  <c r="Z192" i="17"/>
  <c r="AN192" i="17"/>
  <c r="AO184" i="17"/>
  <c r="AA184" i="17"/>
  <c r="AO177" i="17"/>
  <c r="AA177" i="17"/>
  <c r="AC165" i="17"/>
  <c r="AG165" i="17" s="1"/>
  <c r="AJ165" i="17" s="1"/>
  <c r="AO165" i="17" s="1"/>
  <c r="AA215" i="17"/>
  <c r="AM199" i="17"/>
  <c r="AA199" i="17"/>
  <c r="AG194" i="17"/>
  <c r="AJ194" i="17" s="1"/>
  <c r="AM187" i="17"/>
  <c r="AA187" i="17"/>
  <c r="AO180" i="17"/>
  <c r="AA180" i="17"/>
  <c r="AA173" i="17"/>
  <c r="AN164" i="17"/>
  <c r="Z164" i="17"/>
  <c r="AO157" i="17"/>
  <c r="AA157" i="17"/>
  <c r="AO143" i="17"/>
  <c r="AA143" i="17"/>
  <c r="AM216" i="17"/>
  <c r="AM190" i="17"/>
  <c r="AN217" i="17"/>
  <c r="AM210" i="17"/>
  <c r="AA210" i="17"/>
  <c r="AO205" i="17"/>
  <c r="AM205" i="17"/>
  <c r="AN205" i="17"/>
  <c r="Z205" i="17"/>
  <c r="AM144" i="17"/>
  <c r="AG70" i="17"/>
  <c r="AJ70" i="17" s="1"/>
  <c r="AO70" i="17" s="1"/>
  <c r="AJ92" i="17"/>
  <c r="AO92" i="17" s="1"/>
  <c r="AJ94" i="17"/>
  <c r="AO94" i="17" s="1"/>
  <c r="AG189" i="17"/>
  <c r="AJ189" i="17" s="1"/>
  <c r="AM189" i="17" s="1"/>
  <c r="AO47" i="17"/>
  <c r="AM47" i="17"/>
  <c r="AM180" i="17"/>
  <c r="AO176" i="17"/>
  <c r="AO173" i="17"/>
  <c r="AO187" i="17"/>
  <c r="AG78" i="17"/>
  <c r="AJ78" i="17" s="1"/>
  <c r="AG38" i="17"/>
  <c r="AJ38" i="17" s="1"/>
  <c r="AO38" i="17" s="1"/>
  <c r="AG64" i="17"/>
  <c r="AJ64" i="17" s="1"/>
  <c r="AG116" i="17"/>
  <c r="AJ116" i="17" s="1"/>
  <c r="AO116" i="17" s="1"/>
  <c r="AO210" i="17"/>
  <c r="AO199" i="17"/>
  <c r="AJ171" i="17"/>
  <c r="AM184" i="17"/>
  <c r="AJ74" i="17"/>
  <c r="AM74" i="17" s="1"/>
  <c r="AO156" i="17"/>
  <c r="AM157" i="17"/>
  <c r="A383" i="14"/>
  <c r="AM161" i="17"/>
  <c r="AY72" i="17"/>
  <c r="AM118" i="17"/>
  <c r="AO118" i="17"/>
  <c r="AO114" i="17"/>
  <c r="AM114" i="17"/>
  <c r="AM112" i="17"/>
  <c r="AO112" i="17"/>
  <c r="AH100" i="17"/>
  <c r="AY100" i="17"/>
  <c r="AY90" i="17"/>
  <c r="AH90" i="17"/>
  <c r="AM104" i="17"/>
  <c r="AM82" i="17"/>
  <c r="AH76" i="17"/>
  <c r="AG76" i="17" s="1"/>
  <c r="AJ76" i="17" s="1"/>
  <c r="AY76" i="17"/>
  <c r="AY46" i="17"/>
  <c r="AH46" i="17"/>
  <c r="AG46" i="17" s="1"/>
  <c r="AJ46" i="17" s="1"/>
  <c r="AM42" i="17"/>
  <c r="AO50" i="17"/>
  <c r="AM50" i="17"/>
  <c r="AM52" i="17"/>
  <c r="AO52" i="17"/>
  <c r="AO48" i="17"/>
  <c r="AM48" i="17"/>
  <c r="AG151" i="17"/>
  <c r="AJ151" i="17" s="1"/>
  <c r="AO56" i="17"/>
  <c r="AO86" i="17"/>
  <c r="AO88" i="17"/>
  <c r="AM62" i="17"/>
  <c r="AO138" i="17"/>
  <c r="AM132" i="17"/>
  <c r="AJ51" i="17"/>
  <c r="AO51" i="17" s="1"/>
  <c r="AO66" i="17"/>
  <c r="AM177" i="17"/>
  <c r="AM145" i="17"/>
  <c r="AM143" i="17"/>
  <c r="AM56" i="17"/>
  <c r="AJ98" i="17"/>
  <c r="AM98" i="17" s="1"/>
  <c r="AJ108" i="17"/>
  <c r="AM108" i="17" s="1"/>
  <c r="AM142" i="17"/>
  <c r="AM125" i="17"/>
  <c r="AM129" i="17"/>
  <c r="AG123" i="17"/>
  <c r="AJ123" i="17" s="1"/>
  <c r="AG72" i="17"/>
  <c r="AJ72" i="17" s="1"/>
  <c r="AG169" i="17"/>
  <c r="AJ169" i="17" s="1"/>
  <c r="AG45" i="17"/>
  <c r="AJ45" i="17" s="1"/>
  <c r="AM45" i="17" s="1"/>
  <c r="AG146" i="17"/>
  <c r="AJ146" i="17" s="1"/>
  <c r="AG67" i="17"/>
  <c r="AJ67" i="17" s="1"/>
  <c r="AG124" i="17"/>
  <c r="AJ124" i="17" s="1"/>
  <c r="AO124" i="17" s="1"/>
  <c r="G384" i="14"/>
  <c r="AP384" i="14"/>
  <c r="D384" i="14"/>
  <c r="E384" i="14"/>
  <c r="N384" i="14"/>
  <c r="B384" i="14"/>
  <c r="AG84" i="17"/>
  <c r="AJ84" i="17" s="1"/>
  <c r="AM84" i="17" s="1"/>
  <c r="AG110" i="17"/>
  <c r="AJ110" i="17" s="1"/>
  <c r="AG80" i="17"/>
  <c r="AJ80" i="17" s="1"/>
  <c r="AG39" i="17"/>
  <c r="AJ39" i="17" s="1"/>
  <c r="AG122" i="17"/>
  <c r="AJ122" i="17" s="1"/>
  <c r="AM122" i="17" s="1"/>
  <c r="AG41" i="17"/>
  <c r="AJ41" i="17" s="1"/>
  <c r="AG137" i="17"/>
  <c r="AJ137" i="17" s="1"/>
  <c r="AG131" i="17"/>
  <c r="AJ131" i="17" s="1"/>
  <c r="AG139" i="17"/>
  <c r="AJ139" i="17" s="1"/>
  <c r="AG183" i="17"/>
  <c r="AJ183" i="17" s="1"/>
  <c r="AG60" i="17"/>
  <c r="AJ60" i="17" s="1"/>
  <c r="AG96" i="17"/>
  <c r="AJ96" i="17" s="1"/>
  <c r="F383" i="14"/>
  <c r="AG141" i="17"/>
  <c r="AJ141" i="17" s="1"/>
  <c r="AO141" i="17" s="1"/>
  <c r="H383" i="14"/>
  <c r="AB383" i="14"/>
  <c r="I383" i="14"/>
  <c r="Y383" i="14"/>
  <c r="AO383" i="14"/>
  <c r="Z383" i="14"/>
  <c r="C383" i="14"/>
  <c r="W383" i="14"/>
  <c r="AM383" i="14"/>
  <c r="X383" i="14"/>
  <c r="AN383" i="14"/>
  <c r="U383" i="14"/>
  <c r="AK383" i="14"/>
  <c r="V383" i="14"/>
  <c r="AL383" i="14"/>
  <c r="S383" i="14"/>
  <c r="AI383" i="14"/>
  <c r="T383" i="14"/>
  <c r="AJ383" i="14"/>
  <c r="Q383" i="14"/>
  <c r="AG383" i="14"/>
  <c r="R383" i="14"/>
  <c r="AH383" i="14"/>
  <c r="O383" i="14"/>
  <c r="AE383" i="14"/>
  <c r="AF383" i="14"/>
  <c r="AC383" i="14"/>
  <c r="AD383" i="14"/>
  <c r="AA383" i="14"/>
  <c r="P383" i="14"/>
  <c r="M383" i="14"/>
  <c r="L383" i="14"/>
  <c r="K383" i="14"/>
  <c r="AG133" i="17"/>
  <c r="AJ133" i="17" s="1"/>
  <c r="AG149" i="17"/>
  <c r="AJ149" i="17" s="1"/>
  <c r="AG155" i="17"/>
  <c r="AJ155" i="17" s="1"/>
  <c r="AG153" i="17"/>
  <c r="AJ153" i="17" s="1"/>
  <c r="AG147" i="17"/>
  <c r="AJ147" i="17" s="1"/>
  <c r="AG127" i="17"/>
  <c r="AJ127" i="17" s="1"/>
  <c r="AG68" i="17"/>
  <c r="AJ68" i="17" s="1"/>
  <c r="AG63" i="17"/>
  <c r="AJ63" i="17" s="1"/>
  <c r="AH44" i="17"/>
  <c r="AY44" i="17"/>
  <c r="AY35" i="17"/>
  <c r="AH35" i="17"/>
  <c r="AG35" i="17" s="1"/>
  <c r="AL11" i="14"/>
  <c r="AM11" i="14" s="1"/>
  <c r="AN10" i="14"/>
  <c r="AO10" i="14" s="1"/>
  <c r="AK11" i="14"/>
  <c r="AI10" i="14"/>
  <c r="AH11" i="14"/>
  <c r="AO130" i="17"/>
  <c r="AM130" i="17"/>
  <c r="AM135" i="17"/>
  <c r="AO135" i="17"/>
  <c r="M21" i="1"/>
  <c r="Y18" i="14"/>
  <c r="BL38" i="17"/>
  <c r="BM38" i="17"/>
  <c r="BK39" i="17"/>
  <c r="AY75" i="17"/>
  <c r="AH75" i="17"/>
  <c r="AG75" i="17" s="1"/>
  <c r="AH101" i="17"/>
  <c r="AY101" i="17"/>
  <c r="AY79" i="17"/>
  <c r="AH79" i="17"/>
  <c r="AG79" i="17" s="1"/>
  <c r="AY113" i="17"/>
  <c r="AH113" i="17"/>
  <c r="AY65" i="17"/>
  <c r="AH65" i="17"/>
  <c r="AH105" i="17"/>
  <c r="AG105" i="17" s="1"/>
  <c r="AY105" i="17"/>
  <c r="AY117" i="17"/>
  <c r="AH117" i="17"/>
  <c r="AY69" i="17"/>
  <c r="AH69" i="17"/>
  <c r="AY119" i="17"/>
  <c r="AH119" i="17"/>
  <c r="AY115" i="17"/>
  <c r="AH115" i="17"/>
  <c r="AH59" i="17"/>
  <c r="AY59" i="17"/>
  <c r="AH57" i="17"/>
  <c r="AG57" i="17" s="1"/>
  <c r="AY57" i="17"/>
  <c r="AY83" i="17"/>
  <c r="AH83" i="17"/>
  <c r="AY111" i="17"/>
  <c r="AH111" i="17"/>
  <c r="AY99" i="17"/>
  <c r="AH99" i="17"/>
  <c r="AO121" i="17"/>
  <c r="AM121" i="17"/>
  <c r="AO128" i="17"/>
  <c r="AM128" i="17"/>
  <c r="AY89" i="17"/>
  <c r="AH89" i="17"/>
  <c r="AG89" i="17" s="1"/>
  <c r="AH55" i="17"/>
  <c r="AY55" i="17"/>
  <c r="AH53" i="17"/>
  <c r="AY53" i="17"/>
  <c r="AY91" i="17"/>
  <c r="AH91" i="17"/>
  <c r="AY71" i="17"/>
  <c r="AH71" i="17"/>
  <c r="AY77" i="17"/>
  <c r="AH77" i="17"/>
  <c r="AH109" i="17"/>
  <c r="AY109" i="17"/>
  <c r="AM58" i="17"/>
  <c r="AO58" i="17"/>
  <c r="AY97" i="17"/>
  <c r="AH97" i="17"/>
  <c r="AY87" i="17"/>
  <c r="AH87" i="17"/>
  <c r="AY95" i="17"/>
  <c r="AH95" i="17"/>
  <c r="AH61" i="17"/>
  <c r="AY61" i="17"/>
  <c r="AY73" i="17"/>
  <c r="AH73" i="17"/>
  <c r="AH37" i="17"/>
  <c r="AY37" i="17"/>
  <c r="AY93" i="17"/>
  <c r="AH93" i="17"/>
  <c r="AH49" i="17"/>
  <c r="AY49" i="17"/>
  <c r="AY85" i="17"/>
  <c r="AH85" i="17"/>
  <c r="AY81" i="17"/>
  <c r="AH81" i="17"/>
  <c r="AY107" i="17"/>
  <c r="AH107" i="17"/>
  <c r="AY103" i="17"/>
  <c r="AH103" i="17"/>
  <c r="AK174" i="17"/>
  <c r="AK178" i="17"/>
  <c r="AK181" i="17"/>
  <c r="AK185" i="17"/>
  <c r="AK188" i="17"/>
  <c r="AK200" i="17"/>
  <c r="AK207" i="17"/>
  <c r="AK214" i="17"/>
  <c r="Z213" i="17" l="1"/>
  <c r="AA214" i="17"/>
  <c r="Z214" i="17" s="1"/>
  <c r="AN213" i="17"/>
  <c r="Z206" i="17"/>
  <c r="AA207" i="17"/>
  <c r="AN207" i="17" s="1"/>
  <c r="AN206" i="17"/>
  <c r="AN193" i="17"/>
  <c r="AC185" i="17"/>
  <c r="AN184" i="17"/>
  <c r="Z184" i="17"/>
  <c r="AC181" i="17"/>
  <c r="AG181" i="17" s="1"/>
  <c r="AJ181" i="17" s="1"/>
  <c r="AA181" i="17" s="1"/>
  <c r="AC178" i="17"/>
  <c r="AG178" i="17" s="1"/>
  <c r="AJ178" i="17" s="1"/>
  <c r="AA178" i="17" s="1"/>
  <c r="Z177" i="17"/>
  <c r="AN177" i="17"/>
  <c r="AM171" i="17"/>
  <c r="AA171" i="17"/>
  <c r="AM165" i="17"/>
  <c r="AA165" i="17"/>
  <c r="Z215" i="17"/>
  <c r="AN216" i="17"/>
  <c r="AC200" i="17"/>
  <c r="AG200" i="17" s="1"/>
  <c r="AJ200" i="17" s="1"/>
  <c r="AA200" i="17" s="1"/>
  <c r="AN199" i="17"/>
  <c r="Z199" i="17"/>
  <c r="AM194" i="17"/>
  <c r="AO194" i="17"/>
  <c r="AA194" i="17"/>
  <c r="AC188" i="17"/>
  <c r="AG188" i="17" s="1"/>
  <c r="AJ188" i="17" s="1"/>
  <c r="AA188" i="17" s="1"/>
  <c r="Z187" i="17"/>
  <c r="Z180" i="17"/>
  <c r="AC174" i="17"/>
  <c r="AG174" i="17" s="1"/>
  <c r="AJ174" i="17" s="1"/>
  <c r="AM174" i="17" s="1"/>
  <c r="Z173" i="17"/>
  <c r="AN158" i="17"/>
  <c r="Z157" i="17"/>
  <c r="AN157" i="17"/>
  <c r="AM151" i="17"/>
  <c r="AA151" i="17"/>
  <c r="Z143" i="17"/>
  <c r="AN144" i="17"/>
  <c r="AN143" i="17"/>
  <c r="Z210" i="17"/>
  <c r="AN211" i="17"/>
  <c r="AN210" i="17"/>
  <c r="AM92" i="17"/>
  <c r="AM94" i="17"/>
  <c r="AO64" i="17"/>
  <c r="AM64" i="17"/>
  <c r="AM78" i="17"/>
  <c r="AO78" i="17"/>
  <c r="AM70" i="17"/>
  <c r="AO171" i="17"/>
  <c r="AM116" i="17"/>
  <c r="AM38" i="17"/>
  <c r="AG100" i="17"/>
  <c r="AJ100" i="17" s="1"/>
  <c r="AG90" i="17"/>
  <c r="AJ90" i="17" s="1"/>
  <c r="AO189" i="17"/>
  <c r="AO74" i="17"/>
  <c r="A384" i="14"/>
  <c r="AO110" i="17"/>
  <c r="AM110" i="17"/>
  <c r="AM96" i="17"/>
  <c r="AO96" i="17"/>
  <c r="AO76" i="17"/>
  <c r="AM76" i="17"/>
  <c r="AO84" i="17"/>
  <c r="AO80" i="17"/>
  <c r="AM80" i="17"/>
  <c r="AM72" i="17"/>
  <c r="AO72" i="17"/>
  <c r="AO67" i="17"/>
  <c r="AM67" i="17"/>
  <c r="AM68" i="17"/>
  <c r="AO68" i="17"/>
  <c r="AO60" i="17"/>
  <c r="AM60" i="17"/>
  <c r="AM63" i="17"/>
  <c r="AO63" i="17"/>
  <c r="AO46" i="17"/>
  <c r="AM46" i="17"/>
  <c r="AJ57" i="17"/>
  <c r="AO57" i="17" s="1"/>
  <c r="AO151" i="17"/>
  <c r="AJ79" i="17"/>
  <c r="AM79" i="17" s="1"/>
  <c r="AO41" i="17"/>
  <c r="AM41" i="17"/>
  <c r="AO39" i="17"/>
  <c r="AM39" i="17"/>
  <c r="AO45" i="17"/>
  <c r="AJ75" i="17"/>
  <c r="AM51" i="17"/>
  <c r="AJ89" i="17"/>
  <c r="AO89" i="17" s="1"/>
  <c r="AJ35" i="17"/>
  <c r="AM35" i="17" s="1"/>
  <c r="AO98" i="17"/>
  <c r="AJ105" i="17"/>
  <c r="AM105" i="17" s="1"/>
  <c r="AM141" i="17"/>
  <c r="AO108" i="17"/>
  <c r="AM124" i="17"/>
  <c r="AO122" i="17"/>
  <c r="AG44" i="17"/>
  <c r="AJ44" i="17" s="1"/>
  <c r="AG107" i="17"/>
  <c r="AJ107" i="17" s="1"/>
  <c r="AG109" i="17"/>
  <c r="AJ109" i="17" s="1"/>
  <c r="AG81" i="17"/>
  <c r="AJ81" i="17" s="1"/>
  <c r="AO81" i="17" s="1"/>
  <c r="AG53" i="17"/>
  <c r="AJ53" i="17" s="1"/>
  <c r="AG119" i="17"/>
  <c r="AJ119" i="17" s="1"/>
  <c r="AG71" i="17"/>
  <c r="AJ71" i="17" s="1"/>
  <c r="AG93" i="17"/>
  <c r="AJ93" i="17" s="1"/>
  <c r="AG83" i="17"/>
  <c r="AJ83" i="17" s="1"/>
  <c r="AO83" i="17" s="1"/>
  <c r="AG111" i="17"/>
  <c r="AJ111" i="17" s="1"/>
  <c r="AG61" i="17"/>
  <c r="AJ61" i="17" s="1"/>
  <c r="AG73" i="17"/>
  <c r="AJ73" i="17" s="1"/>
  <c r="AG49" i="17"/>
  <c r="AJ49" i="17" s="1"/>
  <c r="AO49" i="17" s="1"/>
  <c r="X384" i="14"/>
  <c r="U384" i="14"/>
  <c r="R384" i="14"/>
  <c r="AH384" i="14"/>
  <c r="O384" i="14"/>
  <c r="AE384" i="14"/>
  <c r="AJ384" i="14"/>
  <c r="AG384" i="14"/>
  <c r="T384" i="14"/>
  <c r="M384" i="14"/>
  <c r="L384" i="14"/>
  <c r="AD384" i="14"/>
  <c r="K384" i="14"/>
  <c r="AA384" i="14"/>
  <c r="AB384" i="14"/>
  <c r="Y384" i="14"/>
  <c r="AF384" i="14"/>
  <c r="V384" i="14"/>
  <c r="S384" i="14"/>
  <c r="I384" i="14"/>
  <c r="P384" i="14"/>
  <c r="AK384" i="14"/>
  <c r="C384" i="14"/>
  <c r="AM384" i="14"/>
  <c r="Q384" i="14"/>
  <c r="AN384" i="14"/>
  <c r="Z384" i="14"/>
  <c r="W384" i="14"/>
  <c r="H384" i="14"/>
  <c r="AC384" i="14"/>
  <c r="AL384" i="14"/>
  <c r="AI384" i="14"/>
  <c r="AO384" i="14"/>
  <c r="AG117" i="17"/>
  <c r="AJ117" i="17" s="1"/>
  <c r="AA117" i="17" s="1"/>
  <c r="AG115" i="17"/>
  <c r="AJ115" i="17" s="1"/>
  <c r="AG99" i="17"/>
  <c r="AJ99" i="17" s="1"/>
  <c r="AM99" i="17" s="1"/>
  <c r="AG69" i="17"/>
  <c r="AJ69" i="17" s="1"/>
  <c r="AG97" i="17"/>
  <c r="AJ97" i="17" s="1"/>
  <c r="AG113" i="17"/>
  <c r="AJ113" i="17" s="1"/>
  <c r="AM113" i="17" s="1"/>
  <c r="AG103" i="17"/>
  <c r="AJ103" i="17" s="1"/>
  <c r="AG59" i="17"/>
  <c r="AJ59" i="17" s="1"/>
  <c r="AG87" i="17"/>
  <c r="AJ87" i="17" s="1"/>
  <c r="F384" i="14"/>
  <c r="AP385" i="14"/>
  <c r="D385" i="14"/>
  <c r="G385" i="14"/>
  <c r="N385" i="14"/>
  <c r="E385" i="14"/>
  <c r="B385" i="14"/>
  <c r="AG91" i="17"/>
  <c r="AJ91" i="17" s="1"/>
  <c r="AG37" i="17"/>
  <c r="AJ37" i="17" s="1"/>
  <c r="AO37" i="17" s="1"/>
  <c r="AP37" i="17" s="1"/>
  <c r="AP38" i="17" s="1"/>
  <c r="AG77" i="17"/>
  <c r="AJ77" i="17" s="1"/>
  <c r="AG65" i="17"/>
  <c r="AJ65" i="17" s="1"/>
  <c r="AG101" i="17"/>
  <c r="AJ101" i="17" s="1"/>
  <c r="AG85" i="17"/>
  <c r="AJ85" i="17" s="1"/>
  <c r="AG55" i="17"/>
  <c r="AJ55" i="17" s="1"/>
  <c r="AG95" i="17"/>
  <c r="AJ95" i="17" s="1"/>
  <c r="AO183" i="17"/>
  <c r="AM183" i="17"/>
  <c r="AO146" i="17"/>
  <c r="AM146" i="17"/>
  <c r="AM169" i="17"/>
  <c r="AO169" i="17"/>
  <c r="AH12" i="14"/>
  <c r="AI11" i="14"/>
  <c r="AN11" i="14"/>
  <c r="AO11" i="14" s="1"/>
  <c r="AK12" i="14"/>
  <c r="AL12" i="14"/>
  <c r="AM12" i="14" s="1"/>
  <c r="AO139" i="17"/>
  <c r="AM139" i="17"/>
  <c r="AO137" i="17"/>
  <c r="AM137" i="17"/>
  <c r="AO131" i="17"/>
  <c r="AM131" i="17"/>
  <c r="AO133" i="17"/>
  <c r="AM133" i="17"/>
  <c r="AO147" i="17"/>
  <c r="AM147" i="17"/>
  <c r="AM153" i="17"/>
  <c r="AO153" i="17"/>
  <c r="AO155" i="17"/>
  <c r="AM155" i="17"/>
  <c r="AO123" i="17"/>
  <c r="AM123" i="17"/>
  <c r="M22" i="1"/>
  <c r="Y19" i="14"/>
  <c r="AM127" i="17"/>
  <c r="AO127" i="17"/>
  <c r="AM149" i="17"/>
  <c r="AO149" i="17"/>
  <c r="BM39" i="17"/>
  <c r="BL39" i="17"/>
  <c r="BK40" i="17"/>
  <c r="AK152" i="17"/>
  <c r="AK166" i="17"/>
  <c r="AK172" i="17"/>
  <c r="AK179" i="17"/>
  <c r="AK195" i="17"/>
  <c r="AK201" i="17"/>
  <c r="AN214" i="17" l="1"/>
  <c r="AN215" i="17"/>
  <c r="Z207" i="17"/>
  <c r="AN208" i="17"/>
  <c r="AA195" i="17"/>
  <c r="AN196" i="17" s="1"/>
  <c r="AG185" i="17"/>
  <c r="AJ185" i="17" s="1"/>
  <c r="AN182" i="17"/>
  <c r="Z181" i="17"/>
  <c r="AN181" i="17"/>
  <c r="AM181" i="17"/>
  <c r="AO181" i="17"/>
  <c r="AC179" i="17"/>
  <c r="AG179" i="17" s="1"/>
  <c r="AJ179" i="17" s="1"/>
  <c r="AA179" i="17" s="1"/>
  <c r="AM178" i="17"/>
  <c r="AO178" i="17"/>
  <c r="AC172" i="17"/>
  <c r="AG172" i="17" s="1"/>
  <c r="AJ172" i="17" s="1"/>
  <c r="AA172" i="17" s="1"/>
  <c r="AN171" i="17"/>
  <c r="Z171" i="17"/>
  <c r="AC166" i="17"/>
  <c r="AG166" i="17" s="1"/>
  <c r="AJ166" i="17" s="1"/>
  <c r="AA166" i="17" s="1"/>
  <c r="Z165" i="17"/>
  <c r="AN165" i="17"/>
  <c r="AN118" i="17"/>
  <c r="AN117" i="17"/>
  <c r="Z117" i="17"/>
  <c r="AC201" i="17"/>
  <c r="AG201" i="17" s="1"/>
  <c r="AJ201" i="17" s="1"/>
  <c r="AA201" i="17" s="1"/>
  <c r="Z200" i="17"/>
  <c r="AN200" i="17"/>
  <c r="AM200" i="17"/>
  <c r="AO200" i="17"/>
  <c r="Z194" i="17"/>
  <c r="AN194" i="17"/>
  <c r="AN189" i="17"/>
  <c r="Z188" i="17"/>
  <c r="AN188" i="17"/>
  <c r="AO188" i="17"/>
  <c r="AM188" i="17"/>
  <c r="AN178" i="17"/>
  <c r="Z178" i="17"/>
  <c r="AO174" i="17"/>
  <c r="AA174" i="17"/>
  <c r="AC152" i="17"/>
  <c r="Z151" i="17"/>
  <c r="AN151" i="17"/>
  <c r="AO100" i="17"/>
  <c r="AM100" i="17"/>
  <c r="AM90" i="17"/>
  <c r="AO90" i="17"/>
  <c r="D523" i="1"/>
  <c r="A385" i="14"/>
  <c r="D528" i="1"/>
  <c r="D575" i="1"/>
  <c r="D582" i="1"/>
  <c r="AM119" i="17"/>
  <c r="AO119" i="17"/>
  <c r="AM117" i="17"/>
  <c r="AO117" i="17"/>
  <c r="AM115" i="17"/>
  <c r="AO115" i="17"/>
  <c r="AO107" i="17"/>
  <c r="AM107" i="17"/>
  <c r="AM111" i="17"/>
  <c r="AO111" i="17"/>
  <c r="AM109" i="17"/>
  <c r="AO109" i="17"/>
  <c r="AO113" i="17"/>
  <c r="AM101" i="17"/>
  <c r="AO101" i="17"/>
  <c r="AO103" i="17"/>
  <c r="AM103" i="17"/>
  <c r="AO99" i="17"/>
  <c r="AM91" i="17"/>
  <c r="AO91" i="17"/>
  <c r="AO95" i="17"/>
  <c r="AM95" i="17"/>
  <c r="AO87" i="17"/>
  <c r="AM87" i="17"/>
  <c r="AM97" i="17"/>
  <c r="AO97" i="17"/>
  <c r="AM93" i="17"/>
  <c r="AO93" i="17"/>
  <c r="AO85" i="17"/>
  <c r="AM85" i="17"/>
  <c r="AM81" i="17"/>
  <c r="AM83" i="17"/>
  <c r="AP39" i="17"/>
  <c r="AP40" i="17" s="1"/>
  <c r="AP41" i="17" s="1"/>
  <c r="AP42" i="17" s="1"/>
  <c r="AP43" i="17" s="1"/>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G386" i="14"/>
  <c r="AP386" i="14"/>
  <c r="D386" i="14"/>
  <c r="E386" i="14"/>
  <c r="F518" i="1" s="1"/>
  <c r="N386" i="14"/>
  <c r="B386" i="14"/>
  <c r="D487" i="1" s="1"/>
  <c r="F385" i="14"/>
  <c r="L385" i="14"/>
  <c r="AD385" i="14"/>
  <c r="K385" i="14"/>
  <c r="AA385" i="14"/>
  <c r="H385" i="14"/>
  <c r="AB385" i="14"/>
  <c r="I385" i="14"/>
  <c r="Y385" i="14"/>
  <c r="AO385" i="14"/>
  <c r="Z385" i="14"/>
  <c r="C385" i="14"/>
  <c r="W385" i="14"/>
  <c r="AM385" i="14"/>
  <c r="X385" i="14"/>
  <c r="AN385" i="14"/>
  <c r="U385" i="14"/>
  <c r="AK385" i="14"/>
  <c r="V385" i="14"/>
  <c r="S385" i="14"/>
  <c r="T385" i="14"/>
  <c r="Q385" i="14"/>
  <c r="R385" i="14"/>
  <c r="AH385" i="14"/>
  <c r="O385" i="14"/>
  <c r="AE385" i="14"/>
  <c r="P385" i="14"/>
  <c r="AF385" i="14"/>
  <c r="M385" i="14"/>
  <c r="AC385" i="14"/>
  <c r="AL385" i="14"/>
  <c r="AI385" i="14"/>
  <c r="AJ385" i="14"/>
  <c r="AG385" i="14"/>
  <c r="AI12" i="14"/>
  <c r="AH13" i="14"/>
  <c r="AN12" i="14"/>
  <c r="AO12" i="14" s="1"/>
  <c r="AK13" i="14"/>
  <c r="AL13" i="14"/>
  <c r="AM13" i="14" s="1"/>
  <c r="BM40" i="17"/>
  <c r="BL40" i="17"/>
  <c r="BK41" i="17"/>
  <c r="M23" i="1"/>
  <c r="Y20" i="14"/>
  <c r="AK175" i="17"/>
  <c r="AK202" i="17"/>
  <c r="AN195" i="17" l="1"/>
  <c r="Z195" i="17"/>
  <c r="AM185" i="17"/>
  <c r="AO185" i="17"/>
  <c r="AA185" i="17"/>
  <c r="Z179" i="17"/>
  <c r="AN179" i="17"/>
  <c r="AN180" i="17"/>
  <c r="AO179" i="17"/>
  <c r="AM179" i="17"/>
  <c r="Z172" i="17"/>
  <c r="AN173" i="17"/>
  <c r="AN172" i="17"/>
  <c r="AM172" i="17"/>
  <c r="AO172" i="17"/>
  <c r="AO166" i="17"/>
  <c r="AM166" i="17"/>
  <c r="AN167" i="17"/>
  <c r="Z166" i="17"/>
  <c r="AN166" i="17"/>
  <c r="AC202" i="17"/>
  <c r="AG202" i="17" s="1"/>
  <c r="AJ202" i="17" s="1"/>
  <c r="AA202" i="17" s="1"/>
  <c r="Z201" i="17"/>
  <c r="AN201" i="17"/>
  <c r="AM201" i="17"/>
  <c r="AO201" i="17"/>
  <c r="AC175" i="17"/>
  <c r="AG175" i="17" s="1"/>
  <c r="AJ175" i="17" s="1"/>
  <c r="AA175" i="17" s="1"/>
  <c r="AN174" i="17"/>
  <c r="Z174" i="17"/>
  <c r="AG152" i="17"/>
  <c r="AJ152" i="17" s="1"/>
  <c r="J63" i="1"/>
  <c r="J65" i="1"/>
  <c r="J64" i="1"/>
  <c r="J67" i="1"/>
  <c r="J66" i="1"/>
  <c r="J71" i="1"/>
  <c r="J69" i="1"/>
  <c r="J68" i="1"/>
  <c r="J70" i="1"/>
  <c r="J72" i="1"/>
  <c r="J73" i="1"/>
  <c r="J74" i="1"/>
  <c r="J76" i="1"/>
  <c r="J75" i="1"/>
  <c r="J77" i="1"/>
  <c r="J78" i="1"/>
  <c r="J80" i="1"/>
  <c r="J79" i="1"/>
  <c r="J82" i="1"/>
  <c r="J81" i="1"/>
  <c r="J83" i="1"/>
  <c r="J84" i="1"/>
  <c r="J85" i="1"/>
  <c r="J86" i="1"/>
  <c r="J88" i="1"/>
  <c r="J87" i="1"/>
  <c r="J90" i="1"/>
  <c r="J89" i="1"/>
  <c r="J91" i="1"/>
  <c r="J93" i="1"/>
  <c r="J92" i="1"/>
  <c r="D576" i="1"/>
  <c r="D533" i="1"/>
  <c r="D540" i="1"/>
  <c r="D520" i="1"/>
  <c r="D537" i="1"/>
  <c r="D525" i="1"/>
  <c r="D587" i="1"/>
  <c r="D539" i="1"/>
  <c r="F572" i="1"/>
  <c r="D516" i="1"/>
  <c r="D581" i="1"/>
  <c r="D522" i="1"/>
  <c r="D578" i="1"/>
  <c r="D475" i="1"/>
  <c r="D571" i="1"/>
  <c r="D541" i="1"/>
  <c r="D526" i="1"/>
  <c r="D492" i="1"/>
  <c r="D569" i="1"/>
  <c r="N428" i="1"/>
  <c r="N436" i="1"/>
  <c r="N337" i="1"/>
  <c r="N328" i="1"/>
  <c r="H425" i="1"/>
  <c r="H321" i="1"/>
  <c r="N464" i="1"/>
  <c r="N380" i="1"/>
  <c r="N321" i="1"/>
  <c r="N282" i="1"/>
  <c r="F320" i="1"/>
  <c r="N438" i="1"/>
  <c r="H475" i="1"/>
  <c r="N422" i="1"/>
  <c r="H312" i="1"/>
  <c r="H469" i="1"/>
  <c r="H320" i="1"/>
  <c r="H328" i="1"/>
  <c r="H323" i="1"/>
  <c r="N288" i="1"/>
  <c r="H420" i="1"/>
  <c r="N322" i="1"/>
  <c r="N314" i="1"/>
  <c r="N332" i="1"/>
  <c r="F319" i="1"/>
  <c r="N437" i="1"/>
  <c r="F322" i="1"/>
  <c r="H427" i="1"/>
  <c r="H467" i="1"/>
  <c r="N479" i="1"/>
  <c r="H477" i="1"/>
  <c r="N377" i="1"/>
  <c r="H322" i="1"/>
  <c r="N363" i="1"/>
  <c r="N413" i="1"/>
  <c r="N329" i="1"/>
  <c r="H331" i="1"/>
  <c r="H382" i="1"/>
  <c r="N388" i="1"/>
  <c r="H313" i="1"/>
  <c r="N385" i="1"/>
  <c r="N391" i="1"/>
  <c r="H315" i="1"/>
  <c r="H334" i="1"/>
  <c r="N473" i="1"/>
  <c r="F325" i="1"/>
  <c r="N375" i="1"/>
  <c r="N316" i="1"/>
  <c r="H392" i="1"/>
  <c r="N281" i="1"/>
  <c r="H431" i="1"/>
  <c r="N485" i="1"/>
  <c r="H319" i="1"/>
  <c r="N330" i="1"/>
  <c r="H430" i="1"/>
  <c r="F317" i="1"/>
  <c r="N415" i="1"/>
  <c r="H378" i="1"/>
  <c r="N319" i="1"/>
  <c r="N376" i="1"/>
  <c r="N378" i="1"/>
  <c r="H428" i="1"/>
  <c r="H368" i="1"/>
  <c r="N474" i="1"/>
  <c r="N367" i="1"/>
  <c r="H316" i="1"/>
  <c r="H318" i="1"/>
  <c r="N429" i="1"/>
  <c r="N471" i="1"/>
  <c r="F316" i="1"/>
  <c r="N338" i="1"/>
  <c r="N384" i="1"/>
  <c r="H426" i="1"/>
  <c r="H433" i="1"/>
  <c r="N483" i="1"/>
  <c r="H384" i="1"/>
  <c r="H481" i="1"/>
  <c r="N313" i="1"/>
  <c r="N379" i="1"/>
  <c r="N369" i="1"/>
  <c r="N320" i="1"/>
  <c r="N491" i="1"/>
  <c r="N589" i="1"/>
  <c r="F388" i="1"/>
  <c r="N486" i="1"/>
  <c r="N478" i="1"/>
  <c r="H366" i="1"/>
  <c r="N366" i="1"/>
  <c r="N531" i="1"/>
  <c r="H540" i="1"/>
  <c r="N431" i="1"/>
  <c r="F313" i="1"/>
  <c r="N430" i="1"/>
  <c r="F312" i="1"/>
  <c r="H422" i="1"/>
  <c r="H332" i="1"/>
  <c r="N427" i="1"/>
  <c r="N283" i="1"/>
  <c r="N390" i="1"/>
  <c r="N323" i="1"/>
  <c r="N477" i="1"/>
  <c r="N433" i="1"/>
  <c r="N280" i="1"/>
  <c r="F383" i="1"/>
  <c r="N334" i="1"/>
  <c r="N284" i="1"/>
  <c r="N335" i="1"/>
  <c r="H473" i="1"/>
  <c r="N290" i="1"/>
  <c r="H531" i="1"/>
  <c r="D480" i="1"/>
  <c r="H376" i="1"/>
  <c r="N484" i="1"/>
  <c r="D473" i="1"/>
  <c r="N587" i="1"/>
  <c r="H439" i="1"/>
  <c r="N365" i="1"/>
  <c r="H325" i="1"/>
  <c r="H441" i="1"/>
  <c r="N374" i="1"/>
  <c r="F342" i="1"/>
  <c r="N341" i="1"/>
  <c r="N472" i="1"/>
  <c r="N439" i="1"/>
  <c r="H380" i="1"/>
  <c r="H465" i="1"/>
  <c r="N370" i="1"/>
  <c r="N315" i="1"/>
  <c r="N286" i="1"/>
  <c r="H421" i="1"/>
  <c r="N441" i="1"/>
  <c r="N421" i="1"/>
  <c r="H429" i="1"/>
  <c r="N480" i="1"/>
  <c r="N481" i="1"/>
  <c r="H281" i="1"/>
  <c r="H471" i="1"/>
  <c r="F318" i="1"/>
  <c r="H327" i="1"/>
  <c r="F315" i="1"/>
  <c r="D378" i="1"/>
  <c r="H438" i="1"/>
  <c r="N312" i="1"/>
  <c r="N317" i="1"/>
  <c r="N475" i="1"/>
  <c r="N425" i="1"/>
  <c r="H333" i="1"/>
  <c r="H414" i="1"/>
  <c r="F321" i="1"/>
  <c r="N285" i="1"/>
  <c r="H374" i="1"/>
  <c r="N333" i="1"/>
  <c r="H329" i="1"/>
  <c r="H390" i="1"/>
  <c r="N424" i="1"/>
  <c r="N414" i="1"/>
  <c r="N342" i="1"/>
  <c r="H533" i="1"/>
  <c r="N326" i="1"/>
  <c r="N468" i="1"/>
  <c r="N482" i="1"/>
  <c r="N392" i="1"/>
  <c r="N423" i="1"/>
  <c r="D484" i="1"/>
  <c r="D376" i="1"/>
  <c r="N340" i="1"/>
  <c r="H432" i="1"/>
  <c r="N339" i="1"/>
  <c r="N387" i="1"/>
  <c r="N469" i="1"/>
  <c r="H370" i="1"/>
  <c r="D328" i="1"/>
  <c r="N381" i="1"/>
  <c r="H423" i="1"/>
  <c r="N336" i="1"/>
  <c r="N466" i="1"/>
  <c r="N434" i="1"/>
  <c r="N389" i="1"/>
  <c r="N291" i="1"/>
  <c r="H435" i="1"/>
  <c r="F289" i="1"/>
  <c r="H282" i="1"/>
  <c r="N287" i="1"/>
  <c r="F483" i="1"/>
  <c r="F432" i="1"/>
  <c r="N420" i="1"/>
  <c r="N418" i="1"/>
  <c r="N443" i="1"/>
  <c r="H424" i="1"/>
  <c r="N371" i="1"/>
  <c r="H418" i="1"/>
  <c r="N3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N327"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324" i="1"/>
  <c r="N432" i="1"/>
  <c r="N289"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N331"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N32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A386" i="14"/>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E582" i="1"/>
  <c r="D519" i="1"/>
  <c r="D585" i="1"/>
  <c r="D591" i="1"/>
  <c r="F538" i="1"/>
  <c r="F575" i="1"/>
  <c r="H492" i="1"/>
  <c r="F586" i="1"/>
  <c r="D493" i="1"/>
  <c r="F516" i="1"/>
  <c r="F529" i="1"/>
  <c r="F579" i="1"/>
  <c r="I586"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AP117" i="17" s="1"/>
  <c r="AP118" i="17" s="1"/>
  <c r="AP119" i="17" s="1"/>
  <c r="AP120" i="17" s="1"/>
  <c r="AP121" i="17" s="1"/>
  <c r="AP122" i="17" s="1"/>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X386" i="14"/>
  <c r="AN386" i="14"/>
  <c r="U386" i="14"/>
  <c r="AK386" i="14"/>
  <c r="V386" i="14"/>
  <c r="AL386" i="14"/>
  <c r="S386" i="14"/>
  <c r="AI386" i="14"/>
  <c r="T386" i="14"/>
  <c r="AJ386" i="14"/>
  <c r="Q386" i="14"/>
  <c r="AG386" i="14"/>
  <c r="R386" i="14"/>
  <c r="AH386" i="14"/>
  <c r="O386" i="14"/>
  <c r="AE386" i="14"/>
  <c r="P386" i="14"/>
  <c r="AF386" i="14"/>
  <c r="M386" i="14"/>
  <c r="AC386" i="14"/>
  <c r="L386" i="14"/>
  <c r="AD386" i="14"/>
  <c r="K386" i="14"/>
  <c r="AA386" i="14"/>
  <c r="H386" i="14"/>
  <c r="AB386" i="14"/>
  <c r="I386" i="14"/>
  <c r="E442" i="1" s="1"/>
  <c r="Y386" i="14"/>
  <c r="M593" i="1" s="1"/>
  <c r="AO386" i="14"/>
  <c r="Z386" i="14"/>
  <c r="C386" i="14"/>
  <c r="C477" i="1" s="1"/>
  <c r="W386" i="14"/>
  <c r="AM386" i="14"/>
  <c r="F386" i="14"/>
  <c r="I423" i="1" s="1"/>
  <c r="AN13" i="14"/>
  <c r="AO13" i="14" s="1"/>
  <c r="AL14" i="14"/>
  <c r="AM14" i="14" s="1"/>
  <c r="AK14" i="14"/>
  <c r="AH14" i="14"/>
  <c r="AI13" i="14"/>
  <c r="F21" i="17"/>
  <c r="BK42" i="17"/>
  <c r="BL41" i="17"/>
  <c r="BM41" i="17"/>
  <c r="M24" i="1"/>
  <c r="Y21" i="14"/>
  <c r="AK186" i="17"/>
  <c r="AC186" i="17" l="1"/>
  <c r="AG186" i="17" s="1"/>
  <c r="AJ186" i="17" s="1"/>
  <c r="AA186" i="17" s="1"/>
  <c r="Z185" i="17"/>
  <c r="AN185" i="17"/>
  <c r="Z202" i="17"/>
  <c r="AN202" i="17"/>
  <c r="AN203" i="17"/>
  <c r="AO202" i="17"/>
  <c r="AM202" i="17"/>
  <c r="AO175" i="17"/>
  <c r="AM175" i="17"/>
  <c r="Z175" i="17"/>
  <c r="AN176" i="17"/>
  <c r="AN175" i="17"/>
  <c r="AM152" i="17"/>
  <c r="AO152" i="17"/>
  <c r="AP152" i="17" s="1"/>
  <c r="AP153" i="17" s="1"/>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A152" i="17"/>
  <c r="E388" i="1"/>
  <c r="E585" i="1"/>
  <c r="I287" i="1"/>
  <c r="E329" i="1"/>
  <c r="E535" i="1"/>
  <c r="E290" i="1"/>
  <c r="I571" i="1"/>
  <c r="E581" i="1"/>
  <c r="I491" i="1"/>
  <c r="E518" i="1"/>
  <c r="E537" i="1"/>
  <c r="E590" i="1"/>
  <c r="E530" i="1"/>
  <c r="M534" i="1"/>
  <c r="M567" i="1"/>
  <c r="D544" i="1"/>
  <c r="D496" i="1"/>
  <c r="D445" i="1"/>
  <c r="H545" i="1"/>
  <c r="D394" i="1"/>
  <c r="D293" i="1"/>
  <c r="D344" i="1"/>
  <c r="H544" i="1"/>
  <c r="D595" i="1"/>
  <c r="E318" i="1"/>
  <c r="F487" i="1"/>
  <c r="G317" i="1"/>
  <c r="G392" i="1"/>
  <c r="M589" i="1"/>
  <c r="I524" i="1"/>
  <c r="E374" i="1"/>
  <c r="K318" i="1"/>
  <c r="G539" i="1"/>
  <c r="G486" i="1"/>
  <c r="G331" i="1"/>
  <c r="E336" i="1"/>
  <c r="E488" i="1"/>
  <c r="E519" i="1"/>
  <c r="L521" i="1"/>
  <c r="G564" i="1"/>
  <c r="E533" i="1"/>
  <c r="E491" i="1"/>
  <c r="E576" i="1"/>
  <c r="E565" i="1"/>
  <c r="L592" i="1"/>
  <c r="I592" i="1"/>
  <c r="C587" i="1"/>
  <c r="I492" i="1"/>
  <c r="E383" i="1"/>
  <c r="G366" i="1"/>
  <c r="F341" i="1"/>
  <c r="F344"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F293" i="1"/>
  <c r="F294" i="1"/>
  <c r="H395" i="1"/>
  <c r="H394" i="1"/>
  <c r="F596" i="1"/>
  <c r="F595" i="1"/>
  <c r="F445" i="1"/>
  <c r="F446" i="1"/>
  <c r="H596" i="1"/>
  <c r="H595" i="1"/>
  <c r="H445" i="1"/>
  <c r="H446" i="1"/>
  <c r="N344" i="1"/>
  <c r="N345" i="1"/>
  <c r="N395" i="1"/>
  <c r="N394" i="1"/>
  <c r="G571" i="1"/>
  <c r="K515" i="1"/>
  <c r="G538" i="1"/>
  <c r="G566" i="1"/>
  <c r="K323" i="1"/>
  <c r="K516" i="1"/>
  <c r="G387" i="1"/>
  <c r="G583" i="1"/>
  <c r="G470" i="1"/>
  <c r="K581" i="1"/>
  <c r="E284" i="1"/>
  <c r="C516" i="1"/>
  <c r="E416" i="1"/>
  <c r="K325" i="1"/>
  <c r="K439" i="1"/>
  <c r="K533" i="1"/>
  <c r="K568" i="1"/>
  <c r="I542" i="1"/>
  <c r="M591" i="1"/>
  <c r="K287" i="1"/>
  <c r="C315" i="1"/>
  <c r="G474" i="1"/>
  <c r="K466" i="1"/>
  <c r="K583" i="1"/>
  <c r="L492" i="1"/>
  <c r="E485" i="1"/>
  <c r="E470" i="1"/>
  <c r="L527" i="1"/>
  <c r="E380" i="1"/>
  <c r="K428" i="1"/>
  <c r="L291" i="1"/>
  <c r="L542" i="1"/>
  <c r="C534" i="1"/>
  <c r="M582" i="1"/>
  <c r="E478" i="1"/>
  <c r="C539" i="1"/>
  <c r="C579" i="1"/>
  <c r="K376" i="1"/>
  <c r="L571" i="1"/>
  <c r="E363" i="1"/>
  <c r="K578" i="1"/>
  <c r="L283" i="1"/>
  <c r="C531" i="1"/>
  <c r="K573" i="1"/>
  <c r="C578" i="1"/>
  <c r="C340" i="1"/>
  <c r="C540" i="1"/>
  <c r="M574" i="1"/>
  <c r="K413" i="1"/>
  <c r="I537" i="1"/>
  <c r="I528" i="1"/>
  <c r="G330" i="1"/>
  <c r="I518" i="1"/>
  <c r="E420" i="1"/>
  <c r="M579" i="1"/>
  <c r="K427" i="1"/>
  <c r="E476" i="1"/>
  <c r="M588" i="1"/>
  <c r="L493" i="1"/>
  <c r="E385" i="1"/>
  <c r="E384" i="1"/>
  <c r="I289" i="1"/>
  <c r="E482" i="1"/>
  <c r="C589" i="1"/>
  <c r="M566" i="1"/>
  <c r="C329" i="1"/>
  <c r="K564" i="1"/>
  <c r="L588" i="1"/>
  <c r="I527" i="1"/>
  <c r="K330" i="1"/>
  <c r="I575" i="1"/>
  <c r="C331" i="1"/>
  <c r="C493" i="1"/>
  <c r="L290" i="1"/>
  <c r="K593" i="1"/>
  <c r="C491" i="1"/>
  <c r="C281" i="1"/>
  <c r="K475" i="1"/>
  <c r="M585" i="1"/>
  <c r="G313" i="1"/>
  <c r="G416" i="1"/>
  <c r="E438" i="1"/>
  <c r="G473" i="1"/>
  <c r="I284" i="1"/>
  <c r="G427" i="1"/>
  <c r="E483" i="1"/>
  <c r="K363" i="1"/>
  <c r="C337" i="1"/>
  <c r="M537" i="1"/>
  <c r="G442" i="1"/>
  <c r="E481" i="1"/>
  <c r="K388" i="1"/>
  <c r="G314" i="1"/>
  <c r="C494" i="1"/>
  <c r="G376" i="1"/>
  <c r="L487" i="1"/>
  <c r="I581" i="1"/>
  <c r="G479" i="1"/>
  <c r="C488" i="1"/>
  <c r="G435" i="1"/>
  <c r="M520" i="1"/>
  <c r="K468" i="1"/>
  <c r="K590" i="1"/>
  <c r="M518" i="1"/>
  <c r="L285" i="1"/>
  <c r="K519" i="1"/>
  <c r="C585" i="1"/>
  <c r="L525" i="1"/>
  <c r="K585" i="1"/>
  <c r="L528" i="1"/>
  <c r="L536" i="1"/>
  <c r="M592" i="1"/>
  <c r="E371" i="1"/>
  <c r="L589" i="1"/>
  <c r="K482" i="1"/>
  <c r="L584" i="1"/>
  <c r="E382" i="1"/>
  <c r="I291" i="1"/>
  <c r="M532"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M528"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M578" i="1"/>
  <c r="E489" i="1"/>
  <c r="E338" i="1"/>
  <c r="G576" i="1"/>
  <c r="M535" i="1"/>
  <c r="K489" i="1"/>
  <c r="E591" i="1"/>
  <c r="C527" i="1"/>
  <c r="E541" i="1"/>
  <c r="G534" i="1"/>
  <c r="E577" i="1"/>
  <c r="G526" i="1"/>
  <c r="K420" i="1"/>
  <c r="E568" i="1"/>
  <c r="M530" i="1"/>
  <c r="E332" i="1"/>
  <c r="E493" i="1"/>
  <c r="G531" i="1"/>
  <c r="G536" i="1"/>
  <c r="K525" i="1"/>
  <c r="G338" i="1"/>
  <c r="G572" i="1"/>
  <c r="E323" i="1"/>
  <c r="G529" i="1"/>
  <c r="G578" i="1"/>
  <c r="K291" i="1"/>
  <c r="E523" i="1"/>
  <c r="K526" i="1"/>
  <c r="E573" i="1"/>
  <c r="E317" i="1"/>
  <c r="C283" i="1"/>
  <c r="L535" i="1"/>
  <c r="C518" i="1"/>
  <c r="E532" i="1"/>
  <c r="K580" i="1"/>
  <c r="G489" i="1"/>
  <c r="K492" i="1"/>
  <c r="E381" i="1"/>
  <c r="K529" i="1"/>
  <c r="M519" i="1"/>
  <c r="K382" i="1"/>
  <c r="C588" i="1"/>
  <c r="G327" i="1"/>
  <c r="I585" i="1"/>
  <c r="C285" i="1"/>
  <c r="K431" i="1"/>
  <c r="C336" i="1"/>
  <c r="K326" i="1"/>
  <c r="M525" i="1"/>
  <c r="K389" i="1"/>
  <c r="L519" i="1"/>
  <c r="G426" i="1"/>
  <c r="L541" i="1"/>
  <c r="K534" i="1"/>
  <c r="K484" i="1"/>
  <c r="K480" i="1"/>
  <c r="C568" i="1"/>
  <c r="K567" i="1"/>
  <c r="L532" i="1"/>
  <c r="L288" i="1"/>
  <c r="E484" i="1"/>
  <c r="I281" i="1"/>
  <c r="E327" i="1"/>
  <c r="L593" i="1"/>
  <c r="M571"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M531" i="1"/>
  <c r="E391" i="1"/>
  <c r="I529" i="1"/>
  <c r="M565" i="1"/>
  <c r="K375" i="1"/>
  <c r="C535" i="1"/>
  <c r="M575" i="1"/>
  <c r="C370" i="1"/>
  <c r="G369" i="1"/>
  <c r="K588" i="1"/>
  <c r="G342" i="1"/>
  <c r="E288" i="1"/>
  <c r="L564" i="1"/>
  <c r="C280" i="1"/>
  <c r="E421" i="1"/>
  <c r="G422" i="1"/>
  <c r="E471" i="1"/>
  <c r="G333" i="1"/>
  <c r="K378" i="1"/>
  <c r="I490" i="1"/>
  <c r="K366" i="1"/>
  <c r="C288" i="1"/>
  <c r="E424" i="1"/>
  <c r="L538" i="1"/>
  <c r="M524" i="1"/>
  <c r="G283" i="1"/>
  <c r="G385" i="1"/>
  <c r="K429" i="1"/>
  <c r="L566" i="1"/>
  <c r="K442" i="1"/>
  <c r="E419" i="1"/>
  <c r="K540" i="1"/>
  <c r="L282" i="1"/>
  <c r="C526" i="1"/>
  <c r="E437" i="1"/>
  <c r="K284" i="1"/>
  <c r="G389" i="1"/>
  <c r="G475" i="1"/>
  <c r="E434" i="1"/>
  <c r="K371" i="1"/>
  <c r="K425" i="1"/>
  <c r="M583"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M577"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H294" i="1"/>
  <c r="H293" i="1"/>
  <c r="F394" i="1"/>
  <c r="F395" i="1"/>
  <c r="N294" i="1"/>
  <c r="N293" i="1"/>
  <c r="G516" i="1"/>
  <c r="K570" i="1"/>
  <c r="G585" i="1"/>
  <c r="G588" i="1"/>
  <c r="G592" i="1"/>
  <c r="K329" i="1"/>
  <c r="I535" i="1"/>
  <c r="L583" i="1"/>
  <c r="G340" i="1"/>
  <c r="K423" i="1"/>
  <c r="K571" i="1"/>
  <c r="L569" i="1"/>
  <c r="E529" i="1"/>
  <c r="E315" i="1"/>
  <c r="M573"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M572" i="1"/>
  <c r="L375" i="1"/>
  <c r="G465" i="1"/>
  <c r="E379" i="1"/>
  <c r="E415" i="1"/>
  <c r="K421" i="1"/>
  <c r="K281" i="1"/>
  <c r="C317" i="1"/>
  <c r="G320" i="1"/>
  <c r="E423" i="1"/>
  <c r="C580" i="1"/>
  <c r="L522" i="1"/>
  <c r="K435" i="1"/>
  <c r="E465" i="1"/>
  <c r="G373" i="1"/>
  <c r="I540" i="1"/>
  <c r="C576" i="1"/>
  <c r="K392" i="1"/>
  <c r="K520" i="1"/>
  <c r="K541" i="1"/>
  <c r="C541" i="1"/>
  <c r="K379" i="1"/>
  <c r="M517" i="1"/>
  <c r="C287" i="1"/>
  <c r="I331" i="1"/>
  <c r="I516" i="1"/>
  <c r="E339" i="1"/>
  <c r="M538" i="1"/>
  <c r="I567" i="1"/>
  <c r="L490" i="1"/>
  <c r="I565" i="1"/>
  <c r="E377" i="1"/>
  <c r="G480" i="1"/>
  <c r="M522" i="1"/>
  <c r="E413" i="1"/>
  <c r="G484" i="1"/>
  <c r="E417" i="1"/>
  <c r="E430" i="1"/>
  <c r="K289" i="1"/>
  <c r="M521" i="1"/>
  <c r="C515" i="1"/>
  <c r="I521" i="1"/>
  <c r="L515" i="1"/>
  <c r="E427" i="1"/>
  <c r="C533" i="1"/>
  <c r="E366" i="1"/>
  <c r="K586" i="1"/>
  <c r="K341" i="1"/>
  <c r="C489" i="1"/>
  <c r="G438" i="1"/>
  <c r="K374" i="1"/>
  <c r="L494" i="1"/>
  <c r="K576" i="1"/>
  <c r="E364" i="1"/>
  <c r="E282" i="1"/>
  <c r="E467" i="1"/>
  <c r="I578" i="1"/>
  <c r="K386" i="1"/>
  <c r="L488" i="1"/>
  <c r="I517" i="1"/>
  <c r="E389" i="1"/>
  <c r="G368" i="1"/>
  <c r="M581" i="1"/>
  <c r="G365" i="1"/>
  <c r="M587" i="1"/>
  <c r="K530" i="1"/>
  <c r="G432" i="1"/>
  <c r="K521" i="1"/>
  <c r="G413" i="1"/>
  <c r="K566" i="1"/>
  <c r="G374" i="1"/>
  <c r="I570" i="1"/>
  <c r="M533" i="1"/>
  <c r="C522" i="1"/>
  <c r="C571" i="1"/>
  <c r="I488" i="1"/>
  <c r="I536" i="1"/>
  <c r="L517" i="1"/>
  <c r="K282" i="1"/>
  <c r="I577" i="1"/>
  <c r="G364" i="1"/>
  <c r="K416" i="1"/>
  <c r="I493" i="1"/>
  <c r="K414" i="1"/>
  <c r="M539" i="1"/>
  <c r="L524" i="1"/>
  <c r="G431" i="1"/>
  <c r="E333" i="1"/>
  <c r="C532" i="1"/>
  <c r="K574" i="1"/>
  <c r="C529" i="1"/>
  <c r="E334" i="1"/>
  <c r="C575" i="1"/>
  <c r="C577" i="1"/>
  <c r="K467" i="1"/>
  <c r="M586" i="1"/>
  <c r="E428" i="1"/>
  <c r="K474" i="1"/>
  <c r="C335" i="1"/>
  <c r="G326" i="1"/>
  <c r="L530" i="1"/>
  <c r="E432" i="1"/>
  <c r="K436" i="1"/>
  <c r="M529"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N596" i="1"/>
  <c r="N595" i="1"/>
  <c r="N544" i="1"/>
  <c r="N545" i="1"/>
  <c r="N445" i="1"/>
  <c r="N446" i="1"/>
  <c r="H345" i="1"/>
  <c r="H344"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M542" i="1"/>
  <c r="L286" i="1"/>
  <c r="E534" i="1"/>
  <c r="E426" i="1"/>
  <c r="M568" i="1"/>
  <c r="E479" i="1"/>
  <c r="C327" i="1"/>
  <c r="M541" i="1"/>
  <c r="K390" i="1"/>
  <c r="L587" i="1"/>
  <c r="E289" i="1"/>
  <c r="I538" i="1"/>
  <c r="K335" i="1"/>
  <c r="C537" i="1"/>
  <c r="K579" i="1"/>
  <c r="I593" i="1"/>
  <c r="G476" i="1"/>
  <c r="M540" i="1"/>
  <c r="E480" i="1"/>
  <c r="K577" i="1"/>
  <c r="I574" i="1"/>
  <c r="C521" i="1"/>
  <c r="G381" i="1"/>
  <c r="K314" i="1"/>
  <c r="E474" i="1"/>
  <c r="E439" i="1"/>
  <c r="L520" i="1"/>
  <c r="C284" i="1"/>
  <c r="K517" i="1"/>
  <c r="G284" i="1"/>
  <c r="C487" i="1"/>
  <c r="E469" i="1"/>
  <c r="K582" i="1"/>
  <c r="C582" i="1"/>
  <c r="C490" i="1"/>
  <c r="K523" i="1"/>
  <c r="K380" i="1"/>
  <c r="I530" i="1"/>
  <c r="G379" i="1"/>
  <c r="C519" i="1"/>
  <c r="K364" i="1"/>
  <c r="M526" i="1"/>
  <c r="E435" i="1"/>
  <c r="G434" i="1"/>
  <c r="K531" i="1"/>
  <c r="L576" i="1"/>
  <c r="G289" i="1"/>
  <c r="K569" i="1"/>
  <c r="I534" i="1"/>
  <c r="E429" i="1"/>
  <c r="G388" i="1"/>
  <c r="K472" i="1"/>
  <c r="I589" i="1"/>
  <c r="G414" i="1"/>
  <c r="C563" i="1"/>
  <c r="I525" i="1"/>
  <c r="C536" i="1"/>
  <c r="C570" i="1"/>
  <c r="K478" i="1"/>
  <c r="E316" i="1"/>
  <c r="I539" i="1"/>
  <c r="E472" i="1"/>
  <c r="K483" i="1"/>
  <c r="G319" i="1"/>
  <c r="G482" i="1"/>
  <c r="M527" i="1"/>
  <c r="M570" i="1"/>
  <c r="G485" i="1"/>
  <c r="L526" i="1"/>
  <c r="E370" i="1"/>
  <c r="L489" i="1"/>
  <c r="E422" i="1"/>
  <c r="G372" i="1"/>
  <c r="G417" i="1"/>
  <c r="C492" i="1"/>
  <c r="K373" i="1"/>
  <c r="K441" i="1"/>
  <c r="I519" i="1"/>
  <c r="L516" i="1"/>
  <c r="K477" i="1"/>
  <c r="I564" i="1"/>
  <c r="K592" i="1"/>
  <c r="I286" i="1"/>
  <c r="M523" i="1"/>
  <c r="I285" i="1"/>
  <c r="I515" i="1"/>
  <c r="C591" i="1"/>
  <c r="M584" i="1"/>
  <c r="K563" i="1"/>
  <c r="I568" i="1"/>
  <c r="C289" i="1"/>
  <c r="G316" i="1"/>
  <c r="K434" i="1"/>
  <c r="C520" i="1"/>
  <c r="C342" i="1"/>
  <c r="C320" i="1"/>
  <c r="K469" i="1"/>
  <c r="E477" i="1"/>
  <c r="G384" i="1"/>
  <c r="G441" i="1"/>
  <c r="M536" i="1"/>
  <c r="E372" i="1"/>
  <c r="K528" i="1"/>
  <c r="G477" i="1"/>
  <c r="M563" i="1"/>
  <c r="C413" i="1"/>
  <c r="M564"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M569" i="1"/>
  <c r="C369" i="1"/>
  <c r="G383" i="1"/>
  <c r="K334" i="1"/>
  <c r="I371" i="1"/>
  <c r="C483" i="1"/>
  <c r="C476" i="1"/>
  <c r="K485" i="1"/>
  <c r="L533" i="1"/>
  <c r="G468" i="1"/>
  <c r="E325" i="1"/>
  <c r="K465" i="1"/>
  <c r="E418" i="1"/>
  <c r="M590" i="1"/>
  <c r="L390" i="1"/>
  <c r="L316" i="1"/>
  <c r="C328" i="1"/>
  <c r="I569" i="1"/>
  <c r="M576" i="1"/>
  <c r="C470" i="1"/>
  <c r="G391" i="1"/>
  <c r="I469" i="1"/>
  <c r="C341" i="1"/>
  <c r="L287" i="1"/>
  <c r="C440" i="1"/>
  <c r="G423" i="1"/>
  <c r="I375" i="1"/>
  <c r="E341" i="1"/>
  <c r="I319" i="1"/>
  <c r="L391" i="1"/>
  <c r="C376" i="1"/>
  <c r="L531" i="1"/>
  <c r="I332" i="1"/>
  <c r="G288" i="1"/>
  <c r="L518" i="1"/>
  <c r="C338" i="1"/>
  <c r="G428" i="1"/>
  <c r="M580"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N14" i="14"/>
  <c r="AO14" i="14" s="1"/>
  <c r="AK15" i="14"/>
  <c r="AL15" i="14"/>
  <c r="AM15" i="14" s="1"/>
  <c r="AI14" i="14"/>
  <c r="AH15" i="14"/>
  <c r="M25" i="1"/>
  <c r="Y22" i="14"/>
  <c r="BK43" i="17"/>
  <c r="BM42" i="17"/>
  <c r="BL42" i="17"/>
  <c r="Z186" i="17" l="1"/>
  <c r="AN186" i="17"/>
  <c r="AN187" i="17"/>
  <c r="AO186" i="17"/>
  <c r="AM186" i="17"/>
  <c r="L294" i="1"/>
  <c r="AP175" i="17"/>
  <c r="AP176" i="17" s="1"/>
  <c r="AP177" i="17" s="1"/>
  <c r="AP178" i="17" s="1"/>
  <c r="AP179" i="17" s="1"/>
  <c r="AP180" i="17" s="1"/>
  <c r="AP181" i="17" s="1"/>
  <c r="AP182" i="17" s="1"/>
  <c r="AP183" i="17" s="1"/>
  <c r="AP184" i="17" s="1"/>
  <c r="AP185" i="17" s="1"/>
  <c r="AN152" i="17"/>
  <c r="AN153" i="17"/>
  <c r="Z152" i="17"/>
  <c r="F345" i="1"/>
  <c r="F544" i="1"/>
  <c r="F496" i="1"/>
  <c r="C595" i="1"/>
  <c r="G293" i="1"/>
  <c r="F545" i="1"/>
  <c r="I345" i="1"/>
  <c r="F497" i="1"/>
  <c r="C344" i="1"/>
  <c r="C445" i="1"/>
  <c r="C544" i="1"/>
  <c r="G294" i="1"/>
  <c r="C293" i="1"/>
  <c r="C496" i="1"/>
  <c r="C394" i="1"/>
  <c r="G344" i="1"/>
  <c r="G345" i="1"/>
  <c r="I596" i="1"/>
  <c r="I595" i="1"/>
  <c r="I446" i="1"/>
  <c r="I445" i="1"/>
  <c r="L496" i="1"/>
  <c r="L497" i="1"/>
  <c r="G595" i="1"/>
  <c r="G596" i="1"/>
  <c r="E293" i="1"/>
  <c r="E294" i="1"/>
  <c r="L544" i="1"/>
  <c r="L545" i="1"/>
  <c r="E445" i="1"/>
  <c r="E446" i="1"/>
  <c r="G497" i="1"/>
  <c r="G496" i="1"/>
  <c r="L344" i="1"/>
  <c r="L345" i="1"/>
  <c r="G395" i="1"/>
  <c r="G394" i="1"/>
  <c r="L596" i="1"/>
  <c r="L595" i="1"/>
  <c r="L293" i="1"/>
  <c r="I294" i="1"/>
  <c r="I293" i="1"/>
  <c r="E596" i="1"/>
  <c r="E595" i="1"/>
  <c r="I394" i="1"/>
  <c r="I395" i="1"/>
  <c r="E344" i="1"/>
  <c r="E345" i="1"/>
  <c r="E394" i="1"/>
  <c r="E395" i="1"/>
  <c r="E497" i="1"/>
  <c r="E496" i="1"/>
  <c r="G544" i="1"/>
  <c r="G545" i="1"/>
  <c r="I544" i="1"/>
  <c r="I545" i="1"/>
  <c r="G445" i="1"/>
  <c r="G446" i="1"/>
  <c r="I496" i="1"/>
  <c r="I497" i="1"/>
  <c r="E544" i="1"/>
  <c r="E545" i="1"/>
  <c r="L445" i="1"/>
  <c r="L446" i="1"/>
  <c r="L394" i="1"/>
  <c r="L395" i="1"/>
  <c r="I344" i="1"/>
  <c r="AI15" i="14"/>
  <c r="AH16" i="14"/>
  <c r="AL16" i="14"/>
  <c r="AM16" i="14" s="1"/>
  <c r="AN15" i="14"/>
  <c r="AO15" i="14" s="1"/>
  <c r="AK16" i="14"/>
  <c r="BL43" i="17"/>
  <c r="BM43" i="17"/>
  <c r="BK44" i="17"/>
  <c r="M26" i="1"/>
  <c r="Y23" i="14"/>
  <c r="AP186" i="17" l="1"/>
  <c r="AP187" i="17" s="1"/>
  <c r="AP188" i="17" s="1"/>
  <c r="AP189" i="17" s="1"/>
  <c r="AP190" i="17" s="1"/>
  <c r="AP191" i="17" s="1"/>
  <c r="AP192" i="17" s="1"/>
  <c r="AP193" i="17" s="1"/>
  <c r="AP194" i="17" s="1"/>
  <c r="AP195" i="17" s="1"/>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AN16" i="14"/>
  <c r="AO16" i="14" s="1"/>
  <c r="AL17" i="14"/>
  <c r="AM17" i="14" s="1"/>
  <c r="AK17" i="14"/>
  <c r="AH17" i="14"/>
  <c r="AI16" i="14"/>
  <c r="BL44" i="17"/>
  <c r="BK45" i="17"/>
  <c r="BM44" i="17"/>
  <c r="M27" i="1"/>
  <c r="Y24" i="14"/>
  <c r="AI17" i="14" l="1"/>
  <c r="AH18" i="14"/>
  <c r="AL18" i="14"/>
  <c r="AM18" i="14" s="1"/>
  <c r="AN17" i="14"/>
  <c r="AO17" i="14" s="1"/>
  <c r="AK18" i="14"/>
  <c r="BK46" i="17"/>
  <c r="BM45" i="17"/>
  <c r="BL45" i="17"/>
  <c r="M28" i="1"/>
  <c r="Y25" i="14"/>
  <c r="AN18" i="14" l="1"/>
  <c r="AO18" i="14" s="1"/>
  <c r="AL19" i="14"/>
  <c r="AM19" i="14" s="1"/>
  <c r="AK19" i="14"/>
  <c r="AH19" i="14"/>
  <c r="AI18" i="14"/>
  <c r="M29" i="1"/>
  <c r="Y26" i="14"/>
  <c r="BM46" i="17"/>
  <c r="BK47" i="17"/>
  <c r="BL46" i="17"/>
  <c r="AL20" i="14" l="1"/>
  <c r="AM20" i="14" s="1"/>
  <c r="AK20" i="14"/>
  <c r="AN19" i="14"/>
  <c r="AO19" i="14" s="1"/>
  <c r="AH20" i="14"/>
  <c r="AH21" i="14" s="1"/>
  <c r="AH22" i="14" s="1"/>
  <c r="AH23" i="14" s="1"/>
  <c r="AH24" i="14" s="1"/>
  <c r="AI19" i="14"/>
  <c r="BL47" i="17"/>
  <c r="BK48" i="17"/>
  <c r="BM47" i="17"/>
  <c r="M30" i="1"/>
  <c r="Y27" i="14"/>
  <c r="AI20" i="14" l="1"/>
  <c r="AN20" i="14"/>
  <c r="AO20" i="14" s="1"/>
  <c r="AL21" i="14"/>
  <c r="AM21" i="14" s="1"/>
  <c r="AK21" i="14"/>
  <c r="BL48" i="17"/>
  <c r="BK49" i="17"/>
  <c r="BM48" i="17"/>
  <c r="M31" i="1"/>
  <c r="Y28" i="14"/>
  <c r="AL22" i="14" l="1"/>
  <c r="AM22" i="14" s="1"/>
  <c r="AK22" i="14"/>
  <c r="AN21" i="14"/>
  <c r="AO21" i="14" s="1"/>
  <c r="AI21" i="14"/>
  <c r="BL49" i="17"/>
  <c r="BK50" i="17"/>
  <c r="BM49" i="17"/>
  <c r="M32" i="1"/>
  <c r="Y29" i="14"/>
  <c r="AI22" i="14" l="1"/>
  <c r="AN22" i="14"/>
  <c r="AO22" i="14" s="1"/>
  <c r="AL23" i="14"/>
  <c r="AM23" i="14" s="1"/>
  <c r="AK23" i="14"/>
  <c r="BL50" i="17"/>
  <c r="BM50" i="17"/>
  <c r="BK51" i="17"/>
  <c r="M33" i="1"/>
  <c r="Y30" i="14"/>
  <c r="AL24" i="14" l="1"/>
  <c r="AM24" i="14" s="1"/>
  <c r="AK24" i="14"/>
  <c r="AN23" i="14"/>
  <c r="AO23" i="14" s="1"/>
  <c r="AI23" i="14"/>
  <c r="M34" i="1"/>
  <c r="Y31" i="14"/>
  <c r="BL51" i="17"/>
  <c r="BM51" i="17"/>
  <c r="BK52" i="17"/>
  <c r="AI24" i="14" l="1"/>
  <c r="AH25" i="14"/>
  <c r="AN24" i="14"/>
  <c r="AO24" i="14" s="1"/>
  <c r="AL25" i="14"/>
  <c r="AM25" i="14" s="1"/>
  <c r="AK25" i="14"/>
  <c r="BM52" i="17"/>
  <c r="BK53" i="17"/>
  <c r="BL52" i="17"/>
  <c r="Y239" i="14"/>
  <c r="M35" i="1"/>
  <c r="Y32" i="14"/>
  <c r="AL26" i="14" l="1"/>
  <c r="AM26" i="14" s="1"/>
  <c r="AK26" i="14"/>
  <c r="AN25" i="14"/>
  <c r="AO25" i="14" s="1"/>
  <c r="AI25" i="14"/>
  <c r="AH26" i="14"/>
  <c r="M36" i="1"/>
  <c r="Y33" i="14"/>
  <c r="Y240" i="14"/>
  <c r="M378" i="1"/>
  <c r="BL53" i="17"/>
  <c r="BK54" i="17"/>
  <c r="BM53" i="17"/>
  <c r="AH27" i="14" l="1"/>
  <c r="AI26" i="14"/>
  <c r="AN26" i="14"/>
  <c r="AO26" i="14" s="1"/>
  <c r="AL27" i="14"/>
  <c r="AM27" i="14" s="1"/>
  <c r="AK27" i="14"/>
  <c r="M37" i="1"/>
  <c r="Y34" i="14"/>
  <c r="BK55" i="17"/>
  <c r="BM54" i="17"/>
  <c r="BL54" i="17"/>
  <c r="Y241" i="14"/>
  <c r="M379" i="1"/>
  <c r="AN27" i="14" l="1"/>
  <c r="AO27" i="14" s="1"/>
  <c r="AL28" i="14"/>
  <c r="AM28" i="14" s="1"/>
  <c r="AK28" i="14"/>
  <c r="AH28" i="14"/>
  <c r="AI27" i="14"/>
  <c r="BM55" i="17"/>
  <c r="BK56" i="17"/>
  <c r="BL55" i="17"/>
  <c r="Y242" i="14"/>
  <c r="M380" i="1"/>
  <c r="M38" i="1"/>
  <c r="Y35" i="14"/>
  <c r="AN28" i="14" l="1"/>
  <c r="AO28" i="14" s="1"/>
  <c r="AL29" i="14"/>
  <c r="AM29" i="14" s="1"/>
  <c r="AK29" i="14"/>
  <c r="AH29" i="14"/>
  <c r="AI28" i="14"/>
  <c r="M39" i="1"/>
  <c r="Y36" i="14"/>
  <c r="Y243" i="14"/>
  <c r="M381" i="1"/>
  <c r="BK57" i="17"/>
  <c r="BL56" i="17"/>
  <c r="BM56" i="17"/>
  <c r="AK30" i="14" l="1"/>
  <c r="AN29" i="14"/>
  <c r="AO29" i="14" s="1"/>
  <c r="AL30" i="14"/>
  <c r="AM30" i="14" s="1"/>
  <c r="AI29" i="14"/>
  <c r="AH30" i="14"/>
  <c r="BM57" i="17"/>
  <c r="BK58" i="17"/>
  <c r="BL57" i="17"/>
  <c r="Y244" i="14"/>
  <c r="M382" i="1"/>
  <c r="M40" i="1"/>
  <c r="Y37" i="14"/>
  <c r="AH31" i="14" l="1"/>
  <c r="AI30" i="14"/>
  <c r="AK31" i="14"/>
  <c r="AN30" i="14"/>
  <c r="AO30" i="14" s="1"/>
  <c r="AL31" i="14"/>
  <c r="AM31" i="14" s="1"/>
  <c r="M41" i="1"/>
  <c r="Y38" i="14"/>
  <c r="Y245" i="14"/>
  <c r="M383" i="1"/>
  <c r="BM58" i="17"/>
  <c r="BK59" i="17"/>
  <c r="BL58" i="17"/>
  <c r="AK32" i="14" l="1"/>
  <c r="AN31" i="14"/>
  <c r="AO31" i="14" s="1"/>
  <c r="AL32" i="14"/>
  <c r="AM32" i="14" s="1"/>
  <c r="AH32" i="14"/>
  <c r="AI31" i="14"/>
  <c r="BM59" i="17"/>
  <c r="BK60" i="17"/>
  <c r="BL59" i="17"/>
  <c r="Y246" i="14"/>
  <c r="M384" i="1"/>
  <c r="M42" i="1"/>
  <c r="Y39" i="14"/>
  <c r="AK33" i="14" l="1"/>
  <c r="AN32" i="14"/>
  <c r="AO32" i="14" s="1"/>
  <c r="AL33" i="14"/>
  <c r="AM33" i="14" s="1"/>
  <c r="AI32" i="14"/>
  <c r="AH33" i="14"/>
  <c r="M43" i="1"/>
  <c r="M46" i="1" s="1"/>
  <c r="Y40" i="14"/>
  <c r="M63" i="1" s="1"/>
  <c r="Y247" i="14"/>
  <c r="M385" i="1"/>
  <c r="BM60" i="17"/>
  <c r="BK61" i="17"/>
  <c r="BL60" i="17"/>
  <c r="AH34" i="14" l="1"/>
  <c r="AI33" i="14"/>
  <c r="AK34" i="14"/>
  <c r="AN33" i="14"/>
  <c r="AO33" i="14" s="1"/>
  <c r="AL34" i="14"/>
  <c r="AM34" i="14" s="1"/>
  <c r="BK62" i="17"/>
  <c r="BM61" i="17"/>
  <c r="BL61" i="17"/>
  <c r="Y248" i="14"/>
  <c r="M386" i="1"/>
  <c r="Y41" i="14"/>
  <c r="M64" i="1" s="1"/>
  <c r="AK35" i="14" l="1"/>
  <c r="AN34" i="14"/>
  <c r="AO34" i="14" s="1"/>
  <c r="AL35" i="14"/>
  <c r="AM35" i="14" s="1"/>
  <c r="AI34" i="14"/>
  <c r="AH35" i="14"/>
  <c r="Y42" i="14"/>
  <c r="M65" i="1" s="1"/>
  <c r="Y249" i="14"/>
  <c r="M387" i="1"/>
  <c r="BK63" i="17"/>
  <c r="BM62" i="17"/>
  <c r="BL62" i="17"/>
  <c r="AH36" i="14" l="1"/>
  <c r="AI35" i="14"/>
  <c r="AL36" i="14"/>
  <c r="AM36" i="14" s="1"/>
  <c r="AN35" i="14"/>
  <c r="AO35" i="14" s="1"/>
  <c r="AK36" i="14"/>
  <c r="BM63" i="17"/>
  <c r="BK64" i="17"/>
  <c r="BL63" i="17"/>
  <c r="Y250" i="14"/>
  <c r="M388" i="1"/>
  <c r="Y43" i="14"/>
  <c r="M66" i="1" s="1"/>
  <c r="AN36" i="14" l="1"/>
  <c r="AO36" i="14" s="1"/>
  <c r="AL37" i="14"/>
  <c r="AM37" i="14" s="1"/>
  <c r="AK37" i="14"/>
  <c r="AI36" i="14"/>
  <c r="AH37" i="14"/>
  <c r="Y44" i="14"/>
  <c r="M67" i="1" s="1"/>
  <c r="Y251" i="14"/>
  <c r="M389" i="1"/>
  <c r="BL64" i="17"/>
  <c r="BK65" i="17"/>
  <c r="BM64" i="17"/>
  <c r="AH38" i="14" l="1"/>
  <c r="AI37" i="14"/>
  <c r="AL38" i="14"/>
  <c r="AM38" i="14" s="1"/>
  <c r="AK38" i="14"/>
  <c r="AN37" i="14"/>
  <c r="AO37" i="14" s="1"/>
  <c r="BK66" i="17"/>
  <c r="BM65" i="17"/>
  <c r="BL65" i="17"/>
  <c r="Y252" i="14"/>
  <c r="M390" i="1"/>
  <c r="Y45" i="14"/>
  <c r="M68" i="1" s="1"/>
  <c r="AI38" i="14" l="1"/>
  <c r="AH39" i="14"/>
  <c r="AN38" i="14"/>
  <c r="AO38" i="14" s="1"/>
  <c r="AK39" i="14"/>
  <c r="AL39" i="14"/>
  <c r="AM39" i="14" s="1"/>
  <c r="Y46" i="14"/>
  <c r="M69" i="1" s="1"/>
  <c r="Y253" i="14"/>
  <c r="M391" i="1"/>
  <c r="BM66" i="17"/>
  <c r="BK67" i="17"/>
  <c r="BL66" i="17"/>
  <c r="AL40" i="14" l="1"/>
  <c r="AM40" i="14" s="1"/>
  <c r="AK40" i="14"/>
  <c r="AN39" i="14"/>
  <c r="AO39" i="14" s="1"/>
  <c r="AH40" i="14"/>
  <c r="AI39" i="14"/>
  <c r="BL67" i="17"/>
  <c r="BM67" i="17"/>
  <c r="BK68" i="17"/>
  <c r="Y254" i="14"/>
  <c r="M392" i="1"/>
  <c r="Y47" i="14"/>
  <c r="M70" i="1" s="1"/>
  <c r="AI40" i="14" l="1"/>
  <c r="AH41" i="14"/>
  <c r="AN40" i="14"/>
  <c r="AO40" i="14" s="1"/>
  <c r="AK41" i="14"/>
  <c r="AL41" i="14"/>
  <c r="AM41" i="14" s="1"/>
  <c r="Y48" i="14"/>
  <c r="M71" i="1" s="1"/>
  <c r="Y255" i="14"/>
  <c r="M413" i="1"/>
  <c r="BL68" i="17"/>
  <c r="BM68" i="17"/>
  <c r="BK69" i="17"/>
  <c r="AL42" i="14" l="1"/>
  <c r="AM42" i="14" s="1"/>
  <c r="AN41" i="14"/>
  <c r="AO41" i="14" s="1"/>
  <c r="AK42" i="14"/>
  <c r="AH42" i="14"/>
  <c r="AI41" i="14"/>
  <c r="BL69" i="17"/>
  <c r="BM69" i="17"/>
  <c r="BK70" i="17"/>
  <c r="Y256" i="14"/>
  <c r="M414" i="1"/>
  <c r="Y49" i="14"/>
  <c r="M72" i="1" s="1"/>
  <c r="AN42" i="14" l="1"/>
  <c r="AO42" i="14" s="1"/>
  <c r="AK43" i="14"/>
  <c r="AL43" i="14"/>
  <c r="AM43" i="14" s="1"/>
  <c r="AI42" i="14"/>
  <c r="AH43" i="14"/>
  <c r="Y50" i="14"/>
  <c r="M73" i="1" s="1"/>
  <c r="Y257" i="14"/>
  <c r="M415" i="1"/>
  <c r="BL70" i="17"/>
  <c r="BM70" i="17"/>
  <c r="BK71" i="17"/>
  <c r="AH44" i="14" l="1"/>
  <c r="AI43" i="14"/>
  <c r="AL44" i="14"/>
  <c r="AM44" i="14" s="1"/>
  <c r="AN43" i="14"/>
  <c r="AO43" i="14" s="1"/>
  <c r="AK44" i="14"/>
  <c r="BL71" i="17"/>
  <c r="BM71" i="17"/>
  <c r="BK72" i="17"/>
  <c r="Y258" i="14"/>
  <c r="M416" i="1"/>
  <c r="Y51" i="14"/>
  <c r="M74" i="1" s="1"/>
  <c r="AN44" i="14" l="1"/>
  <c r="AO44" i="14" s="1"/>
  <c r="AK45" i="14"/>
  <c r="AL45" i="14"/>
  <c r="AM45" i="14" s="1"/>
  <c r="AI44" i="14"/>
  <c r="AH45" i="14"/>
  <c r="Y52" i="14"/>
  <c r="M75" i="1" s="1"/>
  <c r="Y259" i="14"/>
  <c r="M417" i="1"/>
  <c r="BL72" i="17"/>
  <c r="BM72" i="17"/>
  <c r="BK73" i="17"/>
  <c r="AH46" i="14" l="1"/>
  <c r="AI45" i="14"/>
  <c r="AL46" i="14"/>
  <c r="AM46" i="14" s="1"/>
  <c r="AN45" i="14"/>
  <c r="AO45" i="14" s="1"/>
  <c r="AK46" i="14"/>
  <c r="BM73" i="17"/>
  <c r="BK74" i="17"/>
  <c r="BL73" i="17"/>
  <c r="Y260" i="14"/>
  <c r="M418" i="1"/>
  <c r="Y53" i="14"/>
  <c r="M76" i="1" s="1"/>
  <c r="AK47" i="14" l="1"/>
  <c r="AN46" i="14"/>
  <c r="AO46" i="14" s="1"/>
  <c r="AL47" i="14"/>
  <c r="AM47" i="14" s="1"/>
  <c r="AI46" i="14"/>
  <c r="AH47" i="14"/>
  <c r="Y54" i="14"/>
  <c r="M77" i="1" s="1"/>
  <c r="Y261" i="14"/>
  <c r="M419" i="1"/>
  <c r="BK75" i="17"/>
  <c r="BM74" i="17"/>
  <c r="BL74" i="17"/>
  <c r="AH48" i="14" l="1"/>
  <c r="AI47" i="14"/>
  <c r="AK48" i="14"/>
  <c r="AL48" i="14"/>
  <c r="AM48" i="14" s="1"/>
  <c r="AN47" i="14"/>
  <c r="AO47" i="14" s="1"/>
  <c r="BL75" i="17"/>
  <c r="BK76" i="17"/>
  <c r="BM75" i="17"/>
  <c r="Y262" i="14"/>
  <c r="M420" i="1"/>
  <c r="Y55" i="14"/>
  <c r="M78" i="1" s="1"/>
  <c r="AL49" i="14" l="1"/>
  <c r="AM49" i="14" s="1"/>
  <c r="AN48" i="14"/>
  <c r="AO48" i="14" s="1"/>
  <c r="AK49" i="14"/>
  <c r="AI48" i="14"/>
  <c r="AH49" i="14"/>
  <c r="Y56" i="14"/>
  <c r="M79" i="1" s="1"/>
  <c r="Y263" i="14"/>
  <c r="M421" i="1"/>
  <c r="BK77" i="17"/>
  <c r="BL76" i="17"/>
  <c r="BM76" i="17"/>
  <c r="AH50" i="14" l="1"/>
  <c r="AI49" i="14"/>
  <c r="AL50" i="14"/>
  <c r="AM50" i="14" s="1"/>
  <c r="AK50" i="14"/>
  <c r="AN49" i="14"/>
  <c r="AO49" i="14" s="1"/>
  <c r="BM77" i="17"/>
  <c r="BL77" i="17"/>
  <c r="BK78" i="17"/>
  <c r="Y264" i="14"/>
  <c r="M422" i="1"/>
  <c r="Y57" i="14"/>
  <c r="M80" i="1" s="1"/>
  <c r="AI50" i="14" l="1"/>
  <c r="AH51" i="14"/>
  <c r="AN50" i="14"/>
  <c r="AO50" i="14" s="1"/>
  <c r="AK51" i="14"/>
  <c r="AL51" i="14"/>
  <c r="AM51" i="14" s="1"/>
  <c r="Y58" i="14"/>
  <c r="M81" i="1" s="1"/>
  <c r="Y265" i="14"/>
  <c r="M423" i="1"/>
  <c r="BL78" i="17"/>
  <c r="BK79" i="17"/>
  <c r="BM78" i="17"/>
  <c r="AK52" i="14" l="1"/>
  <c r="AL52" i="14"/>
  <c r="AM52" i="14" s="1"/>
  <c r="AN51" i="14"/>
  <c r="AO51" i="14" s="1"/>
  <c r="AH52" i="14"/>
  <c r="AI51" i="14"/>
  <c r="BL79" i="17"/>
  <c r="BM79" i="17"/>
  <c r="BK80" i="17"/>
  <c r="Y266" i="14"/>
  <c r="M424" i="1"/>
  <c r="Y59" i="14"/>
  <c r="M82" i="1" s="1"/>
  <c r="AK53" i="14" l="1"/>
  <c r="AL53" i="14"/>
  <c r="AM53" i="14" s="1"/>
  <c r="AN52" i="14"/>
  <c r="AO52" i="14" s="1"/>
  <c r="AI52" i="14"/>
  <c r="AH53" i="14"/>
  <c r="Y60" i="14"/>
  <c r="M83" i="1" s="1"/>
  <c r="Y267" i="14"/>
  <c r="M425" i="1"/>
  <c r="BK81" i="17"/>
  <c r="BM80" i="17"/>
  <c r="BL80" i="17"/>
  <c r="AH54" i="14" l="1"/>
  <c r="AI53" i="14"/>
  <c r="AL54" i="14"/>
  <c r="AM54" i="14" s="1"/>
  <c r="AN53" i="14"/>
  <c r="AO53" i="14" s="1"/>
  <c r="AK54" i="14"/>
  <c r="BM81" i="17"/>
  <c r="BK82" i="17"/>
  <c r="BL81" i="17"/>
  <c r="Y268" i="14"/>
  <c r="M426" i="1"/>
  <c r="Y61" i="14"/>
  <c r="M84" i="1" s="1"/>
  <c r="AK55" i="14" l="1"/>
  <c r="AN55" i="14" s="1"/>
  <c r="AL55" i="14"/>
  <c r="AM55" i="14" s="1"/>
  <c r="AN54" i="14"/>
  <c r="AO54" i="14" s="1"/>
  <c r="AI54" i="14"/>
  <c r="AH55" i="14"/>
  <c r="Y62" i="14"/>
  <c r="M85" i="1" s="1"/>
  <c r="Y269" i="14"/>
  <c r="M427" i="1"/>
  <c r="BK83" i="17"/>
  <c r="BL82" i="17"/>
  <c r="BM82" i="17"/>
  <c r="AH56" i="14" l="1"/>
  <c r="AI55" i="14"/>
  <c r="AL56" i="14"/>
  <c r="AM56" i="14" s="1"/>
  <c r="AO55" i="14"/>
  <c r="AK56" i="14"/>
  <c r="BM83" i="17"/>
  <c r="BL83" i="17"/>
  <c r="BK84" i="17"/>
  <c r="Y270" i="14"/>
  <c r="M428" i="1"/>
  <c r="Y63" i="14"/>
  <c r="M86" i="1" s="1"/>
  <c r="AK57" i="14" l="1"/>
  <c r="AN56" i="14"/>
  <c r="AO56" i="14" s="1"/>
  <c r="AL57" i="14"/>
  <c r="AM57" i="14" s="1"/>
  <c r="AI56" i="14"/>
  <c r="AH57" i="14"/>
  <c r="Y64" i="14"/>
  <c r="M87" i="1" s="1"/>
  <c r="Y271" i="14"/>
  <c r="M429" i="1"/>
  <c r="BK85" i="17"/>
  <c r="BM84" i="17"/>
  <c r="BL84" i="17"/>
  <c r="AH58" i="14" l="1"/>
  <c r="AI57" i="14"/>
  <c r="AK58" i="14"/>
  <c r="AN57" i="14"/>
  <c r="AO57" i="14" s="1"/>
  <c r="AL58" i="14"/>
  <c r="AM58" i="14" s="1"/>
  <c r="BM85" i="17"/>
  <c r="BK86" i="17"/>
  <c r="BL85" i="17"/>
  <c r="Y272" i="14"/>
  <c r="M430" i="1"/>
  <c r="Y65" i="14"/>
  <c r="M88" i="1" s="1"/>
  <c r="AK59" i="14" l="1"/>
  <c r="AN58" i="14"/>
  <c r="AO58" i="14" s="1"/>
  <c r="AL59" i="14"/>
  <c r="AM59" i="14" s="1"/>
  <c r="AI58" i="14"/>
  <c r="AH59" i="14"/>
  <c r="Y66" i="14"/>
  <c r="M89" i="1" s="1"/>
  <c r="Y273" i="14"/>
  <c r="M431" i="1"/>
  <c r="BK87" i="17"/>
  <c r="BL86" i="17"/>
  <c r="BM86" i="17"/>
  <c r="AH60" i="14" l="1"/>
  <c r="AI59" i="14"/>
  <c r="AL60" i="14"/>
  <c r="AM60" i="14" s="1"/>
  <c r="AN59" i="14"/>
  <c r="AO59" i="14" s="1"/>
  <c r="AK60" i="14"/>
  <c r="BM87" i="17"/>
  <c r="BK88" i="17"/>
  <c r="BL87" i="17"/>
  <c r="Y274" i="14"/>
  <c r="M432" i="1"/>
  <c r="Y67" i="14"/>
  <c r="M90" i="1" s="1"/>
  <c r="AL61" i="14" l="1"/>
  <c r="AM61" i="14" s="1"/>
  <c r="AN60" i="14"/>
  <c r="AO60" i="14" s="1"/>
  <c r="AK61" i="14"/>
  <c r="AI60" i="14"/>
  <c r="AH61" i="14"/>
  <c r="Y68" i="14"/>
  <c r="M91" i="1" s="1"/>
  <c r="Y275" i="14"/>
  <c r="M433" i="1"/>
  <c r="BL88" i="17"/>
  <c r="BM88" i="17"/>
  <c r="BK89" i="17"/>
  <c r="AH62" i="14" l="1"/>
  <c r="AI61" i="14"/>
  <c r="AK62" i="14"/>
  <c r="AN61" i="14"/>
  <c r="AO61" i="14" s="1"/>
  <c r="AL62" i="14"/>
  <c r="AM62" i="14" s="1"/>
  <c r="BL89" i="17"/>
  <c r="BK90" i="17"/>
  <c r="BM89" i="17"/>
  <c r="Y276" i="14"/>
  <c r="M434" i="1"/>
  <c r="Y69" i="14"/>
  <c r="M92" i="1" s="1"/>
  <c r="AK63" i="14" l="1"/>
  <c r="AN62" i="14"/>
  <c r="AO62" i="14" s="1"/>
  <c r="AL63" i="14"/>
  <c r="AM63" i="14" s="1"/>
  <c r="AI62" i="14"/>
  <c r="AH63" i="14"/>
  <c r="Y70" i="14"/>
  <c r="M93" i="1" s="1"/>
  <c r="Y277" i="14"/>
  <c r="M435" i="1"/>
  <c r="BL90" i="17"/>
  <c r="BK91" i="17"/>
  <c r="BM90" i="17"/>
  <c r="AH64" i="14" l="1"/>
  <c r="AI63" i="14"/>
  <c r="AK64" i="14"/>
  <c r="AN63" i="14"/>
  <c r="AO63" i="14" s="1"/>
  <c r="AL64" i="14"/>
  <c r="AM64" i="14" s="1"/>
  <c r="BL91" i="17"/>
  <c r="BK92" i="17"/>
  <c r="BM91" i="17"/>
  <c r="Y278" i="14"/>
  <c r="M436" i="1"/>
  <c r="M96" i="1"/>
  <c r="Y71" i="14"/>
  <c r="AL65" i="14" l="1"/>
  <c r="AM65" i="14" s="1"/>
  <c r="AN64" i="14"/>
  <c r="AO64" i="14" s="1"/>
  <c r="AK65" i="14"/>
  <c r="AI64" i="14"/>
  <c r="AH65" i="14"/>
  <c r="M113" i="1"/>
  <c r="Y72" i="14"/>
  <c r="Y279" i="14"/>
  <c r="M437" i="1"/>
  <c r="BK93" i="17"/>
  <c r="BL92" i="17"/>
  <c r="BM92" i="17"/>
  <c r="AH66" i="14" l="1"/>
  <c r="AI65" i="14"/>
  <c r="AL66" i="14"/>
  <c r="AM66" i="14" s="1"/>
  <c r="AN65" i="14"/>
  <c r="AO65" i="14" s="1"/>
  <c r="AK66" i="14"/>
  <c r="BL93" i="17"/>
  <c r="BM93" i="17"/>
  <c r="BK94" i="17"/>
  <c r="Y280" i="14"/>
  <c r="M438" i="1"/>
  <c r="M114" i="1"/>
  <c r="Y73" i="14"/>
  <c r="AN66" i="14" l="1"/>
  <c r="AO66" i="14" s="1"/>
  <c r="AK67" i="14"/>
  <c r="AL67" i="14"/>
  <c r="AM67" i="14" s="1"/>
  <c r="AI66" i="14"/>
  <c r="AH67" i="14"/>
  <c r="M115" i="1"/>
  <c r="Y74" i="14"/>
  <c r="Y281" i="14"/>
  <c r="M439" i="1"/>
  <c r="BM94" i="17"/>
  <c r="BK95" i="17"/>
  <c r="BL94" i="17"/>
  <c r="AH68" i="14" l="1"/>
  <c r="AI67" i="14"/>
  <c r="AK68" i="14"/>
  <c r="AL68" i="14"/>
  <c r="AM68" i="14" s="1"/>
  <c r="AN67" i="14"/>
  <c r="AO67" i="14" s="1"/>
  <c r="BM95" i="17"/>
  <c r="BL95" i="17"/>
  <c r="BK96" i="17"/>
  <c r="Y282" i="14"/>
  <c r="M440" i="1"/>
  <c r="M116" i="1"/>
  <c r="Y75" i="14"/>
  <c r="AN68" i="14" l="1"/>
  <c r="AO68" i="14" s="1"/>
  <c r="AK69" i="14"/>
  <c r="AK70" i="14" s="1"/>
  <c r="AL69" i="14"/>
  <c r="AM69" i="14" s="1"/>
  <c r="AI68" i="14"/>
  <c r="AH69" i="14"/>
  <c r="M117" i="1"/>
  <c r="Y76" i="14"/>
  <c r="Y283" i="14"/>
  <c r="M441" i="1"/>
  <c r="BM96" i="17"/>
  <c r="BL96" i="17"/>
  <c r="BK97" i="17"/>
  <c r="AH70" i="14" l="1"/>
  <c r="AI69" i="14"/>
  <c r="AN69" i="14"/>
  <c r="AO69" i="14" s="1"/>
  <c r="AL70" i="14"/>
  <c r="AM70" i="14" s="1"/>
  <c r="BM97" i="17"/>
  <c r="BL97" i="17"/>
  <c r="BK98" i="17"/>
  <c r="Y284" i="14"/>
  <c r="M442" i="1"/>
  <c r="M118" i="1"/>
  <c r="Y77" i="14"/>
  <c r="AK71" i="14" l="1"/>
  <c r="AL72" i="14" s="1"/>
  <c r="AN70" i="14"/>
  <c r="AO70" i="14" s="1"/>
  <c r="AL71" i="14"/>
  <c r="AM71" i="14" s="1"/>
  <c r="AI70" i="14"/>
  <c r="AH71" i="14"/>
  <c r="M119" i="1"/>
  <c r="Y78" i="14"/>
  <c r="Y285" i="14"/>
  <c r="M443" i="1"/>
  <c r="BM98" i="17"/>
  <c r="BK99" i="17"/>
  <c r="BL98" i="17"/>
  <c r="AH72" i="14" l="1"/>
  <c r="AI71" i="14"/>
  <c r="AM72" i="14"/>
  <c r="AN71" i="14"/>
  <c r="AO71" i="14" s="1"/>
  <c r="AK72" i="14"/>
  <c r="BM99" i="17"/>
  <c r="BK100" i="17"/>
  <c r="BL99" i="17"/>
  <c r="Y286" i="14"/>
  <c r="M464" i="1"/>
  <c r="M120" i="1"/>
  <c r="Y79" i="14"/>
  <c r="AL73" i="14" l="1"/>
  <c r="AM73" i="14" s="1"/>
  <c r="AN72" i="14"/>
  <c r="AO72" i="14" s="1"/>
  <c r="AK73" i="14"/>
  <c r="AI72" i="14"/>
  <c r="AH73" i="14"/>
  <c r="M121" i="1"/>
  <c r="Y80" i="14"/>
  <c r="Y287" i="14"/>
  <c r="M465" i="1"/>
  <c r="BM100" i="17"/>
  <c r="BK101" i="17"/>
  <c r="BL100" i="17"/>
  <c r="AH74" i="14" l="1"/>
  <c r="AI73" i="14"/>
  <c r="AL74" i="14"/>
  <c r="AM74" i="14" s="1"/>
  <c r="AK74" i="14"/>
  <c r="AN73" i="14"/>
  <c r="AO73" i="14" s="1"/>
  <c r="BM101" i="17"/>
  <c r="BK102" i="17"/>
  <c r="BL101" i="17"/>
  <c r="Y288" i="14"/>
  <c r="M466" i="1"/>
  <c r="M122" i="1"/>
  <c r="Y81" i="14"/>
  <c r="AI74" i="14" l="1"/>
  <c r="AH75" i="14"/>
  <c r="AN74" i="14"/>
  <c r="AO74" i="14" s="1"/>
  <c r="AK75" i="14"/>
  <c r="AL75" i="14"/>
  <c r="AM75" i="14" s="1"/>
  <c r="M123" i="1"/>
  <c r="Y82" i="14"/>
  <c r="Y289" i="14"/>
  <c r="M467" i="1"/>
  <c r="BK103" i="17"/>
  <c r="BM102" i="17"/>
  <c r="BL102" i="17"/>
  <c r="AL76" i="14" l="1"/>
  <c r="AM76" i="14" s="1"/>
  <c r="AK76" i="14"/>
  <c r="AN75" i="14"/>
  <c r="AO75" i="14" s="1"/>
  <c r="AH76" i="14"/>
  <c r="AI75" i="14"/>
  <c r="BM103" i="17"/>
  <c r="BL103" i="17"/>
  <c r="BK104" i="17"/>
  <c r="Y290" i="14"/>
  <c r="M468" i="1"/>
  <c r="M124" i="1"/>
  <c r="Y83" i="14"/>
  <c r="AI76" i="14" l="1"/>
  <c r="AH77" i="14"/>
  <c r="AN76" i="14"/>
  <c r="AO76" i="14" s="1"/>
  <c r="AL77" i="14"/>
  <c r="AM77" i="14" s="1"/>
  <c r="AK77" i="14"/>
  <c r="M125" i="1"/>
  <c r="Y84" i="14"/>
  <c r="Y291" i="14"/>
  <c r="M469" i="1"/>
  <c r="BM104" i="17"/>
  <c r="BK105" i="17"/>
  <c r="BL104" i="17"/>
  <c r="AL78" i="14" l="1"/>
  <c r="AM78" i="14" s="1"/>
  <c r="AK78" i="14"/>
  <c r="AN77" i="14"/>
  <c r="AO77" i="14" s="1"/>
  <c r="AH78" i="14"/>
  <c r="AI77" i="14"/>
  <c r="BM105" i="17"/>
  <c r="BK106" i="17"/>
  <c r="BL105" i="17"/>
  <c r="Y292" i="14"/>
  <c r="M470" i="1"/>
  <c r="M126" i="1"/>
  <c r="Y85" i="14"/>
  <c r="AI78" i="14" l="1"/>
  <c r="AH79" i="14"/>
  <c r="AN78" i="14"/>
  <c r="AO78" i="14" s="1"/>
  <c r="AL79" i="14"/>
  <c r="AM79" i="14" s="1"/>
  <c r="AK79" i="14"/>
  <c r="M127" i="1"/>
  <c r="Y86" i="14"/>
  <c r="Y293" i="14"/>
  <c r="M471" i="1"/>
  <c r="BM106" i="17"/>
  <c r="BK107" i="17"/>
  <c r="BL106" i="17"/>
  <c r="AL80" i="14" l="1"/>
  <c r="AM80" i="14" s="1"/>
  <c r="AK80" i="14"/>
  <c r="AN79" i="14"/>
  <c r="AO79" i="14" s="1"/>
  <c r="AH80" i="14"/>
  <c r="AI79" i="14"/>
  <c r="BM107" i="17"/>
  <c r="BK108" i="17"/>
  <c r="BL107" i="17"/>
  <c r="Y294" i="14"/>
  <c r="M472" i="1"/>
  <c r="M128" i="1"/>
  <c r="Y87" i="14"/>
  <c r="AI80" i="14" l="1"/>
  <c r="AH81" i="14"/>
  <c r="AN80" i="14"/>
  <c r="AO80" i="14" s="1"/>
  <c r="AK81" i="14"/>
  <c r="AL81" i="14"/>
  <c r="AM81" i="14" s="1"/>
  <c r="M129" i="1"/>
  <c r="Y88" i="14"/>
  <c r="Y295" i="14"/>
  <c r="M473" i="1"/>
  <c r="BK109" i="17"/>
  <c r="BM108" i="17"/>
  <c r="BL108" i="17"/>
  <c r="AL82" i="14" l="1"/>
  <c r="AM82" i="14" s="1"/>
  <c r="AK82" i="14"/>
  <c r="AL83" i="14" s="1"/>
  <c r="AN81" i="14"/>
  <c r="AO81" i="14" s="1"/>
  <c r="AH82" i="14"/>
  <c r="AI81" i="14"/>
  <c r="BM109" i="17"/>
  <c r="BL109" i="17"/>
  <c r="BK110" i="17"/>
  <c r="Y296" i="14"/>
  <c r="M474" i="1"/>
  <c r="M130" i="1"/>
  <c r="Y89" i="14"/>
  <c r="AI82" i="14" l="1"/>
  <c r="AH83" i="14"/>
  <c r="AN82" i="14"/>
  <c r="AO82" i="14" s="1"/>
  <c r="AK83" i="14"/>
  <c r="AM83" i="14"/>
  <c r="M131" i="1"/>
  <c r="Y90" i="14"/>
  <c r="Y297" i="14"/>
  <c r="M475" i="1"/>
  <c r="BK111" i="17"/>
  <c r="BM110" i="17"/>
  <c r="BL110" i="17"/>
  <c r="AH84" i="14" l="1"/>
  <c r="AI83" i="14"/>
  <c r="AK84" i="14"/>
  <c r="AL84" i="14"/>
  <c r="AM84" i="14" s="1"/>
  <c r="AN83" i="14"/>
  <c r="AO83" i="14" s="1"/>
  <c r="BL111" i="17"/>
  <c r="BK112" i="17"/>
  <c r="BM111" i="17"/>
  <c r="Y298" i="14"/>
  <c r="M476" i="1"/>
  <c r="M132" i="1"/>
  <c r="Y91" i="14"/>
  <c r="AI84" i="14" l="1"/>
  <c r="AH85" i="14"/>
  <c r="AN84" i="14"/>
  <c r="AO84" i="14" s="1"/>
  <c r="AK85" i="14"/>
  <c r="AL85" i="14"/>
  <c r="AM85" i="14" s="1"/>
  <c r="M133" i="1"/>
  <c r="Y92" i="14"/>
  <c r="Y299" i="14"/>
  <c r="M477" i="1"/>
  <c r="BK113" i="17"/>
  <c r="BL112" i="17"/>
  <c r="BM112" i="17"/>
  <c r="AI85" i="14" l="1"/>
  <c r="AH86" i="14"/>
  <c r="AL86" i="14"/>
  <c r="AM86" i="14" s="1"/>
  <c r="AN85" i="14"/>
  <c r="AO85" i="14" s="1"/>
  <c r="AK86" i="14"/>
  <c r="BL113" i="17"/>
  <c r="BM113" i="17"/>
  <c r="BK114" i="17"/>
  <c r="Y300" i="14"/>
  <c r="M478" i="1"/>
  <c r="M134" i="1"/>
  <c r="Y93" i="14"/>
  <c r="AH87" i="14" l="1"/>
  <c r="AI86" i="14"/>
  <c r="AK87" i="14"/>
  <c r="AN86" i="14"/>
  <c r="AO86" i="14" s="1"/>
  <c r="AL87" i="14"/>
  <c r="AM87" i="14" s="1"/>
  <c r="M135" i="1"/>
  <c r="Y94" i="14"/>
  <c r="Y301" i="14"/>
  <c r="M479" i="1"/>
  <c r="BK115" i="17"/>
  <c r="BL114" i="17"/>
  <c r="BM114" i="17"/>
  <c r="AI87" i="14" l="1"/>
  <c r="AH88" i="14"/>
  <c r="AL88" i="14"/>
  <c r="AM88" i="14" s="1"/>
  <c r="AN87" i="14"/>
  <c r="AO87" i="14" s="1"/>
  <c r="AK88" i="14"/>
  <c r="BM115" i="17"/>
  <c r="BK116" i="17"/>
  <c r="BL115" i="17"/>
  <c r="Y302" i="14"/>
  <c r="M480" i="1"/>
  <c r="M136" i="1"/>
  <c r="Y95" i="14"/>
  <c r="AI88" i="14" l="1"/>
  <c r="AH89" i="14"/>
  <c r="AL89" i="14"/>
  <c r="AM89" i="14" s="1"/>
  <c r="AN88" i="14"/>
  <c r="AO88" i="14" s="1"/>
  <c r="AK89" i="14"/>
  <c r="M137" i="1"/>
  <c r="Y96" i="14"/>
  <c r="Y303" i="14"/>
  <c r="M481" i="1"/>
  <c r="BK117" i="17"/>
  <c r="BM116" i="17"/>
  <c r="BL116" i="17"/>
  <c r="AI89" i="14" l="1"/>
  <c r="AH90" i="14"/>
  <c r="AK90" i="14"/>
  <c r="AL90" i="14"/>
  <c r="AM90" i="14" s="1"/>
  <c r="AN89" i="14"/>
  <c r="AO89" i="14" s="1"/>
  <c r="BM117" i="17"/>
  <c r="BK118" i="17"/>
  <c r="BL117" i="17"/>
  <c r="Y304" i="14"/>
  <c r="M482" i="1"/>
  <c r="M138" i="1"/>
  <c r="Y97" i="14"/>
  <c r="AI90" i="14" l="1"/>
  <c r="AH91" i="14"/>
  <c r="AL91" i="14"/>
  <c r="AM91" i="14" s="1"/>
  <c r="AN90" i="14"/>
  <c r="AO90" i="14" s="1"/>
  <c r="AK91" i="14"/>
  <c r="M139" i="1"/>
  <c r="Y98" i="14"/>
  <c r="Y305" i="14"/>
  <c r="M483" i="1"/>
  <c r="BK119" i="17"/>
  <c r="BL118" i="17"/>
  <c r="BM118" i="17"/>
  <c r="AH92" i="14" l="1"/>
  <c r="AI91" i="14"/>
  <c r="AK92" i="14"/>
  <c r="AL92" i="14"/>
  <c r="AM92" i="14" s="1"/>
  <c r="AN91" i="14"/>
  <c r="AO91" i="14" s="1"/>
  <c r="BM119" i="17"/>
  <c r="BK120" i="17"/>
  <c r="BL119" i="17"/>
  <c r="Y306" i="14"/>
  <c r="M484" i="1"/>
  <c r="M140" i="1"/>
  <c r="Y99" i="14"/>
  <c r="AI92" i="14" l="1"/>
  <c r="AH93" i="14"/>
  <c r="AN92" i="14"/>
  <c r="AO92" i="14" s="1"/>
  <c r="AL93" i="14"/>
  <c r="AM93" i="14" s="1"/>
  <c r="AK93" i="14"/>
  <c r="M141" i="1"/>
  <c r="Y100" i="14"/>
  <c r="Y307" i="14"/>
  <c r="M485" i="1"/>
  <c r="BM120" i="17"/>
  <c r="BK121" i="17"/>
  <c r="BL120" i="17"/>
  <c r="AI93" i="14" l="1"/>
  <c r="AH94" i="14"/>
  <c r="AK94" i="14"/>
  <c r="AL94" i="14"/>
  <c r="AM94" i="14" s="1"/>
  <c r="AN93" i="14"/>
  <c r="AO93" i="14" s="1"/>
  <c r="BM121" i="17"/>
  <c r="BL121" i="17"/>
  <c r="BK122" i="17"/>
  <c r="Y308" i="14"/>
  <c r="M486" i="1"/>
  <c r="M142" i="1"/>
  <c r="M145" i="1" s="1"/>
  <c r="Y101" i="14"/>
  <c r="M162" i="1" s="1"/>
  <c r="AI94" i="14" l="1"/>
  <c r="AH95" i="14"/>
  <c r="AN94" i="14"/>
  <c r="AO94" i="14" s="1"/>
  <c r="AL95" i="14"/>
  <c r="AM95" i="14" s="1"/>
  <c r="AK95" i="14"/>
  <c r="Y102" i="14"/>
  <c r="M163" i="1" s="1"/>
  <c r="Y309" i="14"/>
  <c r="M487" i="1"/>
  <c r="BK123" i="17"/>
  <c r="BL122" i="17"/>
  <c r="BM122" i="17"/>
  <c r="AI95" i="14" l="1"/>
  <c r="AH96" i="14"/>
  <c r="AL96" i="14"/>
  <c r="AM96" i="14" s="1"/>
  <c r="AK96" i="14"/>
  <c r="AN95" i="14"/>
  <c r="AO95" i="14" s="1"/>
  <c r="BM123" i="17"/>
  <c r="BL123" i="17"/>
  <c r="BK124" i="17"/>
  <c r="Y310" i="14"/>
  <c r="M488" i="1"/>
  <c r="Y103" i="14"/>
  <c r="M164" i="1" s="1"/>
  <c r="AI96" i="14" l="1"/>
  <c r="AH97" i="14"/>
  <c r="AN96" i="14"/>
  <c r="AO96" i="14" s="1"/>
  <c r="AL97" i="14"/>
  <c r="AM97" i="14" s="1"/>
  <c r="AK97" i="14"/>
  <c r="Y104" i="14"/>
  <c r="M165" i="1" s="1"/>
  <c r="Y311" i="14"/>
  <c r="M489" i="1"/>
  <c r="BK125" i="17"/>
  <c r="BL124" i="17"/>
  <c r="BM124" i="17"/>
  <c r="AI97" i="14" l="1"/>
  <c r="AH98" i="14"/>
  <c r="AL98" i="14"/>
  <c r="AM98" i="14" s="1"/>
  <c r="AK98" i="14"/>
  <c r="AN97" i="14"/>
  <c r="AO97" i="14" s="1"/>
  <c r="BL125" i="17"/>
  <c r="BK126" i="17"/>
  <c r="BM125" i="17"/>
  <c r="Y312" i="14"/>
  <c r="M490" i="1"/>
  <c r="Y105" i="14"/>
  <c r="M166" i="1" s="1"/>
  <c r="AH99" i="14" l="1"/>
  <c r="AI98" i="14"/>
  <c r="AN98" i="14"/>
  <c r="AO98" i="14" s="1"/>
  <c r="AK99" i="14"/>
  <c r="AK100" i="14" s="1"/>
  <c r="AL99" i="14"/>
  <c r="AM99" i="14" s="1"/>
  <c r="Y106" i="14"/>
  <c r="M167" i="1" s="1"/>
  <c r="Y313" i="14"/>
  <c r="M491" i="1"/>
  <c r="BK127" i="17"/>
  <c r="BM126" i="17"/>
  <c r="BL126" i="17"/>
  <c r="AI99" i="14" l="1"/>
  <c r="AH100" i="14"/>
  <c r="AL100" i="14"/>
  <c r="AM100" i="14" s="1"/>
  <c r="AN99" i="14"/>
  <c r="AO99" i="14" s="1"/>
  <c r="BL127" i="17"/>
  <c r="BM127" i="17"/>
  <c r="BK128" i="17"/>
  <c r="Y314" i="14"/>
  <c r="M492" i="1"/>
  <c r="Y107" i="14"/>
  <c r="M168" i="1" s="1"/>
  <c r="AI100" i="14" l="1"/>
  <c r="AH101" i="14"/>
  <c r="AK101" i="14"/>
  <c r="AN100" i="14"/>
  <c r="AO100" i="14" s="1"/>
  <c r="AL101" i="14"/>
  <c r="AM101" i="14" s="1"/>
  <c r="Y108" i="14"/>
  <c r="M169" i="1" s="1"/>
  <c r="Y315" i="14"/>
  <c r="M493" i="1"/>
  <c r="BK129" i="17"/>
  <c r="BL128" i="17"/>
  <c r="BM128" i="17"/>
  <c r="AI101" i="14" l="1"/>
  <c r="AH102" i="14"/>
  <c r="AL102" i="14"/>
  <c r="AM102" i="14" s="1"/>
  <c r="AN101" i="14"/>
  <c r="AO101" i="14" s="1"/>
  <c r="AK102" i="14"/>
  <c r="BM129" i="17"/>
  <c r="BK130" i="17"/>
  <c r="BL129" i="17"/>
  <c r="Y316" i="14"/>
  <c r="M494" i="1"/>
  <c r="Y109" i="14"/>
  <c r="M170" i="1" s="1"/>
  <c r="AI102" i="14" l="1"/>
  <c r="AH103" i="14"/>
  <c r="AL103" i="14"/>
  <c r="AM103" i="14" s="1"/>
  <c r="AN102" i="14"/>
  <c r="AO102" i="14" s="1"/>
  <c r="AK103" i="14"/>
  <c r="Y110" i="14"/>
  <c r="Y317" i="14"/>
  <c r="M516" i="1" s="1"/>
  <c r="M515" i="1"/>
  <c r="BK131" i="17"/>
  <c r="BL130" i="17"/>
  <c r="BM130" i="17"/>
  <c r="AI103" i="14" l="1"/>
  <c r="AH104" i="14"/>
  <c r="AK104" i="14"/>
  <c r="AL104" i="14"/>
  <c r="AM104" i="14" s="1"/>
  <c r="AN103" i="14"/>
  <c r="AO103" i="14" s="1"/>
  <c r="BM131" i="17"/>
  <c r="BK132" i="17"/>
  <c r="BL131" i="17"/>
  <c r="M171" i="1"/>
  <c r="Y111" i="14"/>
  <c r="AH105" i="14" l="1"/>
  <c r="AI104" i="14"/>
  <c r="AN104" i="14"/>
  <c r="AO104" i="14" s="1"/>
  <c r="AK105" i="14"/>
  <c r="AL105" i="14"/>
  <c r="AM105" i="14" s="1"/>
  <c r="M172" i="1"/>
  <c r="Y112" i="14"/>
  <c r="BK133" i="17"/>
  <c r="BM132" i="17"/>
  <c r="BL132" i="17"/>
  <c r="AI105" i="14" l="1"/>
  <c r="AH106" i="14"/>
  <c r="AK106" i="14"/>
  <c r="AN105" i="14"/>
  <c r="AO105" i="14" s="1"/>
  <c r="AL106" i="14"/>
  <c r="AM106" i="14" s="1"/>
  <c r="BL133" i="17"/>
  <c r="BK134" i="17"/>
  <c r="BM133" i="17"/>
  <c r="M173" i="1"/>
  <c r="Y113" i="14"/>
  <c r="AH107" i="14" l="1"/>
  <c r="AI106" i="14"/>
  <c r="AK107" i="14"/>
  <c r="AN106" i="14"/>
  <c r="AO106" i="14" s="1"/>
  <c r="AL107" i="14"/>
  <c r="AM107" i="14" s="1"/>
  <c r="M174" i="1"/>
  <c r="Y114" i="14"/>
  <c r="BK135" i="17"/>
  <c r="BL134" i="17"/>
  <c r="BM134" i="17"/>
  <c r="AI107" i="14" l="1"/>
  <c r="AH108" i="14"/>
  <c r="AH109" i="14" s="1"/>
  <c r="AH110" i="14" s="1"/>
  <c r="AL108" i="14"/>
  <c r="AM108" i="14" s="1"/>
  <c r="AN107" i="14"/>
  <c r="AO107" i="14" s="1"/>
  <c r="AK108" i="14"/>
  <c r="BL135" i="17"/>
  <c r="BK136" i="17"/>
  <c r="BM135" i="17"/>
  <c r="M175" i="1"/>
  <c r="Y115" i="14"/>
  <c r="AI108" i="14" l="1"/>
  <c r="AL109" i="14"/>
  <c r="AM109" i="14" s="1"/>
  <c r="AN108" i="14"/>
  <c r="AO108" i="14" s="1"/>
  <c r="AK109" i="14"/>
  <c r="M176" i="1"/>
  <c r="Y116" i="14"/>
  <c r="BK137" i="17"/>
  <c r="BL136" i="17"/>
  <c r="BM136" i="17"/>
  <c r="AI109" i="14" l="1"/>
  <c r="AK110" i="14"/>
  <c r="AN109" i="14"/>
  <c r="AO109" i="14" s="1"/>
  <c r="AL110" i="14"/>
  <c r="AM110" i="14" s="1"/>
  <c r="BL137" i="17"/>
  <c r="BM137" i="17"/>
  <c r="BK138" i="17"/>
  <c r="M177" i="1"/>
  <c r="Y117" i="14"/>
  <c r="AI110" i="14" l="1"/>
  <c r="AH111" i="14"/>
  <c r="AL111" i="14"/>
  <c r="AM111" i="14" s="1"/>
  <c r="AN110" i="14"/>
  <c r="AO110" i="14" s="1"/>
  <c r="AK111" i="14"/>
  <c r="M178" i="1"/>
  <c r="Y118" i="14"/>
  <c r="BK139" i="17"/>
  <c r="BL138" i="17"/>
  <c r="BM138" i="17"/>
  <c r="AI111" i="14" l="1"/>
  <c r="AH112" i="14"/>
  <c r="AL112" i="14"/>
  <c r="AM112" i="14" s="1"/>
  <c r="AN111" i="14"/>
  <c r="AO111" i="14" s="1"/>
  <c r="AK112" i="14"/>
  <c r="BK140" i="17"/>
  <c r="BL139" i="17"/>
  <c r="BM139" i="17"/>
  <c r="M179" i="1"/>
  <c r="Y119" i="14"/>
  <c r="AH113" i="14" l="1"/>
  <c r="AI112" i="14"/>
  <c r="AK113" i="14"/>
  <c r="AN112" i="14"/>
  <c r="AO112" i="14" s="1"/>
  <c r="AL113" i="14"/>
  <c r="AM113" i="14" s="1"/>
  <c r="M180" i="1"/>
  <c r="Y120" i="14"/>
  <c r="BK141" i="17"/>
  <c r="BM140" i="17"/>
  <c r="BL140" i="17"/>
  <c r="AI113" i="14" l="1"/>
  <c r="AH114" i="14"/>
  <c r="AK114" i="14"/>
  <c r="AN113" i="14"/>
  <c r="AO113" i="14" s="1"/>
  <c r="AL114" i="14"/>
  <c r="AM114" i="14" s="1"/>
  <c r="BK142" i="17"/>
  <c r="BL141" i="17"/>
  <c r="BM141" i="17"/>
  <c r="M181" i="1"/>
  <c r="Y121" i="14"/>
  <c r="AI114" i="14" l="1"/>
  <c r="AH115" i="14"/>
  <c r="AL115" i="14"/>
  <c r="AM115" i="14" s="1"/>
  <c r="AN114" i="14"/>
  <c r="AO114" i="14" s="1"/>
  <c r="AK115" i="14"/>
  <c r="M182" i="1"/>
  <c r="Y122" i="14"/>
  <c r="BM142" i="17"/>
  <c r="BK143" i="17"/>
  <c r="BL142" i="17"/>
  <c r="AI115" i="14" l="1"/>
  <c r="AH116" i="14"/>
  <c r="AL116" i="14"/>
  <c r="AM116" i="14" s="1"/>
  <c r="AN115" i="14"/>
  <c r="AO115" i="14" s="1"/>
  <c r="AK116" i="14"/>
  <c r="BK144" i="17"/>
  <c r="BM143" i="17"/>
  <c r="BL143" i="17"/>
  <c r="M183" i="1"/>
  <c r="Y123" i="14"/>
  <c r="AL117" i="14" l="1"/>
  <c r="AM117" i="14" s="1"/>
  <c r="AK117" i="14"/>
  <c r="AK118" i="14" s="1"/>
  <c r="AI116" i="14"/>
  <c r="AH117" i="14"/>
  <c r="AN116" i="14"/>
  <c r="AO116" i="14" s="1"/>
  <c r="M184" i="1"/>
  <c r="Y124" i="14"/>
  <c r="BK145" i="17"/>
  <c r="BM144" i="17"/>
  <c r="BL144" i="17"/>
  <c r="AI117" i="14" l="1"/>
  <c r="AH118" i="14"/>
  <c r="AL118" i="14"/>
  <c r="AM118" i="14" s="1"/>
  <c r="AN117" i="14"/>
  <c r="AO117" i="14" s="1"/>
  <c r="BK146" i="17"/>
  <c r="BL145" i="17"/>
  <c r="BM145" i="17"/>
  <c r="M185" i="1"/>
  <c r="Y125" i="14"/>
  <c r="AI118" i="14" l="1"/>
  <c r="AH119" i="14"/>
  <c r="AL119" i="14"/>
  <c r="AM119" i="14" s="1"/>
  <c r="AN118" i="14"/>
  <c r="AO118" i="14" s="1"/>
  <c r="AK119" i="14"/>
  <c r="M186" i="1"/>
  <c r="Y126" i="14"/>
  <c r="BK147" i="17"/>
  <c r="BL146" i="17"/>
  <c r="BM146" i="17"/>
  <c r="AI119" i="14" l="1"/>
  <c r="AH120" i="14"/>
  <c r="AL120" i="14"/>
  <c r="AM120" i="14" s="1"/>
  <c r="AN119" i="14"/>
  <c r="AO119" i="14" s="1"/>
  <c r="AK120" i="14"/>
  <c r="BK148" i="17"/>
  <c r="BL147" i="17"/>
  <c r="BM147" i="17"/>
  <c r="M187" i="1"/>
  <c r="Y127" i="14"/>
  <c r="AI120" i="14" l="1"/>
  <c r="AH121" i="14"/>
  <c r="AK121" i="14"/>
  <c r="AN120" i="14"/>
  <c r="AO120" i="14" s="1"/>
  <c r="AL121" i="14"/>
  <c r="AM121" i="14" s="1"/>
  <c r="M188" i="1"/>
  <c r="Y128" i="14"/>
  <c r="BK149" i="17"/>
  <c r="BL148" i="17"/>
  <c r="BM148" i="17"/>
  <c r="AI121" i="14" l="1"/>
  <c r="AH122" i="14"/>
  <c r="AK122" i="14"/>
  <c r="AN121" i="14"/>
  <c r="AO121" i="14" s="1"/>
  <c r="AL122" i="14"/>
  <c r="AM122" i="14" s="1"/>
  <c r="BM149" i="17"/>
  <c r="BK150" i="17"/>
  <c r="BL149" i="17"/>
  <c r="M189" i="1"/>
  <c r="Y129" i="14"/>
  <c r="AI122" i="14" l="1"/>
  <c r="AH123" i="14"/>
  <c r="AL123" i="14"/>
  <c r="AM123" i="14" s="1"/>
  <c r="AN122" i="14"/>
  <c r="AO122" i="14" s="1"/>
  <c r="AK123" i="14"/>
  <c r="M190" i="1"/>
  <c r="Y130" i="14"/>
  <c r="BL150" i="17"/>
  <c r="BM150" i="17"/>
  <c r="AI123" i="14" l="1"/>
  <c r="AH124" i="14"/>
  <c r="AL124" i="14"/>
  <c r="AM124" i="14" s="1"/>
  <c r="AN123" i="14"/>
  <c r="AO123" i="14" s="1"/>
  <c r="AK124" i="14"/>
  <c r="M191" i="1"/>
  <c r="Y131" i="14"/>
  <c r="AI124" i="14" l="1"/>
  <c r="AH125" i="14"/>
  <c r="AL125" i="14"/>
  <c r="AM125" i="14" s="1"/>
  <c r="AN124" i="14"/>
  <c r="AO124" i="14" s="1"/>
  <c r="AK125" i="14"/>
  <c r="M192" i="1"/>
  <c r="M195" i="1" s="1"/>
  <c r="Y132" i="14"/>
  <c r="AI125" i="14" l="1"/>
  <c r="AH126" i="14"/>
  <c r="AL126" i="14"/>
  <c r="AM126" i="14" s="1"/>
  <c r="AN125" i="14"/>
  <c r="AO125" i="14" s="1"/>
  <c r="AK126" i="14"/>
  <c r="M212" i="1"/>
  <c r="Y133" i="14"/>
  <c r="M213" i="1" s="1"/>
  <c r="AI126" i="14" l="1"/>
  <c r="AH127" i="14"/>
  <c r="AL127" i="14"/>
  <c r="AM127" i="14" s="1"/>
  <c r="AN126" i="14"/>
  <c r="AO126" i="14" s="1"/>
  <c r="AK127" i="14"/>
  <c r="Y134" i="14"/>
  <c r="M214" i="1" s="1"/>
  <c r="AI127" i="14" l="1"/>
  <c r="AH128" i="14"/>
  <c r="AL128" i="14"/>
  <c r="AM128" i="14" s="1"/>
  <c r="AN127" i="14"/>
  <c r="AO127" i="14" s="1"/>
  <c r="AK128" i="14"/>
  <c r="Y135" i="14"/>
  <c r="M215" i="1" s="1"/>
  <c r="AI128" i="14" l="1"/>
  <c r="AH129" i="14"/>
  <c r="AK129" i="14"/>
  <c r="AN128" i="14"/>
  <c r="AO128" i="14" s="1"/>
  <c r="AL129" i="14"/>
  <c r="AM129" i="14" s="1"/>
  <c r="Y136" i="14"/>
  <c r="M216" i="1" s="1"/>
  <c r="AI129" i="14" l="1"/>
  <c r="AH130" i="14"/>
  <c r="AK130" i="14"/>
  <c r="AN129" i="14"/>
  <c r="AO129" i="14" s="1"/>
  <c r="AL130" i="14"/>
  <c r="AM130" i="14" s="1"/>
  <c r="Y137" i="14"/>
  <c r="AI130" i="14" l="1"/>
  <c r="AH131" i="14"/>
  <c r="AK131" i="14"/>
  <c r="AN130" i="14"/>
  <c r="AO130" i="14" s="1"/>
  <c r="AL131" i="14"/>
  <c r="AM131" i="14" s="1"/>
  <c r="M217" i="1"/>
  <c r="Y138" i="14"/>
  <c r="AI131" i="14" l="1"/>
  <c r="AH132" i="14"/>
  <c r="AL132" i="14"/>
  <c r="AM132" i="14" s="1"/>
  <c r="AN131" i="14"/>
  <c r="AO131" i="14" s="1"/>
  <c r="AK132" i="14"/>
  <c r="M218" i="1"/>
  <c r="Y139" i="14"/>
  <c r="AH133" i="14" l="1"/>
  <c r="AI132" i="14"/>
  <c r="AL133" i="14"/>
  <c r="AM133" i="14" s="1"/>
  <c r="AN132" i="14"/>
  <c r="AO132" i="14" s="1"/>
  <c r="AK133" i="14"/>
  <c r="M219" i="1"/>
  <c r="Y140" i="14"/>
  <c r="AI133" i="14" l="1"/>
  <c r="AH134" i="14"/>
  <c r="AL134" i="14"/>
  <c r="AM134" i="14" s="1"/>
  <c r="AN133" i="14"/>
  <c r="AO133" i="14" s="1"/>
  <c r="AK134" i="14"/>
  <c r="M220" i="1"/>
  <c r="Y141" i="14"/>
  <c r="AI134" i="14" l="1"/>
  <c r="AH135" i="14"/>
  <c r="AK135" i="14"/>
  <c r="AN134" i="14"/>
  <c r="AO134" i="14" s="1"/>
  <c r="AL135" i="14"/>
  <c r="AM135" i="14" s="1"/>
  <c r="M221" i="1"/>
  <c r="Y142" i="14"/>
  <c r="AI135" i="14" l="1"/>
  <c r="AH136" i="14"/>
  <c r="AL136" i="14"/>
  <c r="AM136" i="14" s="1"/>
  <c r="AN135" i="14"/>
  <c r="AO135" i="14" s="1"/>
  <c r="AK136" i="14"/>
  <c r="M222" i="1"/>
  <c r="Y143" i="14"/>
  <c r="AI136" i="14" l="1"/>
  <c r="AH137" i="14"/>
  <c r="AK137" i="14"/>
  <c r="AN136" i="14"/>
  <c r="AO136" i="14" s="1"/>
  <c r="AL137" i="14"/>
  <c r="AM137" i="14" s="1"/>
  <c r="M223" i="1"/>
  <c r="Y144" i="14"/>
  <c r="AI137" i="14" l="1"/>
  <c r="AH138" i="14"/>
  <c r="AK138" i="14"/>
  <c r="AN137" i="14"/>
  <c r="AO137" i="14" s="1"/>
  <c r="AL138" i="14"/>
  <c r="AM138" i="14" s="1"/>
  <c r="M224" i="1"/>
  <c r="Y145" i="14"/>
  <c r="AI138" i="14" l="1"/>
  <c r="AH139" i="14"/>
  <c r="AL139" i="14"/>
  <c r="AM139" i="14" s="1"/>
  <c r="AN138" i="14"/>
  <c r="AO138" i="14" s="1"/>
  <c r="AK139" i="14"/>
  <c r="M225" i="1"/>
  <c r="Y146" i="14"/>
  <c r="AI139" i="14" l="1"/>
  <c r="AH140" i="14"/>
  <c r="AL140" i="14"/>
  <c r="AM140" i="14" s="1"/>
  <c r="AK140" i="14"/>
  <c r="AN139" i="14"/>
  <c r="AO139" i="14" s="1"/>
  <c r="M226" i="1"/>
  <c r="Y147" i="14"/>
  <c r="AI140" i="14" l="1"/>
  <c r="AH141" i="14"/>
  <c r="AK141" i="14"/>
  <c r="AN140" i="14"/>
  <c r="AO140" i="14" s="1"/>
  <c r="AL141" i="14"/>
  <c r="AM141" i="14" s="1"/>
  <c r="M227" i="1"/>
  <c r="Y148" i="14"/>
  <c r="AI141" i="14" l="1"/>
  <c r="AH142" i="14"/>
  <c r="AN141" i="14"/>
  <c r="AO141" i="14" s="1"/>
  <c r="AL142" i="14"/>
  <c r="AM142" i="14" s="1"/>
  <c r="AK142" i="14"/>
  <c r="M228" i="1"/>
  <c r="Y149" i="14"/>
  <c r="AI142" i="14" l="1"/>
  <c r="AH143" i="14"/>
  <c r="AN142" i="14"/>
  <c r="AO142" i="14" s="1"/>
  <c r="AL143" i="14"/>
  <c r="AM143" i="14" s="1"/>
  <c r="AK143" i="14"/>
  <c r="M229" i="1"/>
  <c r="Y150" i="14"/>
  <c r="Y151" i="14" s="1"/>
  <c r="AI143" i="14" l="1"/>
  <c r="AH144" i="14"/>
  <c r="AK144" i="14"/>
  <c r="AN143" i="14"/>
  <c r="AO143" i="14" s="1"/>
  <c r="AL144" i="14"/>
  <c r="AM144" i="14" s="1"/>
  <c r="M230" i="1"/>
  <c r="AI144" i="14" l="1"/>
  <c r="AH145" i="14"/>
  <c r="AK145" i="14"/>
  <c r="AN144" i="14"/>
  <c r="AO144" i="14" s="1"/>
  <c r="AL145" i="14"/>
  <c r="AM145" i="14" s="1"/>
  <c r="M231" i="1"/>
  <c r="Y152" i="14"/>
  <c r="AI145" i="14" l="1"/>
  <c r="AH146" i="14"/>
  <c r="AL146" i="14"/>
  <c r="AM146" i="14" s="1"/>
  <c r="AK146" i="14"/>
  <c r="AN145" i="14"/>
  <c r="AO145" i="14" s="1"/>
  <c r="M232" i="1"/>
  <c r="Y153" i="14"/>
  <c r="AI146" i="14" l="1"/>
  <c r="AH147" i="14"/>
  <c r="AL147" i="14"/>
  <c r="AM147" i="14" s="1"/>
  <c r="AN146" i="14"/>
  <c r="AO146" i="14" s="1"/>
  <c r="AK147" i="14"/>
  <c r="M233" i="1"/>
  <c r="Y154" i="14"/>
  <c r="AH148" i="14" l="1"/>
  <c r="AI147" i="14"/>
  <c r="AK148" i="14"/>
  <c r="AL148" i="14"/>
  <c r="AM148" i="14" s="1"/>
  <c r="AN147" i="14"/>
  <c r="AO147" i="14" s="1"/>
  <c r="M234" i="1"/>
  <c r="Y155" i="14"/>
  <c r="AH149" i="14" l="1"/>
  <c r="AI148" i="14"/>
  <c r="AN148" i="14"/>
  <c r="AO148" i="14" s="1"/>
  <c r="AK149" i="14"/>
  <c r="AL149" i="14"/>
  <c r="AM149" i="14" s="1"/>
  <c r="M235" i="1"/>
  <c r="Y156" i="14"/>
  <c r="AI149" i="14" l="1"/>
  <c r="AH150" i="14"/>
  <c r="AK150" i="14"/>
  <c r="AL150" i="14"/>
  <c r="AM150" i="14" s="1"/>
  <c r="AN149" i="14"/>
  <c r="AO149" i="14" s="1"/>
  <c r="M236" i="1"/>
  <c r="Y157" i="14"/>
  <c r="AI150" i="14" l="1"/>
  <c r="AH151" i="14"/>
  <c r="AL151" i="14"/>
  <c r="AM151" i="14" s="1"/>
  <c r="AN150" i="14"/>
  <c r="AO150" i="14" s="1"/>
  <c r="AK151" i="14"/>
  <c r="M237" i="1"/>
  <c r="Y158" i="14"/>
  <c r="AI151" i="14" l="1"/>
  <c r="AH152" i="14"/>
  <c r="AL152" i="14"/>
  <c r="AM152" i="14" s="1"/>
  <c r="AN151" i="14"/>
  <c r="AO151" i="14" s="1"/>
  <c r="AK152" i="14"/>
  <c r="M238" i="1"/>
  <c r="Y159" i="14"/>
  <c r="AI152" i="14" l="1"/>
  <c r="AH153" i="14"/>
  <c r="AN152" i="14"/>
  <c r="AO152" i="14" s="1"/>
  <c r="AK153" i="14"/>
  <c r="AL153" i="14"/>
  <c r="AM153" i="14" s="1"/>
  <c r="M239" i="1"/>
  <c r="Y160" i="14"/>
  <c r="AI153" i="14" l="1"/>
  <c r="AH154" i="14"/>
  <c r="M240" i="1"/>
  <c r="Y161" i="14"/>
  <c r="AL154" i="14"/>
  <c r="AM154" i="14" s="1"/>
  <c r="AK154" i="14"/>
  <c r="AN153" i="14"/>
  <c r="AO153" i="14" s="1"/>
  <c r="AI154" i="14" l="1"/>
  <c r="AH155" i="14"/>
  <c r="AH156" i="14" s="1"/>
  <c r="AH157" i="14" s="1"/>
  <c r="AH158" i="14" s="1"/>
  <c r="M241" i="1"/>
  <c r="Y162" i="14"/>
  <c r="AK155" i="14"/>
  <c r="AN154" i="14"/>
  <c r="AO154" i="14" s="1"/>
  <c r="AL155" i="14"/>
  <c r="AM155" i="14" s="1"/>
  <c r="AI155" i="14" l="1"/>
  <c r="M242" i="1"/>
  <c r="M245" i="1" s="1"/>
  <c r="Y163" i="14"/>
  <c r="AL156" i="14"/>
  <c r="AM156" i="14" s="1"/>
  <c r="AN155" i="14"/>
  <c r="AO155" i="14" s="1"/>
  <c r="AK156" i="14"/>
  <c r="AI156" i="14" l="1"/>
  <c r="M262" i="1"/>
  <c r="Y164" i="14"/>
  <c r="AL157" i="14"/>
  <c r="AM157" i="14" s="1"/>
  <c r="AK157" i="14"/>
  <c r="AN156" i="14"/>
  <c r="AO156" i="14" s="1"/>
  <c r="AI157" i="14" l="1"/>
  <c r="M263" i="1"/>
  <c r="Y165" i="14"/>
  <c r="AK158" i="14"/>
  <c r="AL158" i="14"/>
  <c r="AM158" i="14" s="1"/>
  <c r="AN157" i="14"/>
  <c r="AO157" i="14" s="1"/>
  <c r="AI158" i="14" l="1"/>
  <c r="AH159" i="14"/>
  <c r="M264" i="1"/>
  <c r="Y166" i="14"/>
  <c r="AK159" i="14"/>
  <c r="AL159" i="14"/>
  <c r="AM159" i="14" s="1"/>
  <c r="AN158" i="14"/>
  <c r="AO158" i="14" s="1"/>
  <c r="AI159" i="14" l="1"/>
  <c r="AH160" i="14"/>
  <c r="M265" i="1"/>
  <c r="Y167" i="14"/>
  <c r="AK160" i="14"/>
  <c r="AN159" i="14"/>
  <c r="AO159" i="14" s="1"/>
  <c r="AL160" i="14"/>
  <c r="AM160" i="14" s="1"/>
  <c r="AI160" i="14" l="1"/>
  <c r="AH161" i="14"/>
  <c r="M266" i="1"/>
  <c r="Y168" i="14"/>
  <c r="AN160" i="14"/>
  <c r="AO160" i="14" s="1"/>
  <c r="AK161" i="14"/>
  <c r="AL161" i="14"/>
  <c r="AM161" i="14" s="1"/>
  <c r="AH162" i="14" l="1"/>
  <c r="AI161" i="14"/>
  <c r="M267" i="1"/>
  <c r="Y169" i="14"/>
  <c r="AN161" i="14"/>
  <c r="AO161" i="14" s="1"/>
  <c r="AL162" i="14"/>
  <c r="AM162" i="14" s="1"/>
  <c r="AK162" i="14"/>
  <c r="AI162" i="14" l="1"/>
  <c r="AH163" i="14"/>
  <c r="M268" i="1"/>
  <c r="Y170" i="14"/>
  <c r="AN162" i="14"/>
  <c r="AO162" i="14" s="1"/>
  <c r="AL163" i="14"/>
  <c r="AM163" i="14" s="1"/>
  <c r="AK163" i="14"/>
  <c r="AH164" i="14" l="1"/>
  <c r="AH165" i="14" s="1"/>
  <c r="AH166" i="14" s="1"/>
  <c r="AI163" i="14"/>
  <c r="M269" i="1"/>
  <c r="Y171" i="14"/>
  <c r="AK164" i="14"/>
  <c r="AL164" i="14"/>
  <c r="AM164" i="14" s="1"/>
  <c r="AN163" i="14"/>
  <c r="AO163" i="14" s="1"/>
  <c r="AI164" i="14" l="1"/>
  <c r="M270" i="1"/>
  <c r="Y172" i="14"/>
  <c r="AN164" i="14"/>
  <c r="AO164" i="14" s="1"/>
  <c r="AL165" i="14"/>
  <c r="AM165" i="14" s="1"/>
  <c r="AK165" i="14"/>
  <c r="AI165" i="14" l="1"/>
  <c r="M271" i="1"/>
  <c r="Y173" i="14"/>
  <c r="AN165" i="14"/>
  <c r="AO165" i="14" s="1"/>
  <c r="AL166" i="14"/>
  <c r="AM166" i="14" s="1"/>
  <c r="AK166" i="14"/>
  <c r="AI166" i="14" l="1"/>
  <c r="AH167" i="14"/>
  <c r="M272" i="1"/>
  <c r="Y174" i="14"/>
  <c r="AN166" i="14"/>
  <c r="AO166" i="14" s="1"/>
  <c r="AK167" i="14"/>
  <c r="AL167" i="14"/>
  <c r="AM167" i="14" s="1"/>
  <c r="AI167" i="14" l="1"/>
  <c r="AH168" i="14"/>
  <c r="M273" i="1"/>
  <c r="Y175" i="14"/>
  <c r="AN167" i="14"/>
  <c r="AO167" i="14" s="1"/>
  <c r="AL168" i="14"/>
  <c r="AM168" i="14" s="1"/>
  <c r="AK168" i="14"/>
  <c r="AH169" i="14" l="1"/>
  <c r="AI168" i="14"/>
  <c r="M274" i="1"/>
  <c r="Y176" i="14"/>
  <c r="AN168" i="14"/>
  <c r="AO168" i="14" s="1"/>
  <c r="AK169" i="14"/>
  <c r="AL169" i="14"/>
  <c r="AM169" i="14" s="1"/>
  <c r="AI169" i="14" l="1"/>
  <c r="AH170" i="14"/>
  <c r="M275" i="1"/>
  <c r="Y177" i="14"/>
  <c r="AK170" i="14"/>
  <c r="AN169" i="14"/>
  <c r="AO169" i="14" s="1"/>
  <c r="AL170" i="14"/>
  <c r="AM170" i="14" s="1"/>
  <c r="AI170" i="14" l="1"/>
  <c r="AH171" i="14"/>
  <c r="M276" i="1"/>
  <c r="Y178" i="14"/>
  <c r="AL171" i="14"/>
  <c r="AM171" i="14" s="1"/>
  <c r="AN170" i="14"/>
  <c r="AO170" i="14" s="1"/>
  <c r="AK171" i="14"/>
  <c r="AH172" i="14" l="1"/>
  <c r="AI171" i="14"/>
  <c r="M277" i="1"/>
  <c r="Y179" i="14"/>
  <c r="AN171" i="14"/>
  <c r="AO171" i="14" s="1"/>
  <c r="AK172" i="14"/>
  <c r="AL172" i="14"/>
  <c r="AM172" i="14" s="1"/>
  <c r="AI172" i="14" l="1"/>
  <c r="AH173" i="14"/>
  <c r="M278" i="1"/>
  <c r="Y180" i="14"/>
  <c r="AN172" i="14"/>
  <c r="AO172" i="14" s="1"/>
  <c r="AL173" i="14"/>
  <c r="AM173" i="14" s="1"/>
  <c r="AK173" i="14"/>
  <c r="AH174" i="14" l="1"/>
  <c r="AI173" i="14"/>
  <c r="M279" i="1"/>
  <c r="Y181" i="14"/>
  <c r="AN173" i="14"/>
  <c r="AO173" i="14" s="1"/>
  <c r="AK174" i="14"/>
  <c r="AL174" i="14"/>
  <c r="AM174" i="14" s="1"/>
  <c r="AH175" i="14" l="1"/>
  <c r="AH176" i="14" s="1"/>
  <c r="AH177" i="14" s="1"/>
  <c r="AH178" i="14" s="1"/>
  <c r="AI174" i="14"/>
  <c r="M280" i="1"/>
  <c r="Y182" i="14"/>
  <c r="AN174" i="14"/>
  <c r="AO174" i="14" s="1"/>
  <c r="AL175" i="14"/>
  <c r="AM175" i="14" s="1"/>
  <c r="AK175" i="14"/>
  <c r="AI175" i="14" l="1"/>
  <c r="M281" i="1"/>
  <c r="Y183" i="14"/>
  <c r="AK176" i="14"/>
  <c r="AN175" i="14"/>
  <c r="AO175" i="14" s="1"/>
  <c r="AL176" i="14"/>
  <c r="AM176" i="14" s="1"/>
  <c r="AI176" i="14" l="1"/>
  <c r="M282" i="1"/>
  <c r="Y184" i="14"/>
  <c r="AL177" i="14"/>
  <c r="AM177" i="14" s="1"/>
  <c r="AN176" i="14"/>
  <c r="AO176" i="14" s="1"/>
  <c r="AK177" i="14"/>
  <c r="AI177" i="14" l="1"/>
  <c r="M283" i="1"/>
  <c r="Y185" i="14"/>
  <c r="AL178" i="14"/>
  <c r="AM178" i="14" s="1"/>
  <c r="AK178" i="14"/>
  <c r="AN177" i="14"/>
  <c r="AO177" i="14" s="1"/>
  <c r="AI178" i="14" l="1"/>
  <c r="AH179" i="14"/>
  <c r="M284" i="1"/>
  <c r="Y186" i="14"/>
  <c r="AN178" i="14"/>
  <c r="AO178" i="14" s="1"/>
  <c r="AL179" i="14"/>
  <c r="AM179" i="14" s="1"/>
  <c r="AK179" i="14"/>
  <c r="AI179" i="14" l="1"/>
  <c r="AH180" i="14"/>
  <c r="M285" i="1"/>
  <c r="Y187" i="14"/>
  <c r="AL180" i="14"/>
  <c r="AM180" i="14" s="1"/>
  <c r="AK180" i="14"/>
  <c r="AN179" i="14"/>
  <c r="AO179" i="14" s="1"/>
  <c r="AH181" i="14" l="1"/>
  <c r="AH182" i="14" s="1"/>
  <c r="AI180" i="14"/>
  <c r="M286" i="1"/>
  <c r="Y188" i="14"/>
  <c r="AN180" i="14"/>
  <c r="AO180" i="14" s="1"/>
  <c r="AL181" i="14"/>
  <c r="AM181" i="14" s="1"/>
  <c r="AK181" i="14"/>
  <c r="AI181" i="14" l="1"/>
  <c r="M287" i="1"/>
  <c r="Y189" i="14"/>
  <c r="AL182" i="14"/>
  <c r="AM182" i="14" s="1"/>
  <c r="AN181" i="14"/>
  <c r="AO181" i="14" s="1"/>
  <c r="AK182" i="14"/>
  <c r="AH183" i="14" l="1"/>
  <c r="AI182" i="14"/>
  <c r="M288" i="1"/>
  <c r="Y190" i="14"/>
  <c r="AN182" i="14"/>
  <c r="AO182" i="14" s="1"/>
  <c r="AL183" i="14"/>
  <c r="AM183" i="14" s="1"/>
  <c r="AK183" i="14"/>
  <c r="AI183" i="14" l="1"/>
  <c r="AH184" i="14"/>
  <c r="M289" i="1"/>
  <c r="Y191" i="14"/>
  <c r="AL184" i="14"/>
  <c r="AM184" i="14" s="1"/>
  <c r="AK184" i="14"/>
  <c r="AN183" i="14"/>
  <c r="AO183" i="14" s="1"/>
  <c r="AI184" i="14" l="1"/>
  <c r="AH185" i="14"/>
  <c r="M290" i="1"/>
  <c r="Y192" i="14"/>
  <c r="AN184" i="14"/>
  <c r="AO184" i="14" s="1"/>
  <c r="AL185" i="14"/>
  <c r="AM185" i="14" s="1"/>
  <c r="AK185" i="14"/>
  <c r="AI185" i="14" l="1"/>
  <c r="AH186" i="14"/>
  <c r="M291" i="1"/>
  <c r="M294" i="1" s="1"/>
  <c r="Y193" i="14"/>
  <c r="AN185" i="14"/>
  <c r="AO185" i="14" s="1"/>
  <c r="AK186" i="14"/>
  <c r="AL186" i="14"/>
  <c r="AM186" i="14" s="1"/>
  <c r="AI186" i="14" l="1"/>
  <c r="AH187" i="14"/>
  <c r="M312" i="1"/>
  <c r="Y194" i="14"/>
  <c r="AN186" i="14"/>
  <c r="AO186" i="14" s="1"/>
  <c r="AL187" i="14"/>
  <c r="AM187" i="14" s="1"/>
  <c r="AK187" i="14"/>
  <c r="AH188" i="14" l="1"/>
  <c r="AI187" i="14"/>
  <c r="M313" i="1"/>
  <c r="Y195" i="14"/>
  <c r="AN187" i="14"/>
  <c r="AO187" i="14" s="1"/>
  <c r="AL188" i="14"/>
  <c r="AM188" i="14" s="1"/>
  <c r="AK188" i="14"/>
  <c r="AI188" i="14" l="1"/>
  <c r="AH189" i="14"/>
  <c r="M314" i="1"/>
  <c r="Y196" i="14"/>
  <c r="AN188" i="14"/>
  <c r="AO188" i="14" s="1"/>
  <c r="AL189" i="14"/>
  <c r="AM189" i="14" s="1"/>
  <c r="AK189" i="14"/>
  <c r="AH190" i="14" l="1"/>
  <c r="AI189" i="14"/>
  <c r="M315" i="1"/>
  <c r="Y197" i="14"/>
  <c r="AN189" i="14"/>
  <c r="AO189" i="14" s="1"/>
  <c r="AK190" i="14"/>
  <c r="AL190" i="14"/>
  <c r="AM190" i="14" s="1"/>
  <c r="AH191" i="14" l="1"/>
  <c r="AI190" i="14"/>
  <c r="M316" i="1"/>
  <c r="Y198" i="14"/>
  <c r="AN190" i="14"/>
  <c r="AO190" i="14" s="1"/>
  <c r="AL191" i="14"/>
  <c r="AM191" i="14" s="1"/>
  <c r="AK191" i="14"/>
  <c r="AH192" i="14" l="1"/>
  <c r="AH193" i="14" s="1"/>
  <c r="AH194" i="14" s="1"/>
  <c r="AI191" i="14"/>
  <c r="M317" i="1"/>
  <c r="Y199" i="14"/>
  <c r="AK192" i="14"/>
  <c r="AL192" i="14"/>
  <c r="AM192" i="14" s="1"/>
  <c r="AN191" i="14"/>
  <c r="AO191" i="14" s="1"/>
  <c r="AI194" i="14" l="1"/>
  <c r="AH195" i="14"/>
  <c r="AI192" i="14"/>
  <c r="AI193" i="14"/>
  <c r="M318" i="1"/>
  <c r="Y200" i="14"/>
  <c r="AN192" i="14"/>
  <c r="AO192" i="14" s="1"/>
  <c r="AL193" i="14"/>
  <c r="AM193" i="14" s="1"/>
  <c r="AK193" i="14"/>
  <c r="AH196" i="14" l="1"/>
  <c r="AI195" i="14"/>
  <c r="M319" i="1"/>
  <c r="Y201" i="14"/>
  <c r="AN193" i="14"/>
  <c r="AO193" i="14" s="1"/>
  <c r="AL194" i="14"/>
  <c r="AM194" i="14" s="1"/>
  <c r="AK194" i="14"/>
  <c r="AI196" i="14" l="1"/>
  <c r="AH197" i="14"/>
  <c r="M320" i="1"/>
  <c r="Y202" i="14"/>
  <c r="AN194" i="14"/>
  <c r="AO194" i="14" s="1"/>
  <c r="AL195" i="14"/>
  <c r="AM195" i="14" s="1"/>
  <c r="AK195" i="14"/>
  <c r="AI197" i="14" l="1"/>
  <c r="AH198" i="14"/>
  <c r="M321" i="1"/>
  <c r="Y203" i="14"/>
  <c r="AN195" i="14"/>
  <c r="AO195" i="14" s="1"/>
  <c r="AL196" i="14"/>
  <c r="AM196" i="14" s="1"/>
  <c r="AK196" i="14"/>
  <c r="AH199" i="14" l="1"/>
  <c r="AI198" i="14"/>
  <c r="M322" i="1"/>
  <c r="Y204" i="14"/>
  <c r="AN196" i="14"/>
  <c r="AO196" i="14" s="1"/>
  <c r="AK197" i="14"/>
  <c r="AL197" i="14"/>
  <c r="AM197" i="14" s="1"/>
  <c r="AI199" i="14" l="1"/>
  <c r="AH200" i="14"/>
  <c r="M323" i="1"/>
  <c r="Y205" i="14"/>
  <c r="AL198" i="14"/>
  <c r="AM198" i="14" s="1"/>
  <c r="AK198" i="14"/>
  <c r="AN197" i="14"/>
  <c r="AO197" i="14" s="1"/>
  <c r="AI200" i="14" l="1"/>
  <c r="AH201" i="14"/>
  <c r="M324" i="1"/>
  <c r="Y206" i="14"/>
  <c r="AN198" i="14"/>
  <c r="AO198" i="14" s="1"/>
  <c r="AK199" i="14"/>
  <c r="AL199" i="14"/>
  <c r="AM199" i="14" s="1"/>
  <c r="AI201" i="14" l="1"/>
  <c r="AH202" i="14"/>
  <c r="M325" i="1"/>
  <c r="Y207" i="14"/>
  <c r="AK200" i="14"/>
  <c r="AL200" i="14"/>
  <c r="AM200" i="14" s="1"/>
  <c r="AN199" i="14"/>
  <c r="AO199" i="14" s="1"/>
  <c r="AI202" i="14" l="1"/>
  <c r="AH203" i="14"/>
  <c r="M326" i="1"/>
  <c r="Y208" i="14"/>
  <c r="AN200" i="14"/>
  <c r="AO200" i="14" s="1"/>
  <c r="AL201" i="14"/>
  <c r="AM201" i="14" s="1"/>
  <c r="AK201" i="14"/>
  <c r="AH204" i="14" l="1"/>
  <c r="AI203" i="14"/>
  <c r="M327" i="1"/>
  <c r="Y209" i="14"/>
  <c r="AN201" i="14"/>
  <c r="AO201" i="14" s="1"/>
  <c r="AK202" i="14"/>
  <c r="AL202" i="14"/>
  <c r="AM202" i="14" s="1"/>
  <c r="AI204" i="14" l="1"/>
  <c r="AH205" i="14"/>
  <c r="M328" i="1"/>
  <c r="Y210" i="14"/>
  <c r="AK203" i="14"/>
  <c r="AN202" i="14"/>
  <c r="AO202" i="14" s="1"/>
  <c r="AL203" i="14"/>
  <c r="AM203" i="14" s="1"/>
  <c r="AH206" i="14" l="1"/>
  <c r="AI205" i="14"/>
  <c r="M329" i="1"/>
  <c r="Y211" i="14"/>
  <c r="AN203" i="14"/>
  <c r="AO203" i="14" s="1"/>
  <c r="AL204" i="14"/>
  <c r="AM204" i="14" s="1"/>
  <c r="AK204" i="14"/>
  <c r="AI206" i="14" l="1"/>
  <c r="AH207" i="14"/>
  <c r="M330" i="1"/>
  <c r="Y212" i="14"/>
  <c r="AN204" i="14"/>
  <c r="AO204" i="14" s="1"/>
  <c r="AL205" i="14"/>
  <c r="AM205" i="14" s="1"/>
  <c r="AK205" i="14"/>
  <c r="AI207" i="14" l="1"/>
  <c r="AH208" i="14"/>
  <c r="M331" i="1"/>
  <c r="Y213" i="14"/>
  <c r="AL206" i="14"/>
  <c r="AM206" i="14" s="1"/>
  <c r="AK206" i="14"/>
  <c r="AN205" i="14"/>
  <c r="AO205" i="14" s="1"/>
  <c r="AI208" i="14" l="1"/>
  <c r="AH209" i="14"/>
  <c r="M332" i="1"/>
  <c r="Y214" i="14"/>
  <c r="AN206" i="14"/>
  <c r="AO206" i="14" s="1"/>
  <c r="AL207" i="14"/>
  <c r="AM207" i="14" s="1"/>
  <c r="AK207" i="14"/>
  <c r="AH210" i="14" l="1"/>
  <c r="AI209" i="14"/>
  <c r="M333" i="1"/>
  <c r="Y215" i="14"/>
  <c r="AL208" i="14"/>
  <c r="AM208" i="14" s="1"/>
  <c r="AN207" i="14"/>
  <c r="AO207" i="14" s="1"/>
  <c r="AK208" i="14"/>
  <c r="AI210" i="14" l="1"/>
  <c r="AH211" i="14"/>
  <c r="AN208" i="14"/>
  <c r="AO208" i="14" s="1"/>
  <c r="AL209" i="14"/>
  <c r="AM209" i="14" s="1"/>
  <c r="AK209" i="14"/>
  <c r="M334" i="1"/>
  <c r="Y216" i="14"/>
  <c r="AI211" i="14" l="1"/>
  <c r="AH212" i="14"/>
  <c r="M335" i="1"/>
  <c r="Y217" i="14"/>
  <c r="AK210" i="14"/>
  <c r="AL210" i="14"/>
  <c r="AM210" i="14" s="1"/>
  <c r="AN209" i="14"/>
  <c r="AO209" i="14" s="1"/>
  <c r="AI212" i="14" l="1"/>
  <c r="AH213" i="14"/>
  <c r="AL211" i="14"/>
  <c r="AM211" i="14" s="1"/>
  <c r="AN210" i="14"/>
  <c r="AO210" i="14" s="1"/>
  <c r="AK211" i="14"/>
  <c r="M336" i="1"/>
  <c r="Y218" i="14"/>
  <c r="AI213" i="14" l="1"/>
  <c r="AH214" i="14"/>
  <c r="Y219" i="14"/>
  <c r="M337" i="1"/>
  <c r="AK212" i="14"/>
  <c r="AN211" i="14"/>
  <c r="AO211" i="14" s="1"/>
  <c r="AL212" i="14"/>
  <c r="AM212" i="14" s="1"/>
  <c r="AI214" i="14" l="1"/>
  <c r="AH215" i="14"/>
  <c r="AL213" i="14"/>
  <c r="AM213" i="14" s="1"/>
  <c r="AK213" i="14"/>
  <c r="AN212" i="14"/>
  <c r="AO212" i="14" s="1"/>
  <c r="Y220" i="14"/>
  <c r="M338" i="1"/>
  <c r="AI215" i="14" l="1"/>
  <c r="AH216" i="14"/>
  <c r="M339" i="1"/>
  <c r="Y221" i="14"/>
  <c r="AK214" i="14"/>
  <c r="AN213" i="14"/>
  <c r="AO213" i="14" s="1"/>
  <c r="AL214" i="14"/>
  <c r="AM214" i="14" s="1"/>
  <c r="AI216" i="14" l="1"/>
  <c r="AH217" i="14"/>
  <c r="Y222" i="14"/>
  <c r="M340" i="1"/>
  <c r="AN214" i="14"/>
  <c r="AO214" i="14" s="1"/>
  <c r="AL215" i="14"/>
  <c r="AM215" i="14" s="1"/>
  <c r="AK215" i="14"/>
  <c r="AH218" i="14" l="1"/>
  <c r="AI217" i="14"/>
  <c r="M341" i="1"/>
  <c r="Y223" i="14"/>
  <c r="AK216" i="14"/>
  <c r="AN215" i="14"/>
  <c r="AO215" i="14" s="1"/>
  <c r="AL216" i="14"/>
  <c r="AM216" i="14" s="1"/>
  <c r="M342" i="1" l="1"/>
  <c r="M345" i="1" s="1"/>
  <c r="Y224" i="14"/>
  <c r="AH219" i="14"/>
  <c r="AI218" i="14"/>
  <c r="AL217" i="14"/>
  <c r="AM217" i="14" s="1"/>
  <c r="AN216" i="14"/>
  <c r="AO216" i="14" s="1"/>
  <c r="AK217" i="14"/>
  <c r="Y225" i="14" l="1"/>
  <c r="M363" i="1"/>
  <c r="AI219" i="14"/>
  <c r="AH220" i="14"/>
  <c r="AK218" i="14"/>
  <c r="AL218" i="14"/>
  <c r="AM218" i="14" s="1"/>
  <c r="AN217" i="14"/>
  <c r="AO217" i="14" s="1"/>
  <c r="Y226" i="14" l="1"/>
  <c r="M364" i="1"/>
  <c r="AI220" i="14"/>
  <c r="AH221" i="14"/>
  <c r="AN218" i="14"/>
  <c r="AO218" i="14" s="1"/>
  <c r="AL219" i="14"/>
  <c r="AM219" i="14" s="1"/>
  <c r="AK219" i="14"/>
  <c r="Y227" i="14" l="1"/>
  <c r="M365" i="1"/>
  <c r="AI221" i="14"/>
  <c r="AH222" i="14"/>
  <c r="AN219" i="14"/>
  <c r="AO219" i="14" s="1"/>
  <c r="AK220" i="14"/>
  <c r="AL220" i="14"/>
  <c r="AM220" i="14" s="1"/>
  <c r="Y228" i="14" l="1"/>
  <c r="M366" i="1"/>
  <c r="AH223" i="14"/>
  <c r="AI222" i="14"/>
  <c r="AN220" i="14"/>
  <c r="AO220" i="14" s="1"/>
  <c r="AL221" i="14"/>
  <c r="AM221" i="14" s="1"/>
  <c r="AK221" i="14"/>
  <c r="AI223" i="14" l="1"/>
  <c r="AH224" i="14"/>
  <c r="Y229" i="14"/>
  <c r="M367" i="1"/>
  <c r="AN221" i="14"/>
  <c r="AO221" i="14" s="1"/>
  <c r="AK222" i="14"/>
  <c r="AL222" i="14"/>
  <c r="AM222" i="14" s="1"/>
  <c r="Y230" i="14" l="1"/>
  <c r="M368" i="1"/>
  <c r="AI224" i="14"/>
  <c r="AH225" i="14"/>
  <c r="AN222" i="14"/>
  <c r="AO222" i="14" s="1"/>
  <c r="AL223" i="14"/>
  <c r="AM223" i="14" s="1"/>
  <c r="AK223" i="14"/>
  <c r="AI225" i="14" l="1"/>
  <c r="AH226" i="14"/>
  <c r="AN223" i="14"/>
  <c r="AL224" i="14"/>
  <c r="AM224" i="14" s="1"/>
  <c r="AK224" i="14"/>
  <c r="Y231" i="14"/>
  <c r="M369" i="1"/>
  <c r="AO223" i="14"/>
  <c r="Y232" i="14" l="1"/>
  <c r="M370" i="1"/>
  <c r="AI226" i="14"/>
  <c r="AH227" i="14"/>
  <c r="AN224" i="14"/>
  <c r="AO224" i="14" s="1"/>
  <c r="AL225" i="14"/>
  <c r="AM225" i="14" s="1"/>
  <c r="AK225" i="14"/>
  <c r="AH228" i="14" l="1"/>
  <c r="AI227" i="14"/>
  <c r="AN225" i="14"/>
  <c r="AO225" i="14" s="1"/>
  <c r="AK226" i="14"/>
  <c r="AL226" i="14"/>
  <c r="AM226" i="14" s="1"/>
  <c r="Y233" i="14"/>
  <c r="M371" i="1"/>
  <c r="M372" i="1" l="1"/>
  <c r="Y234" i="14"/>
  <c r="AK227" i="14"/>
  <c r="AN226" i="14"/>
  <c r="AO226" i="14" s="1"/>
  <c r="AL227" i="14"/>
  <c r="AM227" i="14" s="1"/>
  <c r="AH229" i="14"/>
  <c r="AI228" i="14"/>
  <c r="Y235" i="14" l="1"/>
  <c r="M373" i="1"/>
  <c r="AH230" i="14"/>
  <c r="AI229" i="14"/>
  <c r="AL228" i="14"/>
  <c r="AM228" i="14" s="1"/>
  <c r="AK228" i="14"/>
  <c r="AN227" i="14"/>
  <c r="AO227" i="14" s="1"/>
  <c r="M374" i="1" l="1"/>
  <c r="Y236" i="14"/>
  <c r="AH231" i="14"/>
  <c r="AI230" i="14"/>
  <c r="AN228" i="14"/>
  <c r="AO228" i="14" s="1"/>
  <c r="AL229" i="14"/>
  <c r="AM229" i="14" s="1"/>
  <c r="AK229" i="14"/>
  <c r="Y237" i="14" l="1"/>
  <c r="M375" i="1"/>
  <c r="AN229" i="14"/>
  <c r="AO229" i="14" s="1"/>
  <c r="AL230" i="14"/>
  <c r="AM230" i="14" s="1"/>
  <c r="AK230" i="14"/>
  <c r="AI231" i="14"/>
  <c r="AH232" i="14"/>
  <c r="Y238" i="14" l="1"/>
  <c r="M377" i="1" s="1"/>
  <c r="M395" i="1" s="1"/>
  <c r="M376" i="1"/>
  <c r="AK231" i="14"/>
  <c r="AL231" i="14"/>
  <c r="AM231" i="14" s="1"/>
  <c r="AN230" i="14"/>
  <c r="AO230" i="14" s="1"/>
  <c r="AI232" i="14"/>
  <c r="AH233" i="14"/>
  <c r="AI233" i="14" l="1"/>
  <c r="AH234" i="14"/>
  <c r="AK232" i="14"/>
  <c r="AL232" i="14"/>
  <c r="AM232" i="14" s="1"/>
  <c r="AN231" i="14"/>
  <c r="AO231" i="14" s="1"/>
  <c r="AI234" i="14" l="1"/>
  <c r="AH235" i="14"/>
  <c r="AL233" i="14"/>
  <c r="AM233" i="14" s="1"/>
  <c r="AN232" i="14"/>
  <c r="AO232" i="14" s="1"/>
  <c r="AK233" i="14"/>
  <c r="AN233" i="14" l="1"/>
  <c r="AL234" i="14"/>
  <c r="AM234" i="14" s="1"/>
  <c r="AK234" i="14"/>
  <c r="AI235" i="14"/>
  <c r="AH236" i="14"/>
  <c r="AO233" i="14"/>
  <c r="AI236" i="14" l="1"/>
  <c r="AH237" i="14"/>
  <c r="AL235" i="14"/>
  <c r="AM235" i="14" s="1"/>
  <c r="AN234" i="14"/>
  <c r="AO234" i="14" s="1"/>
  <c r="AK235" i="14"/>
  <c r="AL236" i="14" l="1"/>
  <c r="AM236" i="14" s="1"/>
  <c r="AN235" i="14"/>
  <c r="AO235" i="14" s="1"/>
  <c r="AK236" i="14"/>
  <c r="AH238" i="14"/>
  <c r="AI238" i="14" s="1"/>
  <c r="AI237" i="14"/>
  <c r="AR216" i="17"/>
  <c r="BJ205" i="17"/>
  <c r="AT205" i="17"/>
  <c r="BB217" i="17"/>
  <c r="AL237" i="14" l="1"/>
  <c r="AM237" i="14" s="1"/>
  <c r="AN236" i="14"/>
  <c r="AO236" i="14" s="1"/>
  <c r="AK237" i="14"/>
  <c r="AT217" i="17"/>
  <c r="BJ217" i="17"/>
  <c r="AR217" i="17"/>
  <c r="AQ217" i="17" s="1"/>
  <c r="AQ216" i="17"/>
  <c r="AN237" i="14" l="1"/>
  <c r="AO237" i="14" s="1"/>
  <c r="AL238" i="14"/>
  <c r="AM238" i="14" s="1"/>
  <c r="AK238" i="14"/>
  <c r="AN238" i="14" s="1"/>
  <c r="AO238" i="14" s="1"/>
  <c r="BE217" i="17"/>
  <c r="AR204" i="17" l="1"/>
  <c r="BB205" i="17"/>
  <c r="BE204" i="17" l="1"/>
  <c r="AR208" i="17"/>
  <c r="AQ204" i="17"/>
  <c r="BE209" i="17" l="1"/>
  <c r="AQ208" i="17"/>
  <c r="AR210" i="17" l="1"/>
  <c r="AR187" i="17"/>
  <c r="AR180" i="17"/>
  <c r="AR159" i="17"/>
  <c r="AR157" i="17"/>
  <c r="AR150" i="17"/>
  <c r="BB151" i="17"/>
  <c r="BB173" i="17"/>
  <c r="BB194" i="17"/>
  <c r="BB215" i="17"/>
  <c r="BJ215" i="17" s="1"/>
  <c r="BB181" i="17"/>
  <c r="BB188" i="17"/>
  <c r="BJ181" i="17" l="1"/>
  <c r="AT181" i="17"/>
  <c r="AR215" i="17"/>
  <c r="AQ215" i="17" s="1"/>
  <c r="AQ210" i="17"/>
  <c r="BE211" i="17"/>
  <c r="BE210" i="17"/>
  <c r="BJ194" i="17"/>
  <c r="AT194" i="17"/>
  <c r="BJ188" i="17"/>
  <c r="AT188" i="17"/>
  <c r="AQ187" i="17"/>
  <c r="AQ180" i="17"/>
  <c r="AT173" i="17"/>
  <c r="BJ173" i="17"/>
  <c r="BE159" i="17"/>
  <c r="AQ159" i="17"/>
  <c r="BE160" i="17"/>
  <c r="BE157" i="17"/>
  <c r="AQ157" i="17"/>
  <c r="BE158" i="17"/>
  <c r="BJ151" i="17"/>
  <c r="BK151" i="17" s="1"/>
  <c r="AT151" i="17"/>
  <c r="AQ150" i="17"/>
  <c r="BE150" i="17"/>
  <c r="AR143" i="17"/>
  <c r="BE144" i="17" s="1"/>
  <c r="BE216" i="17" l="1"/>
  <c r="AQ143" i="17"/>
  <c r="BE143" i="17"/>
  <c r="BL151" i="17"/>
  <c r="BM151" i="17"/>
  <c r="AR151" i="17" l="1"/>
  <c r="AQ151" i="17" s="1"/>
  <c r="BB152" i="17"/>
  <c r="BE151" i="17" l="1"/>
  <c r="BJ152" i="17"/>
  <c r="BK152" i="17" s="1"/>
  <c r="AT152" i="17"/>
  <c r="BL152" i="17" l="1"/>
  <c r="BK153" i="17"/>
  <c r="BM152" i="17"/>
  <c r="BL153" i="17" l="1"/>
  <c r="BK154" i="17"/>
  <c r="BM153" i="17"/>
  <c r="BK155" i="17" l="1"/>
  <c r="BL154" i="17"/>
  <c r="BM154" i="17"/>
  <c r="BK156" i="17" l="1"/>
  <c r="BL155" i="17"/>
  <c r="BM155" i="17"/>
  <c r="BM156" i="17" l="1"/>
  <c r="BK157" i="17"/>
  <c r="BL156" i="17"/>
  <c r="BL157" i="17" l="1"/>
  <c r="BK158" i="17"/>
  <c r="BM157" i="17"/>
  <c r="BL158" i="17" l="1"/>
  <c r="BM158" i="17"/>
  <c r="BK159" i="17"/>
  <c r="BL159" i="17" l="1"/>
  <c r="BM159" i="17"/>
  <c r="BK160" i="17"/>
  <c r="BM160" i="17" l="1"/>
  <c r="BL160" i="17"/>
  <c r="BK161" i="17"/>
  <c r="BM161" i="17" l="1"/>
  <c r="BL161" i="17"/>
  <c r="BK162" i="17"/>
  <c r="BK163" i="17" l="1"/>
  <c r="BL162" i="17"/>
  <c r="BM162" i="17"/>
  <c r="BL163" i="17" l="1"/>
  <c r="BK164" i="17"/>
  <c r="BM163" i="17"/>
  <c r="BM164" i="17" l="1"/>
  <c r="BL164" i="17"/>
  <c r="AR152" i="17" l="1"/>
  <c r="AQ152" i="17" s="1"/>
  <c r="BE152" i="17" l="1"/>
  <c r="BE153" i="17"/>
  <c r="AR173" i="17" l="1"/>
  <c r="BB174" i="17"/>
  <c r="BJ174" i="17" l="1"/>
  <c r="AT174" i="17"/>
  <c r="AQ173" i="17"/>
  <c r="AR174" i="17" l="1"/>
  <c r="BB175" i="17"/>
  <c r="BJ175" i="17" l="1"/>
  <c r="AT175" i="17"/>
  <c r="AQ174" i="17"/>
  <c r="BE174" i="17"/>
  <c r="AR175" i="17" l="1"/>
  <c r="BE175" i="17" s="1"/>
  <c r="AQ175" i="17" l="1"/>
  <c r="BE176" i="17"/>
  <c r="AR194" i="17" l="1"/>
  <c r="BB195" i="17"/>
  <c r="AQ194" i="17" l="1"/>
  <c r="BB202" i="17" l="1"/>
  <c r="BJ202" i="17" l="1"/>
  <c r="AT202" i="17"/>
  <c r="AR202" i="17" l="1"/>
  <c r="BE203" i="17" s="1"/>
  <c r="AQ202" i="17" l="1"/>
  <c r="AR117" i="17" l="1"/>
  <c r="AQ117" i="17" l="1"/>
  <c r="BE118" i="17"/>
  <c r="BE117" i="17"/>
  <c r="AX117" i="17" s="1"/>
  <c r="BA117" i="17" s="1"/>
  <c r="AX95" i="17"/>
  <c r="BA95" i="17" s="1"/>
  <c r="BD95" i="17" s="1"/>
  <c r="AX82" i="17"/>
  <c r="BA82" i="17" s="1"/>
  <c r="AX85" i="17"/>
  <c r="BA85" i="17" s="1"/>
  <c r="AX58" i="17"/>
  <c r="BA58" i="17" s="1"/>
  <c r="AX103" i="17"/>
  <c r="BA103" i="17" s="1"/>
  <c r="AX39" i="17"/>
  <c r="BA39" i="17" s="1"/>
  <c r="BD39" i="17" s="1"/>
  <c r="AR212" i="17" l="1"/>
  <c r="AR205" i="17"/>
  <c r="AR199" i="17"/>
  <c r="AR195" i="17"/>
  <c r="AR192" i="17"/>
  <c r="AR188" i="17"/>
  <c r="AR184" i="17"/>
  <c r="AR181" i="17"/>
  <c r="AR177" i="17"/>
  <c r="AR171" i="17"/>
  <c r="AX169" i="17"/>
  <c r="BA169" i="17" s="1"/>
  <c r="BD169" i="17" s="1"/>
  <c r="AR164" i="17"/>
  <c r="BN117" i="17"/>
  <c r="BO117" i="17" s="1"/>
  <c r="BF117" i="17"/>
  <c r="BD117" i="17"/>
  <c r="BF58" i="17"/>
  <c r="BN58" i="17"/>
  <c r="BO58" i="17" s="1"/>
  <c r="BD58" i="17"/>
  <c r="BF85" i="17"/>
  <c r="BD85" i="17"/>
  <c r="BF82" i="17"/>
  <c r="BD82" i="17"/>
  <c r="AX136" i="17"/>
  <c r="BA136" i="17" s="1"/>
  <c r="BD136" i="17" s="1"/>
  <c r="AX163" i="17"/>
  <c r="BA163" i="17" s="1"/>
  <c r="BF163" i="17" s="1"/>
  <c r="AX110" i="17"/>
  <c r="BA110" i="17" s="1"/>
  <c r="BF110" i="17" s="1"/>
  <c r="AX116" i="17"/>
  <c r="BA116" i="17" s="1"/>
  <c r="BF116" i="17" s="1"/>
  <c r="AX44" i="17"/>
  <c r="BA44" i="17" s="1"/>
  <c r="BF44" i="17" s="1"/>
  <c r="AX124" i="17"/>
  <c r="BA124" i="17" s="1"/>
  <c r="BF124" i="17" s="1"/>
  <c r="AX157" i="17"/>
  <c r="BA157" i="17" s="1"/>
  <c r="BF157" i="17" s="1"/>
  <c r="AX118" i="17"/>
  <c r="BA118" i="17" s="1"/>
  <c r="BN118" i="17" s="1"/>
  <c r="BO118" i="17" s="1"/>
  <c r="AX138" i="17"/>
  <c r="BA138" i="17" s="1"/>
  <c r="BF138" i="17" s="1"/>
  <c r="AX115" i="17"/>
  <c r="BA115" i="17" s="1"/>
  <c r="BF115" i="17" s="1"/>
  <c r="AX37" i="17"/>
  <c r="BA37" i="17" s="1"/>
  <c r="AX209" i="17"/>
  <c r="BA209" i="17" s="1"/>
  <c r="BF209" i="17" s="1"/>
  <c r="AX174" i="17"/>
  <c r="BA174" i="17" s="1"/>
  <c r="BF174" i="17" s="1"/>
  <c r="AX203" i="17"/>
  <c r="BA203" i="17" s="1"/>
  <c r="BF203" i="17" s="1"/>
  <c r="AX162" i="17"/>
  <c r="BA162" i="17" s="1"/>
  <c r="BF162" i="17" s="1"/>
  <c r="AX38" i="17"/>
  <c r="BA38" i="17" s="1"/>
  <c r="BF38" i="17" s="1"/>
  <c r="AX123" i="17"/>
  <c r="BA123" i="17" s="1"/>
  <c r="BF123" i="17" s="1"/>
  <c r="AX76" i="17"/>
  <c r="BA76" i="17" s="1"/>
  <c r="BF76" i="17" s="1"/>
  <c r="AX43" i="17"/>
  <c r="BA43" i="17" s="1"/>
  <c r="AX97" i="17"/>
  <c r="BA97" i="17" s="1"/>
  <c r="BN97" i="17" s="1"/>
  <c r="BO97" i="17" s="1"/>
  <c r="AX64" i="17"/>
  <c r="BA64" i="17" s="1"/>
  <c r="BN64" i="17" s="1"/>
  <c r="BO64" i="17" s="1"/>
  <c r="AX77" i="17"/>
  <c r="BA77" i="17" s="1"/>
  <c r="BF77" i="17" s="1"/>
  <c r="AX83" i="17"/>
  <c r="BA83" i="17" s="1"/>
  <c r="BN83" i="17" s="1"/>
  <c r="BO83" i="17" s="1"/>
  <c r="AX153" i="17"/>
  <c r="BA153" i="17" s="1"/>
  <c r="BD153" i="17" s="1"/>
  <c r="AX129" i="17"/>
  <c r="BA129" i="17" s="1"/>
  <c r="BF129" i="17" s="1"/>
  <c r="AX71" i="17"/>
  <c r="BA71" i="17" s="1"/>
  <c r="BD71" i="17" s="1"/>
  <c r="AX87" i="17"/>
  <c r="BA87" i="17" s="1"/>
  <c r="BD87" i="17" s="1"/>
  <c r="AX147" i="17"/>
  <c r="BA147" i="17" s="1"/>
  <c r="BF147" i="17" s="1"/>
  <c r="AX158" i="17"/>
  <c r="BA158" i="17" s="1"/>
  <c r="BN82" i="17"/>
  <c r="BO82" i="17" s="1"/>
  <c r="AX104" i="17"/>
  <c r="BA104" i="17" s="1"/>
  <c r="BF104" i="17" s="1"/>
  <c r="AX128" i="17"/>
  <c r="BA128" i="17" s="1"/>
  <c r="BF128" i="17" s="1"/>
  <c r="AX48" i="17"/>
  <c r="BA48" i="17" s="1"/>
  <c r="BF48" i="17" s="1"/>
  <c r="AX159" i="17"/>
  <c r="BA159" i="17" s="1"/>
  <c r="BF159" i="17" s="1"/>
  <c r="BN85" i="17"/>
  <c r="BO85" i="17" s="1"/>
  <c r="AX75" i="17"/>
  <c r="BA75" i="17" s="1"/>
  <c r="BF75" i="17" s="1"/>
  <c r="AX35" i="17"/>
  <c r="BA35" i="17" s="1"/>
  <c r="AX52" i="17"/>
  <c r="BA52" i="17" s="1"/>
  <c r="BF52" i="17" s="1"/>
  <c r="AX49" i="17"/>
  <c r="BA49" i="17" s="1"/>
  <c r="BN49" i="17" s="1"/>
  <c r="BO49" i="17" s="1"/>
  <c r="AX91" i="17"/>
  <c r="BA91" i="17" s="1"/>
  <c r="BF91" i="17" s="1"/>
  <c r="AX134" i="17"/>
  <c r="BA134" i="17" s="1"/>
  <c r="BF134" i="17" s="1"/>
  <c r="AX121" i="17"/>
  <c r="BA121" i="17" s="1"/>
  <c r="BF121" i="17" s="1"/>
  <c r="AX69" i="17"/>
  <c r="BA69" i="17" s="1"/>
  <c r="BF69" i="17" s="1"/>
  <c r="AX216" i="17"/>
  <c r="BA216" i="17" s="1"/>
  <c r="BN216" i="17" s="1"/>
  <c r="BO216" i="17" s="1"/>
  <c r="AX142" i="17"/>
  <c r="BA142" i="17" s="1"/>
  <c r="BF142" i="17" s="1"/>
  <c r="AX53" i="17"/>
  <c r="BA53" i="17" s="1"/>
  <c r="BF53" i="17" s="1"/>
  <c r="AX146" i="17"/>
  <c r="BA146" i="17" s="1"/>
  <c r="BF146" i="17" s="1"/>
  <c r="AX148" i="17"/>
  <c r="BA148" i="17" s="1"/>
  <c r="BN148" i="17" s="1"/>
  <c r="BO148" i="17" s="1"/>
  <c r="AX81" i="17"/>
  <c r="BA81" i="17" s="1"/>
  <c r="BN81" i="17" s="1"/>
  <c r="BO81" i="17" s="1"/>
  <c r="AX135" i="17"/>
  <c r="BA135" i="17" s="1"/>
  <c r="BN135" i="17" s="1"/>
  <c r="BO135" i="17" s="1"/>
  <c r="AX106" i="17"/>
  <c r="BA106" i="17" s="1"/>
  <c r="BF106" i="17" s="1"/>
  <c r="AX41" i="17"/>
  <c r="BA41" i="17" s="1"/>
  <c r="BN41" i="17" s="1"/>
  <c r="BO41" i="17" s="1"/>
  <c r="AX152" i="17"/>
  <c r="BA152" i="17" s="1"/>
  <c r="BN152" i="17" s="1"/>
  <c r="BO152" i="17" s="1"/>
  <c r="AX90" i="17"/>
  <c r="BA90" i="17" s="1"/>
  <c r="BF90" i="17" s="1"/>
  <c r="AX139" i="17"/>
  <c r="BA139" i="17" s="1"/>
  <c r="BF139" i="17" s="1"/>
  <c r="AX127" i="17"/>
  <c r="BA127" i="17" s="1"/>
  <c r="BN127" i="17" s="1"/>
  <c r="BO127" i="17" s="1"/>
  <c r="AX101" i="17"/>
  <c r="BA101" i="17" s="1"/>
  <c r="BF101" i="17" s="1"/>
  <c r="AX190" i="17"/>
  <c r="BA190" i="17" s="1"/>
  <c r="BN190" i="17" s="1"/>
  <c r="BO190" i="17" s="1"/>
  <c r="AX107" i="17"/>
  <c r="BA107" i="17" s="1"/>
  <c r="AX102" i="17"/>
  <c r="BA102" i="17" s="1"/>
  <c r="BF102" i="17" s="1"/>
  <c r="AX73" i="17"/>
  <c r="BA73" i="17" s="1"/>
  <c r="BD73" i="17" s="1"/>
  <c r="AX61" i="17"/>
  <c r="BA61" i="17" s="1"/>
  <c r="BF61" i="17" s="1"/>
  <c r="AX84" i="17"/>
  <c r="BA84" i="17" s="1"/>
  <c r="BF84" i="17" s="1"/>
  <c r="AX72" i="17"/>
  <c r="BA72" i="17" s="1"/>
  <c r="AX66" i="17"/>
  <c r="BA66" i="17" s="1"/>
  <c r="BF66" i="17" s="1"/>
  <c r="AX100" i="17"/>
  <c r="BA100" i="17" s="1"/>
  <c r="BD100" i="17" s="1"/>
  <c r="AX137" i="17"/>
  <c r="BA137" i="17" s="1"/>
  <c r="BF137" i="17" s="1"/>
  <c r="AX168" i="17"/>
  <c r="BA168" i="17" s="1"/>
  <c r="BF168" i="17" s="1"/>
  <c r="AX50" i="17"/>
  <c r="BA50" i="17" s="1"/>
  <c r="BD50" i="17" s="1"/>
  <c r="AX78" i="17"/>
  <c r="BA78" i="17" s="1"/>
  <c r="AX96" i="17"/>
  <c r="BA96" i="17" s="1"/>
  <c r="BF96" i="17" s="1"/>
  <c r="AX191" i="17"/>
  <c r="BA191" i="17" s="1"/>
  <c r="BF191" i="17" s="1"/>
  <c r="AX145" i="17"/>
  <c r="BA145" i="17" s="1"/>
  <c r="BD145" i="17" s="1"/>
  <c r="AX42" i="17"/>
  <c r="BA42" i="17" s="1"/>
  <c r="BF42" i="17" s="1"/>
  <c r="AX130" i="17"/>
  <c r="BA130" i="17" s="1"/>
  <c r="BF130" i="17" s="1"/>
  <c r="AX98" i="17"/>
  <c r="BA98" i="17" s="1"/>
  <c r="BD98" i="17" s="1"/>
  <c r="AX140" i="17"/>
  <c r="BA140" i="17" s="1"/>
  <c r="BN140" i="17" s="1"/>
  <c r="BO140" i="17" s="1"/>
  <c r="AX161" i="17"/>
  <c r="BA161" i="17" s="1"/>
  <c r="BD161" i="17" s="1"/>
  <c r="AX46" i="17"/>
  <c r="BA46" i="17" s="1"/>
  <c r="BD46" i="17" s="1"/>
  <c r="AX217" i="17"/>
  <c r="BA217" i="17" s="1"/>
  <c r="BF217" i="17" s="1"/>
  <c r="AX60" i="17"/>
  <c r="BA60" i="17" s="1"/>
  <c r="BN60" i="17" s="1"/>
  <c r="BO60" i="17" s="1"/>
  <c r="AX149" i="17"/>
  <c r="BA149" i="17" s="1"/>
  <c r="BF149" i="17" s="1"/>
  <c r="AX109" i="17"/>
  <c r="BA109" i="17" s="1"/>
  <c r="BF109" i="17" s="1"/>
  <c r="AX55" i="17"/>
  <c r="BA55" i="17" s="1"/>
  <c r="BD55" i="17" s="1"/>
  <c r="AX113" i="17"/>
  <c r="BA113" i="17" s="1"/>
  <c r="BN113" i="17" s="1"/>
  <c r="BO113" i="17" s="1"/>
  <c r="AX70" i="17"/>
  <c r="BA70" i="17" s="1"/>
  <c r="AX131" i="17"/>
  <c r="BA131" i="17" s="1"/>
  <c r="BF131" i="17" s="1"/>
  <c r="AX45" i="17"/>
  <c r="BA45" i="17" s="1"/>
  <c r="BF45" i="17" s="1"/>
  <c r="AX105" i="17"/>
  <c r="BA105" i="17" s="1"/>
  <c r="BN105" i="17" s="1"/>
  <c r="BO105" i="17" s="1"/>
  <c r="AX198" i="17"/>
  <c r="BA198" i="17" s="1"/>
  <c r="BF198" i="17" s="1"/>
  <c r="AX211" i="17"/>
  <c r="BA211" i="17" s="1"/>
  <c r="BF211" i="17" s="1"/>
  <c r="AX132" i="17"/>
  <c r="BA132" i="17" s="1"/>
  <c r="BF132" i="17" s="1"/>
  <c r="AX51" i="17"/>
  <c r="BA51" i="17" s="1"/>
  <c r="BF51" i="17" s="1"/>
  <c r="AX99" i="17"/>
  <c r="BA99" i="17" s="1"/>
  <c r="BF99" i="17" s="1"/>
  <c r="AX150" i="17"/>
  <c r="BA150" i="17" s="1"/>
  <c r="BD150" i="17" s="1"/>
  <c r="AX156" i="17"/>
  <c r="BA156" i="17" s="1"/>
  <c r="BF156" i="17" s="1"/>
  <c r="AX141" i="17"/>
  <c r="BA141" i="17" s="1"/>
  <c r="BF141" i="17" s="1"/>
  <c r="AX56" i="17"/>
  <c r="BA56" i="17" s="1"/>
  <c r="BF56" i="17" s="1"/>
  <c r="AX93" i="17"/>
  <c r="BA93" i="17" s="1"/>
  <c r="BF93" i="17" s="1"/>
  <c r="AX80" i="17"/>
  <c r="BA80" i="17" s="1"/>
  <c r="BF80" i="17" s="1"/>
  <c r="AX155" i="17"/>
  <c r="BA155" i="17" s="1"/>
  <c r="BF155" i="17" s="1"/>
  <c r="AX154" i="17"/>
  <c r="BA154" i="17" s="1"/>
  <c r="BN154" i="17" s="1"/>
  <c r="BO154" i="17" s="1"/>
  <c r="AX79" i="17"/>
  <c r="BA79" i="17" s="1"/>
  <c r="BF79" i="17" s="1"/>
  <c r="AX183" i="17"/>
  <c r="BA183" i="17" s="1"/>
  <c r="BD183" i="17" s="1"/>
  <c r="AX122" i="17"/>
  <c r="BA122" i="17" s="1"/>
  <c r="BN122" i="17" s="1"/>
  <c r="BO122" i="17" s="1"/>
  <c r="AX62" i="17"/>
  <c r="BA62" i="17" s="1"/>
  <c r="BF62" i="17" s="1"/>
  <c r="AX111" i="17"/>
  <c r="BA111" i="17" s="1"/>
  <c r="BF111" i="17" s="1"/>
  <c r="AX133" i="17"/>
  <c r="BA133" i="17" s="1"/>
  <c r="BN133" i="17" s="1"/>
  <c r="BO133" i="17" s="1"/>
  <c r="AX65" i="17"/>
  <c r="BA65" i="17" s="1"/>
  <c r="BF65" i="17" s="1"/>
  <c r="AX47" i="17"/>
  <c r="BA47" i="17" s="1"/>
  <c r="BD47" i="17" s="1"/>
  <c r="AX94" i="17"/>
  <c r="BA94" i="17" s="1"/>
  <c r="BD94" i="17" s="1"/>
  <c r="AX36" i="17"/>
  <c r="BA36" i="17" s="1"/>
  <c r="BF36" i="17" s="1"/>
  <c r="AX197" i="17"/>
  <c r="BA197" i="17" s="1"/>
  <c r="BD197" i="17" s="1"/>
  <c r="AX119" i="17"/>
  <c r="BA119" i="17" s="1"/>
  <c r="BN119" i="17" s="1"/>
  <c r="BO119" i="17" s="1"/>
  <c r="AX210" i="17"/>
  <c r="BA210" i="17" s="1"/>
  <c r="BN210" i="17" s="1"/>
  <c r="BO210" i="17" s="1"/>
  <c r="AX175" i="17"/>
  <c r="BA175" i="17" s="1"/>
  <c r="BD175" i="17" s="1"/>
  <c r="AX68" i="17"/>
  <c r="BA68" i="17" s="1"/>
  <c r="BF68" i="17" s="1"/>
  <c r="BF103" i="17"/>
  <c r="BN103" i="17"/>
  <c r="BO103" i="17" s="1"/>
  <c r="BD103" i="17"/>
  <c r="BF39" i="17"/>
  <c r="BN39" i="17"/>
  <c r="BO39" i="17" s="1"/>
  <c r="AX57" i="17"/>
  <c r="BA57" i="17" s="1"/>
  <c r="BN57" i="17" s="1"/>
  <c r="BO57" i="17" s="1"/>
  <c r="AX125" i="17"/>
  <c r="BA125" i="17" s="1"/>
  <c r="BF125" i="17" s="1"/>
  <c r="BF95" i="17"/>
  <c r="BN95" i="17"/>
  <c r="BO95" i="17" s="1"/>
  <c r="AX89" i="17"/>
  <c r="BA89" i="17" s="1"/>
  <c r="BN89" i="17" s="1"/>
  <c r="BO89" i="17" s="1"/>
  <c r="BB165" i="17"/>
  <c r="BB172" i="17"/>
  <c r="BB178" i="17"/>
  <c r="BB185" i="17"/>
  <c r="BB193" i="17"/>
  <c r="BB200" i="17"/>
  <c r="BB206" i="17"/>
  <c r="BB213" i="17"/>
  <c r="BN209" i="17" l="1"/>
  <c r="BO209" i="17" s="1"/>
  <c r="BD217" i="17"/>
  <c r="BD216" i="17"/>
  <c r="BN217" i="17"/>
  <c r="BO217" i="17" s="1"/>
  <c r="BF216" i="17"/>
  <c r="AR213" i="17"/>
  <c r="BE213" i="17" s="1"/>
  <c r="AX213" i="17" s="1"/>
  <c r="BA213" i="17" s="1"/>
  <c r="BD209" i="17"/>
  <c r="BD210" i="17"/>
  <c r="BD211" i="17"/>
  <c r="BF210" i="17"/>
  <c r="BN211" i="17"/>
  <c r="BO211" i="17" s="1"/>
  <c r="BE212" i="17"/>
  <c r="AX212" i="17" s="1"/>
  <c r="BA212" i="17" s="1"/>
  <c r="AQ212" i="17"/>
  <c r="AR206" i="17"/>
  <c r="BD203" i="17"/>
  <c r="BN203" i="17"/>
  <c r="BO203" i="17" s="1"/>
  <c r="AQ205" i="17"/>
  <c r="BE205" i="17"/>
  <c r="AX205" i="17" s="1"/>
  <c r="BA205" i="17" s="1"/>
  <c r="BN198" i="17"/>
  <c r="BO198" i="17" s="1"/>
  <c r="BJ200" i="17"/>
  <c r="AT200" i="17"/>
  <c r="BD198" i="17"/>
  <c r="BN197" i="17"/>
  <c r="BO197" i="17" s="1"/>
  <c r="BF197" i="17"/>
  <c r="AQ199" i="17"/>
  <c r="BE199" i="17"/>
  <c r="AX199" i="17" s="1"/>
  <c r="BA199" i="17" s="1"/>
  <c r="AQ195" i="17"/>
  <c r="BE196" i="17"/>
  <c r="AX196" i="17" s="1"/>
  <c r="BA196" i="17" s="1"/>
  <c r="BE195" i="17"/>
  <c r="AX195" i="17" s="1"/>
  <c r="BA195" i="17" s="1"/>
  <c r="AR193" i="17"/>
  <c r="BE193" i="17" s="1"/>
  <c r="AX193" i="17" s="1"/>
  <c r="BA193" i="17" s="1"/>
  <c r="BF190" i="17"/>
  <c r="BD191" i="17"/>
  <c r="BN191" i="17"/>
  <c r="BO191" i="17" s="1"/>
  <c r="AQ192" i="17"/>
  <c r="BE192" i="17"/>
  <c r="AX192" i="17" s="1"/>
  <c r="BA192" i="17" s="1"/>
  <c r="BD190" i="17"/>
  <c r="BE189" i="17"/>
  <c r="AX189" i="17" s="1"/>
  <c r="BA189" i="17" s="1"/>
  <c r="BE188" i="17"/>
  <c r="AX188" i="17" s="1"/>
  <c r="BA188" i="17" s="1"/>
  <c r="AQ188" i="17"/>
  <c r="BJ185" i="17"/>
  <c r="AT185" i="17"/>
  <c r="BN183" i="17"/>
  <c r="BO183" i="17" s="1"/>
  <c r="BF183" i="17"/>
  <c r="BE184" i="17"/>
  <c r="AX184" i="17" s="1"/>
  <c r="BA184" i="17" s="1"/>
  <c r="AQ184" i="17"/>
  <c r="AQ181" i="17"/>
  <c r="BE182" i="17"/>
  <c r="AX182" i="17" s="1"/>
  <c r="BA182" i="17" s="1"/>
  <c r="BE181" i="17"/>
  <c r="AX181" i="17" s="1"/>
  <c r="BA181" i="17" s="1"/>
  <c r="BN169" i="17"/>
  <c r="BO169" i="17" s="1"/>
  <c r="BD174" i="17"/>
  <c r="BJ178" i="17"/>
  <c r="AT178" i="17"/>
  <c r="BN174" i="17"/>
  <c r="BO174" i="17" s="1"/>
  <c r="BF175" i="17"/>
  <c r="BN175" i="17"/>
  <c r="BO175" i="17" s="1"/>
  <c r="AQ177" i="17"/>
  <c r="BE177" i="17"/>
  <c r="AX177" i="17" s="1"/>
  <c r="BA177" i="17" s="1"/>
  <c r="BD124" i="17"/>
  <c r="BF169" i="17"/>
  <c r="BJ172" i="17"/>
  <c r="AT172" i="17"/>
  <c r="BD168" i="17"/>
  <c r="BN168" i="17"/>
  <c r="BO168" i="17" s="1"/>
  <c r="BN69" i="17"/>
  <c r="BO69" i="17" s="1"/>
  <c r="BF118" i="17"/>
  <c r="BE171" i="17"/>
  <c r="AX171" i="17" s="1"/>
  <c r="BA171" i="17" s="1"/>
  <c r="AQ171" i="17"/>
  <c r="BD45" i="17"/>
  <c r="BD69" i="17"/>
  <c r="BN102" i="17"/>
  <c r="BO102" i="17" s="1"/>
  <c r="BN38" i="17"/>
  <c r="BO38" i="17" s="1"/>
  <c r="BN141" i="17"/>
  <c r="BO141" i="17" s="1"/>
  <c r="BD133" i="17"/>
  <c r="BD111" i="17"/>
  <c r="BD42" i="17"/>
  <c r="BN136" i="17"/>
  <c r="BO136" i="17" s="1"/>
  <c r="BF136" i="17"/>
  <c r="BJ165" i="17"/>
  <c r="BK165" i="17" s="1"/>
  <c r="AT165" i="17"/>
  <c r="BF113" i="17"/>
  <c r="BN42" i="17"/>
  <c r="BO42" i="17" s="1"/>
  <c r="BD75" i="17"/>
  <c r="BD138" i="17"/>
  <c r="BD77" i="17"/>
  <c r="BD140" i="17"/>
  <c r="BN76" i="17"/>
  <c r="BO76" i="17" s="1"/>
  <c r="BN75" i="17"/>
  <c r="BO75" i="17" s="1"/>
  <c r="BD57" i="17"/>
  <c r="BN94" i="17"/>
  <c r="BO94" i="17" s="1"/>
  <c r="BF49" i="17"/>
  <c r="BD76" i="17"/>
  <c r="BD163" i="17"/>
  <c r="BD119" i="17"/>
  <c r="BD125" i="17"/>
  <c r="BD127" i="17"/>
  <c r="BD116" i="17"/>
  <c r="BD123" i="17"/>
  <c r="BN134" i="17"/>
  <c r="BO134" i="17" s="1"/>
  <c r="BF127" i="17"/>
  <c r="BF94" i="17"/>
  <c r="BN111" i="17"/>
  <c r="BO111" i="17" s="1"/>
  <c r="BD137" i="17"/>
  <c r="BD49" i="17"/>
  <c r="BD121" i="17"/>
  <c r="BD38" i="17"/>
  <c r="BN142" i="17"/>
  <c r="BO142" i="17" s="1"/>
  <c r="BD141" i="17"/>
  <c r="BD139" i="17"/>
  <c r="BF57" i="17"/>
  <c r="BN129" i="17"/>
  <c r="BO129" i="17" s="1"/>
  <c r="BN121" i="17"/>
  <c r="BO121" i="17" s="1"/>
  <c r="BF133" i="17"/>
  <c r="BN138" i="17"/>
  <c r="BO138" i="17" s="1"/>
  <c r="BD134" i="17"/>
  <c r="BN44" i="17"/>
  <c r="BO44" i="17" s="1"/>
  <c r="BN145" i="17"/>
  <c r="BO145" i="17" s="1"/>
  <c r="BD155" i="17"/>
  <c r="BN163" i="17"/>
  <c r="BO163" i="17" s="1"/>
  <c r="BF148" i="17"/>
  <c r="BN157" i="17"/>
  <c r="BO157" i="17" s="1"/>
  <c r="BD147" i="17"/>
  <c r="BD152" i="17"/>
  <c r="BF145" i="17"/>
  <c r="BD159" i="17"/>
  <c r="BN149" i="17"/>
  <c r="BO149" i="17" s="1"/>
  <c r="BN80" i="17"/>
  <c r="BO80" i="17" s="1"/>
  <c r="BF64" i="17"/>
  <c r="BN116" i="17"/>
  <c r="BO116" i="17" s="1"/>
  <c r="BN93" i="17"/>
  <c r="BO93" i="17" s="1"/>
  <c r="BD149" i="17"/>
  <c r="BF97" i="17"/>
  <c r="BF98" i="17"/>
  <c r="BN100" i="17"/>
  <c r="BO100" i="17" s="1"/>
  <c r="BN128" i="17"/>
  <c r="BO128" i="17" s="1"/>
  <c r="BD158" i="17"/>
  <c r="BF158" i="17"/>
  <c r="BD65" i="17"/>
  <c r="BF122" i="17"/>
  <c r="BD130" i="17"/>
  <c r="BN156" i="17"/>
  <c r="BO156" i="17" s="1"/>
  <c r="BF140" i="17"/>
  <c r="BD102" i="17"/>
  <c r="BN46" i="17"/>
  <c r="BO46" i="17" s="1"/>
  <c r="BD53" i="17"/>
  <c r="BD148" i="17"/>
  <c r="BN153" i="17"/>
  <c r="BO153" i="17" s="1"/>
  <c r="BN147" i="17"/>
  <c r="BO147" i="17" s="1"/>
  <c r="BD93" i="17"/>
  <c r="BF153" i="17"/>
  <c r="BD64" i="17"/>
  <c r="BF152" i="17"/>
  <c r="BD118" i="17"/>
  <c r="BN150" i="17"/>
  <c r="BO150" i="17" s="1"/>
  <c r="BD146" i="17"/>
  <c r="BD113" i="17"/>
  <c r="BN106" i="17"/>
  <c r="BO106" i="17" s="1"/>
  <c r="BF135" i="17"/>
  <c r="BN66" i="17"/>
  <c r="BO66" i="17" s="1"/>
  <c r="BF119" i="17"/>
  <c r="BN65" i="17"/>
  <c r="BO65" i="17" s="1"/>
  <c r="BD154" i="17"/>
  <c r="BN132" i="17"/>
  <c r="BO132" i="17" s="1"/>
  <c r="BN131" i="17"/>
  <c r="BO131" i="17" s="1"/>
  <c r="BD66" i="17"/>
  <c r="BD61" i="17"/>
  <c r="BD101" i="17"/>
  <c r="BD132" i="17"/>
  <c r="BF161" i="17"/>
  <c r="BD129" i="17"/>
  <c r="BD110" i="17"/>
  <c r="BN123" i="17"/>
  <c r="BO123" i="17" s="1"/>
  <c r="BN162" i="17"/>
  <c r="BO162" i="17" s="1"/>
  <c r="BN110" i="17"/>
  <c r="BO110" i="17" s="1"/>
  <c r="BN161" i="17"/>
  <c r="BO161" i="17" s="1"/>
  <c r="BD157" i="17"/>
  <c r="BF105" i="17"/>
  <c r="BF41" i="17"/>
  <c r="BD128" i="17"/>
  <c r="BN125" i="17"/>
  <c r="BO125" i="17" s="1"/>
  <c r="BF100" i="17"/>
  <c r="BN62" i="17"/>
  <c r="BO62" i="17" s="1"/>
  <c r="BF154" i="17"/>
  <c r="BN130" i="17"/>
  <c r="BO130" i="17" s="1"/>
  <c r="BN45" i="17"/>
  <c r="BO45" i="17" s="1"/>
  <c r="BN137" i="17"/>
  <c r="BO137" i="17" s="1"/>
  <c r="BN139" i="17"/>
  <c r="BO139" i="17" s="1"/>
  <c r="BD48" i="17"/>
  <c r="BN48" i="17"/>
  <c r="BO48" i="17" s="1"/>
  <c r="BN155" i="17"/>
  <c r="BO155" i="17" s="1"/>
  <c r="BD162" i="17"/>
  <c r="BN124" i="17"/>
  <c r="BO124" i="17" s="1"/>
  <c r="BE164" i="17"/>
  <c r="AX164" i="17" s="1"/>
  <c r="BA164" i="17" s="1"/>
  <c r="AQ164" i="17"/>
  <c r="BD122" i="17"/>
  <c r="BD41" i="17"/>
  <c r="BD142" i="17"/>
  <c r="BF150" i="17"/>
  <c r="BD97" i="17"/>
  <c r="BD62" i="17"/>
  <c r="BD79" i="17"/>
  <c r="BD131" i="17"/>
  <c r="BD156" i="17"/>
  <c r="BN109" i="17"/>
  <c r="BO109" i="17" s="1"/>
  <c r="BD96" i="17"/>
  <c r="BN96" i="17"/>
  <c r="BO96" i="17" s="1"/>
  <c r="BN52" i="17"/>
  <c r="BO52" i="17" s="1"/>
  <c r="BD135" i="17"/>
  <c r="BN146" i="17"/>
  <c r="BO146" i="17" s="1"/>
  <c r="BD81" i="17"/>
  <c r="BN158" i="17"/>
  <c r="BO158" i="17" s="1"/>
  <c r="BN159" i="17"/>
  <c r="BO159" i="17" s="1"/>
  <c r="BF70" i="17"/>
  <c r="BN70" i="17"/>
  <c r="BO70" i="17" s="1"/>
  <c r="BD107" i="17"/>
  <c r="BF107" i="17"/>
  <c r="BN36" i="17"/>
  <c r="BO36" i="17" s="1"/>
  <c r="BD68" i="17"/>
  <c r="BN47" i="17"/>
  <c r="BO47" i="17" s="1"/>
  <c r="BN56" i="17"/>
  <c r="BO56" i="17" s="1"/>
  <c r="BD51" i="17"/>
  <c r="BN73" i="17"/>
  <c r="BO73" i="17" s="1"/>
  <c r="BF73" i="17"/>
  <c r="BN91" i="17"/>
  <c r="BO91" i="17" s="1"/>
  <c r="BN35" i="17"/>
  <c r="BO35" i="17" s="1"/>
  <c r="BP35" i="17" s="1"/>
  <c r="BD35" i="17"/>
  <c r="BN115" i="17"/>
  <c r="BO115" i="17" s="1"/>
  <c r="BF35" i="17"/>
  <c r="BG35" i="17" s="1"/>
  <c r="BG36" i="17" s="1"/>
  <c r="BF89" i="17"/>
  <c r="BF37" i="17"/>
  <c r="BN37" i="17"/>
  <c r="BO37" i="17" s="1"/>
  <c r="BN55" i="17"/>
  <c r="BO55" i="17" s="1"/>
  <c r="BD105" i="17"/>
  <c r="BN107" i="17"/>
  <c r="BO107" i="17" s="1"/>
  <c r="BF83" i="17"/>
  <c r="BF55" i="17"/>
  <c r="BD83" i="17"/>
  <c r="BN90" i="17"/>
  <c r="BO90" i="17" s="1"/>
  <c r="BF87" i="17"/>
  <c r="BN71" i="17"/>
  <c r="BO71" i="17" s="1"/>
  <c r="BN68" i="17"/>
  <c r="BO68" i="17" s="1"/>
  <c r="BF47" i="17"/>
  <c r="BN79" i="17"/>
  <c r="BO79" i="17" s="1"/>
  <c r="BD84" i="17"/>
  <c r="BN99" i="17"/>
  <c r="BO99" i="17" s="1"/>
  <c r="BD70" i="17"/>
  <c r="BF81" i="17"/>
  <c r="BD109" i="17"/>
  <c r="BN78" i="17"/>
  <c r="BO78" i="17" s="1"/>
  <c r="BD78" i="17"/>
  <c r="BF78" i="17"/>
  <c r="BN72" i="17"/>
  <c r="BO72" i="17" s="1"/>
  <c r="BF72" i="17"/>
  <c r="BD72" i="17"/>
  <c r="BD56" i="17"/>
  <c r="BN98" i="17"/>
  <c r="BO98" i="17" s="1"/>
  <c r="BD104" i="17"/>
  <c r="BN104" i="17"/>
  <c r="BO104" i="17" s="1"/>
  <c r="BN51" i="17"/>
  <c r="BO51" i="17" s="1"/>
  <c r="BD89" i="17"/>
  <c r="BN87" i="17"/>
  <c r="BO87" i="17" s="1"/>
  <c r="BD60" i="17"/>
  <c r="BN84" i="17"/>
  <c r="BO84" i="17" s="1"/>
  <c r="BF43" i="17"/>
  <c r="BD43" i="17"/>
  <c r="BF71" i="17"/>
  <c r="BD90" i="17"/>
  <c r="BF46" i="17"/>
  <c r="BD37" i="17"/>
  <c r="BD44" i="17"/>
  <c r="BD36" i="17"/>
  <c r="BN53" i="17"/>
  <c r="BO53" i="17" s="1"/>
  <c r="BN77" i="17"/>
  <c r="BO77" i="17" s="1"/>
  <c r="BF60" i="17"/>
  <c r="BD80" i="17"/>
  <c r="BD99" i="17"/>
  <c r="BN50" i="17"/>
  <c r="BO50" i="17" s="1"/>
  <c r="BD52" i="17"/>
  <c r="BN61" i="17"/>
  <c r="BO61" i="17" s="1"/>
  <c r="BD106" i="17"/>
  <c r="BD91" i="17"/>
  <c r="BF50" i="17"/>
  <c r="BN101" i="17"/>
  <c r="BO101" i="17" s="1"/>
  <c r="BN43" i="17"/>
  <c r="BO43" i="17" s="1"/>
  <c r="BD115" i="17"/>
  <c r="BB207" i="17"/>
  <c r="BB214" i="17"/>
  <c r="BF213" i="17" l="1"/>
  <c r="BD213" i="17"/>
  <c r="BN213" i="17"/>
  <c r="BO213" i="17" s="1"/>
  <c r="AQ213" i="17"/>
  <c r="AR214" i="17"/>
  <c r="BE214" i="17" s="1"/>
  <c r="AX214" i="17" s="1"/>
  <c r="BA214" i="17" s="1"/>
  <c r="BF212" i="17"/>
  <c r="BN212" i="17"/>
  <c r="BO212" i="17" s="1"/>
  <c r="BD212" i="17"/>
  <c r="AQ206" i="17"/>
  <c r="AR207" i="17"/>
  <c r="BE207" i="17" s="1"/>
  <c r="AX207" i="17" s="1"/>
  <c r="BA207" i="17" s="1"/>
  <c r="BE206" i="17"/>
  <c r="AX206" i="17" s="1"/>
  <c r="BA206" i="17" s="1"/>
  <c r="BF205" i="17"/>
  <c r="BN205" i="17"/>
  <c r="BO205" i="17" s="1"/>
  <c r="BD205" i="17"/>
  <c r="BF199" i="17"/>
  <c r="BD199" i="17"/>
  <c r="BN199" i="17"/>
  <c r="BO199" i="17" s="1"/>
  <c r="BD196" i="17"/>
  <c r="BN196" i="17"/>
  <c r="BO196" i="17" s="1"/>
  <c r="BF196" i="17"/>
  <c r="BD195" i="17"/>
  <c r="BF195" i="17"/>
  <c r="BN195" i="17"/>
  <c r="BO195" i="17" s="1"/>
  <c r="BF193" i="17"/>
  <c r="BD193" i="17"/>
  <c r="BN193" i="17"/>
  <c r="BO193" i="17" s="1"/>
  <c r="BD192" i="17"/>
  <c r="BF192" i="17"/>
  <c r="BN192" i="17"/>
  <c r="BO192" i="17" s="1"/>
  <c r="AQ193" i="17"/>
  <c r="BE194" i="17"/>
  <c r="AX194" i="17" s="1"/>
  <c r="BA194" i="17" s="1"/>
  <c r="BD189" i="17"/>
  <c r="BF189" i="17"/>
  <c r="BN189" i="17"/>
  <c r="BO189" i="17" s="1"/>
  <c r="BN188" i="17"/>
  <c r="BO188" i="17" s="1"/>
  <c r="BF188" i="17"/>
  <c r="BD188" i="17"/>
  <c r="BD184" i="17"/>
  <c r="BF184" i="17"/>
  <c r="BN184" i="17"/>
  <c r="BO184" i="17" s="1"/>
  <c r="BF182" i="17"/>
  <c r="BN182" i="17"/>
  <c r="BO182" i="17" s="1"/>
  <c r="BD182" i="17"/>
  <c r="BN181" i="17"/>
  <c r="BO181" i="17" s="1"/>
  <c r="BD181" i="17"/>
  <c r="BF181" i="17"/>
  <c r="BF177" i="17"/>
  <c r="BD177" i="17"/>
  <c r="BN177" i="17"/>
  <c r="BO177" i="17" s="1"/>
  <c r="BF171" i="17"/>
  <c r="BN171" i="17"/>
  <c r="BO171" i="17" s="1"/>
  <c r="BD171" i="17"/>
  <c r="BG37" i="17"/>
  <c r="BG38" i="17" s="1"/>
  <c r="BG39" i="17" s="1"/>
  <c r="BM165" i="17"/>
  <c r="BL165" i="17"/>
  <c r="BF164" i="17"/>
  <c r="BN164" i="17"/>
  <c r="BO164" i="17" s="1"/>
  <c r="BD164" i="17"/>
  <c r="BP36" i="17"/>
  <c r="BP37" i="17" s="1"/>
  <c r="BP38" i="17" s="1"/>
  <c r="BP39" i="17" s="1"/>
  <c r="AX40" i="17"/>
  <c r="BA40" i="17" s="1"/>
  <c r="BN40" i="17" s="1"/>
  <c r="BO40" i="17" s="1"/>
  <c r="AX54" i="17"/>
  <c r="BA54" i="17" s="1"/>
  <c r="BD54" i="17" s="1"/>
  <c r="AX59" i="17"/>
  <c r="BA59" i="17" s="1"/>
  <c r="AX63" i="17"/>
  <c r="BA63" i="17" s="1"/>
  <c r="AX67" i="17"/>
  <c r="BA67" i="17" s="1"/>
  <c r="BD67" i="17" s="1"/>
  <c r="AX74" i="17"/>
  <c r="BA74" i="17" s="1"/>
  <c r="AX86" i="17"/>
  <c r="BA86" i="17" s="1"/>
  <c r="AX88" i="17"/>
  <c r="BA88" i="17" s="1"/>
  <c r="AX92" i="17"/>
  <c r="BA92" i="17" s="1"/>
  <c r="AX108" i="17"/>
  <c r="BA108" i="17" s="1"/>
  <c r="BN108" i="17" s="1"/>
  <c r="BO108" i="17" s="1"/>
  <c r="AX112" i="17"/>
  <c r="BA112" i="17" s="1"/>
  <c r="BD112" i="17" s="1"/>
  <c r="AX114" i="17"/>
  <c r="BA114" i="17" s="1"/>
  <c r="BF214" i="17" l="1"/>
  <c r="BN214" i="17"/>
  <c r="BO214" i="17" s="1"/>
  <c r="BD214" i="17"/>
  <c r="AQ214" i="17"/>
  <c r="BE215" i="17"/>
  <c r="AX215" i="17" s="1"/>
  <c r="BA215" i="17" s="1"/>
  <c r="BF207" i="17"/>
  <c r="BD207" i="17"/>
  <c r="BN207" i="17"/>
  <c r="BO207" i="17" s="1"/>
  <c r="BD206" i="17"/>
  <c r="BF206" i="17"/>
  <c r="BN206" i="17"/>
  <c r="BO206" i="17" s="1"/>
  <c r="AQ207" i="17"/>
  <c r="BE208" i="17"/>
  <c r="AX208" i="17" s="1"/>
  <c r="BA208" i="17" s="1"/>
  <c r="BF194" i="17"/>
  <c r="BD194" i="17"/>
  <c r="BN194" i="17"/>
  <c r="BO194" i="17" s="1"/>
  <c r="BP40" i="17"/>
  <c r="BP41" i="17" s="1"/>
  <c r="BP42" i="17" s="1"/>
  <c r="BP43" i="17" s="1"/>
  <c r="BP44" i="17" s="1"/>
  <c r="BP45" i="17" s="1"/>
  <c r="BP46" i="17" s="1"/>
  <c r="BP47" i="17" s="1"/>
  <c r="BP48" i="17" s="1"/>
  <c r="BP49" i="17" s="1"/>
  <c r="BP50" i="17" s="1"/>
  <c r="BP51" i="17" s="1"/>
  <c r="BP52" i="17" s="1"/>
  <c r="BP53" i="17" s="1"/>
  <c r="BF108" i="17"/>
  <c r="BD108" i="17"/>
  <c r="BF92" i="17"/>
  <c r="BN92" i="17"/>
  <c r="BO92" i="17" s="1"/>
  <c r="BD63" i="17"/>
  <c r="BN63" i="17"/>
  <c r="BO63" i="17" s="1"/>
  <c r="BD59" i="17"/>
  <c r="BN59" i="17"/>
  <c r="BO59" i="17" s="1"/>
  <c r="BD40" i="17"/>
  <c r="BN112" i="17"/>
  <c r="BO112" i="17" s="1"/>
  <c r="BF54" i="17"/>
  <c r="BN67" i="17"/>
  <c r="BO67" i="17" s="1"/>
  <c r="BF112" i="17"/>
  <c r="BF40" i="17"/>
  <c r="BG40" i="17" s="1"/>
  <c r="BG41" i="17" s="1"/>
  <c r="BG42" i="17" s="1"/>
  <c r="BG43" i="17" s="1"/>
  <c r="BG44" i="17" s="1"/>
  <c r="BG45" i="17" s="1"/>
  <c r="BG46" i="17" s="1"/>
  <c r="BG47" i="17" s="1"/>
  <c r="BG48" i="17" s="1"/>
  <c r="BG49" i="17" s="1"/>
  <c r="BG50" i="17" s="1"/>
  <c r="BG51" i="17" s="1"/>
  <c r="BG52" i="17" s="1"/>
  <c r="BG53" i="17" s="1"/>
  <c r="BN54" i="17"/>
  <c r="BO54" i="17" s="1"/>
  <c r="BD88" i="17"/>
  <c r="BN88" i="17"/>
  <c r="BO88" i="17" s="1"/>
  <c r="BF88" i="17"/>
  <c r="BF67" i="17"/>
  <c r="BF59" i="17"/>
  <c r="BN114" i="17"/>
  <c r="BO114" i="17" s="1"/>
  <c r="BD114" i="17"/>
  <c r="BF114" i="17"/>
  <c r="BF74" i="17"/>
  <c r="BN74" i="17"/>
  <c r="BO74" i="17" s="1"/>
  <c r="BD74" i="17"/>
  <c r="BF86" i="17"/>
  <c r="BD86" i="17"/>
  <c r="BN86" i="17"/>
  <c r="BO86" i="17" s="1"/>
  <c r="BD92" i="17"/>
  <c r="BF63" i="17"/>
  <c r="AX120" i="17"/>
  <c r="BA120" i="17" s="1"/>
  <c r="AX126" i="17"/>
  <c r="BA126" i="17" s="1"/>
  <c r="AX143" i="17"/>
  <c r="BA143" i="17" s="1"/>
  <c r="BF143" i="17" s="1"/>
  <c r="AX144" i="17"/>
  <c r="BA144" i="17" s="1"/>
  <c r="AX151" i="17"/>
  <c r="BA151" i="17" s="1"/>
  <c r="BF151" i="17" s="1"/>
  <c r="AX160" i="17"/>
  <c r="BA160" i="17" s="1"/>
  <c r="BN160" i="17" s="1"/>
  <c r="BO160" i="17" s="1"/>
  <c r="BN215" i="17" l="1"/>
  <c r="BO215" i="17" s="1"/>
  <c r="BD215" i="17"/>
  <c r="BF215" i="17"/>
  <c r="BF208" i="17"/>
  <c r="BD208" i="17"/>
  <c r="BN208" i="17"/>
  <c r="BO208" i="17" s="1"/>
  <c r="BG54" i="17"/>
  <c r="BG55" i="17" s="1"/>
  <c r="BG56" i="17" s="1"/>
  <c r="BG57" i="17" s="1"/>
  <c r="BG58" i="17" s="1"/>
  <c r="BG59" i="17" s="1"/>
  <c r="BG60" i="17" s="1"/>
  <c r="BG61" i="17" s="1"/>
  <c r="BG62" i="17" s="1"/>
  <c r="BG63" i="17" s="1"/>
  <c r="BG64" i="17" s="1"/>
  <c r="BG65" i="17" s="1"/>
  <c r="BG66" i="17" s="1"/>
  <c r="BG67" i="17" s="1"/>
  <c r="BG68" i="17" s="1"/>
  <c r="BG69" i="17" s="1"/>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G89" i="17" s="1"/>
  <c r="BG90" i="17" s="1"/>
  <c r="BG91" i="17" s="1"/>
  <c r="BG92" i="17" s="1"/>
  <c r="BG93" i="17" s="1"/>
  <c r="BG94" i="17" s="1"/>
  <c r="BG95" i="17" s="1"/>
  <c r="BG96" i="17" s="1"/>
  <c r="BG97" i="17" s="1"/>
  <c r="BG98" i="17" s="1"/>
  <c r="BG99" i="17" s="1"/>
  <c r="BG100" i="17" s="1"/>
  <c r="BG101" i="17" s="1"/>
  <c r="BG102" i="17" s="1"/>
  <c r="BG103" i="17" s="1"/>
  <c r="BG104" i="17" s="1"/>
  <c r="BG105" i="17" s="1"/>
  <c r="BG106" i="17" s="1"/>
  <c r="BG107" i="17" s="1"/>
  <c r="BG108" i="17" s="1"/>
  <c r="BG109" i="17" s="1"/>
  <c r="BG110" i="17" s="1"/>
  <c r="BG111" i="17" s="1"/>
  <c r="BG112" i="17" s="1"/>
  <c r="BG113" i="17" s="1"/>
  <c r="BG114" i="17" s="1"/>
  <c r="BG115" i="17" s="1"/>
  <c r="BG116" i="17" s="1"/>
  <c r="BG117" i="17" s="1"/>
  <c r="BG118" i="17" s="1"/>
  <c r="BG119" i="17" s="1"/>
  <c r="BG120" i="17" s="1"/>
  <c r="BG121" i="17" s="1"/>
  <c r="BG122" i="17" s="1"/>
  <c r="BG123" i="17" s="1"/>
  <c r="BG124" i="17" s="1"/>
  <c r="BG125" i="17" s="1"/>
  <c r="BP54" i="17"/>
  <c r="BP55" i="17" s="1"/>
  <c r="BP56" i="17" s="1"/>
  <c r="BP57" i="17" s="1"/>
  <c r="BP58" i="17" s="1"/>
  <c r="BP59" i="17" s="1"/>
  <c r="BP60" i="17" s="1"/>
  <c r="BP61" i="17" s="1"/>
  <c r="BP62" i="17" s="1"/>
  <c r="BP63" i="17" s="1"/>
  <c r="BP64" i="17" s="1"/>
  <c r="BP65" i="17" s="1"/>
  <c r="BP66" i="17" s="1"/>
  <c r="BP67" i="17" s="1"/>
  <c r="BP68" i="17" s="1"/>
  <c r="BP69" i="17" s="1"/>
  <c r="BP70" i="17" s="1"/>
  <c r="BP71" i="17" s="1"/>
  <c r="BP72" i="17" s="1"/>
  <c r="BP73" i="17" s="1"/>
  <c r="BP74" i="17" s="1"/>
  <c r="BP75" i="17" s="1"/>
  <c r="BP76" i="17" s="1"/>
  <c r="BP77" i="17" s="1"/>
  <c r="BP78" i="17" s="1"/>
  <c r="BP79" i="17" s="1"/>
  <c r="BP80" i="17" s="1"/>
  <c r="BP81" i="17" s="1"/>
  <c r="BP82" i="17" s="1"/>
  <c r="BP83" i="17" s="1"/>
  <c r="BP84" i="17" s="1"/>
  <c r="BP85" i="17" s="1"/>
  <c r="BP86" i="17" s="1"/>
  <c r="BP87" i="17" s="1"/>
  <c r="BP88" i="17" s="1"/>
  <c r="BP89" i="17" s="1"/>
  <c r="BP90" i="17" s="1"/>
  <c r="BP91" i="17" s="1"/>
  <c r="BP92" i="17" s="1"/>
  <c r="BP93" i="17" s="1"/>
  <c r="BP94" i="17" s="1"/>
  <c r="BP95" i="17" s="1"/>
  <c r="BP96" i="17" s="1"/>
  <c r="BP97" i="17" s="1"/>
  <c r="BP98" i="17" s="1"/>
  <c r="BP99" i="17" s="1"/>
  <c r="BP100" i="17" s="1"/>
  <c r="BP101" i="17" s="1"/>
  <c r="BP102" i="17" s="1"/>
  <c r="BP103" i="17" s="1"/>
  <c r="BP104" i="17" s="1"/>
  <c r="BP105" i="17" s="1"/>
  <c r="BP106" i="17" s="1"/>
  <c r="BP107" i="17" s="1"/>
  <c r="BP108" i="17" s="1"/>
  <c r="BP109" i="17" s="1"/>
  <c r="BP110" i="17" s="1"/>
  <c r="BP111" i="17" s="1"/>
  <c r="BP112" i="17" s="1"/>
  <c r="BP113" i="17" s="1"/>
  <c r="BP114" i="17" s="1"/>
  <c r="BP115" i="17" s="1"/>
  <c r="BP116" i="17" s="1"/>
  <c r="BP117" i="17" s="1"/>
  <c r="BP118" i="17" s="1"/>
  <c r="BP119" i="17" s="1"/>
  <c r="BP120" i="17" s="1"/>
  <c r="BP121" i="17" s="1"/>
  <c r="BP122" i="17" s="1"/>
  <c r="BP123" i="17" s="1"/>
  <c r="BP124" i="17" s="1"/>
  <c r="BP125" i="17" s="1"/>
  <c r="BP126" i="17" s="1"/>
  <c r="BP127" i="17" s="1"/>
  <c r="BP128" i="17" s="1"/>
  <c r="BP129" i="17" s="1"/>
  <c r="BP130" i="17" s="1"/>
  <c r="BP131" i="17" s="1"/>
  <c r="BP132" i="17" s="1"/>
  <c r="BP133" i="17" s="1"/>
  <c r="BP134" i="17" s="1"/>
  <c r="BP135" i="17" s="1"/>
  <c r="BP136" i="17" s="1"/>
  <c r="BP137" i="17" s="1"/>
  <c r="BP138" i="17" s="1"/>
  <c r="BP139" i="17" s="1"/>
  <c r="BP140" i="17" s="1"/>
  <c r="BP141" i="17" s="1"/>
  <c r="BP142" i="17" s="1"/>
  <c r="BP143" i="17" s="1"/>
  <c r="BD143" i="17"/>
  <c r="BF120" i="17"/>
  <c r="BN120" i="17"/>
  <c r="BO120" i="17" s="1"/>
  <c r="BD120" i="17"/>
  <c r="BN143" i="17"/>
  <c r="BO143" i="17" s="1"/>
  <c r="BF160" i="17"/>
  <c r="BF126" i="17"/>
  <c r="BD126" i="17"/>
  <c r="BN126" i="17"/>
  <c r="BO126" i="17" s="1"/>
  <c r="BD160" i="17"/>
  <c r="BN144" i="17"/>
  <c r="BO144" i="17" s="1"/>
  <c r="BD144" i="17"/>
  <c r="BF144" i="17"/>
  <c r="BD151" i="17"/>
  <c r="BN151" i="17"/>
  <c r="BO151" i="17" s="1"/>
  <c r="BG126" i="17" l="1"/>
  <c r="BG127" i="17" s="1"/>
  <c r="BG128" i="17" s="1"/>
  <c r="BG129" i="17" s="1"/>
  <c r="BG130" i="17" s="1"/>
  <c r="BG131" i="17" s="1"/>
  <c r="BG132" i="17" s="1"/>
  <c r="BG133" i="17" s="1"/>
  <c r="BG134" i="17" s="1"/>
  <c r="BG135" i="17" s="1"/>
  <c r="BG136" i="17" s="1"/>
  <c r="BG137" i="17" s="1"/>
  <c r="BG138" i="17" s="1"/>
  <c r="BG139" i="17" s="1"/>
  <c r="BG140" i="17" s="1"/>
  <c r="BG141" i="17" s="1"/>
  <c r="BG142" i="17" s="1"/>
  <c r="BG143" i="17" s="1"/>
  <c r="BG144" i="17" s="1"/>
  <c r="BG145" i="17" s="1"/>
  <c r="BG146" i="17" s="1"/>
  <c r="BG147" i="17" s="1"/>
  <c r="BG148" i="17" s="1"/>
  <c r="BG149" i="17" s="1"/>
  <c r="BG150" i="17" s="1"/>
  <c r="BG151" i="17" s="1"/>
  <c r="BG152" i="17" s="1"/>
  <c r="BG153" i="17" s="1"/>
  <c r="BG154" i="17" s="1"/>
  <c r="BG155" i="17" s="1"/>
  <c r="BG156" i="17" s="1"/>
  <c r="BG157" i="17" s="1"/>
  <c r="BG158" i="17" s="1"/>
  <c r="BG159" i="17" s="1"/>
  <c r="BG160" i="17" s="1"/>
  <c r="BG161" i="17" s="1"/>
  <c r="BG162" i="17" s="1"/>
  <c r="BG163" i="17" s="1"/>
  <c r="BG164" i="17" s="1"/>
  <c r="BP144" i="17"/>
  <c r="BP145" i="17" s="1"/>
  <c r="BP146" i="17" s="1"/>
  <c r="BP147" i="17" s="1"/>
  <c r="BP148" i="17" s="1"/>
  <c r="BP149" i="17" s="1"/>
  <c r="BP150" i="17" s="1"/>
  <c r="BP151" i="17" s="1"/>
  <c r="BP152" i="17" s="1"/>
  <c r="BP153" i="17" s="1"/>
  <c r="BP154" i="17" s="1"/>
  <c r="BP155" i="17" s="1"/>
  <c r="BP156" i="17" s="1"/>
  <c r="BP157" i="17" s="1"/>
  <c r="BP158" i="17" s="1"/>
  <c r="BP159" i="17" s="1"/>
  <c r="BP160" i="17" s="1"/>
  <c r="BP161" i="17" s="1"/>
  <c r="BP162" i="17" s="1"/>
  <c r="BP163" i="17" s="1"/>
  <c r="BP164" i="17" s="1"/>
  <c r="AX165" i="17" l="1"/>
  <c r="BA165" i="17" s="1"/>
  <c r="BF165" i="17" s="1"/>
  <c r="BG165" i="17" s="1"/>
  <c r="AR165" i="17"/>
  <c r="AQ165" i="17" s="1"/>
  <c r="BB166" i="17"/>
  <c r="BE165" i="17" l="1"/>
  <c r="BJ166" i="17"/>
  <c r="BK166" i="17" s="1"/>
  <c r="AT166" i="17"/>
  <c r="BN165" i="17"/>
  <c r="BO165" i="17" s="1"/>
  <c r="BP165" i="17" s="1"/>
  <c r="BD165" i="17"/>
  <c r="BL166" i="17" l="1"/>
  <c r="BK167" i="17"/>
  <c r="BM166" i="17"/>
  <c r="AR166" i="17"/>
  <c r="BE167" i="17" l="1"/>
  <c r="AX167" i="17" s="1"/>
  <c r="BA167" i="17" s="1"/>
  <c r="BE166" i="17"/>
  <c r="AX166" i="17" s="1"/>
  <c r="BA166" i="17" s="1"/>
  <c r="AQ166" i="17"/>
  <c r="BL167" i="17"/>
  <c r="BK168" i="17"/>
  <c r="BM167" i="17"/>
  <c r="BF166" i="17" l="1"/>
  <c r="BG166" i="17" s="1"/>
  <c r="BN166" i="17"/>
  <c r="BO166" i="17" s="1"/>
  <c r="BP166" i="17" s="1"/>
  <c r="BD166" i="17"/>
  <c r="BF167" i="17"/>
  <c r="BN167" i="17"/>
  <c r="BO167" i="17" s="1"/>
  <c r="BD167" i="17"/>
  <c r="BL168" i="17"/>
  <c r="BM168" i="17"/>
  <c r="BK169" i="17"/>
  <c r="BP167" i="17" l="1"/>
  <c r="BP168" i="17" s="1"/>
  <c r="BP169" i="17" s="1"/>
  <c r="BG167" i="17"/>
  <c r="BG168" i="17" s="1"/>
  <c r="BG169" i="17" s="1"/>
  <c r="BM169" i="17"/>
  <c r="BK170" i="17"/>
  <c r="BL169" i="17"/>
  <c r="BL170" i="17" l="1"/>
  <c r="BM170" i="17"/>
  <c r="BK171" i="17"/>
  <c r="BM171" i="17" l="1"/>
  <c r="BL171" i="17"/>
  <c r="BK172" i="17"/>
  <c r="BK173" i="17" l="1"/>
  <c r="BL172" i="17"/>
  <c r="BM172" i="17"/>
  <c r="BL173" i="17" l="1"/>
  <c r="BM173" i="17"/>
  <c r="BK174" i="17"/>
  <c r="BM174" i="17" l="1"/>
  <c r="BL174" i="17"/>
  <c r="BK175" i="17"/>
  <c r="BK176" i="17" l="1"/>
  <c r="BM175" i="17"/>
  <c r="BL175" i="17"/>
  <c r="BM176" i="17" l="1"/>
  <c r="BK177" i="17"/>
  <c r="BL176" i="17"/>
  <c r="BK178" i="17" l="1"/>
  <c r="BM177" i="17"/>
  <c r="BL177" i="17"/>
  <c r="BM178" i="17" l="1"/>
  <c r="BL178" i="17"/>
  <c r="AX170" i="17" l="1"/>
  <c r="BA170" i="17" s="1"/>
  <c r="BN170" i="17" s="1"/>
  <c r="BO170" i="17" s="1"/>
  <c r="BP170" i="17" s="1"/>
  <c r="BP171" i="17" s="1"/>
  <c r="BD170" i="17" l="1"/>
  <c r="BF170" i="17"/>
  <c r="BG170" i="17" s="1"/>
  <c r="BG171" i="17" s="1"/>
  <c r="AX172" i="17" l="1"/>
  <c r="BA172" i="17" s="1"/>
  <c r="AX173" i="17"/>
  <c r="BA173" i="17" s="1"/>
  <c r="BD173" i="17" s="1"/>
  <c r="AX176" i="17"/>
  <c r="BA176" i="17" s="1"/>
  <c r="AR172" i="17"/>
  <c r="BE172" i="17" s="1"/>
  <c r="BE173" i="17" l="1"/>
  <c r="AQ172" i="17"/>
  <c r="BF173" i="17"/>
  <c r="BN176" i="17"/>
  <c r="BO176" i="17" s="1"/>
  <c r="BF176" i="17"/>
  <c r="BD176" i="17"/>
  <c r="BF172" i="17"/>
  <c r="BG172" i="17" s="1"/>
  <c r="BD172" i="17"/>
  <c r="BN172" i="17"/>
  <c r="BO172" i="17" s="1"/>
  <c r="BP172" i="17" s="1"/>
  <c r="BN173" i="17"/>
  <c r="BO173" i="17" s="1"/>
  <c r="BG173" i="17" l="1"/>
  <c r="BG174" i="17" s="1"/>
  <c r="BG175" i="17" s="1"/>
  <c r="BG176" i="17" s="1"/>
  <c r="BG177" i="17" s="1"/>
  <c r="BP173" i="17"/>
  <c r="BP174" i="17" s="1"/>
  <c r="BP175" i="17" s="1"/>
  <c r="BP176" i="17" s="1"/>
  <c r="BP177" i="17" s="1"/>
  <c r="AX178" i="17" l="1"/>
  <c r="BA178" i="17" s="1"/>
  <c r="AR178" i="17"/>
  <c r="BB179" i="17"/>
  <c r="BD178" i="17" l="1"/>
  <c r="BF178" i="17"/>
  <c r="BG178" i="17" s="1"/>
  <c r="BJ179" i="17"/>
  <c r="BK179" i="17" s="1"/>
  <c r="AT179" i="17"/>
  <c r="BE178" i="17"/>
  <c r="BN178" i="17"/>
  <c r="BO178" i="17" s="1"/>
  <c r="BP178" i="17" s="1"/>
  <c r="AQ178" i="17"/>
  <c r="BL179" i="17" l="1"/>
  <c r="BK180" i="17"/>
  <c r="BM179" i="17"/>
  <c r="BK181" i="17" l="1"/>
  <c r="BM180" i="17"/>
  <c r="BL180" i="17"/>
  <c r="BK182" i="17" l="1"/>
  <c r="BL181" i="17"/>
  <c r="BM181" i="17"/>
  <c r="BK183" i="17" l="1"/>
  <c r="BL182" i="17"/>
  <c r="BM182" i="17"/>
  <c r="BM183" i="17" l="1"/>
  <c r="BL183" i="17"/>
  <c r="BK184" i="17"/>
  <c r="BL184" i="17" l="1"/>
  <c r="BM184" i="17"/>
  <c r="BK185" i="17"/>
  <c r="BL185" i="17" l="1"/>
  <c r="BM185" i="17"/>
  <c r="AX179" i="17" l="1"/>
  <c r="BA179" i="17" s="1"/>
  <c r="BD179" i="17" s="1"/>
  <c r="AX180" i="17"/>
  <c r="BA180" i="17" s="1"/>
  <c r="AR179" i="17"/>
  <c r="AQ179" i="17" s="1"/>
  <c r="BE179" i="17" l="1"/>
  <c r="BF180" i="17"/>
  <c r="BN180" i="17"/>
  <c r="BO180" i="17" s="1"/>
  <c r="BD180" i="17"/>
  <c r="BE180" i="17"/>
  <c r="BF179" i="17"/>
  <c r="BG179" i="17" s="1"/>
  <c r="BN179" i="17"/>
  <c r="BO179" i="17" s="1"/>
  <c r="BP179" i="17" s="1"/>
  <c r="BP180" i="17" l="1"/>
  <c r="BP181" i="17" s="1"/>
  <c r="BP182" i="17" s="1"/>
  <c r="BP183" i="17" s="1"/>
  <c r="BP184" i="17" s="1"/>
  <c r="BG180" i="17"/>
  <c r="BG181" i="17" s="1"/>
  <c r="BG182" i="17" s="1"/>
  <c r="BG183" i="17" s="1"/>
  <c r="BG184" i="17" s="1"/>
  <c r="AX185" i="17"/>
  <c r="BA185" i="17" s="1"/>
  <c r="BF185" i="17" s="1"/>
  <c r="AR185" i="17"/>
  <c r="BE185" i="17" s="1"/>
  <c r="BB186" i="17"/>
  <c r="BG185" i="17" l="1"/>
  <c r="AQ185" i="17"/>
  <c r="BN185" i="17"/>
  <c r="BO185" i="17" s="1"/>
  <c r="BP185" i="17" s="1"/>
  <c r="BJ186" i="17"/>
  <c r="BK186" i="17" s="1"/>
  <c r="AT186" i="17"/>
  <c r="BD185" i="17"/>
  <c r="AR186" i="17" l="1"/>
  <c r="BK187" i="17"/>
  <c r="BL186" i="17"/>
  <c r="BM186" i="17"/>
  <c r="BL187" i="17" l="1"/>
  <c r="BM187" i="17"/>
  <c r="BK188" i="17"/>
  <c r="BE187" i="17"/>
  <c r="AX187" i="17" s="1"/>
  <c r="BA187" i="17" s="1"/>
  <c r="BE186" i="17"/>
  <c r="AX186" i="17" s="1"/>
  <c r="BA186" i="17" s="1"/>
  <c r="AQ186" i="17"/>
  <c r="BF187" i="17" l="1"/>
  <c r="BN187" i="17"/>
  <c r="BO187" i="17" s="1"/>
  <c r="BD187" i="17"/>
  <c r="BD186" i="17"/>
  <c r="BF186" i="17"/>
  <c r="BG186" i="17" s="1"/>
  <c r="BN186" i="17"/>
  <c r="BO186" i="17" s="1"/>
  <c r="BP186" i="17" s="1"/>
  <c r="BK189" i="17"/>
  <c r="BM188" i="17"/>
  <c r="BL188" i="17"/>
  <c r="BG187" i="17" l="1"/>
  <c r="BG188" i="17" s="1"/>
  <c r="BG189" i="17" s="1"/>
  <c r="BG190" i="17" s="1"/>
  <c r="BG191" i="17" s="1"/>
  <c r="BG192" i="17" s="1"/>
  <c r="BG193" i="17" s="1"/>
  <c r="BG194" i="17" s="1"/>
  <c r="BG195" i="17" s="1"/>
  <c r="BG196" i="17" s="1"/>
  <c r="BG197" i="17" s="1"/>
  <c r="BG198" i="17" s="1"/>
  <c r="BG199" i="17" s="1"/>
  <c r="BP187" i="17"/>
  <c r="BP188" i="17" s="1"/>
  <c r="BP189" i="17" s="1"/>
  <c r="BP190" i="17" s="1"/>
  <c r="BP191" i="17" s="1"/>
  <c r="BP192" i="17" s="1"/>
  <c r="BP193" i="17" s="1"/>
  <c r="BP194" i="17" s="1"/>
  <c r="BP195" i="17" s="1"/>
  <c r="BP196" i="17" s="1"/>
  <c r="BP197" i="17" s="1"/>
  <c r="BP198" i="17" s="1"/>
  <c r="BP199" i="17" s="1"/>
  <c r="BM189" i="17"/>
  <c r="BK190" i="17"/>
  <c r="BL189" i="17"/>
  <c r="BK191" i="17" l="1"/>
  <c r="BM190" i="17"/>
  <c r="BL190" i="17"/>
  <c r="BL191" i="17" l="1"/>
  <c r="BM191" i="17"/>
  <c r="BK192" i="17"/>
  <c r="BM192" i="17" l="1"/>
  <c r="BK193" i="17"/>
  <c r="BL192" i="17"/>
  <c r="BM193" i="17" l="1"/>
  <c r="BL193" i="17"/>
  <c r="BK194" i="17"/>
  <c r="BM194" i="17" l="1"/>
  <c r="BL194" i="17"/>
  <c r="BK195" i="17"/>
  <c r="BM195" i="17" l="1"/>
  <c r="BL195" i="17"/>
  <c r="BK196" i="17"/>
  <c r="BL196" i="17" l="1"/>
  <c r="BK197" i="17"/>
  <c r="BM196" i="17"/>
  <c r="BK198" i="17" l="1"/>
  <c r="BM197" i="17"/>
  <c r="BL197" i="17"/>
  <c r="BL198" i="17" l="1"/>
  <c r="BM198" i="17"/>
  <c r="BK199" i="17"/>
  <c r="BL199" i="17" l="1"/>
  <c r="BM199" i="17"/>
  <c r="BK200" i="17"/>
  <c r="BM200" i="17" l="1"/>
  <c r="BL200" i="17"/>
  <c r="AX200" i="17" l="1"/>
  <c r="BA200" i="17" s="1"/>
  <c r="BF200" i="17" s="1"/>
  <c r="BG200" i="17" s="1"/>
  <c r="AR200" i="17"/>
  <c r="AQ200" i="17" s="1"/>
  <c r="BB201" i="17"/>
  <c r="BE200" i="17" l="1"/>
  <c r="BJ201" i="17"/>
  <c r="BK201" i="17" s="1"/>
  <c r="AT201" i="17"/>
  <c r="BN200" i="17"/>
  <c r="BO200" i="17" s="1"/>
  <c r="BP200" i="17" s="1"/>
  <c r="BD200" i="17"/>
  <c r="BK202" i="17" l="1"/>
  <c r="BL201" i="17"/>
  <c r="BM201" i="17"/>
  <c r="BL202" i="17" l="1"/>
  <c r="BK203" i="17"/>
  <c r="BM202" i="17"/>
  <c r="BK204" i="17" l="1"/>
  <c r="BM203" i="17"/>
  <c r="BL203" i="17"/>
  <c r="BM204" i="17" l="1"/>
  <c r="BL204" i="17"/>
  <c r="BK205" i="17"/>
  <c r="BL205" i="17" l="1"/>
  <c r="BM205" i="17"/>
  <c r="BK206" i="17"/>
  <c r="BM206" i="17" l="1"/>
  <c r="BL206" i="17"/>
  <c r="BK207" i="17"/>
  <c r="BM207" i="17" l="1"/>
  <c r="BK208" i="17"/>
  <c r="BL207" i="17"/>
  <c r="BL208" i="17" l="1"/>
  <c r="BK209" i="17"/>
  <c r="BM208" i="17"/>
  <c r="BL209" i="17" l="1"/>
  <c r="BK210" i="17"/>
  <c r="BM209" i="17"/>
  <c r="BM210" i="17" l="1"/>
  <c r="BL210" i="17"/>
  <c r="BK211" i="17"/>
  <c r="BM211" i="17" l="1"/>
  <c r="BK212" i="17"/>
  <c r="BL211" i="17"/>
  <c r="BK213" i="17" l="1"/>
  <c r="BM212" i="17"/>
  <c r="BL212" i="17"/>
  <c r="BL213" i="17" l="1"/>
  <c r="BM213" i="17"/>
  <c r="BK214" i="17"/>
  <c r="BK215" i="17" l="1"/>
  <c r="BL214" i="17"/>
  <c r="BM214" i="17"/>
  <c r="BL215" i="17" l="1"/>
  <c r="BM215" i="17"/>
  <c r="BK216" i="17"/>
  <c r="BK217" i="17" l="1"/>
  <c r="BL216" i="17"/>
  <c r="BM216" i="17"/>
  <c r="BM217" i="17" l="1"/>
  <c r="BL217" i="17"/>
  <c r="AX201" i="17" l="1"/>
  <c r="BA201" i="17" s="1"/>
  <c r="BD201" i="17" s="1"/>
  <c r="AX202" i="17"/>
  <c r="BA202" i="17" s="1"/>
  <c r="AX204" i="17"/>
  <c r="BA204" i="17" s="1"/>
  <c r="BF204" i="17" s="1"/>
  <c r="AR201" i="17"/>
  <c r="AQ201" i="17" s="1"/>
  <c r="BE202" i="17" l="1"/>
  <c r="BE201" i="17"/>
  <c r="BN204" i="17"/>
  <c r="BO204" i="17" s="1"/>
  <c r="BD204" i="17"/>
  <c r="BF202" i="17"/>
  <c r="BD202" i="17"/>
  <c r="BN202" i="17"/>
  <c r="BO202" i="17" s="1"/>
  <c r="BN201" i="17"/>
  <c r="BO201" i="17" s="1"/>
  <c r="BP201" i="17" s="1"/>
  <c r="BF201" i="17"/>
  <c r="BG201" i="17" s="1"/>
  <c r="BG202" i="17" l="1"/>
  <c r="BG203" i="17" s="1"/>
  <c r="BG204" i="17" s="1"/>
  <c r="BG205" i="17" s="1"/>
  <c r="BG206" i="17" s="1"/>
  <c r="BG207" i="17" s="1"/>
  <c r="BG208" i="17" s="1"/>
  <c r="BG209" i="17" s="1"/>
  <c r="BG210" i="17" s="1"/>
  <c r="BG211" i="17" s="1"/>
  <c r="BG212" i="17" s="1"/>
  <c r="BG213" i="17" s="1"/>
  <c r="BG214" i="17" s="1"/>
  <c r="BG215" i="17" s="1"/>
  <c r="BG216" i="17" s="1"/>
  <c r="BG217" i="17" s="1"/>
  <c r="BP202" i="17"/>
  <c r="BP203" i="17" s="1"/>
  <c r="BP204" i="17" s="1"/>
  <c r="BP205" i="17" s="1"/>
  <c r="BP206" i="17" s="1"/>
  <c r="BP207" i="17" s="1"/>
  <c r="BP208" i="17" s="1"/>
  <c r="BP209" i="17" s="1"/>
  <c r="BP210" i="17" s="1"/>
  <c r="BP211" i="17" s="1"/>
  <c r="BP212" i="17" s="1"/>
  <c r="BP213" i="17" s="1"/>
  <c r="BP214" i="17" s="1"/>
  <c r="BP215" i="17" s="1"/>
  <c r="BP216" i="17" s="1"/>
  <c r="BP217" i="17" s="1"/>
</calcChain>
</file>

<file path=xl/comments1.xml><?xml version="1.0" encoding="utf-8"?>
<comments xmlns="http://schemas.openxmlformats.org/spreadsheetml/2006/main">
  <authors>
    <author>BOR</author>
    <author>Tim Miller</author>
  </authors>
  <commentList>
    <comment ref="H1" authorId="0" shapeId="0">
      <text>
        <r>
          <rPr>
            <b/>
            <sz val="9"/>
            <color indexed="81"/>
            <rFont val="Tahoma"/>
            <family val="2"/>
          </rPr>
          <t>4 out of 5 available in WY2015
5412.5 af WS  + 5000 af firm + 5000 af 4outof5 +12000 af UTE = 27,412.5 af.</t>
        </r>
      </text>
    </comment>
    <comment ref="K5" authorId="1" shapeId="0">
      <text>
        <r>
          <rPr>
            <b/>
            <sz val="9"/>
            <color indexed="81"/>
            <rFont val="Tahoma"/>
            <family val="2"/>
          </rPr>
          <t>Tim Miller:Jana's projected fish water.</t>
        </r>
        <r>
          <rPr>
            <sz val="9"/>
            <color indexed="81"/>
            <rFont val="Tahoma"/>
            <family val="2"/>
          </rPr>
          <t xml:space="preserve">
</t>
        </r>
      </text>
    </comment>
  </commentList>
</comments>
</file>

<file path=xl/comments2.xml><?xml version="1.0" encoding="utf-8"?>
<comments xmlns="http://schemas.openxmlformats.org/spreadsheetml/2006/main">
  <authors>
    <author>JDOE</author>
    <author>BOR</author>
    <author>Tim Miller</author>
  </authors>
  <commentList>
    <comment ref="L4" authorId="0" shape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I4" authorId="1" shapeId="0">
      <text>
        <r>
          <rPr>
            <b/>
            <sz val="9"/>
            <color indexed="81"/>
            <rFont val="Tahoma"/>
            <family val="2"/>
          </rPr>
          <t>BOR: 200 af owed to River max.</t>
        </r>
        <r>
          <rPr>
            <sz val="9"/>
            <color indexed="81"/>
            <rFont val="Tahoma"/>
            <family val="2"/>
          </rPr>
          <t xml:space="preserve">
</t>
        </r>
      </text>
    </comment>
    <comment ref="X5" authorId="0" shapeId="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 ref="AK100" authorId="2" shapeId="0">
      <text>
        <r>
          <rPr>
            <b/>
            <sz val="9"/>
            <color indexed="81"/>
            <rFont val="Tahoma"/>
            <family val="2"/>
          </rPr>
          <t>Tim Miller:</t>
        </r>
        <r>
          <rPr>
            <sz val="9"/>
            <color indexed="81"/>
            <rFont val="Tahoma"/>
            <family val="2"/>
          </rPr>
          <t xml:space="preserve">
BWCD Consumptive Use for June was 1.98 AF.</t>
        </r>
      </text>
    </comment>
  </commentList>
</comments>
</file>

<file path=xl/comments3.xml><?xml version="1.0" encoding="utf-8"?>
<comments xmlns="http://schemas.openxmlformats.org/spreadsheetml/2006/main">
  <authors>
    <author>TMiller</author>
  </authors>
  <commentList>
    <comment ref="M5" authorId="0" shapeId="0">
      <text>
        <r>
          <rPr>
            <b/>
            <sz val="9"/>
            <color indexed="81"/>
            <rFont val="Tahoma"/>
            <family val="2"/>
          </rPr>
          <t>TMiller:</t>
        </r>
        <r>
          <rPr>
            <sz val="9"/>
            <color indexed="81"/>
            <rFont val="Tahoma"/>
            <family val="2"/>
          </rPr>
          <t xml:space="preserve">
This schedule comes from Don at the River district.</t>
        </r>
      </text>
    </comment>
    <comment ref="AS5" authorId="0" shapeId="0">
      <text>
        <r>
          <rPr>
            <b/>
            <sz val="9"/>
            <color indexed="81"/>
            <rFont val="Tahoma"/>
            <family val="2"/>
          </rPr>
          <t>TMiller:</t>
        </r>
        <r>
          <rPr>
            <sz val="9"/>
            <color indexed="81"/>
            <rFont val="Tahoma"/>
            <family val="2"/>
          </rPr>
          <t xml:space="preserve">
Leased by CWCB</t>
        </r>
      </text>
    </comment>
  </commentList>
</comments>
</file>

<file path=xl/comments4.xml><?xml version="1.0" encoding="utf-8"?>
<comments xmlns="http://schemas.openxmlformats.org/spreadsheetml/2006/main">
  <authors>
    <author>ECAO</author>
  </authors>
  <commentList>
    <comment ref="U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5.xml><?xml version="1.0" encoding="utf-8"?>
<comments xmlns="http://schemas.openxmlformats.org/spreadsheetml/2006/main">
  <authors>
    <author>ECAO</author>
  </authors>
  <commentList>
    <comment ref="AI64" authorId="0" shapeId="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<sst xmlns="http://schemas.openxmlformats.org/spreadsheetml/2006/main" count="2048" uniqueCount="515">
  <si>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</si>
  <si>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</si>
  <si>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</si>
  <si>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</si>
  <si>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</si>
  <si>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</si>
  <si>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</si>
  <si>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</si>
  <si>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</si>
  <si>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</si>
  <si>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</si>
  <si>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</si>
  <si>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</si>
  <si>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</si>
  <si>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</si>
  <si>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</si>
  <si>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</si>
  <si>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</si>
  <si>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</si>
  <si>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</si>
  <si>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</si>
  <si>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</si>
  <si>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</si>
  <si>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</si>
  <si>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</si>
  <si>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</si>
  <si>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</si>
  <si>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</si>
  <si>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</si>
  <si>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</si>
  <si>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</si>
  <si>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</si>
  <si>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</si>
  <si>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</si>
  <si>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</si>
  <si>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</si>
  <si>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</si>
  <si>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</si>
  <si>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</si>
  <si>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</si>
  <si>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</si>
  <si>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</si>
  <si>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</si>
  <si>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</si>
  <si>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</si>
  <si>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</si>
  <si>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</si>
  <si>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</si>
  <si>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</si>
  <si>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</si>
  <si>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</si>
  <si>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</si>
  <si>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</si>
  <si>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</si>
  <si>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</si>
  <si>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</si>
  <si>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</si>
  <si>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</si>
  <si>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</si>
  <si>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</si>
  <si>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</si>
  <si>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</si>
  <si>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</si>
  <si>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</si>
  <si>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</si>
  <si>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</si>
  <si>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</si>
  <si>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</si>
  <si>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</si>
  <si>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</si>
  <si>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</si>
  <si>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</si>
  <si>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</si>
  <si>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</si>
  <si>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</si>
  <si>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</si>
  <si>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</si>
  <si>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</si>
  <si>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</si>
  <si>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</si>
  <si>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</si>
  <si>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</si>
  <si>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</si>
  <si>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</si>
  <si>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</si>
  <si>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</si>
  <si>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</si>
  <si>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</si>
  <si>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</si>
  <si>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</si>
  <si>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</si>
  <si>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</si>
  <si>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</si>
  <si>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</si>
  <si>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</si>
  <si>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</si>
  <si>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</si>
  <si>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</si>
  <si>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</si>
  <si>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</si>
  <si>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</si>
  <si>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</si>
  <si>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</si>
  <si>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EXXON MOBIL CORPORATION</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</si>
  <si>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</si>
  <si>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</si>
  <si>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</si>
  <si>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</si>
  <si>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</si>
  <si>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</si>
  <si>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</si>
  <si>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</si>
  <si>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</si>
  <si>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</si>
  <si>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</si>
  <si>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</si>
  <si>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</si>
  <si>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</si>
  <si>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</si>
  <si>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</si>
  <si>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</si>
  <si>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</si>
  <si>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</si>
  <si>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</si>
  <si>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</si>
  <si>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</si>
  <si>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</si>
  <si>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</si>
  <si>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</si>
  <si>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</si>
  <si>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</si>
  <si>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</si>
  <si>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</si>
  <si>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</si>
  <si>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</si>
  <si>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</si>
  <si>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</si>
  <si>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</si>
  <si>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</si>
  <si>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</si>
  <si>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</si>
  <si>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</si>
  <si>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</si>
  <si>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</si>
  <si>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</si>
  <si>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</si>
  <si>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</si>
  <si>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</si>
  <si>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</si>
  <si>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</si>
  <si>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</si>
  <si>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</si>
  <si>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</si>
  <si>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</si>
  <si>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 xml:space="preserve">Rel. For </t>
  </si>
  <si>
    <t>Addl</t>
  </si>
  <si>
    <t xml:space="preserve">Contract </t>
  </si>
  <si>
    <t>Wolford Exch</t>
  </si>
  <si>
    <t>Content</t>
  </si>
  <si>
    <t>Rocky Fork</t>
  </si>
  <si>
    <t>Release</t>
  </si>
  <si>
    <t>Evap</t>
  </si>
  <si>
    <t>(af)</t>
  </si>
  <si>
    <t>(cfs)</t>
  </si>
  <si>
    <t>Recorded in USBR Data Base</t>
  </si>
  <si>
    <t>BYPASS</t>
  </si>
  <si>
    <t>Total</t>
  </si>
  <si>
    <t>Palisade</t>
  </si>
  <si>
    <t>Called Out</t>
  </si>
  <si>
    <t>Gage</t>
  </si>
  <si>
    <t>Water Year:</t>
  </si>
  <si>
    <t>Initial Storage in Ruedi (March 31):</t>
  </si>
  <si>
    <t>Updated</t>
  </si>
  <si>
    <t>OWL CREEK MEADOWS, LLC</t>
  </si>
  <si>
    <t>039F6C0011</t>
  </si>
  <si>
    <t>Debeque, Town of</t>
  </si>
  <si>
    <t>029F6C0128</t>
  </si>
  <si>
    <t>039F6C0025</t>
  </si>
  <si>
    <t>039F6C0012</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</si>
  <si>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</si>
  <si>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</si>
  <si>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</si>
  <si>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</si>
  <si>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</si>
  <si>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</si>
  <si>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</si>
  <si>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</si>
  <si>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</si>
  <si>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</si>
  <si>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</si>
  <si>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</si>
  <si>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</si>
  <si>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</si>
  <si>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</si>
  <si>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</si>
  <si>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</si>
  <si>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</si>
  <si>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</si>
  <si>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</si>
  <si>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ADDL</t>
  </si>
  <si>
    <t>REL FOR</t>
  </si>
  <si>
    <t>WOLFORD EXCH</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</si>
  <si>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</si>
  <si>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</si>
  <si>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</si>
  <si>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</si>
  <si>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</si>
  <si>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</si>
  <si>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</si>
  <si>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</si>
  <si>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</si>
  <si>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</si>
  <si>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</si>
  <si>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</si>
  <si>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</si>
  <si>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</si>
  <si>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</si>
  <si>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</si>
  <si>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</si>
  <si>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</si>
  <si>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</si>
  <si>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</si>
  <si>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</si>
  <si>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</si>
  <si>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</si>
  <si>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</si>
  <si>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</si>
  <si>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</si>
  <si>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</si>
  <si>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</si>
  <si>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</si>
  <si>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</si>
  <si>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</si>
  <si>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FILL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</si>
  <si>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</si>
  <si>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</si>
  <si>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</si>
  <si>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</si>
  <si>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</si>
  <si>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</si>
  <si>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</si>
  <si>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</si>
  <si>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</si>
  <si>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</si>
  <si>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</si>
  <si>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</si>
  <si>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</si>
  <si>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</si>
  <si>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</si>
  <si>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</si>
  <si>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</si>
  <si>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</si>
  <si>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</si>
  <si>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</si>
  <si>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</si>
  <si>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</si>
  <si>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</si>
  <si>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</si>
  <si>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</si>
  <si>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</si>
  <si>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</si>
  <si>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</si>
  <si>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</si>
  <si>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</si>
  <si>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</si>
  <si>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</si>
  <si>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</si>
  <si>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</si>
  <si>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</si>
  <si>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</si>
  <si>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</si>
  <si>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</si>
  <si>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</si>
  <si>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</si>
  <si>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</si>
  <si>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</si>
  <si>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</si>
  <si>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</si>
  <si>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</si>
  <si>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</si>
  <si>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</si>
  <si>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</si>
  <si>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</si>
  <si>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</si>
  <si>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</si>
  <si>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</si>
  <si>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</si>
  <si>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</si>
  <si>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</si>
  <si>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</si>
  <si>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</si>
  <si>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</si>
  <si>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</si>
  <si>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</si>
  <si>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</si>
  <si>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</si>
  <si>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</si>
  <si>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</si>
  <si>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</si>
  <si>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</si>
  <si>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</si>
  <si>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</si>
  <si>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</si>
  <si>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</si>
  <si>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</si>
  <si>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</si>
  <si>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</si>
  <si>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</si>
  <si>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</si>
  <si>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</si>
  <si>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</si>
  <si>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</si>
  <si>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</si>
  <si>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</si>
  <si>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</si>
  <si>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</si>
  <si>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</si>
  <si>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</si>
  <si>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</si>
  <si>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</si>
  <si>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</si>
  <si>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</si>
  <si>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</si>
  <si>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</si>
  <si>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</si>
  <si>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</si>
  <si>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</si>
  <si>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</si>
  <si>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</si>
  <si>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</si>
  <si>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</si>
  <si>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</si>
  <si>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</si>
  <si>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</si>
  <si>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</si>
  <si>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</si>
  <si>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</si>
  <si>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</si>
  <si>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</si>
  <si>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</si>
  <si>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</si>
  <si>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</si>
  <si>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</si>
  <si>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</si>
  <si>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</si>
  <si>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</si>
  <si>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</si>
  <si>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</si>
  <si>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</si>
  <si>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</si>
  <si>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</si>
  <si>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</si>
  <si>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</si>
  <si>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</si>
  <si>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</si>
  <si>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</si>
  <si>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</si>
  <si>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</si>
  <si>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</si>
  <si>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</si>
  <si>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</si>
  <si>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</si>
  <si>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</si>
  <si>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</si>
  <si>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</si>
  <si>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</si>
  <si>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</si>
  <si>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</si>
  <si>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</si>
  <si>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</si>
  <si>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</si>
  <si>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</si>
  <si>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</si>
  <si>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</si>
  <si>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</si>
  <si>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</si>
  <si>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</si>
  <si>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</si>
  <si>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</si>
  <si>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</si>
  <si>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</si>
  <si>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</si>
  <si>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</si>
  <si>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</si>
  <si>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</si>
  <si>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</si>
  <si>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</si>
  <si>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</si>
  <si>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</si>
  <si>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</si>
  <si>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</si>
  <si>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</si>
  <si>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</si>
  <si>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</si>
  <si>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</si>
  <si>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</si>
  <si>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</si>
  <si>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</si>
  <si>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</si>
  <si>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</si>
  <si>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</si>
  <si>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</si>
  <si>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</si>
  <si>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</si>
  <si>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</si>
  <si>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</si>
  <si>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</si>
  <si>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</si>
  <si>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</si>
  <si>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</si>
  <si>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</si>
  <si>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</si>
  <si>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</si>
  <si>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</si>
  <si>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</si>
  <si>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</si>
  <si>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</si>
  <si>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</si>
  <si>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</si>
  <si>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</si>
  <si>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</si>
  <si>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</si>
  <si>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</si>
  <si>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</si>
  <si>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</si>
  <si>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</si>
  <si>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</si>
  <si>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</si>
  <si>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</si>
  <si>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</si>
  <si>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</si>
  <si>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</si>
  <si>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</si>
  <si>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</si>
  <si>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</si>
  <si>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</si>
  <si>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</si>
  <si>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</si>
  <si>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</si>
  <si>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</si>
  <si>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</si>
  <si>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</si>
  <si>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</si>
  <si>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</si>
  <si>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</si>
  <si>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</si>
  <si>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</si>
  <si>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</si>
  <si>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</si>
  <si>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</si>
  <si>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</si>
  <si>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</si>
  <si>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</si>
  <si>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</si>
  <si>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</si>
  <si>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</si>
  <si>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</si>
  <si>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Crown Mountain Park and Recreation District</t>
  </si>
  <si>
    <t>079F6C0052</t>
  </si>
  <si>
    <t>Apr</t>
  </si>
  <si>
    <t>Jun</t>
  </si>
  <si>
    <t>Jul</t>
  </si>
  <si>
    <t>Ave Inflow (cfs)</t>
  </si>
  <si>
    <t>079D6C0106</t>
  </si>
  <si>
    <t>SILT, TOWN OF</t>
  </si>
  <si>
    <t>099D6C0147</t>
  </si>
  <si>
    <t>099D6C0149</t>
  </si>
  <si>
    <t>119D6C0074</t>
  </si>
  <si>
    <t>COLO RIVER WATER CONSERVATION DISTRICT</t>
  </si>
  <si>
    <t>Remaining</t>
  </si>
  <si>
    <t>Volume</t>
  </si>
  <si>
    <t>HDB</t>
  </si>
  <si>
    <t xml:space="preserve">ASPEN, CITY OF </t>
  </si>
  <si>
    <t>PALISADE, TOWN OF</t>
  </si>
  <si>
    <t>ELK WALLOW RANCH, LLC.</t>
  </si>
  <si>
    <t>COLO RIVER WATER CONSERVATION</t>
  </si>
  <si>
    <t>COLO R. WATER CONSERVATION</t>
  </si>
  <si>
    <t>WILDCAT RES. ASSO.</t>
  </si>
  <si>
    <t>UTE WATER CONSERV. DIST.</t>
  </si>
  <si>
    <t>Crown Mtn Park &amp; Rec</t>
  </si>
  <si>
    <t>MID-VALLEY MET. DISTRICT</t>
  </si>
  <si>
    <t>139D6C0098</t>
  </si>
  <si>
    <t>139D6C0108</t>
  </si>
  <si>
    <t>139D6C0104</t>
  </si>
  <si>
    <t>139D6C0101</t>
  </si>
  <si>
    <t>139D6C0025</t>
  </si>
  <si>
    <t>139D6C0024</t>
  </si>
  <si>
    <t>139D6C0113</t>
  </si>
  <si>
    <t>139D6C0114</t>
  </si>
  <si>
    <t>139D6C0111</t>
  </si>
  <si>
    <t>139D6C0102</t>
  </si>
  <si>
    <t>139D6C0106</t>
  </si>
  <si>
    <t>139D6C0105</t>
  </si>
  <si>
    <t>Pool</t>
  </si>
  <si>
    <t>4 out of 5</t>
  </si>
  <si>
    <t>UTE 6K</t>
  </si>
  <si>
    <t>BATTLEMENT MESA METRO DISTRICT (AKA Consolidated Metro District)</t>
  </si>
  <si>
    <t>GARFIELD COUNTY</t>
  </si>
  <si>
    <t>SUMMIT COUNTY</t>
  </si>
  <si>
    <t>Owl Creek Ranch HOA</t>
  </si>
  <si>
    <t>Snowmass Water &amp; Sanitation</t>
  </si>
  <si>
    <t>Town of Carbondale</t>
  </si>
  <si>
    <t>Town of DeBeque</t>
  </si>
  <si>
    <t>W/J Metro District</t>
  </si>
  <si>
    <t>13D6C0099</t>
  </si>
  <si>
    <t>139D6C0110</t>
  </si>
  <si>
    <t>139D6C0107</t>
  </si>
  <si>
    <t>139D6C0109</t>
  </si>
  <si>
    <t>139D6C0100</t>
  </si>
  <si>
    <t>139D6C0103</t>
  </si>
  <si>
    <t>139D6C0112</t>
  </si>
  <si>
    <t>Indefinite</t>
  </si>
  <si>
    <t>April 2017-June 2017</t>
  </si>
  <si>
    <t>July 2017-June 2018</t>
  </si>
  <si>
    <t>Releases of water to support 15-Mile Reach target started 8/7 and ceased 10/16.  A total of 21,412.5 acre-feet was released to support Recovery Program target flows.</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</si>
</sst>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 numFmtId="177" formatCode="00000"/>
    <numFmt numFmtId="178" formatCode="#,##0.0"/>
    <numFmt numFmtId="179" formatCode="_(* #,##0.0_);_(* \(#,##0.0\);_(* &quot;-&quot;??_);_(@_)"/>
    <numFmt numFmtId="180" formatCode="[$-409]d\-mmm\-yyyy;@"/>
    <numFmt numFmtId="181" formatCode="[$-409]mmmm\-yy;@"/>
  </numFmts>
  <fonts count="36">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8"/>
      <color rgb="FF000000"/>
      <name val="Tahoma"/>
      <family val="2"/>
    </font>
    <font>
      <sz val="10"/>
      <name val="Courier"/>
      <family val="3"/>
    </font>
  </fonts>
  <fills count="7">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lightUp">
        <fgColor theme="1" tint="0.34998626667073579"/>
        <bgColor rgb="FFFFFF00"/>
      </patternFill>
    </fill>
    <fill>
      <patternFill patternType="solid">
        <fgColor theme="0"/>
        <bgColor indexed="64"/>
      </patternFill>
    </fill>
  </fills>
  <borders count="27">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166" fontId="0" fillId="0" borderId="0"/>
    <xf numFmtId="43" fontId="35" fillId="0" borderId="0" applyFont="0" applyFill="0" applyBorder="0" applyAlignment="0" applyProtection="0"/>
  </cellStyleXfs>
  <cellXfs count="754">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7" fillId="0" borderId="0" xfId="0" quotePrefix="1" applyNumberFormat="1" applyFont="1" applyAlignment="1">
      <alignment horizontal="lef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2" fontId="13" fillId="3" borderId="0" xfId="0" applyNumberFormat="1"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2" fontId="3" fillId="3"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2" fontId="3" fillId="3"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2" fontId="3" fillId="3" borderId="0" xfId="0" applyNumberFormat="1" applyFont="1" applyFill="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2"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166" fontId="3" fillId="0" borderId="0" xfId="0"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4" fontId="13" fillId="3" borderId="3" xfId="0" applyNumberFormat="1" applyFont="1" applyFill="1" applyBorder="1" applyAlignment="1">
      <alignment horizontal="right"/>
    </xf>
    <xf numFmtId="14" fontId="13" fillId="3" borderId="0" xfId="0" applyNumberFormat="1" applyFont="1" applyFill="1" applyBorder="1" applyAlignment="1">
      <alignment horizontal="right"/>
    </xf>
    <xf numFmtId="14" fontId="13" fillId="3" borderId="5" xfId="0" applyNumberFormat="1" applyFont="1" applyFill="1" applyBorder="1" applyAlignment="1">
      <alignment horizontal="right"/>
    </xf>
    <xf numFmtId="14" fontId="13" fillId="3" borderId="7" xfId="0" applyNumberFormat="1" applyFont="1" applyFill="1" applyBorder="1" applyAlignment="1">
      <alignment horizontal="center"/>
    </xf>
    <xf numFmtId="14" fontId="13" fillId="3" borderId="5" xfId="0" applyNumberFormat="1" applyFont="1" applyFill="1" applyBorder="1" applyAlignment="1" applyProtection="1">
      <alignment horizontal="right"/>
    </xf>
    <xf numFmtId="14" fontId="16" fillId="3" borderId="5" xfId="0" applyNumberFormat="1" applyFont="1" applyFill="1" applyBorder="1" applyAlignment="1" applyProtection="1">
      <alignment horizontal="right"/>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4" fontId="6" fillId="0" borderId="5" xfId="0" applyNumberFormat="1" applyFont="1" applyBorder="1" applyAlignment="1">
      <alignment horizontal="center"/>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9" xfId="0" applyNumberFormat="1" applyFont="1" applyBorder="1" applyAlignment="1" applyProtection="1">
      <alignment horizontal="center"/>
      <protection locked="0"/>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8" fillId="0" borderId="13" xfId="0" applyFont="1" applyBorder="1" applyAlignment="1">
      <alignment horizontal="center"/>
    </xf>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6" xfId="0" applyNumberFormat="1" applyFont="1" applyFill="1" applyBorder="1" applyAlignment="1">
      <alignment horizontal="center"/>
    </xf>
    <xf numFmtId="1" fontId="13" fillId="0" borderId="5" xfId="0" applyNumberFormat="1" applyFont="1" applyFill="1" applyBorder="1" applyAlignment="1">
      <alignment horizontal="center"/>
    </xf>
    <xf numFmtId="3" fontId="6" fillId="0" borderId="6" xfId="0" applyNumberFormat="1" applyFont="1" applyBorder="1" applyAlignment="1" applyProtection="1">
      <alignment horizontal="center"/>
      <protection locked="0"/>
    </xf>
    <xf numFmtId="3" fontId="6" fillId="0" borderId="5" xfId="0" applyNumberFormat="1" applyFont="1" applyBorder="1" applyAlignment="1" applyProtection="1">
      <alignment horizontal="center"/>
      <protection locked="0"/>
    </xf>
    <xf numFmtId="3" fontId="6" fillId="0" borderId="9" xfId="0" applyNumberFormat="1" applyFont="1" applyBorder="1" applyAlignment="1" applyProtection="1">
      <alignment horizontal="center"/>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6"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7"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3" fillId="0" borderId="0" xfId="0" applyNumberFormat="1" applyFont="1" applyFill="1"/>
    <xf numFmtId="2" fontId="3" fillId="3" borderId="0" xfId="0" applyNumberFormat="1" applyFont="1" applyFill="1" applyAlignment="1">
      <alignment horizontal="right"/>
    </xf>
    <xf numFmtId="166" fontId="28" fillId="0" borderId="0" xfId="0" applyFont="1"/>
    <xf numFmtId="1" fontId="29"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166" fontId="30"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4" fontId="6" fillId="5" borderId="0" xfId="0" applyNumberFormat="1" applyFont="1" applyFill="1" applyBorder="1" applyAlignment="1">
      <alignment horizontal="center"/>
    </xf>
    <xf numFmtId="4" fontId="6" fillId="5" borderId="0" xfId="0" applyNumberFormat="1" applyFont="1" applyFill="1" applyBorder="1"/>
    <xf numFmtId="4" fontId="6" fillId="5" borderId="2" xfId="0" applyNumberFormat="1" applyFont="1" applyFill="1" applyBorder="1" applyAlignment="1">
      <alignment horizontal="center"/>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6" borderId="0" xfId="0" applyNumberFormat="1" applyFont="1" applyFill="1" applyBorder="1"/>
    <xf numFmtId="0" fontId="6" fillId="6" borderId="0" xfId="0" applyNumberFormat="1" applyFont="1" applyFill="1" applyBorder="1" applyAlignment="1" applyProtection="1">
      <alignment horizontal="center"/>
    </xf>
    <xf numFmtId="0" fontId="6" fillId="6" borderId="0" xfId="0" applyNumberFormat="1" applyFont="1" applyFill="1" applyBorder="1" applyProtection="1">
      <protection locked="0"/>
    </xf>
    <xf numFmtId="0" fontId="6" fillId="6" borderId="0" xfId="0" applyNumberFormat="1" applyFont="1" applyFill="1" applyBorder="1" applyProtection="1"/>
    <xf numFmtId="0" fontId="6" fillId="6" borderId="0" xfId="0" applyNumberFormat="1" applyFont="1" applyFill="1" applyBorder="1" applyAlignment="1">
      <alignment horizontal="center"/>
    </xf>
    <xf numFmtId="0" fontId="6" fillId="6" borderId="0" xfId="0" applyNumberFormat="1" applyFont="1" applyFill="1" applyBorder="1" applyAlignment="1" applyProtection="1">
      <alignment horizontal="center"/>
      <protection locked="0"/>
    </xf>
    <xf numFmtId="0" fontId="6" fillId="6" borderId="0" xfId="0" applyNumberFormat="1" applyFont="1" applyFill="1" applyBorder="1" applyAlignment="1" applyProtection="1">
      <alignment horizontal="right"/>
    </xf>
    <xf numFmtId="0" fontId="6" fillId="6" borderId="0" xfId="0" applyNumberFormat="1" applyFont="1" applyFill="1" applyBorder="1" applyAlignment="1"/>
    <xf numFmtId="0" fontId="6" fillId="6" borderId="0" xfId="0" applyNumberFormat="1" applyFont="1" applyFill="1" applyBorder="1" applyAlignment="1" applyProtection="1">
      <protection locked="0"/>
    </xf>
    <xf numFmtId="0" fontId="6" fillId="6" borderId="0" xfId="0" applyNumberFormat="1" applyFont="1" applyFill="1" applyBorder="1" applyAlignment="1">
      <alignment horizontal="left"/>
    </xf>
    <xf numFmtId="0" fontId="8" fillId="6" borderId="0" xfId="0" applyNumberFormat="1" applyFont="1" applyFill="1" applyBorder="1"/>
    <xf numFmtId="0" fontId="8" fillId="6" borderId="0" xfId="0" applyNumberFormat="1" applyFont="1" applyFill="1" applyBorder="1" applyAlignment="1"/>
    <xf numFmtId="0" fontId="2" fillId="6" borderId="0" xfId="0" applyNumberFormat="1" applyFont="1" applyFill="1" applyBorder="1"/>
    <xf numFmtId="0" fontId="8" fillId="6" borderId="0" xfId="0" applyNumberFormat="1" applyFont="1" applyFill="1" applyBorder="1" applyAlignment="1">
      <alignment horizontal="center"/>
    </xf>
    <xf numFmtId="0" fontId="2" fillId="6" borderId="0" xfId="0" applyNumberFormat="1" applyFont="1" applyFill="1" applyBorder="1" applyProtection="1">
      <protection locked="0"/>
    </xf>
    <xf numFmtId="0" fontId="6" fillId="6" borderId="0" xfId="0" applyNumberFormat="1" applyFont="1" applyFill="1" applyBorder="1" applyAlignment="1" applyProtection="1">
      <alignment horizontal="left"/>
      <protection locked="0"/>
    </xf>
    <xf numFmtId="0" fontId="8" fillId="6" borderId="0" xfId="0" applyNumberFormat="1" applyFont="1" applyFill="1" applyBorder="1" applyAlignment="1">
      <alignment horizontal="left"/>
    </xf>
    <xf numFmtId="0" fontId="8" fillId="6" borderId="0" xfId="0" applyNumberFormat="1" applyFont="1" applyFill="1" applyBorder="1" applyProtection="1"/>
    <xf numFmtId="0" fontId="2" fillId="6" borderId="0" xfId="0" applyNumberFormat="1" applyFont="1" applyFill="1" applyBorder="1" applyAlignment="1" applyProtection="1">
      <alignment horizontal="left"/>
      <protection locked="0"/>
    </xf>
    <xf numFmtId="166" fontId="6" fillId="6" borderId="0" xfId="0" applyFont="1" applyFill="1" applyBorder="1"/>
    <xf numFmtId="14" fontId="6" fillId="6" borderId="0" xfId="0" applyNumberFormat="1" applyFont="1" applyFill="1" applyAlignment="1" applyProtection="1">
      <alignment horizontal="center"/>
    </xf>
    <xf numFmtId="166" fontId="6" fillId="6" borderId="0" xfId="0" applyFont="1" applyFill="1" applyAlignment="1" applyProtection="1">
      <alignment horizontal="left"/>
      <protection locked="0"/>
    </xf>
    <xf numFmtId="166" fontId="6" fillId="6" borderId="0" xfId="0" applyFont="1" applyFill="1" applyProtection="1"/>
    <xf numFmtId="4" fontId="6" fillId="6" borderId="0" xfId="0" applyNumberFormat="1" applyFont="1" applyFill="1"/>
    <xf numFmtId="4" fontId="6" fillId="6" borderId="0" xfId="0" applyNumberFormat="1" applyFont="1" applyFill="1" applyProtection="1">
      <protection locked="0"/>
    </xf>
    <xf numFmtId="1" fontId="6" fillId="6" borderId="0" xfId="0" applyNumberFormat="1" applyFont="1" applyFill="1" applyProtection="1">
      <protection locked="0"/>
    </xf>
    <xf numFmtId="4" fontId="8" fillId="6" borderId="0" xfId="0" applyNumberFormat="1" applyFont="1" applyFill="1"/>
    <xf numFmtId="166" fontId="6" fillId="6" borderId="0" xfId="0" applyFont="1" applyFill="1"/>
    <xf numFmtId="3" fontId="6" fillId="6" borderId="0" xfId="0" applyNumberFormat="1" applyFont="1" applyFill="1" applyProtection="1">
      <protection locked="0"/>
    </xf>
    <xf numFmtId="0" fontId="6" fillId="6" borderId="15" xfId="0" applyNumberFormat="1" applyFont="1" applyFill="1" applyBorder="1"/>
    <xf numFmtId="0" fontId="6" fillId="6" borderId="15" xfId="0" applyNumberFormat="1" applyFont="1" applyFill="1" applyBorder="1" applyAlignment="1" applyProtection="1">
      <alignment horizontal="center"/>
    </xf>
    <xf numFmtId="0" fontId="6" fillId="6" borderId="15" xfId="0" applyNumberFormat="1" applyFont="1" applyFill="1" applyBorder="1" applyProtection="1">
      <protection locked="0"/>
    </xf>
    <xf numFmtId="0" fontId="6" fillId="6" borderId="15" xfId="0" applyNumberFormat="1" applyFont="1" applyFill="1" applyBorder="1" applyProtection="1"/>
    <xf numFmtId="0" fontId="2" fillId="6" borderId="15" xfId="0" applyNumberFormat="1" applyFont="1" applyFill="1" applyBorder="1"/>
    <xf numFmtId="0" fontId="6" fillId="6" borderId="15" xfId="0" applyNumberFormat="1" applyFont="1" applyFill="1" applyBorder="1" applyAlignment="1" applyProtection="1">
      <alignment horizontal="center"/>
      <protection locked="0"/>
    </xf>
    <xf numFmtId="0" fontId="8" fillId="6" borderId="15" xfId="0" applyNumberFormat="1" applyFont="1" applyFill="1" applyBorder="1" applyAlignment="1">
      <alignment horizontal="center"/>
    </xf>
    <xf numFmtId="0" fontId="2" fillId="6" borderId="15" xfId="0" applyNumberFormat="1" applyFont="1" applyFill="1" applyBorder="1" applyProtection="1">
      <protection locked="0"/>
    </xf>
    <xf numFmtId="0" fontId="6" fillId="6" borderId="4" xfId="0" applyNumberFormat="1" applyFont="1" applyFill="1" applyBorder="1" applyAlignment="1">
      <alignment horizontal="left"/>
    </xf>
    <xf numFmtId="0" fontId="6" fillId="6" borderId="4" xfId="0" applyNumberFormat="1" applyFont="1" applyFill="1" applyBorder="1" applyAlignment="1" applyProtection="1">
      <alignment horizontal="center"/>
    </xf>
    <xf numFmtId="0" fontId="6" fillId="6" borderId="15" xfId="0" applyNumberFormat="1" applyFont="1" applyFill="1" applyBorder="1" applyAlignment="1">
      <alignment horizontal="left"/>
    </xf>
    <xf numFmtId="0" fontId="6" fillId="6" borderId="15" xfId="0" applyNumberFormat="1" applyFont="1" applyFill="1" applyBorder="1" applyAlignment="1" applyProtection="1">
      <alignment horizontal="left"/>
      <protection locked="0"/>
    </xf>
    <xf numFmtId="0" fontId="6" fillId="6" borderId="15" xfId="0" applyNumberFormat="1" applyFont="1" applyFill="1" applyBorder="1" applyAlignment="1" applyProtection="1">
      <alignment horizontal="left"/>
    </xf>
    <xf numFmtId="0" fontId="6" fillId="6" borderId="15" xfId="0" quotePrefix="1" applyNumberFormat="1" applyFont="1" applyFill="1" applyBorder="1" applyAlignment="1" applyProtection="1">
      <alignment horizontal="left"/>
      <protection locked="0"/>
    </xf>
    <xf numFmtId="0" fontId="8" fillId="6" borderId="15" xfId="0" applyNumberFormat="1" applyFont="1" applyFill="1" applyBorder="1" applyAlignment="1">
      <alignment horizontal="left"/>
    </xf>
    <xf numFmtId="175" fontId="6" fillId="6" borderId="0" xfId="0" applyNumberFormat="1" applyFont="1" applyFill="1" applyBorder="1" applyAlignment="1" applyProtection="1">
      <alignment horizontal="center"/>
      <protection locked="0"/>
    </xf>
    <xf numFmtId="14" fontId="6" fillId="6" borderId="0" xfId="0" applyNumberFormat="1" applyFont="1" applyFill="1" applyBorder="1" applyAlignment="1" applyProtection="1">
      <alignment horizontal="center"/>
    </xf>
    <xf numFmtId="14" fontId="8" fillId="6" borderId="0" xfId="0" applyNumberFormat="1" applyFont="1" applyFill="1" applyBorder="1" applyAlignment="1" applyProtection="1">
      <alignment horizontal="center"/>
    </xf>
    <xf numFmtId="176" fontId="6" fillId="6" borderId="0" xfId="1" applyNumberFormat="1" applyFont="1" applyFill="1" applyBorder="1" applyAlignment="1" applyProtection="1">
      <alignment horizontal="center"/>
    </xf>
    <xf numFmtId="43" fontId="6" fillId="6" borderId="0" xfId="1" applyNumberFormat="1" applyFont="1" applyFill="1" applyBorder="1" applyAlignment="1" applyProtection="1">
      <alignment horizontal="center"/>
    </xf>
    <xf numFmtId="43" fontId="6" fillId="6" borderId="0" xfId="1" applyNumberFormat="1" applyFont="1" applyFill="1" applyBorder="1" applyAlignment="1" applyProtection="1">
      <alignment horizontal="left"/>
      <protection locked="0"/>
    </xf>
    <xf numFmtId="176" fontId="6" fillId="6" borderId="0" xfId="1" applyNumberFormat="1" applyFont="1" applyFill="1" applyBorder="1" applyAlignment="1" applyProtection="1">
      <alignment horizontal="center"/>
      <protection locked="0"/>
    </xf>
    <xf numFmtId="176" fontId="6" fillId="6" borderId="4" xfId="1" applyNumberFormat="1" applyFont="1" applyFill="1" applyBorder="1" applyAlignment="1" applyProtection="1">
      <alignment horizontal="center"/>
    </xf>
    <xf numFmtId="176" fontId="6" fillId="6" borderId="0" xfId="1" applyNumberFormat="1" applyFont="1" applyFill="1" applyBorder="1" applyAlignment="1" applyProtection="1">
      <alignment horizontal="left"/>
      <protection locked="0"/>
    </xf>
    <xf numFmtId="176" fontId="6"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center" vertical="center"/>
      <protection locked="0"/>
    </xf>
    <xf numFmtId="176" fontId="6" fillId="6" borderId="0" xfId="1" applyNumberFormat="1" applyFont="1" applyFill="1" applyBorder="1" applyAlignment="1">
      <alignment horizontal="center" vertical="center"/>
    </xf>
    <xf numFmtId="176" fontId="8"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left"/>
    </xf>
    <xf numFmtId="176" fontId="6" fillId="6" borderId="0" xfId="1" applyNumberFormat="1" applyFont="1" applyFill="1" applyBorder="1" applyAlignment="1">
      <alignment horizontal="left"/>
    </xf>
    <xf numFmtId="176" fontId="8" fillId="6" borderId="0" xfId="1" applyNumberFormat="1" applyFont="1" applyFill="1" applyBorder="1" applyAlignment="1">
      <alignment horizontal="left"/>
    </xf>
    <xf numFmtId="1" fontId="6" fillId="6" borderId="0" xfId="1" applyNumberFormat="1" applyFont="1" applyFill="1" applyBorder="1" applyAlignment="1" applyProtection="1">
      <alignment horizontal="center"/>
    </xf>
    <xf numFmtId="1" fontId="6" fillId="6" borderId="0" xfId="1" applyNumberFormat="1" applyFont="1" applyFill="1" applyBorder="1" applyAlignment="1" applyProtection="1">
      <alignment horizontal="left"/>
      <protection locked="0"/>
    </xf>
    <xf numFmtId="1" fontId="6" fillId="6" borderId="4" xfId="1" applyNumberFormat="1" applyFont="1" applyFill="1" applyBorder="1" applyAlignment="1" applyProtection="1">
      <alignment horizontal="center"/>
    </xf>
    <xf numFmtId="1" fontId="6" fillId="6" borderId="0" xfId="1" applyNumberFormat="1" applyFont="1" applyFill="1" applyBorder="1" applyAlignment="1" applyProtection="1">
      <alignment horizontal="center"/>
      <protection locked="0"/>
    </xf>
    <xf numFmtId="1" fontId="6" fillId="6" borderId="0" xfId="1" applyNumberFormat="1" applyFont="1" applyFill="1" applyBorder="1" applyAlignment="1">
      <alignment horizontal="center"/>
    </xf>
    <xf numFmtId="1" fontId="6" fillId="6" borderId="0" xfId="1" applyNumberFormat="1" applyFont="1" applyFill="1" applyBorder="1" applyAlignment="1" applyProtection="1">
      <alignment horizontal="right"/>
    </xf>
    <xf numFmtId="169" fontId="3" fillId="0" borderId="19" xfId="0" applyNumberFormat="1" applyFont="1" applyFill="1" applyBorder="1" applyAlignment="1">
      <alignment horizontal="center"/>
    </xf>
    <xf numFmtId="177" fontId="3" fillId="0" borderId="1" xfId="0" applyNumberFormat="1" applyFont="1" applyFill="1" applyBorder="1" applyAlignment="1">
      <alignment horizontal="center"/>
    </xf>
    <xf numFmtId="177" fontId="3" fillId="0" borderId="0" xfId="0" applyNumberFormat="1" applyFont="1" applyFill="1" applyBorder="1" applyAlignment="1">
      <alignment horizontal="center"/>
    </xf>
    <xf numFmtId="177" fontId="3" fillId="0" borderId="3" xfId="0" applyNumberFormat="1" applyFont="1" applyFill="1" applyBorder="1" applyAlignment="1">
      <alignment horizontal="center"/>
    </xf>
    <xf numFmtId="169" fontId="3" fillId="0" borderId="1" xfId="0" applyNumberFormat="1" applyFont="1" applyFill="1" applyBorder="1" applyAlignment="1">
      <alignment horizontal="center"/>
    </xf>
    <xf numFmtId="4" fontId="8" fillId="0" borderId="0" xfId="0" applyNumberFormat="1" applyFont="1" applyFill="1" applyBorder="1"/>
    <xf numFmtId="4" fontId="6" fillId="0" borderId="0" xfId="0" applyNumberFormat="1" applyFont="1" applyFill="1" applyBorder="1" applyProtection="1"/>
    <xf numFmtId="4" fontId="6" fillId="0" borderId="5" xfId="0" applyNumberFormat="1" applyFont="1" applyFill="1" applyBorder="1"/>
    <xf numFmtId="4" fontId="6" fillId="0" borderId="0" xfId="0" applyNumberFormat="1" applyFont="1" applyFill="1" applyBorder="1"/>
    <xf numFmtId="4" fontId="7" fillId="0" borderId="3" xfId="0" applyNumberFormat="1" applyFont="1" applyBorder="1" applyAlignment="1">
      <alignment horizontal="right"/>
    </xf>
    <xf numFmtId="178" fontId="3" fillId="0" borderId="0" xfId="0" applyNumberFormat="1" applyFont="1" applyFill="1"/>
    <xf numFmtId="169" fontId="3" fillId="0" borderId="0" xfId="0" applyNumberFormat="1" applyFont="1" applyFill="1" applyAlignment="1">
      <alignment horizontal="right"/>
    </xf>
    <xf numFmtId="166" fontId="6" fillId="0" borderId="0" xfId="0" applyFont="1" applyFill="1" applyBorder="1" applyAlignment="1" applyProtection="1">
      <alignment horizontal="left"/>
      <protection locked="0"/>
    </xf>
    <xf numFmtId="14" fontId="6" fillId="0" borderId="0" xfId="0" applyNumberFormat="1" applyFont="1" applyFill="1" applyBorder="1" applyAlignment="1" applyProtection="1">
      <alignment horizontal="center"/>
    </xf>
    <xf numFmtId="4" fontId="6" fillId="0" borderId="6" xfId="0" applyNumberFormat="1" applyFont="1" applyFill="1" applyBorder="1" applyAlignment="1" applyProtection="1">
      <alignment horizontal="right"/>
    </xf>
    <xf numFmtId="1" fontId="6" fillId="0" borderId="6" xfId="0" applyNumberFormat="1" applyFont="1" applyFill="1" applyBorder="1" applyAlignment="1">
      <alignment horizontal="center"/>
    </xf>
    <xf numFmtId="1" fontId="6" fillId="0" borderId="0" xfId="0" applyNumberFormat="1" applyFont="1" applyFill="1" applyBorder="1"/>
    <xf numFmtId="4" fontId="6" fillId="0" borderId="11" xfId="0" applyNumberFormat="1" applyFont="1" applyFill="1" applyBorder="1"/>
    <xf numFmtId="37" fontId="6" fillId="0" borderId="0" xfId="0" applyNumberFormat="1" applyFont="1" applyFill="1" applyBorder="1" applyProtection="1"/>
    <xf numFmtId="37" fontId="6" fillId="0" borderId="13" xfId="0" applyNumberFormat="1" applyFont="1" applyFill="1" applyBorder="1" applyProtection="1"/>
    <xf numFmtId="165" fontId="8" fillId="0" borderId="11" xfId="0" applyNumberFormat="1" applyFont="1" applyFill="1" applyBorder="1" applyProtection="1">
      <protection locked="0"/>
    </xf>
    <xf numFmtId="165" fontId="6" fillId="0" borderId="0" xfId="0" applyNumberFormat="1" applyFont="1" applyFill="1" applyBorder="1" applyProtection="1">
      <protection locked="0"/>
    </xf>
    <xf numFmtId="165" fontId="8" fillId="0" borderId="0" xfId="0" applyNumberFormat="1" applyFont="1" applyFill="1" applyBorder="1" applyProtection="1">
      <protection locked="0"/>
    </xf>
    <xf numFmtId="165" fontId="6" fillId="0" borderId="13" xfId="0" applyNumberFormat="1" applyFont="1" applyFill="1" applyBorder="1" applyProtection="1">
      <protection locked="0"/>
    </xf>
    <xf numFmtId="3" fontId="6" fillId="0" borderId="13" xfId="0" applyNumberFormat="1" applyFont="1" applyFill="1" applyBorder="1" applyProtection="1">
      <protection locked="0"/>
    </xf>
    <xf numFmtId="3" fontId="6" fillId="0" borderId="0" xfId="0" applyNumberFormat="1" applyFont="1" applyFill="1" applyBorder="1" applyProtection="1">
      <protection locked="0"/>
    </xf>
    <xf numFmtId="4" fontId="8" fillId="0" borderId="5" xfId="0" applyNumberFormat="1" applyFont="1" applyFill="1" applyBorder="1" applyAlignment="1"/>
    <xf numFmtId="3" fontId="6" fillId="0" borderId="0" xfId="0" applyNumberFormat="1" applyFont="1" applyFill="1" applyProtection="1">
      <protection locked="0"/>
    </xf>
    <xf numFmtId="3" fontId="6" fillId="0" borderId="6" xfId="0" applyNumberFormat="1" applyFont="1" applyFill="1" applyBorder="1" applyProtection="1">
      <protection locked="0"/>
    </xf>
    <xf numFmtId="3" fontId="6" fillId="0" borderId="5" xfId="0" applyNumberFormat="1" applyFont="1" applyFill="1" applyBorder="1" applyProtection="1">
      <protection locked="0"/>
    </xf>
    <xf numFmtId="166" fontId="2" fillId="0" borderId="0" xfId="0" applyFont="1" applyFill="1" applyBorder="1"/>
    <xf numFmtId="166" fontId="0" fillId="0" borderId="0" xfId="0" applyFill="1" applyBorder="1"/>
    <xf numFmtId="3" fontId="8" fillId="0" borderId="0" xfId="0" applyNumberFormat="1" applyFont="1" applyFill="1" applyBorder="1" applyAlignment="1"/>
    <xf numFmtId="4" fontId="8" fillId="0" borderId="0" xfId="0" applyNumberFormat="1" applyFont="1" applyFill="1" applyBorder="1" applyAlignment="1"/>
    <xf numFmtId="166" fontId="6" fillId="0" borderId="0" xfId="0" applyFont="1" applyFill="1" applyBorder="1"/>
    <xf numFmtId="166" fontId="10" fillId="0" borderId="0" xfId="0" applyFont="1" applyFill="1" applyBorder="1"/>
    <xf numFmtId="166" fontId="6" fillId="0" borderId="0" xfId="0" applyFont="1" applyFill="1"/>
    <xf numFmtId="176" fontId="6" fillId="6" borderId="0" xfId="1" applyNumberFormat="1" applyFont="1" applyFill="1" applyBorder="1" applyAlignment="1" applyProtection="1">
      <alignment horizontal="right"/>
    </xf>
    <xf numFmtId="1" fontId="6" fillId="6" borderId="0" xfId="1" applyNumberFormat="1" applyFont="1" applyFill="1" applyBorder="1" applyAlignment="1" applyProtection="1">
      <alignment horizontal="right"/>
      <protection locked="0"/>
    </xf>
    <xf numFmtId="1" fontId="6" fillId="6" borderId="0" xfId="1" applyNumberFormat="1" applyFont="1" applyFill="1" applyBorder="1" applyAlignment="1">
      <alignment horizontal="right"/>
    </xf>
    <xf numFmtId="176" fontId="6" fillId="6" borderId="4" xfId="1" applyNumberFormat="1" applyFont="1" applyFill="1" applyBorder="1" applyAlignment="1" applyProtection="1">
      <alignment horizontal="right"/>
    </xf>
    <xf numFmtId="179" fontId="6" fillId="6" borderId="4" xfId="1" applyNumberFormat="1" applyFont="1" applyFill="1" applyBorder="1" applyAlignment="1" applyProtection="1">
      <alignment horizontal="right"/>
    </xf>
    <xf numFmtId="0" fontId="6" fillId="6" borderId="26" xfId="0" quotePrefix="1" applyNumberFormat="1" applyFont="1" applyFill="1" applyBorder="1" applyAlignment="1">
      <alignment vertical="top" wrapText="1"/>
    </xf>
    <xf numFmtId="166" fontId="6" fillId="6" borderId="26" xfId="0" applyFont="1" applyFill="1" applyBorder="1" applyAlignment="1">
      <alignment vertical="top" wrapText="1"/>
    </xf>
    <xf numFmtId="0" fontId="6" fillId="6" borderId="26" xfId="0" applyNumberFormat="1" applyFont="1" applyFill="1" applyBorder="1" applyAlignment="1">
      <alignment vertical="top" wrapText="1"/>
    </xf>
    <xf numFmtId="0" fontId="6" fillId="0" borderId="26" xfId="0" quotePrefix="1" applyNumberFormat="1" applyFont="1" applyBorder="1" applyAlignment="1">
      <alignment horizontal="center"/>
    </xf>
    <xf numFmtId="166" fontId="6" fillId="6" borderId="26" xfId="0" applyFont="1" applyFill="1" applyBorder="1" applyAlignment="1">
      <alignment horizontal="center"/>
    </xf>
    <xf numFmtId="0" fontId="6" fillId="0" borderId="26" xfId="0" applyNumberFormat="1" applyFont="1" applyBorder="1" applyAlignment="1">
      <alignment horizontal="center"/>
    </xf>
    <xf numFmtId="166" fontId="6" fillId="0" borderId="26" xfId="0" applyFont="1" applyBorder="1" applyAlignment="1">
      <alignment horizontal="center"/>
    </xf>
    <xf numFmtId="166" fontId="6" fillId="6" borderId="26" xfId="0" applyFont="1" applyFill="1" applyBorder="1" applyAlignment="1">
      <alignment horizontal="center" vertical="top" wrapText="1"/>
    </xf>
    <xf numFmtId="180" fontId="6" fillId="0" borderId="26" xfId="0" applyNumberFormat="1" applyFont="1" applyBorder="1" applyAlignment="1">
      <alignment horizontal="center"/>
    </xf>
    <xf numFmtId="180" fontId="6" fillId="6" borderId="26" xfId="0" applyNumberFormat="1" applyFont="1" applyFill="1" applyBorder="1" applyAlignment="1">
      <alignment horizontal="center"/>
    </xf>
    <xf numFmtId="14" fontId="6" fillId="0" borderId="26" xfId="0" applyNumberFormat="1" applyFont="1" applyBorder="1" applyAlignment="1">
      <alignment horizontal="center"/>
    </xf>
    <xf numFmtId="166" fontId="6" fillId="0" borderId="26" xfId="0" applyFont="1" applyBorder="1" applyAlignment="1">
      <alignment vertical="top" wrapText="1"/>
    </xf>
    <xf numFmtId="0" fontId="6" fillId="0" borderId="26" xfId="0" quotePrefix="1" applyNumberFormat="1" applyFont="1" applyBorder="1" applyAlignment="1">
      <alignment vertical="top" wrapText="1"/>
    </xf>
    <xf numFmtId="166" fontId="33" fillId="6" borderId="26" xfId="0" applyFont="1" applyFill="1" applyBorder="1" applyAlignment="1">
      <alignment vertical="top" wrapText="1"/>
    </xf>
    <xf numFmtId="181" fontId="7" fillId="0" borderId="0" xfId="0" applyNumberFormat="1" applyFont="1" applyBorder="1" applyAlignment="1">
      <alignment horizontal="left"/>
    </xf>
    <xf numFmtId="181" fontId="7" fillId="0" borderId="3" xfId="0" applyNumberFormat="1" applyFont="1" applyBorder="1" applyAlignment="1">
      <alignment horizontal="left"/>
    </xf>
    <xf numFmtId="166" fontId="6" fillId="0" borderId="3" xfId="0" applyFont="1" applyFill="1" applyBorder="1"/>
    <xf numFmtId="166" fontId="7" fillId="0" borderId="0" xfId="0" applyFont="1" applyFill="1"/>
    <xf numFmtId="0" fontId="6" fillId="0" borderId="26" xfId="0" quotePrefix="1" applyNumberFormat="1" applyFont="1" applyFill="1" applyBorder="1" applyAlignment="1">
      <alignment vertical="top" wrapText="1"/>
    </xf>
    <xf numFmtId="0" fontId="6" fillId="0" borderId="26" xfId="0" quotePrefix="1" applyNumberFormat="1" applyFont="1" applyFill="1" applyBorder="1" applyAlignment="1">
      <alignment horizontal="center"/>
    </xf>
    <xf numFmtId="180" fontId="6" fillId="0" borderId="26" xfId="0" applyNumberFormat="1" applyFont="1" applyFill="1" applyBorder="1" applyAlignment="1">
      <alignment horizontal="center"/>
    </xf>
    <xf numFmtId="14" fontId="6" fillId="0" borderId="26" xfId="0" applyNumberFormat="1" applyFont="1" applyFill="1" applyBorder="1" applyAlignment="1">
      <alignment horizontal="center"/>
    </xf>
    <xf numFmtId="166" fontId="6" fillId="0" borderId="26" xfId="0" applyFont="1" applyFill="1" applyBorder="1" applyAlignment="1">
      <alignment horizontal="center"/>
    </xf>
    <xf numFmtId="166" fontId="6" fillId="0" borderId="26" xfId="0" applyFont="1" applyFill="1" applyBorder="1" applyAlignment="1">
      <alignment vertical="top" wrapText="1"/>
    </xf>
    <xf numFmtId="166" fontId="7" fillId="0" borderId="0" xfId="0" applyFont="1" applyFill="1" applyAlignment="1">
      <alignment horizontal="right"/>
    </xf>
    <xf numFmtId="166" fontId="6" fillId="0" borderId="1" xfId="0" applyFont="1" applyFill="1" applyBorder="1"/>
    <xf numFmtId="4" fontId="6" fillId="0" borderId="0" xfId="0" applyNumberFormat="1" applyFont="1" applyFill="1"/>
    <xf numFmtId="4" fontId="33" fillId="0" borderId="0" xfId="0" applyNumberFormat="1" applyFont="1" applyFill="1"/>
    <xf numFmtId="2" fontId="6" fillId="0" borderId="13" xfId="0" applyNumberFormat="1" applyFont="1" applyBorder="1" applyProtection="1">
      <protection locked="0"/>
    </xf>
    <xf numFmtId="4" fontId="6" fillId="0" borderId="13" xfId="0" applyNumberFormat="1" applyFont="1" applyBorder="1" applyProtection="1">
      <protection locked="0"/>
    </xf>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19"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3" fontId="7" fillId="0" borderId="11" xfId="0" applyNumberFormat="1" applyFont="1" applyBorder="1" applyAlignment="1" applyProtection="1">
      <alignment horizontal="center"/>
      <protection locked="0"/>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3.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2.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2.xml"/><Relationship Id="rId23" Type="http://schemas.microsoft.com/office/2006/relationships/vbaProject" Target="vbaProject.bin"/><Relationship Id="rId10" Type="http://schemas.openxmlformats.org/officeDocument/2006/relationships/worksheet" Target="worksheets/sheet7.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ser>
        <c:ser>
          <c:idx val="2"/>
          <c:order val="1"/>
          <c:tx>
            <c:v>Revised</c:v>
          </c:tx>
          <c:spPr>
            <a:ln w="38100">
              <a:solidFill>
                <a:srgbClr val="00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WinterOps!$N$13:$N$180</c:f>
              <c:numCache>
                <c:formatCode>0.00</c:formatCode>
                <c:ptCount val="168"/>
                <c:pt idx="0">
                  <c:v>77541.58</c:v>
                </c:pt>
                <c:pt idx="1">
                  <c:v>77383.17</c:v>
                </c:pt>
                <c:pt idx="2">
                  <c:v>77216.84</c:v>
                </c:pt>
                <c:pt idx="3">
                  <c:v>77141.679999999993</c:v>
                </c:pt>
                <c:pt idx="4">
                  <c:v>77083.61</c:v>
                </c:pt>
                <c:pt idx="5">
                  <c:v>77066.97</c:v>
                </c:pt>
                <c:pt idx="6">
                  <c:v>77066.97</c:v>
                </c:pt>
                <c:pt idx="7">
                  <c:v>77042.210000000006</c:v>
                </c:pt>
                <c:pt idx="8">
                  <c:v>77033.69</c:v>
                </c:pt>
                <c:pt idx="9">
                  <c:v>77017.05</c:v>
                </c:pt>
                <c:pt idx="10">
                  <c:v>76992.3</c:v>
                </c:pt>
                <c:pt idx="11">
                  <c:v>76959.039999999994</c:v>
                </c:pt>
                <c:pt idx="12">
                  <c:v>76909.16</c:v>
                </c:pt>
                <c:pt idx="13">
                  <c:v>76884.03</c:v>
                </c:pt>
                <c:pt idx="14">
                  <c:v>76834.59</c:v>
                </c:pt>
                <c:pt idx="15">
                  <c:v>76784.77</c:v>
                </c:pt>
                <c:pt idx="16">
                  <c:v>76743.070000000007</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ser>
        <c:ser>
          <c:idx val="0"/>
          <c:order val="2"/>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WinterOps!$I$13:$I$124</c:f>
              <c:numCache>
                <c:formatCode>0.00</c:formatCode>
                <c:ptCount val="112"/>
                <c:pt idx="0">
                  <c:v>77541.58</c:v>
                </c:pt>
                <c:pt idx="1">
                  <c:v>77383.17</c:v>
                </c:pt>
                <c:pt idx="2">
                  <c:v>77216.84</c:v>
                </c:pt>
                <c:pt idx="3">
                  <c:v>77141.679999999993</c:v>
                </c:pt>
                <c:pt idx="4">
                  <c:v>77083.61</c:v>
                </c:pt>
                <c:pt idx="5">
                  <c:v>77066.97</c:v>
                </c:pt>
                <c:pt idx="6">
                  <c:v>77066.97</c:v>
                </c:pt>
                <c:pt idx="7">
                  <c:v>77042.210000000006</c:v>
                </c:pt>
                <c:pt idx="8">
                  <c:v>77033.69</c:v>
                </c:pt>
                <c:pt idx="9">
                  <c:v>77017.05</c:v>
                </c:pt>
                <c:pt idx="10">
                  <c:v>76992.3</c:v>
                </c:pt>
                <c:pt idx="11">
                  <c:v>76959.039999999994</c:v>
                </c:pt>
                <c:pt idx="12">
                  <c:v>76909.16</c:v>
                </c:pt>
                <c:pt idx="13">
                  <c:v>76884.03</c:v>
                </c:pt>
                <c:pt idx="14">
                  <c:v>76834.59</c:v>
                </c:pt>
                <c:pt idx="15">
                  <c:v>76784.77</c:v>
                </c:pt>
                <c:pt idx="16">
                  <c:v>76743.070000000007</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ser>
        <c:dLbls>
          <c:showLegendKey val="0"/>
          <c:showVal val="0"/>
          <c:showCatName val="0"/>
          <c:showSerName val="0"/>
          <c:showPercent val="0"/>
          <c:showBubbleSize val="0"/>
        </c:dLbls>
        <c:smooth val="0"/>
        <c:axId val="514277784"/>
        <c:axId val="514277392"/>
      </c:lineChart>
      <c:dateAx>
        <c:axId val="514277784"/>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514277392"/>
        <c:crosses val="autoZero"/>
        <c:auto val="1"/>
        <c:lblOffset val="100"/>
        <c:baseTimeUnit val="days"/>
        <c:majorUnit val="7"/>
        <c:majorTimeUnit val="days"/>
        <c:minorUnit val="1"/>
        <c:minorTimeUnit val="days"/>
      </c:dateAx>
      <c:valAx>
        <c:axId val="514277392"/>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514277784"/>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ser>
        <c:ser>
          <c:idx val="0"/>
          <c:order val="1"/>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WinterOps!$F$13:$F$124</c:f>
              <c:numCache>
                <c:formatCode>0.00</c:formatCode>
                <c:ptCount val="112"/>
                <c:pt idx="0">
                  <c:v>66.738372416182628</c:v>
                </c:pt>
                <c:pt idx="1">
                  <c:v>74.795935514870934</c:v>
                </c:pt>
                <c:pt idx="2">
                  <c:v>70.156495345272617</c:v>
                </c:pt>
                <c:pt idx="3">
                  <c:v>75.020687015203379</c:v>
                </c:pt>
                <c:pt idx="4">
                  <c:v>72.057590078586486</c:v>
                </c:pt>
                <c:pt idx="5">
                  <c:v>75.400241653077245</c:v>
                </c:pt>
                <c:pt idx="6">
                  <c:v>78.210907025000012</c:v>
                </c:pt>
                <c:pt idx="7">
                  <c:v>65.271931083111724</c:v>
                </c:pt>
                <c:pt idx="8">
                  <c:v>74.488632029292745</c:v>
                </c:pt>
                <c:pt idx="9">
                  <c:v>73.250053678077251</c:v>
                </c:pt>
                <c:pt idx="10">
                  <c:v>69.358183620002521</c:v>
                </c:pt>
                <c:pt idx="11">
                  <c:v>66.059441536186057</c:v>
                </c:pt>
                <c:pt idx="12">
                  <c:v>61.28238401305957</c:v>
                </c:pt>
                <c:pt idx="13">
                  <c:v>73.816564024299709</c:v>
                </c:pt>
                <c:pt idx="14">
                  <c:v>61.616688073864466</c:v>
                </c:pt>
                <c:pt idx="15">
                  <c:v>63.607554515668987</c:v>
                </c:pt>
                <c:pt idx="16">
                  <c:v>70.426315129384506</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ser>
        <c:dLbls>
          <c:showLegendKey val="0"/>
          <c:showVal val="0"/>
          <c:showCatName val="0"/>
          <c:showSerName val="0"/>
          <c:showPercent val="0"/>
          <c:showBubbleSize val="0"/>
        </c:dLbls>
        <c:smooth val="0"/>
        <c:axId val="514278960"/>
        <c:axId val="522233544"/>
      </c:lineChart>
      <c:dateAx>
        <c:axId val="514278960"/>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522233544"/>
        <c:crosses val="autoZero"/>
        <c:auto val="1"/>
        <c:lblOffset val="100"/>
        <c:baseTimeUnit val="days"/>
        <c:majorUnit val="7"/>
        <c:majorTimeUnit val="days"/>
        <c:minorUnit val="1"/>
        <c:minorTimeUnit val="days"/>
      </c:dateAx>
      <c:valAx>
        <c:axId val="522233544"/>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514278960"/>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42826</c:v>
                </c:pt>
                <c:pt idx="1">
                  <c:v>42827</c:v>
                </c:pt>
                <c:pt idx="2">
                  <c:v>42828</c:v>
                </c:pt>
                <c:pt idx="3">
                  <c:v>42829</c:v>
                </c:pt>
                <c:pt idx="4">
                  <c:v>42830</c:v>
                </c:pt>
                <c:pt idx="5">
                  <c:v>42831</c:v>
                </c:pt>
                <c:pt idx="6">
                  <c:v>42832</c:v>
                </c:pt>
                <c:pt idx="7">
                  <c:v>42833</c:v>
                </c:pt>
                <c:pt idx="8">
                  <c:v>42834</c:v>
                </c:pt>
                <c:pt idx="9">
                  <c:v>42835</c:v>
                </c:pt>
                <c:pt idx="10">
                  <c:v>42836</c:v>
                </c:pt>
                <c:pt idx="11">
                  <c:v>42837</c:v>
                </c:pt>
                <c:pt idx="12">
                  <c:v>42838</c:v>
                </c:pt>
                <c:pt idx="13">
                  <c:v>42839</c:v>
                </c:pt>
                <c:pt idx="14">
                  <c:v>42840</c:v>
                </c:pt>
                <c:pt idx="15">
                  <c:v>42841</c:v>
                </c:pt>
                <c:pt idx="16">
                  <c:v>42842</c:v>
                </c:pt>
                <c:pt idx="17">
                  <c:v>42843</c:v>
                </c:pt>
                <c:pt idx="18">
                  <c:v>42844</c:v>
                </c:pt>
                <c:pt idx="19">
                  <c:v>42845</c:v>
                </c:pt>
                <c:pt idx="20">
                  <c:v>42846</c:v>
                </c:pt>
                <c:pt idx="21">
                  <c:v>42847</c:v>
                </c:pt>
                <c:pt idx="22">
                  <c:v>42848</c:v>
                </c:pt>
                <c:pt idx="23">
                  <c:v>42849</c:v>
                </c:pt>
                <c:pt idx="24">
                  <c:v>42850</c:v>
                </c:pt>
                <c:pt idx="25">
                  <c:v>42851</c:v>
                </c:pt>
                <c:pt idx="26">
                  <c:v>42852</c:v>
                </c:pt>
                <c:pt idx="27">
                  <c:v>42853</c:v>
                </c:pt>
                <c:pt idx="28">
                  <c:v>42854</c:v>
                </c:pt>
                <c:pt idx="29">
                  <c:v>42855</c:v>
                </c:pt>
                <c:pt idx="30">
                  <c:v>42856</c:v>
                </c:pt>
                <c:pt idx="31">
                  <c:v>42857</c:v>
                </c:pt>
                <c:pt idx="32">
                  <c:v>42858</c:v>
                </c:pt>
                <c:pt idx="33">
                  <c:v>42859</c:v>
                </c:pt>
                <c:pt idx="34">
                  <c:v>42860</c:v>
                </c:pt>
                <c:pt idx="35">
                  <c:v>42861</c:v>
                </c:pt>
                <c:pt idx="36">
                  <c:v>42862</c:v>
                </c:pt>
                <c:pt idx="37">
                  <c:v>42863</c:v>
                </c:pt>
                <c:pt idx="38">
                  <c:v>42864</c:v>
                </c:pt>
                <c:pt idx="39">
                  <c:v>42865</c:v>
                </c:pt>
                <c:pt idx="40">
                  <c:v>42866</c:v>
                </c:pt>
                <c:pt idx="41">
                  <c:v>42867</c:v>
                </c:pt>
                <c:pt idx="42">
                  <c:v>42868</c:v>
                </c:pt>
                <c:pt idx="43">
                  <c:v>42869</c:v>
                </c:pt>
                <c:pt idx="44">
                  <c:v>42870</c:v>
                </c:pt>
                <c:pt idx="45">
                  <c:v>42871</c:v>
                </c:pt>
                <c:pt idx="46">
                  <c:v>42872</c:v>
                </c:pt>
                <c:pt idx="47">
                  <c:v>42873</c:v>
                </c:pt>
                <c:pt idx="48">
                  <c:v>42874</c:v>
                </c:pt>
                <c:pt idx="49">
                  <c:v>42875</c:v>
                </c:pt>
                <c:pt idx="50">
                  <c:v>42876</c:v>
                </c:pt>
                <c:pt idx="51">
                  <c:v>42877</c:v>
                </c:pt>
                <c:pt idx="52">
                  <c:v>42878</c:v>
                </c:pt>
                <c:pt idx="53">
                  <c:v>42879</c:v>
                </c:pt>
                <c:pt idx="54">
                  <c:v>42880</c:v>
                </c:pt>
                <c:pt idx="55">
                  <c:v>42881</c:v>
                </c:pt>
                <c:pt idx="56">
                  <c:v>42882</c:v>
                </c:pt>
                <c:pt idx="57">
                  <c:v>42883</c:v>
                </c:pt>
                <c:pt idx="58">
                  <c:v>42884</c:v>
                </c:pt>
                <c:pt idx="59">
                  <c:v>42885</c:v>
                </c:pt>
                <c:pt idx="60">
                  <c:v>42886</c:v>
                </c:pt>
                <c:pt idx="61">
                  <c:v>42887</c:v>
                </c:pt>
                <c:pt idx="62">
                  <c:v>42888</c:v>
                </c:pt>
                <c:pt idx="63">
                  <c:v>42889</c:v>
                </c:pt>
                <c:pt idx="64">
                  <c:v>42890</c:v>
                </c:pt>
                <c:pt idx="65">
                  <c:v>42891</c:v>
                </c:pt>
                <c:pt idx="66">
                  <c:v>42892</c:v>
                </c:pt>
                <c:pt idx="67">
                  <c:v>42893</c:v>
                </c:pt>
                <c:pt idx="68">
                  <c:v>42894</c:v>
                </c:pt>
                <c:pt idx="69">
                  <c:v>42895</c:v>
                </c:pt>
                <c:pt idx="70">
                  <c:v>42896</c:v>
                </c:pt>
                <c:pt idx="71">
                  <c:v>42897</c:v>
                </c:pt>
                <c:pt idx="72">
                  <c:v>42898</c:v>
                </c:pt>
                <c:pt idx="73">
                  <c:v>42899</c:v>
                </c:pt>
                <c:pt idx="74">
                  <c:v>42900</c:v>
                </c:pt>
                <c:pt idx="75">
                  <c:v>42901</c:v>
                </c:pt>
                <c:pt idx="76">
                  <c:v>42902</c:v>
                </c:pt>
                <c:pt idx="77">
                  <c:v>42903</c:v>
                </c:pt>
                <c:pt idx="78">
                  <c:v>42904</c:v>
                </c:pt>
                <c:pt idx="79">
                  <c:v>42905</c:v>
                </c:pt>
                <c:pt idx="80">
                  <c:v>42906</c:v>
                </c:pt>
                <c:pt idx="81">
                  <c:v>42907</c:v>
                </c:pt>
                <c:pt idx="82">
                  <c:v>42908</c:v>
                </c:pt>
                <c:pt idx="83">
                  <c:v>42909</c:v>
                </c:pt>
                <c:pt idx="84">
                  <c:v>42910</c:v>
                </c:pt>
                <c:pt idx="85">
                  <c:v>42911</c:v>
                </c:pt>
                <c:pt idx="86">
                  <c:v>42912</c:v>
                </c:pt>
                <c:pt idx="87">
                  <c:v>42913</c:v>
                </c:pt>
                <c:pt idx="88">
                  <c:v>42914</c:v>
                </c:pt>
                <c:pt idx="89">
                  <c:v>42915</c:v>
                </c:pt>
                <c:pt idx="90">
                  <c:v>42916</c:v>
                </c:pt>
                <c:pt idx="91">
                  <c:v>42917</c:v>
                </c:pt>
                <c:pt idx="92">
                  <c:v>42918</c:v>
                </c:pt>
                <c:pt idx="93">
                  <c:v>42919</c:v>
                </c:pt>
                <c:pt idx="94">
                  <c:v>42920</c:v>
                </c:pt>
                <c:pt idx="95">
                  <c:v>42921</c:v>
                </c:pt>
                <c:pt idx="96">
                  <c:v>42922</c:v>
                </c:pt>
                <c:pt idx="97">
                  <c:v>42923</c:v>
                </c:pt>
                <c:pt idx="98">
                  <c:v>42924</c:v>
                </c:pt>
                <c:pt idx="99">
                  <c:v>42925</c:v>
                </c:pt>
                <c:pt idx="100">
                  <c:v>42926</c:v>
                </c:pt>
                <c:pt idx="101">
                  <c:v>42927</c:v>
                </c:pt>
                <c:pt idx="102">
                  <c:v>42928</c:v>
                </c:pt>
                <c:pt idx="103">
                  <c:v>42929</c:v>
                </c:pt>
                <c:pt idx="104">
                  <c:v>42930</c:v>
                </c:pt>
                <c:pt idx="105">
                  <c:v>42931</c:v>
                </c:pt>
                <c:pt idx="106">
                  <c:v>42932</c:v>
                </c:pt>
                <c:pt idx="107">
                  <c:v>42933</c:v>
                </c:pt>
                <c:pt idx="108">
                  <c:v>42934</c:v>
                </c:pt>
                <c:pt idx="109">
                  <c:v>42935</c:v>
                </c:pt>
                <c:pt idx="110">
                  <c:v>42936</c:v>
                </c:pt>
                <c:pt idx="111">
                  <c:v>42937</c:v>
                </c:pt>
                <c:pt idx="112">
                  <c:v>42938</c:v>
                </c:pt>
                <c:pt idx="113">
                  <c:v>42939</c:v>
                </c:pt>
                <c:pt idx="114">
                  <c:v>42940</c:v>
                </c:pt>
                <c:pt idx="115">
                  <c:v>42941</c:v>
                </c:pt>
                <c:pt idx="116">
                  <c:v>42942</c:v>
                </c:pt>
                <c:pt idx="117">
                  <c:v>42943</c:v>
                </c:pt>
                <c:pt idx="118">
                  <c:v>42944</c:v>
                </c:pt>
                <c:pt idx="119">
                  <c:v>42945</c:v>
                </c:pt>
                <c:pt idx="120">
                  <c:v>42946</c:v>
                </c:pt>
                <c:pt idx="121">
                  <c:v>42947</c:v>
                </c:pt>
                <c:pt idx="122">
                  <c:v>42948</c:v>
                </c:pt>
                <c:pt idx="123">
                  <c:v>42949</c:v>
                </c:pt>
                <c:pt idx="124">
                  <c:v>42950</c:v>
                </c:pt>
                <c:pt idx="125">
                  <c:v>42951</c:v>
                </c:pt>
                <c:pt idx="126">
                  <c:v>42952</c:v>
                </c:pt>
                <c:pt idx="127">
                  <c:v>42953</c:v>
                </c:pt>
                <c:pt idx="128">
                  <c:v>42954</c:v>
                </c:pt>
                <c:pt idx="129">
                  <c:v>42955</c:v>
                </c:pt>
                <c:pt idx="130">
                  <c:v>42956</c:v>
                </c:pt>
                <c:pt idx="131">
                  <c:v>42957</c:v>
                </c:pt>
                <c:pt idx="132">
                  <c:v>42958</c:v>
                </c:pt>
                <c:pt idx="133">
                  <c:v>42959</c:v>
                </c:pt>
                <c:pt idx="134">
                  <c:v>42960</c:v>
                </c:pt>
                <c:pt idx="135">
                  <c:v>42961</c:v>
                </c:pt>
                <c:pt idx="136">
                  <c:v>42962</c:v>
                </c:pt>
                <c:pt idx="137">
                  <c:v>42963</c:v>
                </c:pt>
                <c:pt idx="138">
                  <c:v>42964</c:v>
                </c:pt>
                <c:pt idx="139">
                  <c:v>42965</c:v>
                </c:pt>
                <c:pt idx="140">
                  <c:v>42966</c:v>
                </c:pt>
                <c:pt idx="141">
                  <c:v>42967</c:v>
                </c:pt>
                <c:pt idx="142">
                  <c:v>42968</c:v>
                </c:pt>
                <c:pt idx="143">
                  <c:v>42969</c:v>
                </c:pt>
                <c:pt idx="144">
                  <c:v>42970</c:v>
                </c:pt>
                <c:pt idx="145">
                  <c:v>42971</c:v>
                </c:pt>
                <c:pt idx="146">
                  <c:v>42972</c:v>
                </c:pt>
                <c:pt idx="147">
                  <c:v>42973</c:v>
                </c:pt>
                <c:pt idx="148">
                  <c:v>42974</c:v>
                </c:pt>
                <c:pt idx="149">
                  <c:v>42975</c:v>
                </c:pt>
                <c:pt idx="150">
                  <c:v>42976</c:v>
                </c:pt>
                <c:pt idx="151">
                  <c:v>42977</c:v>
                </c:pt>
                <c:pt idx="152">
                  <c:v>42978</c:v>
                </c:pt>
                <c:pt idx="153">
                  <c:v>42979</c:v>
                </c:pt>
                <c:pt idx="154">
                  <c:v>42980</c:v>
                </c:pt>
                <c:pt idx="155">
                  <c:v>42981</c:v>
                </c:pt>
                <c:pt idx="156">
                  <c:v>42982</c:v>
                </c:pt>
                <c:pt idx="157">
                  <c:v>42983</c:v>
                </c:pt>
                <c:pt idx="158">
                  <c:v>42984</c:v>
                </c:pt>
                <c:pt idx="159">
                  <c:v>42985</c:v>
                </c:pt>
                <c:pt idx="160">
                  <c:v>42986</c:v>
                </c:pt>
                <c:pt idx="161">
                  <c:v>42987</c:v>
                </c:pt>
                <c:pt idx="162">
                  <c:v>42988</c:v>
                </c:pt>
                <c:pt idx="163">
                  <c:v>42989</c:v>
                </c:pt>
                <c:pt idx="164">
                  <c:v>42990</c:v>
                </c:pt>
                <c:pt idx="165">
                  <c:v>42991</c:v>
                </c:pt>
                <c:pt idx="166">
                  <c:v>42992</c:v>
                </c:pt>
                <c:pt idx="167">
                  <c:v>42993</c:v>
                </c:pt>
                <c:pt idx="168">
                  <c:v>42994</c:v>
                </c:pt>
                <c:pt idx="169">
                  <c:v>42995</c:v>
                </c:pt>
                <c:pt idx="170">
                  <c:v>42996</c:v>
                </c:pt>
                <c:pt idx="171">
                  <c:v>42997</c:v>
                </c:pt>
                <c:pt idx="172">
                  <c:v>42998</c:v>
                </c:pt>
                <c:pt idx="173">
                  <c:v>42999</c:v>
                </c:pt>
                <c:pt idx="174">
                  <c:v>43000</c:v>
                </c:pt>
                <c:pt idx="175">
                  <c:v>43001</c:v>
                </c:pt>
                <c:pt idx="176">
                  <c:v>43002</c:v>
                </c:pt>
                <c:pt idx="177">
                  <c:v>43003</c:v>
                </c:pt>
                <c:pt idx="178">
                  <c:v>43004</c:v>
                </c:pt>
                <c:pt idx="179">
                  <c:v>43005</c:v>
                </c:pt>
                <c:pt idx="180">
                  <c:v>43006</c:v>
                </c:pt>
                <c:pt idx="181">
                  <c:v>43007</c:v>
                </c:pt>
                <c:pt idx="182">
                  <c:v>43008</c:v>
                </c:pt>
              </c:numCache>
            </c:numRef>
          </c:cat>
          <c:val>
            <c:numRef>
              <c:f>Forecast!$AB$35:$AB$217</c:f>
              <c:numCache>
                <c:formatCode>0</c:formatCode>
                <c:ptCount val="183"/>
                <c:pt idx="0">
                  <c:v>121.354036621425</c:v>
                </c:pt>
                <c:pt idx="1">
                  <c:v>125.36386044239862</c:v>
                </c:pt>
                <c:pt idx="2">
                  <c:v>125.44977438871064</c:v>
                </c:pt>
                <c:pt idx="3">
                  <c:v>121.39441393397975</c:v>
                </c:pt>
                <c:pt idx="4">
                  <c:v>106.45021757625028</c:v>
                </c:pt>
                <c:pt idx="5">
                  <c:v>106.65855054197624</c:v>
                </c:pt>
                <c:pt idx="6">
                  <c:v>91.809142575699823</c:v>
                </c:pt>
                <c:pt idx="7">
                  <c:v>159.45472023198775</c:v>
                </c:pt>
                <c:pt idx="8">
                  <c:v>151.84326494257215</c:v>
                </c:pt>
                <c:pt idx="9">
                  <c:v>136.76110995742783</c:v>
                </c:pt>
                <c:pt idx="10">
                  <c:v>136.6986099574205</c:v>
                </c:pt>
                <c:pt idx="11">
                  <c:v>141.1742204052922</c:v>
                </c:pt>
                <c:pt idx="12">
                  <c:v>186.41531289387945</c:v>
                </c:pt>
                <c:pt idx="13">
                  <c:v>232.0786930053423</c:v>
                </c:pt>
                <c:pt idx="14">
                  <c:v>251.29099727095922</c:v>
                </c:pt>
                <c:pt idx="15">
                  <c:v>247.53200938996986</c:v>
                </c:pt>
                <c:pt idx="16">
                  <c:v>258.59975845699199</c:v>
                </c:pt>
                <c:pt idx="17">
                  <c:v>267.13676831961033</c:v>
                </c:pt>
                <c:pt idx="18">
                  <c:v>310.7022115667545</c:v>
                </c:pt>
                <c:pt idx="19">
                  <c:v>291.40956760461393</c:v>
                </c:pt>
                <c:pt idx="20">
                  <c:v>256.24156454814249</c:v>
                </c:pt>
                <c:pt idx="21">
                  <c:v>221.48583592080303</c:v>
                </c:pt>
                <c:pt idx="22">
                  <c:v>198.75471312101814</c:v>
                </c:pt>
                <c:pt idx="23">
                  <c:v>252.86809315576207</c:v>
                </c:pt>
                <c:pt idx="24">
                  <c:v>237.96972932946989</c:v>
                </c:pt>
                <c:pt idx="25">
                  <c:v>211.01329074237518</c:v>
                </c:pt>
                <c:pt idx="26">
                  <c:v>211.12653941895346</c:v>
                </c:pt>
                <c:pt idx="27">
                  <c:v>188.13675321401917</c:v>
                </c:pt>
                <c:pt idx="28">
                  <c:v>165.24488183765601</c:v>
                </c:pt>
                <c:pt idx="29">
                  <c:v>157.42764376417801</c:v>
                </c:pt>
                <c:pt idx="30">
                  <c:v>168.51284107764025</c:v>
                </c:pt>
                <c:pt idx="31">
                  <c:v>172.11265784724588</c:v>
                </c:pt>
                <c:pt idx="32">
                  <c:v>160.8415749899124</c:v>
                </c:pt>
                <c:pt idx="33">
                  <c:v>168.68158915021806</c:v>
                </c:pt>
                <c:pt idx="34">
                  <c:v>228.64960640534412</c:v>
                </c:pt>
                <c:pt idx="35">
                  <c:v>289.17044586967569</c:v>
                </c:pt>
                <c:pt idx="36">
                  <c:v>312.79164100551588</c:v>
                </c:pt>
                <c:pt idx="37">
                  <c:v>348.46224503529083</c:v>
                </c:pt>
                <c:pt idx="38">
                  <c:v>432.15282927051078</c:v>
                </c:pt>
                <c:pt idx="39">
                  <c:v>429.15636506904463</c:v>
                </c:pt>
                <c:pt idx="40">
                  <c:v>415.21612892333849</c:v>
                </c:pt>
                <c:pt idx="41">
                  <c:v>458.56231143909991</c:v>
                </c:pt>
                <c:pt idx="42">
                  <c:v>517.74430574643509</c:v>
                </c:pt>
                <c:pt idx="43">
                  <c:v>567.41362241842535</c:v>
                </c:pt>
                <c:pt idx="44">
                  <c:v>525.84440442498374</c:v>
                </c:pt>
                <c:pt idx="45">
                  <c:v>502.98691470632366</c:v>
                </c:pt>
                <c:pt idx="46">
                  <c:v>442.42149448575606</c:v>
                </c:pt>
                <c:pt idx="47">
                  <c:v>395.25793335266002</c:v>
                </c:pt>
                <c:pt idx="48">
                  <c:v>351.26217668011117</c:v>
                </c:pt>
                <c:pt idx="49">
                  <c:v>318.77756976836491</c:v>
                </c:pt>
                <c:pt idx="50">
                  <c:v>311.1805220554341</c:v>
                </c:pt>
                <c:pt idx="51">
                  <c:v>310.51326925258263</c:v>
                </c:pt>
                <c:pt idx="52">
                  <c:v>286.94959676861373</c:v>
                </c:pt>
                <c:pt idx="53">
                  <c:v>290.52842944542647</c:v>
                </c:pt>
                <c:pt idx="54">
                  <c:v>328.70426182001279</c:v>
                </c:pt>
                <c:pt idx="55">
                  <c:v>358.05857973251943</c:v>
                </c:pt>
                <c:pt idx="56">
                  <c:v>409.26272083088361</c:v>
                </c:pt>
                <c:pt idx="57">
                  <c:v>359.79402308293277</c:v>
                </c:pt>
                <c:pt idx="58">
                  <c:v>352.10042854774389</c:v>
                </c:pt>
                <c:pt idx="59">
                  <c:v>361.03096215275997</c:v>
                </c:pt>
                <c:pt idx="60">
                  <c:v>404.10596816107625</c:v>
                </c:pt>
                <c:pt idx="61">
                  <c:v>461.79525188528294</c:v>
                </c:pt>
                <c:pt idx="62">
                  <c:v>537.53347112987001</c:v>
                </c:pt>
                <c:pt idx="63">
                  <c:v>581.83840048076286</c:v>
                </c:pt>
                <c:pt idx="64">
                  <c:v>679.24692732263645</c:v>
                </c:pt>
                <c:pt idx="65">
                  <c:v>820.35999536425948</c:v>
                </c:pt>
                <c:pt idx="66">
                  <c:v>873.45658692210418</c:v>
                </c:pt>
                <c:pt idx="67">
                  <c:v>871.81820977565235</c:v>
                </c:pt>
                <c:pt idx="68">
                  <c:v>844.17218177085783</c:v>
                </c:pt>
                <c:pt idx="69">
                  <c:v>937.47050031734364</c:v>
                </c:pt>
                <c:pt idx="70">
                  <c:v>906.90192752009079</c:v>
                </c:pt>
                <c:pt idx="71">
                  <c:v>941.94219886465521</c:v>
                </c:pt>
                <c:pt idx="72">
                  <c:v>776.39590004663819</c:v>
                </c:pt>
                <c:pt idx="73">
                  <c:v>692.10466122636672</c:v>
                </c:pt>
                <c:pt idx="74">
                  <c:v>539.95779366901763</c:v>
                </c:pt>
                <c:pt idx="75">
                  <c:v>503.82466895639016</c:v>
                </c:pt>
                <c:pt idx="76">
                  <c:v>522.90892854774802</c:v>
                </c:pt>
                <c:pt idx="77">
                  <c:v>596.92761264963383</c:v>
                </c:pt>
                <c:pt idx="78">
                  <c:v>765.88123632089309</c:v>
                </c:pt>
                <c:pt idx="79">
                  <c:v>701.53273075974346</c:v>
                </c:pt>
                <c:pt idx="80">
                  <c:v>574.07203320617509</c:v>
                </c:pt>
                <c:pt idx="81">
                  <c:v>555.92536366019817</c:v>
                </c:pt>
                <c:pt idx="82">
                  <c:v>499.64223028008507</c:v>
                </c:pt>
                <c:pt idx="83">
                  <c:v>417.52805517925384</c:v>
                </c:pt>
                <c:pt idx="84">
                  <c:v>371.50908851524935</c:v>
                </c:pt>
                <c:pt idx="85">
                  <c:v>382.21589274388884</c:v>
                </c:pt>
                <c:pt idx="86">
                  <c:v>397.07204629190767</c:v>
                </c:pt>
                <c:pt idx="87">
                  <c:v>394.43164732516078</c:v>
                </c:pt>
                <c:pt idx="88">
                  <c:v>382.04664885150015</c:v>
                </c:pt>
                <c:pt idx="89">
                  <c:v>357.15217792818009</c:v>
                </c:pt>
                <c:pt idx="90">
                  <c:v>332.2052816082703</c:v>
                </c:pt>
                <c:pt idx="91">
                  <c:v>252.28667780214033</c:v>
                </c:pt>
                <c:pt idx="92">
                  <c:v>217.64184333249659</c:v>
                </c:pt>
                <c:pt idx="93">
                  <c:v>212.66974794106346</c:v>
                </c:pt>
                <c:pt idx="94">
                  <c:v>228.13357451250403</c:v>
                </c:pt>
                <c:pt idx="95">
                  <c:v>233.55458226564068</c:v>
                </c:pt>
                <c:pt idx="96">
                  <c:v>208.28189862167682</c:v>
                </c:pt>
                <c:pt idx="97">
                  <c:v>258.11438755707286</c:v>
                </c:pt>
                <c:pt idx="98">
                  <c:v>218.91000231941044</c:v>
                </c:pt>
                <c:pt idx="99">
                  <c:v>214.04357236225871</c:v>
                </c:pt>
                <c:pt idx="100">
                  <c:v>198.75908841371577</c:v>
                </c:pt>
                <c:pt idx="101">
                  <c:v>213.19370059085188</c:v>
                </c:pt>
                <c:pt idx="102">
                  <c:v>248.94703531544809</c:v>
                </c:pt>
                <c:pt idx="103">
                  <c:v>241.21087807257436</c:v>
                </c:pt>
                <c:pt idx="104">
                  <c:v>218.11391608745083</c:v>
                </c:pt>
                <c:pt idx="105">
                  <c:v>205.12253014115961</c:v>
                </c:pt>
                <c:pt idx="106">
                  <c:v>200.27639513486642</c:v>
                </c:pt>
                <c:pt idx="107">
                  <c:v>204.92865707713608</c:v>
                </c:pt>
                <c:pt idx="108">
                  <c:v>194.34700829944134</c:v>
                </c:pt>
                <c:pt idx="109">
                  <c:v>199.76391670000001</c:v>
                </c:pt>
                <c:pt idx="110">
                  <c:v>209.15351183541779</c:v>
                </c:pt>
                <c:pt idx="111">
                  <c:v>225.00381250000001</c:v>
                </c:pt>
                <c:pt idx="112">
                  <c:v>226.45182146458222</c:v>
                </c:pt>
                <c:pt idx="113">
                  <c:v>201.13044118855618</c:v>
                </c:pt>
                <c:pt idx="114">
                  <c:v>191.19200583312679</c:v>
                </c:pt>
                <c:pt idx="115">
                  <c:v>200.88283824741561</c:v>
                </c:pt>
                <c:pt idx="116">
                  <c:v>195.80714039828672</c:v>
                </c:pt>
                <c:pt idx="117">
                  <c:v>190.86116495084565</c:v>
                </c:pt>
                <c:pt idx="118">
                  <c:v>195.64190757940423</c:v>
                </c:pt>
                <c:pt idx="119">
                  <c:v>215.76661327486414</c:v>
                </c:pt>
                <c:pt idx="120">
                  <c:v>195.92963440915372</c:v>
                </c:pt>
                <c:pt idx="121">
                  <c:v>180.77148327199455</c:v>
                </c:pt>
                <c:pt idx="122">
                  <c:v>148.3197136274257</c:v>
                </c:pt>
                <c:pt idx="123">
                  <c:v>148.29912071086315</c:v>
                </c:pt>
                <c:pt idx="124">
                  <c:v>151.05820097204264</c:v>
                </c:pt>
                <c:pt idx="125">
                  <c:v>149.2581729634766</c:v>
                </c:pt>
                <c:pt idx="126">
                  <c:v>141.95360247948133</c:v>
                </c:pt>
                <c:pt idx="127">
                  <c:v>136.85808106979792</c:v>
                </c:pt>
                <c:pt idx="128">
                  <c:v>151.26273985379322</c:v>
                </c:pt>
                <c:pt idx="129">
                  <c:v>161.43492668011265</c:v>
                </c:pt>
                <c:pt idx="130">
                  <c:v>160.54518037209715</c:v>
                </c:pt>
                <c:pt idx="131">
                  <c:v>165.51922333725707</c:v>
                </c:pt>
                <c:pt idx="132">
                  <c:v>150.10990164355849</c:v>
                </c:pt>
                <c:pt idx="133">
                  <c:v>134.72419883160961</c:v>
                </c:pt>
                <c:pt idx="134">
                  <c:v>148.98255574419073</c:v>
                </c:pt>
                <c:pt idx="135">
                  <c:v>144.52713082934324</c:v>
                </c:pt>
                <c:pt idx="136">
                  <c:v>125.47400206425041</c:v>
                </c:pt>
                <c:pt idx="137">
                  <c:v>127.01053419685137</c:v>
                </c:pt>
                <c:pt idx="138">
                  <c:v>131.16663174312879</c:v>
                </c:pt>
                <c:pt idx="139">
                  <c:v>123.1812073569489</c:v>
                </c:pt>
                <c:pt idx="140">
                  <c:v>109.67176295759464</c:v>
                </c:pt>
                <c:pt idx="141">
                  <c:v>119.58787095817968</c:v>
                </c:pt>
                <c:pt idx="142">
                  <c:v>105.35484320456618</c:v>
                </c:pt>
                <c:pt idx="143">
                  <c:v>105.22024223315202</c:v>
                </c:pt>
                <c:pt idx="144">
                  <c:v>101.49283882810127</c:v>
                </c:pt>
                <c:pt idx="145">
                  <c:v>101.49171651555389</c:v>
                </c:pt>
                <c:pt idx="146">
                  <c:v>106.83130399042449</c:v>
                </c:pt>
                <c:pt idx="147">
                  <c:v>102.33666024424056</c:v>
                </c:pt>
                <c:pt idx="148">
                  <c:v>92.989959038592218</c:v>
                </c:pt>
                <c:pt idx="149">
                  <c:v>93.054770248927809</c:v>
                </c:pt>
                <c:pt idx="150">
                  <c:v>88.564639067306189</c:v>
                </c:pt>
                <c:pt idx="151">
                  <c:v>84.236918253083616</c:v>
                </c:pt>
                <c:pt idx="152">
                  <c:v>90.061814485133169</c:v>
                </c:pt>
                <c:pt idx="153">
                  <c:v>106.71467432162549</c:v>
                </c:pt>
                <c:pt idx="154">
                  <c:v>87.315242500632849</c:v>
                </c:pt>
                <c:pt idx="155">
                  <c:v>88.729735540710578</c:v>
                </c:pt>
                <c:pt idx="156">
                  <c:v>84.117292357925265</c:v>
                </c:pt>
                <c:pt idx="157">
                  <c:v>68.443985794326721</c:v>
                </c:pt>
                <c:pt idx="158">
                  <c:v>77.202066025892066</c:v>
                </c:pt>
                <c:pt idx="159">
                  <c:v>76.73082824022805</c:v>
                </c:pt>
                <c:pt idx="160">
                  <c:v>82.027101705597914</c:v>
                </c:pt>
                <c:pt idx="161">
                  <c:v>83.163636042347349</c:v>
                </c:pt>
                <c:pt idx="162">
                  <c:v>98.247633725186319</c:v>
                </c:pt>
                <c:pt idx="163">
                  <c:v>98.214615662412541</c:v>
                </c:pt>
                <c:pt idx="164">
                  <c:v>102.23258572472841</c:v>
                </c:pt>
                <c:pt idx="165">
                  <c:v>83.004968562164578</c:v>
                </c:pt>
                <c:pt idx="166">
                  <c:v>92.679755927297293</c:v>
                </c:pt>
                <c:pt idx="167">
                  <c:v>92.243956043967955</c:v>
                </c:pt>
                <c:pt idx="168">
                  <c:v>97.288478550261146</c:v>
                </c:pt>
                <c:pt idx="169">
                  <c:v>84.072251467107122</c:v>
                </c:pt>
                <c:pt idx="170">
                  <c:v>89.311509758001478</c:v>
                </c:pt>
                <c:pt idx="171">
                  <c:v>71.951965389742099</c:v>
                </c:pt>
                <c:pt idx="172">
                  <c:v>83.475989700023149</c:v>
                </c:pt>
                <c:pt idx="173">
                  <c:v>77.05153023191005</c:v>
                </c:pt>
                <c:pt idx="174">
                  <c:v>68.975286254101036</c:v>
                </c:pt>
                <c:pt idx="175">
                  <c:v>91.462379810941997</c:v>
                </c:pt>
                <c:pt idx="176">
                  <c:v>83.358282374589493</c:v>
                </c:pt>
                <c:pt idx="177">
                  <c:v>78.854172566170604</c:v>
                </c:pt>
                <c:pt idx="178">
                  <c:v>74.687731336017805</c:v>
                </c:pt>
                <c:pt idx="179">
                  <c:v>80.149571023443144</c:v>
                </c:pt>
                <c:pt idx="180">
                  <c:v>81.021769823543991</c:v>
                </c:pt>
                <c:pt idx="181">
                  <c:v>71.980300965464806</c:v>
                </c:pt>
                <c:pt idx="182">
                  <c:v>103.55356039072788</c:v>
                </c:pt>
              </c:numCache>
            </c:numRef>
          </c:val>
          <c:smooth val="0"/>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ser>
        <c:ser>
          <c:idx val="4"/>
          <c:order val="4"/>
          <c:tx>
            <c:v>Actual 2010</c:v>
          </c:tx>
          <c:spPr>
            <a:ln w="38100">
              <a:solidFill>
                <a:srgbClr val="00FF00"/>
              </a:solidFill>
              <a:prstDash val="solid"/>
            </a:ln>
          </c:spPr>
          <c:marker>
            <c:symbol val="none"/>
          </c:marker>
          <c:val>
            <c:numRef>
              <c:f>Forecast!$M$35:$M$217</c:f>
              <c:numCache>
                <c:formatCode>0</c:formatCode>
                <c:ptCount val="183"/>
                <c:pt idx="0">
                  <c:v>121.354036621425</c:v>
                </c:pt>
                <c:pt idx="1">
                  <c:v>125.36386044239862</c:v>
                </c:pt>
                <c:pt idx="2">
                  <c:v>125.44977438871064</c:v>
                </c:pt>
                <c:pt idx="3">
                  <c:v>121.39441393397975</c:v>
                </c:pt>
                <c:pt idx="4">
                  <c:v>106.45021757625028</c:v>
                </c:pt>
                <c:pt idx="5">
                  <c:v>106.65855054197624</c:v>
                </c:pt>
                <c:pt idx="6">
                  <c:v>91.809142575699823</c:v>
                </c:pt>
                <c:pt idx="7">
                  <c:v>159.45472023198775</c:v>
                </c:pt>
                <c:pt idx="8">
                  <c:v>151.84326494257215</c:v>
                </c:pt>
                <c:pt idx="9">
                  <c:v>136.76110995742783</c:v>
                </c:pt>
                <c:pt idx="10">
                  <c:v>136.6986099574205</c:v>
                </c:pt>
                <c:pt idx="11">
                  <c:v>141.1742204052922</c:v>
                </c:pt>
                <c:pt idx="12">
                  <c:v>186.41531289387945</c:v>
                </c:pt>
                <c:pt idx="13">
                  <c:v>232.0786930053423</c:v>
                </c:pt>
                <c:pt idx="14">
                  <c:v>251.29099727095922</c:v>
                </c:pt>
                <c:pt idx="15">
                  <c:v>247.53200938996986</c:v>
                </c:pt>
                <c:pt idx="16">
                  <c:v>258.59975845699199</c:v>
                </c:pt>
                <c:pt idx="17">
                  <c:v>267.13676831961033</c:v>
                </c:pt>
                <c:pt idx="18">
                  <c:v>310.7022115667545</c:v>
                </c:pt>
                <c:pt idx="19">
                  <c:v>291.40956760461393</c:v>
                </c:pt>
                <c:pt idx="20">
                  <c:v>256.24156454814249</c:v>
                </c:pt>
                <c:pt idx="21">
                  <c:v>221.48583592080303</c:v>
                </c:pt>
                <c:pt idx="22">
                  <c:v>198.75471312101814</c:v>
                </c:pt>
                <c:pt idx="23">
                  <c:v>252.86809315576207</c:v>
                </c:pt>
                <c:pt idx="24">
                  <c:v>237.96972932946989</c:v>
                </c:pt>
                <c:pt idx="25">
                  <c:v>211.01329074237518</c:v>
                </c:pt>
                <c:pt idx="26">
                  <c:v>211.12653941895346</c:v>
                </c:pt>
                <c:pt idx="27">
                  <c:v>188.13675321401917</c:v>
                </c:pt>
                <c:pt idx="28">
                  <c:v>165.24488183765601</c:v>
                </c:pt>
                <c:pt idx="29">
                  <c:v>157.42764376417801</c:v>
                </c:pt>
                <c:pt idx="30">
                  <c:v>168.51284107764025</c:v>
                </c:pt>
                <c:pt idx="31">
                  <c:v>172.11265784724588</c:v>
                </c:pt>
                <c:pt idx="32">
                  <c:v>160.8415749899124</c:v>
                </c:pt>
                <c:pt idx="33">
                  <c:v>168.68158915021806</c:v>
                </c:pt>
                <c:pt idx="34">
                  <c:v>228.64960640534412</c:v>
                </c:pt>
                <c:pt idx="35">
                  <c:v>289.17044586967569</c:v>
                </c:pt>
                <c:pt idx="36">
                  <c:v>312.79164100551588</c:v>
                </c:pt>
                <c:pt idx="37">
                  <c:v>348.46224503529083</c:v>
                </c:pt>
                <c:pt idx="38">
                  <c:v>432.15282927051078</c:v>
                </c:pt>
                <c:pt idx="39">
                  <c:v>429.15636506904463</c:v>
                </c:pt>
                <c:pt idx="40">
                  <c:v>415.21612892333849</c:v>
                </c:pt>
                <c:pt idx="41">
                  <c:v>458.56231143909991</c:v>
                </c:pt>
                <c:pt idx="42">
                  <c:v>517.74430574643509</c:v>
                </c:pt>
                <c:pt idx="43">
                  <c:v>567.41362241842535</c:v>
                </c:pt>
                <c:pt idx="44">
                  <c:v>525.84440442498374</c:v>
                </c:pt>
                <c:pt idx="45">
                  <c:v>502.98691470632366</c:v>
                </c:pt>
                <c:pt idx="46">
                  <c:v>442.42149448575606</c:v>
                </c:pt>
                <c:pt idx="47">
                  <c:v>395.25793335266002</c:v>
                </c:pt>
                <c:pt idx="48">
                  <c:v>351.26217668011117</c:v>
                </c:pt>
                <c:pt idx="49">
                  <c:v>318.77756976836491</c:v>
                </c:pt>
                <c:pt idx="50">
                  <c:v>311.1805220554341</c:v>
                </c:pt>
                <c:pt idx="51">
                  <c:v>310.51326925258263</c:v>
                </c:pt>
                <c:pt idx="52">
                  <c:v>286.94959676861373</c:v>
                </c:pt>
                <c:pt idx="53">
                  <c:v>290.52842944542647</c:v>
                </c:pt>
                <c:pt idx="54">
                  <c:v>328.70426182001279</c:v>
                </c:pt>
                <c:pt idx="55">
                  <c:v>358.05857973251943</c:v>
                </c:pt>
                <c:pt idx="56">
                  <c:v>409.26272083088361</c:v>
                </c:pt>
                <c:pt idx="57">
                  <c:v>359.79402308293277</c:v>
                </c:pt>
                <c:pt idx="58">
                  <c:v>352.10042854774389</c:v>
                </c:pt>
                <c:pt idx="59">
                  <c:v>361.03096215275997</c:v>
                </c:pt>
                <c:pt idx="60">
                  <c:v>404.10596816107625</c:v>
                </c:pt>
                <c:pt idx="61">
                  <c:v>461.79525188528294</c:v>
                </c:pt>
                <c:pt idx="62">
                  <c:v>537.53347112987001</c:v>
                </c:pt>
                <c:pt idx="63">
                  <c:v>581.83840048076286</c:v>
                </c:pt>
                <c:pt idx="64">
                  <c:v>679.24692732263645</c:v>
                </c:pt>
                <c:pt idx="65">
                  <c:v>820.35999536425948</c:v>
                </c:pt>
                <c:pt idx="66">
                  <c:v>873.45658692210418</c:v>
                </c:pt>
                <c:pt idx="67">
                  <c:v>871.81820977565235</c:v>
                </c:pt>
                <c:pt idx="68">
                  <c:v>844.17218177085783</c:v>
                </c:pt>
                <c:pt idx="69">
                  <c:v>937.47050031734364</c:v>
                </c:pt>
                <c:pt idx="70">
                  <c:v>906.90192752009079</c:v>
                </c:pt>
                <c:pt idx="71">
                  <c:v>941.94219886465521</c:v>
                </c:pt>
                <c:pt idx="72">
                  <c:v>776.39590004663819</c:v>
                </c:pt>
                <c:pt idx="73">
                  <c:v>692.10466122636672</c:v>
                </c:pt>
                <c:pt idx="74">
                  <c:v>539.95779366901763</c:v>
                </c:pt>
                <c:pt idx="75">
                  <c:v>503.82466895639016</c:v>
                </c:pt>
                <c:pt idx="76">
                  <c:v>522.90892854774802</c:v>
                </c:pt>
                <c:pt idx="77">
                  <c:v>596.92761264963383</c:v>
                </c:pt>
                <c:pt idx="78">
                  <c:v>765.88123632089309</c:v>
                </c:pt>
                <c:pt idx="79">
                  <c:v>701.53273075974346</c:v>
                </c:pt>
                <c:pt idx="80">
                  <c:v>574.07203320617509</c:v>
                </c:pt>
                <c:pt idx="81">
                  <c:v>555.92536366019817</c:v>
                </c:pt>
                <c:pt idx="82">
                  <c:v>499.64223028008507</c:v>
                </c:pt>
                <c:pt idx="83">
                  <c:v>417.52805517925384</c:v>
                </c:pt>
                <c:pt idx="84">
                  <c:v>371.50908851524935</c:v>
                </c:pt>
                <c:pt idx="85">
                  <c:v>382.21589274388884</c:v>
                </c:pt>
                <c:pt idx="86">
                  <c:v>397.07204629190767</c:v>
                </c:pt>
                <c:pt idx="87">
                  <c:v>394.43164732516078</c:v>
                </c:pt>
                <c:pt idx="88">
                  <c:v>382.04664885150015</c:v>
                </c:pt>
                <c:pt idx="89">
                  <c:v>357.15217792818009</c:v>
                </c:pt>
                <c:pt idx="90">
                  <c:v>332.2052816082703</c:v>
                </c:pt>
                <c:pt idx="91">
                  <c:v>252.28667780214033</c:v>
                </c:pt>
                <c:pt idx="92">
                  <c:v>217.64184333249659</c:v>
                </c:pt>
                <c:pt idx="93">
                  <c:v>212.66974794106346</c:v>
                </c:pt>
                <c:pt idx="94">
                  <c:v>228.13357451250403</c:v>
                </c:pt>
                <c:pt idx="95">
                  <c:v>233.55458226564068</c:v>
                </c:pt>
                <c:pt idx="96">
                  <c:v>208.28189862167682</c:v>
                </c:pt>
                <c:pt idx="97">
                  <c:v>258.11438755707286</c:v>
                </c:pt>
                <c:pt idx="98">
                  <c:v>218.91000231941044</c:v>
                </c:pt>
                <c:pt idx="99">
                  <c:v>214.04357236225871</c:v>
                </c:pt>
                <c:pt idx="100">
                  <c:v>198.75908841371577</c:v>
                </c:pt>
                <c:pt idx="101">
                  <c:v>213.19370059085188</c:v>
                </c:pt>
                <c:pt idx="102">
                  <c:v>248.94703531544809</c:v>
                </c:pt>
                <c:pt idx="103">
                  <c:v>241.21087807257436</c:v>
                </c:pt>
                <c:pt idx="104">
                  <c:v>218.11391608745083</c:v>
                </c:pt>
                <c:pt idx="105">
                  <c:v>205.12253014115961</c:v>
                </c:pt>
                <c:pt idx="106">
                  <c:v>200.27639513486642</c:v>
                </c:pt>
                <c:pt idx="107">
                  <c:v>204.92865707713608</c:v>
                </c:pt>
                <c:pt idx="108">
                  <c:v>194.34700829944134</c:v>
                </c:pt>
                <c:pt idx="109">
                  <c:v>199.76391670000001</c:v>
                </c:pt>
                <c:pt idx="110">
                  <c:v>209.15351183541779</c:v>
                </c:pt>
                <c:pt idx="111">
                  <c:v>225.00381250000001</c:v>
                </c:pt>
                <c:pt idx="112">
                  <c:v>226.45182146458222</c:v>
                </c:pt>
                <c:pt idx="113">
                  <c:v>201.13044118855618</c:v>
                </c:pt>
                <c:pt idx="114">
                  <c:v>191.19200583312679</c:v>
                </c:pt>
                <c:pt idx="115">
                  <c:v>200.88283824741561</c:v>
                </c:pt>
                <c:pt idx="116">
                  <c:v>195.80714039828672</c:v>
                </c:pt>
                <c:pt idx="117">
                  <c:v>190.86116495084565</c:v>
                </c:pt>
                <c:pt idx="118">
                  <c:v>195.64190757940423</c:v>
                </c:pt>
                <c:pt idx="119">
                  <c:v>215.76661327486414</c:v>
                </c:pt>
                <c:pt idx="120">
                  <c:v>195.92963440915372</c:v>
                </c:pt>
                <c:pt idx="121">
                  <c:v>180.77148327199455</c:v>
                </c:pt>
                <c:pt idx="122">
                  <c:v>148.3197136274257</c:v>
                </c:pt>
                <c:pt idx="123">
                  <c:v>148.29912071086315</c:v>
                </c:pt>
                <c:pt idx="124">
                  <c:v>151.05820097204264</c:v>
                </c:pt>
                <c:pt idx="125">
                  <c:v>149.2581729634766</c:v>
                </c:pt>
                <c:pt idx="126">
                  <c:v>141.95360247948133</c:v>
                </c:pt>
                <c:pt idx="127">
                  <c:v>136.85808106979792</c:v>
                </c:pt>
                <c:pt idx="128">
                  <c:v>151.26273985379322</c:v>
                </c:pt>
                <c:pt idx="129">
                  <c:v>161.43492668011265</c:v>
                </c:pt>
                <c:pt idx="130">
                  <c:v>160.54518037209715</c:v>
                </c:pt>
                <c:pt idx="131">
                  <c:v>165.51922333725707</c:v>
                </c:pt>
                <c:pt idx="132">
                  <c:v>150.10990164355849</c:v>
                </c:pt>
                <c:pt idx="133">
                  <c:v>134.72419883160961</c:v>
                </c:pt>
                <c:pt idx="134">
                  <c:v>148.98255574419073</c:v>
                </c:pt>
                <c:pt idx="135">
                  <c:v>144.52713082934324</c:v>
                </c:pt>
                <c:pt idx="136">
                  <c:v>125.47400206425041</c:v>
                </c:pt>
                <c:pt idx="137">
                  <c:v>127.01053419685137</c:v>
                </c:pt>
                <c:pt idx="138">
                  <c:v>131.16663174312879</c:v>
                </c:pt>
                <c:pt idx="139">
                  <c:v>123.1812073569489</c:v>
                </c:pt>
                <c:pt idx="140">
                  <c:v>109.67176295759464</c:v>
                </c:pt>
                <c:pt idx="141">
                  <c:v>119.58787095817968</c:v>
                </c:pt>
                <c:pt idx="142">
                  <c:v>105.35484320456618</c:v>
                </c:pt>
                <c:pt idx="143">
                  <c:v>105.22024223315202</c:v>
                </c:pt>
                <c:pt idx="144">
                  <c:v>101.49283882810127</c:v>
                </c:pt>
                <c:pt idx="145">
                  <c:v>101.49171651555389</c:v>
                </c:pt>
                <c:pt idx="146">
                  <c:v>106.83130399042449</c:v>
                </c:pt>
                <c:pt idx="147">
                  <c:v>102.33666024424056</c:v>
                </c:pt>
                <c:pt idx="148">
                  <c:v>92.989959038592218</c:v>
                </c:pt>
                <c:pt idx="149">
                  <c:v>93.054770248927809</c:v>
                </c:pt>
                <c:pt idx="150">
                  <c:v>88.564639067306189</c:v>
                </c:pt>
                <c:pt idx="151">
                  <c:v>84.236918253083616</c:v>
                </c:pt>
                <c:pt idx="152">
                  <c:v>90.061814485133169</c:v>
                </c:pt>
                <c:pt idx="153">
                  <c:v>106.71467432162549</c:v>
                </c:pt>
                <c:pt idx="154">
                  <c:v>87.315242500632849</c:v>
                </c:pt>
                <c:pt idx="155">
                  <c:v>88.729735540710578</c:v>
                </c:pt>
                <c:pt idx="156">
                  <c:v>84.117292357925265</c:v>
                </c:pt>
                <c:pt idx="157">
                  <c:v>68.443985794326721</c:v>
                </c:pt>
                <c:pt idx="158">
                  <c:v>77.202066025892066</c:v>
                </c:pt>
                <c:pt idx="159">
                  <c:v>76.73082824022805</c:v>
                </c:pt>
                <c:pt idx="160">
                  <c:v>82.027101705597914</c:v>
                </c:pt>
                <c:pt idx="161">
                  <c:v>83.163636042347349</c:v>
                </c:pt>
                <c:pt idx="162">
                  <c:v>98.247633725186319</c:v>
                </c:pt>
                <c:pt idx="163">
                  <c:v>98.214615662412541</c:v>
                </c:pt>
                <c:pt idx="164">
                  <c:v>102.23258572472841</c:v>
                </c:pt>
                <c:pt idx="165">
                  <c:v>83.004968562164578</c:v>
                </c:pt>
                <c:pt idx="166">
                  <c:v>92.679755927297293</c:v>
                </c:pt>
                <c:pt idx="167">
                  <c:v>92.243956043967955</c:v>
                </c:pt>
                <c:pt idx="168">
                  <c:v>97.288478550261146</c:v>
                </c:pt>
                <c:pt idx="169">
                  <c:v>84.072251467107122</c:v>
                </c:pt>
                <c:pt idx="170">
                  <c:v>89.311509758001478</c:v>
                </c:pt>
                <c:pt idx="171">
                  <c:v>71.951965389742099</c:v>
                </c:pt>
                <c:pt idx="172">
                  <c:v>83.475989700023149</c:v>
                </c:pt>
                <c:pt idx="173">
                  <c:v>77.05153023191005</c:v>
                </c:pt>
                <c:pt idx="174">
                  <c:v>68.975286254101036</c:v>
                </c:pt>
                <c:pt idx="175">
                  <c:v>91.462379810941997</c:v>
                </c:pt>
                <c:pt idx="176">
                  <c:v>83.358282374589493</c:v>
                </c:pt>
                <c:pt idx="177">
                  <c:v>78.854172566170604</c:v>
                </c:pt>
                <c:pt idx="178">
                  <c:v>74.687731336017805</c:v>
                </c:pt>
                <c:pt idx="179">
                  <c:v>80.149571023443144</c:v>
                </c:pt>
                <c:pt idx="180">
                  <c:v>81.021769823543991</c:v>
                </c:pt>
                <c:pt idx="181">
                  <c:v>71.980300965464806</c:v>
                </c:pt>
                <c:pt idx="182">
                  <c:v>103.55356039072788</c:v>
                </c:pt>
              </c:numCache>
            </c:numRef>
          </c:val>
          <c:smooth val="0"/>
        </c:ser>
        <c:ser>
          <c:idx val="5"/>
          <c:order val="5"/>
          <c:tx>
            <c:v>Forecast Outflow</c:v>
          </c:tx>
          <c:spPr>
            <a:ln w="38100">
              <a:solidFill>
                <a:srgbClr val="FF00FF"/>
              </a:solidFill>
              <a:prstDash val="solid"/>
            </a:ln>
          </c:spPr>
          <c:marker>
            <c:symbol val="none"/>
          </c:marker>
          <c:val>
            <c:numRef>
              <c:f>Forecast!$AM$35:$AM$217</c:f>
              <c:numCache>
                <c:formatCode>0</c:formatCode>
                <c:ptCount val="183"/>
                <c:pt idx="0">
                  <c:v>148.27083329999999</c:v>
                </c:pt>
                <c:pt idx="1">
                  <c:v>148.58333329999999</c:v>
                </c:pt>
                <c:pt idx="2">
                  <c:v>148.375</c:v>
                </c:pt>
                <c:pt idx="3">
                  <c:v>148</c:v>
                </c:pt>
                <c:pt idx="4">
                  <c:v>148</c:v>
                </c:pt>
                <c:pt idx="5">
                  <c:v>147.97916670000001</c:v>
                </c:pt>
                <c:pt idx="6">
                  <c:v>147.97916670000001</c:v>
                </c:pt>
                <c:pt idx="7">
                  <c:v>148.16666670000001</c:v>
                </c:pt>
                <c:pt idx="8">
                  <c:v>148.08333329999999</c:v>
                </c:pt>
                <c:pt idx="9">
                  <c:v>148.08333329999999</c:v>
                </c:pt>
                <c:pt idx="10">
                  <c:v>148.02083329999999</c:v>
                </c:pt>
                <c:pt idx="11">
                  <c:v>148.66666670000001</c:v>
                </c:pt>
                <c:pt idx="12">
                  <c:v>149</c:v>
                </c:pt>
                <c:pt idx="13">
                  <c:v>149.39583329999999</c:v>
                </c:pt>
                <c:pt idx="14">
                  <c:v>149.6875</c:v>
                </c:pt>
                <c:pt idx="15">
                  <c:v>149.9375</c:v>
                </c:pt>
                <c:pt idx="16">
                  <c:v>150.03125</c:v>
                </c:pt>
                <c:pt idx="17">
                  <c:v>151.5625</c:v>
                </c:pt>
                <c:pt idx="18">
                  <c:v>153.13541670000001</c:v>
                </c:pt>
                <c:pt idx="19">
                  <c:v>153.1875</c:v>
                </c:pt>
                <c:pt idx="20">
                  <c:v>152.875</c:v>
                </c:pt>
                <c:pt idx="21">
                  <c:v>153.04166670000001</c:v>
                </c:pt>
                <c:pt idx="22">
                  <c:v>153.33333329999999</c:v>
                </c:pt>
                <c:pt idx="23">
                  <c:v>153.16249999999999</c:v>
                </c:pt>
                <c:pt idx="24">
                  <c:v>153.02500000000001</c:v>
                </c:pt>
                <c:pt idx="25">
                  <c:v>153</c:v>
                </c:pt>
                <c:pt idx="26">
                  <c:v>153</c:v>
                </c:pt>
                <c:pt idx="27">
                  <c:v>153</c:v>
                </c:pt>
                <c:pt idx="28">
                  <c:v>152.96875</c:v>
                </c:pt>
                <c:pt idx="29">
                  <c:v>152.75</c:v>
                </c:pt>
                <c:pt idx="30">
                  <c:v>152.34375</c:v>
                </c:pt>
                <c:pt idx="31">
                  <c:v>151.71875</c:v>
                </c:pt>
                <c:pt idx="32">
                  <c:v>151.75</c:v>
                </c:pt>
                <c:pt idx="33">
                  <c:v>151.84375</c:v>
                </c:pt>
                <c:pt idx="34">
                  <c:v>184.1875</c:v>
                </c:pt>
                <c:pt idx="35">
                  <c:v>201.8125</c:v>
                </c:pt>
                <c:pt idx="36">
                  <c:v>202.1875</c:v>
                </c:pt>
                <c:pt idx="37">
                  <c:v>203.3125</c:v>
                </c:pt>
                <c:pt idx="38">
                  <c:v>205.6875</c:v>
                </c:pt>
                <c:pt idx="39">
                  <c:v>208.15625</c:v>
                </c:pt>
                <c:pt idx="40">
                  <c:v>211.01041670000001</c:v>
                </c:pt>
                <c:pt idx="41">
                  <c:v>222.4375</c:v>
                </c:pt>
                <c:pt idx="42">
                  <c:v>253.65625000000003</c:v>
                </c:pt>
                <c:pt idx="43">
                  <c:v>257.47916670000001</c:v>
                </c:pt>
                <c:pt idx="44">
                  <c:v>261.54166670000001</c:v>
                </c:pt>
                <c:pt idx="45">
                  <c:v>262.25</c:v>
                </c:pt>
                <c:pt idx="46">
                  <c:v>260.75</c:v>
                </c:pt>
                <c:pt idx="47">
                  <c:v>256.875</c:v>
                </c:pt>
                <c:pt idx="48">
                  <c:v>255.6875</c:v>
                </c:pt>
                <c:pt idx="49">
                  <c:v>253.8125</c:v>
                </c:pt>
                <c:pt idx="50">
                  <c:v>252.74999999999997</c:v>
                </c:pt>
                <c:pt idx="51">
                  <c:v>251</c:v>
                </c:pt>
                <c:pt idx="52">
                  <c:v>226.34375</c:v>
                </c:pt>
                <c:pt idx="53">
                  <c:v>192.1875</c:v>
                </c:pt>
                <c:pt idx="54">
                  <c:v>192.5625</c:v>
                </c:pt>
                <c:pt idx="55">
                  <c:v>193.59375</c:v>
                </c:pt>
                <c:pt idx="56">
                  <c:v>196.59375</c:v>
                </c:pt>
                <c:pt idx="57">
                  <c:v>198.84375</c:v>
                </c:pt>
                <c:pt idx="58">
                  <c:v>199.9375</c:v>
                </c:pt>
                <c:pt idx="59">
                  <c:v>201.09375</c:v>
                </c:pt>
                <c:pt idx="60">
                  <c:v>203.4375</c:v>
                </c:pt>
                <c:pt idx="61">
                  <c:v>206.59375</c:v>
                </c:pt>
                <c:pt idx="62">
                  <c:v>219.89583329999999</c:v>
                </c:pt>
                <c:pt idx="63">
                  <c:v>316.55208329999999</c:v>
                </c:pt>
                <c:pt idx="64">
                  <c:v>415.34375</c:v>
                </c:pt>
                <c:pt idx="65">
                  <c:v>510.72916669999995</c:v>
                </c:pt>
                <c:pt idx="66">
                  <c:v>594.1875</c:v>
                </c:pt>
                <c:pt idx="67">
                  <c:v>608.8125</c:v>
                </c:pt>
                <c:pt idx="68">
                  <c:v>595.6875</c:v>
                </c:pt>
                <c:pt idx="69">
                  <c:v>504.54166670000001</c:v>
                </c:pt>
                <c:pt idx="70">
                  <c:v>395.83333329999999</c:v>
                </c:pt>
                <c:pt idx="71">
                  <c:v>300.58333329999999</c:v>
                </c:pt>
                <c:pt idx="72">
                  <c:v>235.5</c:v>
                </c:pt>
                <c:pt idx="73">
                  <c:v>225.78125</c:v>
                </c:pt>
                <c:pt idx="74">
                  <c:v>176.15625</c:v>
                </c:pt>
                <c:pt idx="75">
                  <c:v>162.47916670000001</c:v>
                </c:pt>
                <c:pt idx="76">
                  <c:v>140.32291670000001</c:v>
                </c:pt>
                <c:pt idx="77">
                  <c:v>131.875</c:v>
                </c:pt>
                <c:pt idx="78">
                  <c:v>131.85416670000001</c:v>
                </c:pt>
                <c:pt idx="79">
                  <c:v>131.125</c:v>
                </c:pt>
                <c:pt idx="80">
                  <c:v>145.84375</c:v>
                </c:pt>
                <c:pt idx="81">
                  <c:v>248.82291670000001</c:v>
                </c:pt>
                <c:pt idx="82">
                  <c:v>262.125</c:v>
                </c:pt>
                <c:pt idx="83">
                  <c:v>240.0625</c:v>
                </c:pt>
                <c:pt idx="84">
                  <c:v>176.25</c:v>
                </c:pt>
                <c:pt idx="85">
                  <c:v>174.4375</c:v>
                </c:pt>
                <c:pt idx="86">
                  <c:v>172.21875</c:v>
                </c:pt>
                <c:pt idx="87">
                  <c:v>171.85416670000001</c:v>
                </c:pt>
                <c:pt idx="88">
                  <c:v>152.75</c:v>
                </c:pt>
                <c:pt idx="89">
                  <c:v>145.89583329999999</c:v>
                </c:pt>
                <c:pt idx="90">
                  <c:v>144.35416670000001</c:v>
                </c:pt>
                <c:pt idx="91">
                  <c:v>143.45833329999999</c:v>
                </c:pt>
                <c:pt idx="92">
                  <c:v>142.64583329999999</c:v>
                </c:pt>
                <c:pt idx="93">
                  <c:v>142.14583329999999</c:v>
                </c:pt>
                <c:pt idx="94">
                  <c:v>142</c:v>
                </c:pt>
                <c:pt idx="95">
                  <c:v>141.79166670000001</c:v>
                </c:pt>
                <c:pt idx="96">
                  <c:v>140.64583329999999</c:v>
                </c:pt>
                <c:pt idx="97">
                  <c:v>140.16666670000001</c:v>
                </c:pt>
                <c:pt idx="98">
                  <c:v>140.02083329999999</c:v>
                </c:pt>
                <c:pt idx="99">
                  <c:v>139.875</c:v>
                </c:pt>
                <c:pt idx="100">
                  <c:v>138.95833329999999</c:v>
                </c:pt>
                <c:pt idx="101">
                  <c:v>138.04166670000001</c:v>
                </c:pt>
                <c:pt idx="102">
                  <c:v>138.16666670000001</c:v>
                </c:pt>
                <c:pt idx="103">
                  <c:v>160.57291670000001</c:v>
                </c:pt>
                <c:pt idx="104">
                  <c:v>177.875</c:v>
                </c:pt>
                <c:pt idx="105">
                  <c:v>189.95833329999999</c:v>
                </c:pt>
                <c:pt idx="106">
                  <c:v>190.03125</c:v>
                </c:pt>
                <c:pt idx="107">
                  <c:v>189.20833329999999</c:v>
                </c:pt>
                <c:pt idx="108">
                  <c:v>187.94791670000001</c:v>
                </c:pt>
                <c:pt idx="109">
                  <c:v>198.3125</c:v>
                </c:pt>
                <c:pt idx="110">
                  <c:v>202.5625</c:v>
                </c:pt>
                <c:pt idx="111">
                  <c:v>223.28125</c:v>
                </c:pt>
                <c:pt idx="112">
                  <c:v>229.5</c:v>
                </c:pt>
                <c:pt idx="113">
                  <c:v>229.28125</c:v>
                </c:pt>
                <c:pt idx="114">
                  <c:v>229.375</c:v>
                </c:pt>
                <c:pt idx="115">
                  <c:v>228.90625</c:v>
                </c:pt>
                <c:pt idx="116">
                  <c:v>228.53125</c:v>
                </c:pt>
                <c:pt idx="117">
                  <c:v>228.5</c:v>
                </c:pt>
                <c:pt idx="118">
                  <c:v>228.34375</c:v>
                </c:pt>
                <c:pt idx="119">
                  <c:v>228.15625</c:v>
                </c:pt>
                <c:pt idx="120">
                  <c:v>228.09375</c:v>
                </c:pt>
                <c:pt idx="121">
                  <c:v>228.0625</c:v>
                </c:pt>
                <c:pt idx="122">
                  <c:v>228.21875</c:v>
                </c:pt>
                <c:pt idx="123">
                  <c:v>227.9375</c:v>
                </c:pt>
                <c:pt idx="124">
                  <c:v>230.15625</c:v>
                </c:pt>
                <c:pt idx="125">
                  <c:v>243.20833329999999</c:v>
                </c:pt>
                <c:pt idx="126">
                  <c:v>250.49999999999997</c:v>
                </c:pt>
                <c:pt idx="127">
                  <c:v>249.875</c:v>
                </c:pt>
                <c:pt idx="128">
                  <c:v>249.20833329999999</c:v>
                </c:pt>
                <c:pt idx="129">
                  <c:v>249.08333329999999</c:v>
                </c:pt>
                <c:pt idx="130">
                  <c:v>248.375</c:v>
                </c:pt>
                <c:pt idx="131">
                  <c:v>248.41666670000001</c:v>
                </c:pt>
                <c:pt idx="132">
                  <c:v>247.875</c:v>
                </c:pt>
                <c:pt idx="133">
                  <c:v>247.04166670000001</c:v>
                </c:pt>
                <c:pt idx="134">
                  <c:v>246.08333329999999</c:v>
                </c:pt>
                <c:pt idx="135">
                  <c:v>245.95833329999999</c:v>
                </c:pt>
                <c:pt idx="136">
                  <c:v>245.75</c:v>
                </c:pt>
                <c:pt idx="137">
                  <c:v>246.91666670000001</c:v>
                </c:pt>
                <c:pt idx="138">
                  <c:v>246</c:v>
                </c:pt>
                <c:pt idx="139">
                  <c:v>257.05208329999999</c:v>
                </c:pt>
                <c:pt idx="140">
                  <c:v>267.66666670000001</c:v>
                </c:pt>
                <c:pt idx="141">
                  <c:v>267.45833329999999</c:v>
                </c:pt>
                <c:pt idx="142">
                  <c:v>267.26041670000001</c:v>
                </c:pt>
                <c:pt idx="143">
                  <c:v>266.91666670000001</c:v>
                </c:pt>
                <c:pt idx="144">
                  <c:v>267.20833329999999</c:v>
                </c:pt>
                <c:pt idx="145">
                  <c:v>266.95833329999999</c:v>
                </c:pt>
                <c:pt idx="146">
                  <c:v>267.21875</c:v>
                </c:pt>
                <c:pt idx="147">
                  <c:v>266.82291670000001</c:v>
                </c:pt>
                <c:pt idx="148">
                  <c:v>266.89583329999999</c:v>
                </c:pt>
                <c:pt idx="149">
                  <c:v>266.46875</c:v>
                </c:pt>
                <c:pt idx="150">
                  <c:v>266.125</c:v>
                </c:pt>
                <c:pt idx="151">
                  <c:v>266.21875</c:v>
                </c:pt>
                <c:pt idx="152">
                  <c:v>266.66666670000001</c:v>
                </c:pt>
                <c:pt idx="153">
                  <c:v>266.375</c:v>
                </c:pt>
                <c:pt idx="154">
                  <c:v>265.71875</c:v>
                </c:pt>
                <c:pt idx="155">
                  <c:v>266.4375</c:v>
                </c:pt>
                <c:pt idx="156">
                  <c:v>266.1875</c:v>
                </c:pt>
                <c:pt idx="157">
                  <c:v>292.02083329999999</c:v>
                </c:pt>
                <c:pt idx="158">
                  <c:v>304.70833329999999</c:v>
                </c:pt>
                <c:pt idx="159">
                  <c:v>303.82608699999997</c:v>
                </c:pt>
                <c:pt idx="160">
                  <c:v>322.1875</c:v>
                </c:pt>
                <c:pt idx="161">
                  <c:v>331.75</c:v>
                </c:pt>
                <c:pt idx="162">
                  <c:v>332.01041670000001</c:v>
                </c:pt>
                <c:pt idx="163">
                  <c:v>331.29166670000001</c:v>
                </c:pt>
                <c:pt idx="164">
                  <c:v>330.1875</c:v>
                </c:pt>
                <c:pt idx="165">
                  <c:v>328.45833329999999</c:v>
                </c:pt>
                <c:pt idx="166">
                  <c:v>328.375</c:v>
                </c:pt>
                <c:pt idx="167">
                  <c:v>327.16666670000001</c:v>
                </c:pt>
                <c:pt idx="168">
                  <c:v>327.04166670000001</c:v>
                </c:pt>
                <c:pt idx="169">
                  <c:v>326.5</c:v>
                </c:pt>
                <c:pt idx="170">
                  <c:v>326.375</c:v>
                </c:pt>
                <c:pt idx="171">
                  <c:v>326.33333329999999</c:v>
                </c:pt>
                <c:pt idx="172">
                  <c:v>327.875</c:v>
                </c:pt>
                <c:pt idx="173">
                  <c:v>307.375</c:v>
                </c:pt>
                <c:pt idx="174">
                  <c:v>285.1875</c:v>
                </c:pt>
                <c:pt idx="175">
                  <c:v>285.25</c:v>
                </c:pt>
                <c:pt idx="176">
                  <c:v>285.1875</c:v>
                </c:pt>
                <c:pt idx="177">
                  <c:v>284.34375</c:v>
                </c:pt>
                <c:pt idx="178">
                  <c:v>283.96875</c:v>
                </c:pt>
                <c:pt idx="179">
                  <c:v>284.5</c:v>
                </c:pt>
                <c:pt idx="180">
                  <c:v>284.5</c:v>
                </c:pt>
                <c:pt idx="181">
                  <c:v>283.65625</c:v>
                </c:pt>
                <c:pt idx="182">
                  <c:v>284.21875</c:v>
                </c:pt>
              </c:numCache>
            </c:numRef>
          </c:val>
          <c:smooth val="0"/>
        </c:ser>
        <c:dLbls>
          <c:showLegendKey val="0"/>
          <c:showVal val="0"/>
          <c:showCatName val="0"/>
          <c:showSerName val="0"/>
          <c:showPercent val="0"/>
          <c:showBubbleSize val="0"/>
        </c:dLbls>
        <c:marker val="1"/>
        <c:smooth val="0"/>
        <c:axId val="522237072"/>
        <c:axId val="522757720"/>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66168.28</c:v>
                </c:pt>
                <c:pt idx="1">
                  <c:v>66130.59</c:v>
                </c:pt>
                <c:pt idx="2">
                  <c:v>66093.27</c:v>
                </c:pt>
                <c:pt idx="3">
                  <c:v>66048.3</c:v>
                </c:pt>
                <c:pt idx="4">
                  <c:v>65973.37</c:v>
                </c:pt>
                <c:pt idx="5">
                  <c:v>65898.490000000005</c:v>
                </c:pt>
                <c:pt idx="6">
                  <c:v>65794.100000000006</c:v>
                </c:pt>
                <c:pt idx="7">
                  <c:v>65823.66</c:v>
                </c:pt>
                <c:pt idx="8">
                  <c:v>65838.62</c:v>
                </c:pt>
                <c:pt idx="9">
                  <c:v>65823.66</c:v>
                </c:pt>
                <c:pt idx="10">
                  <c:v>65808.7</c:v>
                </c:pt>
                <c:pt idx="11">
                  <c:v>65801.399999999994</c:v>
                </c:pt>
                <c:pt idx="12">
                  <c:v>65883.520000000004</c:v>
                </c:pt>
                <c:pt idx="13">
                  <c:v>66055.61</c:v>
                </c:pt>
                <c:pt idx="14">
                  <c:v>66265.67</c:v>
                </c:pt>
                <c:pt idx="15">
                  <c:v>66468.41</c:v>
                </c:pt>
                <c:pt idx="16">
                  <c:v>66693.95</c:v>
                </c:pt>
                <c:pt idx="17">
                  <c:v>66935.149999999994</c:v>
                </c:pt>
                <c:pt idx="18">
                  <c:v>67260.58</c:v>
                </c:pt>
                <c:pt idx="19">
                  <c:v>67548.91</c:v>
                </c:pt>
                <c:pt idx="20">
                  <c:v>67769.649999999994</c:v>
                </c:pt>
                <c:pt idx="21">
                  <c:v>67922.320000000007</c:v>
                </c:pt>
                <c:pt idx="22">
                  <c:v>68029.34</c:v>
                </c:pt>
                <c:pt idx="23">
                  <c:v>68243.360000000001</c:v>
                </c:pt>
                <c:pt idx="24">
                  <c:v>68427.520000000004</c:v>
                </c:pt>
                <c:pt idx="25">
                  <c:v>68557.990000000005</c:v>
                </c:pt>
                <c:pt idx="26">
                  <c:v>68688.639999999999</c:v>
                </c:pt>
                <c:pt idx="27">
                  <c:v>68773.210000000006</c:v>
                </c:pt>
                <c:pt idx="28">
                  <c:v>68811.95</c:v>
                </c:pt>
                <c:pt idx="29">
                  <c:v>68834.899999999994</c:v>
                </c:pt>
                <c:pt idx="30">
                  <c:v>68873.289999999994</c:v>
                </c:pt>
                <c:pt idx="31">
                  <c:v>68919.600000000006</c:v>
                </c:pt>
                <c:pt idx="32">
                  <c:v>68942.95</c:v>
                </c:pt>
                <c:pt idx="33">
                  <c:v>68981.38</c:v>
                </c:pt>
                <c:pt idx="34">
                  <c:v>69074.13</c:v>
                </c:pt>
                <c:pt idx="35">
                  <c:v>69251.960000000006</c:v>
                </c:pt>
                <c:pt idx="36">
                  <c:v>69476.7</c:v>
                </c:pt>
                <c:pt idx="37">
                  <c:v>69771.839999999997</c:v>
                </c:pt>
                <c:pt idx="38">
                  <c:v>70231.88</c:v>
                </c:pt>
                <c:pt idx="39">
                  <c:v>70686.38</c:v>
                </c:pt>
                <c:pt idx="40">
                  <c:v>71111.34</c:v>
                </c:pt>
                <c:pt idx="41">
                  <c:v>71601.47</c:v>
                </c:pt>
                <c:pt idx="42">
                  <c:v>72149.490000000005</c:v>
                </c:pt>
                <c:pt idx="43">
                  <c:v>72796.58</c:v>
                </c:pt>
                <c:pt idx="44">
                  <c:v>73359.070000000007</c:v>
                </c:pt>
                <c:pt idx="45">
                  <c:v>73875.5</c:v>
                </c:pt>
                <c:pt idx="46">
                  <c:v>74272.95</c:v>
                </c:pt>
                <c:pt idx="47">
                  <c:v>74581.919999999998</c:v>
                </c:pt>
                <c:pt idx="48">
                  <c:v>74802.03</c:v>
                </c:pt>
                <c:pt idx="49">
                  <c:v>74957.11</c:v>
                </c:pt>
                <c:pt idx="50">
                  <c:v>75096.02</c:v>
                </c:pt>
                <c:pt idx="51">
                  <c:v>75235.08</c:v>
                </c:pt>
                <c:pt idx="52">
                  <c:v>75374.7</c:v>
                </c:pt>
                <c:pt idx="53">
                  <c:v>75587.86</c:v>
                </c:pt>
                <c:pt idx="54">
                  <c:v>75875.73</c:v>
                </c:pt>
                <c:pt idx="55">
                  <c:v>76221.919999999998</c:v>
                </c:pt>
                <c:pt idx="56">
                  <c:v>76668.600000000006</c:v>
                </c:pt>
                <c:pt idx="57">
                  <c:v>77017.05</c:v>
                </c:pt>
                <c:pt idx="58">
                  <c:v>77349.8</c:v>
                </c:pt>
                <c:pt idx="59">
                  <c:v>77700.19</c:v>
                </c:pt>
                <c:pt idx="60">
                  <c:v>78135.45</c:v>
                </c:pt>
                <c:pt idx="61">
                  <c:v>78673.350000000006</c:v>
                </c:pt>
                <c:pt idx="62">
                  <c:v>79340.55</c:v>
                </c:pt>
                <c:pt idx="63">
                  <c:v>79909.23</c:v>
                </c:pt>
                <c:pt idx="64">
                  <c:v>80480.62</c:v>
                </c:pt>
                <c:pt idx="65">
                  <c:v>81149.52</c:v>
                </c:pt>
                <c:pt idx="66">
                  <c:v>81761.31</c:v>
                </c:pt>
                <c:pt idx="67">
                  <c:v>82350.27</c:v>
                </c:pt>
                <c:pt idx="68">
                  <c:v>82915.61</c:v>
                </c:pt>
                <c:pt idx="69">
                  <c:v>83851.33</c:v>
                </c:pt>
                <c:pt idx="70">
                  <c:v>84943.83</c:v>
                </c:pt>
                <c:pt idx="71">
                  <c:v>86294.12</c:v>
                </c:pt>
                <c:pt idx="72">
                  <c:v>87440.69</c:v>
                </c:pt>
                <c:pt idx="73">
                  <c:v>88433.86</c:v>
                </c:pt>
                <c:pt idx="74">
                  <c:v>89215.2</c:v>
                </c:pt>
                <c:pt idx="75">
                  <c:v>89945.95</c:v>
                </c:pt>
                <c:pt idx="76">
                  <c:v>90754.74</c:v>
                </c:pt>
                <c:pt idx="77">
                  <c:v>91725.27</c:v>
                </c:pt>
                <c:pt idx="78">
                  <c:v>93030.12</c:v>
                </c:pt>
                <c:pt idx="79">
                  <c:v>94205.84</c:v>
                </c:pt>
                <c:pt idx="80">
                  <c:v>95096.51</c:v>
                </c:pt>
                <c:pt idx="81">
                  <c:v>95744.56</c:v>
                </c:pt>
                <c:pt idx="82">
                  <c:v>96251.839999999997</c:v>
                </c:pt>
                <c:pt idx="83">
                  <c:v>96635.59</c:v>
                </c:pt>
                <c:pt idx="84">
                  <c:v>97049.04</c:v>
                </c:pt>
                <c:pt idx="85">
                  <c:v>97483.45</c:v>
                </c:pt>
                <c:pt idx="86">
                  <c:v>97947.98</c:v>
                </c:pt>
                <c:pt idx="87">
                  <c:v>98404.44</c:v>
                </c:pt>
                <c:pt idx="88">
                  <c:v>98871.8</c:v>
                </c:pt>
                <c:pt idx="89">
                  <c:v>99301.42</c:v>
                </c:pt>
                <c:pt idx="90">
                  <c:v>99682.94</c:v>
                </c:pt>
                <c:pt idx="91">
                  <c:v>99908.56</c:v>
                </c:pt>
                <c:pt idx="92">
                  <c:v>100065.88</c:v>
                </c:pt>
                <c:pt idx="93">
                  <c:v>100213.27</c:v>
                </c:pt>
                <c:pt idx="94">
                  <c:v>100390.6</c:v>
                </c:pt>
                <c:pt idx="95">
                  <c:v>100577.77</c:v>
                </c:pt>
                <c:pt idx="96">
                  <c:v>100716</c:v>
                </c:pt>
                <c:pt idx="97">
                  <c:v>100952.77</c:v>
                </c:pt>
                <c:pt idx="98">
                  <c:v>101111.13</c:v>
                </c:pt>
                <c:pt idx="99">
                  <c:v>101259.51</c:v>
                </c:pt>
                <c:pt idx="100">
                  <c:v>101378.5</c:v>
                </c:pt>
                <c:pt idx="101">
                  <c:v>101527.13</c:v>
                </c:pt>
                <c:pt idx="102">
                  <c:v>101745.73</c:v>
                </c:pt>
                <c:pt idx="103">
                  <c:v>101904.45</c:v>
                </c:pt>
                <c:pt idx="104">
                  <c:v>101984.1</c:v>
                </c:pt>
                <c:pt idx="105">
                  <c:v>102014.23</c:v>
                </c:pt>
                <c:pt idx="106">
                  <c:v>102034.16</c:v>
                </c:pt>
                <c:pt idx="107">
                  <c:v>102063.8</c:v>
                </c:pt>
                <c:pt idx="108">
                  <c:v>102074.01</c:v>
                </c:pt>
                <c:pt idx="109">
                  <c:v>102074.01</c:v>
                </c:pt>
                <c:pt idx="110">
                  <c:v>102083.73</c:v>
                </c:pt>
                <c:pt idx="111">
                  <c:v>102083.73</c:v>
                </c:pt>
                <c:pt idx="112">
                  <c:v>102074.01</c:v>
                </c:pt>
                <c:pt idx="113">
                  <c:v>102014.23</c:v>
                </c:pt>
                <c:pt idx="114">
                  <c:v>101934.55</c:v>
                </c:pt>
                <c:pt idx="115">
                  <c:v>101874.83</c:v>
                </c:pt>
                <c:pt idx="116">
                  <c:v>101805.41</c:v>
                </c:pt>
                <c:pt idx="117">
                  <c:v>101725.85</c:v>
                </c:pt>
                <c:pt idx="118">
                  <c:v>101656.02</c:v>
                </c:pt>
                <c:pt idx="119">
                  <c:v>101626.45</c:v>
                </c:pt>
                <c:pt idx="120">
                  <c:v>101557.16</c:v>
                </c:pt>
                <c:pt idx="121">
                  <c:v>101457.88</c:v>
                </c:pt>
                <c:pt idx="122">
                  <c:v>101299.16</c:v>
                </c:pt>
                <c:pt idx="123">
                  <c:v>101140.61</c:v>
                </c:pt>
                <c:pt idx="124">
                  <c:v>100982.7</c:v>
                </c:pt>
                <c:pt idx="125">
                  <c:v>100795.05</c:v>
                </c:pt>
                <c:pt idx="126">
                  <c:v>100577.77</c:v>
                </c:pt>
                <c:pt idx="127">
                  <c:v>100351.17</c:v>
                </c:pt>
                <c:pt idx="128">
                  <c:v>100154.2</c:v>
                </c:pt>
                <c:pt idx="129">
                  <c:v>99977.61</c:v>
                </c:pt>
                <c:pt idx="130">
                  <c:v>99800.74</c:v>
                </c:pt>
                <c:pt idx="131">
                  <c:v>99634.13</c:v>
                </c:pt>
                <c:pt idx="132">
                  <c:v>99438.05</c:v>
                </c:pt>
                <c:pt idx="133">
                  <c:v>99213.11</c:v>
                </c:pt>
                <c:pt idx="134">
                  <c:v>99018.05</c:v>
                </c:pt>
                <c:pt idx="135">
                  <c:v>98813.24</c:v>
                </c:pt>
                <c:pt idx="136">
                  <c:v>98569.73</c:v>
                </c:pt>
                <c:pt idx="137">
                  <c:v>98326.61</c:v>
                </c:pt>
                <c:pt idx="138">
                  <c:v>98093.34</c:v>
                </c:pt>
                <c:pt idx="139">
                  <c:v>97822.13</c:v>
                </c:pt>
                <c:pt idx="140">
                  <c:v>97502.79</c:v>
                </c:pt>
                <c:pt idx="141">
                  <c:v>97203.43</c:v>
                </c:pt>
                <c:pt idx="142">
                  <c:v>96876</c:v>
                </c:pt>
                <c:pt idx="143">
                  <c:v>96548.82</c:v>
                </c:pt>
                <c:pt idx="144">
                  <c:v>96213.48</c:v>
                </c:pt>
                <c:pt idx="145">
                  <c:v>95878.45</c:v>
                </c:pt>
                <c:pt idx="146">
                  <c:v>95553.52</c:v>
                </c:pt>
                <c:pt idx="147">
                  <c:v>95220.49</c:v>
                </c:pt>
                <c:pt idx="148">
                  <c:v>94868.800000000003</c:v>
                </c:pt>
                <c:pt idx="149">
                  <c:v>94517.97</c:v>
                </c:pt>
                <c:pt idx="150">
                  <c:v>94158.8</c:v>
                </c:pt>
                <c:pt idx="151">
                  <c:v>93790.9</c:v>
                </c:pt>
                <c:pt idx="152">
                  <c:v>93433.600000000006</c:v>
                </c:pt>
                <c:pt idx="153">
                  <c:v>93114.75</c:v>
                </c:pt>
                <c:pt idx="154">
                  <c:v>92758.74</c:v>
                </c:pt>
                <c:pt idx="155">
                  <c:v>92404.13</c:v>
                </c:pt>
                <c:pt idx="156">
                  <c:v>92040.89</c:v>
                </c:pt>
                <c:pt idx="157">
                  <c:v>91595.34</c:v>
                </c:pt>
                <c:pt idx="158">
                  <c:v>91142.16</c:v>
                </c:pt>
                <c:pt idx="159">
                  <c:v>90689.98</c:v>
                </c:pt>
                <c:pt idx="160">
                  <c:v>90211.89</c:v>
                </c:pt>
                <c:pt idx="161">
                  <c:v>89717.119999999995</c:v>
                </c:pt>
                <c:pt idx="162">
                  <c:v>89251.69</c:v>
                </c:pt>
                <c:pt idx="163">
                  <c:v>88787.81</c:v>
                </c:pt>
                <c:pt idx="164">
                  <c:v>88334.34</c:v>
                </c:pt>
                <c:pt idx="165">
                  <c:v>87846.25</c:v>
                </c:pt>
                <c:pt idx="166">
                  <c:v>87377.9</c:v>
                </c:pt>
                <c:pt idx="167">
                  <c:v>86911.13</c:v>
                </c:pt>
                <c:pt idx="168">
                  <c:v>86454.56</c:v>
                </c:pt>
                <c:pt idx="169">
                  <c:v>85972.88</c:v>
                </c:pt>
                <c:pt idx="170">
                  <c:v>85501.86</c:v>
                </c:pt>
                <c:pt idx="171">
                  <c:v>84996.52</c:v>
                </c:pt>
                <c:pt idx="172">
                  <c:v>84511</c:v>
                </c:pt>
                <c:pt idx="173">
                  <c:v>84053.29</c:v>
                </c:pt>
                <c:pt idx="174">
                  <c:v>83623.55</c:v>
                </c:pt>
                <c:pt idx="175">
                  <c:v>83238.210000000006</c:v>
                </c:pt>
                <c:pt idx="176">
                  <c:v>82836.88</c:v>
                </c:pt>
                <c:pt idx="177">
                  <c:v>82428.27</c:v>
                </c:pt>
                <c:pt idx="178">
                  <c:v>82012.12</c:v>
                </c:pt>
                <c:pt idx="179">
                  <c:v>81605.759999999995</c:v>
                </c:pt>
                <c:pt idx="180">
                  <c:v>81201.149999999994</c:v>
                </c:pt>
                <c:pt idx="181">
                  <c:v>80780.289999999994</c:v>
                </c:pt>
                <c:pt idx="182">
                  <c:v>80420.94</c:v>
                </c:pt>
              </c:numCache>
            </c:numRef>
          </c:val>
          <c:smooth val="0"/>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dLbls>
          <c:showLegendKey val="0"/>
          <c:showVal val="0"/>
          <c:showCatName val="0"/>
          <c:showSerName val="0"/>
          <c:showPercent val="0"/>
          <c:showBubbleSize val="0"/>
        </c:dLbls>
        <c:marker val="1"/>
        <c:smooth val="0"/>
        <c:axId val="522758112"/>
        <c:axId val="522758504"/>
      </c:lineChart>
      <c:dateAx>
        <c:axId val="52223707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22757720"/>
        <c:crosses val="autoZero"/>
        <c:auto val="1"/>
        <c:lblOffset val="100"/>
        <c:baseTimeUnit val="days"/>
        <c:majorUnit val="1"/>
        <c:majorTimeUnit val="months"/>
        <c:minorUnit val="1"/>
        <c:minorTimeUnit val="months"/>
      </c:dateAx>
      <c:valAx>
        <c:axId val="522757720"/>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22237072"/>
        <c:crosses val="autoZero"/>
        <c:crossBetween val="between"/>
        <c:majorUnit val="500"/>
        <c:minorUnit val="250"/>
      </c:valAx>
      <c:catAx>
        <c:axId val="522758112"/>
        <c:scaling>
          <c:orientation val="minMax"/>
        </c:scaling>
        <c:delete val="1"/>
        <c:axPos val="b"/>
        <c:majorTickMark val="out"/>
        <c:minorTickMark val="none"/>
        <c:tickLblPos val="none"/>
        <c:crossAx val="522758504"/>
        <c:crosses val="autoZero"/>
        <c:auto val="1"/>
        <c:lblAlgn val="ctr"/>
        <c:lblOffset val="100"/>
        <c:noMultiLvlLbl val="0"/>
      </c:catAx>
      <c:valAx>
        <c:axId val="522758504"/>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22758112"/>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42826</c:v>
                </c:pt>
                <c:pt idx="1">
                  <c:v>42827</c:v>
                </c:pt>
                <c:pt idx="2">
                  <c:v>42828</c:v>
                </c:pt>
                <c:pt idx="3">
                  <c:v>42829</c:v>
                </c:pt>
                <c:pt idx="4">
                  <c:v>42830</c:v>
                </c:pt>
                <c:pt idx="5">
                  <c:v>42831</c:v>
                </c:pt>
                <c:pt idx="6">
                  <c:v>42832</c:v>
                </c:pt>
                <c:pt idx="7">
                  <c:v>42833</c:v>
                </c:pt>
                <c:pt idx="8">
                  <c:v>42834</c:v>
                </c:pt>
                <c:pt idx="9">
                  <c:v>42835</c:v>
                </c:pt>
                <c:pt idx="10">
                  <c:v>42836</c:v>
                </c:pt>
                <c:pt idx="11">
                  <c:v>42837</c:v>
                </c:pt>
                <c:pt idx="12">
                  <c:v>42838</c:v>
                </c:pt>
                <c:pt idx="13">
                  <c:v>42839</c:v>
                </c:pt>
                <c:pt idx="14">
                  <c:v>42840</c:v>
                </c:pt>
                <c:pt idx="15">
                  <c:v>42841</c:v>
                </c:pt>
                <c:pt idx="16">
                  <c:v>42842</c:v>
                </c:pt>
                <c:pt idx="17">
                  <c:v>42843</c:v>
                </c:pt>
                <c:pt idx="18">
                  <c:v>42844</c:v>
                </c:pt>
                <c:pt idx="19">
                  <c:v>42845</c:v>
                </c:pt>
                <c:pt idx="20">
                  <c:v>42846</c:v>
                </c:pt>
                <c:pt idx="21">
                  <c:v>42847</c:v>
                </c:pt>
                <c:pt idx="22">
                  <c:v>42848</c:v>
                </c:pt>
                <c:pt idx="23">
                  <c:v>42849</c:v>
                </c:pt>
                <c:pt idx="24">
                  <c:v>42850</c:v>
                </c:pt>
                <c:pt idx="25">
                  <c:v>42851</c:v>
                </c:pt>
                <c:pt idx="26">
                  <c:v>42852</c:v>
                </c:pt>
                <c:pt idx="27">
                  <c:v>42853</c:v>
                </c:pt>
                <c:pt idx="28">
                  <c:v>42854</c:v>
                </c:pt>
                <c:pt idx="29">
                  <c:v>42855</c:v>
                </c:pt>
                <c:pt idx="30">
                  <c:v>42856</c:v>
                </c:pt>
                <c:pt idx="31">
                  <c:v>42857</c:v>
                </c:pt>
                <c:pt idx="32">
                  <c:v>42858</c:v>
                </c:pt>
                <c:pt idx="33">
                  <c:v>42859</c:v>
                </c:pt>
                <c:pt idx="34">
                  <c:v>42860</c:v>
                </c:pt>
                <c:pt idx="35">
                  <c:v>42861</c:v>
                </c:pt>
                <c:pt idx="36">
                  <c:v>42862</c:v>
                </c:pt>
                <c:pt idx="37">
                  <c:v>42863</c:v>
                </c:pt>
                <c:pt idx="38">
                  <c:v>42864</c:v>
                </c:pt>
                <c:pt idx="39">
                  <c:v>42865</c:v>
                </c:pt>
                <c:pt idx="40">
                  <c:v>42866</c:v>
                </c:pt>
                <c:pt idx="41">
                  <c:v>42867</c:v>
                </c:pt>
                <c:pt idx="42">
                  <c:v>42868</c:v>
                </c:pt>
                <c:pt idx="43">
                  <c:v>42869</c:v>
                </c:pt>
                <c:pt idx="44">
                  <c:v>42870</c:v>
                </c:pt>
                <c:pt idx="45">
                  <c:v>42871</c:v>
                </c:pt>
                <c:pt idx="46">
                  <c:v>42872</c:v>
                </c:pt>
                <c:pt idx="47">
                  <c:v>42873</c:v>
                </c:pt>
                <c:pt idx="48">
                  <c:v>42874</c:v>
                </c:pt>
                <c:pt idx="49">
                  <c:v>42875</c:v>
                </c:pt>
                <c:pt idx="50">
                  <c:v>42876</c:v>
                </c:pt>
                <c:pt idx="51">
                  <c:v>42877</c:v>
                </c:pt>
                <c:pt idx="52">
                  <c:v>42878</c:v>
                </c:pt>
                <c:pt idx="53">
                  <c:v>42879</c:v>
                </c:pt>
                <c:pt idx="54">
                  <c:v>42880</c:v>
                </c:pt>
                <c:pt idx="55">
                  <c:v>42881</c:v>
                </c:pt>
                <c:pt idx="56">
                  <c:v>42882</c:v>
                </c:pt>
                <c:pt idx="57">
                  <c:v>42883</c:v>
                </c:pt>
                <c:pt idx="58">
                  <c:v>42884</c:v>
                </c:pt>
                <c:pt idx="59">
                  <c:v>42885</c:v>
                </c:pt>
                <c:pt idx="60">
                  <c:v>42886</c:v>
                </c:pt>
                <c:pt idx="61">
                  <c:v>42887</c:v>
                </c:pt>
                <c:pt idx="62">
                  <c:v>42888</c:v>
                </c:pt>
                <c:pt idx="63">
                  <c:v>42889</c:v>
                </c:pt>
                <c:pt idx="64">
                  <c:v>42890</c:v>
                </c:pt>
                <c:pt idx="65">
                  <c:v>42891</c:v>
                </c:pt>
                <c:pt idx="66">
                  <c:v>42892</c:v>
                </c:pt>
                <c:pt idx="67">
                  <c:v>42893</c:v>
                </c:pt>
                <c:pt idx="68">
                  <c:v>42894</c:v>
                </c:pt>
                <c:pt idx="69">
                  <c:v>42895</c:v>
                </c:pt>
                <c:pt idx="70">
                  <c:v>42896</c:v>
                </c:pt>
                <c:pt idx="71">
                  <c:v>42897</c:v>
                </c:pt>
                <c:pt idx="72">
                  <c:v>42898</c:v>
                </c:pt>
                <c:pt idx="73">
                  <c:v>42899</c:v>
                </c:pt>
                <c:pt idx="74">
                  <c:v>42900</c:v>
                </c:pt>
                <c:pt idx="75">
                  <c:v>42901</c:v>
                </c:pt>
                <c:pt idx="76">
                  <c:v>42902</c:v>
                </c:pt>
                <c:pt idx="77">
                  <c:v>42903</c:v>
                </c:pt>
                <c:pt idx="78">
                  <c:v>42904</c:v>
                </c:pt>
                <c:pt idx="79">
                  <c:v>42905</c:v>
                </c:pt>
                <c:pt idx="80">
                  <c:v>42906</c:v>
                </c:pt>
                <c:pt idx="81">
                  <c:v>42907</c:v>
                </c:pt>
                <c:pt idx="82">
                  <c:v>42908</c:v>
                </c:pt>
                <c:pt idx="83">
                  <c:v>42909</c:v>
                </c:pt>
                <c:pt idx="84">
                  <c:v>42910</c:v>
                </c:pt>
                <c:pt idx="85">
                  <c:v>42911</c:v>
                </c:pt>
                <c:pt idx="86">
                  <c:v>42912</c:v>
                </c:pt>
                <c:pt idx="87">
                  <c:v>42913</c:v>
                </c:pt>
                <c:pt idx="88">
                  <c:v>42914</c:v>
                </c:pt>
                <c:pt idx="89">
                  <c:v>42915</c:v>
                </c:pt>
                <c:pt idx="90">
                  <c:v>42916</c:v>
                </c:pt>
                <c:pt idx="91">
                  <c:v>42917</c:v>
                </c:pt>
                <c:pt idx="92">
                  <c:v>42918</c:v>
                </c:pt>
                <c:pt idx="93">
                  <c:v>42919</c:v>
                </c:pt>
                <c:pt idx="94">
                  <c:v>42920</c:v>
                </c:pt>
                <c:pt idx="95">
                  <c:v>42921</c:v>
                </c:pt>
                <c:pt idx="96">
                  <c:v>42922</c:v>
                </c:pt>
                <c:pt idx="97">
                  <c:v>42923</c:v>
                </c:pt>
                <c:pt idx="98">
                  <c:v>42924</c:v>
                </c:pt>
                <c:pt idx="99">
                  <c:v>42925</c:v>
                </c:pt>
                <c:pt idx="100">
                  <c:v>42926</c:v>
                </c:pt>
                <c:pt idx="101">
                  <c:v>42927</c:v>
                </c:pt>
                <c:pt idx="102">
                  <c:v>42928</c:v>
                </c:pt>
                <c:pt idx="103">
                  <c:v>42929</c:v>
                </c:pt>
                <c:pt idx="104">
                  <c:v>42930</c:v>
                </c:pt>
                <c:pt idx="105">
                  <c:v>42931</c:v>
                </c:pt>
                <c:pt idx="106">
                  <c:v>42932</c:v>
                </c:pt>
                <c:pt idx="107">
                  <c:v>42933</c:v>
                </c:pt>
                <c:pt idx="108">
                  <c:v>42934</c:v>
                </c:pt>
                <c:pt idx="109">
                  <c:v>42935</c:v>
                </c:pt>
                <c:pt idx="110">
                  <c:v>42936</c:v>
                </c:pt>
                <c:pt idx="111">
                  <c:v>42937</c:v>
                </c:pt>
                <c:pt idx="112">
                  <c:v>42938</c:v>
                </c:pt>
                <c:pt idx="113">
                  <c:v>42939</c:v>
                </c:pt>
                <c:pt idx="114">
                  <c:v>42940</c:v>
                </c:pt>
                <c:pt idx="115">
                  <c:v>42941</c:v>
                </c:pt>
                <c:pt idx="116">
                  <c:v>42942</c:v>
                </c:pt>
                <c:pt idx="117">
                  <c:v>42943</c:v>
                </c:pt>
                <c:pt idx="118">
                  <c:v>42944</c:v>
                </c:pt>
                <c:pt idx="119">
                  <c:v>42945</c:v>
                </c:pt>
                <c:pt idx="120">
                  <c:v>42946</c:v>
                </c:pt>
                <c:pt idx="121">
                  <c:v>42947</c:v>
                </c:pt>
                <c:pt idx="122">
                  <c:v>42948</c:v>
                </c:pt>
                <c:pt idx="123">
                  <c:v>42949</c:v>
                </c:pt>
                <c:pt idx="124">
                  <c:v>42950</c:v>
                </c:pt>
                <c:pt idx="125">
                  <c:v>42951</c:v>
                </c:pt>
                <c:pt idx="126">
                  <c:v>42952</c:v>
                </c:pt>
                <c:pt idx="127">
                  <c:v>42953</c:v>
                </c:pt>
                <c:pt idx="128">
                  <c:v>42954</c:v>
                </c:pt>
                <c:pt idx="129">
                  <c:v>42955</c:v>
                </c:pt>
                <c:pt idx="130">
                  <c:v>42956</c:v>
                </c:pt>
                <c:pt idx="131">
                  <c:v>42957</c:v>
                </c:pt>
                <c:pt idx="132">
                  <c:v>42958</c:v>
                </c:pt>
                <c:pt idx="133">
                  <c:v>42959</c:v>
                </c:pt>
                <c:pt idx="134">
                  <c:v>42960</c:v>
                </c:pt>
                <c:pt idx="135">
                  <c:v>42961</c:v>
                </c:pt>
                <c:pt idx="136">
                  <c:v>42962</c:v>
                </c:pt>
                <c:pt idx="137">
                  <c:v>42963</c:v>
                </c:pt>
                <c:pt idx="138">
                  <c:v>42964</c:v>
                </c:pt>
                <c:pt idx="139">
                  <c:v>42965</c:v>
                </c:pt>
                <c:pt idx="140">
                  <c:v>42966</c:v>
                </c:pt>
                <c:pt idx="141">
                  <c:v>42967</c:v>
                </c:pt>
                <c:pt idx="142">
                  <c:v>42968</c:v>
                </c:pt>
                <c:pt idx="143">
                  <c:v>42969</c:v>
                </c:pt>
                <c:pt idx="144">
                  <c:v>42970</c:v>
                </c:pt>
                <c:pt idx="145">
                  <c:v>42971</c:v>
                </c:pt>
                <c:pt idx="146">
                  <c:v>42972</c:v>
                </c:pt>
                <c:pt idx="147">
                  <c:v>42973</c:v>
                </c:pt>
                <c:pt idx="148">
                  <c:v>42974</c:v>
                </c:pt>
                <c:pt idx="149">
                  <c:v>42975</c:v>
                </c:pt>
                <c:pt idx="150">
                  <c:v>42976</c:v>
                </c:pt>
                <c:pt idx="151">
                  <c:v>42977</c:v>
                </c:pt>
                <c:pt idx="152">
                  <c:v>42978</c:v>
                </c:pt>
                <c:pt idx="153">
                  <c:v>42979</c:v>
                </c:pt>
                <c:pt idx="154">
                  <c:v>42980</c:v>
                </c:pt>
                <c:pt idx="155">
                  <c:v>42981</c:v>
                </c:pt>
                <c:pt idx="156">
                  <c:v>42982</c:v>
                </c:pt>
                <c:pt idx="157">
                  <c:v>42983</c:v>
                </c:pt>
                <c:pt idx="158">
                  <c:v>42984</c:v>
                </c:pt>
                <c:pt idx="159">
                  <c:v>42985</c:v>
                </c:pt>
                <c:pt idx="160">
                  <c:v>42986</c:v>
                </c:pt>
                <c:pt idx="161">
                  <c:v>42987</c:v>
                </c:pt>
                <c:pt idx="162">
                  <c:v>42988</c:v>
                </c:pt>
                <c:pt idx="163">
                  <c:v>42989</c:v>
                </c:pt>
                <c:pt idx="164">
                  <c:v>42990</c:v>
                </c:pt>
                <c:pt idx="165">
                  <c:v>42991</c:v>
                </c:pt>
                <c:pt idx="166">
                  <c:v>42992</c:v>
                </c:pt>
                <c:pt idx="167">
                  <c:v>42993</c:v>
                </c:pt>
                <c:pt idx="168">
                  <c:v>42994</c:v>
                </c:pt>
                <c:pt idx="169">
                  <c:v>42995</c:v>
                </c:pt>
                <c:pt idx="170">
                  <c:v>42996</c:v>
                </c:pt>
                <c:pt idx="171">
                  <c:v>42997</c:v>
                </c:pt>
                <c:pt idx="172">
                  <c:v>42998</c:v>
                </c:pt>
                <c:pt idx="173">
                  <c:v>42999</c:v>
                </c:pt>
                <c:pt idx="174">
                  <c:v>43000</c:v>
                </c:pt>
                <c:pt idx="175">
                  <c:v>43001</c:v>
                </c:pt>
                <c:pt idx="176">
                  <c:v>43002</c:v>
                </c:pt>
                <c:pt idx="177">
                  <c:v>43003</c:v>
                </c:pt>
                <c:pt idx="178">
                  <c:v>43004</c:v>
                </c:pt>
                <c:pt idx="179">
                  <c:v>43005</c:v>
                </c:pt>
                <c:pt idx="180">
                  <c:v>43006</c:v>
                </c:pt>
                <c:pt idx="181">
                  <c:v>43007</c:v>
                </c:pt>
                <c:pt idx="182">
                  <c:v>43008</c:v>
                </c:pt>
              </c:numCache>
            </c:numRef>
          </c:cat>
          <c:val>
            <c:numRef>
              <c:f>Forecast!$AS$35:$AS$217</c:f>
              <c:numCache>
                <c:formatCode>0</c:formatCode>
                <c:ptCount val="183"/>
                <c:pt idx="0">
                  <c:v>121.354036621425</c:v>
                </c:pt>
                <c:pt idx="1">
                  <c:v>125.36386044239862</c:v>
                </c:pt>
                <c:pt idx="2">
                  <c:v>125.44977438871064</c:v>
                </c:pt>
                <c:pt idx="3">
                  <c:v>121.39441393397975</c:v>
                </c:pt>
                <c:pt idx="4">
                  <c:v>106.45021757625028</c:v>
                </c:pt>
                <c:pt idx="5">
                  <c:v>106.65855054197624</c:v>
                </c:pt>
                <c:pt idx="6">
                  <c:v>91.809142575699823</c:v>
                </c:pt>
                <c:pt idx="7">
                  <c:v>159.45472023198775</c:v>
                </c:pt>
                <c:pt idx="8">
                  <c:v>151.84326494257215</c:v>
                </c:pt>
                <c:pt idx="9">
                  <c:v>136.76110995742783</c:v>
                </c:pt>
                <c:pt idx="10">
                  <c:v>136.6986099574205</c:v>
                </c:pt>
                <c:pt idx="11">
                  <c:v>141.1742204052922</c:v>
                </c:pt>
                <c:pt idx="12">
                  <c:v>186.41531289387945</c:v>
                </c:pt>
                <c:pt idx="13">
                  <c:v>232.0786930053423</c:v>
                </c:pt>
                <c:pt idx="14">
                  <c:v>251.29099727095922</c:v>
                </c:pt>
                <c:pt idx="15">
                  <c:v>247.53200938996986</c:v>
                </c:pt>
                <c:pt idx="16">
                  <c:v>258.59975845699199</c:v>
                </c:pt>
                <c:pt idx="17">
                  <c:v>267.13676831961033</c:v>
                </c:pt>
                <c:pt idx="18">
                  <c:v>310.7022115667545</c:v>
                </c:pt>
                <c:pt idx="19">
                  <c:v>291.40956760461393</c:v>
                </c:pt>
                <c:pt idx="20">
                  <c:v>256.24156454814249</c:v>
                </c:pt>
                <c:pt idx="21">
                  <c:v>221.48583592080303</c:v>
                </c:pt>
                <c:pt idx="22">
                  <c:v>198.75471312101814</c:v>
                </c:pt>
                <c:pt idx="23">
                  <c:v>252.86809315576207</c:v>
                </c:pt>
                <c:pt idx="24">
                  <c:v>237.96972932946989</c:v>
                </c:pt>
                <c:pt idx="25">
                  <c:v>211.01329074237518</c:v>
                </c:pt>
                <c:pt idx="26">
                  <c:v>211.12653941895346</c:v>
                </c:pt>
                <c:pt idx="27">
                  <c:v>188.13675321401917</c:v>
                </c:pt>
                <c:pt idx="28">
                  <c:v>165.24488183765601</c:v>
                </c:pt>
                <c:pt idx="29">
                  <c:v>157.42764376417801</c:v>
                </c:pt>
                <c:pt idx="30">
                  <c:v>168.51284107764025</c:v>
                </c:pt>
                <c:pt idx="31">
                  <c:v>172.11265784724588</c:v>
                </c:pt>
                <c:pt idx="32">
                  <c:v>160.8415749899124</c:v>
                </c:pt>
                <c:pt idx="33">
                  <c:v>168.68158915021806</c:v>
                </c:pt>
                <c:pt idx="34">
                  <c:v>228.64960640534412</c:v>
                </c:pt>
                <c:pt idx="35">
                  <c:v>289.17044586967569</c:v>
                </c:pt>
                <c:pt idx="36">
                  <c:v>312.79164100551588</c:v>
                </c:pt>
                <c:pt idx="37">
                  <c:v>348.46224503529083</c:v>
                </c:pt>
                <c:pt idx="38">
                  <c:v>432.15282927051078</c:v>
                </c:pt>
                <c:pt idx="39">
                  <c:v>429.15636506904463</c:v>
                </c:pt>
                <c:pt idx="40">
                  <c:v>415.21612892333849</c:v>
                </c:pt>
                <c:pt idx="41">
                  <c:v>458.56231143909991</c:v>
                </c:pt>
                <c:pt idx="42">
                  <c:v>517.74430574643509</c:v>
                </c:pt>
                <c:pt idx="43">
                  <c:v>567.41362241842535</c:v>
                </c:pt>
                <c:pt idx="44">
                  <c:v>525.84440442498374</c:v>
                </c:pt>
                <c:pt idx="45">
                  <c:v>502.98691470632366</c:v>
                </c:pt>
                <c:pt idx="46">
                  <c:v>442.42149448575606</c:v>
                </c:pt>
                <c:pt idx="47">
                  <c:v>395.25793335266002</c:v>
                </c:pt>
                <c:pt idx="48">
                  <c:v>351.26217668011117</c:v>
                </c:pt>
                <c:pt idx="49">
                  <c:v>318.77756976836491</c:v>
                </c:pt>
                <c:pt idx="50">
                  <c:v>311.1805220554341</c:v>
                </c:pt>
                <c:pt idx="51">
                  <c:v>310.51326925258263</c:v>
                </c:pt>
                <c:pt idx="52">
                  <c:v>286.94959676861373</c:v>
                </c:pt>
                <c:pt idx="53">
                  <c:v>290.52842944542647</c:v>
                </c:pt>
                <c:pt idx="54">
                  <c:v>328.70426182001279</c:v>
                </c:pt>
                <c:pt idx="55">
                  <c:v>358.05857973251943</c:v>
                </c:pt>
                <c:pt idx="56">
                  <c:v>409.26272083088361</c:v>
                </c:pt>
                <c:pt idx="57">
                  <c:v>359.79402308293277</c:v>
                </c:pt>
                <c:pt idx="58">
                  <c:v>352.10042854774389</c:v>
                </c:pt>
                <c:pt idx="59">
                  <c:v>361.03096215275997</c:v>
                </c:pt>
                <c:pt idx="60">
                  <c:v>404.10596816107625</c:v>
                </c:pt>
                <c:pt idx="61">
                  <c:v>461.79525188528294</c:v>
                </c:pt>
                <c:pt idx="62">
                  <c:v>537.53347112987001</c:v>
                </c:pt>
                <c:pt idx="63">
                  <c:v>581.83840048076286</c:v>
                </c:pt>
                <c:pt idx="64">
                  <c:v>679.24692732263645</c:v>
                </c:pt>
                <c:pt idx="65">
                  <c:v>820.35999536425948</c:v>
                </c:pt>
                <c:pt idx="66">
                  <c:v>873.45658692210418</c:v>
                </c:pt>
                <c:pt idx="67">
                  <c:v>871.81820977565235</c:v>
                </c:pt>
                <c:pt idx="68">
                  <c:v>844.17218177085783</c:v>
                </c:pt>
                <c:pt idx="69">
                  <c:v>937.47050031734364</c:v>
                </c:pt>
                <c:pt idx="70">
                  <c:v>906.90192752009079</c:v>
                </c:pt>
                <c:pt idx="71">
                  <c:v>941.94219886465521</c:v>
                </c:pt>
                <c:pt idx="72">
                  <c:v>776.39590004663819</c:v>
                </c:pt>
                <c:pt idx="73">
                  <c:v>692.10466122636672</c:v>
                </c:pt>
                <c:pt idx="74">
                  <c:v>539.95779366901763</c:v>
                </c:pt>
                <c:pt idx="75">
                  <c:v>503.82466895639016</c:v>
                </c:pt>
                <c:pt idx="76">
                  <c:v>522.90892854774802</c:v>
                </c:pt>
                <c:pt idx="77">
                  <c:v>596.92761264963383</c:v>
                </c:pt>
                <c:pt idx="78">
                  <c:v>765.88123632089309</c:v>
                </c:pt>
                <c:pt idx="79">
                  <c:v>701.53273075974346</c:v>
                </c:pt>
                <c:pt idx="80">
                  <c:v>574.07203320617509</c:v>
                </c:pt>
                <c:pt idx="81">
                  <c:v>555.92536366019817</c:v>
                </c:pt>
                <c:pt idx="82">
                  <c:v>499.64223028008507</c:v>
                </c:pt>
                <c:pt idx="83">
                  <c:v>417.52805517925384</c:v>
                </c:pt>
                <c:pt idx="84">
                  <c:v>371.50908851524935</c:v>
                </c:pt>
                <c:pt idx="85">
                  <c:v>382.21589274388884</c:v>
                </c:pt>
                <c:pt idx="86">
                  <c:v>397.07204629190767</c:v>
                </c:pt>
                <c:pt idx="87">
                  <c:v>394.43164732516078</c:v>
                </c:pt>
                <c:pt idx="88">
                  <c:v>382.04664885150015</c:v>
                </c:pt>
                <c:pt idx="89">
                  <c:v>357.15217792818009</c:v>
                </c:pt>
                <c:pt idx="90">
                  <c:v>332.2052816082703</c:v>
                </c:pt>
                <c:pt idx="91">
                  <c:v>252.28667780214033</c:v>
                </c:pt>
                <c:pt idx="92">
                  <c:v>217.64184333249659</c:v>
                </c:pt>
                <c:pt idx="93">
                  <c:v>212.66974794106346</c:v>
                </c:pt>
                <c:pt idx="94">
                  <c:v>228.13357451250403</c:v>
                </c:pt>
                <c:pt idx="95">
                  <c:v>233.55458226564068</c:v>
                </c:pt>
                <c:pt idx="96">
                  <c:v>208.28189862167682</c:v>
                </c:pt>
                <c:pt idx="97">
                  <c:v>258.11438755707286</c:v>
                </c:pt>
                <c:pt idx="98">
                  <c:v>218.91000231941044</c:v>
                </c:pt>
                <c:pt idx="99">
                  <c:v>214.04357236225871</c:v>
                </c:pt>
                <c:pt idx="100">
                  <c:v>198.75908841371577</c:v>
                </c:pt>
                <c:pt idx="101">
                  <c:v>213.19370059085188</c:v>
                </c:pt>
                <c:pt idx="102">
                  <c:v>248.94703531544809</c:v>
                </c:pt>
                <c:pt idx="103">
                  <c:v>241.21087807257436</c:v>
                </c:pt>
                <c:pt idx="104">
                  <c:v>218.11391608745083</c:v>
                </c:pt>
                <c:pt idx="105">
                  <c:v>205.12253014115961</c:v>
                </c:pt>
                <c:pt idx="106">
                  <c:v>200.27639513486642</c:v>
                </c:pt>
                <c:pt idx="107">
                  <c:v>204.92865707713608</c:v>
                </c:pt>
                <c:pt idx="108">
                  <c:v>194.34700829944134</c:v>
                </c:pt>
                <c:pt idx="109">
                  <c:v>199.76391670000001</c:v>
                </c:pt>
                <c:pt idx="110">
                  <c:v>209.15351183541779</c:v>
                </c:pt>
                <c:pt idx="111">
                  <c:v>225.00381250000001</c:v>
                </c:pt>
                <c:pt idx="112">
                  <c:v>226.45182146458222</c:v>
                </c:pt>
                <c:pt idx="113">
                  <c:v>201.13044118855618</c:v>
                </c:pt>
                <c:pt idx="114">
                  <c:v>191.19200583312679</c:v>
                </c:pt>
                <c:pt idx="115">
                  <c:v>200.88283824741561</c:v>
                </c:pt>
                <c:pt idx="116">
                  <c:v>195.80714039828672</c:v>
                </c:pt>
                <c:pt idx="117">
                  <c:v>190.86116495084565</c:v>
                </c:pt>
                <c:pt idx="118">
                  <c:v>195.64190757940423</c:v>
                </c:pt>
                <c:pt idx="119">
                  <c:v>215.76661327486414</c:v>
                </c:pt>
                <c:pt idx="120">
                  <c:v>195.92963440915372</c:v>
                </c:pt>
                <c:pt idx="121">
                  <c:v>180.77148327199455</c:v>
                </c:pt>
                <c:pt idx="122">
                  <c:v>148.3197136274257</c:v>
                </c:pt>
                <c:pt idx="123">
                  <c:v>148.29912071086315</c:v>
                </c:pt>
                <c:pt idx="124">
                  <c:v>151.05820097204264</c:v>
                </c:pt>
                <c:pt idx="125">
                  <c:v>149.2581729634766</c:v>
                </c:pt>
                <c:pt idx="126">
                  <c:v>141.95360247948133</c:v>
                </c:pt>
                <c:pt idx="127">
                  <c:v>136.85808106979792</c:v>
                </c:pt>
                <c:pt idx="128">
                  <c:v>151.26273985379322</c:v>
                </c:pt>
                <c:pt idx="129">
                  <c:v>161.43492668011265</c:v>
                </c:pt>
                <c:pt idx="130">
                  <c:v>160.54518037209715</c:v>
                </c:pt>
                <c:pt idx="131">
                  <c:v>165.51922333725707</c:v>
                </c:pt>
                <c:pt idx="132">
                  <c:v>150.10990164355849</c:v>
                </c:pt>
                <c:pt idx="133">
                  <c:v>134.72419883160961</c:v>
                </c:pt>
                <c:pt idx="134">
                  <c:v>148.98255574419073</c:v>
                </c:pt>
                <c:pt idx="135">
                  <c:v>144.52713082934324</c:v>
                </c:pt>
                <c:pt idx="136">
                  <c:v>125.47400206425041</c:v>
                </c:pt>
                <c:pt idx="137">
                  <c:v>127.01053419685137</c:v>
                </c:pt>
                <c:pt idx="138">
                  <c:v>131.16663174312879</c:v>
                </c:pt>
                <c:pt idx="139">
                  <c:v>123.1812073569489</c:v>
                </c:pt>
                <c:pt idx="140">
                  <c:v>109.67176295759464</c:v>
                </c:pt>
                <c:pt idx="141">
                  <c:v>119.58787095817968</c:v>
                </c:pt>
                <c:pt idx="142">
                  <c:v>105.35484320456618</c:v>
                </c:pt>
                <c:pt idx="143">
                  <c:v>105.22024223315202</c:v>
                </c:pt>
                <c:pt idx="144">
                  <c:v>101.49283882810127</c:v>
                </c:pt>
                <c:pt idx="145">
                  <c:v>101.49171651555389</c:v>
                </c:pt>
                <c:pt idx="146">
                  <c:v>106.83130399042449</c:v>
                </c:pt>
                <c:pt idx="147">
                  <c:v>102.33666024424056</c:v>
                </c:pt>
                <c:pt idx="148">
                  <c:v>92.989959038592218</c:v>
                </c:pt>
                <c:pt idx="149">
                  <c:v>93.054770248927809</c:v>
                </c:pt>
                <c:pt idx="150">
                  <c:v>88.564639067306189</c:v>
                </c:pt>
                <c:pt idx="151">
                  <c:v>84.236918253083616</c:v>
                </c:pt>
                <c:pt idx="152">
                  <c:v>90.061814485133169</c:v>
                </c:pt>
                <c:pt idx="153">
                  <c:v>106.71467432162549</c:v>
                </c:pt>
                <c:pt idx="154">
                  <c:v>87.315242500632849</c:v>
                </c:pt>
                <c:pt idx="155">
                  <c:v>88.729735540710578</c:v>
                </c:pt>
                <c:pt idx="156">
                  <c:v>84.117292357925265</c:v>
                </c:pt>
                <c:pt idx="157">
                  <c:v>68.443985794326721</c:v>
                </c:pt>
                <c:pt idx="158">
                  <c:v>77.202066025892066</c:v>
                </c:pt>
                <c:pt idx="159">
                  <c:v>76.73082824022805</c:v>
                </c:pt>
                <c:pt idx="160">
                  <c:v>82.027101705597914</c:v>
                </c:pt>
                <c:pt idx="161">
                  <c:v>83.163636042347349</c:v>
                </c:pt>
                <c:pt idx="162">
                  <c:v>98.247633725186319</c:v>
                </c:pt>
                <c:pt idx="163">
                  <c:v>98.214615662412541</c:v>
                </c:pt>
                <c:pt idx="164">
                  <c:v>102.23258572472841</c:v>
                </c:pt>
                <c:pt idx="165">
                  <c:v>83.004968562164578</c:v>
                </c:pt>
                <c:pt idx="166">
                  <c:v>92.679755927297293</c:v>
                </c:pt>
                <c:pt idx="167">
                  <c:v>92.243956043967955</c:v>
                </c:pt>
                <c:pt idx="168">
                  <c:v>97.288478550261146</c:v>
                </c:pt>
                <c:pt idx="169">
                  <c:v>84.072251467107122</c:v>
                </c:pt>
                <c:pt idx="170">
                  <c:v>89.311509758001478</c:v>
                </c:pt>
                <c:pt idx="171">
                  <c:v>71.951965389742099</c:v>
                </c:pt>
                <c:pt idx="172">
                  <c:v>83.475989700023149</c:v>
                </c:pt>
                <c:pt idx="173">
                  <c:v>77.05153023191005</c:v>
                </c:pt>
                <c:pt idx="174">
                  <c:v>68.975286254101036</c:v>
                </c:pt>
                <c:pt idx="175">
                  <c:v>91.462379810941997</c:v>
                </c:pt>
                <c:pt idx="176">
                  <c:v>83.358282374589493</c:v>
                </c:pt>
                <c:pt idx="177">
                  <c:v>78.854172566170604</c:v>
                </c:pt>
                <c:pt idx="178">
                  <c:v>74.687731336017805</c:v>
                </c:pt>
                <c:pt idx="179">
                  <c:v>80.149571023443144</c:v>
                </c:pt>
                <c:pt idx="180">
                  <c:v>81.021769823543991</c:v>
                </c:pt>
                <c:pt idx="181">
                  <c:v>71.980300965464806</c:v>
                </c:pt>
                <c:pt idx="182">
                  <c:v>103.55356039072788</c:v>
                </c:pt>
              </c:numCache>
            </c:numRef>
          </c:val>
          <c:smooth val="0"/>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ser>
        <c:ser>
          <c:idx val="4"/>
          <c:order val="4"/>
          <c:tx>
            <c:v>Actual 2006</c:v>
          </c:tx>
          <c:spPr>
            <a:ln w="38100">
              <a:solidFill>
                <a:srgbClr val="00FF00"/>
              </a:solidFill>
              <a:prstDash val="solid"/>
            </a:ln>
          </c:spPr>
          <c:marker>
            <c:symbol val="none"/>
          </c:marker>
          <c:val>
            <c:numRef>
              <c:f>Forecast!$M$35:$M$217</c:f>
              <c:numCache>
                <c:formatCode>0</c:formatCode>
                <c:ptCount val="183"/>
                <c:pt idx="0">
                  <c:v>121.354036621425</c:v>
                </c:pt>
                <c:pt idx="1">
                  <c:v>125.36386044239862</c:v>
                </c:pt>
                <c:pt idx="2">
                  <c:v>125.44977438871064</c:v>
                </c:pt>
                <c:pt idx="3">
                  <c:v>121.39441393397975</c:v>
                </c:pt>
                <c:pt idx="4">
                  <c:v>106.45021757625028</c:v>
                </c:pt>
                <c:pt idx="5">
                  <c:v>106.65855054197624</c:v>
                </c:pt>
                <c:pt idx="6">
                  <c:v>91.809142575699823</c:v>
                </c:pt>
                <c:pt idx="7">
                  <c:v>159.45472023198775</c:v>
                </c:pt>
                <c:pt idx="8">
                  <c:v>151.84326494257215</c:v>
                </c:pt>
                <c:pt idx="9">
                  <c:v>136.76110995742783</c:v>
                </c:pt>
                <c:pt idx="10">
                  <c:v>136.6986099574205</c:v>
                </c:pt>
                <c:pt idx="11">
                  <c:v>141.1742204052922</c:v>
                </c:pt>
                <c:pt idx="12">
                  <c:v>186.41531289387945</c:v>
                </c:pt>
                <c:pt idx="13">
                  <c:v>232.0786930053423</c:v>
                </c:pt>
                <c:pt idx="14">
                  <c:v>251.29099727095922</c:v>
                </c:pt>
                <c:pt idx="15">
                  <c:v>247.53200938996986</c:v>
                </c:pt>
                <c:pt idx="16">
                  <c:v>258.59975845699199</c:v>
                </c:pt>
                <c:pt idx="17">
                  <c:v>267.13676831961033</c:v>
                </c:pt>
                <c:pt idx="18">
                  <c:v>310.7022115667545</c:v>
                </c:pt>
                <c:pt idx="19">
                  <c:v>291.40956760461393</c:v>
                </c:pt>
                <c:pt idx="20">
                  <c:v>256.24156454814249</c:v>
                </c:pt>
                <c:pt idx="21">
                  <c:v>221.48583592080303</c:v>
                </c:pt>
                <c:pt idx="22">
                  <c:v>198.75471312101814</c:v>
                </c:pt>
                <c:pt idx="23">
                  <c:v>252.86809315576207</c:v>
                </c:pt>
                <c:pt idx="24">
                  <c:v>237.96972932946989</c:v>
                </c:pt>
                <c:pt idx="25">
                  <c:v>211.01329074237518</c:v>
                </c:pt>
                <c:pt idx="26">
                  <c:v>211.12653941895346</c:v>
                </c:pt>
                <c:pt idx="27">
                  <c:v>188.13675321401917</c:v>
                </c:pt>
                <c:pt idx="28">
                  <c:v>165.24488183765601</c:v>
                </c:pt>
                <c:pt idx="29">
                  <c:v>157.42764376417801</c:v>
                </c:pt>
                <c:pt idx="30">
                  <c:v>168.51284107764025</c:v>
                </c:pt>
                <c:pt idx="31">
                  <c:v>172.11265784724588</c:v>
                </c:pt>
                <c:pt idx="32">
                  <c:v>160.8415749899124</c:v>
                </c:pt>
                <c:pt idx="33">
                  <c:v>168.68158915021806</c:v>
                </c:pt>
                <c:pt idx="34">
                  <c:v>228.64960640534412</c:v>
                </c:pt>
                <c:pt idx="35">
                  <c:v>289.17044586967569</c:v>
                </c:pt>
                <c:pt idx="36">
                  <c:v>312.79164100551588</c:v>
                </c:pt>
                <c:pt idx="37">
                  <c:v>348.46224503529083</c:v>
                </c:pt>
                <c:pt idx="38">
                  <c:v>432.15282927051078</c:v>
                </c:pt>
                <c:pt idx="39">
                  <c:v>429.15636506904463</c:v>
                </c:pt>
                <c:pt idx="40">
                  <c:v>415.21612892333849</c:v>
                </c:pt>
                <c:pt idx="41">
                  <c:v>458.56231143909991</c:v>
                </c:pt>
                <c:pt idx="42">
                  <c:v>517.74430574643509</c:v>
                </c:pt>
                <c:pt idx="43">
                  <c:v>567.41362241842535</c:v>
                </c:pt>
                <c:pt idx="44">
                  <c:v>525.84440442498374</c:v>
                </c:pt>
                <c:pt idx="45">
                  <c:v>502.98691470632366</c:v>
                </c:pt>
                <c:pt idx="46">
                  <c:v>442.42149448575606</c:v>
                </c:pt>
                <c:pt idx="47">
                  <c:v>395.25793335266002</c:v>
                </c:pt>
                <c:pt idx="48">
                  <c:v>351.26217668011117</c:v>
                </c:pt>
                <c:pt idx="49">
                  <c:v>318.77756976836491</c:v>
                </c:pt>
                <c:pt idx="50">
                  <c:v>311.1805220554341</c:v>
                </c:pt>
                <c:pt idx="51">
                  <c:v>310.51326925258263</c:v>
                </c:pt>
                <c:pt idx="52">
                  <c:v>286.94959676861373</c:v>
                </c:pt>
                <c:pt idx="53">
                  <c:v>290.52842944542647</c:v>
                </c:pt>
                <c:pt idx="54">
                  <c:v>328.70426182001279</c:v>
                </c:pt>
                <c:pt idx="55">
                  <c:v>358.05857973251943</c:v>
                </c:pt>
                <c:pt idx="56">
                  <c:v>409.26272083088361</c:v>
                </c:pt>
                <c:pt idx="57">
                  <c:v>359.79402308293277</c:v>
                </c:pt>
                <c:pt idx="58">
                  <c:v>352.10042854774389</c:v>
                </c:pt>
                <c:pt idx="59">
                  <c:v>361.03096215275997</c:v>
                </c:pt>
                <c:pt idx="60">
                  <c:v>404.10596816107625</c:v>
                </c:pt>
                <c:pt idx="61">
                  <c:v>461.79525188528294</c:v>
                </c:pt>
                <c:pt idx="62">
                  <c:v>537.53347112987001</c:v>
                </c:pt>
                <c:pt idx="63">
                  <c:v>581.83840048076286</c:v>
                </c:pt>
                <c:pt idx="64">
                  <c:v>679.24692732263645</c:v>
                </c:pt>
                <c:pt idx="65">
                  <c:v>820.35999536425948</c:v>
                </c:pt>
                <c:pt idx="66">
                  <c:v>873.45658692210418</c:v>
                </c:pt>
                <c:pt idx="67">
                  <c:v>871.81820977565235</c:v>
                </c:pt>
                <c:pt idx="68">
                  <c:v>844.17218177085783</c:v>
                </c:pt>
                <c:pt idx="69">
                  <c:v>937.47050031734364</c:v>
                </c:pt>
                <c:pt idx="70">
                  <c:v>906.90192752009079</c:v>
                </c:pt>
                <c:pt idx="71">
                  <c:v>941.94219886465521</c:v>
                </c:pt>
                <c:pt idx="72">
                  <c:v>776.39590004663819</c:v>
                </c:pt>
                <c:pt idx="73">
                  <c:v>692.10466122636672</c:v>
                </c:pt>
                <c:pt idx="74">
                  <c:v>539.95779366901763</c:v>
                </c:pt>
                <c:pt idx="75">
                  <c:v>503.82466895639016</c:v>
                </c:pt>
                <c:pt idx="76">
                  <c:v>522.90892854774802</c:v>
                </c:pt>
                <c:pt idx="77">
                  <c:v>596.92761264963383</c:v>
                </c:pt>
                <c:pt idx="78">
                  <c:v>765.88123632089309</c:v>
                </c:pt>
                <c:pt idx="79">
                  <c:v>701.53273075974346</c:v>
                </c:pt>
                <c:pt idx="80">
                  <c:v>574.07203320617509</c:v>
                </c:pt>
                <c:pt idx="81">
                  <c:v>555.92536366019817</c:v>
                </c:pt>
                <c:pt idx="82">
                  <c:v>499.64223028008507</c:v>
                </c:pt>
                <c:pt idx="83">
                  <c:v>417.52805517925384</c:v>
                </c:pt>
                <c:pt idx="84">
                  <c:v>371.50908851524935</c:v>
                </c:pt>
                <c:pt idx="85">
                  <c:v>382.21589274388884</c:v>
                </c:pt>
                <c:pt idx="86">
                  <c:v>397.07204629190767</c:v>
                </c:pt>
                <c:pt idx="87">
                  <c:v>394.43164732516078</c:v>
                </c:pt>
                <c:pt idx="88">
                  <c:v>382.04664885150015</c:v>
                </c:pt>
                <c:pt idx="89">
                  <c:v>357.15217792818009</c:v>
                </c:pt>
                <c:pt idx="90">
                  <c:v>332.2052816082703</c:v>
                </c:pt>
                <c:pt idx="91">
                  <c:v>252.28667780214033</c:v>
                </c:pt>
                <c:pt idx="92">
                  <c:v>217.64184333249659</c:v>
                </c:pt>
                <c:pt idx="93">
                  <c:v>212.66974794106346</c:v>
                </c:pt>
                <c:pt idx="94">
                  <c:v>228.13357451250403</c:v>
                </c:pt>
                <c:pt idx="95">
                  <c:v>233.55458226564068</c:v>
                </c:pt>
                <c:pt idx="96">
                  <c:v>208.28189862167682</c:v>
                </c:pt>
                <c:pt idx="97">
                  <c:v>258.11438755707286</c:v>
                </c:pt>
                <c:pt idx="98">
                  <c:v>218.91000231941044</c:v>
                </c:pt>
                <c:pt idx="99">
                  <c:v>214.04357236225871</c:v>
                </c:pt>
                <c:pt idx="100">
                  <c:v>198.75908841371577</c:v>
                </c:pt>
                <c:pt idx="101">
                  <c:v>213.19370059085188</c:v>
                </c:pt>
                <c:pt idx="102">
                  <c:v>248.94703531544809</c:v>
                </c:pt>
                <c:pt idx="103">
                  <c:v>241.21087807257436</c:v>
                </c:pt>
                <c:pt idx="104">
                  <c:v>218.11391608745083</c:v>
                </c:pt>
                <c:pt idx="105">
                  <c:v>205.12253014115961</c:v>
                </c:pt>
                <c:pt idx="106">
                  <c:v>200.27639513486642</c:v>
                </c:pt>
                <c:pt idx="107">
                  <c:v>204.92865707713608</c:v>
                </c:pt>
                <c:pt idx="108">
                  <c:v>194.34700829944134</c:v>
                </c:pt>
                <c:pt idx="109">
                  <c:v>199.76391670000001</c:v>
                </c:pt>
                <c:pt idx="110">
                  <c:v>209.15351183541779</c:v>
                </c:pt>
                <c:pt idx="111">
                  <c:v>225.00381250000001</c:v>
                </c:pt>
                <c:pt idx="112">
                  <c:v>226.45182146458222</c:v>
                </c:pt>
                <c:pt idx="113">
                  <c:v>201.13044118855618</c:v>
                </c:pt>
                <c:pt idx="114">
                  <c:v>191.19200583312679</c:v>
                </c:pt>
                <c:pt idx="115">
                  <c:v>200.88283824741561</c:v>
                </c:pt>
                <c:pt idx="116">
                  <c:v>195.80714039828672</c:v>
                </c:pt>
                <c:pt idx="117">
                  <c:v>190.86116495084565</c:v>
                </c:pt>
                <c:pt idx="118">
                  <c:v>195.64190757940423</c:v>
                </c:pt>
                <c:pt idx="119">
                  <c:v>215.76661327486414</c:v>
                </c:pt>
                <c:pt idx="120">
                  <c:v>195.92963440915372</c:v>
                </c:pt>
                <c:pt idx="121">
                  <c:v>180.77148327199455</c:v>
                </c:pt>
                <c:pt idx="122">
                  <c:v>148.3197136274257</c:v>
                </c:pt>
                <c:pt idx="123">
                  <c:v>148.29912071086315</c:v>
                </c:pt>
                <c:pt idx="124">
                  <c:v>151.05820097204264</c:v>
                </c:pt>
                <c:pt idx="125">
                  <c:v>149.2581729634766</c:v>
                </c:pt>
                <c:pt idx="126">
                  <c:v>141.95360247948133</c:v>
                </c:pt>
                <c:pt idx="127">
                  <c:v>136.85808106979792</c:v>
                </c:pt>
                <c:pt idx="128">
                  <c:v>151.26273985379322</c:v>
                </c:pt>
                <c:pt idx="129">
                  <c:v>161.43492668011265</c:v>
                </c:pt>
                <c:pt idx="130">
                  <c:v>160.54518037209715</c:v>
                </c:pt>
                <c:pt idx="131">
                  <c:v>165.51922333725707</c:v>
                </c:pt>
                <c:pt idx="132">
                  <c:v>150.10990164355849</c:v>
                </c:pt>
                <c:pt idx="133">
                  <c:v>134.72419883160961</c:v>
                </c:pt>
                <c:pt idx="134">
                  <c:v>148.98255574419073</c:v>
                </c:pt>
                <c:pt idx="135">
                  <c:v>144.52713082934324</c:v>
                </c:pt>
                <c:pt idx="136">
                  <c:v>125.47400206425041</c:v>
                </c:pt>
                <c:pt idx="137">
                  <c:v>127.01053419685137</c:v>
                </c:pt>
                <c:pt idx="138">
                  <c:v>131.16663174312879</c:v>
                </c:pt>
                <c:pt idx="139">
                  <c:v>123.1812073569489</c:v>
                </c:pt>
                <c:pt idx="140">
                  <c:v>109.67176295759464</c:v>
                </c:pt>
                <c:pt idx="141">
                  <c:v>119.58787095817968</c:v>
                </c:pt>
                <c:pt idx="142">
                  <c:v>105.35484320456618</c:v>
                </c:pt>
                <c:pt idx="143">
                  <c:v>105.22024223315202</c:v>
                </c:pt>
                <c:pt idx="144">
                  <c:v>101.49283882810127</c:v>
                </c:pt>
                <c:pt idx="145">
                  <c:v>101.49171651555389</c:v>
                </c:pt>
                <c:pt idx="146">
                  <c:v>106.83130399042449</c:v>
                </c:pt>
                <c:pt idx="147">
                  <c:v>102.33666024424056</c:v>
                </c:pt>
                <c:pt idx="148">
                  <c:v>92.989959038592218</c:v>
                </c:pt>
                <c:pt idx="149">
                  <c:v>93.054770248927809</c:v>
                </c:pt>
                <c:pt idx="150">
                  <c:v>88.564639067306189</c:v>
                </c:pt>
                <c:pt idx="151">
                  <c:v>84.236918253083616</c:v>
                </c:pt>
                <c:pt idx="152">
                  <c:v>90.061814485133169</c:v>
                </c:pt>
                <c:pt idx="153">
                  <c:v>106.71467432162549</c:v>
                </c:pt>
                <c:pt idx="154">
                  <c:v>87.315242500632849</c:v>
                </c:pt>
                <c:pt idx="155">
                  <c:v>88.729735540710578</c:v>
                </c:pt>
                <c:pt idx="156">
                  <c:v>84.117292357925265</c:v>
                </c:pt>
                <c:pt idx="157">
                  <c:v>68.443985794326721</c:v>
                </c:pt>
                <c:pt idx="158">
                  <c:v>77.202066025892066</c:v>
                </c:pt>
                <c:pt idx="159">
                  <c:v>76.73082824022805</c:v>
                </c:pt>
                <c:pt idx="160">
                  <c:v>82.027101705597914</c:v>
                </c:pt>
                <c:pt idx="161">
                  <c:v>83.163636042347349</c:v>
                </c:pt>
                <c:pt idx="162">
                  <c:v>98.247633725186319</c:v>
                </c:pt>
                <c:pt idx="163">
                  <c:v>98.214615662412541</c:v>
                </c:pt>
                <c:pt idx="164">
                  <c:v>102.23258572472841</c:v>
                </c:pt>
                <c:pt idx="165">
                  <c:v>83.004968562164578</c:v>
                </c:pt>
                <c:pt idx="166">
                  <c:v>92.679755927297293</c:v>
                </c:pt>
                <c:pt idx="167">
                  <c:v>92.243956043967955</c:v>
                </c:pt>
                <c:pt idx="168">
                  <c:v>97.288478550261146</c:v>
                </c:pt>
                <c:pt idx="169">
                  <c:v>84.072251467107122</c:v>
                </c:pt>
                <c:pt idx="170">
                  <c:v>89.311509758001478</c:v>
                </c:pt>
                <c:pt idx="171">
                  <c:v>71.951965389742099</c:v>
                </c:pt>
                <c:pt idx="172">
                  <c:v>83.475989700023149</c:v>
                </c:pt>
                <c:pt idx="173">
                  <c:v>77.05153023191005</c:v>
                </c:pt>
                <c:pt idx="174">
                  <c:v>68.975286254101036</c:v>
                </c:pt>
                <c:pt idx="175">
                  <c:v>91.462379810941997</c:v>
                </c:pt>
                <c:pt idx="176">
                  <c:v>83.358282374589493</c:v>
                </c:pt>
                <c:pt idx="177">
                  <c:v>78.854172566170604</c:v>
                </c:pt>
                <c:pt idx="178">
                  <c:v>74.687731336017805</c:v>
                </c:pt>
                <c:pt idx="179">
                  <c:v>80.149571023443144</c:v>
                </c:pt>
                <c:pt idx="180">
                  <c:v>81.021769823543991</c:v>
                </c:pt>
                <c:pt idx="181">
                  <c:v>71.980300965464806</c:v>
                </c:pt>
                <c:pt idx="182">
                  <c:v>103.55356039072788</c:v>
                </c:pt>
              </c:numCache>
            </c:numRef>
          </c:val>
          <c:smooth val="0"/>
        </c:ser>
        <c:ser>
          <c:idx val="5"/>
          <c:order val="5"/>
          <c:tx>
            <c:v>Forecast Outflow</c:v>
          </c:tx>
          <c:spPr>
            <a:ln w="38100">
              <a:solidFill>
                <a:srgbClr val="FF00FF"/>
              </a:solidFill>
              <a:prstDash val="solid"/>
            </a:ln>
          </c:spPr>
          <c:marker>
            <c:symbol val="none"/>
          </c:marker>
          <c:val>
            <c:numRef>
              <c:f>Forecast!$BD$35:$BD$217</c:f>
              <c:numCache>
                <c:formatCode>0</c:formatCode>
                <c:ptCount val="183"/>
                <c:pt idx="0">
                  <c:v>148.27083329999999</c:v>
                </c:pt>
                <c:pt idx="1">
                  <c:v>148.58333329999999</c:v>
                </c:pt>
                <c:pt idx="2">
                  <c:v>148.375</c:v>
                </c:pt>
                <c:pt idx="3">
                  <c:v>148</c:v>
                </c:pt>
                <c:pt idx="4">
                  <c:v>148</c:v>
                </c:pt>
                <c:pt idx="5">
                  <c:v>147.97916670000001</c:v>
                </c:pt>
                <c:pt idx="6">
                  <c:v>147.97916670000001</c:v>
                </c:pt>
                <c:pt idx="7">
                  <c:v>148.16666670000001</c:v>
                </c:pt>
                <c:pt idx="8">
                  <c:v>148.08333329999999</c:v>
                </c:pt>
                <c:pt idx="9">
                  <c:v>148.08333329999999</c:v>
                </c:pt>
                <c:pt idx="10">
                  <c:v>148.02083329999999</c:v>
                </c:pt>
                <c:pt idx="11">
                  <c:v>148.66666670000001</c:v>
                </c:pt>
                <c:pt idx="12">
                  <c:v>149</c:v>
                </c:pt>
                <c:pt idx="13">
                  <c:v>149.39583329999999</c:v>
                </c:pt>
                <c:pt idx="14">
                  <c:v>149.6875</c:v>
                </c:pt>
                <c:pt idx="15">
                  <c:v>149.9375</c:v>
                </c:pt>
                <c:pt idx="16">
                  <c:v>150.03125</c:v>
                </c:pt>
                <c:pt idx="17">
                  <c:v>151.5625</c:v>
                </c:pt>
                <c:pt idx="18">
                  <c:v>153.13541670000001</c:v>
                </c:pt>
                <c:pt idx="19">
                  <c:v>153.1875</c:v>
                </c:pt>
                <c:pt idx="20">
                  <c:v>152.875</c:v>
                </c:pt>
                <c:pt idx="21">
                  <c:v>153.04166670000001</c:v>
                </c:pt>
                <c:pt idx="22">
                  <c:v>153.33333329999999</c:v>
                </c:pt>
                <c:pt idx="23">
                  <c:v>153.16249999999999</c:v>
                </c:pt>
                <c:pt idx="24">
                  <c:v>153.02500000000001</c:v>
                </c:pt>
                <c:pt idx="25">
                  <c:v>153</c:v>
                </c:pt>
                <c:pt idx="26">
                  <c:v>153</c:v>
                </c:pt>
                <c:pt idx="27">
                  <c:v>153</c:v>
                </c:pt>
                <c:pt idx="28">
                  <c:v>152.96875</c:v>
                </c:pt>
                <c:pt idx="29">
                  <c:v>152.75</c:v>
                </c:pt>
                <c:pt idx="30">
                  <c:v>152.34375</c:v>
                </c:pt>
                <c:pt idx="31">
                  <c:v>151.71875</c:v>
                </c:pt>
                <c:pt idx="32">
                  <c:v>151.75</c:v>
                </c:pt>
                <c:pt idx="33">
                  <c:v>151.84375</c:v>
                </c:pt>
                <c:pt idx="34">
                  <c:v>184.1875</c:v>
                </c:pt>
                <c:pt idx="35">
                  <c:v>201.8125</c:v>
                </c:pt>
                <c:pt idx="36">
                  <c:v>202.1875</c:v>
                </c:pt>
                <c:pt idx="37">
                  <c:v>203.3125</c:v>
                </c:pt>
                <c:pt idx="38">
                  <c:v>205.6875</c:v>
                </c:pt>
                <c:pt idx="39">
                  <c:v>208.15625</c:v>
                </c:pt>
                <c:pt idx="40">
                  <c:v>211.01041670000001</c:v>
                </c:pt>
                <c:pt idx="41">
                  <c:v>222.4375</c:v>
                </c:pt>
                <c:pt idx="42">
                  <c:v>253.65625000000003</c:v>
                </c:pt>
                <c:pt idx="43">
                  <c:v>257.47916670000001</c:v>
                </c:pt>
                <c:pt idx="44">
                  <c:v>261.54166670000001</c:v>
                </c:pt>
                <c:pt idx="45">
                  <c:v>262.25</c:v>
                </c:pt>
                <c:pt idx="46">
                  <c:v>260.75</c:v>
                </c:pt>
                <c:pt idx="47">
                  <c:v>256.875</c:v>
                </c:pt>
                <c:pt idx="48">
                  <c:v>255.6875</c:v>
                </c:pt>
                <c:pt idx="49">
                  <c:v>253.8125</c:v>
                </c:pt>
                <c:pt idx="50">
                  <c:v>252.74999999999997</c:v>
                </c:pt>
                <c:pt idx="51">
                  <c:v>251</c:v>
                </c:pt>
                <c:pt idx="52">
                  <c:v>226.34375</c:v>
                </c:pt>
                <c:pt idx="53">
                  <c:v>192.1875</c:v>
                </c:pt>
                <c:pt idx="54">
                  <c:v>192.5625</c:v>
                </c:pt>
                <c:pt idx="55">
                  <c:v>193.59375</c:v>
                </c:pt>
                <c:pt idx="56">
                  <c:v>196.59375</c:v>
                </c:pt>
                <c:pt idx="57">
                  <c:v>198.84375</c:v>
                </c:pt>
                <c:pt idx="58">
                  <c:v>199.9375</c:v>
                </c:pt>
                <c:pt idx="59">
                  <c:v>201.09375</c:v>
                </c:pt>
                <c:pt idx="60">
                  <c:v>203.4375</c:v>
                </c:pt>
                <c:pt idx="61">
                  <c:v>206.59375</c:v>
                </c:pt>
                <c:pt idx="62">
                  <c:v>219.89583329999999</c:v>
                </c:pt>
                <c:pt idx="63">
                  <c:v>316.55208329999999</c:v>
                </c:pt>
                <c:pt idx="64">
                  <c:v>415.34375</c:v>
                </c:pt>
                <c:pt idx="65">
                  <c:v>510.72916669999995</c:v>
                </c:pt>
                <c:pt idx="66">
                  <c:v>594.1875</c:v>
                </c:pt>
                <c:pt idx="67">
                  <c:v>608.8125</c:v>
                </c:pt>
                <c:pt idx="68">
                  <c:v>595.6875</c:v>
                </c:pt>
                <c:pt idx="69">
                  <c:v>504.54166670000001</c:v>
                </c:pt>
                <c:pt idx="70">
                  <c:v>395.83333329999999</c:v>
                </c:pt>
                <c:pt idx="71">
                  <c:v>300.58333329999999</c:v>
                </c:pt>
                <c:pt idx="72">
                  <c:v>235.5</c:v>
                </c:pt>
                <c:pt idx="73">
                  <c:v>225.78125</c:v>
                </c:pt>
                <c:pt idx="74">
                  <c:v>176.15625</c:v>
                </c:pt>
                <c:pt idx="75">
                  <c:v>162.47916670000001</c:v>
                </c:pt>
                <c:pt idx="76">
                  <c:v>140.32291670000001</c:v>
                </c:pt>
                <c:pt idx="77">
                  <c:v>131.875</c:v>
                </c:pt>
                <c:pt idx="78">
                  <c:v>131.85416670000001</c:v>
                </c:pt>
                <c:pt idx="79">
                  <c:v>131.125</c:v>
                </c:pt>
                <c:pt idx="80">
                  <c:v>145.84375</c:v>
                </c:pt>
                <c:pt idx="81">
                  <c:v>248.82291670000001</c:v>
                </c:pt>
                <c:pt idx="82">
                  <c:v>262.125</c:v>
                </c:pt>
                <c:pt idx="83">
                  <c:v>240.0625</c:v>
                </c:pt>
                <c:pt idx="84">
                  <c:v>176.25</c:v>
                </c:pt>
                <c:pt idx="85">
                  <c:v>174.4375</c:v>
                </c:pt>
                <c:pt idx="86">
                  <c:v>172.21875</c:v>
                </c:pt>
                <c:pt idx="87">
                  <c:v>171.85416670000001</c:v>
                </c:pt>
                <c:pt idx="88">
                  <c:v>152.75</c:v>
                </c:pt>
                <c:pt idx="89">
                  <c:v>145.89583329999999</c:v>
                </c:pt>
                <c:pt idx="90">
                  <c:v>144.35416670000001</c:v>
                </c:pt>
                <c:pt idx="91">
                  <c:v>143.45833329999999</c:v>
                </c:pt>
                <c:pt idx="92">
                  <c:v>142.64583329999999</c:v>
                </c:pt>
                <c:pt idx="93">
                  <c:v>142.14583329999999</c:v>
                </c:pt>
                <c:pt idx="94">
                  <c:v>142</c:v>
                </c:pt>
                <c:pt idx="95">
                  <c:v>141.79166670000001</c:v>
                </c:pt>
                <c:pt idx="96">
                  <c:v>140.64583329999999</c:v>
                </c:pt>
                <c:pt idx="97">
                  <c:v>140.16666670000001</c:v>
                </c:pt>
                <c:pt idx="98">
                  <c:v>140.02083329999999</c:v>
                </c:pt>
                <c:pt idx="99">
                  <c:v>139.875</c:v>
                </c:pt>
                <c:pt idx="100">
                  <c:v>138.95833329999999</c:v>
                </c:pt>
                <c:pt idx="101">
                  <c:v>138.04166670000001</c:v>
                </c:pt>
                <c:pt idx="102">
                  <c:v>138.16666670000001</c:v>
                </c:pt>
                <c:pt idx="103">
                  <c:v>160.57291670000001</c:v>
                </c:pt>
                <c:pt idx="104">
                  <c:v>177.875</c:v>
                </c:pt>
                <c:pt idx="105">
                  <c:v>189.95833329999999</c:v>
                </c:pt>
                <c:pt idx="106">
                  <c:v>190.03125</c:v>
                </c:pt>
                <c:pt idx="107">
                  <c:v>189.20833329999999</c:v>
                </c:pt>
                <c:pt idx="108">
                  <c:v>187.94791670000001</c:v>
                </c:pt>
                <c:pt idx="109">
                  <c:v>198.3125</c:v>
                </c:pt>
                <c:pt idx="110">
                  <c:v>202.5625</c:v>
                </c:pt>
                <c:pt idx="111">
                  <c:v>223.28125</c:v>
                </c:pt>
                <c:pt idx="112">
                  <c:v>229.5</c:v>
                </c:pt>
                <c:pt idx="113">
                  <c:v>229.28125</c:v>
                </c:pt>
                <c:pt idx="114">
                  <c:v>229.375</c:v>
                </c:pt>
                <c:pt idx="115">
                  <c:v>228.90625</c:v>
                </c:pt>
                <c:pt idx="116">
                  <c:v>228.53125</c:v>
                </c:pt>
                <c:pt idx="117">
                  <c:v>228.5</c:v>
                </c:pt>
                <c:pt idx="118">
                  <c:v>228.34375</c:v>
                </c:pt>
                <c:pt idx="119">
                  <c:v>228.15625</c:v>
                </c:pt>
                <c:pt idx="120">
                  <c:v>228.09375</c:v>
                </c:pt>
                <c:pt idx="121">
                  <c:v>228.0625</c:v>
                </c:pt>
                <c:pt idx="122">
                  <c:v>228.21875</c:v>
                </c:pt>
                <c:pt idx="123">
                  <c:v>227.9375</c:v>
                </c:pt>
                <c:pt idx="124">
                  <c:v>230.15625</c:v>
                </c:pt>
                <c:pt idx="125">
                  <c:v>243.20833329999999</c:v>
                </c:pt>
                <c:pt idx="126">
                  <c:v>250.49999999999997</c:v>
                </c:pt>
                <c:pt idx="127">
                  <c:v>249.875</c:v>
                </c:pt>
                <c:pt idx="128">
                  <c:v>249.20833329999999</c:v>
                </c:pt>
                <c:pt idx="129">
                  <c:v>249.08333329999999</c:v>
                </c:pt>
                <c:pt idx="130">
                  <c:v>248.375</c:v>
                </c:pt>
                <c:pt idx="131">
                  <c:v>248.41666670000001</c:v>
                </c:pt>
                <c:pt idx="132">
                  <c:v>247.875</c:v>
                </c:pt>
                <c:pt idx="133">
                  <c:v>247.04166670000001</c:v>
                </c:pt>
                <c:pt idx="134">
                  <c:v>246.08333329999999</c:v>
                </c:pt>
                <c:pt idx="135">
                  <c:v>245.95833329999999</c:v>
                </c:pt>
                <c:pt idx="136">
                  <c:v>245.75</c:v>
                </c:pt>
                <c:pt idx="137">
                  <c:v>246.91666670000001</c:v>
                </c:pt>
                <c:pt idx="138">
                  <c:v>246</c:v>
                </c:pt>
                <c:pt idx="139">
                  <c:v>257.05208329999999</c:v>
                </c:pt>
                <c:pt idx="140">
                  <c:v>267.66666670000001</c:v>
                </c:pt>
                <c:pt idx="141">
                  <c:v>267.45833329999999</c:v>
                </c:pt>
                <c:pt idx="142">
                  <c:v>267.26041670000001</c:v>
                </c:pt>
                <c:pt idx="143">
                  <c:v>266.91666670000001</c:v>
                </c:pt>
                <c:pt idx="144">
                  <c:v>267.20833329999999</c:v>
                </c:pt>
                <c:pt idx="145">
                  <c:v>266.95833329999999</c:v>
                </c:pt>
                <c:pt idx="146">
                  <c:v>267.21875</c:v>
                </c:pt>
                <c:pt idx="147">
                  <c:v>266.82291670000001</c:v>
                </c:pt>
                <c:pt idx="148">
                  <c:v>266.89583329999999</c:v>
                </c:pt>
                <c:pt idx="149">
                  <c:v>266.46875</c:v>
                </c:pt>
                <c:pt idx="150">
                  <c:v>266.125</c:v>
                </c:pt>
                <c:pt idx="151">
                  <c:v>266.21875</c:v>
                </c:pt>
                <c:pt idx="152">
                  <c:v>266.66666670000001</c:v>
                </c:pt>
                <c:pt idx="153">
                  <c:v>266.375</c:v>
                </c:pt>
                <c:pt idx="154">
                  <c:v>265.71875</c:v>
                </c:pt>
                <c:pt idx="155">
                  <c:v>266.4375</c:v>
                </c:pt>
                <c:pt idx="156">
                  <c:v>266.1875</c:v>
                </c:pt>
                <c:pt idx="157">
                  <c:v>292.02083329999999</c:v>
                </c:pt>
                <c:pt idx="158">
                  <c:v>304.70833329999999</c:v>
                </c:pt>
                <c:pt idx="159">
                  <c:v>303.82608699999997</c:v>
                </c:pt>
                <c:pt idx="160">
                  <c:v>322.1875</c:v>
                </c:pt>
                <c:pt idx="161">
                  <c:v>331.75</c:v>
                </c:pt>
                <c:pt idx="162">
                  <c:v>332.01041670000001</c:v>
                </c:pt>
                <c:pt idx="163">
                  <c:v>331.29166670000001</c:v>
                </c:pt>
                <c:pt idx="164">
                  <c:v>330.1875</c:v>
                </c:pt>
                <c:pt idx="165">
                  <c:v>328.45833329999999</c:v>
                </c:pt>
                <c:pt idx="166">
                  <c:v>328.375</c:v>
                </c:pt>
                <c:pt idx="167">
                  <c:v>327.16666670000001</c:v>
                </c:pt>
                <c:pt idx="168">
                  <c:v>327.04166670000001</c:v>
                </c:pt>
                <c:pt idx="169">
                  <c:v>326.5</c:v>
                </c:pt>
                <c:pt idx="170">
                  <c:v>326.375</c:v>
                </c:pt>
                <c:pt idx="171">
                  <c:v>326.33333329999999</c:v>
                </c:pt>
                <c:pt idx="172">
                  <c:v>327.875</c:v>
                </c:pt>
                <c:pt idx="173">
                  <c:v>307.375</c:v>
                </c:pt>
                <c:pt idx="174">
                  <c:v>285.1875</c:v>
                </c:pt>
                <c:pt idx="175">
                  <c:v>285.25</c:v>
                </c:pt>
                <c:pt idx="176">
                  <c:v>285.1875</c:v>
                </c:pt>
                <c:pt idx="177">
                  <c:v>284.34375</c:v>
                </c:pt>
                <c:pt idx="178">
                  <c:v>283.96875</c:v>
                </c:pt>
                <c:pt idx="179">
                  <c:v>284.5</c:v>
                </c:pt>
                <c:pt idx="180">
                  <c:v>284.5</c:v>
                </c:pt>
                <c:pt idx="181">
                  <c:v>283.65625</c:v>
                </c:pt>
                <c:pt idx="182">
                  <c:v>284.21875</c:v>
                </c:pt>
              </c:numCache>
            </c:numRef>
          </c:val>
          <c:smooth val="0"/>
        </c:ser>
        <c:dLbls>
          <c:showLegendKey val="0"/>
          <c:showVal val="0"/>
          <c:showCatName val="0"/>
          <c:showSerName val="0"/>
          <c:showPercent val="0"/>
          <c:showBubbleSize val="0"/>
        </c:dLbls>
        <c:marker val="1"/>
        <c:smooth val="0"/>
        <c:axId val="522236680"/>
        <c:axId val="522236288"/>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66168.28</c:v>
                </c:pt>
                <c:pt idx="1">
                  <c:v>66130.59</c:v>
                </c:pt>
                <c:pt idx="2">
                  <c:v>66093.27</c:v>
                </c:pt>
                <c:pt idx="3">
                  <c:v>66048.3</c:v>
                </c:pt>
                <c:pt idx="4">
                  <c:v>65973.37</c:v>
                </c:pt>
                <c:pt idx="5">
                  <c:v>65898.490000000005</c:v>
                </c:pt>
                <c:pt idx="6">
                  <c:v>65794.100000000006</c:v>
                </c:pt>
                <c:pt idx="7">
                  <c:v>65823.66</c:v>
                </c:pt>
                <c:pt idx="8">
                  <c:v>65838.62</c:v>
                </c:pt>
                <c:pt idx="9">
                  <c:v>65823.66</c:v>
                </c:pt>
                <c:pt idx="10">
                  <c:v>65808.7</c:v>
                </c:pt>
                <c:pt idx="11">
                  <c:v>65801.399999999994</c:v>
                </c:pt>
                <c:pt idx="12">
                  <c:v>65883.520000000004</c:v>
                </c:pt>
                <c:pt idx="13">
                  <c:v>66055.61</c:v>
                </c:pt>
                <c:pt idx="14">
                  <c:v>66265.67</c:v>
                </c:pt>
                <c:pt idx="15">
                  <c:v>66468.41</c:v>
                </c:pt>
                <c:pt idx="16">
                  <c:v>66693.95</c:v>
                </c:pt>
                <c:pt idx="17">
                  <c:v>66935.149999999994</c:v>
                </c:pt>
                <c:pt idx="18">
                  <c:v>67260.58</c:v>
                </c:pt>
                <c:pt idx="19">
                  <c:v>67548.91</c:v>
                </c:pt>
                <c:pt idx="20">
                  <c:v>67769.649999999994</c:v>
                </c:pt>
                <c:pt idx="21">
                  <c:v>67922.320000000007</c:v>
                </c:pt>
                <c:pt idx="22">
                  <c:v>68029.34</c:v>
                </c:pt>
                <c:pt idx="23">
                  <c:v>68243.360000000001</c:v>
                </c:pt>
                <c:pt idx="24">
                  <c:v>68427.520000000004</c:v>
                </c:pt>
                <c:pt idx="25">
                  <c:v>68557.990000000005</c:v>
                </c:pt>
                <c:pt idx="26">
                  <c:v>68688.639999999999</c:v>
                </c:pt>
                <c:pt idx="27">
                  <c:v>68773.210000000006</c:v>
                </c:pt>
                <c:pt idx="28">
                  <c:v>68811.95</c:v>
                </c:pt>
                <c:pt idx="29">
                  <c:v>68834.899999999994</c:v>
                </c:pt>
                <c:pt idx="30">
                  <c:v>68873.289999999994</c:v>
                </c:pt>
                <c:pt idx="31">
                  <c:v>68919.600000000006</c:v>
                </c:pt>
                <c:pt idx="32">
                  <c:v>68942.95</c:v>
                </c:pt>
                <c:pt idx="33">
                  <c:v>68981.38</c:v>
                </c:pt>
                <c:pt idx="34">
                  <c:v>69074.13</c:v>
                </c:pt>
                <c:pt idx="35">
                  <c:v>69251.960000000006</c:v>
                </c:pt>
                <c:pt idx="36">
                  <c:v>69476.7</c:v>
                </c:pt>
                <c:pt idx="37">
                  <c:v>69771.839999999997</c:v>
                </c:pt>
                <c:pt idx="38">
                  <c:v>70231.88</c:v>
                </c:pt>
                <c:pt idx="39">
                  <c:v>70686.38</c:v>
                </c:pt>
                <c:pt idx="40">
                  <c:v>71111.34</c:v>
                </c:pt>
                <c:pt idx="41">
                  <c:v>71601.47</c:v>
                </c:pt>
                <c:pt idx="42">
                  <c:v>72149.490000000005</c:v>
                </c:pt>
                <c:pt idx="43">
                  <c:v>72796.58</c:v>
                </c:pt>
                <c:pt idx="44">
                  <c:v>73359.070000000007</c:v>
                </c:pt>
                <c:pt idx="45">
                  <c:v>73875.5</c:v>
                </c:pt>
                <c:pt idx="46">
                  <c:v>74272.95</c:v>
                </c:pt>
                <c:pt idx="47">
                  <c:v>74581.919999999998</c:v>
                </c:pt>
                <c:pt idx="48">
                  <c:v>74802.03</c:v>
                </c:pt>
                <c:pt idx="49">
                  <c:v>74957.11</c:v>
                </c:pt>
                <c:pt idx="50">
                  <c:v>75096.02</c:v>
                </c:pt>
                <c:pt idx="51">
                  <c:v>75235.08</c:v>
                </c:pt>
                <c:pt idx="52">
                  <c:v>75374.7</c:v>
                </c:pt>
                <c:pt idx="53">
                  <c:v>75587.86</c:v>
                </c:pt>
                <c:pt idx="54">
                  <c:v>75875.73</c:v>
                </c:pt>
                <c:pt idx="55">
                  <c:v>76221.919999999998</c:v>
                </c:pt>
                <c:pt idx="56">
                  <c:v>76668.600000000006</c:v>
                </c:pt>
                <c:pt idx="57">
                  <c:v>77017.05</c:v>
                </c:pt>
                <c:pt idx="58">
                  <c:v>77349.8</c:v>
                </c:pt>
                <c:pt idx="59">
                  <c:v>77700.19</c:v>
                </c:pt>
                <c:pt idx="60">
                  <c:v>78135.45</c:v>
                </c:pt>
                <c:pt idx="61">
                  <c:v>78673.350000000006</c:v>
                </c:pt>
                <c:pt idx="62">
                  <c:v>79340.55</c:v>
                </c:pt>
                <c:pt idx="63">
                  <c:v>79909.23</c:v>
                </c:pt>
                <c:pt idx="64">
                  <c:v>80480.62</c:v>
                </c:pt>
                <c:pt idx="65">
                  <c:v>81149.52</c:v>
                </c:pt>
                <c:pt idx="66">
                  <c:v>81761.31</c:v>
                </c:pt>
                <c:pt idx="67">
                  <c:v>82350.27</c:v>
                </c:pt>
                <c:pt idx="68">
                  <c:v>82915.61</c:v>
                </c:pt>
                <c:pt idx="69">
                  <c:v>83851.33</c:v>
                </c:pt>
                <c:pt idx="70">
                  <c:v>84943.83</c:v>
                </c:pt>
                <c:pt idx="71">
                  <c:v>86294.12</c:v>
                </c:pt>
                <c:pt idx="72">
                  <c:v>87440.69</c:v>
                </c:pt>
                <c:pt idx="73">
                  <c:v>88433.86</c:v>
                </c:pt>
                <c:pt idx="74">
                  <c:v>89215.2</c:v>
                </c:pt>
                <c:pt idx="75">
                  <c:v>89945.95</c:v>
                </c:pt>
                <c:pt idx="76">
                  <c:v>90754.74</c:v>
                </c:pt>
                <c:pt idx="77">
                  <c:v>91725.27</c:v>
                </c:pt>
                <c:pt idx="78">
                  <c:v>93030.12</c:v>
                </c:pt>
                <c:pt idx="79">
                  <c:v>94205.84</c:v>
                </c:pt>
                <c:pt idx="80">
                  <c:v>95096.51</c:v>
                </c:pt>
                <c:pt idx="81">
                  <c:v>95744.56</c:v>
                </c:pt>
                <c:pt idx="82">
                  <c:v>96251.839999999997</c:v>
                </c:pt>
                <c:pt idx="83">
                  <c:v>96635.59</c:v>
                </c:pt>
                <c:pt idx="84">
                  <c:v>97049.04</c:v>
                </c:pt>
                <c:pt idx="85">
                  <c:v>97483.45</c:v>
                </c:pt>
                <c:pt idx="86">
                  <c:v>97947.98</c:v>
                </c:pt>
                <c:pt idx="87">
                  <c:v>98404.44</c:v>
                </c:pt>
                <c:pt idx="88">
                  <c:v>98871.8</c:v>
                </c:pt>
                <c:pt idx="89">
                  <c:v>99301.42</c:v>
                </c:pt>
                <c:pt idx="90">
                  <c:v>99682.94</c:v>
                </c:pt>
                <c:pt idx="91">
                  <c:v>99908.56</c:v>
                </c:pt>
                <c:pt idx="92">
                  <c:v>100065.88</c:v>
                </c:pt>
                <c:pt idx="93">
                  <c:v>100213.27</c:v>
                </c:pt>
                <c:pt idx="94">
                  <c:v>100390.6</c:v>
                </c:pt>
                <c:pt idx="95">
                  <c:v>100577.77</c:v>
                </c:pt>
                <c:pt idx="96">
                  <c:v>100716</c:v>
                </c:pt>
                <c:pt idx="97">
                  <c:v>100952.77</c:v>
                </c:pt>
                <c:pt idx="98">
                  <c:v>101111.13</c:v>
                </c:pt>
                <c:pt idx="99">
                  <c:v>101259.51</c:v>
                </c:pt>
                <c:pt idx="100">
                  <c:v>101378.5</c:v>
                </c:pt>
                <c:pt idx="101">
                  <c:v>101527.13</c:v>
                </c:pt>
                <c:pt idx="102">
                  <c:v>101745.73</c:v>
                </c:pt>
                <c:pt idx="103">
                  <c:v>101904.45</c:v>
                </c:pt>
                <c:pt idx="104">
                  <c:v>101984.1</c:v>
                </c:pt>
                <c:pt idx="105">
                  <c:v>102014.23</c:v>
                </c:pt>
                <c:pt idx="106">
                  <c:v>102034.16</c:v>
                </c:pt>
                <c:pt idx="107">
                  <c:v>102063.8</c:v>
                </c:pt>
                <c:pt idx="108">
                  <c:v>102074.01</c:v>
                </c:pt>
                <c:pt idx="109">
                  <c:v>102074.01</c:v>
                </c:pt>
                <c:pt idx="110">
                  <c:v>102083.73</c:v>
                </c:pt>
                <c:pt idx="111">
                  <c:v>102083.73</c:v>
                </c:pt>
                <c:pt idx="112">
                  <c:v>102074.01</c:v>
                </c:pt>
                <c:pt idx="113">
                  <c:v>102014.23</c:v>
                </c:pt>
                <c:pt idx="114">
                  <c:v>101934.55</c:v>
                </c:pt>
                <c:pt idx="115">
                  <c:v>101874.83</c:v>
                </c:pt>
                <c:pt idx="116">
                  <c:v>101805.41</c:v>
                </c:pt>
                <c:pt idx="117">
                  <c:v>101725.85</c:v>
                </c:pt>
                <c:pt idx="118">
                  <c:v>101656.02</c:v>
                </c:pt>
                <c:pt idx="119">
                  <c:v>101626.45</c:v>
                </c:pt>
                <c:pt idx="120">
                  <c:v>101557.16</c:v>
                </c:pt>
                <c:pt idx="121">
                  <c:v>101457.88</c:v>
                </c:pt>
                <c:pt idx="122">
                  <c:v>101299.16</c:v>
                </c:pt>
                <c:pt idx="123">
                  <c:v>101140.61</c:v>
                </c:pt>
                <c:pt idx="124">
                  <c:v>100982.7</c:v>
                </c:pt>
                <c:pt idx="125">
                  <c:v>100795.05</c:v>
                </c:pt>
                <c:pt idx="126">
                  <c:v>100577.77</c:v>
                </c:pt>
                <c:pt idx="127">
                  <c:v>100351.17</c:v>
                </c:pt>
                <c:pt idx="128">
                  <c:v>100154.2</c:v>
                </c:pt>
                <c:pt idx="129">
                  <c:v>99977.61</c:v>
                </c:pt>
                <c:pt idx="130">
                  <c:v>99800.74</c:v>
                </c:pt>
                <c:pt idx="131">
                  <c:v>99634.13</c:v>
                </c:pt>
                <c:pt idx="132">
                  <c:v>99438.05</c:v>
                </c:pt>
                <c:pt idx="133">
                  <c:v>99213.11</c:v>
                </c:pt>
                <c:pt idx="134">
                  <c:v>99018.05</c:v>
                </c:pt>
                <c:pt idx="135">
                  <c:v>98813.24</c:v>
                </c:pt>
                <c:pt idx="136">
                  <c:v>98569.73</c:v>
                </c:pt>
                <c:pt idx="137">
                  <c:v>98326.61</c:v>
                </c:pt>
                <c:pt idx="138">
                  <c:v>98093.34</c:v>
                </c:pt>
                <c:pt idx="139">
                  <c:v>97822.13</c:v>
                </c:pt>
                <c:pt idx="140">
                  <c:v>97502.79</c:v>
                </c:pt>
                <c:pt idx="141">
                  <c:v>97203.43</c:v>
                </c:pt>
                <c:pt idx="142">
                  <c:v>96876</c:v>
                </c:pt>
                <c:pt idx="143">
                  <c:v>96548.82</c:v>
                </c:pt>
                <c:pt idx="144">
                  <c:v>96213.48</c:v>
                </c:pt>
                <c:pt idx="145">
                  <c:v>95878.45</c:v>
                </c:pt>
                <c:pt idx="146">
                  <c:v>95553.52</c:v>
                </c:pt>
                <c:pt idx="147">
                  <c:v>95220.49</c:v>
                </c:pt>
                <c:pt idx="148">
                  <c:v>94868.800000000003</c:v>
                </c:pt>
                <c:pt idx="149">
                  <c:v>94517.97</c:v>
                </c:pt>
                <c:pt idx="150">
                  <c:v>94158.8</c:v>
                </c:pt>
                <c:pt idx="151">
                  <c:v>93790.9</c:v>
                </c:pt>
                <c:pt idx="152">
                  <c:v>93433.600000000006</c:v>
                </c:pt>
                <c:pt idx="153">
                  <c:v>93114.75</c:v>
                </c:pt>
                <c:pt idx="154">
                  <c:v>92758.74</c:v>
                </c:pt>
                <c:pt idx="155">
                  <c:v>92404.13</c:v>
                </c:pt>
                <c:pt idx="156">
                  <c:v>92040.89</c:v>
                </c:pt>
                <c:pt idx="157">
                  <c:v>91595.34</c:v>
                </c:pt>
                <c:pt idx="158">
                  <c:v>91142.16</c:v>
                </c:pt>
                <c:pt idx="159">
                  <c:v>90689.98</c:v>
                </c:pt>
                <c:pt idx="160">
                  <c:v>90211.89</c:v>
                </c:pt>
                <c:pt idx="161">
                  <c:v>89717.119999999995</c:v>
                </c:pt>
                <c:pt idx="162">
                  <c:v>89251.69</c:v>
                </c:pt>
                <c:pt idx="163">
                  <c:v>88787.81</c:v>
                </c:pt>
                <c:pt idx="164">
                  <c:v>88334.34</c:v>
                </c:pt>
                <c:pt idx="165">
                  <c:v>87846.25</c:v>
                </c:pt>
                <c:pt idx="166">
                  <c:v>87377.9</c:v>
                </c:pt>
                <c:pt idx="167">
                  <c:v>86911.13</c:v>
                </c:pt>
                <c:pt idx="168">
                  <c:v>86454.56</c:v>
                </c:pt>
                <c:pt idx="169">
                  <c:v>85972.88</c:v>
                </c:pt>
                <c:pt idx="170">
                  <c:v>85501.86</c:v>
                </c:pt>
                <c:pt idx="171">
                  <c:v>84996.52</c:v>
                </c:pt>
                <c:pt idx="172">
                  <c:v>84511</c:v>
                </c:pt>
                <c:pt idx="173">
                  <c:v>84053.29</c:v>
                </c:pt>
                <c:pt idx="174">
                  <c:v>83623.55</c:v>
                </c:pt>
                <c:pt idx="175">
                  <c:v>83238.210000000006</c:v>
                </c:pt>
                <c:pt idx="176">
                  <c:v>82836.88</c:v>
                </c:pt>
                <c:pt idx="177">
                  <c:v>82428.27</c:v>
                </c:pt>
                <c:pt idx="178">
                  <c:v>82012.12</c:v>
                </c:pt>
                <c:pt idx="179">
                  <c:v>81605.759999999995</c:v>
                </c:pt>
                <c:pt idx="180">
                  <c:v>81201.149999999994</c:v>
                </c:pt>
                <c:pt idx="181">
                  <c:v>80780.289999999994</c:v>
                </c:pt>
                <c:pt idx="182">
                  <c:v>80420.94</c:v>
                </c:pt>
              </c:numCache>
            </c:numRef>
          </c:val>
          <c:smooth val="0"/>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dLbls>
          <c:showLegendKey val="0"/>
          <c:showVal val="0"/>
          <c:showCatName val="0"/>
          <c:showSerName val="0"/>
          <c:showPercent val="0"/>
          <c:showBubbleSize val="0"/>
        </c:dLbls>
        <c:marker val="1"/>
        <c:smooth val="0"/>
        <c:axId val="522235896"/>
        <c:axId val="522235504"/>
      </c:lineChart>
      <c:dateAx>
        <c:axId val="522236680"/>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22236288"/>
        <c:crosses val="autoZero"/>
        <c:auto val="1"/>
        <c:lblOffset val="100"/>
        <c:baseTimeUnit val="days"/>
        <c:majorUnit val="1"/>
        <c:majorTimeUnit val="months"/>
        <c:minorUnit val="1"/>
        <c:minorTimeUnit val="months"/>
      </c:dateAx>
      <c:valAx>
        <c:axId val="522236288"/>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22236680"/>
        <c:crosses val="autoZero"/>
        <c:crossBetween val="between"/>
      </c:valAx>
      <c:catAx>
        <c:axId val="522235896"/>
        <c:scaling>
          <c:orientation val="minMax"/>
        </c:scaling>
        <c:delete val="1"/>
        <c:axPos val="b"/>
        <c:majorTickMark val="out"/>
        <c:minorTickMark val="none"/>
        <c:tickLblPos val="none"/>
        <c:crossAx val="522235504"/>
        <c:crosses val="autoZero"/>
        <c:auto val="1"/>
        <c:lblAlgn val="ctr"/>
        <c:lblOffset val="100"/>
        <c:noMultiLvlLbl val="0"/>
      </c:catAx>
      <c:valAx>
        <c:axId val="522235504"/>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22235896"/>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42826</c:v>
                </c:pt>
                <c:pt idx="1">
                  <c:v>42827</c:v>
                </c:pt>
                <c:pt idx="2">
                  <c:v>42828</c:v>
                </c:pt>
                <c:pt idx="3">
                  <c:v>42829</c:v>
                </c:pt>
                <c:pt idx="4">
                  <c:v>42830</c:v>
                </c:pt>
                <c:pt idx="5">
                  <c:v>42831</c:v>
                </c:pt>
                <c:pt idx="6">
                  <c:v>42832</c:v>
                </c:pt>
                <c:pt idx="7">
                  <c:v>42833</c:v>
                </c:pt>
                <c:pt idx="8">
                  <c:v>42834</c:v>
                </c:pt>
                <c:pt idx="9">
                  <c:v>42835</c:v>
                </c:pt>
                <c:pt idx="10">
                  <c:v>42836</c:v>
                </c:pt>
                <c:pt idx="11">
                  <c:v>42837</c:v>
                </c:pt>
                <c:pt idx="12">
                  <c:v>42838</c:v>
                </c:pt>
                <c:pt idx="13">
                  <c:v>42839</c:v>
                </c:pt>
                <c:pt idx="14">
                  <c:v>42840</c:v>
                </c:pt>
                <c:pt idx="15">
                  <c:v>42841</c:v>
                </c:pt>
                <c:pt idx="16">
                  <c:v>42842</c:v>
                </c:pt>
                <c:pt idx="17">
                  <c:v>42843</c:v>
                </c:pt>
                <c:pt idx="18">
                  <c:v>42844</c:v>
                </c:pt>
                <c:pt idx="19">
                  <c:v>42845</c:v>
                </c:pt>
                <c:pt idx="20">
                  <c:v>42846</c:v>
                </c:pt>
                <c:pt idx="21">
                  <c:v>42847</c:v>
                </c:pt>
                <c:pt idx="22">
                  <c:v>42848</c:v>
                </c:pt>
                <c:pt idx="23">
                  <c:v>42849</c:v>
                </c:pt>
                <c:pt idx="24">
                  <c:v>42850</c:v>
                </c:pt>
                <c:pt idx="25">
                  <c:v>42851</c:v>
                </c:pt>
                <c:pt idx="26">
                  <c:v>42852</c:v>
                </c:pt>
                <c:pt idx="27">
                  <c:v>42853</c:v>
                </c:pt>
                <c:pt idx="28">
                  <c:v>42854</c:v>
                </c:pt>
                <c:pt idx="29">
                  <c:v>42855</c:v>
                </c:pt>
                <c:pt idx="30">
                  <c:v>42856</c:v>
                </c:pt>
                <c:pt idx="31">
                  <c:v>42857</c:v>
                </c:pt>
                <c:pt idx="32">
                  <c:v>42858</c:v>
                </c:pt>
                <c:pt idx="33">
                  <c:v>42859</c:v>
                </c:pt>
                <c:pt idx="34">
                  <c:v>42860</c:v>
                </c:pt>
                <c:pt idx="35">
                  <c:v>42861</c:v>
                </c:pt>
                <c:pt idx="36">
                  <c:v>42862</c:v>
                </c:pt>
                <c:pt idx="37">
                  <c:v>42863</c:v>
                </c:pt>
                <c:pt idx="38">
                  <c:v>42864</c:v>
                </c:pt>
                <c:pt idx="39">
                  <c:v>42865</c:v>
                </c:pt>
                <c:pt idx="40">
                  <c:v>42866</c:v>
                </c:pt>
                <c:pt idx="41">
                  <c:v>42867</c:v>
                </c:pt>
                <c:pt idx="42">
                  <c:v>42868</c:v>
                </c:pt>
                <c:pt idx="43">
                  <c:v>42869</c:v>
                </c:pt>
                <c:pt idx="44">
                  <c:v>42870</c:v>
                </c:pt>
                <c:pt idx="45">
                  <c:v>42871</c:v>
                </c:pt>
                <c:pt idx="46">
                  <c:v>42872</c:v>
                </c:pt>
                <c:pt idx="47">
                  <c:v>42873</c:v>
                </c:pt>
                <c:pt idx="48">
                  <c:v>42874</c:v>
                </c:pt>
                <c:pt idx="49">
                  <c:v>42875</c:v>
                </c:pt>
                <c:pt idx="50">
                  <c:v>42876</c:v>
                </c:pt>
                <c:pt idx="51">
                  <c:v>42877</c:v>
                </c:pt>
                <c:pt idx="52">
                  <c:v>42878</c:v>
                </c:pt>
                <c:pt idx="53">
                  <c:v>42879</c:v>
                </c:pt>
                <c:pt idx="54">
                  <c:v>42880</c:v>
                </c:pt>
                <c:pt idx="55">
                  <c:v>42881</c:v>
                </c:pt>
                <c:pt idx="56">
                  <c:v>42882</c:v>
                </c:pt>
                <c:pt idx="57">
                  <c:v>42883</c:v>
                </c:pt>
                <c:pt idx="58">
                  <c:v>42884</c:v>
                </c:pt>
                <c:pt idx="59">
                  <c:v>42885</c:v>
                </c:pt>
                <c:pt idx="60">
                  <c:v>42886</c:v>
                </c:pt>
                <c:pt idx="61">
                  <c:v>42887</c:v>
                </c:pt>
                <c:pt idx="62">
                  <c:v>42888</c:v>
                </c:pt>
                <c:pt idx="63">
                  <c:v>42889</c:v>
                </c:pt>
                <c:pt idx="64">
                  <c:v>42890</c:v>
                </c:pt>
                <c:pt idx="65">
                  <c:v>42891</c:v>
                </c:pt>
                <c:pt idx="66">
                  <c:v>42892</c:v>
                </c:pt>
                <c:pt idx="67">
                  <c:v>42893</c:v>
                </c:pt>
                <c:pt idx="68">
                  <c:v>42894</c:v>
                </c:pt>
                <c:pt idx="69">
                  <c:v>42895</c:v>
                </c:pt>
                <c:pt idx="70">
                  <c:v>42896</c:v>
                </c:pt>
                <c:pt idx="71">
                  <c:v>42897</c:v>
                </c:pt>
                <c:pt idx="72">
                  <c:v>42898</c:v>
                </c:pt>
                <c:pt idx="73">
                  <c:v>42899</c:v>
                </c:pt>
                <c:pt idx="74">
                  <c:v>42900</c:v>
                </c:pt>
                <c:pt idx="75">
                  <c:v>42901</c:v>
                </c:pt>
                <c:pt idx="76">
                  <c:v>42902</c:v>
                </c:pt>
                <c:pt idx="77">
                  <c:v>42903</c:v>
                </c:pt>
                <c:pt idx="78">
                  <c:v>42904</c:v>
                </c:pt>
                <c:pt idx="79">
                  <c:v>42905</c:v>
                </c:pt>
                <c:pt idx="80">
                  <c:v>42906</c:v>
                </c:pt>
                <c:pt idx="81">
                  <c:v>42907</c:v>
                </c:pt>
                <c:pt idx="82">
                  <c:v>42908</c:v>
                </c:pt>
                <c:pt idx="83">
                  <c:v>42909</c:v>
                </c:pt>
                <c:pt idx="84">
                  <c:v>42910</c:v>
                </c:pt>
                <c:pt idx="85">
                  <c:v>42911</c:v>
                </c:pt>
                <c:pt idx="86">
                  <c:v>42912</c:v>
                </c:pt>
                <c:pt idx="87">
                  <c:v>42913</c:v>
                </c:pt>
                <c:pt idx="88">
                  <c:v>42914</c:v>
                </c:pt>
                <c:pt idx="89">
                  <c:v>42915</c:v>
                </c:pt>
                <c:pt idx="90">
                  <c:v>42916</c:v>
                </c:pt>
                <c:pt idx="91">
                  <c:v>42917</c:v>
                </c:pt>
                <c:pt idx="92">
                  <c:v>42918</c:v>
                </c:pt>
                <c:pt idx="93">
                  <c:v>42919</c:v>
                </c:pt>
                <c:pt idx="94">
                  <c:v>42920</c:v>
                </c:pt>
                <c:pt idx="95">
                  <c:v>42921</c:v>
                </c:pt>
                <c:pt idx="96">
                  <c:v>42922</c:v>
                </c:pt>
                <c:pt idx="97">
                  <c:v>42923</c:v>
                </c:pt>
                <c:pt idx="98">
                  <c:v>42924</c:v>
                </c:pt>
                <c:pt idx="99">
                  <c:v>42925</c:v>
                </c:pt>
                <c:pt idx="100">
                  <c:v>42926</c:v>
                </c:pt>
                <c:pt idx="101">
                  <c:v>42927</c:v>
                </c:pt>
                <c:pt idx="102">
                  <c:v>42928</c:v>
                </c:pt>
                <c:pt idx="103">
                  <c:v>42929</c:v>
                </c:pt>
                <c:pt idx="104">
                  <c:v>42930</c:v>
                </c:pt>
                <c:pt idx="105">
                  <c:v>42931</c:v>
                </c:pt>
                <c:pt idx="106">
                  <c:v>42932</c:v>
                </c:pt>
                <c:pt idx="107">
                  <c:v>42933</c:v>
                </c:pt>
                <c:pt idx="108">
                  <c:v>42934</c:v>
                </c:pt>
                <c:pt idx="109">
                  <c:v>42935</c:v>
                </c:pt>
                <c:pt idx="110">
                  <c:v>42936</c:v>
                </c:pt>
                <c:pt idx="111">
                  <c:v>42937</c:v>
                </c:pt>
                <c:pt idx="112">
                  <c:v>42938</c:v>
                </c:pt>
                <c:pt idx="113">
                  <c:v>42939</c:v>
                </c:pt>
                <c:pt idx="114">
                  <c:v>42940</c:v>
                </c:pt>
                <c:pt idx="115">
                  <c:v>42941</c:v>
                </c:pt>
                <c:pt idx="116">
                  <c:v>42942</c:v>
                </c:pt>
                <c:pt idx="117">
                  <c:v>42943</c:v>
                </c:pt>
                <c:pt idx="118">
                  <c:v>42944</c:v>
                </c:pt>
                <c:pt idx="119">
                  <c:v>42945</c:v>
                </c:pt>
                <c:pt idx="120">
                  <c:v>42946</c:v>
                </c:pt>
                <c:pt idx="121">
                  <c:v>42947</c:v>
                </c:pt>
                <c:pt idx="122">
                  <c:v>42948</c:v>
                </c:pt>
                <c:pt idx="123">
                  <c:v>42949</c:v>
                </c:pt>
                <c:pt idx="124">
                  <c:v>42950</c:v>
                </c:pt>
                <c:pt idx="125">
                  <c:v>42951</c:v>
                </c:pt>
                <c:pt idx="126">
                  <c:v>42952</c:v>
                </c:pt>
                <c:pt idx="127">
                  <c:v>42953</c:v>
                </c:pt>
                <c:pt idx="128">
                  <c:v>42954</c:v>
                </c:pt>
                <c:pt idx="129">
                  <c:v>42955</c:v>
                </c:pt>
                <c:pt idx="130">
                  <c:v>42956</c:v>
                </c:pt>
                <c:pt idx="131">
                  <c:v>42957</c:v>
                </c:pt>
                <c:pt idx="132">
                  <c:v>42958</c:v>
                </c:pt>
                <c:pt idx="133">
                  <c:v>42959</c:v>
                </c:pt>
                <c:pt idx="134">
                  <c:v>42960</c:v>
                </c:pt>
                <c:pt idx="135">
                  <c:v>42961</c:v>
                </c:pt>
                <c:pt idx="136">
                  <c:v>42962</c:v>
                </c:pt>
                <c:pt idx="137">
                  <c:v>42963</c:v>
                </c:pt>
                <c:pt idx="138">
                  <c:v>42964</c:v>
                </c:pt>
                <c:pt idx="139">
                  <c:v>42965</c:v>
                </c:pt>
                <c:pt idx="140">
                  <c:v>42966</c:v>
                </c:pt>
                <c:pt idx="141">
                  <c:v>42967</c:v>
                </c:pt>
                <c:pt idx="142">
                  <c:v>42968</c:v>
                </c:pt>
                <c:pt idx="143">
                  <c:v>42969</c:v>
                </c:pt>
                <c:pt idx="144">
                  <c:v>42970</c:v>
                </c:pt>
                <c:pt idx="145">
                  <c:v>42971</c:v>
                </c:pt>
                <c:pt idx="146">
                  <c:v>42972</c:v>
                </c:pt>
                <c:pt idx="147">
                  <c:v>42973</c:v>
                </c:pt>
                <c:pt idx="148">
                  <c:v>42974</c:v>
                </c:pt>
                <c:pt idx="149">
                  <c:v>42975</c:v>
                </c:pt>
                <c:pt idx="150">
                  <c:v>42976</c:v>
                </c:pt>
                <c:pt idx="151">
                  <c:v>42977</c:v>
                </c:pt>
                <c:pt idx="152">
                  <c:v>42978</c:v>
                </c:pt>
                <c:pt idx="153">
                  <c:v>42979</c:v>
                </c:pt>
                <c:pt idx="154">
                  <c:v>42980</c:v>
                </c:pt>
                <c:pt idx="155">
                  <c:v>42981</c:v>
                </c:pt>
                <c:pt idx="156">
                  <c:v>42982</c:v>
                </c:pt>
                <c:pt idx="157">
                  <c:v>42983</c:v>
                </c:pt>
                <c:pt idx="158">
                  <c:v>42984</c:v>
                </c:pt>
                <c:pt idx="159">
                  <c:v>42985</c:v>
                </c:pt>
                <c:pt idx="160">
                  <c:v>42986</c:v>
                </c:pt>
                <c:pt idx="161">
                  <c:v>42987</c:v>
                </c:pt>
                <c:pt idx="162">
                  <c:v>42988</c:v>
                </c:pt>
                <c:pt idx="163">
                  <c:v>42989</c:v>
                </c:pt>
                <c:pt idx="164">
                  <c:v>42990</c:v>
                </c:pt>
                <c:pt idx="165">
                  <c:v>42991</c:v>
                </c:pt>
                <c:pt idx="166">
                  <c:v>42992</c:v>
                </c:pt>
                <c:pt idx="167">
                  <c:v>42993</c:v>
                </c:pt>
                <c:pt idx="168">
                  <c:v>42994</c:v>
                </c:pt>
                <c:pt idx="169">
                  <c:v>42995</c:v>
                </c:pt>
                <c:pt idx="170">
                  <c:v>42996</c:v>
                </c:pt>
                <c:pt idx="171">
                  <c:v>42997</c:v>
                </c:pt>
                <c:pt idx="172">
                  <c:v>42998</c:v>
                </c:pt>
                <c:pt idx="173">
                  <c:v>42999</c:v>
                </c:pt>
                <c:pt idx="174">
                  <c:v>43000</c:v>
                </c:pt>
                <c:pt idx="175">
                  <c:v>43001</c:v>
                </c:pt>
                <c:pt idx="176">
                  <c:v>43002</c:v>
                </c:pt>
                <c:pt idx="177">
                  <c:v>43003</c:v>
                </c:pt>
                <c:pt idx="178">
                  <c:v>43004</c:v>
                </c:pt>
                <c:pt idx="179">
                  <c:v>43005</c:v>
                </c:pt>
                <c:pt idx="180">
                  <c:v>43006</c:v>
                </c:pt>
                <c:pt idx="181">
                  <c:v>43007</c:v>
                </c:pt>
                <c:pt idx="182">
                  <c:v>43008</c:v>
                </c:pt>
              </c:numCache>
            </c:numRef>
          </c:cat>
          <c:val>
            <c:numRef>
              <c:f>Forecast!$AB$35:$AB$217</c:f>
              <c:numCache>
                <c:formatCode>0</c:formatCode>
                <c:ptCount val="183"/>
                <c:pt idx="0">
                  <c:v>121.354036621425</c:v>
                </c:pt>
                <c:pt idx="1">
                  <c:v>125.36386044239862</c:v>
                </c:pt>
                <c:pt idx="2">
                  <c:v>125.44977438871064</c:v>
                </c:pt>
                <c:pt idx="3">
                  <c:v>121.39441393397975</c:v>
                </c:pt>
                <c:pt idx="4">
                  <c:v>106.45021757625028</c:v>
                </c:pt>
                <c:pt idx="5">
                  <c:v>106.65855054197624</c:v>
                </c:pt>
                <c:pt idx="6">
                  <c:v>91.809142575699823</c:v>
                </c:pt>
                <c:pt idx="7">
                  <c:v>159.45472023198775</c:v>
                </c:pt>
                <c:pt idx="8">
                  <c:v>151.84326494257215</c:v>
                </c:pt>
                <c:pt idx="9">
                  <c:v>136.76110995742783</c:v>
                </c:pt>
                <c:pt idx="10">
                  <c:v>136.6986099574205</c:v>
                </c:pt>
                <c:pt idx="11">
                  <c:v>141.1742204052922</c:v>
                </c:pt>
                <c:pt idx="12">
                  <c:v>186.41531289387945</c:v>
                </c:pt>
                <c:pt idx="13">
                  <c:v>232.0786930053423</c:v>
                </c:pt>
                <c:pt idx="14">
                  <c:v>251.29099727095922</c:v>
                </c:pt>
                <c:pt idx="15">
                  <c:v>247.53200938996986</c:v>
                </c:pt>
                <c:pt idx="16">
                  <c:v>258.59975845699199</c:v>
                </c:pt>
                <c:pt idx="17">
                  <c:v>267.13676831961033</c:v>
                </c:pt>
                <c:pt idx="18">
                  <c:v>310.7022115667545</c:v>
                </c:pt>
                <c:pt idx="19">
                  <c:v>291.40956760461393</c:v>
                </c:pt>
                <c:pt idx="20">
                  <c:v>256.24156454814249</c:v>
                </c:pt>
                <c:pt idx="21">
                  <c:v>221.48583592080303</c:v>
                </c:pt>
                <c:pt idx="22">
                  <c:v>198.75471312101814</c:v>
                </c:pt>
                <c:pt idx="23">
                  <c:v>252.86809315576207</c:v>
                </c:pt>
                <c:pt idx="24">
                  <c:v>237.96972932946989</c:v>
                </c:pt>
                <c:pt idx="25">
                  <c:v>211.01329074237518</c:v>
                </c:pt>
                <c:pt idx="26">
                  <c:v>211.12653941895346</c:v>
                </c:pt>
                <c:pt idx="27">
                  <c:v>188.13675321401917</c:v>
                </c:pt>
                <c:pt idx="28">
                  <c:v>165.24488183765601</c:v>
                </c:pt>
                <c:pt idx="29">
                  <c:v>157.42764376417801</c:v>
                </c:pt>
                <c:pt idx="30">
                  <c:v>168.51284107764025</c:v>
                </c:pt>
                <c:pt idx="31">
                  <c:v>172.11265784724588</c:v>
                </c:pt>
                <c:pt idx="32">
                  <c:v>160.8415749899124</c:v>
                </c:pt>
                <c:pt idx="33">
                  <c:v>168.68158915021806</c:v>
                </c:pt>
                <c:pt idx="34">
                  <c:v>228.64960640534412</c:v>
                </c:pt>
                <c:pt idx="35">
                  <c:v>289.17044586967569</c:v>
                </c:pt>
                <c:pt idx="36">
                  <c:v>312.79164100551588</c:v>
                </c:pt>
                <c:pt idx="37">
                  <c:v>348.46224503529083</c:v>
                </c:pt>
                <c:pt idx="38">
                  <c:v>432.15282927051078</c:v>
                </c:pt>
                <c:pt idx="39">
                  <c:v>429.15636506904463</c:v>
                </c:pt>
                <c:pt idx="40">
                  <c:v>415.21612892333849</c:v>
                </c:pt>
                <c:pt idx="41">
                  <c:v>458.56231143909991</c:v>
                </c:pt>
                <c:pt idx="42">
                  <c:v>517.74430574643509</c:v>
                </c:pt>
                <c:pt idx="43">
                  <c:v>567.41362241842535</c:v>
                </c:pt>
                <c:pt idx="44">
                  <c:v>525.84440442498374</c:v>
                </c:pt>
                <c:pt idx="45">
                  <c:v>502.98691470632366</c:v>
                </c:pt>
                <c:pt idx="46">
                  <c:v>442.42149448575606</c:v>
                </c:pt>
                <c:pt idx="47">
                  <c:v>395.25793335266002</c:v>
                </c:pt>
                <c:pt idx="48">
                  <c:v>351.26217668011117</c:v>
                </c:pt>
                <c:pt idx="49">
                  <c:v>318.77756976836491</c:v>
                </c:pt>
                <c:pt idx="50">
                  <c:v>311.1805220554341</c:v>
                </c:pt>
                <c:pt idx="51">
                  <c:v>310.51326925258263</c:v>
                </c:pt>
                <c:pt idx="52">
                  <c:v>286.94959676861373</c:v>
                </c:pt>
                <c:pt idx="53">
                  <c:v>290.52842944542647</c:v>
                </c:pt>
                <c:pt idx="54">
                  <c:v>328.70426182001279</c:v>
                </c:pt>
                <c:pt idx="55">
                  <c:v>358.05857973251943</c:v>
                </c:pt>
                <c:pt idx="56">
                  <c:v>409.26272083088361</c:v>
                </c:pt>
                <c:pt idx="57">
                  <c:v>359.79402308293277</c:v>
                </c:pt>
                <c:pt idx="58">
                  <c:v>352.10042854774389</c:v>
                </c:pt>
                <c:pt idx="59">
                  <c:v>361.03096215275997</c:v>
                </c:pt>
                <c:pt idx="60">
                  <c:v>404.10596816107625</c:v>
                </c:pt>
                <c:pt idx="61">
                  <c:v>461.79525188528294</c:v>
                </c:pt>
                <c:pt idx="62">
                  <c:v>537.53347112987001</c:v>
                </c:pt>
                <c:pt idx="63">
                  <c:v>581.83840048076286</c:v>
                </c:pt>
                <c:pt idx="64">
                  <c:v>679.24692732263645</c:v>
                </c:pt>
                <c:pt idx="65">
                  <c:v>820.35999536425948</c:v>
                </c:pt>
                <c:pt idx="66">
                  <c:v>873.45658692210418</c:v>
                </c:pt>
                <c:pt idx="67">
                  <c:v>871.81820977565235</c:v>
                </c:pt>
                <c:pt idx="68">
                  <c:v>844.17218177085783</c:v>
                </c:pt>
                <c:pt idx="69">
                  <c:v>937.47050031734364</c:v>
                </c:pt>
                <c:pt idx="70">
                  <c:v>906.90192752009079</c:v>
                </c:pt>
                <c:pt idx="71">
                  <c:v>941.94219886465521</c:v>
                </c:pt>
                <c:pt idx="72">
                  <c:v>776.39590004663819</c:v>
                </c:pt>
                <c:pt idx="73">
                  <c:v>692.10466122636672</c:v>
                </c:pt>
                <c:pt idx="74">
                  <c:v>539.95779366901763</c:v>
                </c:pt>
                <c:pt idx="75">
                  <c:v>503.82466895639016</c:v>
                </c:pt>
                <c:pt idx="76">
                  <c:v>522.90892854774802</c:v>
                </c:pt>
                <c:pt idx="77">
                  <c:v>596.92761264963383</c:v>
                </c:pt>
                <c:pt idx="78">
                  <c:v>765.88123632089309</c:v>
                </c:pt>
                <c:pt idx="79">
                  <c:v>701.53273075974346</c:v>
                </c:pt>
                <c:pt idx="80">
                  <c:v>574.07203320617509</c:v>
                </c:pt>
                <c:pt idx="81">
                  <c:v>555.92536366019817</c:v>
                </c:pt>
                <c:pt idx="82">
                  <c:v>499.64223028008507</c:v>
                </c:pt>
                <c:pt idx="83">
                  <c:v>417.52805517925384</c:v>
                </c:pt>
                <c:pt idx="84">
                  <c:v>371.50908851524935</c:v>
                </c:pt>
                <c:pt idx="85">
                  <c:v>382.21589274388884</c:v>
                </c:pt>
                <c:pt idx="86">
                  <c:v>397.07204629190767</c:v>
                </c:pt>
                <c:pt idx="87">
                  <c:v>394.43164732516078</c:v>
                </c:pt>
                <c:pt idx="88">
                  <c:v>382.04664885150015</c:v>
                </c:pt>
                <c:pt idx="89">
                  <c:v>357.15217792818009</c:v>
                </c:pt>
                <c:pt idx="90">
                  <c:v>332.2052816082703</c:v>
                </c:pt>
                <c:pt idx="91">
                  <c:v>252.28667780214033</c:v>
                </c:pt>
                <c:pt idx="92">
                  <c:v>217.64184333249659</c:v>
                </c:pt>
                <c:pt idx="93">
                  <c:v>212.66974794106346</c:v>
                </c:pt>
                <c:pt idx="94">
                  <c:v>228.13357451250403</c:v>
                </c:pt>
                <c:pt idx="95">
                  <c:v>233.55458226564068</c:v>
                </c:pt>
                <c:pt idx="96">
                  <c:v>208.28189862167682</c:v>
                </c:pt>
                <c:pt idx="97">
                  <c:v>258.11438755707286</c:v>
                </c:pt>
                <c:pt idx="98">
                  <c:v>218.91000231941044</c:v>
                </c:pt>
                <c:pt idx="99">
                  <c:v>214.04357236225871</c:v>
                </c:pt>
                <c:pt idx="100">
                  <c:v>198.75908841371577</c:v>
                </c:pt>
                <c:pt idx="101">
                  <c:v>213.19370059085188</c:v>
                </c:pt>
                <c:pt idx="102">
                  <c:v>248.94703531544809</c:v>
                </c:pt>
                <c:pt idx="103">
                  <c:v>241.21087807257436</c:v>
                </c:pt>
                <c:pt idx="104">
                  <c:v>218.11391608745083</c:v>
                </c:pt>
                <c:pt idx="105">
                  <c:v>205.12253014115961</c:v>
                </c:pt>
                <c:pt idx="106">
                  <c:v>200.27639513486642</c:v>
                </c:pt>
                <c:pt idx="107">
                  <c:v>204.92865707713608</c:v>
                </c:pt>
                <c:pt idx="108">
                  <c:v>194.34700829944134</c:v>
                </c:pt>
                <c:pt idx="109">
                  <c:v>199.76391670000001</c:v>
                </c:pt>
                <c:pt idx="110">
                  <c:v>209.15351183541779</c:v>
                </c:pt>
                <c:pt idx="111">
                  <c:v>225.00381250000001</c:v>
                </c:pt>
                <c:pt idx="112">
                  <c:v>226.45182146458222</c:v>
                </c:pt>
                <c:pt idx="113">
                  <c:v>201.13044118855618</c:v>
                </c:pt>
                <c:pt idx="114">
                  <c:v>191.19200583312679</c:v>
                </c:pt>
                <c:pt idx="115">
                  <c:v>200.88283824741561</c:v>
                </c:pt>
                <c:pt idx="116">
                  <c:v>195.80714039828672</c:v>
                </c:pt>
                <c:pt idx="117">
                  <c:v>190.86116495084565</c:v>
                </c:pt>
                <c:pt idx="118">
                  <c:v>195.64190757940423</c:v>
                </c:pt>
                <c:pt idx="119">
                  <c:v>215.76661327486414</c:v>
                </c:pt>
                <c:pt idx="120">
                  <c:v>195.92963440915372</c:v>
                </c:pt>
                <c:pt idx="121">
                  <c:v>180.77148327199455</c:v>
                </c:pt>
                <c:pt idx="122">
                  <c:v>148.3197136274257</c:v>
                </c:pt>
                <c:pt idx="123">
                  <c:v>148.29912071086315</c:v>
                </c:pt>
                <c:pt idx="124">
                  <c:v>151.05820097204264</c:v>
                </c:pt>
                <c:pt idx="125">
                  <c:v>149.2581729634766</c:v>
                </c:pt>
                <c:pt idx="126">
                  <c:v>141.95360247948133</c:v>
                </c:pt>
                <c:pt idx="127">
                  <c:v>136.85808106979792</c:v>
                </c:pt>
                <c:pt idx="128">
                  <c:v>151.26273985379322</c:v>
                </c:pt>
                <c:pt idx="129">
                  <c:v>161.43492668011265</c:v>
                </c:pt>
                <c:pt idx="130">
                  <c:v>160.54518037209715</c:v>
                </c:pt>
                <c:pt idx="131">
                  <c:v>165.51922333725707</c:v>
                </c:pt>
                <c:pt idx="132">
                  <c:v>150.10990164355849</c:v>
                </c:pt>
                <c:pt idx="133">
                  <c:v>134.72419883160961</c:v>
                </c:pt>
                <c:pt idx="134">
                  <c:v>148.98255574419073</c:v>
                </c:pt>
                <c:pt idx="135">
                  <c:v>144.52713082934324</c:v>
                </c:pt>
                <c:pt idx="136">
                  <c:v>125.47400206425041</c:v>
                </c:pt>
                <c:pt idx="137">
                  <c:v>127.01053419685137</c:v>
                </c:pt>
                <c:pt idx="138">
                  <c:v>131.16663174312879</c:v>
                </c:pt>
                <c:pt idx="139">
                  <c:v>123.1812073569489</c:v>
                </c:pt>
                <c:pt idx="140">
                  <c:v>109.67176295759464</c:v>
                </c:pt>
                <c:pt idx="141">
                  <c:v>119.58787095817968</c:v>
                </c:pt>
                <c:pt idx="142">
                  <c:v>105.35484320456618</c:v>
                </c:pt>
                <c:pt idx="143">
                  <c:v>105.22024223315202</c:v>
                </c:pt>
                <c:pt idx="144">
                  <c:v>101.49283882810127</c:v>
                </c:pt>
                <c:pt idx="145">
                  <c:v>101.49171651555389</c:v>
                </c:pt>
                <c:pt idx="146">
                  <c:v>106.83130399042449</c:v>
                </c:pt>
                <c:pt idx="147">
                  <c:v>102.33666024424056</c:v>
                </c:pt>
                <c:pt idx="148">
                  <c:v>92.989959038592218</c:v>
                </c:pt>
                <c:pt idx="149">
                  <c:v>93.054770248927809</c:v>
                </c:pt>
                <c:pt idx="150">
                  <c:v>88.564639067306189</c:v>
                </c:pt>
                <c:pt idx="151">
                  <c:v>84.236918253083616</c:v>
                </c:pt>
                <c:pt idx="152">
                  <c:v>90.061814485133169</c:v>
                </c:pt>
                <c:pt idx="153">
                  <c:v>106.71467432162549</c:v>
                </c:pt>
                <c:pt idx="154">
                  <c:v>87.315242500632849</c:v>
                </c:pt>
                <c:pt idx="155">
                  <c:v>88.729735540710578</c:v>
                </c:pt>
                <c:pt idx="156">
                  <c:v>84.117292357925265</c:v>
                </c:pt>
                <c:pt idx="157">
                  <c:v>68.443985794326721</c:v>
                </c:pt>
                <c:pt idx="158">
                  <c:v>77.202066025892066</c:v>
                </c:pt>
                <c:pt idx="159">
                  <c:v>76.73082824022805</c:v>
                </c:pt>
                <c:pt idx="160">
                  <c:v>82.027101705597914</c:v>
                </c:pt>
                <c:pt idx="161">
                  <c:v>83.163636042347349</c:v>
                </c:pt>
                <c:pt idx="162">
                  <c:v>98.247633725186319</c:v>
                </c:pt>
                <c:pt idx="163">
                  <c:v>98.214615662412541</c:v>
                </c:pt>
                <c:pt idx="164">
                  <c:v>102.23258572472841</c:v>
                </c:pt>
                <c:pt idx="165">
                  <c:v>83.004968562164578</c:v>
                </c:pt>
                <c:pt idx="166">
                  <c:v>92.679755927297293</c:v>
                </c:pt>
                <c:pt idx="167">
                  <c:v>92.243956043967955</c:v>
                </c:pt>
                <c:pt idx="168">
                  <c:v>97.288478550261146</c:v>
                </c:pt>
                <c:pt idx="169">
                  <c:v>84.072251467107122</c:v>
                </c:pt>
                <c:pt idx="170">
                  <c:v>89.311509758001478</c:v>
                </c:pt>
                <c:pt idx="171">
                  <c:v>71.951965389742099</c:v>
                </c:pt>
                <c:pt idx="172">
                  <c:v>83.475989700023149</c:v>
                </c:pt>
                <c:pt idx="173">
                  <c:v>77.05153023191005</c:v>
                </c:pt>
                <c:pt idx="174">
                  <c:v>68.975286254101036</c:v>
                </c:pt>
                <c:pt idx="175">
                  <c:v>91.462379810941997</c:v>
                </c:pt>
                <c:pt idx="176">
                  <c:v>83.358282374589493</c:v>
                </c:pt>
                <c:pt idx="177">
                  <c:v>78.854172566170604</c:v>
                </c:pt>
                <c:pt idx="178">
                  <c:v>74.687731336017805</c:v>
                </c:pt>
                <c:pt idx="179">
                  <c:v>80.149571023443144</c:v>
                </c:pt>
                <c:pt idx="180">
                  <c:v>81.021769823543991</c:v>
                </c:pt>
                <c:pt idx="181">
                  <c:v>71.980300965464806</c:v>
                </c:pt>
                <c:pt idx="182">
                  <c:v>103.55356039072788</c:v>
                </c:pt>
              </c:numCache>
            </c:numRef>
          </c:val>
          <c:smooth val="0"/>
        </c:ser>
        <c:ser>
          <c:idx val="4"/>
          <c:order val="2"/>
          <c:tx>
            <c:v>Non-CROS Outflow</c:v>
          </c:tx>
          <c:spPr>
            <a:ln w="38100">
              <a:solidFill>
                <a:srgbClr val="FF0000"/>
              </a:solidFill>
              <a:prstDash val="solid"/>
            </a:ln>
          </c:spPr>
          <c:marker>
            <c:symbol val="none"/>
          </c:marker>
          <c:val>
            <c:numRef>
              <c:f>Forecast!$AM$35:$AM$217</c:f>
              <c:numCache>
                <c:formatCode>0</c:formatCode>
                <c:ptCount val="183"/>
                <c:pt idx="0">
                  <c:v>148.27083329999999</c:v>
                </c:pt>
                <c:pt idx="1">
                  <c:v>148.58333329999999</c:v>
                </c:pt>
                <c:pt idx="2">
                  <c:v>148.375</c:v>
                </c:pt>
                <c:pt idx="3">
                  <c:v>148</c:v>
                </c:pt>
                <c:pt idx="4">
                  <c:v>148</c:v>
                </c:pt>
                <c:pt idx="5">
                  <c:v>147.97916670000001</c:v>
                </c:pt>
                <c:pt idx="6">
                  <c:v>147.97916670000001</c:v>
                </c:pt>
                <c:pt idx="7">
                  <c:v>148.16666670000001</c:v>
                </c:pt>
                <c:pt idx="8">
                  <c:v>148.08333329999999</c:v>
                </c:pt>
                <c:pt idx="9">
                  <c:v>148.08333329999999</c:v>
                </c:pt>
                <c:pt idx="10">
                  <c:v>148.02083329999999</c:v>
                </c:pt>
                <c:pt idx="11">
                  <c:v>148.66666670000001</c:v>
                </c:pt>
                <c:pt idx="12">
                  <c:v>149</c:v>
                </c:pt>
                <c:pt idx="13">
                  <c:v>149.39583329999999</c:v>
                </c:pt>
                <c:pt idx="14">
                  <c:v>149.6875</c:v>
                </c:pt>
                <c:pt idx="15">
                  <c:v>149.9375</c:v>
                </c:pt>
                <c:pt idx="16">
                  <c:v>150.03125</c:v>
                </c:pt>
                <c:pt idx="17">
                  <c:v>151.5625</c:v>
                </c:pt>
                <c:pt idx="18">
                  <c:v>153.13541670000001</c:v>
                </c:pt>
                <c:pt idx="19">
                  <c:v>153.1875</c:v>
                </c:pt>
                <c:pt idx="20">
                  <c:v>152.875</c:v>
                </c:pt>
                <c:pt idx="21">
                  <c:v>153.04166670000001</c:v>
                </c:pt>
                <c:pt idx="22">
                  <c:v>153.33333329999999</c:v>
                </c:pt>
                <c:pt idx="23">
                  <c:v>153.16249999999999</c:v>
                </c:pt>
                <c:pt idx="24">
                  <c:v>153.02500000000001</c:v>
                </c:pt>
                <c:pt idx="25">
                  <c:v>153</c:v>
                </c:pt>
                <c:pt idx="26">
                  <c:v>153</c:v>
                </c:pt>
                <c:pt idx="27">
                  <c:v>153</c:v>
                </c:pt>
                <c:pt idx="28">
                  <c:v>152.96875</c:v>
                </c:pt>
                <c:pt idx="29">
                  <c:v>152.75</c:v>
                </c:pt>
                <c:pt idx="30">
                  <c:v>152.34375</c:v>
                </c:pt>
                <c:pt idx="31">
                  <c:v>151.71875</c:v>
                </c:pt>
                <c:pt idx="32">
                  <c:v>151.75</c:v>
                </c:pt>
                <c:pt idx="33">
                  <c:v>151.84375</c:v>
                </c:pt>
                <c:pt idx="34">
                  <c:v>184.1875</c:v>
                </c:pt>
                <c:pt idx="35">
                  <c:v>201.8125</c:v>
                </c:pt>
                <c:pt idx="36">
                  <c:v>202.1875</c:v>
                </c:pt>
                <c:pt idx="37">
                  <c:v>203.3125</c:v>
                </c:pt>
                <c:pt idx="38">
                  <c:v>205.6875</c:v>
                </c:pt>
                <c:pt idx="39">
                  <c:v>208.15625</c:v>
                </c:pt>
                <c:pt idx="40">
                  <c:v>211.01041670000001</c:v>
                </c:pt>
                <c:pt idx="41">
                  <c:v>222.4375</c:v>
                </c:pt>
                <c:pt idx="42">
                  <c:v>253.65625000000003</c:v>
                </c:pt>
                <c:pt idx="43">
                  <c:v>257.47916670000001</c:v>
                </c:pt>
                <c:pt idx="44">
                  <c:v>261.54166670000001</c:v>
                </c:pt>
                <c:pt idx="45">
                  <c:v>262.25</c:v>
                </c:pt>
                <c:pt idx="46">
                  <c:v>260.75</c:v>
                </c:pt>
                <c:pt idx="47">
                  <c:v>256.875</c:v>
                </c:pt>
                <c:pt idx="48">
                  <c:v>255.6875</c:v>
                </c:pt>
                <c:pt idx="49">
                  <c:v>253.8125</c:v>
                </c:pt>
                <c:pt idx="50">
                  <c:v>252.74999999999997</c:v>
                </c:pt>
                <c:pt idx="51">
                  <c:v>251</c:v>
                </c:pt>
                <c:pt idx="52">
                  <c:v>226.34375</c:v>
                </c:pt>
                <c:pt idx="53">
                  <c:v>192.1875</c:v>
                </c:pt>
                <c:pt idx="54">
                  <c:v>192.5625</c:v>
                </c:pt>
                <c:pt idx="55">
                  <c:v>193.59375</c:v>
                </c:pt>
                <c:pt idx="56">
                  <c:v>196.59375</c:v>
                </c:pt>
                <c:pt idx="57">
                  <c:v>198.84375</c:v>
                </c:pt>
                <c:pt idx="58">
                  <c:v>199.9375</c:v>
                </c:pt>
                <c:pt idx="59">
                  <c:v>201.09375</c:v>
                </c:pt>
                <c:pt idx="60">
                  <c:v>203.4375</c:v>
                </c:pt>
                <c:pt idx="61">
                  <c:v>206.59375</c:v>
                </c:pt>
                <c:pt idx="62">
                  <c:v>219.89583329999999</c:v>
                </c:pt>
                <c:pt idx="63">
                  <c:v>316.55208329999999</c:v>
                </c:pt>
                <c:pt idx="64">
                  <c:v>415.34375</c:v>
                </c:pt>
                <c:pt idx="65">
                  <c:v>510.72916669999995</c:v>
                </c:pt>
                <c:pt idx="66">
                  <c:v>594.1875</c:v>
                </c:pt>
                <c:pt idx="67">
                  <c:v>608.8125</c:v>
                </c:pt>
                <c:pt idx="68">
                  <c:v>595.6875</c:v>
                </c:pt>
                <c:pt idx="69">
                  <c:v>504.54166670000001</c:v>
                </c:pt>
                <c:pt idx="70">
                  <c:v>395.83333329999999</c:v>
                </c:pt>
                <c:pt idx="71">
                  <c:v>300.58333329999999</c:v>
                </c:pt>
                <c:pt idx="72">
                  <c:v>235.5</c:v>
                </c:pt>
                <c:pt idx="73">
                  <c:v>225.78125</c:v>
                </c:pt>
                <c:pt idx="74">
                  <c:v>176.15625</c:v>
                </c:pt>
                <c:pt idx="75">
                  <c:v>162.47916670000001</c:v>
                </c:pt>
                <c:pt idx="76">
                  <c:v>140.32291670000001</c:v>
                </c:pt>
                <c:pt idx="77">
                  <c:v>131.875</c:v>
                </c:pt>
                <c:pt idx="78">
                  <c:v>131.85416670000001</c:v>
                </c:pt>
                <c:pt idx="79">
                  <c:v>131.125</c:v>
                </c:pt>
                <c:pt idx="80">
                  <c:v>145.84375</c:v>
                </c:pt>
                <c:pt idx="81">
                  <c:v>248.82291670000001</c:v>
                </c:pt>
                <c:pt idx="82">
                  <c:v>262.125</c:v>
                </c:pt>
                <c:pt idx="83">
                  <c:v>240.0625</c:v>
                </c:pt>
                <c:pt idx="84">
                  <c:v>176.25</c:v>
                </c:pt>
                <c:pt idx="85">
                  <c:v>174.4375</c:v>
                </c:pt>
                <c:pt idx="86">
                  <c:v>172.21875</c:v>
                </c:pt>
                <c:pt idx="87">
                  <c:v>171.85416670000001</c:v>
                </c:pt>
                <c:pt idx="88">
                  <c:v>152.75</c:v>
                </c:pt>
                <c:pt idx="89">
                  <c:v>145.89583329999999</c:v>
                </c:pt>
                <c:pt idx="90">
                  <c:v>144.35416670000001</c:v>
                </c:pt>
                <c:pt idx="91">
                  <c:v>143.45833329999999</c:v>
                </c:pt>
                <c:pt idx="92">
                  <c:v>142.64583329999999</c:v>
                </c:pt>
                <c:pt idx="93">
                  <c:v>142.14583329999999</c:v>
                </c:pt>
                <c:pt idx="94">
                  <c:v>142</c:v>
                </c:pt>
                <c:pt idx="95">
                  <c:v>141.79166670000001</c:v>
                </c:pt>
                <c:pt idx="96">
                  <c:v>140.64583329999999</c:v>
                </c:pt>
                <c:pt idx="97">
                  <c:v>140.16666670000001</c:v>
                </c:pt>
                <c:pt idx="98">
                  <c:v>140.02083329999999</c:v>
                </c:pt>
                <c:pt idx="99">
                  <c:v>139.875</c:v>
                </c:pt>
                <c:pt idx="100">
                  <c:v>138.95833329999999</c:v>
                </c:pt>
                <c:pt idx="101">
                  <c:v>138.04166670000001</c:v>
                </c:pt>
                <c:pt idx="102">
                  <c:v>138.16666670000001</c:v>
                </c:pt>
                <c:pt idx="103">
                  <c:v>160.57291670000001</c:v>
                </c:pt>
                <c:pt idx="104">
                  <c:v>177.875</c:v>
                </c:pt>
                <c:pt idx="105">
                  <c:v>189.95833329999999</c:v>
                </c:pt>
                <c:pt idx="106">
                  <c:v>190.03125</c:v>
                </c:pt>
                <c:pt idx="107">
                  <c:v>189.20833329999999</c:v>
                </c:pt>
                <c:pt idx="108">
                  <c:v>187.94791670000001</c:v>
                </c:pt>
                <c:pt idx="109">
                  <c:v>198.3125</c:v>
                </c:pt>
                <c:pt idx="110">
                  <c:v>202.5625</c:v>
                </c:pt>
                <c:pt idx="111">
                  <c:v>223.28125</c:v>
                </c:pt>
                <c:pt idx="112">
                  <c:v>229.5</c:v>
                </c:pt>
                <c:pt idx="113">
                  <c:v>229.28125</c:v>
                </c:pt>
                <c:pt idx="114">
                  <c:v>229.375</c:v>
                </c:pt>
                <c:pt idx="115">
                  <c:v>228.90625</c:v>
                </c:pt>
                <c:pt idx="116">
                  <c:v>228.53125</c:v>
                </c:pt>
                <c:pt idx="117">
                  <c:v>228.5</c:v>
                </c:pt>
                <c:pt idx="118">
                  <c:v>228.34375</c:v>
                </c:pt>
                <c:pt idx="119">
                  <c:v>228.15625</c:v>
                </c:pt>
                <c:pt idx="120">
                  <c:v>228.09375</c:v>
                </c:pt>
                <c:pt idx="121">
                  <c:v>228.0625</c:v>
                </c:pt>
                <c:pt idx="122">
                  <c:v>228.21875</c:v>
                </c:pt>
                <c:pt idx="123">
                  <c:v>227.9375</c:v>
                </c:pt>
                <c:pt idx="124">
                  <c:v>230.15625</c:v>
                </c:pt>
                <c:pt idx="125">
                  <c:v>243.20833329999999</c:v>
                </c:pt>
                <c:pt idx="126">
                  <c:v>250.49999999999997</c:v>
                </c:pt>
                <c:pt idx="127">
                  <c:v>249.875</c:v>
                </c:pt>
                <c:pt idx="128">
                  <c:v>249.20833329999999</c:v>
                </c:pt>
                <c:pt idx="129">
                  <c:v>249.08333329999999</c:v>
                </c:pt>
                <c:pt idx="130">
                  <c:v>248.375</c:v>
                </c:pt>
                <c:pt idx="131">
                  <c:v>248.41666670000001</c:v>
                </c:pt>
                <c:pt idx="132">
                  <c:v>247.875</c:v>
                </c:pt>
                <c:pt idx="133">
                  <c:v>247.04166670000001</c:v>
                </c:pt>
                <c:pt idx="134">
                  <c:v>246.08333329999999</c:v>
                </c:pt>
                <c:pt idx="135">
                  <c:v>245.95833329999999</c:v>
                </c:pt>
                <c:pt idx="136">
                  <c:v>245.75</c:v>
                </c:pt>
                <c:pt idx="137">
                  <c:v>246.91666670000001</c:v>
                </c:pt>
                <c:pt idx="138">
                  <c:v>246</c:v>
                </c:pt>
                <c:pt idx="139">
                  <c:v>257.05208329999999</c:v>
                </c:pt>
                <c:pt idx="140">
                  <c:v>267.66666670000001</c:v>
                </c:pt>
                <c:pt idx="141">
                  <c:v>267.45833329999999</c:v>
                </c:pt>
                <c:pt idx="142">
                  <c:v>267.26041670000001</c:v>
                </c:pt>
                <c:pt idx="143">
                  <c:v>266.91666670000001</c:v>
                </c:pt>
                <c:pt idx="144">
                  <c:v>267.20833329999999</c:v>
                </c:pt>
                <c:pt idx="145">
                  <c:v>266.95833329999999</c:v>
                </c:pt>
                <c:pt idx="146">
                  <c:v>267.21875</c:v>
                </c:pt>
                <c:pt idx="147">
                  <c:v>266.82291670000001</c:v>
                </c:pt>
                <c:pt idx="148">
                  <c:v>266.89583329999999</c:v>
                </c:pt>
                <c:pt idx="149">
                  <c:v>266.46875</c:v>
                </c:pt>
                <c:pt idx="150">
                  <c:v>266.125</c:v>
                </c:pt>
                <c:pt idx="151">
                  <c:v>266.21875</c:v>
                </c:pt>
                <c:pt idx="152">
                  <c:v>266.66666670000001</c:v>
                </c:pt>
                <c:pt idx="153">
                  <c:v>266.375</c:v>
                </c:pt>
                <c:pt idx="154">
                  <c:v>265.71875</c:v>
                </c:pt>
                <c:pt idx="155">
                  <c:v>266.4375</c:v>
                </c:pt>
                <c:pt idx="156">
                  <c:v>266.1875</c:v>
                </c:pt>
                <c:pt idx="157">
                  <c:v>292.02083329999999</c:v>
                </c:pt>
                <c:pt idx="158">
                  <c:v>304.70833329999999</c:v>
                </c:pt>
                <c:pt idx="159">
                  <c:v>303.82608699999997</c:v>
                </c:pt>
                <c:pt idx="160">
                  <c:v>322.1875</c:v>
                </c:pt>
                <c:pt idx="161">
                  <c:v>331.75</c:v>
                </c:pt>
                <c:pt idx="162">
                  <c:v>332.01041670000001</c:v>
                </c:pt>
                <c:pt idx="163">
                  <c:v>331.29166670000001</c:v>
                </c:pt>
                <c:pt idx="164">
                  <c:v>330.1875</c:v>
                </c:pt>
                <c:pt idx="165">
                  <c:v>328.45833329999999</c:v>
                </c:pt>
                <c:pt idx="166">
                  <c:v>328.375</c:v>
                </c:pt>
                <c:pt idx="167">
                  <c:v>327.16666670000001</c:v>
                </c:pt>
                <c:pt idx="168">
                  <c:v>327.04166670000001</c:v>
                </c:pt>
                <c:pt idx="169">
                  <c:v>326.5</c:v>
                </c:pt>
                <c:pt idx="170">
                  <c:v>326.375</c:v>
                </c:pt>
                <c:pt idx="171">
                  <c:v>326.33333329999999</c:v>
                </c:pt>
                <c:pt idx="172">
                  <c:v>327.875</c:v>
                </c:pt>
                <c:pt idx="173">
                  <c:v>307.375</c:v>
                </c:pt>
                <c:pt idx="174">
                  <c:v>285.1875</c:v>
                </c:pt>
                <c:pt idx="175">
                  <c:v>285.25</c:v>
                </c:pt>
                <c:pt idx="176">
                  <c:v>285.1875</c:v>
                </c:pt>
                <c:pt idx="177">
                  <c:v>284.34375</c:v>
                </c:pt>
                <c:pt idx="178">
                  <c:v>283.96875</c:v>
                </c:pt>
                <c:pt idx="179">
                  <c:v>284.5</c:v>
                </c:pt>
                <c:pt idx="180">
                  <c:v>284.5</c:v>
                </c:pt>
                <c:pt idx="181">
                  <c:v>283.65625</c:v>
                </c:pt>
                <c:pt idx="182">
                  <c:v>284.21875</c:v>
                </c:pt>
              </c:numCache>
            </c:numRef>
          </c:val>
          <c:smooth val="0"/>
        </c:ser>
        <c:ser>
          <c:idx val="3"/>
          <c:order val="7"/>
          <c:tx>
            <c:v>CROS Outflow</c:v>
          </c:tx>
          <c:spPr>
            <a:ln w="38100">
              <a:solidFill>
                <a:srgbClr val="00FFFF"/>
              </a:solidFill>
              <a:prstDash val="solid"/>
            </a:ln>
          </c:spPr>
          <c:marker>
            <c:symbol val="none"/>
          </c:marker>
          <c:val>
            <c:numRef>
              <c:f>Forecast!$BD$35:$BD$217</c:f>
              <c:numCache>
                <c:formatCode>0</c:formatCode>
                <c:ptCount val="183"/>
                <c:pt idx="0">
                  <c:v>148.27083329999999</c:v>
                </c:pt>
                <c:pt idx="1">
                  <c:v>148.58333329999999</c:v>
                </c:pt>
                <c:pt idx="2">
                  <c:v>148.375</c:v>
                </c:pt>
                <c:pt idx="3">
                  <c:v>148</c:v>
                </c:pt>
                <c:pt idx="4">
                  <c:v>148</c:v>
                </c:pt>
                <c:pt idx="5">
                  <c:v>147.97916670000001</c:v>
                </c:pt>
                <c:pt idx="6">
                  <c:v>147.97916670000001</c:v>
                </c:pt>
                <c:pt idx="7">
                  <c:v>148.16666670000001</c:v>
                </c:pt>
                <c:pt idx="8">
                  <c:v>148.08333329999999</c:v>
                </c:pt>
                <c:pt idx="9">
                  <c:v>148.08333329999999</c:v>
                </c:pt>
                <c:pt idx="10">
                  <c:v>148.02083329999999</c:v>
                </c:pt>
                <c:pt idx="11">
                  <c:v>148.66666670000001</c:v>
                </c:pt>
                <c:pt idx="12">
                  <c:v>149</c:v>
                </c:pt>
                <c:pt idx="13">
                  <c:v>149.39583329999999</c:v>
                </c:pt>
                <c:pt idx="14">
                  <c:v>149.6875</c:v>
                </c:pt>
                <c:pt idx="15">
                  <c:v>149.9375</c:v>
                </c:pt>
                <c:pt idx="16">
                  <c:v>150.03125</c:v>
                </c:pt>
                <c:pt idx="17">
                  <c:v>151.5625</c:v>
                </c:pt>
                <c:pt idx="18">
                  <c:v>153.13541670000001</c:v>
                </c:pt>
                <c:pt idx="19">
                  <c:v>153.1875</c:v>
                </c:pt>
                <c:pt idx="20">
                  <c:v>152.875</c:v>
                </c:pt>
                <c:pt idx="21">
                  <c:v>153.04166670000001</c:v>
                </c:pt>
                <c:pt idx="22">
                  <c:v>153.33333329999999</c:v>
                </c:pt>
                <c:pt idx="23">
                  <c:v>153.16249999999999</c:v>
                </c:pt>
                <c:pt idx="24">
                  <c:v>153.02500000000001</c:v>
                </c:pt>
                <c:pt idx="25">
                  <c:v>153</c:v>
                </c:pt>
                <c:pt idx="26">
                  <c:v>153</c:v>
                </c:pt>
                <c:pt idx="27">
                  <c:v>153</c:v>
                </c:pt>
                <c:pt idx="28">
                  <c:v>152.96875</c:v>
                </c:pt>
                <c:pt idx="29">
                  <c:v>152.75</c:v>
                </c:pt>
                <c:pt idx="30">
                  <c:v>152.34375</c:v>
                </c:pt>
                <c:pt idx="31">
                  <c:v>151.71875</c:v>
                </c:pt>
                <c:pt idx="32">
                  <c:v>151.75</c:v>
                </c:pt>
                <c:pt idx="33">
                  <c:v>151.84375</c:v>
                </c:pt>
                <c:pt idx="34">
                  <c:v>184.1875</c:v>
                </c:pt>
                <c:pt idx="35">
                  <c:v>201.8125</c:v>
                </c:pt>
                <c:pt idx="36">
                  <c:v>202.1875</c:v>
                </c:pt>
                <c:pt idx="37">
                  <c:v>203.3125</c:v>
                </c:pt>
                <c:pt idx="38">
                  <c:v>205.6875</c:v>
                </c:pt>
                <c:pt idx="39">
                  <c:v>208.15625</c:v>
                </c:pt>
                <c:pt idx="40">
                  <c:v>211.01041670000001</c:v>
                </c:pt>
                <c:pt idx="41">
                  <c:v>222.4375</c:v>
                </c:pt>
                <c:pt idx="42">
                  <c:v>253.65625000000003</c:v>
                </c:pt>
                <c:pt idx="43">
                  <c:v>257.47916670000001</c:v>
                </c:pt>
                <c:pt idx="44">
                  <c:v>261.54166670000001</c:v>
                </c:pt>
                <c:pt idx="45">
                  <c:v>262.25</c:v>
                </c:pt>
                <c:pt idx="46">
                  <c:v>260.75</c:v>
                </c:pt>
                <c:pt idx="47">
                  <c:v>256.875</c:v>
                </c:pt>
                <c:pt idx="48">
                  <c:v>255.6875</c:v>
                </c:pt>
                <c:pt idx="49">
                  <c:v>253.8125</c:v>
                </c:pt>
                <c:pt idx="50">
                  <c:v>252.74999999999997</c:v>
                </c:pt>
                <c:pt idx="51">
                  <c:v>251</c:v>
                </c:pt>
                <c:pt idx="52">
                  <c:v>226.34375</c:v>
                </c:pt>
                <c:pt idx="53">
                  <c:v>192.1875</c:v>
                </c:pt>
                <c:pt idx="54">
                  <c:v>192.5625</c:v>
                </c:pt>
                <c:pt idx="55">
                  <c:v>193.59375</c:v>
                </c:pt>
                <c:pt idx="56">
                  <c:v>196.59375</c:v>
                </c:pt>
                <c:pt idx="57">
                  <c:v>198.84375</c:v>
                </c:pt>
                <c:pt idx="58">
                  <c:v>199.9375</c:v>
                </c:pt>
                <c:pt idx="59">
                  <c:v>201.09375</c:v>
                </c:pt>
                <c:pt idx="60">
                  <c:v>203.4375</c:v>
                </c:pt>
                <c:pt idx="61">
                  <c:v>206.59375</c:v>
                </c:pt>
                <c:pt idx="62">
                  <c:v>219.89583329999999</c:v>
                </c:pt>
                <c:pt idx="63">
                  <c:v>316.55208329999999</c:v>
                </c:pt>
                <c:pt idx="64">
                  <c:v>415.34375</c:v>
                </c:pt>
                <c:pt idx="65">
                  <c:v>510.72916669999995</c:v>
                </c:pt>
                <c:pt idx="66">
                  <c:v>594.1875</c:v>
                </c:pt>
                <c:pt idx="67">
                  <c:v>608.8125</c:v>
                </c:pt>
                <c:pt idx="68">
                  <c:v>595.6875</c:v>
                </c:pt>
                <c:pt idx="69">
                  <c:v>504.54166670000001</c:v>
                </c:pt>
                <c:pt idx="70">
                  <c:v>395.83333329999999</c:v>
                </c:pt>
                <c:pt idx="71">
                  <c:v>300.58333329999999</c:v>
                </c:pt>
                <c:pt idx="72">
                  <c:v>235.5</c:v>
                </c:pt>
                <c:pt idx="73">
                  <c:v>225.78125</c:v>
                </c:pt>
                <c:pt idx="74">
                  <c:v>176.15625</c:v>
                </c:pt>
                <c:pt idx="75">
                  <c:v>162.47916670000001</c:v>
                </c:pt>
                <c:pt idx="76">
                  <c:v>140.32291670000001</c:v>
                </c:pt>
                <c:pt idx="77">
                  <c:v>131.875</c:v>
                </c:pt>
                <c:pt idx="78">
                  <c:v>131.85416670000001</c:v>
                </c:pt>
                <c:pt idx="79">
                  <c:v>131.125</c:v>
                </c:pt>
                <c:pt idx="80">
                  <c:v>145.84375</c:v>
                </c:pt>
                <c:pt idx="81">
                  <c:v>248.82291670000001</c:v>
                </c:pt>
                <c:pt idx="82">
                  <c:v>262.125</c:v>
                </c:pt>
                <c:pt idx="83">
                  <c:v>240.0625</c:v>
                </c:pt>
                <c:pt idx="84">
                  <c:v>176.25</c:v>
                </c:pt>
                <c:pt idx="85">
                  <c:v>174.4375</c:v>
                </c:pt>
                <c:pt idx="86">
                  <c:v>172.21875</c:v>
                </c:pt>
                <c:pt idx="87">
                  <c:v>171.85416670000001</c:v>
                </c:pt>
                <c:pt idx="88">
                  <c:v>152.75</c:v>
                </c:pt>
                <c:pt idx="89">
                  <c:v>145.89583329999999</c:v>
                </c:pt>
                <c:pt idx="90">
                  <c:v>144.35416670000001</c:v>
                </c:pt>
                <c:pt idx="91">
                  <c:v>143.45833329999999</c:v>
                </c:pt>
                <c:pt idx="92">
                  <c:v>142.64583329999999</c:v>
                </c:pt>
                <c:pt idx="93">
                  <c:v>142.14583329999999</c:v>
                </c:pt>
                <c:pt idx="94">
                  <c:v>142</c:v>
                </c:pt>
                <c:pt idx="95">
                  <c:v>141.79166670000001</c:v>
                </c:pt>
                <c:pt idx="96">
                  <c:v>140.64583329999999</c:v>
                </c:pt>
                <c:pt idx="97">
                  <c:v>140.16666670000001</c:v>
                </c:pt>
                <c:pt idx="98">
                  <c:v>140.02083329999999</c:v>
                </c:pt>
                <c:pt idx="99">
                  <c:v>139.875</c:v>
                </c:pt>
                <c:pt idx="100">
                  <c:v>138.95833329999999</c:v>
                </c:pt>
                <c:pt idx="101">
                  <c:v>138.04166670000001</c:v>
                </c:pt>
                <c:pt idx="102">
                  <c:v>138.16666670000001</c:v>
                </c:pt>
                <c:pt idx="103">
                  <c:v>160.57291670000001</c:v>
                </c:pt>
                <c:pt idx="104">
                  <c:v>177.875</c:v>
                </c:pt>
                <c:pt idx="105">
                  <c:v>189.95833329999999</c:v>
                </c:pt>
                <c:pt idx="106">
                  <c:v>190.03125</c:v>
                </c:pt>
                <c:pt idx="107">
                  <c:v>189.20833329999999</c:v>
                </c:pt>
                <c:pt idx="108">
                  <c:v>187.94791670000001</c:v>
                </c:pt>
                <c:pt idx="109">
                  <c:v>198.3125</c:v>
                </c:pt>
                <c:pt idx="110">
                  <c:v>202.5625</c:v>
                </c:pt>
                <c:pt idx="111">
                  <c:v>223.28125</c:v>
                </c:pt>
                <c:pt idx="112">
                  <c:v>229.5</c:v>
                </c:pt>
                <c:pt idx="113">
                  <c:v>229.28125</c:v>
                </c:pt>
                <c:pt idx="114">
                  <c:v>229.375</c:v>
                </c:pt>
                <c:pt idx="115">
                  <c:v>228.90625</c:v>
                </c:pt>
                <c:pt idx="116">
                  <c:v>228.53125</c:v>
                </c:pt>
                <c:pt idx="117">
                  <c:v>228.5</c:v>
                </c:pt>
                <c:pt idx="118">
                  <c:v>228.34375</c:v>
                </c:pt>
                <c:pt idx="119">
                  <c:v>228.15625</c:v>
                </c:pt>
                <c:pt idx="120">
                  <c:v>228.09375</c:v>
                </c:pt>
                <c:pt idx="121">
                  <c:v>228.0625</c:v>
                </c:pt>
                <c:pt idx="122">
                  <c:v>228.21875</c:v>
                </c:pt>
                <c:pt idx="123">
                  <c:v>227.9375</c:v>
                </c:pt>
                <c:pt idx="124">
                  <c:v>230.15625</c:v>
                </c:pt>
                <c:pt idx="125">
                  <c:v>243.20833329999999</c:v>
                </c:pt>
                <c:pt idx="126">
                  <c:v>250.49999999999997</c:v>
                </c:pt>
                <c:pt idx="127">
                  <c:v>249.875</c:v>
                </c:pt>
                <c:pt idx="128">
                  <c:v>249.20833329999999</c:v>
                </c:pt>
                <c:pt idx="129">
                  <c:v>249.08333329999999</c:v>
                </c:pt>
                <c:pt idx="130">
                  <c:v>248.375</c:v>
                </c:pt>
                <c:pt idx="131">
                  <c:v>248.41666670000001</c:v>
                </c:pt>
                <c:pt idx="132">
                  <c:v>247.875</c:v>
                </c:pt>
                <c:pt idx="133">
                  <c:v>247.04166670000001</c:v>
                </c:pt>
                <c:pt idx="134">
                  <c:v>246.08333329999999</c:v>
                </c:pt>
                <c:pt idx="135">
                  <c:v>245.95833329999999</c:v>
                </c:pt>
                <c:pt idx="136">
                  <c:v>245.75</c:v>
                </c:pt>
                <c:pt idx="137">
                  <c:v>246.91666670000001</c:v>
                </c:pt>
                <c:pt idx="138">
                  <c:v>246</c:v>
                </c:pt>
                <c:pt idx="139">
                  <c:v>257.05208329999999</c:v>
                </c:pt>
                <c:pt idx="140">
                  <c:v>267.66666670000001</c:v>
                </c:pt>
                <c:pt idx="141">
                  <c:v>267.45833329999999</c:v>
                </c:pt>
                <c:pt idx="142">
                  <c:v>267.26041670000001</c:v>
                </c:pt>
                <c:pt idx="143">
                  <c:v>266.91666670000001</c:v>
                </c:pt>
                <c:pt idx="144">
                  <c:v>267.20833329999999</c:v>
                </c:pt>
                <c:pt idx="145">
                  <c:v>266.95833329999999</c:v>
                </c:pt>
                <c:pt idx="146">
                  <c:v>267.21875</c:v>
                </c:pt>
                <c:pt idx="147">
                  <c:v>266.82291670000001</c:v>
                </c:pt>
                <c:pt idx="148">
                  <c:v>266.89583329999999</c:v>
                </c:pt>
                <c:pt idx="149">
                  <c:v>266.46875</c:v>
                </c:pt>
                <c:pt idx="150">
                  <c:v>266.125</c:v>
                </c:pt>
                <c:pt idx="151">
                  <c:v>266.21875</c:v>
                </c:pt>
                <c:pt idx="152">
                  <c:v>266.66666670000001</c:v>
                </c:pt>
                <c:pt idx="153">
                  <c:v>266.375</c:v>
                </c:pt>
                <c:pt idx="154">
                  <c:v>265.71875</c:v>
                </c:pt>
                <c:pt idx="155">
                  <c:v>266.4375</c:v>
                </c:pt>
                <c:pt idx="156">
                  <c:v>266.1875</c:v>
                </c:pt>
                <c:pt idx="157">
                  <c:v>292.02083329999999</c:v>
                </c:pt>
                <c:pt idx="158">
                  <c:v>304.70833329999999</c:v>
                </c:pt>
                <c:pt idx="159">
                  <c:v>303.82608699999997</c:v>
                </c:pt>
                <c:pt idx="160">
                  <c:v>322.1875</c:v>
                </c:pt>
                <c:pt idx="161">
                  <c:v>331.75</c:v>
                </c:pt>
                <c:pt idx="162">
                  <c:v>332.01041670000001</c:v>
                </c:pt>
                <c:pt idx="163">
                  <c:v>331.29166670000001</c:v>
                </c:pt>
                <c:pt idx="164">
                  <c:v>330.1875</c:v>
                </c:pt>
                <c:pt idx="165">
                  <c:v>328.45833329999999</c:v>
                </c:pt>
                <c:pt idx="166">
                  <c:v>328.375</c:v>
                </c:pt>
                <c:pt idx="167">
                  <c:v>327.16666670000001</c:v>
                </c:pt>
                <c:pt idx="168">
                  <c:v>327.04166670000001</c:v>
                </c:pt>
                <c:pt idx="169">
                  <c:v>326.5</c:v>
                </c:pt>
                <c:pt idx="170">
                  <c:v>326.375</c:v>
                </c:pt>
                <c:pt idx="171">
                  <c:v>326.33333329999999</c:v>
                </c:pt>
                <c:pt idx="172">
                  <c:v>327.875</c:v>
                </c:pt>
                <c:pt idx="173">
                  <c:v>307.375</c:v>
                </c:pt>
                <c:pt idx="174">
                  <c:v>285.1875</c:v>
                </c:pt>
                <c:pt idx="175">
                  <c:v>285.25</c:v>
                </c:pt>
                <c:pt idx="176">
                  <c:v>285.1875</c:v>
                </c:pt>
                <c:pt idx="177">
                  <c:v>284.34375</c:v>
                </c:pt>
                <c:pt idx="178">
                  <c:v>283.96875</c:v>
                </c:pt>
                <c:pt idx="179">
                  <c:v>284.5</c:v>
                </c:pt>
                <c:pt idx="180">
                  <c:v>284.5</c:v>
                </c:pt>
                <c:pt idx="181">
                  <c:v>283.65625</c:v>
                </c:pt>
                <c:pt idx="182">
                  <c:v>284.21875</c:v>
                </c:pt>
              </c:numCache>
            </c:numRef>
          </c:val>
          <c:smooth val="0"/>
        </c:ser>
        <c:dLbls>
          <c:showLegendKey val="0"/>
          <c:showVal val="0"/>
          <c:showCatName val="0"/>
          <c:showSerName val="0"/>
          <c:showPercent val="0"/>
          <c:showBubbleSize val="0"/>
        </c:dLbls>
        <c:marker val="1"/>
        <c:smooth val="0"/>
        <c:axId val="522760072"/>
        <c:axId val="522760464"/>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66168.28</c:v>
                </c:pt>
                <c:pt idx="1">
                  <c:v>66130.59</c:v>
                </c:pt>
                <c:pt idx="2">
                  <c:v>66093.27</c:v>
                </c:pt>
                <c:pt idx="3">
                  <c:v>66048.3</c:v>
                </c:pt>
                <c:pt idx="4">
                  <c:v>65973.37</c:v>
                </c:pt>
                <c:pt idx="5">
                  <c:v>65898.490000000005</c:v>
                </c:pt>
                <c:pt idx="6">
                  <c:v>65794.100000000006</c:v>
                </c:pt>
                <c:pt idx="7">
                  <c:v>65823.66</c:v>
                </c:pt>
                <c:pt idx="8">
                  <c:v>65838.62</c:v>
                </c:pt>
                <c:pt idx="9">
                  <c:v>65823.66</c:v>
                </c:pt>
                <c:pt idx="10">
                  <c:v>65808.7</c:v>
                </c:pt>
                <c:pt idx="11">
                  <c:v>65801.399999999994</c:v>
                </c:pt>
                <c:pt idx="12">
                  <c:v>65883.520000000004</c:v>
                </c:pt>
                <c:pt idx="13">
                  <c:v>66055.61</c:v>
                </c:pt>
                <c:pt idx="14">
                  <c:v>66265.67</c:v>
                </c:pt>
                <c:pt idx="15">
                  <c:v>66468.41</c:v>
                </c:pt>
                <c:pt idx="16">
                  <c:v>66693.95</c:v>
                </c:pt>
                <c:pt idx="17">
                  <c:v>66935.149999999994</c:v>
                </c:pt>
                <c:pt idx="18">
                  <c:v>67260.58</c:v>
                </c:pt>
                <c:pt idx="19">
                  <c:v>67548.91</c:v>
                </c:pt>
                <c:pt idx="20">
                  <c:v>67769.649999999994</c:v>
                </c:pt>
                <c:pt idx="21">
                  <c:v>67922.320000000007</c:v>
                </c:pt>
                <c:pt idx="22">
                  <c:v>68029.34</c:v>
                </c:pt>
                <c:pt idx="23">
                  <c:v>68243.360000000001</c:v>
                </c:pt>
                <c:pt idx="24">
                  <c:v>68427.520000000004</c:v>
                </c:pt>
                <c:pt idx="25">
                  <c:v>68557.990000000005</c:v>
                </c:pt>
                <c:pt idx="26">
                  <c:v>68688.639999999999</c:v>
                </c:pt>
                <c:pt idx="27">
                  <c:v>68773.210000000006</c:v>
                </c:pt>
                <c:pt idx="28">
                  <c:v>68811.95</c:v>
                </c:pt>
                <c:pt idx="29">
                  <c:v>68834.899999999994</c:v>
                </c:pt>
                <c:pt idx="30">
                  <c:v>68873.289999999994</c:v>
                </c:pt>
                <c:pt idx="31">
                  <c:v>68919.600000000006</c:v>
                </c:pt>
                <c:pt idx="32">
                  <c:v>68942.95</c:v>
                </c:pt>
                <c:pt idx="33">
                  <c:v>68981.38</c:v>
                </c:pt>
                <c:pt idx="34">
                  <c:v>69074.13</c:v>
                </c:pt>
                <c:pt idx="35">
                  <c:v>69251.960000000006</c:v>
                </c:pt>
                <c:pt idx="36">
                  <c:v>69476.7</c:v>
                </c:pt>
                <c:pt idx="37">
                  <c:v>69771.839999999997</c:v>
                </c:pt>
                <c:pt idx="38">
                  <c:v>70231.88</c:v>
                </c:pt>
                <c:pt idx="39">
                  <c:v>70686.38</c:v>
                </c:pt>
                <c:pt idx="40">
                  <c:v>71111.34</c:v>
                </c:pt>
                <c:pt idx="41">
                  <c:v>71601.47</c:v>
                </c:pt>
                <c:pt idx="42">
                  <c:v>72149.490000000005</c:v>
                </c:pt>
                <c:pt idx="43">
                  <c:v>72796.58</c:v>
                </c:pt>
                <c:pt idx="44">
                  <c:v>73359.070000000007</c:v>
                </c:pt>
                <c:pt idx="45">
                  <c:v>73875.5</c:v>
                </c:pt>
                <c:pt idx="46">
                  <c:v>74272.95</c:v>
                </c:pt>
                <c:pt idx="47">
                  <c:v>74581.919999999998</c:v>
                </c:pt>
                <c:pt idx="48">
                  <c:v>74802.03</c:v>
                </c:pt>
                <c:pt idx="49">
                  <c:v>74957.11</c:v>
                </c:pt>
                <c:pt idx="50">
                  <c:v>75096.02</c:v>
                </c:pt>
                <c:pt idx="51">
                  <c:v>75235.08</c:v>
                </c:pt>
                <c:pt idx="52">
                  <c:v>75374.7</c:v>
                </c:pt>
                <c:pt idx="53">
                  <c:v>75587.86</c:v>
                </c:pt>
                <c:pt idx="54">
                  <c:v>75875.73</c:v>
                </c:pt>
                <c:pt idx="55">
                  <c:v>76221.919999999998</c:v>
                </c:pt>
                <c:pt idx="56">
                  <c:v>76668.600000000006</c:v>
                </c:pt>
                <c:pt idx="57">
                  <c:v>77017.05</c:v>
                </c:pt>
                <c:pt idx="58">
                  <c:v>77349.8</c:v>
                </c:pt>
                <c:pt idx="59">
                  <c:v>77700.19</c:v>
                </c:pt>
                <c:pt idx="60">
                  <c:v>78135.45</c:v>
                </c:pt>
                <c:pt idx="61">
                  <c:v>78673.350000000006</c:v>
                </c:pt>
                <c:pt idx="62">
                  <c:v>79340.55</c:v>
                </c:pt>
                <c:pt idx="63">
                  <c:v>79909.23</c:v>
                </c:pt>
                <c:pt idx="64">
                  <c:v>80480.62</c:v>
                </c:pt>
                <c:pt idx="65">
                  <c:v>81149.52</c:v>
                </c:pt>
                <c:pt idx="66">
                  <c:v>81761.31</c:v>
                </c:pt>
                <c:pt idx="67">
                  <c:v>82350.27</c:v>
                </c:pt>
                <c:pt idx="68">
                  <c:v>82915.61</c:v>
                </c:pt>
                <c:pt idx="69">
                  <c:v>83851.33</c:v>
                </c:pt>
                <c:pt idx="70">
                  <c:v>84943.83</c:v>
                </c:pt>
                <c:pt idx="71">
                  <c:v>86294.12</c:v>
                </c:pt>
                <c:pt idx="72">
                  <c:v>87440.69</c:v>
                </c:pt>
                <c:pt idx="73">
                  <c:v>88433.86</c:v>
                </c:pt>
                <c:pt idx="74">
                  <c:v>89215.2</c:v>
                </c:pt>
                <c:pt idx="75">
                  <c:v>89945.95</c:v>
                </c:pt>
                <c:pt idx="76">
                  <c:v>90754.74</c:v>
                </c:pt>
                <c:pt idx="77">
                  <c:v>91725.27</c:v>
                </c:pt>
                <c:pt idx="78">
                  <c:v>93030.12</c:v>
                </c:pt>
                <c:pt idx="79">
                  <c:v>94205.84</c:v>
                </c:pt>
                <c:pt idx="80">
                  <c:v>95096.51</c:v>
                </c:pt>
                <c:pt idx="81">
                  <c:v>95744.56</c:v>
                </c:pt>
                <c:pt idx="82">
                  <c:v>96251.839999999997</c:v>
                </c:pt>
                <c:pt idx="83">
                  <c:v>96635.59</c:v>
                </c:pt>
                <c:pt idx="84">
                  <c:v>97049.04</c:v>
                </c:pt>
                <c:pt idx="85">
                  <c:v>97483.45</c:v>
                </c:pt>
                <c:pt idx="86">
                  <c:v>97947.98</c:v>
                </c:pt>
                <c:pt idx="87">
                  <c:v>98404.44</c:v>
                </c:pt>
                <c:pt idx="88">
                  <c:v>98871.8</c:v>
                </c:pt>
                <c:pt idx="89">
                  <c:v>99301.42</c:v>
                </c:pt>
                <c:pt idx="90">
                  <c:v>99682.94</c:v>
                </c:pt>
                <c:pt idx="91">
                  <c:v>99908.56</c:v>
                </c:pt>
                <c:pt idx="92">
                  <c:v>100065.88</c:v>
                </c:pt>
                <c:pt idx="93">
                  <c:v>100213.27</c:v>
                </c:pt>
                <c:pt idx="94">
                  <c:v>100390.6</c:v>
                </c:pt>
                <c:pt idx="95">
                  <c:v>100577.77</c:v>
                </c:pt>
                <c:pt idx="96">
                  <c:v>100716</c:v>
                </c:pt>
                <c:pt idx="97">
                  <c:v>100952.77</c:v>
                </c:pt>
                <c:pt idx="98">
                  <c:v>101111.13</c:v>
                </c:pt>
                <c:pt idx="99">
                  <c:v>101259.51</c:v>
                </c:pt>
                <c:pt idx="100">
                  <c:v>101378.5</c:v>
                </c:pt>
                <c:pt idx="101">
                  <c:v>101527.13</c:v>
                </c:pt>
                <c:pt idx="102">
                  <c:v>101745.73</c:v>
                </c:pt>
                <c:pt idx="103">
                  <c:v>101904.45</c:v>
                </c:pt>
                <c:pt idx="104">
                  <c:v>101984.1</c:v>
                </c:pt>
                <c:pt idx="105">
                  <c:v>102014.23</c:v>
                </c:pt>
                <c:pt idx="106">
                  <c:v>102034.16</c:v>
                </c:pt>
                <c:pt idx="107">
                  <c:v>102063.8</c:v>
                </c:pt>
                <c:pt idx="108">
                  <c:v>102074.01</c:v>
                </c:pt>
                <c:pt idx="109">
                  <c:v>102074.01</c:v>
                </c:pt>
                <c:pt idx="110">
                  <c:v>102083.73</c:v>
                </c:pt>
                <c:pt idx="111">
                  <c:v>102083.73</c:v>
                </c:pt>
                <c:pt idx="112">
                  <c:v>102074.01</c:v>
                </c:pt>
                <c:pt idx="113">
                  <c:v>102014.23</c:v>
                </c:pt>
                <c:pt idx="114">
                  <c:v>101934.55</c:v>
                </c:pt>
                <c:pt idx="115">
                  <c:v>101874.83</c:v>
                </c:pt>
                <c:pt idx="116">
                  <c:v>101805.41</c:v>
                </c:pt>
                <c:pt idx="117">
                  <c:v>101725.85</c:v>
                </c:pt>
                <c:pt idx="118">
                  <c:v>101656.02</c:v>
                </c:pt>
                <c:pt idx="119">
                  <c:v>101626.45</c:v>
                </c:pt>
                <c:pt idx="120">
                  <c:v>101557.16</c:v>
                </c:pt>
                <c:pt idx="121">
                  <c:v>101457.88</c:v>
                </c:pt>
                <c:pt idx="122">
                  <c:v>101299.16</c:v>
                </c:pt>
                <c:pt idx="123">
                  <c:v>101140.61</c:v>
                </c:pt>
                <c:pt idx="124">
                  <c:v>100982.7</c:v>
                </c:pt>
                <c:pt idx="125">
                  <c:v>100795.05</c:v>
                </c:pt>
                <c:pt idx="126">
                  <c:v>100577.77</c:v>
                </c:pt>
                <c:pt idx="127">
                  <c:v>100351.17</c:v>
                </c:pt>
                <c:pt idx="128">
                  <c:v>100154.2</c:v>
                </c:pt>
                <c:pt idx="129">
                  <c:v>99977.61</c:v>
                </c:pt>
                <c:pt idx="130">
                  <c:v>99800.74</c:v>
                </c:pt>
                <c:pt idx="131">
                  <c:v>99634.13</c:v>
                </c:pt>
                <c:pt idx="132">
                  <c:v>99438.05</c:v>
                </c:pt>
                <c:pt idx="133">
                  <c:v>99213.11</c:v>
                </c:pt>
                <c:pt idx="134">
                  <c:v>99018.05</c:v>
                </c:pt>
                <c:pt idx="135">
                  <c:v>98813.24</c:v>
                </c:pt>
                <c:pt idx="136">
                  <c:v>98569.73</c:v>
                </c:pt>
                <c:pt idx="137">
                  <c:v>98326.61</c:v>
                </c:pt>
                <c:pt idx="138">
                  <c:v>98093.34</c:v>
                </c:pt>
                <c:pt idx="139">
                  <c:v>97822.13</c:v>
                </c:pt>
                <c:pt idx="140">
                  <c:v>97502.79</c:v>
                </c:pt>
                <c:pt idx="141">
                  <c:v>97203.43</c:v>
                </c:pt>
                <c:pt idx="142">
                  <c:v>96876</c:v>
                </c:pt>
                <c:pt idx="143">
                  <c:v>96548.82</c:v>
                </c:pt>
                <c:pt idx="144">
                  <c:v>96213.48</c:v>
                </c:pt>
                <c:pt idx="145">
                  <c:v>95878.45</c:v>
                </c:pt>
                <c:pt idx="146">
                  <c:v>95553.52</c:v>
                </c:pt>
                <c:pt idx="147">
                  <c:v>95220.49</c:v>
                </c:pt>
                <c:pt idx="148">
                  <c:v>94868.800000000003</c:v>
                </c:pt>
                <c:pt idx="149">
                  <c:v>94517.97</c:v>
                </c:pt>
                <c:pt idx="150">
                  <c:v>94158.8</c:v>
                </c:pt>
                <c:pt idx="151">
                  <c:v>93790.9</c:v>
                </c:pt>
                <c:pt idx="152">
                  <c:v>93433.600000000006</c:v>
                </c:pt>
                <c:pt idx="153">
                  <c:v>93114.75</c:v>
                </c:pt>
                <c:pt idx="154">
                  <c:v>92758.74</c:v>
                </c:pt>
                <c:pt idx="155">
                  <c:v>92404.13</c:v>
                </c:pt>
                <c:pt idx="156">
                  <c:v>92040.89</c:v>
                </c:pt>
                <c:pt idx="157">
                  <c:v>91595.34</c:v>
                </c:pt>
                <c:pt idx="158">
                  <c:v>91142.16</c:v>
                </c:pt>
                <c:pt idx="159">
                  <c:v>90689.98</c:v>
                </c:pt>
                <c:pt idx="160">
                  <c:v>90211.89</c:v>
                </c:pt>
                <c:pt idx="161">
                  <c:v>89717.119999999995</c:v>
                </c:pt>
                <c:pt idx="162">
                  <c:v>89251.69</c:v>
                </c:pt>
                <c:pt idx="163">
                  <c:v>88787.81</c:v>
                </c:pt>
                <c:pt idx="164">
                  <c:v>88334.34</c:v>
                </c:pt>
                <c:pt idx="165">
                  <c:v>87846.25</c:v>
                </c:pt>
                <c:pt idx="166">
                  <c:v>87377.9</c:v>
                </c:pt>
                <c:pt idx="167">
                  <c:v>86911.13</c:v>
                </c:pt>
                <c:pt idx="168">
                  <c:v>86454.56</c:v>
                </c:pt>
                <c:pt idx="169">
                  <c:v>85972.88</c:v>
                </c:pt>
                <c:pt idx="170">
                  <c:v>85501.86</c:v>
                </c:pt>
                <c:pt idx="171">
                  <c:v>84996.52</c:v>
                </c:pt>
                <c:pt idx="172">
                  <c:v>84511</c:v>
                </c:pt>
                <c:pt idx="173">
                  <c:v>84053.29</c:v>
                </c:pt>
                <c:pt idx="174">
                  <c:v>83623.55</c:v>
                </c:pt>
                <c:pt idx="175">
                  <c:v>83238.210000000006</c:v>
                </c:pt>
                <c:pt idx="176">
                  <c:v>82836.88</c:v>
                </c:pt>
                <c:pt idx="177">
                  <c:v>82428.27</c:v>
                </c:pt>
                <c:pt idx="178">
                  <c:v>82012.12</c:v>
                </c:pt>
                <c:pt idx="179">
                  <c:v>81605.759999999995</c:v>
                </c:pt>
                <c:pt idx="180">
                  <c:v>81201.149999999994</c:v>
                </c:pt>
                <c:pt idx="181">
                  <c:v>80780.289999999994</c:v>
                </c:pt>
                <c:pt idx="182">
                  <c:v>80420.94</c:v>
                </c:pt>
              </c:numCache>
            </c:numRef>
          </c:val>
          <c:smooth val="0"/>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ser>
          <c:idx val="2"/>
          <c:order val="6"/>
          <c:tx>
            <c:v>CROS Content</c:v>
          </c:tx>
          <c:spPr>
            <a:ln w="38100">
              <a:solidFill>
                <a:srgbClr val="FF00FF"/>
              </a:solidFill>
              <a:prstDash val="solid"/>
            </a:ln>
          </c:spPr>
          <c:marker>
            <c:symbol val="none"/>
          </c:marker>
          <c:val>
            <c:numRef>
              <c:f>Forecast!$AR$35:$AR$217</c:f>
              <c:numCache>
                <c:formatCode>#,##0</c:formatCode>
                <c:ptCount val="183"/>
                <c:pt idx="0">
                  <c:v>66168.28</c:v>
                </c:pt>
                <c:pt idx="1">
                  <c:v>66130.59</c:v>
                </c:pt>
                <c:pt idx="2">
                  <c:v>66093.27</c:v>
                </c:pt>
                <c:pt idx="3">
                  <c:v>66048.3</c:v>
                </c:pt>
                <c:pt idx="4">
                  <c:v>65973.37</c:v>
                </c:pt>
                <c:pt idx="5">
                  <c:v>65898.490000000005</c:v>
                </c:pt>
                <c:pt idx="6">
                  <c:v>65794.100000000006</c:v>
                </c:pt>
                <c:pt idx="7">
                  <c:v>65823.66</c:v>
                </c:pt>
                <c:pt idx="8">
                  <c:v>65838.62</c:v>
                </c:pt>
                <c:pt idx="9">
                  <c:v>65823.66</c:v>
                </c:pt>
                <c:pt idx="10">
                  <c:v>65808.7</c:v>
                </c:pt>
                <c:pt idx="11">
                  <c:v>65801.399999999994</c:v>
                </c:pt>
                <c:pt idx="12">
                  <c:v>65883.520000000004</c:v>
                </c:pt>
                <c:pt idx="13">
                  <c:v>66055.61</c:v>
                </c:pt>
                <c:pt idx="14">
                  <c:v>66265.67</c:v>
                </c:pt>
                <c:pt idx="15">
                  <c:v>66468.41</c:v>
                </c:pt>
                <c:pt idx="16">
                  <c:v>66693.95</c:v>
                </c:pt>
                <c:pt idx="17">
                  <c:v>66935.149999999994</c:v>
                </c:pt>
                <c:pt idx="18">
                  <c:v>67260.58</c:v>
                </c:pt>
                <c:pt idx="19">
                  <c:v>67548.91</c:v>
                </c:pt>
                <c:pt idx="20">
                  <c:v>67769.649999999994</c:v>
                </c:pt>
                <c:pt idx="21">
                  <c:v>67922.320000000007</c:v>
                </c:pt>
                <c:pt idx="22">
                  <c:v>68029.34</c:v>
                </c:pt>
                <c:pt idx="23">
                  <c:v>68243.360000000001</c:v>
                </c:pt>
                <c:pt idx="24">
                  <c:v>68427.520000000004</c:v>
                </c:pt>
                <c:pt idx="25">
                  <c:v>68557.990000000005</c:v>
                </c:pt>
                <c:pt idx="26">
                  <c:v>68688.639999999999</c:v>
                </c:pt>
                <c:pt idx="27">
                  <c:v>68773.210000000006</c:v>
                </c:pt>
                <c:pt idx="28">
                  <c:v>68811.95</c:v>
                </c:pt>
                <c:pt idx="29">
                  <c:v>68834.899999999994</c:v>
                </c:pt>
                <c:pt idx="30">
                  <c:v>68873.289999999994</c:v>
                </c:pt>
                <c:pt idx="31">
                  <c:v>68919.600000000006</c:v>
                </c:pt>
                <c:pt idx="32">
                  <c:v>68942.95</c:v>
                </c:pt>
                <c:pt idx="33">
                  <c:v>68981.38</c:v>
                </c:pt>
                <c:pt idx="34">
                  <c:v>69074.13</c:v>
                </c:pt>
                <c:pt idx="35">
                  <c:v>69251.960000000006</c:v>
                </c:pt>
                <c:pt idx="36">
                  <c:v>69476.7</c:v>
                </c:pt>
                <c:pt idx="37">
                  <c:v>69771.839999999997</c:v>
                </c:pt>
                <c:pt idx="38">
                  <c:v>70231.88</c:v>
                </c:pt>
                <c:pt idx="39">
                  <c:v>70686.38</c:v>
                </c:pt>
                <c:pt idx="40">
                  <c:v>71111.34</c:v>
                </c:pt>
                <c:pt idx="41">
                  <c:v>71601.47</c:v>
                </c:pt>
                <c:pt idx="42">
                  <c:v>72149.490000000005</c:v>
                </c:pt>
                <c:pt idx="43">
                  <c:v>72796.58</c:v>
                </c:pt>
                <c:pt idx="44">
                  <c:v>73359.070000000007</c:v>
                </c:pt>
                <c:pt idx="45">
                  <c:v>73875.5</c:v>
                </c:pt>
                <c:pt idx="46">
                  <c:v>74272.95</c:v>
                </c:pt>
                <c:pt idx="47">
                  <c:v>74581.919999999998</c:v>
                </c:pt>
                <c:pt idx="48">
                  <c:v>74802.03</c:v>
                </c:pt>
                <c:pt idx="49">
                  <c:v>74957.11</c:v>
                </c:pt>
                <c:pt idx="50">
                  <c:v>75096.02</c:v>
                </c:pt>
                <c:pt idx="51">
                  <c:v>75235.08</c:v>
                </c:pt>
                <c:pt idx="52">
                  <c:v>75374.7</c:v>
                </c:pt>
                <c:pt idx="53">
                  <c:v>75587.86</c:v>
                </c:pt>
                <c:pt idx="54">
                  <c:v>75875.73</c:v>
                </c:pt>
                <c:pt idx="55">
                  <c:v>76221.919999999998</c:v>
                </c:pt>
                <c:pt idx="56">
                  <c:v>76668.600000000006</c:v>
                </c:pt>
                <c:pt idx="57">
                  <c:v>77017.05</c:v>
                </c:pt>
                <c:pt idx="58">
                  <c:v>77349.8</c:v>
                </c:pt>
                <c:pt idx="59">
                  <c:v>77700.19</c:v>
                </c:pt>
                <c:pt idx="60">
                  <c:v>78135.45</c:v>
                </c:pt>
                <c:pt idx="61">
                  <c:v>78673.350000000006</c:v>
                </c:pt>
                <c:pt idx="62">
                  <c:v>79340.55</c:v>
                </c:pt>
                <c:pt idx="63">
                  <c:v>79909.23</c:v>
                </c:pt>
                <c:pt idx="64">
                  <c:v>80480.62</c:v>
                </c:pt>
                <c:pt idx="65">
                  <c:v>81149.52</c:v>
                </c:pt>
                <c:pt idx="66">
                  <c:v>81761.31</c:v>
                </c:pt>
                <c:pt idx="67">
                  <c:v>82350.27</c:v>
                </c:pt>
                <c:pt idx="68">
                  <c:v>82915.61</c:v>
                </c:pt>
                <c:pt idx="69">
                  <c:v>83851.33</c:v>
                </c:pt>
                <c:pt idx="70">
                  <c:v>84943.83</c:v>
                </c:pt>
                <c:pt idx="71">
                  <c:v>86294.12</c:v>
                </c:pt>
                <c:pt idx="72">
                  <c:v>87440.69</c:v>
                </c:pt>
                <c:pt idx="73">
                  <c:v>88433.86</c:v>
                </c:pt>
                <c:pt idx="74">
                  <c:v>89215.2</c:v>
                </c:pt>
                <c:pt idx="75">
                  <c:v>89945.95</c:v>
                </c:pt>
                <c:pt idx="76">
                  <c:v>90754.74</c:v>
                </c:pt>
                <c:pt idx="77">
                  <c:v>91725.27</c:v>
                </c:pt>
                <c:pt idx="78">
                  <c:v>93030.12</c:v>
                </c:pt>
                <c:pt idx="79">
                  <c:v>94205.84</c:v>
                </c:pt>
                <c:pt idx="80">
                  <c:v>95096.51</c:v>
                </c:pt>
                <c:pt idx="81">
                  <c:v>95744.56</c:v>
                </c:pt>
                <c:pt idx="82">
                  <c:v>96251.839999999997</c:v>
                </c:pt>
                <c:pt idx="83">
                  <c:v>96635.59</c:v>
                </c:pt>
                <c:pt idx="84">
                  <c:v>97049.04</c:v>
                </c:pt>
                <c:pt idx="85">
                  <c:v>97483.45</c:v>
                </c:pt>
                <c:pt idx="86">
                  <c:v>97947.98</c:v>
                </c:pt>
                <c:pt idx="87">
                  <c:v>98404.44</c:v>
                </c:pt>
                <c:pt idx="88">
                  <c:v>98871.8</c:v>
                </c:pt>
                <c:pt idx="89">
                  <c:v>99301.42</c:v>
                </c:pt>
                <c:pt idx="90">
                  <c:v>99682.94</c:v>
                </c:pt>
                <c:pt idx="91">
                  <c:v>99908.56</c:v>
                </c:pt>
                <c:pt idx="92">
                  <c:v>100065.88</c:v>
                </c:pt>
                <c:pt idx="93">
                  <c:v>100213.27</c:v>
                </c:pt>
                <c:pt idx="94">
                  <c:v>100390.6</c:v>
                </c:pt>
                <c:pt idx="95">
                  <c:v>100577.77</c:v>
                </c:pt>
                <c:pt idx="96">
                  <c:v>100716</c:v>
                </c:pt>
                <c:pt idx="97">
                  <c:v>100952.77</c:v>
                </c:pt>
                <c:pt idx="98">
                  <c:v>101111.13</c:v>
                </c:pt>
                <c:pt idx="99">
                  <c:v>101259.51</c:v>
                </c:pt>
                <c:pt idx="100">
                  <c:v>101378.5</c:v>
                </c:pt>
                <c:pt idx="101">
                  <c:v>101527.13</c:v>
                </c:pt>
                <c:pt idx="102">
                  <c:v>101745.73</c:v>
                </c:pt>
                <c:pt idx="103">
                  <c:v>101904.45</c:v>
                </c:pt>
                <c:pt idx="104">
                  <c:v>101984.1</c:v>
                </c:pt>
                <c:pt idx="105">
                  <c:v>102014.23</c:v>
                </c:pt>
                <c:pt idx="106">
                  <c:v>102034.16</c:v>
                </c:pt>
                <c:pt idx="107">
                  <c:v>102063.8</c:v>
                </c:pt>
                <c:pt idx="108">
                  <c:v>102074.01</c:v>
                </c:pt>
                <c:pt idx="109">
                  <c:v>102074.01</c:v>
                </c:pt>
                <c:pt idx="110">
                  <c:v>102083.73</c:v>
                </c:pt>
                <c:pt idx="111">
                  <c:v>102083.73</c:v>
                </c:pt>
                <c:pt idx="112">
                  <c:v>102074.01</c:v>
                </c:pt>
                <c:pt idx="113">
                  <c:v>102014.23</c:v>
                </c:pt>
                <c:pt idx="114">
                  <c:v>101934.55</c:v>
                </c:pt>
                <c:pt idx="115">
                  <c:v>101874.83</c:v>
                </c:pt>
                <c:pt idx="116">
                  <c:v>101805.41</c:v>
                </c:pt>
                <c:pt idx="117">
                  <c:v>101725.85</c:v>
                </c:pt>
                <c:pt idx="118">
                  <c:v>101656.02</c:v>
                </c:pt>
                <c:pt idx="119">
                  <c:v>101626.45</c:v>
                </c:pt>
                <c:pt idx="120">
                  <c:v>101557.16</c:v>
                </c:pt>
                <c:pt idx="121">
                  <c:v>101457.88</c:v>
                </c:pt>
                <c:pt idx="122">
                  <c:v>101299.16</c:v>
                </c:pt>
                <c:pt idx="123">
                  <c:v>101140.61</c:v>
                </c:pt>
                <c:pt idx="124">
                  <c:v>100982.7</c:v>
                </c:pt>
                <c:pt idx="125">
                  <c:v>100795.05</c:v>
                </c:pt>
                <c:pt idx="126">
                  <c:v>100577.77</c:v>
                </c:pt>
                <c:pt idx="127">
                  <c:v>100351.17</c:v>
                </c:pt>
                <c:pt idx="128">
                  <c:v>100154.2</c:v>
                </c:pt>
                <c:pt idx="129">
                  <c:v>99977.61</c:v>
                </c:pt>
                <c:pt idx="130">
                  <c:v>99800.74</c:v>
                </c:pt>
                <c:pt idx="131">
                  <c:v>99634.13</c:v>
                </c:pt>
                <c:pt idx="132">
                  <c:v>99438.05</c:v>
                </c:pt>
                <c:pt idx="133">
                  <c:v>99213.11</c:v>
                </c:pt>
                <c:pt idx="134">
                  <c:v>99018.05</c:v>
                </c:pt>
                <c:pt idx="135">
                  <c:v>98813.24</c:v>
                </c:pt>
                <c:pt idx="136">
                  <c:v>98569.73</c:v>
                </c:pt>
                <c:pt idx="137">
                  <c:v>98326.61</c:v>
                </c:pt>
                <c:pt idx="138">
                  <c:v>98093.34</c:v>
                </c:pt>
                <c:pt idx="139">
                  <c:v>97822.13</c:v>
                </c:pt>
                <c:pt idx="140">
                  <c:v>97502.79</c:v>
                </c:pt>
                <c:pt idx="141">
                  <c:v>97203.43</c:v>
                </c:pt>
                <c:pt idx="142">
                  <c:v>96876</c:v>
                </c:pt>
                <c:pt idx="143">
                  <c:v>96548.82</c:v>
                </c:pt>
                <c:pt idx="144">
                  <c:v>96213.48</c:v>
                </c:pt>
                <c:pt idx="145">
                  <c:v>95878.45</c:v>
                </c:pt>
                <c:pt idx="146">
                  <c:v>95553.52</c:v>
                </c:pt>
                <c:pt idx="147">
                  <c:v>95220.49</c:v>
                </c:pt>
                <c:pt idx="148">
                  <c:v>94868.800000000003</c:v>
                </c:pt>
                <c:pt idx="149">
                  <c:v>94517.97</c:v>
                </c:pt>
                <c:pt idx="150">
                  <c:v>94158.8</c:v>
                </c:pt>
                <c:pt idx="151">
                  <c:v>93790.9</c:v>
                </c:pt>
                <c:pt idx="152">
                  <c:v>93433.600000000006</c:v>
                </c:pt>
                <c:pt idx="153">
                  <c:v>93114.75</c:v>
                </c:pt>
                <c:pt idx="154">
                  <c:v>92758.74</c:v>
                </c:pt>
                <c:pt idx="155">
                  <c:v>92404.13</c:v>
                </c:pt>
                <c:pt idx="156">
                  <c:v>92040.89</c:v>
                </c:pt>
                <c:pt idx="157">
                  <c:v>91595.34</c:v>
                </c:pt>
                <c:pt idx="158">
                  <c:v>91142.16</c:v>
                </c:pt>
                <c:pt idx="159">
                  <c:v>90689.98</c:v>
                </c:pt>
                <c:pt idx="160">
                  <c:v>90211.89</c:v>
                </c:pt>
                <c:pt idx="161">
                  <c:v>89717.119999999995</c:v>
                </c:pt>
                <c:pt idx="162">
                  <c:v>89251.69</c:v>
                </c:pt>
                <c:pt idx="163">
                  <c:v>88787.81</c:v>
                </c:pt>
                <c:pt idx="164">
                  <c:v>88334.34</c:v>
                </c:pt>
                <c:pt idx="165">
                  <c:v>87846.25</c:v>
                </c:pt>
                <c:pt idx="166">
                  <c:v>87377.9</c:v>
                </c:pt>
                <c:pt idx="167">
                  <c:v>86911.13</c:v>
                </c:pt>
                <c:pt idx="168">
                  <c:v>86454.56</c:v>
                </c:pt>
                <c:pt idx="169">
                  <c:v>85972.88</c:v>
                </c:pt>
                <c:pt idx="170">
                  <c:v>85501.86</c:v>
                </c:pt>
                <c:pt idx="171">
                  <c:v>84996.52</c:v>
                </c:pt>
                <c:pt idx="172">
                  <c:v>84511</c:v>
                </c:pt>
                <c:pt idx="173">
                  <c:v>84053.29</c:v>
                </c:pt>
                <c:pt idx="174">
                  <c:v>83623.55</c:v>
                </c:pt>
                <c:pt idx="175">
                  <c:v>83238.210000000006</c:v>
                </c:pt>
                <c:pt idx="176">
                  <c:v>82836.88</c:v>
                </c:pt>
                <c:pt idx="177">
                  <c:v>82428.27</c:v>
                </c:pt>
                <c:pt idx="178">
                  <c:v>82012.12</c:v>
                </c:pt>
                <c:pt idx="179">
                  <c:v>81605.759999999995</c:v>
                </c:pt>
                <c:pt idx="180">
                  <c:v>81201.149999999994</c:v>
                </c:pt>
                <c:pt idx="181">
                  <c:v>80780.289999999994</c:v>
                </c:pt>
                <c:pt idx="182">
                  <c:v>80420.94</c:v>
                </c:pt>
              </c:numCache>
            </c:numRef>
          </c:val>
          <c:smooth val="0"/>
        </c:ser>
        <c:dLbls>
          <c:showLegendKey val="0"/>
          <c:showVal val="0"/>
          <c:showCatName val="0"/>
          <c:showSerName val="0"/>
          <c:showPercent val="0"/>
          <c:showBubbleSize val="0"/>
        </c:dLbls>
        <c:marker val="1"/>
        <c:smooth val="0"/>
        <c:axId val="522760856"/>
        <c:axId val="522761248"/>
      </c:lineChart>
      <c:dateAx>
        <c:axId val="522760072"/>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522760464"/>
        <c:crosses val="autoZero"/>
        <c:auto val="1"/>
        <c:lblOffset val="100"/>
        <c:baseTimeUnit val="days"/>
        <c:majorUnit val="1"/>
        <c:majorTimeUnit val="months"/>
        <c:minorUnit val="1"/>
        <c:minorTimeUnit val="months"/>
      </c:dateAx>
      <c:valAx>
        <c:axId val="522760464"/>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522760072"/>
        <c:crosses val="autoZero"/>
        <c:crossBetween val="between"/>
      </c:valAx>
      <c:catAx>
        <c:axId val="522760856"/>
        <c:scaling>
          <c:orientation val="minMax"/>
        </c:scaling>
        <c:delete val="1"/>
        <c:axPos val="b"/>
        <c:majorTickMark val="out"/>
        <c:minorTickMark val="none"/>
        <c:tickLblPos val="none"/>
        <c:crossAx val="522761248"/>
        <c:crosses val="autoZero"/>
        <c:auto val="1"/>
        <c:lblAlgn val="ctr"/>
        <c:lblOffset val="100"/>
        <c:noMultiLvlLbl val="0"/>
      </c:catAx>
      <c:valAx>
        <c:axId val="522761248"/>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522760856"/>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sheet1.xml><?xml version="1.0" encoding="utf-8"?>
<chartsheet xmlns="http://schemas.openxmlformats.org/spreadsheetml/2006/main" xmlns:r="http://schemas.openxmlformats.org/officeDocument/2006/relationships">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7620</xdr:rowOff>
        </xdr:from>
        <xdr:to>
          <xdr:col>2</xdr:col>
          <xdr:colOff>137160</xdr:colOff>
          <xdr:row>1</xdr:row>
          <xdr:rowOff>68580</xdr:rowOff>
        </xdr:to>
        <xdr:sp macro="" textlink="">
          <xdr:nvSpPr>
            <xdr:cNvPr id="6145" name="Option Button 1" hidden="1">
              <a:extLst>
                <a:ext uri="{63B3BB69-23CF-44E3-9099-C40C66FF867C}">
                  <a14:compatExt spid="_x0000_s6145"/>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45720</xdr:rowOff>
        </xdr:from>
        <xdr:to>
          <xdr:col>2</xdr:col>
          <xdr:colOff>137160</xdr:colOff>
          <xdr:row>2</xdr:row>
          <xdr:rowOff>99060</xdr:rowOff>
        </xdr:to>
        <xdr:sp macro="" textlink="">
          <xdr:nvSpPr>
            <xdr:cNvPr id="6146" name="Option Button 2" hidden="1">
              <a:extLst>
                <a:ext uri="{63B3BB69-23CF-44E3-9099-C40C66FF867C}">
                  <a14:compatExt spid="_x0000_s6146"/>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ydrometdata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42826</v>
          </cell>
          <cell r="C4">
            <v>2268.125</v>
          </cell>
          <cell r="D4">
            <v>66168.28</v>
          </cell>
          <cell r="E4">
            <v>7724.49</v>
          </cell>
          <cell r="F4">
            <v>0</v>
          </cell>
          <cell r="G4">
            <v>113.6197883</v>
          </cell>
          <cell r="H4">
            <v>2.48</v>
          </cell>
          <cell r="I4">
            <v>4.4010417000000004</v>
          </cell>
          <cell r="J4">
            <v>148.27083329999999</v>
          </cell>
        </row>
        <row r="5">
          <cell r="B5">
            <v>42827</v>
          </cell>
          <cell r="C5">
            <v>2178.5416667</v>
          </cell>
          <cell r="D5">
            <v>66130.59</v>
          </cell>
          <cell r="E5">
            <v>7724.44</v>
          </cell>
          <cell r="F5">
            <v>0</v>
          </cell>
          <cell r="G5">
            <v>125.45935830000001</v>
          </cell>
          <cell r="H5">
            <v>2.5558333000000002</v>
          </cell>
          <cell r="I5">
            <v>4.2177083</v>
          </cell>
          <cell r="J5">
            <v>148.58333329999999</v>
          </cell>
        </row>
        <row r="6">
          <cell r="B6">
            <v>42828</v>
          </cell>
          <cell r="C6">
            <v>1941.1458333</v>
          </cell>
          <cell r="D6">
            <v>66093.27</v>
          </cell>
          <cell r="E6">
            <v>7724.39</v>
          </cell>
          <cell r="F6">
            <v>0</v>
          </cell>
          <cell r="G6">
            <v>129.1400175</v>
          </cell>
          <cell r="H6">
            <v>2.5587499999999999</v>
          </cell>
          <cell r="I6">
            <v>4.1100000000000003</v>
          </cell>
          <cell r="J6">
            <v>148.375</v>
          </cell>
        </row>
        <row r="7">
          <cell r="B7">
            <v>42829</v>
          </cell>
          <cell r="C7">
            <v>1782.2916667</v>
          </cell>
          <cell r="D7">
            <v>66048.3</v>
          </cell>
          <cell r="E7">
            <v>7724.33</v>
          </cell>
          <cell r="F7">
            <v>0</v>
          </cell>
          <cell r="G7">
            <v>117.5977354</v>
          </cell>
          <cell r="H7">
            <v>2.48</v>
          </cell>
          <cell r="I7">
            <v>3.9335417000000001</v>
          </cell>
          <cell r="J7">
            <v>148</v>
          </cell>
        </row>
        <row r="8">
          <cell r="B8">
            <v>42830</v>
          </cell>
          <cell r="C8">
            <v>1637.1875</v>
          </cell>
          <cell r="D8">
            <v>65973.37</v>
          </cell>
          <cell r="E8">
            <v>7724.23</v>
          </cell>
          <cell r="F8">
            <v>0</v>
          </cell>
          <cell r="G8">
            <v>110.1956375</v>
          </cell>
          <cell r="H8">
            <v>2.48</v>
          </cell>
          <cell r="I8">
            <v>3.7731249999999998</v>
          </cell>
          <cell r="J8">
            <v>148</v>
          </cell>
        </row>
        <row r="9">
          <cell r="B9">
            <v>42831</v>
          </cell>
          <cell r="C9">
            <v>1448.4375</v>
          </cell>
          <cell r="D9">
            <v>65898.490000000005</v>
          </cell>
          <cell r="E9">
            <v>7724.13</v>
          </cell>
          <cell r="F9">
            <v>0</v>
          </cell>
          <cell r="G9">
            <v>106.5975021</v>
          </cell>
          <cell r="H9">
            <v>2.5325000000000002</v>
          </cell>
          <cell r="I9">
            <v>3.5691666999999998</v>
          </cell>
          <cell r="J9">
            <v>147.97916670000001</v>
          </cell>
        </row>
        <row r="10">
          <cell r="B10">
            <v>42832</v>
          </cell>
          <cell r="C10">
            <v>1245.1041667</v>
          </cell>
          <cell r="D10">
            <v>65794.100000000006</v>
          </cell>
          <cell r="E10">
            <v>7723.99</v>
          </cell>
          <cell r="F10">
            <v>0</v>
          </cell>
          <cell r="G10">
            <v>95.2820763</v>
          </cell>
          <cell r="H10">
            <v>2.6169791999999998</v>
          </cell>
          <cell r="I10">
            <v>3.5408333000000001</v>
          </cell>
          <cell r="J10">
            <v>147.97916670000001</v>
          </cell>
        </row>
        <row r="11">
          <cell r="B11">
            <v>42833</v>
          </cell>
          <cell r="C11">
            <v>1119.8958333</v>
          </cell>
          <cell r="D11">
            <v>65823.66</v>
          </cell>
          <cell r="E11">
            <v>7724.03</v>
          </cell>
          <cell r="F11">
            <v>0</v>
          </cell>
          <cell r="G11">
            <v>155.89551789999999</v>
          </cell>
          <cell r="H11">
            <v>3.05</v>
          </cell>
          <cell r="I11">
            <v>3.6148958000000002</v>
          </cell>
          <cell r="J11">
            <v>148.16666670000001</v>
          </cell>
        </row>
        <row r="12">
          <cell r="B12">
            <v>42834</v>
          </cell>
          <cell r="C12">
            <v>1159.5833333</v>
          </cell>
          <cell r="D12">
            <v>65838.62</v>
          </cell>
          <cell r="E12">
            <v>7724.05</v>
          </cell>
          <cell r="F12">
            <v>0</v>
          </cell>
          <cell r="G12">
            <v>155.64480499999999</v>
          </cell>
          <cell r="H12">
            <v>3.05</v>
          </cell>
          <cell r="I12">
            <v>3.7822917</v>
          </cell>
          <cell r="J12">
            <v>148.08333329999999</v>
          </cell>
        </row>
        <row r="13">
          <cell r="B13">
            <v>42835</v>
          </cell>
          <cell r="C13">
            <v>1310.5208333</v>
          </cell>
          <cell r="D13">
            <v>65823.66</v>
          </cell>
          <cell r="E13">
            <v>7724.03</v>
          </cell>
          <cell r="F13">
            <v>0</v>
          </cell>
          <cell r="G13">
            <v>132.95959830000001</v>
          </cell>
          <cell r="H13">
            <v>3.0952082999999999</v>
          </cell>
          <cell r="I13">
            <v>3.78</v>
          </cell>
          <cell r="J13">
            <v>148.08333329999999</v>
          </cell>
        </row>
        <row r="14">
          <cell r="B14">
            <v>42836</v>
          </cell>
          <cell r="C14">
            <v>1203.5416667</v>
          </cell>
          <cell r="D14">
            <v>65808.7</v>
          </cell>
          <cell r="E14">
            <v>7724.01</v>
          </cell>
          <cell r="F14">
            <v>0</v>
          </cell>
          <cell r="G14">
            <v>136.67835210000001</v>
          </cell>
          <cell r="H14">
            <v>3.3309375000000001</v>
          </cell>
          <cell r="I14">
            <v>3.78</v>
          </cell>
          <cell r="J14">
            <v>148.02083329999999</v>
          </cell>
        </row>
        <row r="15">
          <cell r="B15">
            <v>42837</v>
          </cell>
          <cell r="C15">
            <v>1109.625</v>
          </cell>
          <cell r="D15">
            <v>65801.399999999994</v>
          </cell>
          <cell r="E15">
            <v>7724</v>
          </cell>
          <cell r="F15">
            <v>0</v>
          </cell>
          <cell r="G15">
            <v>141.07334539999999</v>
          </cell>
          <cell r="H15">
            <v>3.36</v>
          </cell>
          <cell r="I15">
            <v>3.8120832999999998</v>
          </cell>
          <cell r="J15">
            <v>148.66666670000001</v>
          </cell>
        </row>
        <row r="16">
          <cell r="B16">
            <v>42838</v>
          </cell>
          <cell r="C16">
            <v>982.05208330000005</v>
          </cell>
          <cell r="D16">
            <v>65883.520000000004</v>
          </cell>
          <cell r="E16">
            <v>7724.11</v>
          </cell>
          <cell r="F16">
            <v>0</v>
          </cell>
          <cell r="G16">
            <v>190.38876959999999</v>
          </cell>
          <cell r="H16">
            <v>4.3928124999999998</v>
          </cell>
          <cell r="I16">
            <v>3.9862500000000001</v>
          </cell>
          <cell r="J16">
            <v>149</v>
          </cell>
        </row>
        <row r="17">
          <cell r="B17">
            <v>42839</v>
          </cell>
          <cell r="C17">
            <v>1167.9166667</v>
          </cell>
          <cell r="D17">
            <v>66055.61</v>
          </cell>
          <cell r="E17">
            <v>7724.34</v>
          </cell>
          <cell r="F17">
            <v>0</v>
          </cell>
          <cell r="G17">
            <v>232.2866496</v>
          </cell>
          <cell r="H17">
            <v>14.075833299999999</v>
          </cell>
          <cell r="I17">
            <v>4.0779167000000003</v>
          </cell>
          <cell r="J17">
            <v>149.39583329999999</v>
          </cell>
        </row>
        <row r="18">
          <cell r="B18">
            <v>42840</v>
          </cell>
          <cell r="C18">
            <v>1566.5625</v>
          </cell>
          <cell r="D18">
            <v>66265.67</v>
          </cell>
          <cell r="E18">
            <v>7724.62</v>
          </cell>
          <cell r="F18">
            <v>0</v>
          </cell>
          <cell r="G18">
            <v>251.26227829999999</v>
          </cell>
          <cell r="H18">
            <v>20.436458300000002</v>
          </cell>
          <cell r="I18">
            <v>4.3002083000000004</v>
          </cell>
          <cell r="J18">
            <v>149.6875</v>
          </cell>
        </row>
        <row r="19">
          <cell r="B19">
            <v>42841</v>
          </cell>
          <cell r="C19">
            <v>2015</v>
          </cell>
          <cell r="D19">
            <v>66468.41</v>
          </cell>
          <cell r="E19">
            <v>7724.89</v>
          </cell>
          <cell r="F19">
            <v>0</v>
          </cell>
          <cell r="G19">
            <v>251.19374999999999</v>
          </cell>
          <cell r="H19">
            <v>21.872916700000001</v>
          </cell>
          <cell r="I19">
            <v>4.6187500000000004</v>
          </cell>
          <cell r="J19">
            <v>149.9375</v>
          </cell>
        </row>
        <row r="20">
          <cell r="B20">
            <v>42842</v>
          </cell>
          <cell r="C20">
            <v>2223.75</v>
          </cell>
          <cell r="D20">
            <v>66693.95</v>
          </cell>
          <cell r="E20">
            <v>7725.19</v>
          </cell>
          <cell r="F20">
            <v>0</v>
          </cell>
          <cell r="G20">
            <v>251.2456196</v>
          </cell>
          <cell r="H20">
            <v>24.857291700000001</v>
          </cell>
          <cell r="I20">
            <v>5.1395833</v>
          </cell>
          <cell r="J20">
            <v>150.03125</v>
          </cell>
        </row>
        <row r="21">
          <cell r="B21">
            <v>42843</v>
          </cell>
          <cell r="C21">
            <v>2369.6875</v>
          </cell>
          <cell r="D21">
            <v>66935.149999999994</v>
          </cell>
          <cell r="E21">
            <v>7725.51</v>
          </cell>
          <cell r="F21">
            <v>0</v>
          </cell>
          <cell r="G21">
            <v>274.95311379999998</v>
          </cell>
          <cell r="H21">
            <v>34.85</v>
          </cell>
          <cell r="I21">
            <v>6.0289583000000002</v>
          </cell>
          <cell r="J21">
            <v>151.5625</v>
          </cell>
        </row>
        <row r="22">
          <cell r="B22">
            <v>42844</v>
          </cell>
          <cell r="C22">
            <v>2574.8958333</v>
          </cell>
          <cell r="D22">
            <v>67260.58</v>
          </cell>
          <cell r="E22">
            <v>7725.94</v>
          </cell>
          <cell r="F22">
            <v>0</v>
          </cell>
          <cell r="G22">
            <v>314.11779999999999</v>
          </cell>
          <cell r="H22">
            <v>53.5885417</v>
          </cell>
          <cell r="I22">
            <v>6.5017708000000001</v>
          </cell>
          <cell r="J22">
            <v>153.13541670000001</v>
          </cell>
        </row>
        <row r="23">
          <cell r="B23">
            <v>42845</v>
          </cell>
          <cell r="C23">
            <v>3163.8541667</v>
          </cell>
          <cell r="D23">
            <v>67548.91</v>
          </cell>
          <cell r="E23">
            <v>7726.32</v>
          </cell>
          <cell r="F23">
            <v>0</v>
          </cell>
          <cell r="G23">
            <v>288.0841863</v>
          </cell>
          <cell r="H23">
            <v>39.6354167</v>
          </cell>
          <cell r="I23">
            <v>7.1421875000000004</v>
          </cell>
          <cell r="J23">
            <v>153.1875</v>
          </cell>
        </row>
        <row r="24">
          <cell r="B24">
            <v>42846</v>
          </cell>
          <cell r="C24">
            <v>3155.2083333</v>
          </cell>
          <cell r="D24">
            <v>67769.649999999994</v>
          </cell>
          <cell r="E24">
            <v>7726.61</v>
          </cell>
          <cell r="F24">
            <v>0</v>
          </cell>
          <cell r="G24">
            <v>252.52242670000001</v>
          </cell>
          <cell r="H24">
            <v>28.282291699999998</v>
          </cell>
          <cell r="I24">
            <v>7.9215625000000003</v>
          </cell>
          <cell r="J24">
            <v>152.875</v>
          </cell>
        </row>
        <row r="25">
          <cell r="B25">
            <v>42847</v>
          </cell>
          <cell r="C25">
            <v>2859.1666667</v>
          </cell>
          <cell r="D25">
            <v>67922.320000000007</v>
          </cell>
          <cell r="E25">
            <v>7726.81</v>
          </cell>
          <cell r="F25">
            <v>0</v>
          </cell>
          <cell r="G25">
            <v>217.50905420000001</v>
          </cell>
          <cell r="H25">
            <v>20.953125</v>
          </cell>
          <cell r="I25">
            <v>8.5258333000000004</v>
          </cell>
          <cell r="J25">
            <v>153.04166670000001</v>
          </cell>
        </row>
        <row r="26">
          <cell r="B26">
            <v>42848</v>
          </cell>
          <cell r="C26">
            <v>2438.3333333</v>
          </cell>
          <cell r="D26">
            <v>68029.34</v>
          </cell>
          <cell r="E26">
            <v>7726.95</v>
          </cell>
          <cell r="F26">
            <v>0</v>
          </cell>
          <cell r="G26">
            <v>213.95108540000001</v>
          </cell>
          <cell r="H26">
            <v>20.923958299999999</v>
          </cell>
          <cell r="I26">
            <v>8.5337499999999995</v>
          </cell>
          <cell r="J26">
            <v>153.33333329999999</v>
          </cell>
        </row>
        <row r="27">
          <cell r="B27">
            <v>42849</v>
          </cell>
          <cell r="C27">
            <v>2203.5416667</v>
          </cell>
          <cell r="D27">
            <v>68243.360000000001</v>
          </cell>
          <cell r="E27">
            <v>7727.23</v>
          </cell>
          <cell r="F27">
            <v>0</v>
          </cell>
          <cell r="G27">
            <v>241.6166546</v>
          </cell>
          <cell r="H27">
            <v>29.172916699999998</v>
          </cell>
          <cell r="I27">
            <v>8.1945832999999997</v>
          </cell>
          <cell r="J27">
            <v>153.16249999999999</v>
          </cell>
        </row>
        <row r="28">
          <cell r="B28">
            <v>42850</v>
          </cell>
          <cell r="C28">
            <v>2284.7916667</v>
          </cell>
          <cell r="D28">
            <v>68427.520000000004</v>
          </cell>
          <cell r="E28">
            <v>7727.47</v>
          </cell>
          <cell r="F28">
            <v>0</v>
          </cell>
          <cell r="G28">
            <v>237.9307546</v>
          </cell>
          <cell r="H28">
            <v>24.861458299999999</v>
          </cell>
          <cell r="I28">
            <v>7.9012500000000001</v>
          </cell>
          <cell r="J28">
            <v>153.02500000000001</v>
          </cell>
        </row>
        <row r="29">
          <cell r="B29">
            <v>42851</v>
          </cell>
          <cell r="C29">
            <v>2291.25</v>
          </cell>
          <cell r="D29">
            <v>68557.990000000005</v>
          </cell>
          <cell r="E29">
            <v>7727.64</v>
          </cell>
          <cell r="F29">
            <v>0</v>
          </cell>
          <cell r="G29">
            <v>210.97392830000001</v>
          </cell>
          <cell r="H29">
            <v>19.7114583</v>
          </cell>
          <cell r="I29">
            <v>7.7643750000000002</v>
          </cell>
          <cell r="J29">
            <v>153</v>
          </cell>
        </row>
        <row r="30">
          <cell r="B30">
            <v>42852</v>
          </cell>
          <cell r="C30">
            <v>2202.7083333</v>
          </cell>
          <cell r="D30">
            <v>68688.639999999999</v>
          </cell>
          <cell r="E30">
            <v>7727.81</v>
          </cell>
          <cell r="F30">
            <v>0</v>
          </cell>
          <cell r="G30">
            <v>207.12947539999999</v>
          </cell>
          <cell r="H30">
            <v>16.365625000000001</v>
          </cell>
          <cell r="I30">
            <v>7.7418750000000003</v>
          </cell>
          <cell r="J30">
            <v>153</v>
          </cell>
        </row>
        <row r="31">
          <cell r="B31">
            <v>42853</v>
          </cell>
          <cell r="C31">
            <v>2101.0416667</v>
          </cell>
          <cell r="D31">
            <v>68773.210000000006</v>
          </cell>
          <cell r="E31">
            <v>7727.92</v>
          </cell>
          <cell r="F31">
            <v>0</v>
          </cell>
          <cell r="G31">
            <v>184.16954329999999</v>
          </cell>
          <cell r="H31">
            <v>13.4229167</v>
          </cell>
          <cell r="I31">
            <v>7.5</v>
          </cell>
          <cell r="J31">
            <v>153</v>
          </cell>
        </row>
        <row r="32">
          <cell r="B32">
            <v>42854</v>
          </cell>
          <cell r="C32">
            <v>1947.2916667</v>
          </cell>
          <cell r="D32">
            <v>68811.95</v>
          </cell>
          <cell r="E32">
            <v>7727.97</v>
          </cell>
          <cell r="F32">
            <v>0</v>
          </cell>
          <cell r="G32">
            <v>168.91545830000001</v>
          </cell>
          <cell r="H32">
            <v>11.4423958</v>
          </cell>
          <cell r="I32">
            <v>7.2549999999999999</v>
          </cell>
          <cell r="J32">
            <v>152.96875</v>
          </cell>
        </row>
        <row r="33">
          <cell r="B33">
            <v>42855</v>
          </cell>
          <cell r="C33">
            <v>1760.2083333</v>
          </cell>
          <cell r="D33">
            <v>68834.899999999994</v>
          </cell>
          <cell r="E33">
            <v>7728</v>
          </cell>
          <cell r="F33">
            <v>0</v>
          </cell>
          <cell r="G33">
            <v>161.36030629999999</v>
          </cell>
          <cell r="H33">
            <v>7.3051041999999997</v>
          </cell>
          <cell r="I33">
            <v>6.8928124999999998</v>
          </cell>
          <cell r="J33">
            <v>152.75</v>
          </cell>
        </row>
        <row r="34">
          <cell r="B34">
            <v>42856</v>
          </cell>
          <cell r="C34">
            <v>1581.0416667</v>
          </cell>
          <cell r="D34">
            <v>68873.289999999994</v>
          </cell>
          <cell r="E34">
            <v>7728.05</v>
          </cell>
          <cell r="F34">
            <v>3.3325399999999998</v>
          </cell>
          <cell r="G34">
            <v>164.77017420000001</v>
          </cell>
          <cell r="H34">
            <v>3.4019792</v>
          </cell>
          <cell r="I34">
            <v>6.5181250000000004</v>
          </cell>
          <cell r="J34">
            <v>152.34375</v>
          </cell>
        </row>
        <row r="35">
          <cell r="B35">
            <v>42857</v>
          </cell>
          <cell r="C35">
            <v>1453.6458333</v>
          </cell>
          <cell r="D35">
            <v>68919.600000000006</v>
          </cell>
          <cell r="E35">
            <v>7728.11</v>
          </cell>
          <cell r="F35">
            <v>3.3325399999999998</v>
          </cell>
          <cell r="G35">
            <v>176.08397669999999</v>
          </cell>
          <cell r="H35">
            <v>3.36</v>
          </cell>
          <cell r="I35">
            <v>6.2862499999999999</v>
          </cell>
          <cell r="J35">
            <v>151.71875</v>
          </cell>
        </row>
        <row r="36">
          <cell r="B36">
            <v>42858</v>
          </cell>
          <cell r="C36">
            <v>1250.625</v>
          </cell>
          <cell r="D36">
            <v>68942.95</v>
          </cell>
          <cell r="E36">
            <v>7728.14</v>
          </cell>
          <cell r="F36">
            <v>3.33758</v>
          </cell>
          <cell r="G36">
            <v>160.77561080000001</v>
          </cell>
          <cell r="H36">
            <v>3.36</v>
          </cell>
          <cell r="I36">
            <v>6.0181250000000004</v>
          </cell>
          <cell r="J36">
            <v>151.75</v>
          </cell>
        </row>
        <row r="37">
          <cell r="B37">
            <v>42859</v>
          </cell>
          <cell r="C37">
            <v>1246.4583333</v>
          </cell>
          <cell r="D37">
            <v>68981.38</v>
          </cell>
          <cell r="E37">
            <v>7728.19</v>
          </cell>
          <cell r="F37">
            <v>3.33758</v>
          </cell>
          <cell r="G37">
            <v>168.81890960000001</v>
          </cell>
          <cell r="H37">
            <v>3.9231250000000002</v>
          </cell>
          <cell r="I37">
            <v>5.8745833000000003</v>
          </cell>
          <cell r="J37">
            <v>151.84375</v>
          </cell>
        </row>
        <row r="38">
          <cell r="B38">
            <v>42860</v>
          </cell>
          <cell r="C38">
            <v>1176.25</v>
          </cell>
          <cell r="D38">
            <v>69074.13</v>
          </cell>
          <cell r="E38">
            <v>7728.31</v>
          </cell>
          <cell r="F38">
            <v>3.33758</v>
          </cell>
          <cell r="G38">
            <v>228.7181746</v>
          </cell>
          <cell r="H38">
            <v>27.749583300000001</v>
          </cell>
          <cell r="I38">
            <v>5.6362500000000004</v>
          </cell>
          <cell r="J38">
            <v>184.1875</v>
          </cell>
        </row>
        <row r="39">
          <cell r="B39">
            <v>42861</v>
          </cell>
          <cell r="C39">
            <v>1409.7916667</v>
          </cell>
          <cell r="D39">
            <v>69251.960000000006</v>
          </cell>
          <cell r="E39">
            <v>7728.54</v>
          </cell>
          <cell r="F39">
            <v>3.3476699999999999</v>
          </cell>
          <cell r="G39">
            <v>293.16789</v>
          </cell>
          <cell r="H39">
            <v>81.982291700000005</v>
          </cell>
          <cell r="I39">
            <v>5.6443750000000001</v>
          </cell>
          <cell r="J39">
            <v>201.8125</v>
          </cell>
        </row>
        <row r="40">
          <cell r="B40">
            <v>42862</v>
          </cell>
          <cell r="C40">
            <v>2311.25</v>
          </cell>
          <cell r="D40">
            <v>69476.7</v>
          </cell>
          <cell r="E40">
            <v>7728.83</v>
          </cell>
          <cell r="F40">
            <v>3.3527100000000001</v>
          </cell>
          <cell r="G40">
            <v>308.74881379999999</v>
          </cell>
          <cell r="H40">
            <v>138.98958329999999</v>
          </cell>
          <cell r="I40">
            <v>6.0533333000000002</v>
          </cell>
          <cell r="J40">
            <v>202.1875</v>
          </cell>
        </row>
        <row r="41">
          <cell r="B41">
            <v>42863</v>
          </cell>
          <cell r="C41">
            <v>3600.7291667</v>
          </cell>
          <cell r="D41">
            <v>69771.839999999997</v>
          </cell>
          <cell r="E41">
            <v>7729.21</v>
          </cell>
          <cell r="F41">
            <v>3.3627899999999999</v>
          </cell>
          <cell r="G41">
            <v>360.28574630000003</v>
          </cell>
          <cell r="H41">
            <v>168.52083329999999</v>
          </cell>
          <cell r="I41">
            <v>7.0106250000000001</v>
          </cell>
          <cell r="J41">
            <v>203.3125</v>
          </cell>
        </row>
        <row r="42">
          <cell r="B42">
            <v>42864</v>
          </cell>
          <cell r="C42">
            <v>4253.8541667</v>
          </cell>
          <cell r="D42">
            <v>70231.88</v>
          </cell>
          <cell r="E42">
            <v>7729.8</v>
          </cell>
          <cell r="F42">
            <v>3.37792</v>
          </cell>
          <cell r="G42">
            <v>428.00882630000001</v>
          </cell>
          <cell r="H42">
            <v>194.27083329999999</v>
          </cell>
          <cell r="I42">
            <v>8.8460417000000007</v>
          </cell>
          <cell r="J42">
            <v>205.6875</v>
          </cell>
        </row>
        <row r="43">
          <cell r="B43">
            <v>42865</v>
          </cell>
          <cell r="C43">
            <v>4682.1875</v>
          </cell>
          <cell r="D43">
            <v>70686.38</v>
          </cell>
          <cell r="E43">
            <v>7730.38</v>
          </cell>
          <cell r="F43">
            <v>3.3930400000000001</v>
          </cell>
          <cell r="G43">
            <v>425.28974790000001</v>
          </cell>
          <cell r="H43">
            <v>174.83333329999999</v>
          </cell>
          <cell r="I43">
            <v>11.533333300000001</v>
          </cell>
          <cell r="J43">
            <v>208.15625</v>
          </cell>
        </row>
        <row r="44">
          <cell r="B44">
            <v>42866</v>
          </cell>
          <cell r="C44">
            <v>5067.0833333</v>
          </cell>
          <cell r="D44">
            <v>71111.34</v>
          </cell>
          <cell r="E44">
            <v>7730.92</v>
          </cell>
          <cell r="F44">
            <v>3.4081700000000001</v>
          </cell>
          <cell r="G44">
            <v>418.91588789999997</v>
          </cell>
          <cell r="H44">
            <v>198.83333329999999</v>
          </cell>
          <cell r="I44">
            <v>13.45</v>
          </cell>
          <cell r="J44">
            <v>211.01041670000001</v>
          </cell>
        </row>
        <row r="45">
          <cell r="B45">
            <v>42867</v>
          </cell>
          <cell r="C45">
            <v>5361.3541667</v>
          </cell>
          <cell r="D45">
            <v>71601.47</v>
          </cell>
          <cell r="E45">
            <v>7731.54</v>
          </cell>
          <cell r="F45">
            <v>3.4232900000000002</v>
          </cell>
          <cell r="G45">
            <v>458.87072999999998</v>
          </cell>
          <cell r="H45">
            <v>300.4375</v>
          </cell>
          <cell r="I45">
            <v>14.402083299999999</v>
          </cell>
          <cell r="J45">
            <v>222.4375</v>
          </cell>
        </row>
        <row r="46">
          <cell r="B46">
            <v>42868</v>
          </cell>
          <cell r="C46">
            <v>6663.6458333</v>
          </cell>
          <cell r="D46">
            <v>72149.490000000005</v>
          </cell>
          <cell r="E46">
            <v>7732.23</v>
          </cell>
          <cell r="F46">
            <v>3.44346</v>
          </cell>
          <cell r="G46">
            <v>525.79906500000004</v>
          </cell>
          <cell r="H46">
            <v>441.734375</v>
          </cell>
          <cell r="I46">
            <v>15.644791700000001</v>
          </cell>
          <cell r="J46">
            <v>253.65625</v>
          </cell>
        </row>
        <row r="47">
          <cell r="B47">
            <v>42869</v>
          </cell>
          <cell r="C47">
            <v>7846.6666667</v>
          </cell>
          <cell r="D47">
            <v>72796.58</v>
          </cell>
          <cell r="E47">
            <v>7733.04</v>
          </cell>
          <cell r="F47">
            <v>3.4636300000000002</v>
          </cell>
          <cell r="G47">
            <v>563.31406830000003</v>
          </cell>
          <cell r="H47">
            <v>487.70833329999999</v>
          </cell>
          <cell r="I47">
            <v>19.765625</v>
          </cell>
          <cell r="J47">
            <v>257.47916670000001</v>
          </cell>
        </row>
        <row r="48">
          <cell r="B48">
            <v>42870</v>
          </cell>
          <cell r="C48">
            <v>8053.6458333</v>
          </cell>
          <cell r="D48">
            <v>73359.070000000007</v>
          </cell>
          <cell r="E48">
            <v>7733.74</v>
          </cell>
          <cell r="F48">
            <v>3.4837899999999999</v>
          </cell>
          <cell r="G48">
            <v>522.29307960000006</v>
          </cell>
          <cell r="H48">
            <v>450.66666670000001</v>
          </cell>
          <cell r="I48">
            <v>22.765625</v>
          </cell>
          <cell r="J48">
            <v>261.54166670000001</v>
          </cell>
        </row>
        <row r="49">
          <cell r="B49">
            <v>42871</v>
          </cell>
          <cell r="C49">
            <v>8086.25</v>
          </cell>
          <cell r="D49">
            <v>73875.5</v>
          </cell>
          <cell r="E49">
            <v>7734.38</v>
          </cell>
          <cell r="F49">
            <v>3.49892</v>
          </cell>
          <cell r="G49">
            <v>499.31694249999998</v>
          </cell>
          <cell r="H49">
            <v>433.16666670000001</v>
          </cell>
          <cell r="I49">
            <v>23.125</v>
          </cell>
          <cell r="J49">
            <v>262.25</v>
          </cell>
        </row>
        <row r="50">
          <cell r="B50">
            <v>42872</v>
          </cell>
          <cell r="C50">
            <v>7852.0833333</v>
          </cell>
          <cell r="D50">
            <v>74272.95</v>
          </cell>
          <cell r="E50">
            <v>7734.87</v>
          </cell>
          <cell r="F50">
            <v>3.5089999999999999</v>
          </cell>
          <cell r="G50">
            <v>438.06373789999998</v>
          </cell>
          <cell r="H50">
            <v>331.61458329999999</v>
          </cell>
          <cell r="I50">
            <v>22.215624999999999</v>
          </cell>
          <cell r="J50">
            <v>260.75</v>
          </cell>
        </row>
        <row r="51">
          <cell r="B51">
            <v>42873</v>
          </cell>
          <cell r="C51">
            <v>7422.6041667</v>
          </cell>
          <cell r="D51">
            <v>74581.919999999998</v>
          </cell>
          <cell r="E51">
            <v>7735.25</v>
          </cell>
          <cell r="F51">
            <v>3.5190800000000002</v>
          </cell>
          <cell r="G51">
            <v>395.32442209999999</v>
          </cell>
          <cell r="H51">
            <v>251.32291670000001</v>
          </cell>
          <cell r="I51">
            <v>20.90625</v>
          </cell>
          <cell r="J51">
            <v>256.875</v>
          </cell>
        </row>
        <row r="52">
          <cell r="B52">
            <v>42874</v>
          </cell>
          <cell r="C52">
            <v>6706.3541667</v>
          </cell>
          <cell r="D52">
            <v>74802.03</v>
          </cell>
          <cell r="E52">
            <v>7735.52</v>
          </cell>
          <cell r="F52">
            <v>3.5291700000000001</v>
          </cell>
          <cell r="G52">
            <v>351.22918579999998</v>
          </cell>
          <cell r="H52">
            <v>181.36458329999999</v>
          </cell>
          <cell r="I52">
            <v>18.925000000000001</v>
          </cell>
          <cell r="J52">
            <v>255.6875</v>
          </cell>
        </row>
        <row r="53">
          <cell r="B53">
            <v>42875</v>
          </cell>
          <cell r="C53">
            <v>5962.1875</v>
          </cell>
          <cell r="D53">
            <v>74957.11</v>
          </cell>
          <cell r="E53">
            <v>7735.71</v>
          </cell>
          <cell r="F53">
            <v>3.5342099999999999</v>
          </cell>
          <cell r="G53">
            <v>314.54940329999999</v>
          </cell>
          <cell r="H53">
            <v>119.621875</v>
          </cell>
          <cell r="I53">
            <v>16.754166699999999</v>
          </cell>
          <cell r="J53">
            <v>253.8125</v>
          </cell>
        </row>
        <row r="54">
          <cell r="B54">
            <v>42876</v>
          </cell>
          <cell r="C54">
            <v>5391.4583333</v>
          </cell>
          <cell r="D54">
            <v>75096.02</v>
          </cell>
          <cell r="E54">
            <v>7735.88</v>
          </cell>
          <cell r="F54">
            <v>3.5342099999999999</v>
          </cell>
          <cell r="G54">
            <v>315.10936040000001</v>
          </cell>
          <cell r="H54">
            <v>79.897916699999996</v>
          </cell>
          <cell r="I54">
            <v>15.136458299999999</v>
          </cell>
          <cell r="J54">
            <v>252.75</v>
          </cell>
        </row>
        <row r="55">
          <cell r="B55">
            <v>42877</v>
          </cell>
          <cell r="C55">
            <v>4912.7083333</v>
          </cell>
          <cell r="D55">
            <v>75235.08</v>
          </cell>
          <cell r="E55">
            <v>7736.05</v>
          </cell>
          <cell r="F55">
            <v>3.53925</v>
          </cell>
          <cell r="G55">
            <v>310.43879420000002</v>
          </cell>
          <cell r="H55">
            <v>78.491666699999996</v>
          </cell>
          <cell r="I55">
            <v>14.134375</v>
          </cell>
          <cell r="J55">
            <v>251</v>
          </cell>
        </row>
        <row r="56">
          <cell r="B56">
            <v>42878</v>
          </cell>
          <cell r="C56">
            <v>4639.4791667</v>
          </cell>
          <cell r="D56">
            <v>75374.7</v>
          </cell>
          <cell r="E56">
            <v>7736.22</v>
          </cell>
          <cell r="F56">
            <v>3.5442900000000002</v>
          </cell>
          <cell r="G56">
            <v>286.92423250000002</v>
          </cell>
          <cell r="H56">
            <v>75.71875</v>
          </cell>
          <cell r="I56">
            <v>13.3291667</v>
          </cell>
          <cell r="J56">
            <v>226.34375</v>
          </cell>
        </row>
        <row r="57">
          <cell r="B57">
            <v>42879</v>
          </cell>
          <cell r="C57">
            <v>4346.25</v>
          </cell>
          <cell r="D57">
            <v>75587.86</v>
          </cell>
          <cell r="E57">
            <v>7736.48</v>
          </cell>
          <cell r="F57">
            <v>3.5493299999999999</v>
          </cell>
          <cell r="G57">
            <v>286.54060879999997</v>
          </cell>
          <cell r="H57">
            <v>102.23125</v>
          </cell>
          <cell r="I57">
            <v>12.675000000000001</v>
          </cell>
          <cell r="J57">
            <v>192.1875</v>
          </cell>
        </row>
        <row r="58">
          <cell r="B58">
            <v>42880</v>
          </cell>
          <cell r="C58">
            <v>4277.8125</v>
          </cell>
          <cell r="D58">
            <v>75875.73</v>
          </cell>
          <cell r="E58">
            <v>7736.83</v>
          </cell>
          <cell r="F58">
            <v>3.5594199999999998</v>
          </cell>
          <cell r="G58">
            <v>328.44130460000002</v>
          </cell>
          <cell r="H58">
            <v>232.66666670000001</v>
          </cell>
          <cell r="I58">
            <v>12.55</v>
          </cell>
          <cell r="J58">
            <v>192.5625</v>
          </cell>
        </row>
        <row r="59">
          <cell r="B59">
            <v>42881</v>
          </cell>
          <cell r="C59">
            <v>4958.2291667</v>
          </cell>
          <cell r="D59">
            <v>76221.919999999998</v>
          </cell>
          <cell r="E59">
            <v>7737.25</v>
          </cell>
          <cell r="F59">
            <v>3.5695000000000001</v>
          </cell>
          <cell r="G59">
            <v>370.63219129999999</v>
          </cell>
          <cell r="H59">
            <v>303.32291670000001</v>
          </cell>
          <cell r="I59">
            <v>13.6395833</v>
          </cell>
          <cell r="J59">
            <v>193.59375</v>
          </cell>
        </row>
        <row r="60">
          <cell r="B60">
            <v>42882</v>
          </cell>
          <cell r="C60">
            <v>5912.0833333</v>
          </cell>
          <cell r="D60">
            <v>76668.600000000006</v>
          </cell>
          <cell r="E60">
            <v>7737.79</v>
          </cell>
          <cell r="F60">
            <v>3.5846300000000002</v>
          </cell>
          <cell r="G60">
            <v>405.04024829999997</v>
          </cell>
          <cell r="H60">
            <v>327.66666670000001</v>
          </cell>
          <cell r="I60">
            <v>16.113541699999999</v>
          </cell>
          <cell r="J60">
            <v>196.59375</v>
          </cell>
        </row>
        <row r="61">
          <cell r="B61">
            <v>42883</v>
          </cell>
          <cell r="C61">
            <v>6338.75</v>
          </cell>
          <cell r="D61">
            <v>77017.05</v>
          </cell>
          <cell r="E61">
            <v>7738.21</v>
          </cell>
          <cell r="F61">
            <v>3.5947100000000001</v>
          </cell>
          <cell r="G61">
            <v>359.92848750000002</v>
          </cell>
          <cell r="H61">
            <v>235.15104170000001</v>
          </cell>
          <cell r="I61">
            <v>18.318750000000001</v>
          </cell>
          <cell r="J61">
            <v>198.84375</v>
          </cell>
        </row>
        <row r="62">
          <cell r="B62">
            <v>42884</v>
          </cell>
          <cell r="C62">
            <v>6021.1458333</v>
          </cell>
          <cell r="D62">
            <v>77349.8</v>
          </cell>
          <cell r="E62">
            <v>7738.61</v>
          </cell>
          <cell r="F62">
            <v>3.5997499999999998</v>
          </cell>
          <cell r="G62">
            <v>348.13164879999999</v>
          </cell>
          <cell r="H62">
            <v>280.17708329999999</v>
          </cell>
          <cell r="I62">
            <v>19.1958333</v>
          </cell>
          <cell r="J62">
            <v>199.9375</v>
          </cell>
        </row>
        <row r="63">
          <cell r="B63">
            <v>42885</v>
          </cell>
          <cell r="C63">
            <v>6146.5625</v>
          </cell>
          <cell r="D63">
            <v>77700.19</v>
          </cell>
          <cell r="E63">
            <v>7739.03</v>
          </cell>
          <cell r="F63">
            <v>3.6098300000000001</v>
          </cell>
          <cell r="G63">
            <v>365.09338630000002</v>
          </cell>
          <cell r="H63">
            <v>401.6875</v>
          </cell>
          <cell r="I63">
            <v>20.324999999999999</v>
          </cell>
          <cell r="J63">
            <v>201.09375</v>
          </cell>
        </row>
        <row r="64">
          <cell r="B64">
            <v>42886</v>
          </cell>
          <cell r="C64">
            <v>6420.5208333</v>
          </cell>
          <cell r="D64">
            <v>78135.45</v>
          </cell>
          <cell r="E64">
            <v>7739.55</v>
          </cell>
          <cell r="F64">
            <v>3.6249600000000002</v>
          </cell>
          <cell r="G64">
            <v>408.58387540000001</v>
          </cell>
          <cell r="H64">
            <v>504.82291670000001</v>
          </cell>
          <cell r="I64">
            <v>22.396875000000001</v>
          </cell>
          <cell r="J64">
            <v>203.4375</v>
          </cell>
        </row>
        <row r="65">
          <cell r="B65">
            <v>42887</v>
          </cell>
          <cell r="C65">
            <v>7122.2916667</v>
          </cell>
          <cell r="D65">
            <v>78673.350000000006</v>
          </cell>
          <cell r="E65">
            <v>7740.19</v>
          </cell>
          <cell r="F65">
            <v>8.9287899999999993</v>
          </cell>
          <cell r="G65">
            <v>461.76520879999998</v>
          </cell>
          <cell r="H65">
            <v>608.73958330000005</v>
          </cell>
          <cell r="I65">
            <v>24.9145833</v>
          </cell>
          <cell r="J65">
            <v>206.59375</v>
          </cell>
        </row>
        <row r="66">
          <cell r="B66">
            <v>42888</v>
          </cell>
          <cell r="C66">
            <v>8114.0625</v>
          </cell>
          <cell r="D66">
            <v>79340.55</v>
          </cell>
          <cell r="E66">
            <v>7740.98</v>
          </cell>
          <cell r="F66">
            <v>8.9792100000000001</v>
          </cell>
          <cell r="G66">
            <v>537.71986790000005</v>
          </cell>
          <cell r="H66">
            <v>732.17708330000005</v>
          </cell>
          <cell r="I66">
            <v>27.716666700000001</v>
          </cell>
          <cell r="J66">
            <v>219.89583329999999</v>
          </cell>
        </row>
        <row r="67">
          <cell r="B67">
            <v>42889</v>
          </cell>
          <cell r="C67">
            <v>9140.625</v>
          </cell>
          <cell r="D67">
            <v>79909.23</v>
          </cell>
          <cell r="E67">
            <v>7741.65</v>
          </cell>
          <cell r="F67">
            <v>9.0195399999999992</v>
          </cell>
          <cell r="G67">
            <v>586.52638379999996</v>
          </cell>
          <cell r="H67">
            <v>791.85416669999995</v>
          </cell>
          <cell r="I67">
            <v>30.438541699999998</v>
          </cell>
          <cell r="J67">
            <v>316.55208329999999</v>
          </cell>
        </row>
        <row r="68">
          <cell r="B68">
            <v>42890</v>
          </cell>
          <cell r="C68">
            <v>9886.7708332999991</v>
          </cell>
          <cell r="D68">
            <v>80480.62</v>
          </cell>
          <cell r="E68">
            <v>7742.32</v>
          </cell>
          <cell r="F68">
            <v>9.0649200000000008</v>
          </cell>
          <cell r="G68">
            <v>679.36913830000003</v>
          </cell>
          <cell r="H68">
            <v>872.32291669999995</v>
          </cell>
          <cell r="I68">
            <v>33.233333299999998</v>
          </cell>
          <cell r="J68">
            <v>415.34375</v>
          </cell>
        </row>
        <row r="69">
          <cell r="B69">
            <v>42891</v>
          </cell>
          <cell r="C69">
            <v>11106.770833299999</v>
          </cell>
          <cell r="D69">
            <v>81149.52</v>
          </cell>
          <cell r="E69">
            <v>7743.1</v>
          </cell>
          <cell r="F69">
            <v>9.1153300000000002</v>
          </cell>
          <cell r="G69">
            <v>815.74031830000001</v>
          </cell>
          <cell r="H69">
            <v>919.875</v>
          </cell>
          <cell r="I69">
            <v>36.716666699999998</v>
          </cell>
          <cell r="J69">
            <v>510.72916670000001</v>
          </cell>
        </row>
        <row r="70">
          <cell r="B70">
            <v>42892</v>
          </cell>
          <cell r="C70">
            <v>12204.166666700001</v>
          </cell>
          <cell r="D70">
            <v>81761.31</v>
          </cell>
          <cell r="E70">
            <v>7743.81</v>
          </cell>
          <cell r="F70">
            <v>9.1607099999999999</v>
          </cell>
          <cell r="G70">
            <v>881.87980919999995</v>
          </cell>
          <cell r="H70">
            <v>935.46875</v>
          </cell>
          <cell r="I70">
            <v>38.331249999999997</v>
          </cell>
          <cell r="J70">
            <v>594.1875</v>
          </cell>
        </row>
        <row r="71">
          <cell r="B71">
            <v>42893</v>
          </cell>
          <cell r="C71">
            <v>13487.5</v>
          </cell>
          <cell r="D71">
            <v>82350.27</v>
          </cell>
          <cell r="E71">
            <v>7744.49</v>
          </cell>
          <cell r="F71">
            <v>9.2010400000000008</v>
          </cell>
          <cell r="G71">
            <v>858.82542039999998</v>
          </cell>
          <cell r="H71">
            <v>921.42708330000005</v>
          </cell>
          <cell r="I71">
            <v>43.125</v>
          </cell>
          <cell r="J71">
            <v>608.8125</v>
          </cell>
        </row>
        <row r="72">
          <cell r="B72">
            <v>42894</v>
          </cell>
          <cell r="C72">
            <v>14032.291666700001</v>
          </cell>
          <cell r="D72">
            <v>82915.61</v>
          </cell>
          <cell r="E72">
            <v>7745.14</v>
          </cell>
          <cell r="F72">
            <v>9.2413799999999995</v>
          </cell>
          <cell r="G72">
            <v>861.69220459999997</v>
          </cell>
          <cell r="H72">
            <v>922.5</v>
          </cell>
          <cell r="I72">
            <v>45.778125000000003</v>
          </cell>
          <cell r="J72">
            <v>595.6875</v>
          </cell>
        </row>
        <row r="73">
          <cell r="B73">
            <v>42895</v>
          </cell>
          <cell r="C73">
            <v>14740.625</v>
          </cell>
          <cell r="D73">
            <v>83851.33</v>
          </cell>
          <cell r="E73">
            <v>7746.21</v>
          </cell>
          <cell r="F73">
            <v>9.3018800000000006</v>
          </cell>
          <cell r="G73">
            <v>937.86384580000004</v>
          </cell>
          <cell r="H73">
            <v>930.3125</v>
          </cell>
          <cell r="I73">
            <v>48.125</v>
          </cell>
          <cell r="J73">
            <v>504.54166670000001</v>
          </cell>
        </row>
        <row r="74">
          <cell r="B74">
            <v>42896</v>
          </cell>
          <cell r="C74">
            <v>14912.5</v>
          </cell>
          <cell r="D74">
            <v>84943.83</v>
          </cell>
          <cell r="E74">
            <v>7747.45</v>
          </cell>
          <cell r="F74">
            <v>9.3724600000000002</v>
          </cell>
          <cell r="G74">
            <v>916.06823459999998</v>
          </cell>
          <cell r="H74">
            <v>938.54166669999995</v>
          </cell>
          <cell r="I74">
            <v>49.097916699999999</v>
          </cell>
          <cell r="J74">
            <v>395.83333329999999</v>
          </cell>
        </row>
        <row r="75">
          <cell r="B75">
            <v>42897</v>
          </cell>
          <cell r="C75">
            <v>14729.166666700001</v>
          </cell>
          <cell r="D75">
            <v>86294.12</v>
          </cell>
          <cell r="E75">
            <v>7748.97</v>
          </cell>
          <cell r="F75">
            <v>9.4632100000000001</v>
          </cell>
          <cell r="G75">
            <v>933.10012040000004</v>
          </cell>
          <cell r="H75">
            <v>934.41666669999995</v>
          </cell>
          <cell r="I75">
            <v>48.865625000000001</v>
          </cell>
          <cell r="J75">
            <v>300.58333329999999</v>
          </cell>
        </row>
        <row r="76">
          <cell r="B76">
            <v>42898</v>
          </cell>
          <cell r="C76">
            <v>14036.458333299999</v>
          </cell>
          <cell r="D76">
            <v>87440.69</v>
          </cell>
          <cell r="E76">
            <v>7750.25</v>
          </cell>
          <cell r="F76">
            <v>9.5388300000000008</v>
          </cell>
          <cell r="G76">
            <v>772.27471709999998</v>
          </cell>
          <cell r="H76">
            <v>906.29166669999995</v>
          </cell>
          <cell r="I76">
            <v>46.696874999999999</v>
          </cell>
          <cell r="J76">
            <v>235.5</v>
          </cell>
        </row>
        <row r="77">
          <cell r="B77">
            <v>42899</v>
          </cell>
          <cell r="C77">
            <v>13166.666666700001</v>
          </cell>
          <cell r="D77">
            <v>88433.86</v>
          </cell>
          <cell r="E77">
            <v>7751.35</v>
          </cell>
          <cell r="F77">
            <v>9.6043800000000008</v>
          </cell>
          <cell r="G77">
            <v>692.24902210000005</v>
          </cell>
          <cell r="H77">
            <v>823.39583330000005</v>
          </cell>
          <cell r="I77">
            <v>43.996875000000003</v>
          </cell>
          <cell r="J77">
            <v>225.78125</v>
          </cell>
        </row>
        <row r="78">
          <cell r="B78">
            <v>42900</v>
          </cell>
          <cell r="C78">
            <v>11505.208333299999</v>
          </cell>
          <cell r="D78">
            <v>89215.2</v>
          </cell>
          <cell r="E78">
            <v>7752.21</v>
          </cell>
          <cell r="F78">
            <v>9.6598299999999995</v>
          </cell>
          <cell r="G78">
            <v>535.45717999999999</v>
          </cell>
          <cell r="H78">
            <v>716.47916669999995</v>
          </cell>
          <cell r="I78">
            <v>39.778125000000003</v>
          </cell>
          <cell r="J78">
            <v>176.15625</v>
          </cell>
        </row>
        <row r="79">
          <cell r="B79">
            <v>42901</v>
          </cell>
          <cell r="C79">
            <v>10079.375</v>
          </cell>
          <cell r="D79">
            <v>89945.95</v>
          </cell>
          <cell r="E79">
            <v>7753.01</v>
          </cell>
          <cell r="F79">
            <v>9.7102500000000003</v>
          </cell>
          <cell r="G79">
            <v>503.783635</v>
          </cell>
          <cell r="H79">
            <v>787.78125</v>
          </cell>
          <cell r="I79">
            <v>36.779166699999998</v>
          </cell>
          <cell r="J79">
            <v>162.47916670000001</v>
          </cell>
        </row>
        <row r="80">
          <cell r="B80">
            <v>42902</v>
          </cell>
          <cell r="C80">
            <v>10098.958333299999</v>
          </cell>
          <cell r="D80">
            <v>90754.74</v>
          </cell>
          <cell r="E80">
            <v>7753.89</v>
          </cell>
          <cell r="F80">
            <v>9.7707499999999996</v>
          </cell>
          <cell r="G80">
            <v>522.85349829999996</v>
          </cell>
          <cell r="H80">
            <v>820.15625</v>
          </cell>
          <cell r="I80">
            <v>34.943750000000001</v>
          </cell>
          <cell r="J80">
            <v>140.32291670000001</v>
          </cell>
        </row>
        <row r="81">
          <cell r="B81">
            <v>42903</v>
          </cell>
          <cell r="C81">
            <v>10381.5625</v>
          </cell>
          <cell r="D81">
            <v>91725.27</v>
          </cell>
          <cell r="E81">
            <v>7754.94</v>
          </cell>
          <cell r="F81">
            <v>9.83629</v>
          </cell>
          <cell r="G81">
            <v>611.08034710000004</v>
          </cell>
          <cell r="H81">
            <v>891.5</v>
          </cell>
          <cell r="I81">
            <v>34.085416700000003</v>
          </cell>
          <cell r="J81">
            <v>131.875</v>
          </cell>
        </row>
        <row r="82">
          <cell r="B82">
            <v>42904</v>
          </cell>
          <cell r="C82">
            <v>11254.166666700001</v>
          </cell>
          <cell r="D82">
            <v>93030.12</v>
          </cell>
          <cell r="E82">
            <v>7756.34</v>
          </cell>
          <cell r="F82">
            <v>9.9320799999999991</v>
          </cell>
          <cell r="G82">
            <v>766.56788129999995</v>
          </cell>
          <cell r="H82">
            <v>943.125</v>
          </cell>
          <cell r="I82">
            <v>33.757291700000003</v>
          </cell>
          <cell r="J82">
            <v>131.85416670000001</v>
          </cell>
        </row>
        <row r="83">
          <cell r="B83">
            <v>42905</v>
          </cell>
          <cell r="C83">
            <v>11961.458333299999</v>
          </cell>
          <cell r="D83">
            <v>94205.84</v>
          </cell>
          <cell r="E83">
            <v>7757.59</v>
          </cell>
          <cell r="F83">
            <v>10.01275</v>
          </cell>
          <cell r="G83">
            <v>697.12448629999994</v>
          </cell>
          <cell r="H83">
            <v>929.55208330000005</v>
          </cell>
          <cell r="I83">
            <v>32.355208300000001</v>
          </cell>
          <cell r="J83">
            <v>131.125</v>
          </cell>
        </row>
        <row r="84">
          <cell r="B84">
            <v>42906</v>
          </cell>
          <cell r="C84">
            <v>11527.083333299999</v>
          </cell>
          <cell r="D84">
            <v>95096.51</v>
          </cell>
          <cell r="E84">
            <v>7758.53</v>
          </cell>
          <cell r="F84">
            <v>10.078290000000001</v>
          </cell>
          <cell r="G84">
            <v>559.79825289999997</v>
          </cell>
          <cell r="H84">
            <v>898.76041669999995</v>
          </cell>
          <cell r="I84">
            <v>30.889583300000002</v>
          </cell>
          <cell r="J84">
            <v>145.84375</v>
          </cell>
        </row>
        <row r="85">
          <cell r="B85">
            <v>42907</v>
          </cell>
          <cell r="C85">
            <v>11011.458333299999</v>
          </cell>
          <cell r="D85">
            <v>95744.56</v>
          </cell>
          <cell r="E85">
            <v>7759.21</v>
          </cell>
          <cell r="F85">
            <v>10.123670000000001</v>
          </cell>
          <cell r="G85">
            <v>560.42176459999996</v>
          </cell>
          <cell r="H85">
            <v>908.89583330000005</v>
          </cell>
          <cell r="I85">
            <v>29.7416667</v>
          </cell>
          <cell r="J85">
            <v>248.82291670000001</v>
          </cell>
        </row>
        <row r="86">
          <cell r="B86">
            <v>42908</v>
          </cell>
          <cell r="C86">
            <v>11130.208333299999</v>
          </cell>
          <cell r="D86">
            <v>96251.839999999997</v>
          </cell>
          <cell r="E86">
            <v>7759.74</v>
          </cell>
          <cell r="F86">
            <v>10.15896</v>
          </cell>
          <cell r="G86">
            <v>489.68850579999997</v>
          </cell>
          <cell r="H86">
            <v>866.15625</v>
          </cell>
          <cell r="I86">
            <v>28.391666699999998</v>
          </cell>
          <cell r="J86">
            <v>262.125</v>
          </cell>
        </row>
        <row r="87">
          <cell r="B87">
            <v>42909</v>
          </cell>
          <cell r="C87">
            <v>10979.166666700001</v>
          </cell>
          <cell r="D87">
            <v>96635.59</v>
          </cell>
          <cell r="E87">
            <v>7760.14</v>
          </cell>
          <cell r="F87">
            <v>10.189209999999999</v>
          </cell>
          <cell r="G87">
            <v>417.47515079999999</v>
          </cell>
          <cell r="H87">
            <v>766.04166669999995</v>
          </cell>
          <cell r="I87">
            <v>26.1947917</v>
          </cell>
          <cell r="J87">
            <v>240.0625</v>
          </cell>
        </row>
        <row r="88">
          <cell r="B88">
            <v>42910</v>
          </cell>
          <cell r="C88">
            <v>10643.75</v>
          </cell>
          <cell r="D88">
            <v>97049.04</v>
          </cell>
          <cell r="E88">
            <v>7760.57</v>
          </cell>
          <cell r="F88">
            <v>10.21442</v>
          </cell>
          <cell r="G88">
            <v>372.0362508</v>
          </cell>
          <cell r="H88">
            <v>665.32291669999995</v>
          </cell>
          <cell r="I88">
            <v>23.4</v>
          </cell>
          <cell r="J88">
            <v>176.25</v>
          </cell>
        </row>
        <row r="89">
          <cell r="B89">
            <v>42911</v>
          </cell>
          <cell r="C89">
            <v>9658.75</v>
          </cell>
          <cell r="D89">
            <v>97483.45</v>
          </cell>
          <cell r="E89">
            <v>7761.02</v>
          </cell>
          <cell r="F89">
            <v>10.244669999999999</v>
          </cell>
          <cell r="G89">
            <v>381.99382789999999</v>
          </cell>
          <cell r="H89">
            <v>553.86458330000005</v>
          </cell>
          <cell r="I89">
            <v>21.478124999999999</v>
          </cell>
          <cell r="J89">
            <v>174.4375</v>
          </cell>
        </row>
        <row r="90">
          <cell r="B90">
            <v>42912</v>
          </cell>
          <cell r="C90">
            <v>8644.8958332999991</v>
          </cell>
          <cell r="D90">
            <v>97947.98</v>
          </cell>
          <cell r="E90">
            <v>7761.5</v>
          </cell>
          <cell r="F90">
            <v>10.27492</v>
          </cell>
          <cell r="G90">
            <v>397.35610830000002</v>
          </cell>
          <cell r="H90">
            <v>485.14583329999999</v>
          </cell>
          <cell r="I90">
            <v>19.618749999999999</v>
          </cell>
          <cell r="J90">
            <v>172.21875</v>
          </cell>
        </row>
        <row r="91">
          <cell r="B91">
            <v>42913</v>
          </cell>
          <cell r="C91">
            <v>7654.375</v>
          </cell>
          <cell r="D91">
            <v>98404.44</v>
          </cell>
          <cell r="E91">
            <v>7761.97</v>
          </cell>
          <cell r="F91">
            <v>10.30517</v>
          </cell>
          <cell r="G91">
            <v>389.01780170000001</v>
          </cell>
          <cell r="H91">
            <v>426.15625</v>
          </cell>
          <cell r="I91">
            <v>17.856249999999999</v>
          </cell>
          <cell r="J91">
            <v>171.85416670000001</v>
          </cell>
        </row>
        <row r="92">
          <cell r="B92">
            <v>42914</v>
          </cell>
          <cell r="C92">
            <v>7016.7708333</v>
          </cell>
          <cell r="D92">
            <v>98871.8</v>
          </cell>
          <cell r="E92">
            <v>7762.45</v>
          </cell>
          <cell r="F92">
            <v>10.34046</v>
          </cell>
          <cell r="G92">
            <v>387.44667750000002</v>
          </cell>
          <cell r="H92">
            <v>368.5</v>
          </cell>
          <cell r="I92">
            <v>16.667708300000001</v>
          </cell>
          <cell r="J92">
            <v>152.75</v>
          </cell>
        </row>
        <row r="93">
          <cell r="B93">
            <v>42915</v>
          </cell>
          <cell r="C93">
            <v>6416.5625</v>
          </cell>
          <cell r="D93">
            <v>99301.42</v>
          </cell>
          <cell r="E93">
            <v>7762.89</v>
          </cell>
          <cell r="F93">
            <v>10.36567</v>
          </cell>
          <cell r="G93">
            <v>361.97446919999999</v>
          </cell>
          <cell r="H93">
            <v>329.125</v>
          </cell>
          <cell r="I93">
            <v>15.706250000000001</v>
          </cell>
          <cell r="J93">
            <v>145.89583329999999</v>
          </cell>
        </row>
        <row r="94">
          <cell r="B94">
            <v>42916</v>
          </cell>
          <cell r="C94">
            <v>5742.6041667</v>
          </cell>
          <cell r="D94">
            <v>99682.94</v>
          </cell>
          <cell r="E94">
            <v>7763.28</v>
          </cell>
          <cell r="F94">
            <v>10.39592</v>
          </cell>
          <cell r="G94">
            <v>322.64159130000002</v>
          </cell>
          <cell r="H94">
            <v>322.20833329999999</v>
          </cell>
          <cell r="I94">
            <v>14.8916667</v>
          </cell>
          <cell r="J94">
            <v>144.35416670000001</v>
          </cell>
        </row>
        <row r="95">
          <cell r="B95">
            <v>42917</v>
          </cell>
          <cell r="C95">
            <v>5573.3333333</v>
          </cell>
          <cell r="D95">
            <v>99908.56</v>
          </cell>
          <cell r="E95">
            <v>7763.51</v>
          </cell>
          <cell r="F95">
            <v>9.3674199999999992</v>
          </cell>
          <cell r="G95">
            <v>247.34051500000001</v>
          </cell>
          <cell r="H95">
            <v>331.8125</v>
          </cell>
          <cell r="I95">
            <v>14.2875</v>
          </cell>
          <cell r="J95">
            <v>143.45833329999999</v>
          </cell>
        </row>
        <row r="96">
          <cell r="B96">
            <v>42918</v>
          </cell>
          <cell r="C96">
            <v>5150.7291667</v>
          </cell>
          <cell r="D96">
            <v>100065.88</v>
          </cell>
          <cell r="E96">
            <v>7763.67</v>
          </cell>
          <cell r="F96">
            <v>9.3774999999999995</v>
          </cell>
          <cell r="G96">
            <v>222.40021379999999</v>
          </cell>
          <cell r="H96">
            <v>296.63541670000001</v>
          </cell>
          <cell r="I96">
            <v>13.6958333</v>
          </cell>
          <cell r="J96">
            <v>142.64583329999999</v>
          </cell>
        </row>
        <row r="97">
          <cell r="B97">
            <v>42919</v>
          </cell>
          <cell r="C97">
            <v>4695</v>
          </cell>
          <cell r="D97">
            <v>100213.27</v>
          </cell>
          <cell r="E97">
            <v>7763.82</v>
          </cell>
          <cell r="F97">
            <v>9.3825400000000005</v>
          </cell>
          <cell r="G97">
            <v>207.60420880000001</v>
          </cell>
          <cell r="H97">
            <v>246.875</v>
          </cell>
          <cell r="I97">
            <v>13.1666667</v>
          </cell>
          <cell r="J97">
            <v>142.14583329999999</v>
          </cell>
        </row>
        <row r="98">
          <cell r="B98">
            <v>42920</v>
          </cell>
          <cell r="C98">
            <v>4360.2083333</v>
          </cell>
          <cell r="D98">
            <v>100390.6</v>
          </cell>
          <cell r="E98">
            <v>7764</v>
          </cell>
          <cell r="F98">
            <v>9.3976699999999997</v>
          </cell>
          <cell r="G98">
            <v>232.73102170000001</v>
          </cell>
          <cell r="H98">
            <v>227.14583329999999</v>
          </cell>
          <cell r="I98">
            <v>12.6666667</v>
          </cell>
          <cell r="J98">
            <v>142</v>
          </cell>
        </row>
        <row r="99">
          <cell r="B99">
            <v>42921</v>
          </cell>
          <cell r="C99">
            <v>4185</v>
          </cell>
          <cell r="D99">
            <v>100577.77</v>
          </cell>
          <cell r="E99">
            <v>7764.19</v>
          </cell>
          <cell r="F99">
            <v>9.4077500000000001</v>
          </cell>
          <cell r="G99">
            <v>228.84881580000001</v>
          </cell>
          <cell r="H99">
            <v>226.57291670000001</v>
          </cell>
          <cell r="I99">
            <v>12.0083333</v>
          </cell>
          <cell r="J99">
            <v>141.79166670000001</v>
          </cell>
        </row>
        <row r="100">
          <cell r="B100">
            <v>42922</v>
          </cell>
          <cell r="C100">
            <v>4034.5833333</v>
          </cell>
          <cell r="D100">
            <v>100716</v>
          </cell>
          <cell r="E100">
            <v>7764.33</v>
          </cell>
          <cell r="F100">
            <v>9.4127899999999993</v>
          </cell>
          <cell r="G100">
            <v>213.30921499999999</v>
          </cell>
          <cell r="H100">
            <v>219.69791670000001</v>
          </cell>
          <cell r="I100">
            <v>11.466666699999999</v>
          </cell>
          <cell r="J100">
            <v>140.64583329999999</v>
          </cell>
        </row>
        <row r="101">
          <cell r="B101">
            <v>42923</v>
          </cell>
          <cell r="C101">
            <v>3946.875</v>
          </cell>
          <cell r="D101">
            <v>100952.77</v>
          </cell>
          <cell r="E101">
            <v>7764.57</v>
          </cell>
          <cell r="F101">
            <v>9.4279200000000003</v>
          </cell>
          <cell r="G101">
            <v>263.2719975</v>
          </cell>
          <cell r="H101">
            <v>203.52083329999999</v>
          </cell>
          <cell r="I101">
            <v>10.85</v>
          </cell>
          <cell r="J101">
            <v>140.16666670000001</v>
          </cell>
        </row>
        <row r="102">
          <cell r="B102">
            <v>42924</v>
          </cell>
          <cell r="C102">
            <v>3856.25</v>
          </cell>
          <cell r="D102">
            <v>101111.13</v>
          </cell>
          <cell r="E102">
            <v>7764.73</v>
          </cell>
          <cell r="F102">
            <v>9.4380000000000006</v>
          </cell>
          <cell r="G102">
            <v>208.80491710000001</v>
          </cell>
          <cell r="H102">
            <v>175.21875</v>
          </cell>
          <cell r="I102">
            <v>10.387499999999999</v>
          </cell>
          <cell r="J102">
            <v>140.02083329999999</v>
          </cell>
        </row>
        <row r="103">
          <cell r="B103">
            <v>42925</v>
          </cell>
          <cell r="C103">
            <v>3759.6875</v>
          </cell>
          <cell r="D103">
            <v>101259.51</v>
          </cell>
          <cell r="E103">
            <v>7764.88</v>
          </cell>
          <cell r="F103">
            <v>9.4480799999999991</v>
          </cell>
          <cell r="G103">
            <v>213.95108830000001</v>
          </cell>
          <cell r="H103">
            <v>151.9375</v>
          </cell>
          <cell r="I103">
            <v>10.0866667</v>
          </cell>
          <cell r="J103">
            <v>139.875</v>
          </cell>
        </row>
        <row r="104">
          <cell r="B104">
            <v>42926</v>
          </cell>
          <cell r="C104">
            <v>3614.8958333</v>
          </cell>
          <cell r="D104">
            <v>101378.5</v>
          </cell>
          <cell r="E104">
            <v>7765</v>
          </cell>
          <cell r="F104">
            <v>9.4531299999999998</v>
          </cell>
          <cell r="G104">
            <v>203.56054499999999</v>
          </cell>
          <cell r="H104">
            <v>145.82291670000001</v>
          </cell>
          <cell r="I104">
            <v>9.6422916999999995</v>
          </cell>
          <cell r="J104">
            <v>138.95833329999999</v>
          </cell>
        </row>
        <row r="105">
          <cell r="B105">
            <v>42927</v>
          </cell>
          <cell r="C105">
            <v>3402.0833333</v>
          </cell>
          <cell r="D105">
            <v>101527.13</v>
          </cell>
          <cell r="E105">
            <v>7765.15</v>
          </cell>
          <cell r="F105">
            <v>9.4632100000000001</v>
          </cell>
          <cell r="G105">
            <v>213.5064217</v>
          </cell>
          <cell r="H105">
            <v>157.23958329999999</v>
          </cell>
          <cell r="I105">
            <v>9.2443749999999998</v>
          </cell>
          <cell r="J105">
            <v>138.04166670000001</v>
          </cell>
        </row>
        <row r="106">
          <cell r="B106">
            <v>42928</v>
          </cell>
          <cell r="C106">
            <v>3984.7222222</v>
          </cell>
          <cell r="D106">
            <v>101745.73</v>
          </cell>
          <cell r="E106">
            <v>7765.37</v>
          </cell>
          <cell r="F106">
            <v>9.4783299999999997</v>
          </cell>
          <cell r="G106">
            <v>249.0962504</v>
          </cell>
          <cell r="H106">
            <v>206.79166670000001</v>
          </cell>
          <cell r="I106">
            <v>8.9071874999999991</v>
          </cell>
          <cell r="J106">
            <v>138.16666670000001</v>
          </cell>
        </row>
        <row r="107">
          <cell r="B107">
            <v>42929</v>
          </cell>
          <cell r="C107">
            <v>5390.8472222</v>
          </cell>
          <cell r="D107">
            <v>101904.45</v>
          </cell>
          <cell r="E107">
            <v>7765.53</v>
          </cell>
          <cell r="F107">
            <v>9.4884199999999996</v>
          </cell>
          <cell r="G107">
            <v>236.4379438</v>
          </cell>
          <cell r="H107">
            <v>200.4375</v>
          </cell>
          <cell r="I107">
            <v>8.8706250000000004</v>
          </cell>
          <cell r="J107">
            <v>160.57291670000001</v>
          </cell>
        </row>
        <row r="108">
          <cell r="B108">
            <v>42930</v>
          </cell>
          <cell r="C108">
            <v>4059.7916667</v>
          </cell>
          <cell r="D108">
            <v>101984.1</v>
          </cell>
          <cell r="E108">
            <v>7765.61</v>
          </cell>
          <cell r="F108">
            <v>9.4934600000000007</v>
          </cell>
          <cell r="G108">
            <v>223.10504040000001</v>
          </cell>
          <cell r="H108">
            <v>159.79166670000001</v>
          </cell>
          <cell r="I108">
            <v>9.4108333000000002</v>
          </cell>
          <cell r="J108">
            <v>177.875</v>
          </cell>
        </row>
        <row r="109">
          <cell r="B109">
            <v>42931</v>
          </cell>
          <cell r="C109">
            <v>3794.0625</v>
          </cell>
          <cell r="D109">
            <v>102014.23</v>
          </cell>
          <cell r="E109">
            <v>7765.64</v>
          </cell>
          <cell r="F109">
            <v>9.4934600000000007</v>
          </cell>
          <cell r="G109">
            <v>199.96659790000001</v>
          </cell>
          <cell r="H109">
            <v>120.60625</v>
          </cell>
          <cell r="I109">
            <v>9.5195833000000007</v>
          </cell>
          <cell r="J109">
            <v>189.95833329999999</v>
          </cell>
        </row>
        <row r="110">
          <cell r="B110">
            <v>42932</v>
          </cell>
          <cell r="C110">
            <v>3346.3541667</v>
          </cell>
          <cell r="D110">
            <v>102034.16</v>
          </cell>
          <cell r="E110">
            <v>7765.66</v>
          </cell>
          <cell r="F110">
            <v>9.4984999999999999</v>
          </cell>
          <cell r="G110">
            <v>200.25975170000001</v>
          </cell>
          <cell r="H110">
            <v>85.108333299999998</v>
          </cell>
          <cell r="I110">
            <v>9.3012499999999996</v>
          </cell>
          <cell r="J110">
            <v>190.03125</v>
          </cell>
        </row>
        <row r="111">
          <cell r="B111">
            <v>42933</v>
          </cell>
          <cell r="C111">
            <v>3015.625</v>
          </cell>
          <cell r="D111">
            <v>102063.8</v>
          </cell>
          <cell r="E111">
            <v>7765.69</v>
          </cell>
          <cell r="F111">
            <v>9.4984999999999999</v>
          </cell>
          <cell r="G111">
            <v>205.03538209999999</v>
          </cell>
          <cell r="H111">
            <v>79.703125</v>
          </cell>
          <cell r="I111">
            <v>8.7214583000000001</v>
          </cell>
          <cell r="J111">
            <v>189.20833329999999</v>
          </cell>
        </row>
        <row r="112">
          <cell r="B112">
            <v>42934</v>
          </cell>
          <cell r="C112">
            <v>2722.8125</v>
          </cell>
          <cell r="D112">
            <v>102074.01</v>
          </cell>
          <cell r="E112">
            <v>7765.7</v>
          </cell>
          <cell r="F112">
            <v>9.4984999999999999</v>
          </cell>
          <cell r="G112">
            <v>194.2187413</v>
          </cell>
          <cell r="H112">
            <v>93.173958299999995</v>
          </cell>
          <cell r="I112">
            <v>8.2468749999999993</v>
          </cell>
          <cell r="J112">
            <v>187.94791670000001</v>
          </cell>
        </row>
        <row r="113">
          <cell r="B113">
            <v>42935</v>
          </cell>
          <cell r="C113">
            <v>2507.9166667</v>
          </cell>
          <cell r="D113">
            <v>102074.01</v>
          </cell>
          <cell r="E113">
            <v>7765.7</v>
          </cell>
          <cell r="F113">
            <v>9.4984999999999999</v>
          </cell>
          <cell r="G113">
            <v>194.75068630000001</v>
          </cell>
          <cell r="H113">
            <v>124.190625</v>
          </cell>
          <cell r="I113">
            <v>8.0470833000000006</v>
          </cell>
          <cell r="J113">
            <v>198.3125</v>
          </cell>
        </row>
        <row r="114">
          <cell r="B114">
            <v>42936</v>
          </cell>
          <cell r="C114">
            <v>2433.6458333</v>
          </cell>
          <cell r="D114">
            <v>102083.73</v>
          </cell>
          <cell r="E114">
            <v>7765.71</v>
          </cell>
          <cell r="F114">
            <v>9.4984999999999999</v>
          </cell>
          <cell r="G114">
            <v>219.3056363</v>
          </cell>
          <cell r="H114">
            <v>121.2</v>
          </cell>
          <cell r="I114">
            <v>7.8079166999999998</v>
          </cell>
          <cell r="J114">
            <v>202.5625</v>
          </cell>
        </row>
        <row r="115">
          <cell r="B115">
            <v>42937</v>
          </cell>
          <cell r="C115">
            <v>2398.125</v>
          </cell>
          <cell r="D115">
            <v>102083.73</v>
          </cell>
          <cell r="E115">
            <v>7765.71</v>
          </cell>
          <cell r="F115">
            <v>9.4984999999999999</v>
          </cell>
          <cell r="G115">
            <v>225.00710749999999</v>
          </cell>
          <cell r="H115" t="str">
            <v/>
          </cell>
          <cell r="I115">
            <v>7.7759375000000004</v>
          </cell>
          <cell r="J115">
            <v>223.28125</v>
          </cell>
        </row>
        <row r="116">
          <cell r="B116">
            <v>42938</v>
          </cell>
          <cell r="C116">
            <v>2541.0416667</v>
          </cell>
          <cell r="D116">
            <v>102074.01</v>
          </cell>
          <cell r="E116">
            <v>7765.7</v>
          </cell>
          <cell r="F116">
            <v>9.4984999999999999</v>
          </cell>
          <cell r="G116">
            <v>216.3061338</v>
          </cell>
          <cell r="H116" t="str">
            <v/>
          </cell>
          <cell r="I116">
            <v>7.6462500000000002</v>
          </cell>
          <cell r="J116">
            <v>229.5</v>
          </cell>
        </row>
        <row r="117">
          <cell r="B117">
            <v>42939</v>
          </cell>
          <cell r="C117">
            <v>2517.5</v>
          </cell>
          <cell r="D117">
            <v>102014.23</v>
          </cell>
          <cell r="E117">
            <v>7765.64</v>
          </cell>
          <cell r="F117">
            <v>9.4934600000000007</v>
          </cell>
          <cell r="G117">
            <v>206.19182290000001</v>
          </cell>
          <cell r="H117">
            <v>57.045833299999998</v>
          </cell>
          <cell r="I117">
            <v>7.5056250000000002</v>
          </cell>
          <cell r="J117">
            <v>229.28125</v>
          </cell>
        </row>
        <row r="118">
          <cell r="B118">
            <v>42940</v>
          </cell>
          <cell r="C118">
            <v>2177.3958333</v>
          </cell>
          <cell r="D118">
            <v>101934.55</v>
          </cell>
          <cell r="E118">
            <v>7765.56</v>
          </cell>
          <cell r="F118">
            <v>9.4884199999999996</v>
          </cell>
          <cell r="G118">
            <v>191.23628790000001</v>
          </cell>
          <cell r="H118">
            <v>47.09375</v>
          </cell>
          <cell r="I118">
            <v>7.5</v>
          </cell>
          <cell r="J118">
            <v>229.375</v>
          </cell>
        </row>
        <row r="119">
          <cell r="B119">
            <v>42941</v>
          </cell>
          <cell r="C119">
            <v>2202.7083333</v>
          </cell>
          <cell r="D119">
            <v>101874.83</v>
          </cell>
          <cell r="E119">
            <v>7765.5</v>
          </cell>
          <cell r="F119">
            <v>9.4884199999999996</v>
          </cell>
          <cell r="G119">
            <v>200.8961888</v>
          </cell>
          <cell r="H119">
            <v>44.517708300000002</v>
          </cell>
          <cell r="I119">
            <v>7.4034374999999999</v>
          </cell>
          <cell r="J119">
            <v>228.90625</v>
          </cell>
        </row>
        <row r="120">
          <cell r="B120">
            <v>42942</v>
          </cell>
          <cell r="C120">
            <v>2422.5</v>
          </cell>
          <cell r="D120">
            <v>101805.41</v>
          </cell>
          <cell r="E120">
            <v>7765.43</v>
          </cell>
          <cell r="F120">
            <v>9.4833800000000004</v>
          </cell>
          <cell r="G120">
            <v>195.69602169999999</v>
          </cell>
          <cell r="H120" t="str">
            <v/>
          </cell>
          <cell r="I120">
            <v>7.2087500000000002</v>
          </cell>
          <cell r="J120">
            <v>228.53125</v>
          </cell>
        </row>
        <row r="121">
          <cell r="B121">
            <v>42943</v>
          </cell>
          <cell r="C121">
            <v>2319.8958333</v>
          </cell>
          <cell r="D121">
            <v>101725.85</v>
          </cell>
          <cell r="E121">
            <v>7765.35</v>
          </cell>
          <cell r="F121">
            <v>9.4783299999999997</v>
          </cell>
          <cell r="G121">
            <v>190.84350670000001</v>
          </cell>
          <cell r="H121">
            <v>38.5260417</v>
          </cell>
          <cell r="I121">
            <v>7.0062499999999996</v>
          </cell>
          <cell r="J121">
            <v>228.5</v>
          </cell>
        </row>
        <row r="122">
          <cell r="B122">
            <v>42944</v>
          </cell>
          <cell r="C122">
            <v>2080.5208333</v>
          </cell>
          <cell r="D122">
            <v>101656.02</v>
          </cell>
          <cell r="E122">
            <v>7765.28</v>
          </cell>
          <cell r="F122">
            <v>9.4732900000000004</v>
          </cell>
          <cell r="G122">
            <v>190.71660170000001</v>
          </cell>
          <cell r="H122">
            <v>31.8229167</v>
          </cell>
          <cell r="I122">
            <v>6.9696875</v>
          </cell>
          <cell r="J122">
            <v>228.34375</v>
          </cell>
        </row>
        <row r="123">
          <cell r="B123">
            <v>42945</v>
          </cell>
          <cell r="C123">
            <v>2129.0625</v>
          </cell>
          <cell r="D123">
            <v>101626.45</v>
          </cell>
          <cell r="E123">
            <v>7765.25</v>
          </cell>
          <cell r="F123">
            <v>9.4682499999999994</v>
          </cell>
          <cell r="G123">
            <v>220.64665579999999</v>
          </cell>
          <cell r="H123">
            <v>53.0677083</v>
          </cell>
          <cell r="I123">
            <v>6.9498958000000002</v>
          </cell>
          <cell r="J123">
            <v>228.15625</v>
          </cell>
        </row>
        <row r="124">
          <cell r="B124">
            <v>42946</v>
          </cell>
          <cell r="C124">
            <v>2331.6666667</v>
          </cell>
          <cell r="D124">
            <v>101557.16</v>
          </cell>
          <cell r="E124">
            <v>7765.18</v>
          </cell>
          <cell r="F124">
            <v>9.4682499999999994</v>
          </cell>
          <cell r="G124">
            <v>195.7522204</v>
          </cell>
          <cell r="H124">
            <v>54.154166699999998</v>
          </cell>
          <cell r="I124">
            <v>6.6991667000000001</v>
          </cell>
          <cell r="J124">
            <v>228.09375</v>
          </cell>
        </row>
        <row r="125">
          <cell r="B125">
            <v>42947</v>
          </cell>
          <cell r="C125">
            <v>2197.7083333</v>
          </cell>
          <cell r="D125">
            <v>101457.88</v>
          </cell>
          <cell r="E125">
            <v>7765.08</v>
          </cell>
          <cell r="F125">
            <v>9.4581700000000009</v>
          </cell>
          <cell r="G125">
            <v>180.66781130000001</v>
          </cell>
          <cell r="H125">
            <v>39.430208299999997</v>
          </cell>
          <cell r="I125">
            <v>6.69625</v>
          </cell>
          <cell r="J125">
            <v>228.0625</v>
          </cell>
        </row>
        <row r="126">
          <cell r="B126">
            <v>42948</v>
          </cell>
          <cell r="C126">
            <v>1815.4166667</v>
          </cell>
          <cell r="D126">
            <v>101299.16</v>
          </cell>
          <cell r="E126">
            <v>7764.92</v>
          </cell>
          <cell r="F126">
            <v>6.7911299999999999</v>
          </cell>
          <cell r="G126">
            <v>148.3714421</v>
          </cell>
          <cell r="H126">
            <v>41.355208300000001</v>
          </cell>
          <cell r="I126">
            <v>6.67</v>
          </cell>
          <cell r="J126">
            <v>228.21875</v>
          </cell>
        </row>
        <row r="127">
          <cell r="B127">
            <v>42949</v>
          </cell>
          <cell r="C127">
            <v>1484.0625</v>
          </cell>
          <cell r="D127">
            <v>101140.61</v>
          </cell>
          <cell r="E127">
            <v>7764.76</v>
          </cell>
          <cell r="F127">
            <v>6.7860800000000001</v>
          </cell>
          <cell r="G127">
            <v>143.5651483</v>
          </cell>
          <cell r="H127">
            <v>27.4145833</v>
          </cell>
          <cell r="I127">
            <v>6.49</v>
          </cell>
          <cell r="J127">
            <v>227.9375</v>
          </cell>
        </row>
        <row r="128">
          <cell r="B128">
            <v>42950</v>
          </cell>
          <cell r="C128">
            <v>1371.1458333</v>
          </cell>
          <cell r="D128">
            <v>100982.7</v>
          </cell>
          <cell r="E128">
            <v>7764.6</v>
          </cell>
          <cell r="F128">
            <v>6.78104</v>
          </cell>
          <cell r="G128">
            <v>150.9796504</v>
          </cell>
          <cell r="H128">
            <v>25.673958299999999</v>
          </cell>
          <cell r="I128">
            <v>6.2672917000000004</v>
          </cell>
          <cell r="J128">
            <v>230.15625</v>
          </cell>
        </row>
        <row r="129">
          <cell r="B129">
            <v>42951</v>
          </cell>
          <cell r="C129">
            <v>1256.4583333</v>
          </cell>
          <cell r="D129">
            <v>100795.05</v>
          </cell>
          <cell r="E129">
            <v>7764.41</v>
          </cell>
          <cell r="F129">
            <v>6.7709599999999996</v>
          </cell>
          <cell r="G129">
            <v>149.2339317</v>
          </cell>
          <cell r="H129">
            <v>21.004166699999999</v>
          </cell>
          <cell r="I129">
            <v>6.1156249999999996</v>
          </cell>
          <cell r="J129">
            <v>243.20833329999999</v>
          </cell>
        </row>
        <row r="130">
          <cell r="B130">
            <v>42952</v>
          </cell>
          <cell r="C130">
            <v>1202.3958333</v>
          </cell>
          <cell r="D130">
            <v>100577.77</v>
          </cell>
          <cell r="E130">
            <v>7764.19</v>
          </cell>
          <cell r="F130">
            <v>6.7608800000000002</v>
          </cell>
          <cell r="G130">
            <v>141.92503629999999</v>
          </cell>
          <cell r="H130">
            <v>16.995833300000001</v>
          </cell>
          <cell r="I130">
            <v>5.7635417000000002</v>
          </cell>
          <cell r="J130">
            <v>250.5</v>
          </cell>
        </row>
        <row r="131">
          <cell r="B131">
            <v>42953</v>
          </cell>
          <cell r="C131">
            <v>1270.3125</v>
          </cell>
          <cell r="D131">
            <v>100351.17</v>
          </cell>
          <cell r="E131">
            <v>7763.96</v>
          </cell>
          <cell r="F131">
            <v>6.7507900000000003</v>
          </cell>
          <cell r="G131">
            <v>136.724065</v>
          </cell>
          <cell r="H131">
            <v>14.012499999999999</v>
          </cell>
          <cell r="I131">
            <v>5.5252083000000001</v>
          </cell>
          <cell r="J131">
            <v>249.875</v>
          </cell>
        </row>
        <row r="132">
          <cell r="B132">
            <v>42954</v>
          </cell>
          <cell r="C132">
            <v>1192.5</v>
          </cell>
          <cell r="D132">
            <v>100154.2</v>
          </cell>
          <cell r="E132">
            <v>7763.76</v>
          </cell>
          <cell r="F132">
            <v>6.7457500000000001</v>
          </cell>
          <cell r="G132">
            <v>151.65765669999999</v>
          </cell>
          <cell r="H132">
            <v>12.4208333</v>
          </cell>
          <cell r="I132">
            <v>5.3870832999999996</v>
          </cell>
          <cell r="J132">
            <v>249.20833329999999</v>
          </cell>
        </row>
        <row r="133">
          <cell r="B133">
            <v>42955</v>
          </cell>
          <cell r="C133">
            <v>1308.0208333</v>
          </cell>
          <cell r="D133">
            <v>99977.61</v>
          </cell>
          <cell r="E133">
            <v>7763.58</v>
          </cell>
          <cell r="F133">
            <v>6.7356699999999998</v>
          </cell>
          <cell r="G133">
            <v>166.39417710000001</v>
          </cell>
          <cell r="H133">
            <v>46.107291699999998</v>
          </cell>
          <cell r="I133">
            <v>5.3545832999999998</v>
          </cell>
          <cell r="J133">
            <v>249.08333329999999</v>
          </cell>
        </row>
        <row r="134">
          <cell r="B134">
            <v>42956</v>
          </cell>
          <cell r="C134">
            <v>1366.4583333</v>
          </cell>
          <cell r="D134">
            <v>99800.74</v>
          </cell>
          <cell r="E134">
            <v>7763.4</v>
          </cell>
          <cell r="F134">
            <v>6.7306299999999997</v>
          </cell>
          <cell r="G134">
            <v>160.69813500000001</v>
          </cell>
          <cell r="H134">
            <v>27.3</v>
          </cell>
          <cell r="I134">
            <v>5.3897917</v>
          </cell>
          <cell r="J134">
            <v>248.375</v>
          </cell>
        </row>
        <row r="135">
          <cell r="B135">
            <v>42957</v>
          </cell>
          <cell r="C135">
            <v>1436.875</v>
          </cell>
          <cell r="D135">
            <v>99634.13</v>
          </cell>
          <cell r="E135">
            <v>7763.23</v>
          </cell>
          <cell r="F135">
            <v>6.7205399999999997</v>
          </cell>
          <cell r="G135">
            <v>165.44595169999999</v>
          </cell>
          <cell r="H135">
            <v>41.0625</v>
          </cell>
          <cell r="I135">
            <v>5.62</v>
          </cell>
          <cell r="J135">
            <v>248.41666670000001</v>
          </cell>
        </row>
        <row r="136">
          <cell r="B136">
            <v>42958</v>
          </cell>
          <cell r="C136">
            <v>1525.9375</v>
          </cell>
          <cell r="D136">
            <v>99438.05</v>
          </cell>
          <cell r="E136">
            <v>7763.03</v>
          </cell>
          <cell r="F136">
            <v>6.7104600000000003</v>
          </cell>
          <cell r="G136">
            <v>145.11409330000001</v>
          </cell>
          <cell r="H136">
            <v>41.0416667</v>
          </cell>
          <cell r="I136">
            <v>5.62</v>
          </cell>
          <cell r="J136">
            <v>247.875</v>
          </cell>
        </row>
        <row r="137">
          <cell r="B137">
            <v>42959</v>
          </cell>
          <cell r="C137">
            <v>1564.6875</v>
          </cell>
          <cell r="D137">
            <v>99213.11</v>
          </cell>
          <cell r="E137">
            <v>7762.8</v>
          </cell>
          <cell r="F137">
            <v>6.7054200000000002</v>
          </cell>
          <cell r="G137">
            <v>139.83217669999999</v>
          </cell>
          <cell r="H137">
            <v>24.3677083</v>
          </cell>
          <cell r="I137">
            <v>5.6172917</v>
          </cell>
          <cell r="J137">
            <v>247.04166670000001</v>
          </cell>
        </row>
        <row r="138">
          <cell r="B138">
            <v>42960</v>
          </cell>
          <cell r="C138">
            <v>1524.0625</v>
          </cell>
          <cell r="D138">
            <v>99018.05</v>
          </cell>
          <cell r="E138">
            <v>7762.6</v>
          </cell>
          <cell r="F138">
            <v>6.6953300000000002</v>
          </cell>
          <cell r="G138">
            <v>143.99866209999999</v>
          </cell>
          <cell r="H138">
            <v>15.231249999999999</v>
          </cell>
          <cell r="I138">
            <v>5.4547917000000004</v>
          </cell>
          <cell r="J138">
            <v>246.08333329999999</v>
          </cell>
        </row>
        <row r="139">
          <cell r="B139">
            <v>42961</v>
          </cell>
          <cell r="C139">
            <v>1498.4375</v>
          </cell>
          <cell r="D139">
            <v>98813.24</v>
          </cell>
          <cell r="E139">
            <v>7762.39</v>
          </cell>
          <cell r="F139">
            <v>6.6852499999999999</v>
          </cell>
          <cell r="G139">
            <v>139.53776790000001</v>
          </cell>
          <cell r="H139">
            <v>10.9994792</v>
          </cell>
          <cell r="I139">
            <v>4.8595832999999997</v>
          </cell>
          <cell r="J139">
            <v>245.95833329999999</v>
          </cell>
        </row>
        <row r="140">
          <cell r="B140">
            <v>42962</v>
          </cell>
          <cell r="C140">
            <v>1446.7708333</v>
          </cell>
          <cell r="D140">
            <v>98569.73</v>
          </cell>
          <cell r="E140">
            <v>7762.14</v>
          </cell>
          <cell r="F140">
            <v>6.6751699999999996</v>
          </cell>
          <cell r="G140">
            <v>130.15373750000001</v>
          </cell>
          <cell r="H140">
            <v>10.7392708</v>
          </cell>
          <cell r="I140">
            <v>4.1833333000000001</v>
          </cell>
          <cell r="J140">
            <v>245.75</v>
          </cell>
        </row>
        <row r="141">
          <cell r="B141">
            <v>42963</v>
          </cell>
          <cell r="C141">
            <v>1353.6458333</v>
          </cell>
          <cell r="D141">
            <v>98326.61</v>
          </cell>
          <cell r="E141">
            <v>7761.89</v>
          </cell>
          <cell r="F141">
            <v>6.6650799999999997</v>
          </cell>
          <cell r="G141">
            <v>126.99768880000001</v>
          </cell>
          <cell r="H141">
            <v>6.4515624999999996</v>
          </cell>
          <cell r="I141">
            <v>4</v>
          </cell>
          <cell r="J141">
            <v>246.91666670000001</v>
          </cell>
        </row>
        <row r="142">
          <cell r="B142">
            <v>42964</v>
          </cell>
          <cell r="C142">
            <v>1281.1458333</v>
          </cell>
          <cell r="D142">
            <v>98093.34</v>
          </cell>
          <cell r="E142">
            <v>7761.65</v>
          </cell>
          <cell r="F142">
            <v>6.6550000000000002</v>
          </cell>
          <cell r="G142">
            <v>131.53058920000001</v>
          </cell>
          <cell r="H142">
            <v>2.76</v>
          </cell>
          <cell r="I142">
            <v>3.8831250000000002</v>
          </cell>
          <cell r="J142">
            <v>246</v>
          </cell>
        </row>
        <row r="143">
          <cell r="B143">
            <v>42965</v>
          </cell>
          <cell r="C143">
            <v>1216.7708333</v>
          </cell>
          <cell r="D143">
            <v>97822.13</v>
          </cell>
          <cell r="E143">
            <v>7761.37</v>
          </cell>
          <cell r="F143">
            <v>6.6398799999999998</v>
          </cell>
          <cell r="G143">
            <v>118.2496725</v>
          </cell>
          <cell r="H143">
            <v>2.76</v>
          </cell>
          <cell r="I143">
            <v>3.7777083</v>
          </cell>
          <cell r="J143">
            <v>257.05208329999999</v>
          </cell>
        </row>
        <row r="144">
          <cell r="B144">
            <v>42966</v>
          </cell>
          <cell r="C144">
            <v>1105.5208333</v>
          </cell>
          <cell r="D144">
            <v>97502.79</v>
          </cell>
          <cell r="E144">
            <v>7761.04</v>
          </cell>
          <cell r="F144">
            <v>6.6297899999999998</v>
          </cell>
          <cell r="G144">
            <v>114.3454138</v>
          </cell>
          <cell r="H144">
            <v>2.76</v>
          </cell>
          <cell r="I144">
            <v>3.6264582999999999</v>
          </cell>
          <cell r="J144">
            <v>267.66666670000001</v>
          </cell>
        </row>
        <row r="145">
          <cell r="B145">
            <v>42967</v>
          </cell>
          <cell r="C145">
            <v>1058.2291667</v>
          </cell>
          <cell r="D145">
            <v>97203.43</v>
          </cell>
          <cell r="E145">
            <v>7760.73</v>
          </cell>
          <cell r="F145">
            <v>6.6146700000000003</v>
          </cell>
          <cell r="G145">
            <v>114.9196967</v>
          </cell>
          <cell r="H145">
            <v>2.76</v>
          </cell>
          <cell r="I145">
            <v>3.56</v>
          </cell>
          <cell r="J145">
            <v>267.45833329999999</v>
          </cell>
        </row>
        <row r="146">
          <cell r="B146">
            <v>42968</v>
          </cell>
          <cell r="C146">
            <v>1099.4791667</v>
          </cell>
          <cell r="D146">
            <v>96876</v>
          </cell>
          <cell r="E146">
            <v>7760.39</v>
          </cell>
          <cell r="F146">
            <v>6.5995400000000002</v>
          </cell>
          <cell r="G146">
            <v>110.0564183</v>
          </cell>
          <cell r="H146">
            <v>2.76</v>
          </cell>
          <cell r="I146">
            <v>3.4282292000000001</v>
          </cell>
          <cell r="J146">
            <v>267.26041670000001</v>
          </cell>
        </row>
        <row r="147">
          <cell r="B147">
            <v>42969</v>
          </cell>
          <cell r="C147">
            <v>985.5</v>
          </cell>
          <cell r="D147">
            <v>96548.82</v>
          </cell>
          <cell r="E147">
            <v>7760.05</v>
          </cell>
          <cell r="F147">
            <v>6.5844199999999997</v>
          </cell>
          <cell r="G147">
            <v>100.0747925</v>
          </cell>
          <cell r="H147">
            <v>2.76</v>
          </cell>
          <cell r="I147">
            <v>3.33</v>
          </cell>
          <cell r="J147">
            <v>266.91666670000001</v>
          </cell>
        </row>
        <row r="148">
          <cell r="B148">
            <v>42970</v>
          </cell>
          <cell r="C148">
            <v>874.8125</v>
          </cell>
          <cell r="D148">
            <v>96213.48</v>
          </cell>
          <cell r="E148">
            <v>7759.7</v>
          </cell>
          <cell r="F148">
            <v>6.5692899999999996</v>
          </cell>
          <cell r="G148">
            <v>106.5724479</v>
          </cell>
          <cell r="H148">
            <v>2.8022917000000001</v>
          </cell>
          <cell r="I148">
            <v>3.22</v>
          </cell>
          <cell r="J148">
            <v>267.20833329999999</v>
          </cell>
        </row>
        <row r="149">
          <cell r="B149">
            <v>42971</v>
          </cell>
          <cell r="C149">
            <v>885.27083330000005</v>
          </cell>
          <cell r="D149">
            <v>95878.45</v>
          </cell>
          <cell r="E149">
            <v>7759.35</v>
          </cell>
          <cell r="F149">
            <v>6.5541700000000001</v>
          </cell>
          <cell r="G149">
            <v>101.71684999999999</v>
          </cell>
          <cell r="H149">
            <v>2.9503124999999999</v>
          </cell>
          <cell r="I149">
            <v>3.1122917000000001</v>
          </cell>
          <cell r="J149">
            <v>266.95833329999999</v>
          </cell>
        </row>
        <row r="150">
          <cell r="B150">
            <v>42972</v>
          </cell>
          <cell r="C150">
            <v>913.51041669999995</v>
          </cell>
          <cell r="D150">
            <v>95553.52</v>
          </cell>
          <cell r="E150">
            <v>7759.01</v>
          </cell>
          <cell r="F150">
            <v>6.53904</v>
          </cell>
          <cell r="G150">
            <v>106.78343</v>
          </cell>
          <cell r="H150">
            <v>3.05</v>
          </cell>
          <cell r="I150">
            <v>3.11</v>
          </cell>
          <cell r="J150">
            <v>267.21875</v>
          </cell>
        </row>
        <row r="151">
          <cell r="B151">
            <v>42973</v>
          </cell>
          <cell r="C151">
            <v>1016.8125</v>
          </cell>
          <cell r="D151">
            <v>95220.49</v>
          </cell>
          <cell r="E151">
            <v>7758.66</v>
          </cell>
          <cell r="F151">
            <v>6.5239200000000004</v>
          </cell>
          <cell r="G151">
            <v>97.823056300000005</v>
          </cell>
          <cell r="H151">
            <v>3.0469792</v>
          </cell>
          <cell r="I151">
            <v>3.11</v>
          </cell>
          <cell r="J151">
            <v>266.82291670000001</v>
          </cell>
        </row>
        <row r="152">
          <cell r="B152">
            <v>42974</v>
          </cell>
          <cell r="C152">
            <v>963.27083330000005</v>
          </cell>
          <cell r="D152">
            <v>94868.800000000003</v>
          </cell>
          <cell r="E152">
            <v>7758.29</v>
          </cell>
          <cell r="F152">
            <v>6.5087900000000003</v>
          </cell>
          <cell r="G152">
            <v>93.093155400000001</v>
          </cell>
          <cell r="H152">
            <v>3.05</v>
          </cell>
          <cell r="I152">
            <v>3.1068750000000001</v>
          </cell>
          <cell r="J152">
            <v>266.89583329999999</v>
          </cell>
        </row>
        <row r="153">
          <cell r="B153">
            <v>42975</v>
          </cell>
          <cell r="C153">
            <v>933.60416669999995</v>
          </cell>
          <cell r="D153">
            <v>94517.97</v>
          </cell>
          <cell r="E153">
            <v>7757.92</v>
          </cell>
          <cell r="F153">
            <v>6.4936699999999998</v>
          </cell>
          <cell r="G153">
            <v>93.026901699999996</v>
          </cell>
          <cell r="H153">
            <v>3.05</v>
          </cell>
          <cell r="I153">
            <v>3.0334374999999998</v>
          </cell>
          <cell r="J153">
            <v>266.46875</v>
          </cell>
        </row>
        <row r="154">
          <cell r="B154">
            <v>42976</v>
          </cell>
          <cell r="C154">
            <v>1028.34375</v>
          </cell>
          <cell r="D154">
            <v>94158.8</v>
          </cell>
          <cell r="E154">
            <v>7757.54</v>
          </cell>
          <cell r="F154">
            <v>6.4785399999999997</v>
          </cell>
          <cell r="G154">
            <v>88.7969279</v>
          </cell>
          <cell r="H154">
            <v>3.05</v>
          </cell>
          <cell r="I154">
            <v>2.96</v>
          </cell>
          <cell r="J154">
            <v>266.125</v>
          </cell>
        </row>
        <row r="155">
          <cell r="B155">
            <v>42977</v>
          </cell>
          <cell r="C155">
            <v>975.52083330000005</v>
          </cell>
          <cell r="D155">
            <v>93790.9</v>
          </cell>
          <cell r="E155">
            <v>7757.15</v>
          </cell>
          <cell r="F155">
            <v>6.45838</v>
          </cell>
          <cell r="G155">
            <v>84.116047899999998</v>
          </cell>
          <cell r="H155">
            <v>3.05</v>
          </cell>
          <cell r="I155">
            <v>2.96</v>
          </cell>
          <cell r="J155">
            <v>266.21875</v>
          </cell>
        </row>
        <row r="156">
          <cell r="B156">
            <v>42978</v>
          </cell>
          <cell r="C156">
            <v>935.09375</v>
          </cell>
          <cell r="D156">
            <v>93433.600000000006</v>
          </cell>
          <cell r="E156">
            <v>7756.77</v>
          </cell>
          <cell r="F156">
            <v>6.4432499999999999</v>
          </cell>
          <cell r="G156">
            <v>94.840522500000006</v>
          </cell>
          <cell r="H156">
            <v>3.05</v>
          </cell>
          <cell r="I156">
            <v>2.9119792000000002</v>
          </cell>
          <cell r="J156">
            <v>266.66666670000001</v>
          </cell>
        </row>
        <row r="157">
          <cell r="B157">
            <v>42979</v>
          </cell>
          <cell r="C157">
            <v>924.40625</v>
          </cell>
          <cell r="D157">
            <v>93114.75</v>
          </cell>
          <cell r="E157">
            <v>7756.43</v>
          </cell>
          <cell r="F157">
            <v>3.9123299999999999</v>
          </cell>
          <cell r="G157">
            <v>101.9523808</v>
          </cell>
          <cell r="H157">
            <v>3.05</v>
          </cell>
          <cell r="I157">
            <v>2.8214583000000002</v>
          </cell>
          <cell r="J157">
            <v>266.375</v>
          </cell>
        </row>
        <row r="158">
          <cell r="B158">
            <v>42980</v>
          </cell>
          <cell r="C158">
            <v>922.63541669999995</v>
          </cell>
          <cell r="D158">
            <v>92758.74</v>
          </cell>
          <cell r="E158">
            <v>7756.05</v>
          </cell>
          <cell r="F158">
            <v>3.90225</v>
          </cell>
          <cell r="G158">
            <v>87.100556699999999</v>
          </cell>
          <cell r="H158">
            <v>3.05</v>
          </cell>
          <cell r="I158">
            <v>2.82</v>
          </cell>
          <cell r="J158">
            <v>265.71875</v>
          </cell>
        </row>
        <row r="159">
          <cell r="B159">
            <v>42981</v>
          </cell>
          <cell r="C159">
            <v>942.5</v>
          </cell>
          <cell r="D159">
            <v>92404.13</v>
          </cell>
          <cell r="E159">
            <v>7755.67</v>
          </cell>
          <cell r="F159">
            <v>3.8921700000000001</v>
          </cell>
          <cell r="G159">
            <v>89.045228300000005</v>
          </cell>
          <cell r="H159">
            <v>3.05</v>
          </cell>
          <cell r="I159">
            <v>2.82</v>
          </cell>
          <cell r="J159">
            <v>266.4375</v>
          </cell>
        </row>
        <row r="160">
          <cell r="B160">
            <v>42982</v>
          </cell>
          <cell r="C160">
            <v>1008.6666667</v>
          </cell>
          <cell r="D160">
            <v>92040.89</v>
          </cell>
          <cell r="E160">
            <v>7755.28</v>
          </cell>
          <cell r="F160">
            <v>3.8820800000000002</v>
          </cell>
          <cell r="G160">
            <v>84.195086700000004</v>
          </cell>
          <cell r="H160">
            <v>3.05</v>
          </cell>
          <cell r="I160">
            <v>2.8214583000000002</v>
          </cell>
          <cell r="J160">
            <v>266.1875</v>
          </cell>
        </row>
        <row r="161">
          <cell r="B161">
            <v>42983</v>
          </cell>
          <cell r="C161">
            <v>952.39583330000005</v>
          </cell>
          <cell r="D161">
            <v>91595.34</v>
          </cell>
          <cell r="E161">
            <v>7754.8</v>
          </cell>
          <cell r="F161">
            <v>3.8669600000000002</v>
          </cell>
          <cell r="G161">
            <v>68.445179999999993</v>
          </cell>
          <cell r="H161">
            <v>2.7258333000000001</v>
          </cell>
          <cell r="I161">
            <v>2.8156249999999998</v>
          </cell>
          <cell r="J161">
            <v>292.02083329999999</v>
          </cell>
        </row>
        <row r="162">
          <cell r="B162">
            <v>42984</v>
          </cell>
          <cell r="C162">
            <v>897.30208330000005</v>
          </cell>
          <cell r="D162">
            <v>91142.16</v>
          </cell>
          <cell r="E162">
            <v>7754.31</v>
          </cell>
          <cell r="F162">
            <v>3.8568799999999999</v>
          </cell>
          <cell r="G162">
            <v>77.170688299999995</v>
          </cell>
          <cell r="H162">
            <v>2.21</v>
          </cell>
          <cell r="I162">
            <v>2.8882292000000001</v>
          </cell>
          <cell r="J162">
            <v>304.70833329999999</v>
          </cell>
        </row>
        <row r="163">
          <cell r="B163">
            <v>42985</v>
          </cell>
          <cell r="C163">
            <v>901.02173909999999</v>
          </cell>
          <cell r="D163">
            <v>90689.98</v>
          </cell>
          <cell r="E163">
            <v>7753.82</v>
          </cell>
          <cell r="F163">
            <v>3.8417500000000002</v>
          </cell>
          <cell r="G163">
            <v>64.142912899999999</v>
          </cell>
          <cell r="H163">
            <v>2.21</v>
          </cell>
          <cell r="I163">
            <v>2.9662500000000001</v>
          </cell>
          <cell r="J163">
            <v>303.82608699999997</v>
          </cell>
        </row>
        <row r="164">
          <cell r="B164">
            <v>42986</v>
          </cell>
          <cell r="C164">
            <v>907.07291669999995</v>
          </cell>
          <cell r="D164">
            <v>90211.89</v>
          </cell>
          <cell r="E164">
            <v>7753.3</v>
          </cell>
          <cell r="F164">
            <v>3.8316699999999999</v>
          </cell>
          <cell r="G164">
            <v>82.135517899999996</v>
          </cell>
          <cell r="H164">
            <v>2.21</v>
          </cell>
          <cell r="I164">
            <v>2.9585417000000001</v>
          </cell>
          <cell r="J164">
            <v>322.1875</v>
          </cell>
        </row>
        <row r="165">
          <cell r="B165">
            <v>42987</v>
          </cell>
          <cell r="C165">
            <v>857.67708330000005</v>
          </cell>
          <cell r="D165">
            <v>89717.119999999995</v>
          </cell>
          <cell r="E165">
            <v>7752.76</v>
          </cell>
          <cell r="F165">
            <v>3.8165399999999998</v>
          </cell>
          <cell r="G165">
            <v>83.202942500000006</v>
          </cell>
          <cell r="H165">
            <v>2.3337500000000002</v>
          </cell>
          <cell r="I165">
            <v>2.96</v>
          </cell>
          <cell r="J165">
            <v>331.75</v>
          </cell>
        </row>
        <row r="166">
          <cell r="B166">
            <v>42988</v>
          </cell>
          <cell r="C166">
            <v>996.91666669999995</v>
          </cell>
          <cell r="D166">
            <v>89251.69</v>
          </cell>
          <cell r="E166">
            <v>7752.25</v>
          </cell>
          <cell r="F166">
            <v>3.8014199999999998</v>
          </cell>
          <cell r="G166">
            <v>98.152052499999996</v>
          </cell>
          <cell r="H166">
            <v>2.4603125000000001</v>
          </cell>
          <cell r="I166">
            <v>2.9133333000000001</v>
          </cell>
          <cell r="J166">
            <v>332.01041670000001</v>
          </cell>
        </row>
        <row r="167">
          <cell r="B167">
            <v>42989</v>
          </cell>
          <cell r="C167">
            <v>1069.2708333</v>
          </cell>
          <cell r="D167">
            <v>88787.81</v>
          </cell>
          <cell r="E167">
            <v>7751.74</v>
          </cell>
          <cell r="F167">
            <v>3.7913299999999999</v>
          </cell>
          <cell r="G167">
            <v>98.182006700000002</v>
          </cell>
          <cell r="H167">
            <v>2.48</v>
          </cell>
          <cell r="I167">
            <v>2.9989583</v>
          </cell>
          <cell r="J167">
            <v>331.29166670000001</v>
          </cell>
        </row>
        <row r="168">
          <cell r="B168">
            <v>42990</v>
          </cell>
          <cell r="C168">
            <v>1118.75</v>
          </cell>
          <cell r="D168">
            <v>88334.34</v>
          </cell>
          <cell r="E168">
            <v>7751.24</v>
          </cell>
          <cell r="F168">
            <v>3.7762099999999998</v>
          </cell>
          <cell r="G168">
            <v>97.649244600000003</v>
          </cell>
          <cell r="H168">
            <v>2.3590624999999998</v>
          </cell>
          <cell r="I168">
            <v>3.11</v>
          </cell>
          <cell r="J168">
            <v>330.1875</v>
          </cell>
        </row>
        <row r="169">
          <cell r="B169">
            <v>42991</v>
          </cell>
          <cell r="C169">
            <v>1167.8125</v>
          </cell>
          <cell r="D169">
            <v>87846.25</v>
          </cell>
          <cell r="E169">
            <v>7750.7</v>
          </cell>
          <cell r="F169">
            <v>3.76613</v>
          </cell>
          <cell r="G169">
            <v>83.152380399999998</v>
          </cell>
          <cell r="H169">
            <v>2.21</v>
          </cell>
          <cell r="I169">
            <v>3.1443750000000001</v>
          </cell>
          <cell r="J169">
            <v>328.45833329999999</v>
          </cell>
        </row>
        <row r="170">
          <cell r="B170">
            <v>42992</v>
          </cell>
          <cell r="C170">
            <v>1165.2083333</v>
          </cell>
          <cell r="D170">
            <v>87377.9</v>
          </cell>
          <cell r="E170">
            <v>7750.18</v>
          </cell>
          <cell r="F170">
            <v>3.7509999999999999</v>
          </cell>
          <cell r="G170">
            <v>92.596320399999996</v>
          </cell>
          <cell r="H170">
            <v>2.21</v>
          </cell>
          <cell r="I170">
            <v>3.3232292000000001</v>
          </cell>
          <cell r="J170">
            <v>328.375</v>
          </cell>
        </row>
        <row r="171">
          <cell r="B171">
            <v>42993</v>
          </cell>
          <cell r="C171">
            <v>1365.625</v>
          </cell>
          <cell r="D171">
            <v>86911.13</v>
          </cell>
          <cell r="E171">
            <v>7749.66</v>
          </cell>
          <cell r="F171">
            <v>3.74092</v>
          </cell>
          <cell r="G171">
            <v>96.993650000000002</v>
          </cell>
          <cell r="H171">
            <v>2.21</v>
          </cell>
          <cell r="I171">
            <v>3.3371875000000002</v>
          </cell>
          <cell r="J171">
            <v>327.16666670000001</v>
          </cell>
        </row>
        <row r="172">
          <cell r="B172">
            <v>42994</v>
          </cell>
          <cell r="C172">
            <v>1403.8541667</v>
          </cell>
          <cell r="D172">
            <v>86454.56</v>
          </cell>
          <cell r="E172">
            <v>7749.15</v>
          </cell>
          <cell r="F172">
            <v>3.7308300000000001</v>
          </cell>
          <cell r="G172">
            <v>91.732001699999998</v>
          </cell>
          <cell r="H172">
            <v>2.21</v>
          </cell>
          <cell r="I172">
            <v>3.3</v>
          </cell>
          <cell r="J172">
            <v>327.04166670000001</v>
          </cell>
        </row>
        <row r="173">
          <cell r="B173">
            <v>42995</v>
          </cell>
          <cell r="C173">
            <v>1316.5625</v>
          </cell>
          <cell r="D173">
            <v>85972.88</v>
          </cell>
          <cell r="E173">
            <v>7748.61</v>
          </cell>
          <cell r="F173">
            <v>3.7157100000000001</v>
          </cell>
          <cell r="G173">
            <v>89.768043800000001</v>
          </cell>
          <cell r="H173">
            <v>2.21</v>
          </cell>
          <cell r="I173">
            <v>3.3</v>
          </cell>
          <cell r="J173">
            <v>326.5</v>
          </cell>
        </row>
        <row r="174">
          <cell r="B174">
            <v>42996</v>
          </cell>
          <cell r="C174">
            <v>1296.7708333</v>
          </cell>
          <cell r="D174">
            <v>85501.86</v>
          </cell>
          <cell r="E174">
            <v>7748.08</v>
          </cell>
          <cell r="F174">
            <v>3.7056300000000002</v>
          </cell>
          <cell r="G174">
            <v>77.045147900000003</v>
          </cell>
          <cell r="H174">
            <v>2.21</v>
          </cell>
          <cell r="I174">
            <v>3.3</v>
          </cell>
          <cell r="J174">
            <v>326.375</v>
          </cell>
        </row>
        <row r="175">
          <cell r="B175">
            <v>42997</v>
          </cell>
          <cell r="C175">
            <v>1270.8333333</v>
          </cell>
          <cell r="D175">
            <v>84996.52</v>
          </cell>
          <cell r="E175">
            <v>7747.51</v>
          </cell>
          <cell r="F175">
            <v>3.6905000000000001</v>
          </cell>
          <cell r="G175">
            <v>63.946306700000001</v>
          </cell>
          <cell r="H175">
            <v>2.21</v>
          </cell>
          <cell r="I175">
            <v>3.3</v>
          </cell>
          <cell r="J175">
            <v>326.33333329999999</v>
          </cell>
        </row>
        <row r="176">
          <cell r="B176">
            <v>42998</v>
          </cell>
          <cell r="C176">
            <v>1211.0416667</v>
          </cell>
          <cell r="D176">
            <v>84511</v>
          </cell>
          <cell r="E176">
            <v>7746.96</v>
          </cell>
          <cell r="F176">
            <v>3.6804199999999998</v>
          </cell>
          <cell r="G176">
            <v>69.909828300000001</v>
          </cell>
          <cell r="H176">
            <v>2.21</v>
          </cell>
          <cell r="I176">
            <v>3.3</v>
          </cell>
          <cell r="J176">
            <v>327.875</v>
          </cell>
        </row>
        <row r="177">
          <cell r="B177">
            <v>42999</v>
          </cell>
          <cell r="C177">
            <v>1119.6875</v>
          </cell>
          <cell r="D177">
            <v>84053.29</v>
          </cell>
          <cell r="E177">
            <v>7746.44</v>
          </cell>
          <cell r="F177">
            <v>3.6652900000000002</v>
          </cell>
          <cell r="G177">
            <v>86.6609208</v>
          </cell>
          <cell r="H177">
            <v>2.21</v>
          </cell>
          <cell r="I177">
            <v>3.23</v>
          </cell>
          <cell r="J177">
            <v>307.375</v>
          </cell>
        </row>
        <row r="178">
          <cell r="B178">
            <v>43000</v>
          </cell>
          <cell r="C178">
            <v>1044.6875</v>
          </cell>
          <cell r="D178">
            <v>83623.55</v>
          </cell>
          <cell r="E178">
            <v>7745.95</v>
          </cell>
          <cell r="F178">
            <v>3.6552099999999998</v>
          </cell>
          <cell r="G178">
            <v>71.847611700000002</v>
          </cell>
          <cell r="H178">
            <v>2.21</v>
          </cell>
          <cell r="I178">
            <v>3.21</v>
          </cell>
          <cell r="J178">
            <v>285.1875</v>
          </cell>
        </row>
        <row r="179">
          <cell r="B179">
            <v>43001</v>
          </cell>
          <cell r="C179">
            <v>1165.3125</v>
          </cell>
          <cell r="D179">
            <v>83238.210000000006</v>
          </cell>
          <cell r="E179">
            <v>7745.51</v>
          </cell>
          <cell r="F179">
            <v>3.64513</v>
          </cell>
          <cell r="G179">
            <v>85.134302099999999</v>
          </cell>
          <cell r="H179">
            <v>2.21</v>
          </cell>
          <cell r="I179">
            <v>3.16</v>
          </cell>
          <cell r="J179">
            <v>285.25</v>
          </cell>
        </row>
        <row r="180">
          <cell r="B180">
            <v>43002</v>
          </cell>
          <cell r="C180">
            <v>1245.8333333</v>
          </cell>
          <cell r="D180">
            <v>82836.88</v>
          </cell>
          <cell r="E180">
            <v>7745.05</v>
          </cell>
          <cell r="F180">
            <v>3.63504</v>
          </cell>
          <cell r="G180">
            <v>75.916277899999997</v>
          </cell>
          <cell r="H180">
            <v>2.21</v>
          </cell>
          <cell r="I180">
            <v>3.13</v>
          </cell>
          <cell r="J180">
            <v>285.1875</v>
          </cell>
        </row>
        <row r="181">
          <cell r="B181">
            <v>43003</v>
          </cell>
          <cell r="C181">
            <v>1252.8125</v>
          </cell>
          <cell r="D181">
            <v>82428.27</v>
          </cell>
          <cell r="E181">
            <v>7744.58</v>
          </cell>
          <cell r="F181">
            <v>3.6249600000000002</v>
          </cell>
          <cell r="G181">
            <v>82.493121299999999</v>
          </cell>
          <cell r="H181">
            <v>2.21</v>
          </cell>
          <cell r="I181">
            <v>3.11</v>
          </cell>
          <cell r="J181">
            <v>284.34375</v>
          </cell>
        </row>
        <row r="182">
          <cell r="B182">
            <v>43004</v>
          </cell>
          <cell r="C182">
            <v>1254.2708333</v>
          </cell>
          <cell r="D182">
            <v>82012.12</v>
          </cell>
          <cell r="E182">
            <v>7744.1</v>
          </cell>
          <cell r="F182">
            <v>3.6148799999999999</v>
          </cell>
          <cell r="G182">
            <v>74.999504200000004</v>
          </cell>
          <cell r="H182">
            <v>2.21</v>
          </cell>
          <cell r="I182">
            <v>3.09</v>
          </cell>
          <cell r="J182">
            <v>283.96875</v>
          </cell>
        </row>
        <row r="183">
          <cell r="B183">
            <v>43005</v>
          </cell>
          <cell r="C183">
            <v>1265.5208333</v>
          </cell>
          <cell r="D183">
            <v>81605.759999999995</v>
          </cell>
          <cell r="E183">
            <v>7743.63</v>
          </cell>
          <cell r="F183">
            <v>3.5997499999999998</v>
          </cell>
          <cell r="G183">
            <v>85.586578799999998</v>
          </cell>
          <cell r="H183">
            <v>2.21</v>
          </cell>
          <cell r="I183">
            <v>3.08</v>
          </cell>
          <cell r="J183">
            <v>284.5</v>
          </cell>
        </row>
        <row r="184">
          <cell r="B184">
            <v>43006</v>
          </cell>
          <cell r="C184">
            <v>1305.5208333</v>
          </cell>
          <cell r="D184">
            <v>81201.149999999994</v>
          </cell>
          <cell r="E184">
            <v>7743.16</v>
          </cell>
          <cell r="F184">
            <v>3.5896699999999999</v>
          </cell>
          <cell r="G184">
            <v>72.052169199999994</v>
          </cell>
          <cell r="H184">
            <v>2.21</v>
          </cell>
          <cell r="I184">
            <v>3.08</v>
          </cell>
          <cell r="J184">
            <v>284.5</v>
          </cell>
        </row>
        <row r="185">
          <cell r="B185">
            <v>43007</v>
          </cell>
          <cell r="C185">
            <v>1438.75</v>
          </cell>
          <cell r="D185">
            <v>80780.289999999994</v>
          </cell>
          <cell r="E185">
            <v>7742.67</v>
          </cell>
          <cell r="F185">
            <v>3.5745399999999998</v>
          </cell>
          <cell r="G185">
            <v>75.9356042</v>
          </cell>
          <cell r="H185">
            <v>2.21</v>
          </cell>
          <cell r="I185">
            <v>3.07</v>
          </cell>
          <cell r="J185">
            <v>283.65625</v>
          </cell>
        </row>
        <row r="186">
          <cell r="B186">
            <v>43008</v>
          </cell>
          <cell r="C186">
            <v>1483.2291667</v>
          </cell>
          <cell r="D186">
            <v>80420.94</v>
          </cell>
          <cell r="E186">
            <v>7742.25</v>
          </cell>
          <cell r="F186">
            <v>3.56446</v>
          </cell>
          <cell r="G186">
            <v>98.124427900000001</v>
          </cell>
          <cell r="H186">
            <v>2.21</v>
          </cell>
          <cell r="I186">
            <v>3.06</v>
          </cell>
          <cell r="J186">
            <v>284.21875</v>
          </cell>
        </row>
        <row r="187">
          <cell r="B187">
            <v>43009</v>
          </cell>
          <cell r="C187">
            <v>1695.5208333</v>
          </cell>
          <cell r="D187">
            <v>80139.210000000006</v>
          </cell>
          <cell r="E187">
            <v>7741.92</v>
          </cell>
          <cell r="F187">
            <v>1.331</v>
          </cell>
          <cell r="G187">
            <v>143.1484604</v>
          </cell>
          <cell r="H187">
            <v>2.21</v>
          </cell>
          <cell r="I187">
            <v>3.03</v>
          </cell>
          <cell r="J187">
            <v>285.02083329999999</v>
          </cell>
        </row>
        <row r="188">
          <cell r="B188">
            <v>43010</v>
          </cell>
          <cell r="C188">
            <v>2169.0625</v>
          </cell>
          <cell r="D188">
            <v>79832.81</v>
          </cell>
          <cell r="E188">
            <v>7741.56</v>
          </cell>
          <cell r="F188">
            <v>1.32596</v>
          </cell>
          <cell r="G188">
            <v>133.32411959999999</v>
          </cell>
          <cell r="H188">
            <v>2.21</v>
          </cell>
          <cell r="I188">
            <v>2.98</v>
          </cell>
          <cell r="J188">
            <v>283.02083329999999</v>
          </cell>
        </row>
        <row r="189">
          <cell r="B189">
            <v>43011</v>
          </cell>
          <cell r="C189">
            <v>2531.25</v>
          </cell>
          <cell r="D189">
            <v>79552.45</v>
          </cell>
          <cell r="E189">
            <v>7741.23</v>
          </cell>
          <cell r="F189">
            <v>1.3209200000000001</v>
          </cell>
          <cell r="G189">
            <v>108.83448249999999</v>
          </cell>
          <cell r="H189">
            <v>2.21</v>
          </cell>
          <cell r="I189">
            <v>2.94</v>
          </cell>
          <cell r="J189">
            <v>257.17708329999999</v>
          </cell>
        </row>
        <row r="190">
          <cell r="B190">
            <v>43012</v>
          </cell>
          <cell r="C190">
            <v>2146.7708333</v>
          </cell>
          <cell r="D190">
            <v>79323.59</v>
          </cell>
          <cell r="E190">
            <v>7740.96</v>
          </cell>
          <cell r="F190">
            <v>1.3209200000000001</v>
          </cell>
          <cell r="G190">
            <v>121.7126375</v>
          </cell>
          <cell r="H190">
            <v>2.21</v>
          </cell>
          <cell r="I190">
            <v>2.9162499999999998</v>
          </cell>
          <cell r="J190">
            <v>238.88541670000001</v>
          </cell>
        </row>
        <row r="191">
          <cell r="B191">
            <v>43013</v>
          </cell>
          <cell r="C191">
            <v>2013.75</v>
          </cell>
          <cell r="D191">
            <v>79137.679999999993</v>
          </cell>
          <cell r="E191">
            <v>7740.74</v>
          </cell>
          <cell r="F191">
            <v>1.3158799999999999</v>
          </cell>
          <cell r="G191">
            <v>140.17063540000001</v>
          </cell>
          <cell r="H191">
            <v>2.21</v>
          </cell>
          <cell r="I191">
            <v>3.0412499999999998</v>
          </cell>
          <cell r="J191">
            <v>239.875</v>
          </cell>
        </row>
        <row r="192">
          <cell r="B192">
            <v>43014</v>
          </cell>
          <cell r="C192">
            <v>2113.6458333</v>
          </cell>
          <cell r="D192">
            <v>78934.75</v>
          </cell>
          <cell r="E192">
            <v>7740.5</v>
          </cell>
          <cell r="F192">
            <v>1.3158799999999999</v>
          </cell>
          <cell r="G192">
            <v>134.0629204</v>
          </cell>
          <cell r="H192">
            <v>2.21</v>
          </cell>
          <cell r="I192">
            <v>3.1672916999999998</v>
          </cell>
          <cell r="J192">
            <v>233.89583329999999</v>
          </cell>
        </row>
        <row r="193">
          <cell r="B193">
            <v>43015</v>
          </cell>
          <cell r="C193">
            <v>2162.8125</v>
          </cell>
          <cell r="D193">
            <v>78732.160000000003</v>
          </cell>
          <cell r="E193">
            <v>7740.26</v>
          </cell>
          <cell r="F193">
            <v>1.3108299999999999</v>
          </cell>
          <cell r="G193">
            <v>111.57572209999999</v>
          </cell>
          <cell r="H193">
            <v>2.21</v>
          </cell>
          <cell r="I193">
            <v>3.33</v>
          </cell>
          <cell r="J193">
            <v>215.83333329999999</v>
          </cell>
        </row>
        <row r="194">
          <cell r="B194">
            <v>43016</v>
          </cell>
          <cell r="C194">
            <v>2043.0208333</v>
          </cell>
          <cell r="D194">
            <v>78530.34</v>
          </cell>
          <cell r="E194">
            <v>7740.02</v>
          </cell>
          <cell r="F194">
            <v>1.3108299999999999</v>
          </cell>
          <cell r="G194">
            <v>101.1674592</v>
          </cell>
          <cell r="H194">
            <v>2.21</v>
          </cell>
          <cell r="I194">
            <v>3.3301042000000001</v>
          </cell>
          <cell r="J194">
            <v>209.6875</v>
          </cell>
        </row>
        <row r="195">
          <cell r="B195">
            <v>43017</v>
          </cell>
          <cell r="C195">
            <v>1930.4166667</v>
          </cell>
          <cell r="D195">
            <v>78395.7</v>
          </cell>
          <cell r="E195">
            <v>7739.86</v>
          </cell>
          <cell r="F195">
            <v>1.3108299999999999</v>
          </cell>
          <cell r="G195">
            <v>113.54777249999999</v>
          </cell>
          <cell r="H195">
            <v>2.21</v>
          </cell>
          <cell r="I195">
            <v>3.3875000000000002</v>
          </cell>
          <cell r="J195">
            <v>174.77083329999999</v>
          </cell>
        </row>
        <row r="196">
          <cell r="B196">
            <v>43018</v>
          </cell>
          <cell r="C196">
            <v>1941.25</v>
          </cell>
          <cell r="D196">
            <v>78278.42</v>
          </cell>
          <cell r="E196">
            <v>7739.72</v>
          </cell>
          <cell r="F196">
            <v>1.3108299999999999</v>
          </cell>
          <cell r="G196">
            <v>93.399900400000007</v>
          </cell>
          <cell r="H196">
            <v>2.21</v>
          </cell>
          <cell r="I196">
            <v>3.33</v>
          </cell>
          <cell r="J196">
            <v>158.79166670000001</v>
          </cell>
        </row>
        <row r="197">
          <cell r="B197">
            <v>43019</v>
          </cell>
          <cell r="C197">
            <v>1717.9166667</v>
          </cell>
          <cell r="D197">
            <v>78144.05</v>
          </cell>
          <cell r="E197">
            <v>7739.56</v>
          </cell>
          <cell r="F197">
            <v>1.30579</v>
          </cell>
          <cell r="G197">
            <v>93.398669200000001</v>
          </cell>
          <cell r="H197">
            <v>2.21</v>
          </cell>
          <cell r="I197">
            <v>3.33</v>
          </cell>
          <cell r="J197">
            <v>158.79166670000001</v>
          </cell>
        </row>
        <row r="198">
          <cell r="B198">
            <v>43020</v>
          </cell>
          <cell r="C198">
            <v>1622.8125</v>
          </cell>
          <cell r="D198">
            <v>78018.41</v>
          </cell>
          <cell r="E198">
            <v>7739.41</v>
          </cell>
          <cell r="F198">
            <v>1.30579</v>
          </cell>
          <cell r="G198">
            <v>89.137056299999998</v>
          </cell>
          <cell r="H198">
            <v>2.21</v>
          </cell>
          <cell r="I198">
            <v>3.3231250000000001</v>
          </cell>
          <cell r="J198">
            <v>158.75</v>
          </cell>
        </row>
        <row r="199">
          <cell r="B199">
            <v>43021</v>
          </cell>
          <cell r="C199">
            <v>1572.1875</v>
          </cell>
          <cell r="D199">
            <v>77867.570000000007</v>
          </cell>
          <cell r="E199">
            <v>7739.23</v>
          </cell>
          <cell r="F199">
            <v>1.30579</v>
          </cell>
          <cell r="G199">
            <v>80.168684600000006</v>
          </cell>
          <cell r="H199">
            <v>2.21</v>
          </cell>
          <cell r="I199">
            <v>3.3611458000000001</v>
          </cell>
          <cell r="J199">
            <v>158.27083329999999</v>
          </cell>
        </row>
        <row r="200">
          <cell r="B200">
            <v>43022</v>
          </cell>
          <cell r="C200">
            <v>1475.7291667</v>
          </cell>
          <cell r="D200">
            <v>77716.91</v>
          </cell>
          <cell r="E200">
            <v>7739.05</v>
          </cell>
          <cell r="F200">
            <v>1.3007500000000001</v>
          </cell>
          <cell r="G200">
            <v>74.927517499999993</v>
          </cell>
          <cell r="H200">
            <v>2.21</v>
          </cell>
          <cell r="I200">
            <v>3.4593750000000001</v>
          </cell>
          <cell r="J200">
            <v>157.35416670000001</v>
          </cell>
        </row>
        <row r="201">
          <cell r="B201">
            <v>43023</v>
          </cell>
          <cell r="C201">
            <v>1456.25</v>
          </cell>
          <cell r="D201">
            <v>77541.58</v>
          </cell>
          <cell r="E201">
            <v>7738.84</v>
          </cell>
          <cell r="F201">
            <v>1.3007500000000001</v>
          </cell>
          <cell r="G201">
            <v>71.066455000000005</v>
          </cell>
          <cell r="H201">
            <v>2.21</v>
          </cell>
          <cell r="I201">
            <v>3.3347916999999998</v>
          </cell>
          <cell r="J201">
            <v>157.16666670000001</v>
          </cell>
        </row>
        <row r="202">
          <cell r="B202">
            <v>43024</v>
          </cell>
          <cell r="C202">
            <v>1456.5625</v>
          </cell>
          <cell r="D202">
            <v>77383.17</v>
          </cell>
          <cell r="E202">
            <v>7738.65</v>
          </cell>
          <cell r="F202">
            <v>1.3007500000000001</v>
          </cell>
          <cell r="G202">
            <v>74.866895799999995</v>
          </cell>
          <cell r="H202">
            <v>2.21</v>
          </cell>
          <cell r="I202">
            <v>3.5576042000000001</v>
          </cell>
          <cell r="J202">
            <v>156.91666670000001</v>
          </cell>
        </row>
        <row r="203">
          <cell r="B203">
            <v>43025</v>
          </cell>
          <cell r="C203">
            <v>1435.3125</v>
          </cell>
          <cell r="D203">
            <v>77216.84</v>
          </cell>
          <cell r="E203">
            <v>7738.45</v>
          </cell>
          <cell r="F203">
            <v>1.2957099999999999</v>
          </cell>
          <cell r="G203">
            <v>70.0242133</v>
          </cell>
          <cell r="H203">
            <v>2.21</v>
          </cell>
          <cell r="I203">
            <v>3.4282292000000001</v>
          </cell>
          <cell r="J203">
            <v>156.14583329999999</v>
          </cell>
        </row>
        <row r="204">
          <cell r="B204">
            <v>43026</v>
          </cell>
          <cell r="C204">
            <v>1398.5416667</v>
          </cell>
          <cell r="D204">
            <v>77141.679999999993</v>
          </cell>
          <cell r="E204">
            <v>7738.36</v>
          </cell>
          <cell r="F204">
            <v>1.2957099999999999</v>
          </cell>
          <cell r="G204">
            <v>77.825365000000005</v>
          </cell>
          <cell r="H204">
            <v>2.21</v>
          </cell>
          <cell r="I204">
            <v>3.37199221875</v>
          </cell>
          <cell r="J204">
            <v>114.98958330000001</v>
          </cell>
        </row>
        <row r="205">
          <cell r="B205">
            <v>43027</v>
          </cell>
          <cell r="C205">
            <v>1339.2708333</v>
          </cell>
          <cell r="D205">
            <v>77083.61</v>
          </cell>
          <cell r="E205">
            <v>7738.29</v>
          </cell>
          <cell r="F205">
            <v>1.2957099999999999</v>
          </cell>
          <cell r="G205">
            <v>65.349913299999997</v>
          </cell>
          <cell r="H205">
            <v>2.21</v>
          </cell>
          <cell r="I205">
            <v>3.3157552374999999</v>
          </cell>
          <cell r="J205">
            <v>103.35416669999999</v>
          </cell>
        </row>
        <row r="206">
          <cell r="B206">
            <v>43028</v>
          </cell>
          <cell r="C206">
            <v>1376.7708333</v>
          </cell>
          <cell r="D206">
            <v>77066.97</v>
          </cell>
          <cell r="E206">
            <v>7738.27</v>
          </cell>
          <cell r="F206">
            <v>1.2957099999999999</v>
          </cell>
          <cell r="G206">
            <v>74.935454199999995</v>
          </cell>
          <cell r="H206">
            <v>2.4252174000000002</v>
          </cell>
          <cell r="I206">
            <v>3.2595182562499998</v>
          </cell>
          <cell r="J206">
            <v>85.753260900000001</v>
          </cell>
        </row>
        <row r="207">
          <cell r="B207">
            <v>43029</v>
          </cell>
          <cell r="C207">
            <v>1373.4375</v>
          </cell>
          <cell r="D207">
            <v>77066.97</v>
          </cell>
          <cell r="E207">
            <v>7738.27</v>
          </cell>
          <cell r="F207">
            <v>1.2957099999999999</v>
          </cell>
          <cell r="G207">
            <v>49.879452899999997</v>
          </cell>
          <cell r="H207">
            <v>2.76</v>
          </cell>
          <cell r="I207">
            <v>3.2032812750000002</v>
          </cell>
          <cell r="J207">
            <v>80.118478300000007</v>
          </cell>
        </row>
        <row r="208">
          <cell r="B208">
            <v>43030</v>
          </cell>
          <cell r="C208">
            <v>1412.7083333</v>
          </cell>
          <cell r="D208">
            <v>77042.210000000006</v>
          </cell>
          <cell r="E208">
            <v>7738.24</v>
          </cell>
          <cell r="F208">
            <v>1.2957099999999999</v>
          </cell>
          <cell r="G208">
            <v>33.782780000000002</v>
          </cell>
          <cell r="H208">
            <v>2.76</v>
          </cell>
          <cell r="I208">
            <v>3.1470442937500001</v>
          </cell>
          <cell r="J208">
            <v>79.606250000000003</v>
          </cell>
        </row>
        <row r="209">
          <cell r="B209">
            <v>43031</v>
          </cell>
          <cell r="C209">
            <v>1352.9166667</v>
          </cell>
          <cell r="D209">
            <v>77033.69</v>
          </cell>
          <cell r="E209">
            <v>7738.23</v>
          </cell>
          <cell r="F209">
            <v>1.2957099999999999</v>
          </cell>
          <cell r="G209">
            <v>32.717463799999997</v>
          </cell>
          <cell r="H209">
            <v>2.76</v>
          </cell>
          <cell r="I209">
            <v>3.0908073125</v>
          </cell>
          <cell r="J209">
            <v>80.579166700000002</v>
          </cell>
        </row>
        <row r="210">
          <cell r="B210">
            <v>43032</v>
          </cell>
          <cell r="C210">
            <v>1343.2291667</v>
          </cell>
          <cell r="D210">
            <v>77017.05</v>
          </cell>
          <cell r="E210">
            <v>7738.21</v>
          </cell>
          <cell r="F210">
            <v>1.2957099999999999</v>
          </cell>
          <cell r="G210">
            <v>19.4208417</v>
          </cell>
          <cell r="H210">
            <v>2.76</v>
          </cell>
          <cell r="I210">
            <v>3.0345703312499999</v>
          </cell>
          <cell r="J210">
            <v>83.378124999999997</v>
          </cell>
        </row>
        <row r="211">
          <cell r="B211">
            <v>43033</v>
          </cell>
          <cell r="C211">
            <v>1344.0625</v>
          </cell>
          <cell r="D211">
            <v>76992.3</v>
          </cell>
          <cell r="E211">
            <v>7738.18</v>
          </cell>
          <cell r="F211">
            <v>1.2957099999999999</v>
          </cell>
          <cell r="G211">
            <v>14.559195799999999</v>
          </cell>
          <cell r="H211">
            <v>2.76</v>
          </cell>
          <cell r="I211">
            <v>2.9783333500000002</v>
          </cell>
          <cell r="J211">
            <v>83.518749999999997</v>
          </cell>
        </row>
        <row r="212">
          <cell r="B212">
            <v>43034</v>
          </cell>
          <cell r="C212">
            <v>1285.9375</v>
          </cell>
          <cell r="D212">
            <v>76959.039999999994</v>
          </cell>
          <cell r="E212">
            <v>7738.14</v>
          </cell>
          <cell r="F212">
            <v>1.2957099999999999</v>
          </cell>
          <cell r="G212">
            <v>4.4274237999999997</v>
          </cell>
          <cell r="H212">
            <v>2.76</v>
          </cell>
          <cell r="I212">
            <v>2.9220963687500001</v>
          </cell>
          <cell r="J212">
            <v>84.454166700000002</v>
          </cell>
        </row>
        <row r="213">
          <cell r="B213">
            <v>43035</v>
          </cell>
          <cell r="C213">
            <v>1391.0416667</v>
          </cell>
          <cell r="D213">
            <v>76909.16</v>
          </cell>
          <cell r="E213">
            <v>7738.08</v>
          </cell>
          <cell r="F213">
            <v>1.2957099999999999</v>
          </cell>
          <cell r="G213">
            <v>4.8975688000000002</v>
          </cell>
          <cell r="H213">
            <v>2.76</v>
          </cell>
          <cell r="I213">
            <v>2.8658593875</v>
          </cell>
          <cell r="J213">
            <v>88</v>
          </cell>
        </row>
        <row r="214">
          <cell r="B214">
            <v>43036</v>
          </cell>
          <cell r="C214">
            <v>1404.8958333</v>
          </cell>
          <cell r="D214">
            <v>76884.03</v>
          </cell>
          <cell r="E214">
            <v>7738.05</v>
          </cell>
          <cell r="F214">
            <v>1.2957099999999999</v>
          </cell>
          <cell r="G214">
            <v>-8.1898663000000003</v>
          </cell>
          <cell r="H214">
            <v>2.76</v>
          </cell>
          <cell r="I214">
            <v>2.8096224062499999</v>
          </cell>
          <cell r="J214">
            <v>88</v>
          </cell>
        </row>
        <row r="215">
          <cell r="B215">
            <v>43037</v>
          </cell>
          <cell r="C215">
            <v>1345.9375</v>
          </cell>
          <cell r="D215">
            <v>76834.59</v>
          </cell>
          <cell r="E215">
            <v>7737.99</v>
          </cell>
          <cell r="F215">
            <v>1.2957099999999999</v>
          </cell>
          <cell r="G215">
            <v>-16.5541196</v>
          </cell>
          <cell r="H215">
            <v>2.76</v>
          </cell>
          <cell r="I215">
            <v>2.7533854249999998</v>
          </cell>
          <cell r="J215">
            <v>88</v>
          </cell>
        </row>
        <row r="216">
          <cell r="B216">
            <v>43038</v>
          </cell>
          <cell r="C216">
            <v>2029.8958333</v>
          </cell>
          <cell r="D216">
            <v>76784.77</v>
          </cell>
          <cell r="E216">
            <v>7737.93</v>
          </cell>
          <cell r="F216">
            <v>1.29067</v>
          </cell>
          <cell r="G216">
            <v>-8.3830162999999995</v>
          </cell>
          <cell r="H216">
            <v>2.76</v>
          </cell>
          <cell r="I216">
            <v>2.6971484437500002</v>
          </cell>
          <cell r="J216">
            <v>90.131249999999994</v>
          </cell>
        </row>
        <row r="217">
          <cell r="B217">
            <v>43039</v>
          </cell>
          <cell r="C217">
            <v>2129.7916667</v>
          </cell>
          <cell r="D217">
            <v>76743.070000000007</v>
          </cell>
          <cell r="E217">
            <v>7737.88</v>
          </cell>
          <cell r="F217">
            <v>1.29067</v>
          </cell>
          <cell r="G217">
            <v>-5.5803307999999996</v>
          </cell>
          <cell r="H217">
            <v>2.76</v>
          </cell>
          <cell r="I217">
            <v>2.6409114625000001</v>
          </cell>
          <cell r="J217">
            <v>92.8</v>
          </cell>
        </row>
        <row r="218">
          <cell r="B218">
            <v>43040</v>
          </cell>
          <cell r="C218">
            <v>2058.125</v>
          </cell>
          <cell r="D218">
            <v>76627.34</v>
          </cell>
          <cell r="E218">
            <v>7737.74</v>
          </cell>
          <cell r="F218">
            <v>0</v>
          </cell>
          <cell r="G218">
            <v>7.6278775000000003</v>
          </cell>
          <cell r="H218">
            <v>2.76</v>
          </cell>
          <cell r="I218">
            <v>2.58467448125</v>
          </cell>
          <cell r="J218">
            <v>93.056250000000006</v>
          </cell>
        </row>
        <row r="219">
          <cell r="B219">
            <v>43041</v>
          </cell>
          <cell r="C219">
            <v>1991.0416667</v>
          </cell>
          <cell r="D219">
            <v>76577.59</v>
          </cell>
          <cell r="E219">
            <v>7737.68</v>
          </cell>
          <cell r="F219">
            <v>0</v>
          </cell>
          <cell r="G219">
            <v>61.0686775</v>
          </cell>
          <cell r="H219">
            <v>2.76</v>
          </cell>
          <cell r="I219">
            <v>2.5284374999999999</v>
          </cell>
          <cell r="J219">
            <v>92.783333299999995</v>
          </cell>
        </row>
        <row r="220">
          <cell r="B220">
            <v>43042</v>
          </cell>
          <cell r="C220">
            <v>1905.5208333</v>
          </cell>
          <cell r="D220">
            <v>76511.31</v>
          </cell>
          <cell r="E220">
            <v>7737.6</v>
          </cell>
          <cell r="F220">
            <v>0</v>
          </cell>
          <cell r="G220">
            <v>60.959818800000001</v>
          </cell>
          <cell r="H220">
            <v>2.76</v>
          </cell>
          <cell r="I220">
            <v>2.5206249999999999</v>
          </cell>
          <cell r="J220">
            <v>92.666666699999993</v>
          </cell>
        </row>
        <row r="221">
          <cell r="B221">
            <v>43043</v>
          </cell>
          <cell r="C221">
            <v>1885.4166667</v>
          </cell>
          <cell r="D221">
            <v>76453.13</v>
          </cell>
          <cell r="E221">
            <v>7737.53</v>
          </cell>
          <cell r="F221">
            <v>0</v>
          </cell>
          <cell r="G221">
            <v>56.814851699999998</v>
          </cell>
          <cell r="H221">
            <v>2.76</v>
          </cell>
          <cell r="I221">
            <v>2.5128124999999999</v>
          </cell>
          <cell r="J221">
            <v>92.683333300000001</v>
          </cell>
        </row>
        <row r="222">
          <cell r="B222">
            <v>43044</v>
          </cell>
          <cell r="C222">
            <v>1903.5458332999999</v>
          </cell>
          <cell r="D222">
            <v>76378.84</v>
          </cell>
          <cell r="E222">
            <v>7737.44</v>
          </cell>
          <cell r="F222">
            <v>0</v>
          </cell>
          <cell r="G222">
            <v>56.844336699999999</v>
          </cell>
          <cell r="H222">
            <v>2.76</v>
          </cell>
          <cell r="I222">
            <v>2.44875</v>
          </cell>
          <cell r="J222">
            <v>92.648750000000007</v>
          </cell>
        </row>
        <row r="223">
          <cell r="B223">
            <v>43045</v>
          </cell>
          <cell r="C223">
            <v>1887.6041667</v>
          </cell>
          <cell r="D223">
            <v>76321.13</v>
          </cell>
          <cell r="E223">
            <v>7737.37</v>
          </cell>
          <cell r="F223">
            <v>0</v>
          </cell>
          <cell r="G223">
            <v>60.8374229</v>
          </cell>
          <cell r="H223">
            <v>2.76</v>
          </cell>
          <cell r="I223">
            <v>2.5096875000000001</v>
          </cell>
          <cell r="J223">
            <v>92.533333299999995</v>
          </cell>
        </row>
        <row r="224">
          <cell r="B224">
            <v>43046</v>
          </cell>
          <cell r="C224">
            <v>1923.9583333</v>
          </cell>
          <cell r="D224">
            <v>76263.05</v>
          </cell>
          <cell r="E224">
            <v>7737.3</v>
          </cell>
          <cell r="F224">
            <v>0</v>
          </cell>
          <cell r="G224">
            <v>60.525455800000003</v>
          </cell>
          <cell r="H224">
            <v>2.76</v>
          </cell>
          <cell r="I224">
            <v>2.5049999999999999</v>
          </cell>
          <cell r="J224">
            <v>92.216666700000005</v>
          </cell>
        </row>
        <row r="225">
          <cell r="B225">
            <v>43047</v>
          </cell>
          <cell r="C225">
            <v>1930.2083333</v>
          </cell>
          <cell r="D225">
            <v>76197.34</v>
          </cell>
          <cell r="E225">
            <v>7737.22</v>
          </cell>
          <cell r="F225">
            <v>0</v>
          </cell>
          <cell r="G225">
            <v>56.140903299999998</v>
          </cell>
          <cell r="H225">
            <v>2.76</v>
          </cell>
          <cell r="I225">
            <v>2.4034374999999999</v>
          </cell>
          <cell r="J225">
            <v>91.9</v>
          </cell>
        </row>
        <row r="226">
          <cell r="B226">
            <v>43048</v>
          </cell>
          <cell r="C226">
            <v>1971.7708333</v>
          </cell>
          <cell r="D226">
            <v>76122.8</v>
          </cell>
          <cell r="E226">
            <v>7737.13</v>
          </cell>
          <cell r="F226">
            <v>0</v>
          </cell>
          <cell r="G226">
            <v>50.931344600000003</v>
          </cell>
          <cell r="H226">
            <v>2.76</v>
          </cell>
          <cell r="I226">
            <v>2.38</v>
          </cell>
          <cell r="J226">
            <v>90.836458300000004</v>
          </cell>
        </row>
        <row r="227">
          <cell r="B227">
            <v>43049</v>
          </cell>
          <cell r="C227">
            <v>1939.375</v>
          </cell>
          <cell r="D227">
            <v>76073.27</v>
          </cell>
          <cell r="E227">
            <v>7737.07</v>
          </cell>
          <cell r="F227">
            <v>0</v>
          </cell>
          <cell r="G227">
            <v>61.087604200000001</v>
          </cell>
          <cell r="H227">
            <v>2.76</v>
          </cell>
          <cell r="I227">
            <v>2.38</v>
          </cell>
          <cell r="J227">
            <v>88.484375</v>
          </cell>
        </row>
        <row r="228">
          <cell r="B228">
            <v>43050</v>
          </cell>
          <cell r="C228">
            <v>1941.25</v>
          </cell>
          <cell r="D228">
            <v>76015.7</v>
          </cell>
          <cell r="E228">
            <v>7737</v>
          </cell>
          <cell r="F228">
            <v>0</v>
          </cell>
          <cell r="G228">
            <v>56.8898017</v>
          </cell>
          <cell r="H228">
            <v>2.76</v>
          </cell>
          <cell r="I228">
            <v>2.3770832999999998</v>
          </cell>
          <cell r="J228">
            <v>88.453125</v>
          </cell>
        </row>
        <row r="229">
          <cell r="B229">
            <v>43051</v>
          </cell>
          <cell r="C229">
            <v>1934.1666667</v>
          </cell>
          <cell r="D229">
            <v>75941.67</v>
          </cell>
          <cell r="E229">
            <v>7736.91</v>
          </cell>
          <cell r="F229">
            <v>0</v>
          </cell>
          <cell r="G229">
            <v>48.563771299999999</v>
          </cell>
          <cell r="H229">
            <v>2.76</v>
          </cell>
          <cell r="I229">
            <v>2.3552083000000001</v>
          </cell>
          <cell r="J229">
            <v>88.171875</v>
          </cell>
        </row>
        <row r="230">
          <cell r="B230">
            <v>43052</v>
          </cell>
          <cell r="C230">
            <v>1910.5208333</v>
          </cell>
          <cell r="D230">
            <v>75883.77</v>
          </cell>
          <cell r="E230">
            <v>7736.84</v>
          </cell>
          <cell r="F230">
            <v>0</v>
          </cell>
          <cell r="G230">
            <v>56.9321938</v>
          </cell>
          <cell r="H230">
            <v>2.76</v>
          </cell>
          <cell r="I230">
            <v>2.2516666999999999</v>
          </cell>
          <cell r="J230">
            <v>88.158333299999995</v>
          </cell>
        </row>
        <row r="231">
          <cell r="B231">
            <v>43053</v>
          </cell>
          <cell r="C231">
            <v>1893.3333333</v>
          </cell>
          <cell r="D231">
            <v>75817.86</v>
          </cell>
          <cell r="E231">
            <v>7736.76</v>
          </cell>
          <cell r="F231">
            <v>0</v>
          </cell>
          <cell r="G231">
            <v>52.613078799999997</v>
          </cell>
          <cell r="H231">
            <v>2.5308332999999998</v>
          </cell>
          <cell r="I231">
            <v>2.2388542</v>
          </cell>
          <cell r="J231">
            <v>87.965625000000003</v>
          </cell>
        </row>
        <row r="232">
          <cell r="B232">
            <v>43054</v>
          </cell>
          <cell r="C232">
            <v>1871.4583333</v>
          </cell>
          <cell r="D232">
            <v>75735.92</v>
          </cell>
          <cell r="E232">
            <v>7736.66</v>
          </cell>
          <cell r="F232">
            <v>0</v>
          </cell>
          <cell r="G232">
            <v>44.367876699999997</v>
          </cell>
          <cell r="H232">
            <v>2.21</v>
          </cell>
          <cell r="I232">
            <v>2.2400000000000002</v>
          </cell>
          <cell r="J232">
            <v>88</v>
          </cell>
        </row>
        <row r="233">
          <cell r="B233">
            <v>43055</v>
          </cell>
          <cell r="C233">
            <v>1755</v>
          </cell>
          <cell r="D233">
            <v>75678.12</v>
          </cell>
          <cell r="E233">
            <v>7736.59</v>
          </cell>
          <cell r="F233">
            <v>0</v>
          </cell>
          <cell r="G233">
            <v>56.768838799999997</v>
          </cell>
          <cell r="H233">
            <v>2.21</v>
          </cell>
          <cell r="I233">
            <v>2.2400000000000002</v>
          </cell>
          <cell r="J233">
            <v>87.983333299999998</v>
          </cell>
        </row>
        <row r="234">
          <cell r="B234">
            <v>43056</v>
          </cell>
          <cell r="C234">
            <v>1867.6041667</v>
          </cell>
          <cell r="D234">
            <v>75637.2</v>
          </cell>
          <cell r="E234">
            <v>7736.54</v>
          </cell>
          <cell r="F234">
            <v>0</v>
          </cell>
          <cell r="G234">
            <v>65.259358300000002</v>
          </cell>
          <cell r="H234">
            <v>2.21</v>
          </cell>
          <cell r="I234">
            <v>2.245625</v>
          </cell>
          <cell r="J234">
            <v>88.201041700000005</v>
          </cell>
        </row>
        <row r="235">
          <cell r="B235">
            <v>43057</v>
          </cell>
          <cell r="C235">
            <v>1698.6458333</v>
          </cell>
          <cell r="D235">
            <v>75563.399999999994</v>
          </cell>
          <cell r="E235">
            <v>7736.45</v>
          </cell>
          <cell r="F235">
            <v>0</v>
          </cell>
          <cell r="G235">
            <v>48.507084999999996</v>
          </cell>
          <cell r="H235">
            <v>2.21</v>
          </cell>
          <cell r="I235">
            <v>2.2400000000000002</v>
          </cell>
          <cell r="J235">
            <v>88</v>
          </cell>
        </row>
        <row r="236">
          <cell r="B236">
            <v>43058</v>
          </cell>
          <cell r="C236">
            <v>1712.8125</v>
          </cell>
          <cell r="D236">
            <v>75464.800000000003</v>
          </cell>
          <cell r="E236">
            <v>7736.33</v>
          </cell>
          <cell r="F236">
            <v>0</v>
          </cell>
          <cell r="G236">
            <v>35.972806300000002</v>
          </cell>
          <cell r="H236">
            <v>2.21</v>
          </cell>
          <cell r="I236">
            <v>2.2400000000000002</v>
          </cell>
          <cell r="J236">
            <v>87.883333300000004</v>
          </cell>
        </row>
        <row r="237">
          <cell r="B237">
            <v>43059</v>
          </cell>
          <cell r="C237">
            <v>1580</v>
          </cell>
          <cell r="D237">
            <v>75407.13</v>
          </cell>
          <cell r="E237">
            <v>7736.26</v>
          </cell>
          <cell r="F237">
            <v>0</v>
          </cell>
          <cell r="G237">
            <v>56.801130800000003</v>
          </cell>
          <cell r="H237">
            <v>2.21</v>
          </cell>
          <cell r="I237">
            <v>2.2400000000000002</v>
          </cell>
          <cell r="J237">
            <v>88.015625</v>
          </cell>
        </row>
        <row r="238">
          <cell r="B238">
            <v>43060</v>
          </cell>
          <cell r="C238">
            <v>1592.0833333</v>
          </cell>
          <cell r="D238">
            <v>75366.3</v>
          </cell>
          <cell r="E238">
            <v>7736.21</v>
          </cell>
          <cell r="F238">
            <v>0</v>
          </cell>
          <cell r="G238">
            <v>65.233137499999998</v>
          </cell>
          <cell r="H238">
            <v>2.21</v>
          </cell>
          <cell r="I238">
            <v>2.0864582999999999</v>
          </cell>
          <cell r="J238">
            <v>88.015625</v>
          </cell>
        </row>
        <row r="239">
          <cell r="B239">
            <v>43061</v>
          </cell>
          <cell r="C239">
            <v>1662.9166667</v>
          </cell>
          <cell r="D239">
            <v>75325.48</v>
          </cell>
          <cell r="E239">
            <v>7736.16</v>
          </cell>
          <cell r="F239">
            <v>0</v>
          </cell>
          <cell r="G239">
            <v>65.394008299999996</v>
          </cell>
          <cell r="H239">
            <v>2.21</v>
          </cell>
          <cell r="I239">
            <v>1.91</v>
          </cell>
          <cell r="J239">
            <v>88</v>
          </cell>
        </row>
        <row r="240">
          <cell r="B240">
            <v>43062</v>
          </cell>
          <cell r="C240">
            <v>1707.9166667</v>
          </cell>
          <cell r="D240">
            <v>75259.87</v>
          </cell>
          <cell r="E240">
            <v>7736.08</v>
          </cell>
          <cell r="F240">
            <v>0</v>
          </cell>
          <cell r="G240">
            <v>53.179497099999999</v>
          </cell>
          <cell r="H240">
            <v>2.21</v>
          </cell>
          <cell r="I240">
            <v>1.91</v>
          </cell>
          <cell r="J240">
            <v>88.203125</v>
          </cell>
        </row>
        <row r="241">
          <cell r="B241">
            <v>43063</v>
          </cell>
          <cell r="C241">
            <v>1743.9583333</v>
          </cell>
          <cell r="D241">
            <v>75210.69</v>
          </cell>
          <cell r="E241">
            <v>7736.02</v>
          </cell>
          <cell r="F241">
            <v>0</v>
          </cell>
          <cell r="G241">
            <v>61.5257188</v>
          </cell>
          <cell r="H241">
            <v>2.21</v>
          </cell>
          <cell r="I241">
            <v>1.9203125000000001</v>
          </cell>
          <cell r="J241">
            <v>88.28125</v>
          </cell>
        </row>
        <row r="242">
          <cell r="B242">
            <v>43064</v>
          </cell>
          <cell r="C242">
            <v>1727.9166667</v>
          </cell>
          <cell r="D242">
            <v>75137.16</v>
          </cell>
          <cell r="E242">
            <v>7735.93</v>
          </cell>
          <cell r="F242">
            <v>0</v>
          </cell>
          <cell r="G242">
            <v>49.063928300000001</v>
          </cell>
          <cell r="H242">
            <v>2.21</v>
          </cell>
          <cell r="I242">
            <v>2.02</v>
          </cell>
          <cell r="J242">
            <v>88.125</v>
          </cell>
        </row>
        <row r="243">
          <cell r="B243">
            <v>43065</v>
          </cell>
          <cell r="C243">
            <v>1685.3125</v>
          </cell>
          <cell r="D243">
            <v>75079.64</v>
          </cell>
          <cell r="E243">
            <v>7735.86</v>
          </cell>
          <cell r="F243">
            <v>0</v>
          </cell>
          <cell r="G243">
            <v>57.3110967</v>
          </cell>
          <cell r="H243">
            <v>2.21</v>
          </cell>
          <cell r="I243">
            <v>2.02</v>
          </cell>
          <cell r="J243">
            <v>88.09375</v>
          </cell>
        </row>
        <row r="244">
          <cell r="B244">
            <v>43066</v>
          </cell>
          <cell r="C244" t="str">
            <v/>
          </cell>
          <cell r="D244" t="str">
            <v/>
          </cell>
          <cell r="E244" t="str">
            <v/>
          </cell>
          <cell r="F244" t="str">
            <v/>
          </cell>
          <cell r="G244" t="str">
            <v/>
          </cell>
          <cell r="H244" t="str">
            <v/>
          </cell>
          <cell r="I244" t="str">
            <v/>
          </cell>
          <cell r="J244" t="str">
            <v/>
          </cell>
        </row>
        <row r="245">
          <cell r="B245">
            <v>43067</v>
          </cell>
        </row>
        <row r="246">
          <cell r="B246">
            <v>43068</v>
          </cell>
        </row>
        <row r="247">
          <cell r="B247">
            <v>43069</v>
          </cell>
        </row>
        <row r="248">
          <cell r="B248">
            <v>43070</v>
          </cell>
        </row>
        <row r="249">
          <cell r="B249">
            <v>43071</v>
          </cell>
        </row>
        <row r="250">
          <cell r="B250">
            <v>43072</v>
          </cell>
        </row>
        <row r="251">
          <cell r="B251">
            <v>43073</v>
          </cell>
        </row>
        <row r="252">
          <cell r="B252">
            <v>43074</v>
          </cell>
        </row>
        <row r="253">
          <cell r="B253">
            <v>43075</v>
          </cell>
        </row>
        <row r="254">
          <cell r="B254">
            <v>43076</v>
          </cell>
        </row>
        <row r="255">
          <cell r="B255">
            <v>43077</v>
          </cell>
        </row>
        <row r="256">
          <cell r="B256">
            <v>43078</v>
          </cell>
        </row>
        <row r="257">
          <cell r="B257">
            <v>43079</v>
          </cell>
        </row>
        <row r="258">
          <cell r="B258">
            <v>43080</v>
          </cell>
        </row>
        <row r="259">
          <cell r="B259">
            <v>43081</v>
          </cell>
        </row>
        <row r="260">
          <cell r="B260">
            <v>43082</v>
          </cell>
        </row>
        <row r="261">
          <cell r="B261">
            <v>43083</v>
          </cell>
        </row>
        <row r="262">
          <cell r="B262">
            <v>43084</v>
          </cell>
        </row>
        <row r="263">
          <cell r="B263">
            <v>43085</v>
          </cell>
        </row>
        <row r="264">
          <cell r="B264">
            <v>43086</v>
          </cell>
        </row>
        <row r="265">
          <cell r="B265">
            <v>43087</v>
          </cell>
        </row>
        <row r="266">
          <cell r="B266">
            <v>43088</v>
          </cell>
        </row>
        <row r="267">
          <cell r="B267">
            <v>43089</v>
          </cell>
        </row>
        <row r="268">
          <cell r="B268">
            <v>43090</v>
          </cell>
        </row>
        <row r="269">
          <cell r="B269">
            <v>43091</v>
          </cell>
        </row>
        <row r="270">
          <cell r="B270">
            <v>43092</v>
          </cell>
        </row>
        <row r="271">
          <cell r="B271">
            <v>43093</v>
          </cell>
        </row>
        <row r="272">
          <cell r="B272">
            <v>43094</v>
          </cell>
        </row>
        <row r="273">
          <cell r="B273">
            <v>43095</v>
          </cell>
        </row>
        <row r="274">
          <cell r="B274">
            <v>43096</v>
          </cell>
        </row>
        <row r="275">
          <cell r="B275">
            <v>43097</v>
          </cell>
        </row>
        <row r="276">
          <cell r="B276">
            <v>43098</v>
          </cell>
        </row>
        <row r="277">
          <cell r="B277">
            <v>43099</v>
          </cell>
        </row>
        <row r="278">
          <cell r="B278">
            <v>43100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1"/>
  </sheetPr>
  <dimension ref="A1:BD2190"/>
  <sheetViews>
    <sheetView tabSelected="1" zoomScaleNormal="100" workbookViewId="0">
      <pane xSplit="1" ySplit="8" topLeftCell="B200" activePane="bottomRight" state="frozen"/>
      <selection pane="topRight" activeCell="B1" sqref="B1"/>
      <selection pane="bottomLeft" activeCell="A9" sqref="A9"/>
      <selection pane="bottomRight" activeCell="B223" sqref="B223"/>
    </sheetView>
  </sheetViews>
  <sheetFormatPr defaultColWidth="9" defaultRowHeight="12"/>
  <cols>
    <col min="1" max="1" width="8.77734375" style="235" bestFit="1" customWidth="1"/>
    <col min="2" max="2" width="9" style="228" bestFit="1" customWidth="1"/>
    <col min="3" max="4" width="8.6640625" style="195" customWidth="1"/>
    <col min="5" max="5" width="9" style="196"/>
    <col min="6" max="6" width="9" style="197"/>
    <col min="7" max="7" width="8.6640625" style="195" customWidth="1"/>
    <col min="8" max="8" width="7.77734375" style="199" customWidth="1"/>
    <col min="9" max="9" width="7.109375" style="198" customWidth="1"/>
    <col min="10" max="10" width="9" style="199"/>
    <col min="11" max="11" width="7.33203125" style="200" customWidth="1"/>
    <col min="12" max="12" width="9.6640625" style="195" customWidth="1"/>
    <col min="13" max="13" width="8.109375" style="138" customWidth="1"/>
    <col min="14" max="15" width="8.21875" style="200" customWidth="1"/>
    <col min="16" max="16" width="9" style="201"/>
    <col min="17" max="17" width="9.6640625" style="201" customWidth="1"/>
    <col min="18" max="18" width="9" style="202"/>
    <col min="19" max="19" width="10" style="202" bestFit="1" customWidth="1"/>
    <col min="20" max="20" width="8.44140625" style="202" bestFit="1" customWidth="1"/>
    <col min="21" max="21" width="8.44140625" style="123" bestFit="1" customWidth="1"/>
    <col min="22" max="56" width="9" style="123"/>
    <col min="57" max="16384" width="9" style="118"/>
  </cols>
  <sheetData>
    <row r="1" spans="1:22" ht="13.2" customHeight="1">
      <c r="A1" s="134"/>
      <c r="B1" s="193" t="s">
        <v>170</v>
      </c>
      <c r="C1" s="194">
        <v>2017</v>
      </c>
      <c r="G1" s="193" t="s">
        <v>179</v>
      </c>
      <c r="H1" s="640">
        <f>5412.5+5000+5000+6000</f>
        <v>21412.5</v>
      </c>
      <c r="K1" s="641"/>
    </row>
    <row r="2" spans="1:22" ht="13.2" customHeight="1">
      <c r="A2" s="135"/>
      <c r="B2" s="195"/>
      <c r="G2" s="193" t="s">
        <v>171</v>
      </c>
      <c r="H2" s="444">
        <v>66212.94</v>
      </c>
    </row>
    <row r="3" spans="1:22" ht="13.2" customHeight="1" thickBot="1">
      <c r="A3" s="233"/>
      <c r="B3" s="140"/>
      <c r="C3" s="141"/>
      <c r="D3" s="141"/>
      <c r="E3" s="142"/>
      <c r="F3" s="143"/>
      <c r="G3" s="141"/>
      <c r="H3" s="144"/>
      <c r="I3" s="203"/>
      <c r="J3" s="144"/>
      <c r="K3" s="145"/>
      <c r="M3" s="146"/>
      <c r="N3" s="145"/>
      <c r="O3" s="149"/>
      <c r="S3" s="204"/>
    </row>
    <row r="4" spans="1:22" ht="13.2" customHeight="1">
      <c r="A4" s="234"/>
      <c r="B4" s="702" t="s">
        <v>164</v>
      </c>
      <c r="C4" s="703"/>
      <c r="D4" s="703"/>
      <c r="E4" s="703"/>
      <c r="F4" s="703"/>
      <c r="G4" s="704"/>
      <c r="H4" s="148"/>
      <c r="I4" s="205"/>
      <c r="J4" s="148"/>
      <c r="K4" s="149"/>
      <c r="L4" s="206" t="s">
        <v>155</v>
      </c>
      <c r="M4" s="150"/>
      <c r="N4" s="149"/>
      <c r="O4" s="631" t="s">
        <v>208</v>
      </c>
      <c r="P4" s="555" t="s">
        <v>190</v>
      </c>
      <c r="Q4" s="555" t="s">
        <v>190</v>
      </c>
      <c r="R4" s="634">
        <v>5000</v>
      </c>
      <c r="S4" s="634">
        <v>5412.5</v>
      </c>
      <c r="T4" s="634" t="s">
        <v>494</v>
      </c>
      <c r="U4" s="630" t="s">
        <v>495</v>
      </c>
      <c r="V4" s="630" t="s">
        <v>495</v>
      </c>
    </row>
    <row r="5" spans="1:22" ht="13.2" customHeight="1">
      <c r="B5" s="207" t="s">
        <v>471</v>
      </c>
      <c r="C5" s="208" t="s">
        <v>471</v>
      </c>
      <c r="D5" s="208" t="s">
        <v>471</v>
      </c>
      <c r="E5" s="208" t="s">
        <v>471</v>
      </c>
      <c r="F5" s="209" t="s">
        <v>471</v>
      </c>
      <c r="G5" s="210" t="s">
        <v>471</v>
      </c>
      <c r="H5" s="148" t="s">
        <v>97</v>
      </c>
      <c r="I5" s="211" t="s">
        <v>188</v>
      </c>
      <c r="J5" s="148" t="s">
        <v>289</v>
      </c>
      <c r="K5" s="212" t="s">
        <v>190</v>
      </c>
      <c r="L5" s="213" t="s">
        <v>156</v>
      </c>
      <c r="M5" s="155" t="s">
        <v>180</v>
      </c>
      <c r="N5" s="212" t="s">
        <v>208</v>
      </c>
      <c r="O5" s="632" t="s">
        <v>209</v>
      </c>
      <c r="P5" s="556" t="s">
        <v>148</v>
      </c>
      <c r="Q5" s="556" t="s">
        <v>148</v>
      </c>
      <c r="R5" s="556" t="s">
        <v>148</v>
      </c>
      <c r="S5" s="556" t="s">
        <v>148</v>
      </c>
      <c r="T5" s="556" t="s">
        <v>148</v>
      </c>
      <c r="U5" s="557" t="s">
        <v>148</v>
      </c>
      <c r="V5" s="557" t="s">
        <v>148</v>
      </c>
    </row>
    <row r="6" spans="1:22" ht="13.2" customHeight="1">
      <c r="B6" s="214"/>
      <c r="C6" s="215" t="s">
        <v>42</v>
      </c>
      <c r="D6" s="215" t="s">
        <v>159</v>
      </c>
      <c r="E6" s="215" t="s">
        <v>149</v>
      </c>
      <c r="F6" s="216" t="s">
        <v>167</v>
      </c>
      <c r="G6" s="217" t="s">
        <v>97</v>
      </c>
      <c r="H6" s="218" t="s">
        <v>168</v>
      </c>
      <c r="I6" s="211" t="s">
        <v>189</v>
      </c>
      <c r="J6" s="218" t="s">
        <v>420</v>
      </c>
      <c r="K6" s="212" t="s">
        <v>148</v>
      </c>
      <c r="L6" s="213" t="s">
        <v>154</v>
      </c>
      <c r="M6" s="155" t="s">
        <v>181</v>
      </c>
      <c r="N6" s="212" t="s">
        <v>209</v>
      </c>
      <c r="O6" s="632" t="s">
        <v>160</v>
      </c>
      <c r="P6" s="556" t="s">
        <v>469</v>
      </c>
      <c r="Q6" s="556" t="s">
        <v>160</v>
      </c>
      <c r="R6" s="556" t="s">
        <v>493</v>
      </c>
      <c r="S6" s="556" t="s">
        <v>493</v>
      </c>
      <c r="T6" s="556" t="s">
        <v>493</v>
      </c>
      <c r="U6" s="557" t="s">
        <v>493</v>
      </c>
      <c r="V6" s="557" t="s">
        <v>493</v>
      </c>
    </row>
    <row r="7" spans="1:22" ht="13.2" customHeight="1">
      <c r="B7" s="214" t="s">
        <v>158</v>
      </c>
      <c r="C7" s="215" t="s">
        <v>184</v>
      </c>
      <c r="D7" s="215" t="s">
        <v>184</v>
      </c>
      <c r="E7" s="215" t="s">
        <v>150</v>
      </c>
      <c r="F7" s="216" t="s">
        <v>169</v>
      </c>
      <c r="G7" s="217" t="s">
        <v>161</v>
      </c>
      <c r="H7" s="218" t="s">
        <v>397</v>
      </c>
      <c r="I7" s="211" t="s">
        <v>160</v>
      </c>
      <c r="J7" s="218" t="s">
        <v>182</v>
      </c>
      <c r="K7" s="212" t="s">
        <v>160</v>
      </c>
      <c r="L7" s="213" t="s">
        <v>157</v>
      </c>
      <c r="M7" s="155" t="s">
        <v>160</v>
      </c>
      <c r="N7" s="212" t="s">
        <v>160</v>
      </c>
      <c r="O7" s="632" t="s">
        <v>453</v>
      </c>
      <c r="P7" s="556" t="s">
        <v>470</v>
      </c>
      <c r="Q7" s="556" t="s">
        <v>452</v>
      </c>
      <c r="R7" s="556" t="s">
        <v>469</v>
      </c>
      <c r="S7" s="556" t="s">
        <v>469</v>
      </c>
      <c r="T7" s="556" t="s">
        <v>469</v>
      </c>
      <c r="U7" s="557" t="s">
        <v>469</v>
      </c>
      <c r="V7" s="557" t="s">
        <v>469</v>
      </c>
    </row>
    <row r="8" spans="1:22" ht="13.2" customHeight="1" thickBot="1">
      <c r="A8" s="236" t="s">
        <v>58</v>
      </c>
      <c r="B8" s="219" t="s">
        <v>162</v>
      </c>
      <c r="C8" s="220" t="s">
        <v>163</v>
      </c>
      <c r="D8" s="220" t="s">
        <v>163</v>
      </c>
      <c r="E8" s="221" t="s">
        <v>163</v>
      </c>
      <c r="F8" s="221" t="s">
        <v>163</v>
      </c>
      <c r="G8" s="222" t="s">
        <v>163</v>
      </c>
      <c r="H8" s="144" t="s">
        <v>398</v>
      </c>
      <c r="I8" s="223" t="s">
        <v>163</v>
      </c>
      <c r="J8" s="144" t="s">
        <v>163</v>
      </c>
      <c r="K8" s="224" t="s">
        <v>163</v>
      </c>
      <c r="L8" s="224" t="s">
        <v>163</v>
      </c>
      <c r="M8" s="163" t="s">
        <v>163</v>
      </c>
      <c r="N8" s="224" t="s">
        <v>163</v>
      </c>
      <c r="O8" s="633" t="s">
        <v>451</v>
      </c>
      <c r="P8" s="224" t="s">
        <v>451</v>
      </c>
      <c r="Q8" s="224" t="s">
        <v>451</v>
      </c>
      <c r="R8" s="224" t="s">
        <v>451</v>
      </c>
      <c r="S8" s="224" t="s">
        <v>451</v>
      </c>
      <c r="T8" s="224" t="s">
        <v>451</v>
      </c>
      <c r="U8" s="558" t="s">
        <v>451</v>
      </c>
      <c r="V8" s="558" t="s">
        <v>451</v>
      </c>
    </row>
    <row r="9" spans="1:22" ht="13.2" customHeight="1">
      <c r="A9" s="237">
        <f>DATE($C$1,3,31)</f>
        <v>42825</v>
      </c>
      <c r="B9" s="228">
        <f>$H$2</f>
        <v>66212.94</v>
      </c>
      <c r="C9" s="225"/>
      <c r="D9" s="225"/>
      <c r="E9" s="226"/>
      <c r="F9" s="226"/>
      <c r="G9" s="225"/>
      <c r="H9" s="212"/>
      <c r="I9" s="226"/>
      <c r="J9" s="227"/>
      <c r="K9" s="225"/>
      <c r="L9" s="194"/>
      <c r="M9" s="166"/>
      <c r="N9" s="225"/>
      <c r="O9" s="202"/>
      <c r="S9" s="204"/>
    </row>
    <row r="10" spans="1:22" ht="13.2" customHeight="1">
      <c r="A10" s="238">
        <f t="shared" ref="A10:A40" si="0">A9+1</f>
        <v>42826</v>
      </c>
      <c r="B10" s="228">
        <f>VLOOKUP($A10,[3]Data!$B$4:$J$600,3)</f>
        <v>66168.28</v>
      </c>
      <c r="C10" s="228">
        <f>VLOOKUP($A10,[3]Data!$B$4:$J$600,9)</f>
        <v>148.27083329999999</v>
      </c>
      <c r="D10" s="228">
        <f>VLOOKUP($A10,[3]Data!$B$4:$J$600,8)</f>
        <v>4.4010417000000004</v>
      </c>
      <c r="E10" s="228">
        <f>VLOOKUP($A10,[3]Data!$B$4:$J$600,7)</f>
        <v>2.48</v>
      </c>
      <c r="F10" s="228">
        <f>VLOOKUP($A10,[3]Data!$B$4:$J$600,2)</f>
        <v>2268.125</v>
      </c>
      <c r="G10" s="228">
        <f>VLOOKUP($A10,[3]Data!$B$4:$J$600,5)</f>
        <v>0</v>
      </c>
      <c r="H10" s="218" t="s">
        <v>347</v>
      </c>
      <c r="I10" s="229">
        <v>39</v>
      </c>
      <c r="J10" s="230">
        <f t="shared" ref="J10:J73" si="1">+C10-D10</f>
        <v>143.86979159999999</v>
      </c>
      <c r="K10" s="225">
        <v>0</v>
      </c>
      <c r="L10" s="553">
        <v>0</v>
      </c>
      <c r="M10" s="166">
        <f>'Contract Usage'!B47</f>
        <v>7.4415376419440005</v>
      </c>
      <c r="N10" s="225">
        <v>0</v>
      </c>
      <c r="O10" s="530">
        <f>+N10*1.9835</f>
        <v>0</v>
      </c>
      <c r="P10" s="530">
        <f>$H$1-Q10</f>
        <v>21412.5</v>
      </c>
      <c r="Q10" s="530">
        <f>(+K9+K10)*1.9835</f>
        <v>0</v>
      </c>
      <c r="R10" s="530">
        <f>5000</f>
        <v>5000</v>
      </c>
      <c r="S10" s="530">
        <f>5412.5</f>
        <v>5412.5</v>
      </c>
      <c r="T10" s="530">
        <v>5000</v>
      </c>
      <c r="U10" s="530">
        <v>6000</v>
      </c>
      <c r="V10" s="530">
        <v>6000</v>
      </c>
    </row>
    <row r="11" spans="1:22" ht="13.2" customHeight="1">
      <c r="A11" s="238">
        <f t="shared" si="0"/>
        <v>42827</v>
      </c>
      <c r="B11" s="228">
        <f>VLOOKUP($A11,[3]Data!$B$4:$J$600,3)</f>
        <v>66130.59</v>
      </c>
      <c r="C11" s="228">
        <f>VLOOKUP($A11,[3]Data!$B$4:$J$600,9)</f>
        <v>148.58333329999999</v>
      </c>
      <c r="D11" s="228">
        <f>VLOOKUP($A11,[3]Data!$B$4:$J$600,8)</f>
        <v>4.2177083</v>
      </c>
      <c r="E11" s="228">
        <f>VLOOKUP($A11,[3]Data!$B$4:$J$600,7)</f>
        <v>2.5558333000000002</v>
      </c>
      <c r="F11" s="228">
        <f>VLOOKUP($A11,[3]Data!$B$4:$J$600,2)</f>
        <v>2178.5416667</v>
      </c>
      <c r="G11" s="228">
        <f>VLOOKUP($A11,[3]Data!$B$4:$J$600,5)</f>
        <v>0</v>
      </c>
      <c r="H11" s="218" t="s">
        <v>347</v>
      </c>
      <c r="I11" s="229">
        <v>39</v>
      </c>
      <c r="J11" s="230">
        <f t="shared" si="1"/>
        <v>144.36562499999999</v>
      </c>
      <c r="K11" s="230">
        <v>0</v>
      </c>
      <c r="L11" s="554">
        <v>0</v>
      </c>
      <c r="M11" s="166">
        <f>'Contract Usage'!B48</f>
        <v>7.4415376419440005</v>
      </c>
      <c r="N11" s="225">
        <v>0</v>
      </c>
      <c r="O11" s="530">
        <f>+O10+(N11*1.9835)</f>
        <v>0</v>
      </c>
      <c r="P11" s="530">
        <f>$H$1-Q11</f>
        <v>21412.5</v>
      </c>
      <c r="Q11" s="530">
        <f>(+K10+K11)*1.9835</f>
        <v>0</v>
      </c>
      <c r="R11" s="530">
        <f>$R$10-Q11</f>
        <v>5000</v>
      </c>
      <c r="S11" s="530">
        <f>IF(R11&gt;1,$S$10,$S$10+R11)</f>
        <v>5412.5</v>
      </c>
      <c r="T11" s="530">
        <f>IF(S11&gt;1,$T$10,$T$10+S11)</f>
        <v>5000</v>
      </c>
      <c r="U11" s="530">
        <f>IF(T11&gt;1,$U$10,$U$10+T11)</f>
        <v>6000</v>
      </c>
      <c r="V11" s="530">
        <f>IF(U11&gt;1,$V$10,$V$10+U11)</f>
        <v>6000</v>
      </c>
    </row>
    <row r="12" spans="1:22" ht="13.2" customHeight="1">
      <c r="A12" s="238">
        <f t="shared" si="0"/>
        <v>42828</v>
      </c>
      <c r="B12" s="228">
        <f>VLOOKUP($A12,[3]Data!$B$4:$J$600,3)</f>
        <v>66093.27</v>
      </c>
      <c r="C12" s="228">
        <f>VLOOKUP($A12,[3]Data!$B$4:$J$600,9)</f>
        <v>148.375</v>
      </c>
      <c r="D12" s="228">
        <f>VLOOKUP($A12,[3]Data!$B$4:$J$600,8)</f>
        <v>4.1100000000000003</v>
      </c>
      <c r="E12" s="228">
        <f>VLOOKUP($A12,[3]Data!$B$4:$J$600,7)</f>
        <v>2.5587499999999999</v>
      </c>
      <c r="F12" s="228">
        <f>VLOOKUP($A12,[3]Data!$B$4:$J$600,2)</f>
        <v>1941.1458333</v>
      </c>
      <c r="G12" s="228">
        <f>VLOOKUP($A12,[3]Data!$B$4:$J$600,5)</f>
        <v>0</v>
      </c>
      <c r="H12" s="218" t="s">
        <v>347</v>
      </c>
      <c r="I12" s="229">
        <v>39</v>
      </c>
      <c r="J12" s="230">
        <f t="shared" si="1"/>
        <v>144.26499999999999</v>
      </c>
      <c r="K12" s="230">
        <v>0</v>
      </c>
      <c r="L12" s="554">
        <v>0</v>
      </c>
      <c r="M12" s="166">
        <f>'Contract Usage'!B49</f>
        <v>7.4415376419440005</v>
      </c>
      <c r="N12" s="225">
        <v>0</v>
      </c>
      <c r="O12" s="530">
        <f t="shared" ref="O12:O75" si="2">+O11+(N12*1.9835)</f>
        <v>0</v>
      </c>
      <c r="P12" s="530">
        <f t="shared" ref="P12:P74" si="3">$H$1-Q12</f>
        <v>21412.5</v>
      </c>
      <c r="Q12" s="530">
        <f>(+Q11+(K12)*1.9835)</f>
        <v>0</v>
      </c>
      <c r="R12" s="530">
        <f t="shared" ref="R12:R74" si="4">$R$10-Q12</f>
        <v>5000</v>
      </c>
      <c r="S12" s="530">
        <f t="shared" ref="S12:S75" si="5">IF(R12&gt;1,$S$10,$S$10+R12)</f>
        <v>5412.5</v>
      </c>
      <c r="T12" s="530">
        <f t="shared" ref="T12:T75" si="6">IF(S12&gt;1,$T$10,$T$10+S12)</f>
        <v>5000</v>
      </c>
      <c r="U12" s="530">
        <f t="shared" ref="U12:U75" si="7">IF(T12&gt;1,$U$10,$U$10+T12)</f>
        <v>6000</v>
      </c>
      <c r="V12" s="530">
        <f t="shared" ref="V12:V75" si="8">IF(U12&gt;1,$V$10,$V$10+U12)</f>
        <v>6000</v>
      </c>
    </row>
    <row r="13" spans="1:22" ht="13.2" customHeight="1">
      <c r="A13" s="238">
        <f t="shared" si="0"/>
        <v>42829</v>
      </c>
      <c r="B13" s="228">
        <f>VLOOKUP($A13,[3]Data!$B$4:$J$600,3)</f>
        <v>66048.3</v>
      </c>
      <c r="C13" s="228">
        <f>VLOOKUP($A13,[3]Data!$B$4:$J$600,9)</f>
        <v>148</v>
      </c>
      <c r="D13" s="228">
        <f>VLOOKUP($A13,[3]Data!$B$4:$J$600,8)</f>
        <v>3.9335417000000001</v>
      </c>
      <c r="E13" s="228">
        <f>VLOOKUP($A13,[3]Data!$B$4:$J$600,7)</f>
        <v>2.48</v>
      </c>
      <c r="F13" s="228">
        <f>VLOOKUP($A13,[3]Data!$B$4:$J$600,2)</f>
        <v>1782.2916667</v>
      </c>
      <c r="G13" s="228">
        <f>VLOOKUP($A13,[3]Data!$B$4:$J$600,5)</f>
        <v>0</v>
      </c>
      <c r="H13" s="218" t="s">
        <v>347</v>
      </c>
      <c r="I13" s="229">
        <v>39</v>
      </c>
      <c r="J13" s="230">
        <f t="shared" si="1"/>
        <v>144.06645829999999</v>
      </c>
      <c r="K13" s="230">
        <v>0</v>
      </c>
      <c r="L13" s="554">
        <v>0</v>
      </c>
      <c r="M13" s="166">
        <f>'Contract Usage'!B50</f>
        <v>7.4415376419440005</v>
      </c>
      <c r="N13" s="225">
        <v>0</v>
      </c>
      <c r="O13" s="530">
        <f t="shared" si="2"/>
        <v>0</v>
      </c>
      <c r="P13" s="530">
        <f t="shared" si="3"/>
        <v>21412.5</v>
      </c>
      <c r="Q13" s="530">
        <f t="shared" ref="Q13:Q76" si="9">(+Q12+(K13)*1.9835)</f>
        <v>0</v>
      </c>
      <c r="R13" s="530">
        <f t="shared" si="4"/>
        <v>5000</v>
      </c>
      <c r="S13" s="530">
        <f t="shared" si="5"/>
        <v>5412.5</v>
      </c>
      <c r="T13" s="530">
        <f t="shared" si="6"/>
        <v>5000</v>
      </c>
      <c r="U13" s="530">
        <f t="shared" si="7"/>
        <v>6000</v>
      </c>
      <c r="V13" s="530">
        <f t="shared" si="8"/>
        <v>6000</v>
      </c>
    </row>
    <row r="14" spans="1:22" ht="13.2" customHeight="1">
      <c r="A14" s="238">
        <f t="shared" si="0"/>
        <v>42830</v>
      </c>
      <c r="B14" s="228">
        <f>VLOOKUP($A14,[3]Data!$B$4:$J$600,3)</f>
        <v>65973.37</v>
      </c>
      <c r="C14" s="228">
        <f>VLOOKUP($A14,[3]Data!$B$4:$J$600,9)</f>
        <v>148</v>
      </c>
      <c r="D14" s="228">
        <f>VLOOKUP($A14,[3]Data!$B$4:$J$600,8)</f>
        <v>3.7731249999999998</v>
      </c>
      <c r="E14" s="228">
        <f>VLOOKUP($A14,[3]Data!$B$4:$J$600,7)</f>
        <v>2.48</v>
      </c>
      <c r="F14" s="228">
        <f>VLOOKUP($A14,[3]Data!$B$4:$J$600,2)</f>
        <v>1637.1875</v>
      </c>
      <c r="G14" s="228">
        <f>VLOOKUP($A14,[3]Data!$B$4:$J$600,5)</f>
        <v>0</v>
      </c>
      <c r="H14" s="218" t="s">
        <v>347</v>
      </c>
      <c r="I14" s="229">
        <v>39</v>
      </c>
      <c r="J14" s="230">
        <f t="shared" si="1"/>
        <v>144.22687500000001</v>
      </c>
      <c r="K14" s="230">
        <v>0</v>
      </c>
      <c r="L14" s="554">
        <v>0</v>
      </c>
      <c r="M14" s="166">
        <f>'Contract Usage'!B51</f>
        <v>7.4415376419440005</v>
      </c>
      <c r="N14" s="225">
        <v>0</v>
      </c>
      <c r="O14" s="530">
        <f t="shared" si="2"/>
        <v>0</v>
      </c>
      <c r="P14" s="530">
        <f t="shared" si="3"/>
        <v>21412.5</v>
      </c>
      <c r="Q14" s="530">
        <f t="shared" si="9"/>
        <v>0</v>
      </c>
      <c r="R14" s="530">
        <f t="shared" si="4"/>
        <v>5000</v>
      </c>
      <c r="S14" s="530">
        <f t="shared" si="5"/>
        <v>5412.5</v>
      </c>
      <c r="T14" s="530">
        <f t="shared" si="6"/>
        <v>5000</v>
      </c>
      <c r="U14" s="530">
        <f t="shared" si="7"/>
        <v>6000</v>
      </c>
      <c r="V14" s="530">
        <f t="shared" si="8"/>
        <v>6000</v>
      </c>
    </row>
    <row r="15" spans="1:22" ht="13.2" customHeight="1">
      <c r="A15" s="238">
        <f t="shared" si="0"/>
        <v>42831</v>
      </c>
      <c r="B15" s="228">
        <f>VLOOKUP($A15,[3]Data!$B$4:$J$600,3)</f>
        <v>65898.490000000005</v>
      </c>
      <c r="C15" s="228">
        <f>VLOOKUP($A15,[3]Data!$B$4:$J$600,9)</f>
        <v>147.97916670000001</v>
      </c>
      <c r="D15" s="228">
        <f>VLOOKUP($A15,[3]Data!$B$4:$J$600,8)</f>
        <v>3.5691666999999998</v>
      </c>
      <c r="E15" s="228">
        <f>VLOOKUP($A15,[3]Data!$B$4:$J$600,7)</f>
        <v>2.5325000000000002</v>
      </c>
      <c r="F15" s="228">
        <f>VLOOKUP($A15,[3]Data!$B$4:$J$600,2)</f>
        <v>1448.4375</v>
      </c>
      <c r="G15" s="228">
        <f>VLOOKUP($A15,[3]Data!$B$4:$J$600,5)</f>
        <v>0</v>
      </c>
      <c r="H15" s="218" t="s">
        <v>347</v>
      </c>
      <c r="I15" s="229">
        <v>39</v>
      </c>
      <c r="J15" s="230">
        <f t="shared" si="1"/>
        <v>144.41</v>
      </c>
      <c r="K15" s="230">
        <v>0</v>
      </c>
      <c r="L15" s="554">
        <v>0</v>
      </c>
      <c r="M15" s="166">
        <f>'Contract Usage'!B52</f>
        <v>7.4415376419440005</v>
      </c>
      <c r="N15" s="225">
        <v>0</v>
      </c>
      <c r="O15" s="530">
        <f t="shared" si="2"/>
        <v>0</v>
      </c>
      <c r="P15" s="530">
        <f t="shared" si="3"/>
        <v>21412.5</v>
      </c>
      <c r="Q15" s="530">
        <f t="shared" si="9"/>
        <v>0</v>
      </c>
      <c r="R15" s="530">
        <f t="shared" si="4"/>
        <v>5000</v>
      </c>
      <c r="S15" s="530">
        <f t="shared" si="5"/>
        <v>5412.5</v>
      </c>
      <c r="T15" s="530">
        <f t="shared" si="6"/>
        <v>5000</v>
      </c>
      <c r="U15" s="530">
        <f t="shared" si="7"/>
        <v>6000</v>
      </c>
      <c r="V15" s="530">
        <f t="shared" si="8"/>
        <v>6000</v>
      </c>
    </row>
    <row r="16" spans="1:22" ht="13.2" customHeight="1">
      <c r="A16" s="238">
        <f t="shared" si="0"/>
        <v>42832</v>
      </c>
      <c r="B16" s="228">
        <f>VLOOKUP($A16,[3]Data!$B$4:$J$600,3)</f>
        <v>65794.100000000006</v>
      </c>
      <c r="C16" s="228">
        <f>VLOOKUP($A16,[3]Data!$B$4:$J$600,9)</f>
        <v>147.97916670000001</v>
      </c>
      <c r="D16" s="228">
        <f>VLOOKUP($A16,[3]Data!$B$4:$J$600,8)</f>
        <v>3.5408333000000001</v>
      </c>
      <c r="E16" s="228">
        <f>VLOOKUP($A16,[3]Data!$B$4:$J$600,7)</f>
        <v>2.6169791999999998</v>
      </c>
      <c r="F16" s="228">
        <f>VLOOKUP($A16,[3]Data!$B$4:$J$600,2)</f>
        <v>1245.1041667</v>
      </c>
      <c r="G16" s="228">
        <f>VLOOKUP($A16,[3]Data!$B$4:$J$600,5)</f>
        <v>0</v>
      </c>
      <c r="H16" s="218" t="s">
        <v>347</v>
      </c>
      <c r="I16" s="229">
        <v>39</v>
      </c>
      <c r="J16" s="230">
        <f t="shared" si="1"/>
        <v>144.4383334</v>
      </c>
      <c r="K16" s="230">
        <v>0</v>
      </c>
      <c r="L16" s="554">
        <v>0</v>
      </c>
      <c r="M16" s="166">
        <f>'Contract Usage'!B53</f>
        <v>7.4415376419440005</v>
      </c>
      <c r="N16" s="225">
        <v>0</v>
      </c>
      <c r="O16" s="530">
        <f t="shared" si="2"/>
        <v>0</v>
      </c>
      <c r="P16" s="530">
        <f t="shared" si="3"/>
        <v>21412.5</v>
      </c>
      <c r="Q16" s="530">
        <f t="shared" si="9"/>
        <v>0</v>
      </c>
      <c r="R16" s="530">
        <f t="shared" si="4"/>
        <v>5000</v>
      </c>
      <c r="S16" s="530">
        <f t="shared" si="5"/>
        <v>5412.5</v>
      </c>
      <c r="T16" s="530">
        <f t="shared" si="6"/>
        <v>5000</v>
      </c>
      <c r="U16" s="530">
        <f t="shared" si="7"/>
        <v>6000</v>
      </c>
      <c r="V16" s="530">
        <f t="shared" si="8"/>
        <v>6000</v>
      </c>
    </row>
    <row r="17" spans="1:22" ht="13.2" customHeight="1">
      <c r="A17" s="238">
        <f t="shared" si="0"/>
        <v>42833</v>
      </c>
      <c r="B17" s="228">
        <f>VLOOKUP($A17,[3]Data!$B$4:$J$600,3)</f>
        <v>65823.66</v>
      </c>
      <c r="C17" s="228">
        <f>VLOOKUP($A17,[3]Data!$B$4:$J$600,9)</f>
        <v>148.16666670000001</v>
      </c>
      <c r="D17" s="228">
        <f>VLOOKUP($A17,[3]Data!$B$4:$J$600,8)</f>
        <v>3.6148958000000002</v>
      </c>
      <c r="E17" s="228">
        <f>VLOOKUP($A17,[3]Data!$B$4:$J$600,7)</f>
        <v>3.05</v>
      </c>
      <c r="F17" s="228">
        <f>VLOOKUP($A17,[3]Data!$B$4:$J$600,2)</f>
        <v>1119.8958333</v>
      </c>
      <c r="G17" s="228">
        <f>VLOOKUP($A17,[3]Data!$B$4:$J$600,5)</f>
        <v>0</v>
      </c>
      <c r="H17" s="218" t="s">
        <v>347</v>
      </c>
      <c r="I17" s="229">
        <v>39</v>
      </c>
      <c r="J17" s="230">
        <f t="shared" si="1"/>
        <v>144.55177090000001</v>
      </c>
      <c r="K17" s="230">
        <v>0</v>
      </c>
      <c r="L17" s="554">
        <v>0</v>
      </c>
      <c r="M17" s="166">
        <f>'Contract Usage'!B54</f>
        <v>7.4415376419440005</v>
      </c>
      <c r="N17" s="225">
        <v>0</v>
      </c>
      <c r="O17" s="530">
        <f t="shared" si="2"/>
        <v>0</v>
      </c>
      <c r="P17" s="530">
        <f t="shared" si="3"/>
        <v>21412.5</v>
      </c>
      <c r="Q17" s="530">
        <f t="shared" si="9"/>
        <v>0</v>
      </c>
      <c r="R17" s="530">
        <f t="shared" si="4"/>
        <v>5000</v>
      </c>
      <c r="S17" s="530">
        <f t="shared" si="5"/>
        <v>5412.5</v>
      </c>
      <c r="T17" s="530">
        <f t="shared" si="6"/>
        <v>5000</v>
      </c>
      <c r="U17" s="530">
        <f t="shared" si="7"/>
        <v>6000</v>
      </c>
      <c r="V17" s="530">
        <f t="shared" si="8"/>
        <v>6000</v>
      </c>
    </row>
    <row r="18" spans="1:22" ht="13.2" customHeight="1">
      <c r="A18" s="238">
        <f t="shared" si="0"/>
        <v>42834</v>
      </c>
      <c r="B18" s="228">
        <f>VLOOKUP($A18,[3]Data!$B$4:$J$600,3)</f>
        <v>65838.62</v>
      </c>
      <c r="C18" s="228">
        <f>VLOOKUP($A18,[3]Data!$B$4:$J$600,9)</f>
        <v>148.08333329999999</v>
      </c>
      <c r="D18" s="228">
        <f>VLOOKUP($A18,[3]Data!$B$4:$J$600,8)</f>
        <v>3.7822917</v>
      </c>
      <c r="E18" s="228">
        <f>VLOOKUP($A18,[3]Data!$B$4:$J$600,7)</f>
        <v>3.05</v>
      </c>
      <c r="F18" s="228">
        <f>VLOOKUP($A18,[3]Data!$B$4:$J$600,2)</f>
        <v>1159.5833333</v>
      </c>
      <c r="G18" s="228">
        <f>VLOOKUP($A18,[3]Data!$B$4:$J$600,5)</f>
        <v>0</v>
      </c>
      <c r="H18" s="218" t="s">
        <v>347</v>
      </c>
      <c r="I18" s="229">
        <v>39</v>
      </c>
      <c r="J18" s="230">
        <f t="shared" si="1"/>
        <v>144.30104159999999</v>
      </c>
      <c r="K18" s="230">
        <v>0</v>
      </c>
      <c r="L18" s="554">
        <v>0</v>
      </c>
      <c r="M18" s="166">
        <f>'Contract Usage'!B55</f>
        <v>7.4415376419440005</v>
      </c>
      <c r="N18" s="225">
        <v>0</v>
      </c>
      <c r="O18" s="530">
        <f t="shared" si="2"/>
        <v>0</v>
      </c>
      <c r="P18" s="530">
        <f t="shared" si="3"/>
        <v>21412.5</v>
      </c>
      <c r="Q18" s="530">
        <f t="shared" si="9"/>
        <v>0</v>
      </c>
      <c r="R18" s="530">
        <f t="shared" si="4"/>
        <v>5000</v>
      </c>
      <c r="S18" s="530">
        <f t="shared" si="5"/>
        <v>5412.5</v>
      </c>
      <c r="T18" s="530">
        <f t="shared" si="6"/>
        <v>5000</v>
      </c>
      <c r="U18" s="530">
        <f t="shared" si="7"/>
        <v>6000</v>
      </c>
      <c r="V18" s="530">
        <f t="shared" si="8"/>
        <v>6000</v>
      </c>
    </row>
    <row r="19" spans="1:22" ht="13.2" customHeight="1">
      <c r="A19" s="238">
        <f t="shared" si="0"/>
        <v>42835</v>
      </c>
      <c r="B19" s="228">
        <f>VLOOKUP($A19,[3]Data!$B$4:$J$600,3)</f>
        <v>65823.66</v>
      </c>
      <c r="C19" s="228">
        <f>VLOOKUP($A19,[3]Data!$B$4:$J$600,9)</f>
        <v>148.08333329999999</v>
      </c>
      <c r="D19" s="228">
        <f>VLOOKUP($A19,[3]Data!$B$4:$J$600,8)</f>
        <v>3.78</v>
      </c>
      <c r="E19" s="228">
        <f>VLOOKUP($A19,[3]Data!$B$4:$J$600,7)</f>
        <v>3.0952082999999999</v>
      </c>
      <c r="F19" s="228">
        <f>VLOOKUP($A19,[3]Data!$B$4:$J$600,2)</f>
        <v>1310.5208333</v>
      </c>
      <c r="G19" s="228">
        <f>VLOOKUP($A19,[3]Data!$B$4:$J$600,5)</f>
        <v>0</v>
      </c>
      <c r="H19" s="218" t="s">
        <v>347</v>
      </c>
      <c r="I19" s="229">
        <v>39</v>
      </c>
      <c r="J19" s="230">
        <f t="shared" si="1"/>
        <v>144.30333329999999</v>
      </c>
      <c r="K19" s="230">
        <v>0</v>
      </c>
      <c r="L19" s="554">
        <v>0</v>
      </c>
      <c r="M19" s="166">
        <f>'Contract Usage'!B56</f>
        <v>7.4415376419440005</v>
      </c>
      <c r="N19" s="225">
        <v>0</v>
      </c>
      <c r="O19" s="530">
        <f t="shared" si="2"/>
        <v>0</v>
      </c>
      <c r="P19" s="530">
        <f t="shared" si="3"/>
        <v>21412.5</v>
      </c>
      <c r="Q19" s="530">
        <f t="shared" si="9"/>
        <v>0</v>
      </c>
      <c r="R19" s="530">
        <f t="shared" si="4"/>
        <v>5000</v>
      </c>
      <c r="S19" s="530">
        <f t="shared" si="5"/>
        <v>5412.5</v>
      </c>
      <c r="T19" s="530">
        <f t="shared" si="6"/>
        <v>5000</v>
      </c>
      <c r="U19" s="530">
        <f t="shared" si="7"/>
        <v>6000</v>
      </c>
      <c r="V19" s="530">
        <f t="shared" si="8"/>
        <v>6000</v>
      </c>
    </row>
    <row r="20" spans="1:22" ht="13.2" customHeight="1">
      <c r="A20" s="238">
        <f t="shared" si="0"/>
        <v>42836</v>
      </c>
      <c r="B20" s="228">
        <f>VLOOKUP($A20,[3]Data!$B$4:$J$600,3)</f>
        <v>65808.7</v>
      </c>
      <c r="C20" s="228">
        <f>VLOOKUP($A20,[3]Data!$B$4:$J$600,9)</f>
        <v>148.02083329999999</v>
      </c>
      <c r="D20" s="228">
        <f>VLOOKUP($A20,[3]Data!$B$4:$J$600,8)</f>
        <v>3.78</v>
      </c>
      <c r="E20" s="228">
        <f>VLOOKUP($A20,[3]Data!$B$4:$J$600,7)</f>
        <v>3.3309375000000001</v>
      </c>
      <c r="F20" s="228">
        <f>VLOOKUP($A20,[3]Data!$B$4:$J$600,2)</f>
        <v>1203.5416667</v>
      </c>
      <c r="G20" s="228">
        <f>VLOOKUP($A20,[3]Data!$B$4:$J$600,5)</f>
        <v>0</v>
      </c>
      <c r="H20" s="218" t="s">
        <v>347</v>
      </c>
      <c r="I20" s="229">
        <v>39</v>
      </c>
      <c r="J20" s="230">
        <f t="shared" si="1"/>
        <v>144.24083329999999</v>
      </c>
      <c r="K20" s="230">
        <v>0</v>
      </c>
      <c r="L20" s="554">
        <v>0</v>
      </c>
      <c r="M20" s="166">
        <f>'Contract Usage'!B57</f>
        <v>7.4415376419440005</v>
      </c>
      <c r="N20" s="225">
        <v>0</v>
      </c>
      <c r="O20" s="530">
        <f t="shared" si="2"/>
        <v>0</v>
      </c>
      <c r="P20" s="530">
        <f t="shared" si="3"/>
        <v>21412.5</v>
      </c>
      <c r="Q20" s="530">
        <f t="shared" si="9"/>
        <v>0</v>
      </c>
      <c r="R20" s="530">
        <f t="shared" si="4"/>
        <v>5000</v>
      </c>
      <c r="S20" s="530">
        <f t="shared" si="5"/>
        <v>5412.5</v>
      </c>
      <c r="T20" s="530">
        <f t="shared" si="6"/>
        <v>5000</v>
      </c>
      <c r="U20" s="530">
        <f t="shared" si="7"/>
        <v>6000</v>
      </c>
      <c r="V20" s="530">
        <f t="shared" si="8"/>
        <v>6000</v>
      </c>
    </row>
    <row r="21" spans="1:22" ht="13.2" customHeight="1">
      <c r="A21" s="238">
        <f t="shared" si="0"/>
        <v>42837</v>
      </c>
      <c r="B21" s="228">
        <f>VLOOKUP($A21,[3]Data!$B$4:$J$600,3)</f>
        <v>65801.399999999994</v>
      </c>
      <c r="C21" s="228">
        <f>VLOOKUP($A21,[3]Data!$B$4:$J$600,9)</f>
        <v>148.66666670000001</v>
      </c>
      <c r="D21" s="228">
        <f>VLOOKUP($A21,[3]Data!$B$4:$J$600,8)</f>
        <v>3.8120832999999998</v>
      </c>
      <c r="E21" s="228">
        <f>VLOOKUP($A21,[3]Data!$B$4:$J$600,7)</f>
        <v>3.36</v>
      </c>
      <c r="F21" s="228">
        <f>VLOOKUP($A21,[3]Data!$B$4:$J$600,2)</f>
        <v>1109.625</v>
      </c>
      <c r="G21" s="228">
        <f>VLOOKUP($A21,[3]Data!$B$4:$J$600,5)</f>
        <v>0</v>
      </c>
      <c r="H21" s="218" t="s">
        <v>347</v>
      </c>
      <c r="I21" s="229">
        <v>39</v>
      </c>
      <c r="J21" s="230">
        <f t="shared" si="1"/>
        <v>144.8545834</v>
      </c>
      <c r="K21" s="230">
        <v>0</v>
      </c>
      <c r="L21" s="554">
        <v>0</v>
      </c>
      <c r="M21" s="166">
        <f>'Contract Usage'!B58</f>
        <v>7.4415376419440005</v>
      </c>
      <c r="N21" s="225">
        <v>0</v>
      </c>
      <c r="O21" s="530">
        <f t="shared" si="2"/>
        <v>0</v>
      </c>
      <c r="P21" s="530">
        <f t="shared" si="3"/>
        <v>21412.5</v>
      </c>
      <c r="Q21" s="530">
        <f t="shared" si="9"/>
        <v>0</v>
      </c>
      <c r="R21" s="530">
        <f t="shared" si="4"/>
        <v>5000</v>
      </c>
      <c r="S21" s="530">
        <f t="shared" si="5"/>
        <v>5412.5</v>
      </c>
      <c r="T21" s="530">
        <f t="shared" si="6"/>
        <v>5000</v>
      </c>
      <c r="U21" s="530">
        <f t="shared" si="7"/>
        <v>6000</v>
      </c>
      <c r="V21" s="530">
        <f t="shared" si="8"/>
        <v>6000</v>
      </c>
    </row>
    <row r="22" spans="1:22" ht="13.2" customHeight="1">
      <c r="A22" s="238">
        <f t="shared" si="0"/>
        <v>42838</v>
      </c>
      <c r="B22" s="228">
        <f>VLOOKUP($A22,[3]Data!$B$4:$J$600,3)</f>
        <v>65883.520000000004</v>
      </c>
      <c r="C22" s="228">
        <f>VLOOKUP($A22,[3]Data!$B$4:$J$600,9)</f>
        <v>149</v>
      </c>
      <c r="D22" s="228">
        <f>VLOOKUP($A22,[3]Data!$B$4:$J$600,8)</f>
        <v>3.9862500000000001</v>
      </c>
      <c r="E22" s="228">
        <f>VLOOKUP($A22,[3]Data!$B$4:$J$600,7)</f>
        <v>4.3928124999999998</v>
      </c>
      <c r="F22" s="228">
        <f>VLOOKUP($A22,[3]Data!$B$4:$J$600,2)</f>
        <v>982.05208330000005</v>
      </c>
      <c r="G22" s="228">
        <f>VLOOKUP($A22,[3]Data!$B$4:$J$600,5)</f>
        <v>0</v>
      </c>
      <c r="H22" s="218" t="s">
        <v>347</v>
      </c>
      <c r="I22" s="229">
        <v>39</v>
      </c>
      <c r="J22" s="230">
        <f t="shared" si="1"/>
        <v>145.01374999999999</v>
      </c>
      <c r="K22" s="230">
        <v>0</v>
      </c>
      <c r="L22" s="554">
        <v>0</v>
      </c>
      <c r="M22" s="166">
        <f>'Contract Usage'!B59</f>
        <v>7.4415376419440005</v>
      </c>
      <c r="N22" s="225">
        <v>0</v>
      </c>
      <c r="O22" s="530">
        <f t="shared" si="2"/>
        <v>0</v>
      </c>
      <c r="P22" s="530">
        <f t="shared" si="3"/>
        <v>21412.5</v>
      </c>
      <c r="Q22" s="530">
        <f t="shared" si="9"/>
        <v>0</v>
      </c>
      <c r="R22" s="530">
        <f t="shared" si="4"/>
        <v>5000</v>
      </c>
      <c r="S22" s="530">
        <f t="shared" si="5"/>
        <v>5412.5</v>
      </c>
      <c r="T22" s="530">
        <f t="shared" si="6"/>
        <v>5000</v>
      </c>
      <c r="U22" s="530">
        <f t="shared" si="7"/>
        <v>6000</v>
      </c>
      <c r="V22" s="530">
        <f t="shared" si="8"/>
        <v>6000</v>
      </c>
    </row>
    <row r="23" spans="1:22" ht="13.2" customHeight="1">
      <c r="A23" s="238">
        <f t="shared" si="0"/>
        <v>42839</v>
      </c>
      <c r="B23" s="228">
        <f>VLOOKUP($A23,[3]Data!$B$4:$J$600,3)</f>
        <v>66055.61</v>
      </c>
      <c r="C23" s="228">
        <f>VLOOKUP($A23,[3]Data!$B$4:$J$600,9)</f>
        <v>149.39583329999999</v>
      </c>
      <c r="D23" s="228">
        <f>VLOOKUP($A23,[3]Data!$B$4:$J$600,8)</f>
        <v>4.0779167000000003</v>
      </c>
      <c r="E23" s="228">
        <f>VLOOKUP($A23,[3]Data!$B$4:$J$600,7)</f>
        <v>14.075833299999999</v>
      </c>
      <c r="F23" s="228">
        <f>VLOOKUP($A23,[3]Data!$B$4:$J$600,2)</f>
        <v>1167.9166667</v>
      </c>
      <c r="G23" s="228">
        <f>VLOOKUP($A23,[3]Data!$B$4:$J$600,5)</f>
        <v>0</v>
      </c>
      <c r="H23" s="218" t="s">
        <v>347</v>
      </c>
      <c r="I23" s="229">
        <v>39</v>
      </c>
      <c r="J23" s="230">
        <f t="shared" si="1"/>
        <v>145.31791659999999</v>
      </c>
      <c r="K23" s="230">
        <v>0</v>
      </c>
      <c r="L23" s="554">
        <v>0</v>
      </c>
      <c r="M23" s="166">
        <f>'Contract Usage'!B60</f>
        <v>7.4415376419440005</v>
      </c>
      <c r="N23" s="225">
        <v>0</v>
      </c>
      <c r="O23" s="530">
        <f t="shared" si="2"/>
        <v>0</v>
      </c>
      <c r="P23" s="530">
        <f t="shared" si="3"/>
        <v>21412.5</v>
      </c>
      <c r="Q23" s="530">
        <f t="shared" si="9"/>
        <v>0</v>
      </c>
      <c r="R23" s="530">
        <f t="shared" si="4"/>
        <v>5000</v>
      </c>
      <c r="S23" s="530">
        <f t="shared" si="5"/>
        <v>5412.5</v>
      </c>
      <c r="T23" s="530">
        <f t="shared" si="6"/>
        <v>5000</v>
      </c>
      <c r="U23" s="530">
        <f t="shared" si="7"/>
        <v>6000</v>
      </c>
      <c r="V23" s="530">
        <f t="shared" si="8"/>
        <v>6000</v>
      </c>
    </row>
    <row r="24" spans="1:22" ht="13.2" customHeight="1">
      <c r="A24" s="238">
        <f t="shared" si="0"/>
        <v>42840</v>
      </c>
      <c r="B24" s="228">
        <f>VLOOKUP($A24,[3]Data!$B$4:$J$600,3)</f>
        <v>66265.67</v>
      </c>
      <c r="C24" s="228">
        <f>VLOOKUP($A24,[3]Data!$B$4:$J$600,9)</f>
        <v>149.6875</v>
      </c>
      <c r="D24" s="228">
        <f>VLOOKUP($A24,[3]Data!$B$4:$J$600,8)</f>
        <v>4.3002083000000004</v>
      </c>
      <c r="E24" s="228">
        <f>VLOOKUP($A24,[3]Data!$B$4:$J$600,7)</f>
        <v>20.436458300000002</v>
      </c>
      <c r="F24" s="228">
        <f>VLOOKUP($A24,[3]Data!$B$4:$J$600,2)</f>
        <v>1566.5625</v>
      </c>
      <c r="G24" s="228">
        <f>VLOOKUP($A24,[3]Data!$B$4:$J$600,5)</f>
        <v>0</v>
      </c>
      <c r="H24" s="218" t="s">
        <v>347</v>
      </c>
      <c r="I24" s="229">
        <v>39</v>
      </c>
      <c r="J24" s="230">
        <f t="shared" si="1"/>
        <v>145.38729169999999</v>
      </c>
      <c r="K24" s="230">
        <v>0</v>
      </c>
      <c r="L24" s="554">
        <v>0</v>
      </c>
      <c r="M24" s="166">
        <f>'Contract Usage'!B61</f>
        <v>7.4415376419440005</v>
      </c>
      <c r="N24" s="225">
        <v>0</v>
      </c>
      <c r="O24" s="530">
        <f t="shared" si="2"/>
        <v>0</v>
      </c>
      <c r="P24" s="530">
        <f t="shared" si="3"/>
        <v>21412.5</v>
      </c>
      <c r="Q24" s="530">
        <f t="shared" si="9"/>
        <v>0</v>
      </c>
      <c r="R24" s="530">
        <f t="shared" si="4"/>
        <v>5000</v>
      </c>
      <c r="S24" s="530">
        <f t="shared" si="5"/>
        <v>5412.5</v>
      </c>
      <c r="T24" s="530">
        <f t="shared" si="6"/>
        <v>5000</v>
      </c>
      <c r="U24" s="530">
        <f t="shared" si="7"/>
        <v>6000</v>
      </c>
      <c r="V24" s="530">
        <f t="shared" si="8"/>
        <v>6000</v>
      </c>
    </row>
    <row r="25" spans="1:22" ht="13.2" customHeight="1">
      <c r="A25" s="238">
        <f t="shared" si="0"/>
        <v>42841</v>
      </c>
      <c r="B25" s="228">
        <f>VLOOKUP($A25,[3]Data!$B$4:$J$600,3)</f>
        <v>66468.41</v>
      </c>
      <c r="C25" s="228">
        <f>VLOOKUP($A25,[3]Data!$B$4:$J$600,9)</f>
        <v>149.9375</v>
      </c>
      <c r="D25" s="228">
        <f>VLOOKUP($A25,[3]Data!$B$4:$J$600,8)</f>
        <v>4.6187500000000004</v>
      </c>
      <c r="E25" s="228">
        <f>VLOOKUP($A25,[3]Data!$B$4:$J$600,7)</f>
        <v>21.872916700000001</v>
      </c>
      <c r="F25" s="228">
        <f>VLOOKUP($A25,[3]Data!$B$4:$J$600,2)</f>
        <v>2015</v>
      </c>
      <c r="G25" s="228">
        <f>VLOOKUP($A25,[3]Data!$B$4:$J$600,5)</f>
        <v>0</v>
      </c>
      <c r="H25" s="218" t="s">
        <v>347</v>
      </c>
      <c r="I25" s="229">
        <v>39</v>
      </c>
      <c r="J25" s="230">
        <f t="shared" si="1"/>
        <v>145.31874999999999</v>
      </c>
      <c r="K25" s="230">
        <v>0</v>
      </c>
      <c r="L25" s="554">
        <v>0</v>
      </c>
      <c r="M25" s="166">
        <f>'Contract Usage'!B62</f>
        <v>7.4415376419440005</v>
      </c>
      <c r="N25" s="225">
        <v>0</v>
      </c>
      <c r="O25" s="530">
        <f t="shared" si="2"/>
        <v>0</v>
      </c>
      <c r="P25" s="530">
        <f t="shared" si="3"/>
        <v>21412.5</v>
      </c>
      <c r="Q25" s="530">
        <f t="shared" si="9"/>
        <v>0</v>
      </c>
      <c r="R25" s="530">
        <f t="shared" si="4"/>
        <v>5000</v>
      </c>
      <c r="S25" s="530">
        <f t="shared" si="5"/>
        <v>5412.5</v>
      </c>
      <c r="T25" s="530">
        <f t="shared" si="6"/>
        <v>5000</v>
      </c>
      <c r="U25" s="530">
        <f t="shared" si="7"/>
        <v>6000</v>
      </c>
      <c r="V25" s="530">
        <f t="shared" si="8"/>
        <v>6000</v>
      </c>
    </row>
    <row r="26" spans="1:22" ht="13.2" customHeight="1">
      <c r="A26" s="238">
        <f t="shared" si="0"/>
        <v>42842</v>
      </c>
      <c r="B26" s="228">
        <f>VLOOKUP($A26,[3]Data!$B$4:$J$600,3)</f>
        <v>66693.95</v>
      </c>
      <c r="C26" s="228">
        <f>VLOOKUP($A26,[3]Data!$B$4:$J$600,9)</f>
        <v>150.03125</v>
      </c>
      <c r="D26" s="228">
        <f>VLOOKUP($A26,[3]Data!$B$4:$J$600,8)</f>
        <v>5.1395833</v>
      </c>
      <c r="E26" s="228">
        <f>VLOOKUP($A26,[3]Data!$B$4:$J$600,7)</f>
        <v>24.857291700000001</v>
      </c>
      <c r="F26" s="228">
        <f>VLOOKUP($A26,[3]Data!$B$4:$J$600,2)</f>
        <v>2223.75</v>
      </c>
      <c r="G26" s="228">
        <f>VLOOKUP($A26,[3]Data!$B$4:$J$600,5)</f>
        <v>0</v>
      </c>
      <c r="H26" s="218" t="s">
        <v>347</v>
      </c>
      <c r="I26" s="229">
        <v>39</v>
      </c>
      <c r="J26" s="230">
        <f t="shared" si="1"/>
        <v>144.8916667</v>
      </c>
      <c r="K26" s="230">
        <v>0</v>
      </c>
      <c r="L26" s="554">
        <v>0</v>
      </c>
      <c r="M26" s="166">
        <f>'Contract Usage'!B63</f>
        <v>7.4415376419440005</v>
      </c>
      <c r="N26" s="225">
        <v>0</v>
      </c>
      <c r="O26" s="530">
        <f t="shared" si="2"/>
        <v>0</v>
      </c>
      <c r="P26" s="530">
        <f t="shared" si="3"/>
        <v>21412.5</v>
      </c>
      <c r="Q26" s="530">
        <f t="shared" si="9"/>
        <v>0</v>
      </c>
      <c r="R26" s="530">
        <f t="shared" si="4"/>
        <v>5000</v>
      </c>
      <c r="S26" s="530">
        <f t="shared" si="5"/>
        <v>5412.5</v>
      </c>
      <c r="T26" s="530">
        <f t="shared" si="6"/>
        <v>5000</v>
      </c>
      <c r="U26" s="530">
        <f t="shared" si="7"/>
        <v>6000</v>
      </c>
      <c r="V26" s="530">
        <f t="shared" si="8"/>
        <v>6000</v>
      </c>
    </row>
    <row r="27" spans="1:22" ht="13.2" customHeight="1">
      <c r="A27" s="238">
        <f t="shared" si="0"/>
        <v>42843</v>
      </c>
      <c r="B27" s="228">
        <f>VLOOKUP($A27,[3]Data!$B$4:$J$600,3)</f>
        <v>66935.149999999994</v>
      </c>
      <c r="C27" s="228">
        <f>VLOOKUP($A27,[3]Data!$B$4:$J$600,9)</f>
        <v>151.5625</v>
      </c>
      <c r="D27" s="228">
        <f>VLOOKUP($A27,[3]Data!$B$4:$J$600,8)</f>
        <v>6.0289583000000002</v>
      </c>
      <c r="E27" s="228">
        <f>VLOOKUP($A27,[3]Data!$B$4:$J$600,7)</f>
        <v>34.85</v>
      </c>
      <c r="F27" s="228">
        <f>VLOOKUP($A27,[3]Data!$B$4:$J$600,2)</f>
        <v>2369.6875</v>
      </c>
      <c r="G27" s="228">
        <f>VLOOKUP($A27,[3]Data!$B$4:$J$600,5)</f>
        <v>0</v>
      </c>
      <c r="H27" s="218" t="s">
        <v>347</v>
      </c>
      <c r="I27" s="229">
        <v>39</v>
      </c>
      <c r="J27" s="230">
        <f t="shared" si="1"/>
        <v>145.5335417</v>
      </c>
      <c r="K27" s="230">
        <v>0</v>
      </c>
      <c r="L27" s="554">
        <v>0</v>
      </c>
      <c r="M27" s="166">
        <f>'Contract Usage'!B64</f>
        <v>7.4415376419440005</v>
      </c>
      <c r="N27" s="225">
        <v>0</v>
      </c>
      <c r="O27" s="530">
        <f t="shared" si="2"/>
        <v>0</v>
      </c>
      <c r="P27" s="530">
        <f t="shared" si="3"/>
        <v>21412.5</v>
      </c>
      <c r="Q27" s="530">
        <f t="shared" si="9"/>
        <v>0</v>
      </c>
      <c r="R27" s="530">
        <f t="shared" si="4"/>
        <v>5000</v>
      </c>
      <c r="S27" s="530">
        <f t="shared" si="5"/>
        <v>5412.5</v>
      </c>
      <c r="T27" s="530">
        <f t="shared" si="6"/>
        <v>5000</v>
      </c>
      <c r="U27" s="530">
        <f t="shared" si="7"/>
        <v>6000</v>
      </c>
      <c r="V27" s="530">
        <f t="shared" si="8"/>
        <v>6000</v>
      </c>
    </row>
    <row r="28" spans="1:22" ht="13.2" customHeight="1">
      <c r="A28" s="238">
        <f t="shared" si="0"/>
        <v>42844</v>
      </c>
      <c r="B28" s="228">
        <f>VLOOKUP($A28,[3]Data!$B$4:$J$600,3)</f>
        <v>67260.58</v>
      </c>
      <c r="C28" s="228">
        <f>VLOOKUP($A28,[3]Data!$B$4:$J$600,9)</f>
        <v>153.13541670000001</v>
      </c>
      <c r="D28" s="228">
        <f>VLOOKUP($A28,[3]Data!$B$4:$J$600,8)</f>
        <v>6.5017708000000001</v>
      </c>
      <c r="E28" s="228">
        <f>VLOOKUP($A28,[3]Data!$B$4:$J$600,7)</f>
        <v>53.5885417</v>
      </c>
      <c r="F28" s="228">
        <f>VLOOKUP($A28,[3]Data!$B$4:$J$600,2)</f>
        <v>2574.8958333</v>
      </c>
      <c r="G28" s="228">
        <f>VLOOKUP($A28,[3]Data!$B$4:$J$600,5)</f>
        <v>0</v>
      </c>
      <c r="H28" s="218" t="s">
        <v>347</v>
      </c>
      <c r="I28" s="229">
        <v>39</v>
      </c>
      <c r="J28" s="230">
        <f t="shared" si="1"/>
        <v>146.6336459</v>
      </c>
      <c r="K28" s="230">
        <v>0</v>
      </c>
      <c r="L28" s="554">
        <v>0</v>
      </c>
      <c r="M28" s="166">
        <f>'Contract Usage'!B65</f>
        <v>7.4415376419440005</v>
      </c>
      <c r="N28" s="225">
        <v>0</v>
      </c>
      <c r="O28" s="530">
        <f t="shared" si="2"/>
        <v>0</v>
      </c>
      <c r="P28" s="530">
        <f t="shared" si="3"/>
        <v>21412.5</v>
      </c>
      <c r="Q28" s="530">
        <f t="shared" si="9"/>
        <v>0</v>
      </c>
      <c r="R28" s="530">
        <f t="shared" si="4"/>
        <v>5000</v>
      </c>
      <c r="S28" s="530">
        <f t="shared" si="5"/>
        <v>5412.5</v>
      </c>
      <c r="T28" s="530">
        <f t="shared" si="6"/>
        <v>5000</v>
      </c>
      <c r="U28" s="530">
        <f t="shared" si="7"/>
        <v>6000</v>
      </c>
      <c r="V28" s="530">
        <f t="shared" si="8"/>
        <v>6000</v>
      </c>
    </row>
    <row r="29" spans="1:22" ht="13.2" customHeight="1">
      <c r="A29" s="238">
        <f t="shared" si="0"/>
        <v>42845</v>
      </c>
      <c r="B29" s="228">
        <f>VLOOKUP($A29,[3]Data!$B$4:$J$600,3)</f>
        <v>67548.91</v>
      </c>
      <c r="C29" s="228">
        <f>VLOOKUP($A29,[3]Data!$B$4:$J$600,9)</f>
        <v>153.1875</v>
      </c>
      <c r="D29" s="228">
        <f>VLOOKUP($A29,[3]Data!$B$4:$J$600,8)</f>
        <v>7.1421875000000004</v>
      </c>
      <c r="E29" s="228">
        <f>VLOOKUP($A29,[3]Data!$B$4:$J$600,7)</f>
        <v>39.6354167</v>
      </c>
      <c r="F29" s="228">
        <f>VLOOKUP($A29,[3]Data!$B$4:$J$600,2)</f>
        <v>3163.8541667</v>
      </c>
      <c r="G29" s="228">
        <f>VLOOKUP($A29,[3]Data!$B$4:$J$600,5)</f>
        <v>0</v>
      </c>
      <c r="H29" s="218" t="s">
        <v>347</v>
      </c>
      <c r="I29" s="229">
        <v>39</v>
      </c>
      <c r="J29" s="230">
        <f t="shared" si="1"/>
        <v>146.04531249999999</v>
      </c>
      <c r="K29" s="230">
        <v>0</v>
      </c>
      <c r="L29" s="554">
        <v>0</v>
      </c>
      <c r="M29" s="166">
        <f>'Contract Usage'!B66</f>
        <v>7.4415376419440005</v>
      </c>
      <c r="N29" s="225">
        <v>0</v>
      </c>
      <c r="O29" s="530">
        <f t="shared" si="2"/>
        <v>0</v>
      </c>
      <c r="P29" s="530">
        <f t="shared" si="3"/>
        <v>21412.5</v>
      </c>
      <c r="Q29" s="530">
        <f t="shared" si="9"/>
        <v>0</v>
      </c>
      <c r="R29" s="530">
        <f t="shared" si="4"/>
        <v>5000</v>
      </c>
      <c r="S29" s="530">
        <f t="shared" si="5"/>
        <v>5412.5</v>
      </c>
      <c r="T29" s="530">
        <f t="shared" si="6"/>
        <v>5000</v>
      </c>
      <c r="U29" s="530">
        <f t="shared" si="7"/>
        <v>6000</v>
      </c>
      <c r="V29" s="530">
        <f t="shared" si="8"/>
        <v>6000</v>
      </c>
    </row>
    <row r="30" spans="1:22" ht="13.2" customHeight="1">
      <c r="A30" s="238">
        <f t="shared" si="0"/>
        <v>42846</v>
      </c>
      <c r="B30" s="228">
        <f>VLOOKUP($A30,[3]Data!$B$4:$J$600,3)</f>
        <v>67769.649999999994</v>
      </c>
      <c r="C30" s="228">
        <f>VLOOKUP($A30,[3]Data!$B$4:$J$600,9)</f>
        <v>152.875</v>
      </c>
      <c r="D30" s="228">
        <f>VLOOKUP($A30,[3]Data!$B$4:$J$600,8)</f>
        <v>7.9215625000000003</v>
      </c>
      <c r="E30" s="228">
        <f>VLOOKUP($A30,[3]Data!$B$4:$J$600,7)</f>
        <v>28.282291699999998</v>
      </c>
      <c r="F30" s="228">
        <f>VLOOKUP($A30,[3]Data!$B$4:$J$600,2)</f>
        <v>3155.2083333</v>
      </c>
      <c r="G30" s="228">
        <f>VLOOKUP($A30,[3]Data!$B$4:$J$600,5)</f>
        <v>0</v>
      </c>
      <c r="H30" s="218" t="s">
        <v>347</v>
      </c>
      <c r="I30" s="229">
        <v>39</v>
      </c>
      <c r="J30" s="230">
        <f t="shared" si="1"/>
        <v>144.95343750000001</v>
      </c>
      <c r="K30" s="230">
        <v>0</v>
      </c>
      <c r="L30" s="554">
        <v>0</v>
      </c>
      <c r="M30" s="166">
        <f>'Contract Usage'!B67</f>
        <v>7.4415376419440005</v>
      </c>
      <c r="N30" s="225">
        <v>0</v>
      </c>
      <c r="O30" s="530">
        <f t="shared" si="2"/>
        <v>0</v>
      </c>
      <c r="P30" s="530">
        <f t="shared" si="3"/>
        <v>21412.5</v>
      </c>
      <c r="Q30" s="530">
        <f t="shared" si="9"/>
        <v>0</v>
      </c>
      <c r="R30" s="530">
        <f t="shared" si="4"/>
        <v>5000</v>
      </c>
      <c r="S30" s="530">
        <f t="shared" si="5"/>
        <v>5412.5</v>
      </c>
      <c r="T30" s="530">
        <f t="shared" si="6"/>
        <v>5000</v>
      </c>
      <c r="U30" s="530">
        <f t="shared" si="7"/>
        <v>6000</v>
      </c>
      <c r="V30" s="530">
        <f t="shared" si="8"/>
        <v>6000</v>
      </c>
    </row>
    <row r="31" spans="1:22" ht="13.2" customHeight="1">
      <c r="A31" s="238">
        <f t="shared" si="0"/>
        <v>42847</v>
      </c>
      <c r="B31" s="228">
        <f>VLOOKUP($A31,[3]Data!$B$4:$J$600,3)</f>
        <v>67922.320000000007</v>
      </c>
      <c r="C31" s="228">
        <f>VLOOKUP($A31,[3]Data!$B$4:$J$600,9)</f>
        <v>153.04166670000001</v>
      </c>
      <c r="D31" s="228">
        <f>VLOOKUP($A31,[3]Data!$B$4:$J$600,8)</f>
        <v>8.5258333000000004</v>
      </c>
      <c r="E31" s="228">
        <f>VLOOKUP($A31,[3]Data!$B$4:$J$600,7)</f>
        <v>20.953125</v>
      </c>
      <c r="F31" s="228">
        <f>VLOOKUP($A31,[3]Data!$B$4:$J$600,2)</f>
        <v>2859.1666667</v>
      </c>
      <c r="G31" s="228">
        <f>VLOOKUP($A31,[3]Data!$B$4:$J$600,5)</f>
        <v>0</v>
      </c>
      <c r="H31" s="218" t="s">
        <v>347</v>
      </c>
      <c r="I31" s="229">
        <v>39</v>
      </c>
      <c r="J31" s="230">
        <f t="shared" si="1"/>
        <v>144.51583340000002</v>
      </c>
      <c r="K31" s="230">
        <v>0</v>
      </c>
      <c r="L31" s="554">
        <v>0</v>
      </c>
      <c r="M31" s="166">
        <f>'Contract Usage'!B68</f>
        <v>7.4415376419440005</v>
      </c>
      <c r="N31" s="225">
        <v>0</v>
      </c>
      <c r="O31" s="530">
        <f t="shared" si="2"/>
        <v>0</v>
      </c>
      <c r="P31" s="530">
        <f t="shared" si="3"/>
        <v>21412.5</v>
      </c>
      <c r="Q31" s="530">
        <f t="shared" si="9"/>
        <v>0</v>
      </c>
      <c r="R31" s="530">
        <f t="shared" si="4"/>
        <v>5000</v>
      </c>
      <c r="S31" s="530">
        <f t="shared" si="5"/>
        <v>5412.5</v>
      </c>
      <c r="T31" s="530">
        <f t="shared" si="6"/>
        <v>5000</v>
      </c>
      <c r="U31" s="530">
        <f t="shared" si="7"/>
        <v>6000</v>
      </c>
      <c r="V31" s="530">
        <f t="shared" si="8"/>
        <v>6000</v>
      </c>
    </row>
    <row r="32" spans="1:22" ht="13.2" customHeight="1">
      <c r="A32" s="238">
        <f t="shared" si="0"/>
        <v>42848</v>
      </c>
      <c r="B32" s="228">
        <f>VLOOKUP($A32,[3]Data!$B$4:$J$600,3)</f>
        <v>68029.34</v>
      </c>
      <c r="C32" s="228">
        <f>VLOOKUP($A32,[3]Data!$B$4:$J$600,9)</f>
        <v>153.33333329999999</v>
      </c>
      <c r="D32" s="228">
        <f>VLOOKUP($A32,[3]Data!$B$4:$J$600,8)</f>
        <v>8.5337499999999995</v>
      </c>
      <c r="E32" s="228">
        <f>VLOOKUP($A32,[3]Data!$B$4:$J$600,7)</f>
        <v>20.923958299999999</v>
      </c>
      <c r="F32" s="228">
        <f>VLOOKUP($A32,[3]Data!$B$4:$J$600,2)</f>
        <v>2438.3333333</v>
      </c>
      <c r="G32" s="228">
        <f>VLOOKUP($A32,[3]Data!$B$4:$J$600,5)</f>
        <v>0</v>
      </c>
      <c r="H32" s="218" t="s">
        <v>347</v>
      </c>
      <c r="I32" s="229">
        <v>39</v>
      </c>
      <c r="J32" s="230">
        <f t="shared" si="1"/>
        <v>144.79958329999999</v>
      </c>
      <c r="K32" s="230">
        <v>0</v>
      </c>
      <c r="L32" s="554">
        <v>0</v>
      </c>
      <c r="M32" s="166">
        <f>'Contract Usage'!B69</f>
        <v>7.4415376419440005</v>
      </c>
      <c r="N32" s="225">
        <v>0</v>
      </c>
      <c r="O32" s="530">
        <f t="shared" si="2"/>
        <v>0</v>
      </c>
      <c r="P32" s="530">
        <f t="shared" si="3"/>
        <v>21412.5</v>
      </c>
      <c r="Q32" s="530">
        <f t="shared" si="9"/>
        <v>0</v>
      </c>
      <c r="R32" s="530">
        <f t="shared" si="4"/>
        <v>5000</v>
      </c>
      <c r="S32" s="530">
        <f t="shared" si="5"/>
        <v>5412.5</v>
      </c>
      <c r="T32" s="530">
        <f t="shared" si="6"/>
        <v>5000</v>
      </c>
      <c r="U32" s="530">
        <f t="shared" si="7"/>
        <v>6000</v>
      </c>
      <c r="V32" s="530">
        <f t="shared" si="8"/>
        <v>6000</v>
      </c>
    </row>
    <row r="33" spans="1:22" ht="13.2" customHeight="1">
      <c r="A33" s="238">
        <f t="shared" si="0"/>
        <v>42849</v>
      </c>
      <c r="B33" s="228">
        <f>VLOOKUP($A33,[3]Data!$B$4:$J$600,3)</f>
        <v>68243.360000000001</v>
      </c>
      <c r="C33" s="228">
        <f>VLOOKUP($A33,[3]Data!$B$4:$J$600,9)</f>
        <v>153.16249999999999</v>
      </c>
      <c r="D33" s="228">
        <f>VLOOKUP($A33,[3]Data!$B$4:$J$600,8)</f>
        <v>8.1945832999999997</v>
      </c>
      <c r="E33" s="228">
        <f>VLOOKUP($A33,[3]Data!$B$4:$J$600,7)</f>
        <v>29.172916699999998</v>
      </c>
      <c r="F33" s="228">
        <f>VLOOKUP($A33,[3]Data!$B$4:$J$600,2)</f>
        <v>2203.5416667</v>
      </c>
      <c r="G33" s="228">
        <f>VLOOKUP($A33,[3]Data!$B$4:$J$600,5)</f>
        <v>0</v>
      </c>
      <c r="H33" s="218" t="s">
        <v>347</v>
      </c>
      <c r="I33" s="229">
        <v>39</v>
      </c>
      <c r="J33" s="230">
        <f t="shared" si="1"/>
        <v>144.96791669999999</v>
      </c>
      <c r="K33" s="230">
        <v>0</v>
      </c>
      <c r="L33" s="554">
        <v>0</v>
      </c>
      <c r="M33" s="166">
        <f>'Contract Usage'!B70</f>
        <v>7.4415376419440005</v>
      </c>
      <c r="N33" s="225">
        <v>0</v>
      </c>
      <c r="O33" s="530">
        <f t="shared" si="2"/>
        <v>0</v>
      </c>
      <c r="P33" s="530">
        <f t="shared" si="3"/>
        <v>21412.5</v>
      </c>
      <c r="Q33" s="530">
        <f t="shared" si="9"/>
        <v>0</v>
      </c>
      <c r="R33" s="530">
        <f t="shared" si="4"/>
        <v>5000</v>
      </c>
      <c r="S33" s="530">
        <f t="shared" si="5"/>
        <v>5412.5</v>
      </c>
      <c r="T33" s="530">
        <f t="shared" si="6"/>
        <v>5000</v>
      </c>
      <c r="U33" s="530">
        <f t="shared" si="7"/>
        <v>6000</v>
      </c>
      <c r="V33" s="530">
        <f t="shared" si="8"/>
        <v>6000</v>
      </c>
    </row>
    <row r="34" spans="1:22" ht="13.2" customHeight="1">
      <c r="A34" s="238">
        <f t="shared" si="0"/>
        <v>42850</v>
      </c>
      <c r="B34" s="228">
        <f>VLOOKUP($A34,[3]Data!$B$4:$J$600,3)</f>
        <v>68427.520000000004</v>
      </c>
      <c r="C34" s="228">
        <f>VLOOKUP($A34,[3]Data!$B$4:$J$600,9)</f>
        <v>153.02500000000001</v>
      </c>
      <c r="D34" s="228">
        <f>VLOOKUP($A34,[3]Data!$B$4:$J$600,8)</f>
        <v>7.9012500000000001</v>
      </c>
      <c r="E34" s="228">
        <f>VLOOKUP($A34,[3]Data!$B$4:$J$600,7)</f>
        <v>24.861458299999999</v>
      </c>
      <c r="F34" s="228">
        <f>VLOOKUP($A34,[3]Data!$B$4:$J$600,2)</f>
        <v>2284.7916667</v>
      </c>
      <c r="G34" s="228">
        <f>VLOOKUP($A34,[3]Data!$B$4:$J$600,5)</f>
        <v>0</v>
      </c>
      <c r="H34" s="218" t="s">
        <v>347</v>
      </c>
      <c r="I34" s="229">
        <v>39</v>
      </c>
      <c r="J34" s="230">
        <f t="shared" si="1"/>
        <v>145.12375</v>
      </c>
      <c r="K34" s="230">
        <v>0</v>
      </c>
      <c r="L34" s="554">
        <v>0</v>
      </c>
      <c r="M34" s="166">
        <f>'Contract Usage'!B71</f>
        <v>7.4415376419440005</v>
      </c>
      <c r="N34" s="225">
        <v>0</v>
      </c>
      <c r="O34" s="530">
        <f t="shared" si="2"/>
        <v>0</v>
      </c>
      <c r="P34" s="530">
        <f t="shared" si="3"/>
        <v>21412.5</v>
      </c>
      <c r="Q34" s="530">
        <f t="shared" si="9"/>
        <v>0</v>
      </c>
      <c r="R34" s="530">
        <f t="shared" si="4"/>
        <v>5000</v>
      </c>
      <c r="S34" s="530">
        <f t="shared" si="5"/>
        <v>5412.5</v>
      </c>
      <c r="T34" s="530">
        <f t="shared" si="6"/>
        <v>5000</v>
      </c>
      <c r="U34" s="530">
        <f t="shared" si="7"/>
        <v>6000</v>
      </c>
      <c r="V34" s="530">
        <f t="shared" si="8"/>
        <v>6000</v>
      </c>
    </row>
    <row r="35" spans="1:22" ht="13.2" customHeight="1">
      <c r="A35" s="238">
        <f t="shared" si="0"/>
        <v>42851</v>
      </c>
      <c r="B35" s="228">
        <f>VLOOKUP($A35,[3]Data!$B$4:$J$600,3)</f>
        <v>68557.990000000005</v>
      </c>
      <c r="C35" s="228">
        <f>VLOOKUP($A35,[3]Data!$B$4:$J$600,9)</f>
        <v>153</v>
      </c>
      <c r="D35" s="228">
        <f>VLOOKUP($A35,[3]Data!$B$4:$J$600,8)</f>
        <v>7.7643750000000002</v>
      </c>
      <c r="E35" s="228">
        <f>VLOOKUP($A35,[3]Data!$B$4:$J$600,7)</f>
        <v>19.7114583</v>
      </c>
      <c r="F35" s="228">
        <f>VLOOKUP($A35,[3]Data!$B$4:$J$600,2)</f>
        <v>2291.25</v>
      </c>
      <c r="G35" s="228">
        <f>VLOOKUP($A35,[3]Data!$B$4:$J$600,5)</f>
        <v>0</v>
      </c>
      <c r="H35" s="218" t="s">
        <v>347</v>
      </c>
      <c r="I35" s="229">
        <v>39</v>
      </c>
      <c r="J35" s="230">
        <f t="shared" si="1"/>
        <v>145.235625</v>
      </c>
      <c r="K35" s="230">
        <v>0</v>
      </c>
      <c r="L35" s="554">
        <v>0</v>
      </c>
      <c r="M35" s="166">
        <f>'Contract Usage'!B72</f>
        <v>7.4415376419440005</v>
      </c>
      <c r="N35" s="225">
        <v>0</v>
      </c>
      <c r="O35" s="530">
        <f t="shared" si="2"/>
        <v>0</v>
      </c>
      <c r="P35" s="530">
        <f t="shared" si="3"/>
        <v>21412.5</v>
      </c>
      <c r="Q35" s="530">
        <f t="shared" si="9"/>
        <v>0</v>
      </c>
      <c r="R35" s="530">
        <f t="shared" si="4"/>
        <v>5000</v>
      </c>
      <c r="S35" s="530">
        <f t="shared" si="5"/>
        <v>5412.5</v>
      </c>
      <c r="T35" s="530">
        <f t="shared" si="6"/>
        <v>5000</v>
      </c>
      <c r="U35" s="530">
        <f t="shared" si="7"/>
        <v>6000</v>
      </c>
      <c r="V35" s="530">
        <f t="shared" si="8"/>
        <v>6000</v>
      </c>
    </row>
    <row r="36" spans="1:22" ht="13.2" customHeight="1">
      <c r="A36" s="238">
        <f t="shared" si="0"/>
        <v>42852</v>
      </c>
      <c r="B36" s="228">
        <f>VLOOKUP($A36,[3]Data!$B$4:$J$600,3)</f>
        <v>68688.639999999999</v>
      </c>
      <c r="C36" s="228">
        <f>VLOOKUP($A36,[3]Data!$B$4:$J$600,9)</f>
        <v>153</v>
      </c>
      <c r="D36" s="228">
        <f>VLOOKUP($A36,[3]Data!$B$4:$J$600,8)</f>
        <v>7.7418750000000003</v>
      </c>
      <c r="E36" s="228">
        <f>VLOOKUP($A36,[3]Data!$B$4:$J$600,7)</f>
        <v>16.365625000000001</v>
      </c>
      <c r="F36" s="228">
        <f>VLOOKUP($A36,[3]Data!$B$4:$J$600,2)</f>
        <v>2202.7083333</v>
      </c>
      <c r="G36" s="228">
        <f>VLOOKUP($A36,[3]Data!$B$4:$J$600,5)</f>
        <v>0</v>
      </c>
      <c r="H36" s="218" t="s">
        <v>347</v>
      </c>
      <c r="I36" s="229">
        <v>39</v>
      </c>
      <c r="J36" s="230">
        <f t="shared" si="1"/>
        <v>145.25812500000001</v>
      </c>
      <c r="K36" s="230">
        <v>0</v>
      </c>
      <c r="L36" s="554">
        <v>0</v>
      </c>
      <c r="M36" s="166">
        <f>'Contract Usage'!B73</f>
        <v>7.4415376419440005</v>
      </c>
      <c r="N36" s="225">
        <v>0</v>
      </c>
      <c r="O36" s="530">
        <f t="shared" si="2"/>
        <v>0</v>
      </c>
      <c r="P36" s="530">
        <f t="shared" si="3"/>
        <v>21412.5</v>
      </c>
      <c r="Q36" s="530">
        <f t="shared" si="9"/>
        <v>0</v>
      </c>
      <c r="R36" s="530">
        <f t="shared" si="4"/>
        <v>5000</v>
      </c>
      <c r="S36" s="530">
        <f t="shared" si="5"/>
        <v>5412.5</v>
      </c>
      <c r="T36" s="530">
        <f t="shared" si="6"/>
        <v>5000</v>
      </c>
      <c r="U36" s="530">
        <f t="shared" si="7"/>
        <v>6000</v>
      </c>
      <c r="V36" s="530">
        <f t="shared" si="8"/>
        <v>6000</v>
      </c>
    </row>
    <row r="37" spans="1:22" ht="13.2" customHeight="1">
      <c r="A37" s="238">
        <f t="shared" si="0"/>
        <v>42853</v>
      </c>
      <c r="B37" s="228">
        <f>VLOOKUP($A37,[3]Data!$B$4:$J$600,3)</f>
        <v>68773.210000000006</v>
      </c>
      <c r="C37" s="228">
        <f>VLOOKUP($A37,[3]Data!$B$4:$J$600,9)</f>
        <v>153</v>
      </c>
      <c r="D37" s="228">
        <f>VLOOKUP($A37,[3]Data!$B$4:$J$600,8)</f>
        <v>7.5</v>
      </c>
      <c r="E37" s="228">
        <f>VLOOKUP($A37,[3]Data!$B$4:$J$600,7)</f>
        <v>13.4229167</v>
      </c>
      <c r="F37" s="228">
        <f>VLOOKUP($A37,[3]Data!$B$4:$J$600,2)</f>
        <v>2101.0416667</v>
      </c>
      <c r="G37" s="228">
        <f>VLOOKUP($A37,[3]Data!$B$4:$J$600,5)</f>
        <v>0</v>
      </c>
      <c r="H37" s="218" t="s">
        <v>347</v>
      </c>
      <c r="I37" s="229">
        <v>39</v>
      </c>
      <c r="J37" s="230">
        <f t="shared" si="1"/>
        <v>145.5</v>
      </c>
      <c r="K37" s="230">
        <v>0</v>
      </c>
      <c r="L37" s="554">
        <v>0</v>
      </c>
      <c r="M37" s="166">
        <f>'Contract Usage'!B74</f>
        <v>7.4415376419440005</v>
      </c>
      <c r="N37" s="225">
        <v>0</v>
      </c>
      <c r="O37" s="530">
        <f t="shared" si="2"/>
        <v>0</v>
      </c>
      <c r="P37" s="530">
        <f t="shared" si="3"/>
        <v>21412.5</v>
      </c>
      <c r="Q37" s="530">
        <f t="shared" si="9"/>
        <v>0</v>
      </c>
      <c r="R37" s="530">
        <f t="shared" si="4"/>
        <v>5000</v>
      </c>
      <c r="S37" s="530">
        <f t="shared" si="5"/>
        <v>5412.5</v>
      </c>
      <c r="T37" s="530">
        <f t="shared" si="6"/>
        <v>5000</v>
      </c>
      <c r="U37" s="530">
        <f t="shared" si="7"/>
        <v>6000</v>
      </c>
      <c r="V37" s="530">
        <f t="shared" si="8"/>
        <v>6000</v>
      </c>
    </row>
    <row r="38" spans="1:22" ht="13.2" customHeight="1">
      <c r="A38" s="238">
        <f t="shared" si="0"/>
        <v>42854</v>
      </c>
      <c r="B38" s="228">
        <f>VLOOKUP($A38,[3]Data!$B$4:$J$600,3)</f>
        <v>68811.95</v>
      </c>
      <c r="C38" s="228">
        <f>VLOOKUP($A38,[3]Data!$B$4:$J$600,9)</f>
        <v>152.96875</v>
      </c>
      <c r="D38" s="228">
        <f>VLOOKUP($A38,[3]Data!$B$4:$J$600,8)</f>
        <v>7.2549999999999999</v>
      </c>
      <c r="E38" s="228">
        <f>VLOOKUP($A38,[3]Data!$B$4:$J$600,7)</f>
        <v>11.4423958</v>
      </c>
      <c r="F38" s="228">
        <f>VLOOKUP($A38,[3]Data!$B$4:$J$600,2)</f>
        <v>1947.2916667</v>
      </c>
      <c r="G38" s="228">
        <f>VLOOKUP($A38,[3]Data!$B$4:$J$600,5)</f>
        <v>0</v>
      </c>
      <c r="H38" s="218" t="s">
        <v>347</v>
      </c>
      <c r="I38" s="229">
        <v>39</v>
      </c>
      <c r="J38" s="230">
        <f>+C38-D38</f>
        <v>145.71375</v>
      </c>
      <c r="K38" s="230">
        <v>0</v>
      </c>
      <c r="L38" s="554">
        <v>0</v>
      </c>
      <c r="M38" s="166">
        <f>'Contract Usage'!B75</f>
        <v>7.4415376419440005</v>
      </c>
      <c r="N38" s="225">
        <v>0</v>
      </c>
      <c r="O38" s="530">
        <f t="shared" si="2"/>
        <v>0</v>
      </c>
      <c r="P38" s="530">
        <f t="shared" si="3"/>
        <v>21412.5</v>
      </c>
      <c r="Q38" s="530">
        <f t="shared" si="9"/>
        <v>0</v>
      </c>
      <c r="R38" s="530">
        <f t="shared" si="4"/>
        <v>5000</v>
      </c>
      <c r="S38" s="530">
        <f t="shared" si="5"/>
        <v>5412.5</v>
      </c>
      <c r="T38" s="530">
        <f t="shared" si="6"/>
        <v>5000</v>
      </c>
      <c r="U38" s="530">
        <f t="shared" si="7"/>
        <v>6000</v>
      </c>
      <c r="V38" s="530">
        <f t="shared" si="8"/>
        <v>6000</v>
      </c>
    </row>
    <row r="39" spans="1:22" ht="13.2" customHeight="1">
      <c r="A39" s="238">
        <f t="shared" si="0"/>
        <v>42855</v>
      </c>
      <c r="B39" s="228">
        <f>VLOOKUP($A39,[3]Data!$B$4:$J$600,3)</f>
        <v>68834.899999999994</v>
      </c>
      <c r="C39" s="228">
        <f>VLOOKUP($A39,[3]Data!$B$4:$J$600,9)</f>
        <v>152.75</v>
      </c>
      <c r="D39" s="228">
        <f>VLOOKUP($A39,[3]Data!$B$4:$J$600,8)</f>
        <v>6.8928124999999998</v>
      </c>
      <c r="E39" s="228">
        <f>VLOOKUP($A39,[3]Data!$B$4:$J$600,7)</f>
        <v>7.3051041999999997</v>
      </c>
      <c r="F39" s="228">
        <f>VLOOKUP($A39,[3]Data!$B$4:$J$600,2)</f>
        <v>1760.2083333</v>
      </c>
      <c r="G39" s="228">
        <f>VLOOKUP($A39,[3]Data!$B$4:$J$600,5)</f>
        <v>0</v>
      </c>
      <c r="H39" s="218" t="s">
        <v>347</v>
      </c>
      <c r="I39" s="229">
        <v>39</v>
      </c>
      <c r="J39" s="230">
        <f t="shared" si="1"/>
        <v>145.85718750000001</v>
      </c>
      <c r="K39" s="230">
        <v>0</v>
      </c>
      <c r="L39" s="554">
        <v>0</v>
      </c>
      <c r="M39" s="166">
        <f>'Contract Usage'!B76</f>
        <v>7.4415376419440005</v>
      </c>
      <c r="N39" s="225">
        <v>0</v>
      </c>
      <c r="O39" s="530">
        <f t="shared" si="2"/>
        <v>0</v>
      </c>
      <c r="P39" s="530">
        <f t="shared" si="3"/>
        <v>21412.5</v>
      </c>
      <c r="Q39" s="530">
        <f t="shared" si="9"/>
        <v>0</v>
      </c>
      <c r="R39" s="530">
        <f t="shared" si="4"/>
        <v>5000</v>
      </c>
      <c r="S39" s="530">
        <f t="shared" si="5"/>
        <v>5412.5</v>
      </c>
      <c r="T39" s="530">
        <f t="shared" si="6"/>
        <v>5000</v>
      </c>
      <c r="U39" s="530">
        <f t="shared" si="7"/>
        <v>6000</v>
      </c>
      <c r="V39" s="530">
        <f t="shared" si="8"/>
        <v>6000</v>
      </c>
    </row>
    <row r="40" spans="1:22" ht="13.2" customHeight="1">
      <c r="A40" s="238">
        <f t="shared" si="0"/>
        <v>42856</v>
      </c>
      <c r="B40" s="228">
        <f>VLOOKUP($A40,[3]Data!$B$4:$J$600,3)</f>
        <v>68873.289999999994</v>
      </c>
      <c r="C40" s="228">
        <f>VLOOKUP($A40,[3]Data!$B$4:$J$600,9)</f>
        <v>152.34375</v>
      </c>
      <c r="D40" s="228">
        <f>VLOOKUP($A40,[3]Data!$B$4:$J$600,8)</f>
        <v>6.5181250000000004</v>
      </c>
      <c r="E40" s="228">
        <f>VLOOKUP($A40,[3]Data!$B$4:$J$600,7)</f>
        <v>3.4019792</v>
      </c>
      <c r="F40" s="228">
        <f>VLOOKUP($A40,[3]Data!$B$4:$J$600,2)</f>
        <v>1581.0416667</v>
      </c>
      <c r="G40" s="228">
        <f>VLOOKUP($A40,[3]Data!$B$4:$J$600,5)</f>
        <v>3.3325399999999998</v>
      </c>
      <c r="H40" s="218" t="s">
        <v>347</v>
      </c>
      <c r="I40" s="229">
        <v>110</v>
      </c>
      <c r="J40" s="230">
        <f t="shared" si="1"/>
        <v>145.825625</v>
      </c>
      <c r="K40" s="230">
        <v>0</v>
      </c>
      <c r="L40" s="554">
        <v>0</v>
      </c>
      <c r="M40" s="166">
        <f>'Contract Usage'!B77</f>
        <v>6.5782130166037343</v>
      </c>
      <c r="N40" s="225">
        <v>0</v>
      </c>
      <c r="O40" s="530">
        <f t="shared" si="2"/>
        <v>0</v>
      </c>
      <c r="P40" s="530">
        <f t="shared" si="3"/>
        <v>21412.5</v>
      </c>
      <c r="Q40" s="530">
        <f t="shared" si="9"/>
        <v>0</v>
      </c>
      <c r="R40" s="530">
        <f t="shared" si="4"/>
        <v>5000</v>
      </c>
      <c r="S40" s="530">
        <f t="shared" si="5"/>
        <v>5412.5</v>
      </c>
      <c r="T40" s="530">
        <f t="shared" si="6"/>
        <v>5000</v>
      </c>
      <c r="U40" s="530">
        <f t="shared" si="7"/>
        <v>6000</v>
      </c>
      <c r="V40" s="530">
        <f t="shared" si="8"/>
        <v>6000</v>
      </c>
    </row>
    <row r="41" spans="1:22" ht="13.2" customHeight="1">
      <c r="A41" s="238">
        <f t="shared" ref="A41:A71" si="10">A40+1</f>
        <v>42857</v>
      </c>
      <c r="B41" s="228">
        <f>VLOOKUP($A41,[3]Data!$B$4:$J$600,3)</f>
        <v>68919.600000000006</v>
      </c>
      <c r="C41" s="228">
        <f>VLOOKUP($A41,[3]Data!$B$4:$J$600,9)</f>
        <v>151.71875</v>
      </c>
      <c r="D41" s="228">
        <f>VLOOKUP($A41,[3]Data!$B$4:$J$600,8)</f>
        <v>6.2862499999999999</v>
      </c>
      <c r="E41" s="228">
        <f>VLOOKUP($A41,[3]Data!$B$4:$J$600,7)</f>
        <v>3.36</v>
      </c>
      <c r="F41" s="228">
        <f>VLOOKUP($A41,[3]Data!$B$4:$J$600,2)</f>
        <v>1453.6458333</v>
      </c>
      <c r="G41" s="228">
        <f>VLOOKUP($A41,[3]Data!$B$4:$J$600,5)</f>
        <v>3.3325399999999998</v>
      </c>
      <c r="H41" s="218" t="s">
        <v>347</v>
      </c>
      <c r="I41" s="229">
        <v>110</v>
      </c>
      <c r="J41" s="230">
        <f t="shared" si="1"/>
        <v>145.4325</v>
      </c>
      <c r="K41" s="230">
        <v>0</v>
      </c>
      <c r="L41" s="554">
        <v>0</v>
      </c>
      <c r="M41" s="166">
        <f>'Contract Usage'!B78</f>
        <v>6.5782130166037343</v>
      </c>
      <c r="N41" s="225">
        <v>0</v>
      </c>
      <c r="O41" s="530">
        <f t="shared" si="2"/>
        <v>0</v>
      </c>
      <c r="P41" s="530">
        <f t="shared" si="3"/>
        <v>21412.5</v>
      </c>
      <c r="Q41" s="530">
        <f t="shared" si="9"/>
        <v>0</v>
      </c>
      <c r="R41" s="530">
        <f t="shared" si="4"/>
        <v>5000</v>
      </c>
      <c r="S41" s="530">
        <f t="shared" si="5"/>
        <v>5412.5</v>
      </c>
      <c r="T41" s="530">
        <f t="shared" si="6"/>
        <v>5000</v>
      </c>
      <c r="U41" s="530">
        <f t="shared" si="7"/>
        <v>6000</v>
      </c>
      <c r="V41" s="530">
        <f t="shared" si="8"/>
        <v>6000</v>
      </c>
    </row>
    <row r="42" spans="1:22" ht="13.2" customHeight="1">
      <c r="A42" s="238">
        <f t="shared" si="10"/>
        <v>42858</v>
      </c>
      <c r="B42" s="228">
        <f>VLOOKUP($A42,[3]Data!$B$4:$J$600,3)</f>
        <v>68942.95</v>
      </c>
      <c r="C42" s="228">
        <f>VLOOKUP($A42,[3]Data!$B$4:$J$600,9)</f>
        <v>151.75</v>
      </c>
      <c r="D42" s="228">
        <f>VLOOKUP($A42,[3]Data!$B$4:$J$600,8)</f>
        <v>6.0181250000000004</v>
      </c>
      <c r="E42" s="228">
        <f>VLOOKUP($A42,[3]Data!$B$4:$J$600,7)</f>
        <v>3.36</v>
      </c>
      <c r="F42" s="228">
        <f>VLOOKUP($A42,[3]Data!$B$4:$J$600,2)</f>
        <v>1250.625</v>
      </c>
      <c r="G42" s="228">
        <f>VLOOKUP($A42,[3]Data!$B$4:$J$600,5)</f>
        <v>3.33758</v>
      </c>
      <c r="H42" s="218" t="s">
        <v>347</v>
      </c>
      <c r="I42" s="229">
        <v>110</v>
      </c>
      <c r="J42" s="230">
        <f t="shared" si="1"/>
        <v>145.731875</v>
      </c>
      <c r="K42" s="230">
        <v>0</v>
      </c>
      <c r="L42" s="554">
        <v>0</v>
      </c>
      <c r="M42" s="166">
        <f>'Contract Usage'!B79</f>
        <v>6.5782130166037343</v>
      </c>
      <c r="N42" s="225">
        <v>0</v>
      </c>
      <c r="O42" s="530">
        <f t="shared" si="2"/>
        <v>0</v>
      </c>
      <c r="P42" s="530">
        <f t="shared" si="3"/>
        <v>21412.5</v>
      </c>
      <c r="Q42" s="530">
        <f t="shared" si="9"/>
        <v>0</v>
      </c>
      <c r="R42" s="530">
        <f t="shared" si="4"/>
        <v>5000</v>
      </c>
      <c r="S42" s="530">
        <f t="shared" si="5"/>
        <v>5412.5</v>
      </c>
      <c r="T42" s="530">
        <f t="shared" si="6"/>
        <v>5000</v>
      </c>
      <c r="U42" s="530">
        <f t="shared" si="7"/>
        <v>6000</v>
      </c>
      <c r="V42" s="530">
        <f t="shared" si="8"/>
        <v>6000</v>
      </c>
    </row>
    <row r="43" spans="1:22" ht="13.2" customHeight="1">
      <c r="A43" s="238">
        <f t="shared" si="10"/>
        <v>42859</v>
      </c>
      <c r="B43" s="228">
        <f>VLOOKUP($A43,[3]Data!$B$4:$J$600,3)</f>
        <v>68981.38</v>
      </c>
      <c r="C43" s="228">
        <f>VLOOKUP($A43,[3]Data!$B$4:$J$600,9)</f>
        <v>151.84375</v>
      </c>
      <c r="D43" s="228">
        <f>VLOOKUP($A43,[3]Data!$B$4:$J$600,8)</f>
        <v>5.8745833000000003</v>
      </c>
      <c r="E43" s="228">
        <f>VLOOKUP($A43,[3]Data!$B$4:$J$600,7)</f>
        <v>3.9231250000000002</v>
      </c>
      <c r="F43" s="228">
        <f>VLOOKUP($A43,[3]Data!$B$4:$J$600,2)</f>
        <v>1246.4583333</v>
      </c>
      <c r="G43" s="228">
        <f>VLOOKUP($A43,[3]Data!$B$4:$J$600,5)</f>
        <v>3.33758</v>
      </c>
      <c r="H43" s="218" t="s">
        <v>347</v>
      </c>
      <c r="I43" s="229">
        <v>110</v>
      </c>
      <c r="J43" s="230">
        <f t="shared" si="1"/>
        <v>145.96916669999999</v>
      </c>
      <c r="K43" s="230">
        <v>0</v>
      </c>
      <c r="L43" s="554">
        <v>0</v>
      </c>
      <c r="M43" s="166">
        <f>'Contract Usage'!B80</f>
        <v>6.5782130166037343</v>
      </c>
      <c r="N43" s="225">
        <v>0</v>
      </c>
      <c r="O43" s="530">
        <f t="shared" si="2"/>
        <v>0</v>
      </c>
      <c r="P43" s="530">
        <f t="shared" si="3"/>
        <v>21412.5</v>
      </c>
      <c r="Q43" s="530">
        <f t="shared" si="9"/>
        <v>0</v>
      </c>
      <c r="R43" s="530">
        <f t="shared" si="4"/>
        <v>5000</v>
      </c>
      <c r="S43" s="530">
        <f t="shared" si="5"/>
        <v>5412.5</v>
      </c>
      <c r="T43" s="530">
        <f t="shared" si="6"/>
        <v>5000</v>
      </c>
      <c r="U43" s="530">
        <f t="shared" si="7"/>
        <v>6000</v>
      </c>
      <c r="V43" s="530">
        <f t="shared" si="8"/>
        <v>6000</v>
      </c>
    </row>
    <row r="44" spans="1:22" ht="13.2" customHeight="1">
      <c r="A44" s="238">
        <f t="shared" si="10"/>
        <v>42860</v>
      </c>
      <c r="B44" s="228">
        <f>VLOOKUP($A44,[3]Data!$B$4:$J$600,3)</f>
        <v>69074.13</v>
      </c>
      <c r="C44" s="228">
        <f>VLOOKUP($A44,[3]Data!$B$4:$J$600,9)</f>
        <v>184.1875</v>
      </c>
      <c r="D44" s="228">
        <f>VLOOKUP($A44,[3]Data!$B$4:$J$600,8)</f>
        <v>5.6362500000000004</v>
      </c>
      <c r="E44" s="228">
        <f>VLOOKUP($A44,[3]Data!$B$4:$J$600,7)</f>
        <v>27.749583300000001</v>
      </c>
      <c r="F44" s="228">
        <f>VLOOKUP($A44,[3]Data!$B$4:$J$600,2)</f>
        <v>1176.25</v>
      </c>
      <c r="G44" s="228">
        <f>VLOOKUP($A44,[3]Data!$B$4:$J$600,5)</f>
        <v>3.33758</v>
      </c>
      <c r="H44" s="218" t="s">
        <v>347</v>
      </c>
      <c r="I44" s="229">
        <v>110</v>
      </c>
      <c r="J44" s="230">
        <f t="shared" si="1"/>
        <v>178.55125000000001</v>
      </c>
      <c r="K44" s="230">
        <v>0</v>
      </c>
      <c r="L44" s="554">
        <v>0</v>
      </c>
      <c r="M44" s="166">
        <f>'Contract Usage'!B81</f>
        <v>6.5782130166037343</v>
      </c>
      <c r="N44" s="225">
        <v>0</v>
      </c>
      <c r="O44" s="530">
        <f t="shared" si="2"/>
        <v>0</v>
      </c>
      <c r="P44" s="530">
        <f t="shared" si="3"/>
        <v>21412.5</v>
      </c>
      <c r="Q44" s="530">
        <f t="shared" si="9"/>
        <v>0</v>
      </c>
      <c r="R44" s="530">
        <f t="shared" si="4"/>
        <v>5000</v>
      </c>
      <c r="S44" s="530">
        <f t="shared" si="5"/>
        <v>5412.5</v>
      </c>
      <c r="T44" s="530">
        <f t="shared" si="6"/>
        <v>5000</v>
      </c>
      <c r="U44" s="530">
        <f t="shared" si="7"/>
        <v>6000</v>
      </c>
      <c r="V44" s="530">
        <f t="shared" si="8"/>
        <v>6000</v>
      </c>
    </row>
    <row r="45" spans="1:22" ht="13.2" customHeight="1">
      <c r="A45" s="238">
        <f t="shared" si="10"/>
        <v>42861</v>
      </c>
      <c r="B45" s="228">
        <f>VLOOKUP($A45,[3]Data!$B$4:$J$600,3)</f>
        <v>69251.960000000006</v>
      </c>
      <c r="C45" s="228">
        <f>VLOOKUP($A45,[3]Data!$B$4:$J$600,9)</f>
        <v>201.8125</v>
      </c>
      <c r="D45" s="228">
        <f>VLOOKUP($A45,[3]Data!$B$4:$J$600,8)</f>
        <v>5.6443750000000001</v>
      </c>
      <c r="E45" s="228">
        <f>VLOOKUP($A45,[3]Data!$B$4:$J$600,7)</f>
        <v>81.982291700000005</v>
      </c>
      <c r="F45" s="228">
        <f>VLOOKUP($A45,[3]Data!$B$4:$J$600,2)</f>
        <v>1409.7916667</v>
      </c>
      <c r="G45" s="228">
        <f>VLOOKUP($A45,[3]Data!$B$4:$J$600,5)</f>
        <v>3.3476699999999999</v>
      </c>
      <c r="H45" s="218" t="s">
        <v>347</v>
      </c>
      <c r="I45" s="229">
        <v>110</v>
      </c>
      <c r="J45" s="230">
        <f t="shared" si="1"/>
        <v>196.168125</v>
      </c>
      <c r="K45" s="230">
        <v>0</v>
      </c>
      <c r="L45" s="554">
        <v>0</v>
      </c>
      <c r="M45" s="166">
        <f>'Contract Usage'!B82</f>
        <v>6.5782130166037343</v>
      </c>
      <c r="N45" s="225">
        <v>0</v>
      </c>
      <c r="O45" s="530">
        <f t="shared" si="2"/>
        <v>0</v>
      </c>
      <c r="P45" s="530">
        <f t="shared" si="3"/>
        <v>21412.5</v>
      </c>
      <c r="Q45" s="530">
        <f t="shared" si="9"/>
        <v>0</v>
      </c>
      <c r="R45" s="530">
        <f t="shared" si="4"/>
        <v>5000</v>
      </c>
      <c r="S45" s="530">
        <f t="shared" si="5"/>
        <v>5412.5</v>
      </c>
      <c r="T45" s="530">
        <f t="shared" si="6"/>
        <v>5000</v>
      </c>
      <c r="U45" s="530">
        <f t="shared" si="7"/>
        <v>6000</v>
      </c>
      <c r="V45" s="530">
        <f t="shared" si="8"/>
        <v>6000</v>
      </c>
    </row>
    <row r="46" spans="1:22" ht="13.2" customHeight="1">
      <c r="A46" s="238">
        <f t="shared" si="10"/>
        <v>42862</v>
      </c>
      <c r="B46" s="228">
        <f>VLOOKUP($A46,[3]Data!$B$4:$J$600,3)</f>
        <v>69476.7</v>
      </c>
      <c r="C46" s="228">
        <f>VLOOKUP($A46,[3]Data!$B$4:$J$600,9)</f>
        <v>202.1875</v>
      </c>
      <c r="D46" s="228">
        <f>VLOOKUP($A46,[3]Data!$B$4:$J$600,8)</f>
        <v>6.0533333000000002</v>
      </c>
      <c r="E46" s="228">
        <f>VLOOKUP($A46,[3]Data!$B$4:$J$600,7)</f>
        <v>138.98958329999999</v>
      </c>
      <c r="F46" s="228">
        <f>VLOOKUP($A46,[3]Data!$B$4:$J$600,2)</f>
        <v>2311.25</v>
      </c>
      <c r="G46" s="228">
        <f>VLOOKUP($A46,[3]Data!$B$4:$J$600,5)</f>
        <v>3.3527100000000001</v>
      </c>
      <c r="H46" s="218" t="s">
        <v>347</v>
      </c>
      <c r="I46" s="229">
        <v>110</v>
      </c>
      <c r="J46" s="230">
        <f t="shared" si="1"/>
        <v>196.13416670000001</v>
      </c>
      <c r="K46" s="230">
        <v>0</v>
      </c>
      <c r="L46" s="554">
        <v>0</v>
      </c>
      <c r="M46" s="166">
        <f>'Contract Usage'!B83</f>
        <v>6.5782130166037343</v>
      </c>
      <c r="N46" s="225">
        <v>0</v>
      </c>
      <c r="O46" s="530">
        <f t="shared" si="2"/>
        <v>0</v>
      </c>
      <c r="P46" s="530">
        <f t="shared" si="3"/>
        <v>21412.5</v>
      </c>
      <c r="Q46" s="530">
        <f t="shared" si="9"/>
        <v>0</v>
      </c>
      <c r="R46" s="530">
        <f t="shared" si="4"/>
        <v>5000</v>
      </c>
      <c r="S46" s="530">
        <f t="shared" si="5"/>
        <v>5412.5</v>
      </c>
      <c r="T46" s="530">
        <f t="shared" si="6"/>
        <v>5000</v>
      </c>
      <c r="U46" s="530">
        <f t="shared" si="7"/>
        <v>6000</v>
      </c>
      <c r="V46" s="530">
        <f t="shared" si="8"/>
        <v>6000</v>
      </c>
    </row>
    <row r="47" spans="1:22" ht="13.2" customHeight="1">
      <c r="A47" s="238">
        <f t="shared" si="10"/>
        <v>42863</v>
      </c>
      <c r="B47" s="228">
        <f>VLOOKUP($A47,[3]Data!$B$4:$J$600,3)</f>
        <v>69771.839999999997</v>
      </c>
      <c r="C47" s="228">
        <f>VLOOKUP($A47,[3]Data!$B$4:$J$600,9)</f>
        <v>203.3125</v>
      </c>
      <c r="D47" s="228">
        <f>VLOOKUP($A47,[3]Data!$B$4:$J$600,8)</f>
        <v>7.0106250000000001</v>
      </c>
      <c r="E47" s="228">
        <f>VLOOKUP($A47,[3]Data!$B$4:$J$600,7)</f>
        <v>168.52083329999999</v>
      </c>
      <c r="F47" s="228">
        <f>VLOOKUP($A47,[3]Data!$B$4:$J$600,2)</f>
        <v>3600.7291667</v>
      </c>
      <c r="G47" s="228">
        <f>VLOOKUP($A47,[3]Data!$B$4:$J$600,5)</f>
        <v>3.3627899999999999</v>
      </c>
      <c r="H47" s="218" t="s">
        <v>347</v>
      </c>
      <c r="I47" s="229">
        <v>110</v>
      </c>
      <c r="J47" s="230">
        <f t="shared" si="1"/>
        <v>196.301875</v>
      </c>
      <c r="K47" s="230">
        <v>0</v>
      </c>
      <c r="L47" s="554">
        <v>0</v>
      </c>
      <c r="M47" s="166">
        <f>'Contract Usage'!B84</f>
        <v>6.5782130166037343</v>
      </c>
      <c r="N47" s="225">
        <v>0</v>
      </c>
      <c r="O47" s="530">
        <f t="shared" si="2"/>
        <v>0</v>
      </c>
      <c r="P47" s="530">
        <f t="shared" si="3"/>
        <v>21412.5</v>
      </c>
      <c r="Q47" s="530">
        <f t="shared" si="9"/>
        <v>0</v>
      </c>
      <c r="R47" s="530">
        <f t="shared" si="4"/>
        <v>5000</v>
      </c>
      <c r="S47" s="530">
        <f t="shared" si="5"/>
        <v>5412.5</v>
      </c>
      <c r="T47" s="530">
        <f t="shared" si="6"/>
        <v>5000</v>
      </c>
      <c r="U47" s="530">
        <f t="shared" si="7"/>
        <v>6000</v>
      </c>
      <c r="V47" s="530">
        <f t="shared" si="8"/>
        <v>6000</v>
      </c>
    </row>
    <row r="48" spans="1:22" ht="13.2" customHeight="1">
      <c r="A48" s="238">
        <f t="shared" si="10"/>
        <v>42864</v>
      </c>
      <c r="B48" s="228">
        <f>VLOOKUP($A48,[3]Data!$B$4:$J$600,3)</f>
        <v>70231.88</v>
      </c>
      <c r="C48" s="228">
        <f>VLOOKUP($A48,[3]Data!$B$4:$J$600,9)</f>
        <v>205.6875</v>
      </c>
      <c r="D48" s="228">
        <f>VLOOKUP($A48,[3]Data!$B$4:$J$600,8)</f>
        <v>8.8460417000000007</v>
      </c>
      <c r="E48" s="228">
        <f>VLOOKUP($A48,[3]Data!$B$4:$J$600,7)</f>
        <v>194.27083329999999</v>
      </c>
      <c r="F48" s="228">
        <f>VLOOKUP($A48,[3]Data!$B$4:$J$600,2)</f>
        <v>4253.8541667</v>
      </c>
      <c r="G48" s="228">
        <f>VLOOKUP($A48,[3]Data!$B$4:$J$600,5)</f>
        <v>3.37792</v>
      </c>
      <c r="H48" s="218" t="s">
        <v>347</v>
      </c>
      <c r="I48" s="229">
        <v>110</v>
      </c>
      <c r="J48" s="230">
        <f t="shared" si="1"/>
        <v>196.8414583</v>
      </c>
      <c r="K48" s="230">
        <v>0</v>
      </c>
      <c r="L48" s="554">
        <v>0</v>
      </c>
      <c r="M48" s="166">
        <f>'Contract Usage'!B85</f>
        <v>6.5782130166037343</v>
      </c>
      <c r="N48" s="225">
        <v>0</v>
      </c>
      <c r="O48" s="530">
        <f t="shared" si="2"/>
        <v>0</v>
      </c>
      <c r="P48" s="530">
        <f t="shared" si="3"/>
        <v>21412.5</v>
      </c>
      <c r="Q48" s="530">
        <f t="shared" si="9"/>
        <v>0</v>
      </c>
      <c r="R48" s="530">
        <f t="shared" si="4"/>
        <v>5000</v>
      </c>
      <c r="S48" s="530">
        <f t="shared" si="5"/>
        <v>5412.5</v>
      </c>
      <c r="T48" s="530">
        <f t="shared" si="6"/>
        <v>5000</v>
      </c>
      <c r="U48" s="530">
        <f t="shared" si="7"/>
        <v>6000</v>
      </c>
      <c r="V48" s="530">
        <f t="shared" si="8"/>
        <v>6000</v>
      </c>
    </row>
    <row r="49" spans="1:22" ht="13.2" customHeight="1">
      <c r="A49" s="238">
        <f t="shared" si="10"/>
        <v>42865</v>
      </c>
      <c r="B49" s="228">
        <f>VLOOKUP($A49,[3]Data!$B$4:$J$600,3)</f>
        <v>70686.38</v>
      </c>
      <c r="C49" s="228">
        <f>VLOOKUP($A49,[3]Data!$B$4:$J$600,9)</f>
        <v>208.15625</v>
      </c>
      <c r="D49" s="228">
        <f>VLOOKUP($A49,[3]Data!$B$4:$J$600,8)</f>
        <v>11.533333300000001</v>
      </c>
      <c r="E49" s="228">
        <f>VLOOKUP($A49,[3]Data!$B$4:$J$600,7)</f>
        <v>174.83333329999999</v>
      </c>
      <c r="F49" s="228">
        <f>VLOOKUP($A49,[3]Data!$B$4:$J$600,2)</f>
        <v>4682.1875</v>
      </c>
      <c r="G49" s="228">
        <f>VLOOKUP($A49,[3]Data!$B$4:$J$600,5)</f>
        <v>3.3930400000000001</v>
      </c>
      <c r="H49" s="218" t="s">
        <v>347</v>
      </c>
      <c r="I49" s="229">
        <v>110</v>
      </c>
      <c r="J49" s="230">
        <f t="shared" si="1"/>
        <v>196.62291669999999</v>
      </c>
      <c r="K49" s="230">
        <v>0</v>
      </c>
      <c r="L49" s="554">
        <v>0</v>
      </c>
      <c r="M49" s="166">
        <f>'Contract Usage'!B86</f>
        <v>6.5782130166037343</v>
      </c>
      <c r="N49" s="225">
        <v>0</v>
      </c>
      <c r="O49" s="530">
        <f t="shared" si="2"/>
        <v>0</v>
      </c>
      <c r="P49" s="530">
        <f t="shared" si="3"/>
        <v>21412.5</v>
      </c>
      <c r="Q49" s="530">
        <f t="shared" si="9"/>
        <v>0</v>
      </c>
      <c r="R49" s="530">
        <f t="shared" si="4"/>
        <v>5000</v>
      </c>
      <c r="S49" s="530">
        <f t="shared" si="5"/>
        <v>5412.5</v>
      </c>
      <c r="T49" s="530">
        <f t="shared" si="6"/>
        <v>5000</v>
      </c>
      <c r="U49" s="530">
        <f t="shared" si="7"/>
        <v>6000</v>
      </c>
      <c r="V49" s="530">
        <f t="shared" si="8"/>
        <v>6000</v>
      </c>
    </row>
    <row r="50" spans="1:22" ht="13.2" customHeight="1">
      <c r="A50" s="238">
        <f t="shared" si="10"/>
        <v>42866</v>
      </c>
      <c r="B50" s="228">
        <f>VLOOKUP($A50,[3]Data!$B$4:$J$600,3)</f>
        <v>71111.34</v>
      </c>
      <c r="C50" s="228">
        <f>VLOOKUP($A50,[3]Data!$B$4:$J$600,9)</f>
        <v>211.01041670000001</v>
      </c>
      <c r="D50" s="228">
        <f>VLOOKUP($A50,[3]Data!$B$4:$J$600,8)</f>
        <v>13.45</v>
      </c>
      <c r="E50" s="228">
        <f>VLOOKUP($A50,[3]Data!$B$4:$J$600,7)</f>
        <v>198.83333329999999</v>
      </c>
      <c r="F50" s="228">
        <f>VLOOKUP($A50,[3]Data!$B$4:$J$600,2)</f>
        <v>5067.0833333</v>
      </c>
      <c r="G50" s="228">
        <f>VLOOKUP($A50,[3]Data!$B$4:$J$600,5)</f>
        <v>3.4081700000000001</v>
      </c>
      <c r="H50" s="218" t="s">
        <v>347</v>
      </c>
      <c r="I50" s="229">
        <v>110</v>
      </c>
      <c r="J50" s="230">
        <f t="shared" si="1"/>
        <v>197.56041670000002</v>
      </c>
      <c r="K50" s="230">
        <v>0</v>
      </c>
      <c r="L50" s="554">
        <v>0</v>
      </c>
      <c r="M50" s="166">
        <f>'Contract Usage'!B87</f>
        <v>6.5782130166037343</v>
      </c>
      <c r="N50" s="225">
        <v>0</v>
      </c>
      <c r="O50" s="530">
        <f t="shared" si="2"/>
        <v>0</v>
      </c>
      <c r="P50" s="530">
        <f t="shared" si="3"/>
        <v>21412.5</v>
      </c>
      <c r="Q50" s="530">
        <f t="shared" si="9"/>
        <v>0</v>
      </c>
      <c r="R50" s="530">
        <f t="shared" si="4"/>
        <v>5000</v>
      </c>
      <c r="S50" s="530">
        <f t="shared" si="5"/>
        <v>5412.5</v>
      </c>
      <c r="T50" s="530">
        <f t="shared" si="6"/>
        <v>5000</v>
      </c>
      <c r="U50" s="530">
        <f t="shared" si="7"/>
        <v>6000</v>
      </c>
      <c r="V50" s="530">
        <f t="shared" si="8"/>
        <v>6000</v>
      </c>
    </row>
    <row r="51" spans="1:22" ht="13.2" customHeight="1">
      <c r="A51" s="238">
        <f t="shared" si="10"/>
        <v>42867</v>
      </c>
      <c r="B51" s="228">
        <f>VLOOKUP($A51,[3]Data!$B$4:$J$600,3)</f>
        <v>71601.47</v>
      </c>
      <c r="C51" s="228">
        <f>VLOOKUP($A51,[3]Data!$B$4:$J$600,9)</f>
        <v>222.4375</v>
      </c>
      <c r="D51" s="228">
        <f>VLOOKUP($A51,[3]Data!$B$4:$J$600,8)</f>
        <v>14.402083299999999</v>
      </c>
      <c r="E51" s="228">
        <f>VLOOKUP($A51,[3]Data!$B$4:$J$600,7)</f>
        <v>300.4375</v>
      </c>
      <c r="F51" s="228">
        <f>VLOOKUP($A51,[3]Data!$B$4:$J$600,2)</f>
        <v>5361.3541667</v>
      </c>
      <c r="G51" s="228">
        <f>VLOOKUP($A51,[3]Data!$B$4:$J$600,5)</f>
        <v>3.4232900000000002</v>
      </c>
      <c r="H51" s="218" t="s">
        <v>347</v>
      </c>
      <c r="I51" s="229">
        <v>110</v>
      </c>
      <c r="J51" s="230">
        <f t="shared" si="1"/>
        <v>208.03541670000001</v>
      </c>
      <c r="K51" s="230">
        <v>0</v>
      </c>
      <c r="L51" s="554">
        <v>0</v>
      </c>
      <c r="M51" s="166">
        <f>'Contract Usage'!B88</f>
        <v>6.5782130166037343</v>
      </c>
      <c r="N51" s="225">
        <v>0</v>
      </c>
      <c r="O51" s="530">
        <f t="shared" si="2"/>
        <v>0</v>
      </c>
      <c r="P51" s="530">
        <f t="shared" si="3"/>
        <v>21412.5</v>
      </c>
      <c r="Q51" s="530">
        <f t="shared" si="9"/>
        <v>0</v>
      </c>
      <c r="R51" s="530">
        <f t="shared" si="4"/>
        <v>5000</v>
      </c>
      <c r="S51" s="530">
        <f t="shared" si="5"/>
        <v>5412.5</v>
      </c>
      <c r="T51" s="530">
        <f t="shared" si="6"/>
        <v>5000</v>
      </c>
      <c r="U51" s="530">
        <f t="shared" si="7"/>
        <v>6000</v>
      </c>
      <c r="V51" s="530">
        <f t="shared" si="8"/>
        <v>6000</v>
      </c>
    </row>
    <row r="52" spans="1:22" ht="13.2" customHeight="1">
      <c r="A52" s="238">
        <f t="shared" si="10"/>
        <v>42868</v>
      </c>
      <c r="B52" s="228">
        <f>VLOOKUP($A52,[3]Data!$B$4:$J$600,3)</f>
        <v>72149.490000000005</v>
      </c>
      <c r="C52" s="228">
        <f>VLOOKUP($A52,[3]Data!$B$4:$J$600,9)</f>
        <v>253.65625</v>
      </c>
      <c r="D52" s="228">
        <f>VLOOKUP($A52,[3]Data!$B$4:$J$600,8)</f>
        <v>15.644791700000001</v>
      </c>
      <c r="E52" s="228">
        <f>VLOOKUP($A52,[3]Data!$B$4:$J$600,7)</f>
        <v>441.734375</v>
      </c>
      <c r="F52" s="228">
        <f>VLOOKUP($A52,[3]Data!$B$4:$J$600,2)</f>
        <v>6663.6458333</v>
      </c>
      <c r="G52" s="228">
        <f>VLOOKUP($A52,[3]Data!$B$4:$J$600,5)</f>
        <v>3.44346</v>
      </c>
      <c r="H52" s="218" t="s">
        <v>347</v>
      </c>
      <c r="I52" s="229">
        <v>110</v>
      </c>
      <c r="J52" s="230">
        <f t="shared" si="1"/>
        <v>238.01145829999999</v>
      </c>
      <c r="K52" s="230">
        <v>0</v>
      </c>
      <c r="L52" s="554">
        <v>0</v>
      </c>
      <c r="M52" s="166">
        <f>'Contract Usage'!B89</f>
        <v>6.5782130166037343</v>
      </c>
      <c r="N52" s="225">
        <v>0</v>
      </c>
      <c r="O52" s="530">
        <f t="shared" si="2"/>
        <v>0</v>
      </c>
      <c r="P52" s="530">
        <f t="shared" si="3"/>
        <v>21412.5</v>
      </c>
      <c r="Q52" s="530">
        <f t="shared" si="9"/>
        <v>0</v>
      </c>
      <c r="R52" s="530">
        <f t="shared" si="4"/>
        <v>5000</v>
      </c>
      <c r="S52" s="530">
        <f t="shared" si="5"/>
        <v>5412.5</v>
      </c>
      <c r="T52" s="530">
        <f t="shared" si="6"/>
        <v>5000</v>
      </c>
      <c r="U52" s="530">
        <f t="shared" si="7"/>
        <v>6000</v>
      </c>
      <c r="V52" s="530">
        <f t="shared" si="8"/>
        <v>6000</v>
      </c>
    </row>
    <row r="53" spans="1:22" ht="13.2" customHeight="1">
      <c r="A53" s="238">
        <f t="shared" si="10"/>
        <v>42869</v>
      </c>
      <c r="B53" s="228">
        <f>VLOOKUP($A53,[3]Data!$B$4:$J$600,3)</f>
        <v>72796.58</v>
      </c>
      <c r="C53" s="228">
        <f>VLOOKUP($A53,[3]Data!$B$4:$J$600,9)</f>
        <v>257.47916670000001</v>
      </c>
      <c r="D53" s="228">
        <f>VLOOKUP($A53,[3]Data!$B$4:$J$600,8)</f>
        <v>19.765625</v>
      </c>
      <c r="E53" s="228">
        <f>VLOOKUP($A53,[3]Data!$B$4:$J$600,7)</f>
        <v>487.70833329999999</v>
      </c>
      <c r="F53" s="228">
        <f>VLOOKUP($A53,[3]Data!$B$4:$J$600,2)</f>
        <v>7846.6666667</v>
      </c>
      <c r="G53" s="228">
        <f>VLOOKUP($A53,[3]Data!$B$4:$J$600,5)</f>
        <v>3.4636300000000002</v>
      </c>
      <c r="H53" s="218" t="s">
        <v>347</v>
      </c>
      <c r="I53" s="229">
        <v>110</v>
      </c>
      <c r="J53" s="230">
        <f t="shared" si="1"/>
        <v>237.71354170000001</v>
      </c>
      <c r="K53" s="230">
        <v>0</v>
      </c>
      <c r="L53" s="554">
        <v>0</v>
      </c>
      <c r="M53" s="166">
        <f>'Contract Usage'!B90</f>
        <v>6.5782130166037343</v>
      </c>
      <c r="N53" s="225">
        <v>0</v>
      </c>
      <c r="O53" s="530">
        <f t="shared" si="2"/>
        <v>0</v>
      </c>
      <c r="P53" s="530">
        <f t="shared" si="3"/>
        <v>21412.5</v>
      </c>
      <c r="Q53" s="530">
        <f t="shared" si="9"/>
        <v>0</v>
      </c>
      <c r="R53" s="530">
        <f t="shared" si="4"/>
        <v>5000</v>
      </c>
      <c r="S53" s="530">
        <f t="shared" si="5"/>
        <v>5412.5</v>
      </c>
      <c r="T53" s="530">
        <f t="shared" si="6"/>
        <v>5000</v>
      </c>
      <c r="U53" s="530">
        <f t="shared" si="7"/>
        <v>6000</v>
      </c>
      <c r="V53" s="530">
        <f t="shared" si="8"/>
        <v>6000</v>
      </c>
    </row>
    <row r="54" spans="1:22" ht="13.2" customHeight="1">
      <c r="A54" s="238">
        <f t="shared" si="10"/>
        <v>42870</v>
      </c>
      <c r="B54" s="228">
        <f>VLOOKUP($A54,[3]Data!$B$4:$J$600,3)</f>
        <v>73359.070000000007</v>
      </c>
      <c r="C54" s="228">
        <f>VLOOKUP($A54,[3]Data!$B$4:$J$600,9)</f>
        <v>261.54166670000001</v>
      </c>
      <c r="D54" s="228">
        <f>VLOOKUP($A54,[3]Data!$B$4:$J$600,8)</f>
        <v>22.765625</v>
      </c>
      <c r="E54" s="228">
        <f>VLOOKUP($A54,[3]Data!$B$4:$J$600,7)</f>
        <v>450.66666670000001</v>
      </c>
      <c r="F54" s="228">
        <f>VLOOKUP($A54,[3]Data!$B$4:$J$600,2)</f>
        <v>8053.6458333</v>
      </c>
      <c r="G54" s="228">
        <f>VLOOKUP($A54,[3]Data!$B$4:$J$600,5)</f>
        <v>3.4837899999999999</v>
      </c>
      <c r="H54" s="218" t="s">
        <v>347</v>
      </c>
      <c r="I54" s="229">
        <v>110</v>
      </c>
      <c r="J54" s="230">
        <f t="shared" si="1"/>
        <v>238.77604170000001</v>
      </c>
      <c r="K54" s="230">
        <v>0</v>
      </c>
      <c r="L54" s="554">
        <v>0</v>
      </c>
      <c r="M54" s="166">
        <f>'Contract Usage'!B91</f>
        <v>6.5782130166037343</v>
      </c>
      <c r="N54" s="225">
        <v>0</v>
      </c>
      <c r="O54" s="530">
        <f t="shared" si="2"/>
        <v>0</v>
      </c>
      <c r="P54" s="530">
        <f t="shared" si="3"/>
        <v>21412.5</v>
      </c>
      <c r="Q54" s="530">
        <f t="shared" si="9"/>
        <v>0</v>
      </c>
      <c r="R54" s="530">
        <f t="shared" si="4"/>
        <v>5000</v>
      </c>
      <c r="S54" s="530">
        <f t="shared" si="5"/>
        <v>5412.5</v>
      </c>
      <c r="T54" s="530">
        <f t="shared" si="6"/>
        <v>5000</v>
      </c>
      <c r="U54" s="530">
        <f t="shared" si="7"/>
        <v>6000</v>
      </c>
      <c r="V54" s="530">
        <f t="shared" si="8"/>
        <v>6000</v>
      </c>
    </row>
    <row r="55" spans="1:22" ht="13.2" customHeight="1">
      <c r="A55" s="238">
        <f t="shared" si="10"/>
        <v>42871</v>
      </c>
      <c r="B55" s="228">
        <f>VLOOKUP($A55,[3]Data!$B$4:$J$600,3)</f>
        <v>73875.5</v>
      </c>
      <c r="C55" s="228">
        <f>VLOOKUP($A55,[3]Data!$B$4:$J$600,9)</f>
        <v>262.25</v>
      </c>
      <c r="D55" s="228">
        <f>VLOOKUP($A55,[3]Data!$B$4:$J$600,8)</f>
        <v>23.125</v>
      </c>
      <c r="E55" s="228">
        <f>VLOOKUP($A55,[3]Data!$B$4:$J$600,7)</f>
        <v>433.16666670000001</v>
      </c>
      <c r="F55" s="228">
        <f>VLOOKUP($A55,[3]Data!$B$4:$J$600,2)</f>
        <v>8086.25</v>
      </c>
      <c r="G55" s="228">
        <f>VLOOKUP($A55,[3]Data!$B$4:$J$600,5)</f>
        <v>3.49892</v>
      </c>
      <c r="H55" s="218" t="s">
        <v>347</v>
      </c>
      <c r="I55" s="229">
        <v>110</v>
      </c>
      <c r="J55" s="230">
        <f t="shared" si="1"/>
        <v>239.125</v>
      </c>
      <c r="K55" s="230">
        <v>0</v>
      </c>
      <c r="L55" s="554">
        <v>0</v>
      </c>
      <c r="M55" s="166">
        <f>'Contract Usage'!B92</f>
        <v>6.5782130166037343</v>
      </c>
      <c r="N55" s="225">
        <v>0</v>
      </c>
      <c r="O55" s="530">
        <f t="shared" si="2"/>
        <v>0</v>
      </c>
      <c r="P55" s="530">
        <f t="shared" si="3"/>
        <v>21412.5</v>
      </c>
      <c r="Q55" s="530">
        <f t="shared" si="9"/>
        <v>0</v>
      </c>
      <c r="R55" s="530">
        <f t="shared" si="4"/>
        <v>5000</v>
      </c>
      <c r="S55" s="530">
        <f t="shared" si="5"/>
        <v>5412.5</v>
      </c>
      <c r="T55" s="530">
        <f t="shared" si="6"/>
        <v>5000</v>
      </c>
      <c r="U55" s="530">
        <f t="shared" si="7"/>
        <v>6000</v>
      </c>
      <c r="V55" s="530">
        <f t="shared" si="8"/>
        <v>6000</v>
      </c>
    </row>
    <row r="56" spans="1:22" ht="13.2" customHeight="1">
      <c r="A56" s="238">
        <f t="shared" si="10"/>
        <v>42872</v>
      </c>
      <c r="B56" s="228">
        <f>VLOOKUP($A56,[3]Data!$B$4:$J$600,3)</f>
        <v>74272.95</v>
      </c>
      <c r="C56" s="228">
        <f>VLOOKUP($A56,[3]Data!$B$4:$J$600,9)</f>
        <v>260.75</v>
      </c>
      <c r="D56" s="228">
        <f>VLOOKUP($A56,[3]Data!$B$4:$J$600,8)</f>
        <v>22.215624999999999</v>
      </c>
      <c r="E56" s="228">
        <f>VLOOKUP($A56,[3]Data!$B$4:$J$600,7)</f>
        <v>331.61458329999999</v>
      </c>
      <c r="F56" s="228">
        <f>VLOOKUP($A56,[3]Data!$B$4:$J$600,2)</f>
        <v>7852.0833333</v>
      </c>
      <c r="G56" s="228">
        <f>VLOOKUP($A56,[3]Data!$B$4:$J$600,5)</f>
        <v>3.5089999999999999</v>
      </c>
      <c r="H56" s="218" t="s">
        <v>347</v>
      </c>
      <c r="I56" s="229">
        <v>110</v>
      </c>
      <c r="J56" s="230">
        <f t="shared" si="1"/>
        <v>238.53437500000001</v>
      </c>
      <c r="K56" s="230">
        <v>0</v>
      </c>
      <c r="L56" s="554">
        <v>0</v>
      </c>
      <c r="M56" s="166">
        <f>'Contract Usage'!B93</f>
        <v>6.5782130166037343</v>
      </c>
      <c r="N56" s="225">
        <v>0</v>
      </c>
      <c r="O56" s="530">
        <f t="shared" si="2"/>
        <v>0</v>
      </c>
      <c r="P56" s="530">
        <f t="shared" si="3"/>
        <v>21412.5</v>
      </c>
      <c r="Q56" s="530">
        <f t="shared" si="9"/>
        <v>0</v>
      </c>
      <c r="R56" s="530">
        <f t="shared" si="4"/>
        <v>5000</v>
      </c>
      <c r="S56" s="530">
        <f t="shared" si="5"/>
        <v>5412.5</v>
      </c>
      <c r="T56" s="530">
        <f t="shared" si="6"/>
        <v>5000</v>
      </c>
      <c r="U56" s="530">
        <f t="shared" si="7"/>
        <v>6000</v>
      </c>
      <c r="V56" s="530">
        <f t="shared" si="8"/>
        <v>6000</v>
      </c>
    </row>
    <row r="57" spans="1:22" ht="13.2" customHeight="1">
      <c r="A57" s="238">
        <f t="shared" si="10"/>
        <v>42873</v>
      </c>
      <c r="B57" s="228">
        <f>VLOOKUP($A57,[3]Data!$B$4:$J$600,3)</f>
        <v>74581.919999999998</v>
      </c>
      <c r="C57" s="228">
        <f>VLOOKUP($A57,[3]Data!$B$4:$J$600,9)</f>
        <v>256.875</v>
      </c>
      <c r="D57" s="228">
        <f>VLOOKUP($A57,[3]Data!$B$4:$J$600,8)</f>
        <v>20.90625</v>
      </c>
      <c r="E57" s="228">
        <f>VLOOKUP($A57,[3]Data!$B$4:$J$600,7)</f>
        <v>251.32291670000001</v>
      </c>
      <c r="F57" s="228">
        <f>VLOOKUP($A57,[3]Data!$B$4:$J$600,2)</f>
        <v>7422.6041667</v>
      </c>
      <c r="G57" s="228">
        <f>VLOOKUP($A57,[3]Data!$B$4:$J$600,5)</f>
        <v>3.5190800000000002</v>
      </c>
      <c r="H57" s="218" t="s">
        <v>347</v>
      </c>
      <c r="I57" s="229">
        <v>110</v>
      </c>
      <c r="J57" s="230">
        <f t="shared" si="1"/>
        <v>235.96875</v>
      </c>
      <c r="K57" s="230">
        <v>0</v>
      </c>
      <c r="L57" s="554">
        <v>0</v>
      </c>
      <c r="M57" s="166">
        <f>'Contract Usage'!B94</f>
        <v>6.5782130166037343</v>
      </c>
      <c r="N57" s="225">
        <v>0</v>
      </c>
      <c r="O57" s="530">
        <f t="shared" si="2"/>
        <v>0</v>
      </c>
      <c r="P57" s="530">
        <f t="shared" si="3"/>
        <v>21412.5</v>
      </c>
      <c r="Q57" s="530">
        <f t="shared" si="9"/>
        <v>0</v>
      </c>
      <c r="R57" s="530">
        <f t="shared" si="4"/>
        <v>5000</v>
      </c>
      <c r="S57" s="530">
        <f t="shared" si="5"/>
        <v>5412.5</v>
      </c>
      <c r="T57" s="530">
        <f t="shared" si="6"/>
        <v>5000</v>
      </c>
      <c r="U57" s="530">
        <f t="shared" si="7"/>
        <v>6000</v>
      </c>
      <c r="V57" s="530">
        <f t="shared" si="8"/>
        <v>6000</v>
      </c>
    </row>
    <row r="58" spans="1:22" ht="13.2" customHeight="1">
      <c r="A58" s="238">
        <f t="shared" si="10"/>
        <v>42874</v>
      </c>
      <c r="B58" s="228">
        <f>VLOOKUP($A58,[3]Data!$B$4:$J$600,3)</f>
        <v>74802.03</v>
      </c>
      <c r="C58" s="228">
        <f>VLOOKUP($A58,[3]Data!$B$4:$J$600,9)</f>
        <v>255.6875</v>
      </c>
      <c r="D58" s="228">
        <f>VLOOKUP($A58,[3]Data!$B$4:$J$600,8)</f>
        <v>18.925000000000001</v>
      </c>
      <c r="E58" s="228">
        <f>VLOOKUP($A58,[3]Data!$B$4:$J$600,7)</f>
        <v>181.36458329999999</v>
      </c>
      <c r="F58" s="228">
        <f>VLOOKUP($A58,[3]Data!$B$4:$J$600,2)</f>
        <v>6706.3541667</v>
      </c>
      <c r="G58" s="228">
        <f>VLOOKUP($A58,[3]Data!$B$4:$J$600,5)</f>
        <v>3.5291700000000001</v>
      </c>
      <c r="H58" s="218" t="s">
        <v>347</v>
      </c>
      <c r="I58" s="229">
        <v>110</v>
      </c>
      <c r="J58" s="230">
        <f t="shared" si="1"/>
        <v>236.76249999999999</v>
      </c>
      <c r="K58" s="230">
        <v>0</v>
      </c>
      <c r="L58" s="554">
        <v>0</v>
      </c>
      <c r="M58" s="166">
        <f>'Contract Usage'!B95</f>
        <v>6.5782130166037343</v>
      </c>
      <c r="N58" s="225">
        <v>0</v>
      </c>
      <c r="O58" s="530">
        <f t="shared" si="2"/>
        <v>0</v>
      </c>
      <c r="P58" s="530">
        <f t="shared" si="3"/>
        <v>21412.5</v>
      </c>
      <c r="Q58" s="530">
        <f t="shared" si="9"/>
        <v>0</v>
      </c>
      <c r="R58" s="530">
        <f t="shared" si="4"/>
        <v>5000</v>
      </c>
      <c r="S58" s="530">
        <f t="shared" si="5"/>
        <v>5412.5</v>
      </c>
      <c r="T58" s="530">
        <f t="shared" si="6"/>
        <v>5000</v>
      </c>
      <c r="U58" s="530">
        <f t="shared" si="7"/>
        <v>6000</v>
      </c>
      <c r="V58" s="530">
        <f t="shared" si="8"/>
        <v>6000</v>
      </c>
    </row>
    <row r="59" spans="1:22" ht="13.2" customHeight="1">
      <c r="A59" s="238">
        <f t="shared" si="10"/>
        <v>42875</v>
      </c>
      <c r="B59" s="228">
        <f>VLOOKUP($A59,[3]Data!$B$4:$J$600,3)</f>
        <v>74957.11</v>
      </c>
      <c r="C59" s="228">
        <f>VLOOKUP($A59,[3]Data!$B$4:$J$600,9)</f>
        <v>253.8125</v>
      </c>
      <c r="D59" s="228">
        <f>VLOOKUP($A59,[3]Data!$B$4:$J$600,8)</f>
        <v>16.754166699999999</v>
      </c>
      <c r="E59" s="228">
        <f>VLOOKUP($A59,[3]Data!$B$4:$J$600,7)</f>
        <v>119.621875</v>
      </c>
      <c r="F59" s="228">
        <f>VLOOKUP($A59,[3]Data!$B$4:$J$600,2)</f>
        <v>5962.1875</v>
      </c>
      <c r="G59" s="228">
        <f>VLOOKUP($A59,[3]Data!$B$4:$J$600,5)</f>
        <v>3.5342099999999999</v>
      </c>
      <c r="H59" s="218" t="s">
        <v>347</v>
      </c>
      <c r="I59" s="229">
        <v>110</v>
      </c>
      <c r="J59" s="230">
        <f t="shared" si="1"/>
        <v>237.05833330000002</v>
      </c>
      <c r="K59" s="230">
        <v>0</v>
      </c>
      <c r="L59" s="554">
        <v>0</v>
      </c>
      <c r="M59" s="166">
        <f>'Contract Usage'!B96</f>
        <v>6.5782130166037343</v>
      </c>
      <c r="N59" s="225">
        <v>0</v>
      </c>
      <c r="O59" s="530">
        <f t="shared" si="2"/>
        <v>0</v>
      </c>
      <c r="P59" s="530">
        <f t="shared" si="3"/>
        <v>21412.5</v>
      </c>
      <c r="Q59" s="530">
        <f t="shared" si="9"/>
        <v>0</v>
      </c>
      <c r="R59" s="530">
        <f t="shared" si="4"/>
        <v>5000</v>
      </c>
      <c r="S59" s="530">
        <f t="shared" si="5"/>
        <v>5412.5</v>
      </c>
      <c r="T59" s="530">
        <f t="shared" si="6"/>
        <v>5000</v>
      </c>
      <c r="U59" s="530">
        <f t="shared" si="7"/>
        <v>6000</v>
      </c>
      <c r="V59" s="530">
        <f t="shared" si="8"/>
        <v>6000</v>
      </c>
    </row>
    <row r="60" spans="1:22" ht="13.2" customHeight="1">
      <c r="A60" s="238">
        <f t="shared" si="10"/>
        <v>42876</v>
      </c>
      <c r="B60" s="228">
        <f>VLOOKUP($A60,[3]Data!$B$4:$J$600,3)</f>
        <v>75096.02</v>
      </c>
      <c r="C60" s="228">
        <f>VLOOKUP($A60,[3]Data!$B$4:$J$600,9)</f>
        <v>252.75</v>
      </c>
      <c r="D60" s="228">
        <f>VLOOKUP($A60,[3]Data!$B$4:$J$600,8)</f>
        <v>15.136458299999999</v>
      </c>
      <c r="E60" s="228">
        <f>VLOOKUP($A60,[3]Data!$B$4:$J$600,7)</f>
        <v>79.897916699999996</v>
      </c>
      <c r="F60" s="228">
        <f>VLOOKUP($A60,[3]Data!$B$4:$J$600,2)</f>
        <v>5391.4583333</v>
      </c>
      <c r="G60" s="228">
        <f>VLOOKUP($A60,[3]Data!$B$4:$J$600,5)</f>
        <v>3.5342099999999999</v>
      </c>
      <c r="H60" s="218" t="s">
        <v>347</v>
      </c>
      <c r="I60" s="229">
        <v>110</v>
      </c>
      <c r="J60" s="230">
        <f t="shared" si="1"/>
        <v>237.61354170000001</v>
      </c>
      <c r="K60" s="230">
        <v>0</v>
      </c>
      <c r="L60" s="554">
        <v>0</v>
      </c>
      <c r="M60" s="166">
        <f>'Contract Usage'!B97</f>
        <v>6.5782130166037343</v>
      </c>
      <c r="N60" s="225">
        <v>0</v>
      </c>
      <c r="O60" s="530">
        <f t="shared" si="2"/>
        <v>0</v>
      </c>
      <c r="P60" s="530">
        <f t="shared" si="3"/>
        <v>21412.5</v>
      </c>
      <c r="Q60" s="530">
        <f t="shared" si="9"/>
        <v>0</v>
      </c>
      <c r="R60" s="530">
        <f t="shared" si="4"/>
        <v>5000</v>
      </c>
      <c r="S60" s="530">
        <f t="shared" si="5"/>
        <v>5412.5</v>
      </c>
      <c r="T60" s="530">
        <f t="shared" si="6"/>
        <v>5000</v>
      </c>
      <c r="U60" s="530">
        <f t="shared" si="7"/>
        <v>6000</v>
      </c>
      <c r="V60" s="530">
        <f t="shared" si="8"/>
        <v>6000</v>
      </c>
    </row>
    <row r="61" spans="1:22" ht="13.2" customHeight="1">
      <c r="A61" s="238">
        <f t="shared" si="10"/>
        <v>42877</v>
      </c>
      <c r="B61" s="228">
        <f>VLOOKUP($A61,[3]Data!$B$4:$J$600,3)</f>
        <v>75235.08</v>
      </c>
      <c r="C61" s="228">
        <f>VLOOKUP($A61,[3]Data!$B$4:$J$600,9)</f>
        <v>251</v>
      </c>
      <c r="D61" s="228">
        <f>VLOOKUP($A61,[3]Data!$B$4:$J$600,8)</f>
        <v>14.134375</v>
      </c>
      <c r="E61" s="228">
        <f>VLOOKUP($A61,[3]Data!$B$4:$J$600,7)</f>
        <v>78.491666699999996</v>
      </c>
      <c r="F61" s="228">
        <f>VLOOKUP($A61,[3]Data!$B$4:$J$600,2)</f>
        <v>4912.7083333</v>
      </c>
      <c r="G61" s="228">
        <f>VLOOKUP($A61,[3]Data!$B$4:$J$600,5)</f>
        <v>3.53925</v>
      </c>
      <c r="H61" s="218" t="s">
        <v>347</v>
      </c>
      <c r="I61" s="229">
        <v>110</v>
      </c>
      <c r="J61" s="230">
        <f t="shared" si="1"/>
        <v>236.86562499999999</v>
      </c>
      <c r="K61" s="230">
        <v>0</v>
      </c>
      <c r="L61" s="554">
        <v>0</v>
      </c>
      <c r="M61" s="166">
        <f>'Contract Usage'!B98</f>
        <v>6.5782130166037343</v>
      </c>
      <c r="N61" s="225">
        <v>0</v>
      </c>
      <c r="O61" s="530">
        <f t="shared" si="2"/>
        <v>0</v>
      </c>
      <c r="P61" s="530">
        <f t="shared" si="3"/>
        <v>21412.5</v>
      </c>
      <c r="Q61" s="530">
        <f t="shared" si="9"/>
        <v>0</v>
      </c>
      <c r="R61" s="530">
        <f t="shared" si="4"/>
        <v>5000</v>
      </c>
      <c r="S61" s="530">
        <f t="shared" si="5"/>
        <v>5412.5</v>
      </c>
      <c r="T61" s="530">
        <f t="shared" si="6"/>
        <v>5000</v>
      </c>
      <c r="U61" s="530">
        <f t="shared" si="7"/>
        <v>6000</v>
      </c>
      <c r="V61" s="530">
        <f t="shared" si="8"/>
        <v>6000</v>
      </c>
    </row>
    <row r="62" spans="1:22" ht="13.2" customHeight="1">
      <c r="A62" s="238">
        <f t="shared" si="10"/>
        <v>42878</v>
      </c>
      <c r="B62" s="228">
        <f>VLOOKUP($A62,[3]Data!$B$4:$J$600,3)</f>
        <v>75374.7</v>
      </c>
      <c r="C62" s="228">
        <f>VLOOKUP($A62,[3]Data!$B$4:$J$600,9)</f>
        <v>226.34375</v>
      </c>
      <c r="D62" s="228">
        <f>VLOOKUP($A62,[3]Data!$B$4:$J$600,8)</f>
        <v>13.3291667</v>
      </c>
      <c r="E62" s="228">
        <f>VLOOKUP($A62,[3]Data!$B$4:$J$600,7)</f>
        <v>75.71875</v>
      </c>
      <c r="F62" s="228">
        <f>VLOOKUP($A62,[3]Data!$B$4:$J$600,2)</f>
        <v>4639.4791667</v>
      </c>
      <c r="G62" s="228">
        <f>VLOOKUP($A62,[3]Data!$B$4:$J$600,5)</f>
        <v>3.5442900000000002</v>
      </c>
      <c r="H62" s="218" t="s">
        <v>347</v>
      </c>
      <c r="I62" s="229">
        <v>110</v>
      </c>
      <c r="J62" s="230">
        <f t="shared" si="1"/>
        <v>213.0145833</v>
      </c>
      <c r="K62" s="230">
        <v>0</v>
      </c>
      <c r="L62" s="554">
        <v>0</v>
      </c>
      <c r="M62" s="166">
        <f>'Contract Usage'!B99</f>
        <v>6.5782130166037343</v>
      </c>
      <c r="N62" s="225">
        <v>0</v>
      </c>
      <c r="O62" s="530">
        <f t="shared" si="2"/>
        <v>0</v>
      </c>
      <c r="P62" s="530">
        <f t="shared" si="3"/>
        <v>21412.5</v>
      </c>
      <c r="Q62" s="530">
        <f t="shared" si="9"/>
        <v>0</v>
      </c>
      <c r="R62" s="530">
        <f t="shared" si="4"/>
        <v>5000</v>
      </c>
      <c r="S62" s="530">
        <f t="shared" si="5"/>
        <v>5412.5</v>
      </c>
      <c r="T62" s="530">
        <f t="shared" si="6"/>
        <v>5000</v>
      </c>
      <c r="U62" s="530">
        <f t="shared" si="7"/>
        <v>6000</v>
      </c>
      <c r="V62" s="530">
        <f t="shared" si="8"/>
        <v>6000</v>
      </c>
    </row>
    <row r="63" spans="1:22" ht="13.2" customHeight="1">
      <c r="A63" s="238">
        <f t="shared" si="10"/>
        <v>42879</v>
      </c>
      <c r="B63" s="228">
        <f>VLOOKUP($A63,[3]Data!$B$4:$J$600,3)</f>
        <v>75587.86</v>
      </c>
      <c r="C63" s="228">
        <f>VLOOKUP($A63,[3]Data!$B$4:$J$600,9)</f>
        <v>192.1875</v>
      </c>
      <c r="D63" s="228">
        <f>VLOOKUP($A63,[3]Data!$B$4:$J$600,8)</f>
        <v>12.675000000000001</v>
      </c>
      <c r="E63" s="228">
        <f>VLOOKUP($A63,[3]Data!$B$4:$J$600,7)</f>
        <v>102.23125</v>
      </c>
      <c r="F63" s="228">
        <f>VLOOKUP($A63,[3]Data!$B$4:$J$600,2)</f>
        <v>4346.25</v>
      </c>
      <c r="G63" s="228">
        <f>VLOOKUP($A63,[3]Data!$B$4:$J$600,5)</f>
        <v>3.5493299999999999</v>
      </c>
      <c r="H63" s="218" t="s">
        <v>347</v>
      </c>
      <c r="I63" s="229">
        <v>110</v>
      </c>
      <c r="J63" s="230">
        <f t="shared" si="1"/>
        <v>179.51249999999999</v>
      </c>
      <c r="K63" s="230">
        <v>0</v>
      </c>
      <c r="L63" s="554">
        <v>0</v>
      </c>
      <c r="M63" s="166">
        <f>'Contract Usage'!B100</f>
        <v>6.5782130166037343</v>
      </c>
      <c r="N63" s="225">
        <v>0</v>
      </c>
      <c r="O63" s="530">
        <f t="shared" si="2"/>
        <v>0</v>
      </c>
      <c r="P63" s="530">
        <f t="shared" si="3"/>
        <v>21412.5</v>
      </c>
      <c r="Q63" s="530">
        <f t="shared" si="9"/>
        <v>0</v>
      </c>
      <c r="R63" s="530">
        <f t="shared" si="4"/>
        <v>5000</v>
      </c>
      <c r="S63" s="530">
        <f t="shared" si="5"/>
        <v>5412.5</v>
      </c>
      <c r="T63" s="530">
        <f t="shared" si="6"/>
        <v>5000</v>
      </c>
      <c r="U63" s="530">
        <f t="shared" si="7"/>
        <v>6000</v>
      </c>
      <c r="V63" s="530">
        <f t="shared" si="8"/>
        <v>6000</v>
      </c>
    </row>
    <row r="64" spans="1:22" ht="13.2" customHeight="1">
      <c r="A64" s="238">
        <f t="shared" si="10"/>
        <v>42880</v>
      </c>
      <c r="B64" s="228">
        <f>VLOOKUP($A64,[3]Data!$B$4:$J$600,3)</f>
        <v>75875.73</v>
      </c>
      <c r="C64" s="228">
        <f>VLOOKUP($A64,[3]Data!$B$4:$J$600,9)</f>
        <v>192.5625</v>
      </c>
      <c r="D64" s="228">
        <f>VLOOKUP($A64,[3]Data!$B$4:$J$600,8)</f>
        <v>12.55</v>
      </c>
      <c r="E64" s="228">
        <f>VLOOKUP($A64,[3]Data!$B$4:$J$600,7)</f>
        <v>232.66666670000001</v>
      </c>
      <c r="F64" s="228">
        <f>VLOOKUP($A64,[3]Data!$B$4:$J$600,2)</f>
        <v>4277.8125</v>
      </c>
      <c r="G64" s="228">
        <f>VLOOKUP($A64,[3]Data!$B$4:$J$600,5)</f>
        <v>3.5594199999999998</v>
      </c>
      <c r="H64" s="218" t="s">
        <v>347</v>
      </c>
      <c r="I64" s="229">
        <v>110</v>
      </c>
      <c r="J64" s="230">
        <f t="shared" si="1"/>
        <v>180.01249999999999</v>
      </c>
      <c r="K64" s="230">
        <v>0</v>
      </c>
      <c r="L64" s="554">
        <v>0</v>
      </c>
      <c r="M64" s="166">
        <f>'Contract Usage'!B101</f>
        <v>6.5782130166037343</v>
      </c>
      <c r="N64" s="225">
        <v>0</v>
      </c>
      <c r="O64" s="530">
        <f t="shared" si="2"/>
        <v>0</v>
      </c>
      <c r="P64" s="530">
        <f t="shared" si="3"/>
        <v>21412.5</v>
      </c>
      <c r="Q64" s="530">
        <f t="shared" si="9"/>
        <v>0</v>
      </c>
      <c r="R64" s="530">
        <f t="shared" si="4"/>
        <v>5000</v>
      </c>
      <c r="S64" s="530">
        <f t="shared" si="5"/>
        <v>5412.5</v>
      </c>
      <c r="T64" s="530">
        <f t="shared" si="6"/>
        <v>5000</v>
      </c>
      <c r="U64" s="530">
        <f t="shared" si="7"/>
        <v>6000</v>
      </c>
      <c r="V64" s="530">
        <f t="shared" si="8"/>
        <v>6000</v>
      </c>
    </row>
    <row r="65" spans="1:22" ht="13.2" customHeight="1">
      <c r="A65" s="238">
        <f t="shared" si="10"/>
        <v>42881</v>
      </c>
      <c r="B65" s="228">
        <f>VLOOKUP($A65,[3]Data!$B$4:$J$600,3)</f>
        <v>76221.919999999998</v>
      </c>
      <c r="C65" s="228">
        <f>VLOOKUP($A65,[3]Data!$B$4:$J$600,9)</f>
        <v>193.59375</v>
      </c>
      <c r="D65" s="228">
        <f>VLOOKUP($A65,[3]Data!$B$4:$J$600,8)</f>
        <v>13.6395833</v>
      </c>
      <c r="E65" s="228">
        <f>VLOOKUP($A65,[3]Data!$B$4:$J$600,7)</f>
        <v>303.32291670000001</v>
      </c>
      <c r="F65" s="228">
        <f>VLOOKUP($A65,[3]Data!$B$4:$J$600,2)</f>
        <v>4958.2291667</v>
      </c>
      <c r="G65" s="228">
        <f>VLOOKUP($A65,[3]Data!$B$4:$J$600,5)</f>
        <v>3.5695000000000001</v>
      </c>
      <c r="H65" s="218" t="s">
        <v>347</v>
      </c>
      <c r="I65" s="229">
        <v>110</v>
      </c>
      <c r="J65" s="230">
        <f t="shared" si="1"/>
        <v>179.9541667</v>
      </c>
      <c r="K65" s="230">
        <v>0</v>
      </c>
      <c r="L65" s="554">
        <v>0</v>
      </c>
      <c r="M65" s="166">
        <f>'Contract Usage'!B102</f>
        <v>6.5782130166037343</v>
      </c>
      <c r="N65" s="225">
        <v>0</v>
      </c>
      <c r="O65" s="530">
        <f t="shared" si="2"/>
        <v>0</v>
      </c>
      <c r="P65" s="530">
        <f t="shared" si="3"/>
        <v>21412.5</v>
      </c>
      <c r="Q65" s="530">
        <f t="shared" si="9"/>
        <v>0</v>
      </c>
      <c r="R65" s="530">
        <f t="shared" si="4"/>
        <v>5000</v>
      </c>
      <c r="S65" s="530">
        <f t="shared" si="5"/>
        <v>5412.5</v>
      </c>
      <c r="T65" s="530">
        <f t="shared" si="6"/>
        <v>5000</v>
      </c>
      <c r="U65" s="530">
        <f t="shared" si="7"/>
        <v>6000</v>
      </c>
      <c r="V65" s="530">
        <f t="shared" si="8"/>
        <v>6000</v>
      </c>
    </row>
    <row r="66" spans="1:22" ht="13.2" customHeight="1">
      <c r="A66" s="238">
        <f t="shared" si="10"/>
        <v>42882</v>
      </c>
      <c r="B66" s="228">
        <f>VLOOKUP($A66,[3]Data!$B$4:$J$600,3)</f>
        <v>76668.600000000006</v>
      </c>
      <c r="C66" s="228">
        <f>VLOOKUP($A66,[3]Data!$B$4:$J$600,9)</f>
        <v>196.59375</v>
      </c>
      <c r="D66" s="228">
        <f>VLOOKUP($A66,[3]Data!$B$4:$J$600,8)</f>
        <v>16.113541699999999</v>
      </c>
      <c r="E66" s="228">
        <f>VLOOKUP($A66,[3]Data!$B$4:$J$600,7)</f>
        <v>327.66666670000001</v>
      </c>
      <c r="F66" s="228">
        <f>VLOOKUP($A66,[3]Data!$B$4:$J$600,2)</f>
        <v>5912.0833333</v>
      </c>
      <c r="G66" s="228">
        <f>VLOOKUP($A66,[3]Data!$B$4:$J$600,5)</f>
        <v>3.5846300000000002</v>
      </c>
      <c r="H66" s="218" t="s">
        <v>347</v>
      </c>
      <c r="I66" s="229">
        <v>110</v>
      </c>
      <c r="J66" s="230">
        <f t="shared" si="1"/>
        <v>180.48020830000002</v>
      </c>
      <c r="K66" s="230">
        <v>0</v>
      </c>
      <c r="L66" s="554">
        <v>0</v>
      </c>
      <c r="M66" s="166">
        <f>'Contract Usage'!B103</f>
        <v>6.5782130166037343</v>
      </c>
      <c r="N66" s="225">
        <v>0</v>
      </c>
      <c r="O66" s="530">
        <f t="shared" si="2"/>
        <v>0</v>
      </c>
      <c r="P66" s="530">
        <f t="shared" si="3"/>
        <v>21412.5</v>
      </c>
      <c r="Q66" s="530">
        <f t="shared" si="9"/>
        <v>0</v>
      </c>
      <c r="R66" s="530">
        <f t="shared" si="4"/>
        <v>5000</v>
      </c>
      <c r="S66" s="530">
        <f t="shared" si="5"/>
        <v>5412.5</v>
      </c>
      <c r="T66" s="530">
        <f t="shared" si="6"/>
        <v>5000</v>
      </c>
      <c r="U66" s="530">
        <f t="shared" si="7"/>
        <v>6000</v>
      </c>
      <c r="V66" s="530">
        <f t="shared" si="8"/>
        <v>6000</v>
      </c>
    </row>
    <row r="67" spans="1:22" ht="13.2" customHeight="1">
      <c r="A67" s="238">
        <f t="shared" si="10"/>
        <v>42883</v>
      </c>
      <c r="B67" s="228">
        <f>VLOOKUP($A67,[3]Data!$B$4:$J$600,3)</f>
        <v>77017.05</v>
      </c>
      <c r="C67" s="228">
        <f>VLOOKUP($A67,[3]Data!$B$4:$J$600,9)</f>
        <v>198.84375</v>
      </c>
      <c r="D67" s="228">
        <f>VLOOKUP($A67,[3]Data!$B$4:$J$600,8)</f>
        <v>18.318750000000001</v>
      </c>
      <c r="E67" s="228">
        <f>VLOOKUP($A67,[3]Data!$B$4:$J$600,7)</f>
        <v>235.15104170000001</v>
      </c>
      <c r="F67" s="228">
        <f>VLOOKUP($A67,[3]Data!$B$4:$J$600,2)</f>
        <v>6338.75</v>
      </c>
      <c r="G67" s="228">
        <f>VLOOKUP($A67,[3]Data!$B$4:$J$600,5)</f>
        <v>3.5947100000000001</v>
      </c>
      <c r="H67" s="218" t="s">
        <v>347</v>
      </c>
      <c r="I67" s="229">
        <v>110</v>
      </c>
      <c r="J67" s="230">
        <f t="shared" si="1"/>
        <v>180.52500000000001</v>
      </c>
      <c r="K67" s="230">
        <v>0</v>
      </c>
      <c r="L67" s="554">
        <v>0</v>
      </c>
      <c r="M67" s="166">
        <f>'Contract Usage'!B104</f>
        <v>6.5782130166037343</v>
      </c>
      <c r="N67" s="225">
        <v>0</v>
      </c>
      <c r="O67" s="530">
        <f t="shared" si="2"/>
        <v>0</v>
      </c>
      <c r="P67" s="530">
        <f t="shared" si="3"/>
        <v>21412.5</v>
      </c>
      <c r="Q67" s="530">
        <f t="shared" si="9"/>
        <v>0</v>
      </c>
      <c r="R67" s="530">
        <f t="shared" si="4"/>
        <v>5000</v>
      </c>
      <c r="S67" s="530">
        <f t="shared" si="5"/>
        <v>5412.5</v>
      </c>
      <c r="T67" s="530">
        <f t="shared" si="6"/>
        <v>5000</v>
      </c>
      <c r="U67" s="530">
        <f t="shared" si="7"/>
        <v>6000</v>
      </c>
      <c r="V67" s="530">
        <f t="shared" si="8"/>
        <v>6000</v>
      </c>
    </row>
    <row r="68" spans="1:22" ht="13.2" customHeight="1">
      <c r="A68" s="238">
        <f t="shared" si="10"/>
        <v>42884</v>
      </c>
      <c r="B68" s="228">
        <f>VLOOKUP($A68,[3]Data!$B$4:$J$600,3)</f>
        <v>77349.8</v>
      </c>
      <c r="C68" s="228">
        <f>VLOOKUP($A68,[3]Data!$B$4:$J$600,9)</f>
        <v>199.9375</v>
      </c>
      <c r="D68" s="228">
        <f>VLOOKUP($A68,[3]Data!$B$4:$J$600,8)</f>
        <v>19.1958333</v>
      </c>
      <c r="E68" s="228">
        <f>VLOOKUP($A68,[3]Data!$B$4:$J$600,7)</f>
        <v>280.17708329999999</v>
      </c>
      <c r="F68" s="228">
        <f>VLOOKUP($A68,[3]Data!$B$4:$J$600,2)</f>
        <v>6021.1458333</v>
      </c>
      <c r="G68" s="228">
        <f>VLOOKUP($A68,[3]Data!$B$4:$J$600,5)</f>
        <v>3.5997499999999998</v>
      </c>
      <c r="H68" s="218" t="s">
        <v>347</v>
      </c>
      <c r="I68" s="229">
        <v>110</v>
      </c>
      <c r="J68" s="230">
        <f t="shared" si="1"/>
        <v>180.7416667</v>
      </c>
      <c r="K68" s="230">
        <v>0</v>
      </c>
      <c r="L68" s="554">
        <v>0</v>
      </c>
      <c r="M68" s="166">
        <f>'Contract Usage'!B105</f>
        <v>6.5782130166037343</v>
      </c>
      <c r="N68" s="225">
        <v>0</v>
      </c>
      <c r="O68" s="530">
        <f t="shared" si="2"/>
        <v>0</v>
      </c>
      <c r="P68" s="530">
        <f t="shared" si="3"/>
        <v>21412.5</v>
      </c>
      <c r="Q68" s="530">
        <f t="shared" si="9"/>
        <v>0</v>
      </c>
      <c r="R68" s="530">
        <f t="shared" si="4"/>
        <v>5000</v>
      </c>
      <c r="S68" s="530">
        <f t="shared" si="5"/>
        <v>5412.5</v>
      </c>
      <c r="T68" s="530">
        <f t="shared" si="6"/>
        <v>5000</v>
      </c>
      <c r="U68" s="530">
        <f t="shared" si="7"/>
        <v>6000</v>
      </c>
      <c r="V68" s="530">
        <f t="shared" si="8"/>
        <v>6000</v>
      </c>
    </row>
    <row r="69" spans="1:22" ht="13.2" customHeight="1">
      <c r="A69" s="238">
        <f t="shared" si="10"/>
        <v>42885</v>
      </c>
      <c r="B69" s="228">
        <f>VLOOKUP($A69,[3]Data!$B$4:$J$600,3)</f>
        <v>77700.19</v>
      </c>
      <c r="C69" s="228">
        <f>VLOOKUP($A69,[3]Data!$B$4:$J$600,9)</f>
        <v>201.09375</v>
      </c>
      <c r="D69" s="228">
        <f>VLOOKUP($A69,[3]Data!$B$4:$J$600,8)</f>
        <v>20.324999999999999</v>
      </c>
      <c r="E69" s="228">
        <f>VLOOKUP($A69,[3]Data!$B$4:$J$600,7)</f>
        <v>401.6875</v>
      </c>
      <c r="F69" s="228">
        <f>VLOOKUP($A69,[3]Data!$B$4:$J$600,2)</f>
        <v>6146.5625</v>
      </c>
      <c r="G69" s="228">
        <f>VLOOKUP($A69,[3]Data!$B$4:$J$600,5)</f>
        <v>3.6098300000000001</v>
      </c>
      <c r="H69" s="218" t="s">
        <v>347</v>
      </c>
      <c r="I69" s="229">
        <v>110</v>
      </c>
      <c r="J69" s="230">
        <f t="shared" si="1"/>
        <v>180.76875000000001</v>
      </c>
      <c r="K69" s="230">
        <v>0</v>
      </c>
      <c r="L69" s="554">
        <v>0</v>
      </c>
      <c r="M69" s="166">
        <f>'Contract Usage'!B106</f>
        <v>6.5782130166037343</v>
      </c>
      <c r="N69" s="225">
        <v>0</v>
      </c>
      <c r="O69" s="530">
        <f t="shared" si="2"/>
        <v>0</v>
      </c>
      <c r="P69" s="530">
        <f t="shared" si="3"/>
        <v>21412.5</v>
      </c>
      <c r="Q69" s="530">
        <f t="shared" si="9"/>
        <v>0</v>
      </c>
      <c r="R69" s="530">
        <f t="shared" si="4"/>
        <v>5000</v>
      </c>
      <c r="S69" s="530">
        <f t="shared" si="5"/>
        <v>5412.5</v>
      </c>
      <c r="T69" s="530">
        <f t="shared" si="6"/>
        <v>5000</v>
      </c>
      <c r="U69" s="530">
        <f t="shared" si="7"/>
        <v>6000</v>
      </c>
      <c r="V69" s="530">
        <f t="shared" si="8"/>
        <v>6000</v>
      </c>
    </row>
    <row r="70" spans="1:22" ht="13.2" customHeight="1">
      <c r="A70" s="238">
        <f t="shared" si="10"/>
        <v>42886</v>
      </c>
      <c r="B70" s="228">
        <f>VLOOKUP($A70,[3]Data!$B$4:$J$600,3)</f>
        <v>78135.45</v>
      </c>
      <c r="C70" s="228">
        <f>VLOOKUP($A70,[3]Data!$B$4:$J$600,9)</f>
        <v>203.4375</v>
      </c>
      <c r="D70" s="228">
        <f>VLOOKUP($A70,[3]Data!$B$4:$J$600,8)</f>
        <v>22.396875000000001</v>
      </c>
      <c r="E70" s="228">
        <f>VLOOKUP($A70,[3]Data!$B$4:$J$600,7)</f>
        <v>504.82291670000001</v>
      </c>
      <c r="F70" s="228">
        <f>VLOOKUP($A70,[3]Data!$B$4:$J$600,2)</f>
        <v>6420.5208333</v>
      </c>
      <c r="G70" s="228">
        <f>VLOOKUP($A70,[3]Data!$B$4:$J$600,5)</f>
        <v>3.6249600000000002</v>
      </c>
      <c r="H70" s="218" t="s">
        <v>347</v>
      </c>
      <c r="I70" s="229">
        <v>110</v>
      </c>
      <c r="J70" s="230">
        <f t="shared" si="1"/>
        <v>181.04062500000001</v>
      </c>
      <c r="K70" s="230">
        <v>0</v>
      </c>
      <c r="L70" s="554">
        <v>0</v>
      </c>
      <c r="M70" s="166">
        <f>'Contract Usage'!B107</f>
        <v>6.5782130166037343</v>
      </c>
      <c r="N70" s="225">
        <v>0</v>
      </c>
      <c r="O70" s="530">
        <f t="shared" si="2"/>
        <v>0</v>
      </c>
      <c r="P70" s="530">
        <f t="shared" si="3"/>
        <v>21412.5</v>
      </c>
      <c r="Q70" s="530">
        <f t="shared" si="9"/>
        <v>0</v>
      </c>
      <c r="R70" s="530">
        <f t="shared" si="4"/>
        <v>5000</v>
      </c>
      <c r="S70" s="530">
        <f t="shared" si="5"/>
        <v>5412.5</v>
      </c>
      <c r="T70" s="530">
        <f t="shared" si="6"/>
        <v>5000</v>
      </c>
      <c r="U70" s="530">
        <f t="shared" si="7"/>
        <v>6000</v>
      </c>
      <c r="V70" s="530">
        <f t="shared" si="8"/>
        <v>6000</v>
      </c>
    </row>
    <row r="71" spans="1:22" ht="13.2" customHeight="1">
      <c r="A71" s="238">
        <f t="shared" si="10"/>
        <v>42887</v>
      </c>
      <c r="B71" s="228">
        <f>VLOOKUP($A71,[3]Data!$B$4:$J$600,3)</f>
        <v>78673.350000000006</v>
      </c>
      <c r="C71" s="228">
        <f>VLOOKUP($A71,[3]Data!$B$4:$J$600,9)</f>
        <v>206.59375</v>
      </c>
      <c r="D71" s="228">
        <f>VLOOKUP($A71,[3]Data!$B$4:$J$600,8)</f>
        <v>24.9145833</v>
      </c>
      <c r="E71" s="228">
        <f>VLOOKUP($A71,[3]Data!$B$4:$J$600,7)</f>
        <v>608.73958330000005</v>
      </c>
      <c r="F71" s="228">
        <f>VLOOKUP($A71,[3]Data!$B$4:$J$600,2)</f>
        <v>7122.2916667</v>
      </c>
      <c r="G71" s="228">
        <f>VLOOKUP($A71,[3]Data!$B$4:$J$600,5)</f>
        <v>8.9287899999999993</v>
      </c>
      <c r="H71" s="218" t="s">
        <v>347</v>
      </c>
      <c r="I71" s="229">
        <v>110</v>
      </c>
      <c r="J71" s="230">
        <f t="shared" si="1"/>
        <v>181.6791667</v>
      </c>
      <c r="K71" s="230">
        <v>0</v>
      </c>
      <c r="L71" s="554">
        <v>0</v>
      </c>
      <c r="M71" s="166">
        <f>'Contract Usage'!B108</f>
        <v>9.8493885295298966</v>
      </c>
      <c r="N71" s="225">
        <v>0</v>
      </c>
      <c r="O71" s="530">
        <f t="shared" si="2"/>
        <v>0</v>
      </c>
      <c r="P71" s="530">
        <f t="shared" si="3"/>
        <v>21412.5</v>
      </c>
      <c r="Q71" s="530">
        <f t="shared" si="9"/>
        <v>0</v>
      </c>
      <c r="R71" s="530">
        <f t="shared" si="4"/>
        <v>5000</v>
      </c>
      <c r="S71" s="530">
        <f t="shared" si="5"/>
        <v>5412.5</v>
      </c>
      <c r="T71" s="530">
        <f t="shared" si="6"/>
        <v>5000</v>
      </c>
      <c r="U71" s="530">
        <f t="shared" si="7"/>
        <v>6000</v>
      </c>
      <c r="V71" s="530">
        <f t="shared" si="8"/>
        <v>6000</v>
      </c>
    </row>
    <row r="72" spans="1:22" ht="13.2" customHeight="1">
      <c r="A72" s="238">
        <f t="shared" ref="A72:A135" si="11">A71+1</f>
        <v>42888</v>
      </c>
      <c r="B72" s="228">
        <f>VLOOKUP($A72,[3]Data!$B$4:$J$600,3)</f>
        <v>79340.55</v>
      </c>
      <c r="C72" s="228">
        <f>VLOOKUP($A72,[3]Data!$B$4:$J$600,9)</f>
        <v>219.89583329999999</v>
      </c>
      <c r="D72" s="228">
        <f>VLOOKUP($A72,[3]Data!$B$4:$J$600,8)</f>
        <v>27.716666700000001</v>
      </c>
      <c r="E72" s="228">
        <f>VLOOKUP($A72,[3]Data!$B$4:$J$600,7)</f>
        <v>732.17708330000005</v>
      </c>
      <c r="F72" s="228">
        <f>VLOOKUP($A72,[3]Data!$B$4:$J$600,2)</f>
        <v>8114.0625</v>
      </c>
      <c r="G72" s="228">
        <f>VLOOKUP($A72,[3]Data!$B$4:$J$600,5)</f>
        <v>8.9792100000000001</v>
      </c>
      <c r="H72" s="218" t="s">
        <v>347</v>
      </c>
      <c r="I72" s="229">
        <v>110</v>
      </c>
      <c r="J72" s="230">
        <f t="shared" si="1"/>
        <v>192.1791666</v>
      </c>
      <c r="K72" s="230">
        <v>0</v>
      </c>
      <c r="L72" s="554">
        <v>0</v>
      </c>
      <c r="M72" s="166">
        <f>'Contract Usage'!B109</f>
        <v>9.8493885295298966</v>
      </c>
      <c r="N72" s="225">
        <v>0</v>
      </c>
      <c r="O72" s="530">
        <f t="shared" si="2"/>
        <v>0</v>
      </c>
      <c r="P72" s="530">
        <f t="shared" si="3"/>
        <v>21412.5</v>
      </c>
      <c r="Q72" s="530">
        <f t="shared" si="9"/>
        <v>0</v>
      </c>
      <c r="R72" s="530">
        <f t="shared" si="4"/>
        <v>5000</v>
      </c>
      <c r="S72" s="530">
        <f t="shared" si="5"/>
        <v>5412.5</v>
      </c>
      <c r="T72" s="530">
        <f t="shared" si="6"/>
        <v>5000</v>
      </c>
      <c r="U72" s="530">
        <f t="shared" si="7"/>
        <v>6000</v>
      </c>
      <c r="V72" s="530">
        <f t="shared" si="8"/>
        <v>6000</v>
      </c>
    </row>
    <row r="73" spans="1:22" ht="13.2" customHeight="1">
      <c r="A73" s="238">
        <f t="shared" si="11"/>
        <v>42889</v>
      </c>
      <c r="B73" s="228">
        <f>VLOOKUP($A73,[3]Data!$B$4:$J$600,3)</f>
        <v>79909.23</v>
      </c>
      <c r="C73" s="228">
        <f>VLOOKUP($A73,[3]Data!$B$4:$J$600,9)</f>
        <v>316.55208329999999</v>
      </c>
      <c r="D73" s="228">
        <f>VLOOKUP($A73,[3]Data!$B$4:$J$600,8)</f>
        <v>30.438541699999998</v>
      </c>
      <c r="E73" s="228">
        <f>VLOOKUP($A73,[3]Data!$B$4:$J$600,7)</f>
        <v>791.85416669999995</v>
      </c>
      <c r="F73" s="228">
        <f>VLOOKUP($A73,[3]Data!$B$4:$J$600,2)</f>
        <v>9140.625</v>
      </c>
      <c r="G73" s="228">
        <f>VLOOKUP($A73,[3]Data!$B$4:$J$600,5)</f>
        <v>9.0195399999999992</v>
      </c>
      <c r="H73" s="218" t="s">
        <v>347</v>
      </c>
      <c r="I73" s="229">
        <v>110</v>
      </c>
      <c r="J73" s="230">
        <f t="shared" si="1"/>
        <v>286.11354160000002</v>
      </c>
      <c r="K73" s="230">
        <v>0</v>
      </c>
      <c r="L73" s="554">
        <v>0</v>
      </c>
      <c r="M73" s="166">
        <f>'Contract Usage'!B110</f>
        <v>9.8493885295298966</v>
      </c>
      <c r="N73" s="225">
        <v>0</v>
      </c>
      <c r="O73" s="530">
        <f t="shared" si="2"/>
        <v>0</v>
      </c>
      <c r="P73" s="530">
        <f t="shared" si="3"/>
        <v>21412.5</v>
      </c>
      <c r="Q73" s="530">
        <f t="shared" si="9"/>
        <v>0</v>
      </c>
      <c r="R73" s="530">
        <f t="shared" si="4"/>
        <v>5000</v>
      </c>
      <c r="S73" s="530">
        <f t="shared" si="5"/>
        <v>5412.5</v>
      </c>
      <c r="T73" s="530">
        <f t="shared" si="6"/>
        <v>5000</v>
      </c>
      <c r="U73" s="530">
        <f t="shared" si="7"/>
        <v>6000</v>
      </c>
      <c r="V73" s="530">
        <f t="shared" si="8"/>
        <v>6000</v>
      </c>
    </row>
    <row r="74" spans="1:22" ht="13.2" customHeight="1">
      <c r="A74" s="238">
        <f t="shared" si="11"/>
        <v>42890</v>
      </c>
      <c r="B74" s="228">
        <f>VLOOKUP($A74,[3]Data!$B$4:$J$600,3)</f>
        <v>80480.62</v>
      </c>
      <c r="C74" s="228">
        <f>VLOOKUP($A74,[3]Data!$B$4:$J$600,9)</f>
        <v>415.34375</v>
      </c>
      <c r="D74" s="228">
        <f>VLOOKUP($A74,[3]Data!$B$4:$J$600,8)</f>
        <v>33.233333299999998</v>
      </c>
      <c r="E74" s="228">
        <f>VLOOKUP($A74,[3]Data!$B$4:$J$600,7)</f>
        <v>872.32291669999995</v>
      </c>
      <c r="F74" s="228">
        <f>VLOOKUP($A74,[3]Data!$B$4:$J$600,2)</f>
        <v>9886.7708332999991</v>
      </c>
      <c r="G74" s="228">
        <f>VLOOKUP($A74,[3]Data!$B$4:$J$600,5)</f>
        <v>9.0649200000000008</v>
      </c>
      <c r="H74" s="218" t="s">
        <v>347</v>
      </c>
      <c r="I74" s="229">
        <v>110</v>
      </c>
      <c r="J74" s="230">
        <f t="shared" ref="J74:J83" si="12">+C74-D74</f>
        <v>382.11041669999997</v>
      </c>
      <c r="K74" s="230">
        <v>0</v>
      </c>
      <c r="L74" s="554">
        <v>0</v>
      </c>
      <c r="M74" s="166">
        <f>'Contract Usage'!B111</f>
        <v>9.8493885295298966</v>
      </c>
      <c r="N74" s="225">
        <v>0</v>
      </c>
      <c r="O74" s="530">
        <f t="shared" si="2"/>
        <v>0</v>
      </c>
      <c r="P74" s="530">
        <f t="shared" si="3"/>
        <v>21412.5</v>
      </c>
      <c r="Q74" s="530">
        <f t="shared" si="9"/>
        <v>0</v>
      </c>
      <c r="R74" s="530">
        <f t="shared" si="4"/>
        <v>5000</v>
      </c>
      <c r="S74" s="530">
        <f t="shared" si="5"/>
        <v>5412.5</v>
      </c>
      <c r="T74" s="530">
        <f t="shared" si="6"/>
        <v>5000</v>
      </c>
      <c r="U74" s="530">
        <f t="shared" si="7"/>
        <v>6000</v>
      </c>
      <c r="V74" s="530">
        <f t="shared" si="8"/>
        <v>6000</v>
      </c>
    </row>
    <row r="75" spans="1:22" ht="13.2" customHeight="1">
      <c r="A75" s="238">
        <f t="shared" si="11"/>
        <v>42891</v>
      </c>
      <c r="B75" s="228">
        <f>VLOOKUP($A75,[3]Data!$B$4:$J$600,3)</f>
        <v>81149.52</v>
      </c>
      <c r="C75" s="228">
        <f>VLOOKUP($A75,[3]Data!$B$4:$J$600,9)</f>
        <v>510.72916670000001</v>
      </c>
      <c r="D75" s="228">
        <f>VLOOKUP($A75,[3]Data!$B$4:$J$600,8)</f>
        <v>36.716666699999998</v>
      </c>
      <c r="E75" s="228">
        <f>VLOOKUP($A75,[3]Data!$B$4:$J$600,7)</f>
        <v>919.875</v>
      </c>
      <c r="F75" s="228">
        <f>VLOOKUP($A75,[3]Data!$B$4:$J$600,2)</f>
        <v>11106.770833299999</v>
      </c>
      <c r="G75" s="228">
        <f>VLOOKUP($A75,[3]Data!$B$4:$J$600,5)</f>
        <v>9.1153300000000002</v>
      </c>
      <c r="H75" s="218" t="s">
        <v>347</v>
      </c>
      <c r="I75" s="229">
        <v>110</v>
      </c>
      <c r="J75" s="230">
        <f t="shared" si="12"/>
        <v>474.01249999999999</v>
      </c>
      <c r="K75" s="230">
        <v>0</v>
      </c>
      <c r="L75" s="554">
        <v>0</v>
      </c>
      <c r="M75" s="166">
        <f>'Contract Usage'!B112</f>
        <v>9.8493885295298966</v>
      </c>
      <c r="N75" s="225">
        <v>0</v>
      </c>
      <c r="O75" s="530">
        <f t="shared" si="2"/>
        <v>0</v>
      </c>
      <c r="P75" s="530">
        <f t="shared" ref="P75:P109" si="13">$H$1-Q75</f>
        <v>21412.5</v>
      </c>
      <c r="Q75" s="530">
        <f t="shared" si="9"/>
        <v>0</v>
      </c>
      <c r="R75" s="530">
        <f t="shared" ref="R75:R137" si="14">$R$10-Q75</f>
        <v>5000</v>
      </c>
      <c r="S75" s="530">
        <f t="shared" si="5"/>
        <v>5412.5</v>
      </c>
      <c r="T75" s="530">
        <f t="shared" si="6"/>
        <v>5000</v>
      </c>
      <c r="U75" s="530">
        <f t="shared" si="7"/>
        <v>6000</v>
      </c>
      <c r="V75" s="530">
        <f t="shared" si="8"/>
        <v>6000</v>
      </c>
    </row>
    <row r="76" spans="1:22" ht="13.2" customHeight="1">
      <c r="A76" s="238">
        <f t="shared" si="11"/>
        <v>42892</v>
      </c>
      <c r="B76" s="228">
        <f>VLOOKUP($A76,[3]Data!$B$4:$J$600,3)</f>
        <v>81761.31</v>
      </c>
      <c r="C76" s="228">
        <f>VLOOKUP($A76,[3]Data!$B$4:$J$600,9)</f>
        <v>594.1875</v>
      </c>
      <c r="D76" s="228">
        <f>VLOOKUP($A76,[3]Data!$B$4:$J$600,8)</f>
        <v>38.331249999999997</v>
      </c>
      <c r="E76" s="228">
        <f>VLOOKUP($A76,[3]Data!$B$4:$J$600,7)</f>
        <v>935.46875</v>
      </c>
      <c r="F76" s="228">
        <f>VLOOKUP($A76,[3]Data!$B$4:$J$600,2)</f>
        <v>12204.166666700001</v>
      </c>
      <c r="G76" s="228">
        <f>VLOOKUP($A76,[3]Data!$B$4:$J$600,5)</f>
        <v>9.1607099999999999</v>
      </c>
      <c r="H76" s="218" t="s">
        <v>347</v>
      </c>
      <c r="I76" s="229">
        <v>110</v>
      </c>
      <c r="J76" s="230">
        <f t="shared" si="12"/>
        <v>555.85625000000005</v>
      </c>
      <c r="K76" s="230">
        <v>0</v>
      </c>
      <c r="L76" s="554">
        <v>0</v>
      </c>
      <c r="M76" s="166">
        <f>'Contract Usage'!B113</f>
        <v>9.8493885295298966</v>
      </c>
      <c r="N76" s="225">
        <v>0</v>
      </c>
      <c r="O76" s="530">
        <f t="shared" ref="O76:O139" si="15">+O75+(N76*1.9835)</f>
        <v>0</v>
      </c>
      <c r="P76" s="530">
        <f t="shared" si="13"/>
        <v>21412.5</v>
      </c>
      <c r="Q76" s="530">
        <f t="shared" si="9"/>
        <v>0</v>
      </c>
      <c r="R76" s="530">
        <f t="shared" si="14"/>
        <v>5000</v>
      </c>
      <c r="S76" s="530">
        <f t="shared" ref="S76:S139" si="16">IF(R76&gt;1,$S$10,$S$10+R76)</f>
        <v>5412.5</v>
      </c>
      <c r="T76" s="530">
        <f t="shared" ref="T76:T139" si="17">IF(S76&gt;1,$T$10,$T$10+S76)</f>
        <v>5000</v>
      </c>
      <c r="U76" s="530">
        <f t="shared" ref="U76:U139" si="18">IF(T76&gt;1,$U$10,$U$10+T76)</f>
        <v>6000</v>
      </c>
      <c r="V76" s="530">
        <f t="shared" ref="V76:V139" si="19">IF(U76&gt;1,$V$10,$V$10+U76)</f>
        <v>6000</v>
      </c>
    </row>
    <row r="77" spans="1:22" ht="13.2" customHeight="1">
      <c r="A77" s="238">
        <f t="shared" si="11"/>
        <v>42893</v>
      </c>
      <c r="B77" s="228">
        <f>VLOOKUP($A77,[3]Data!$B$4:$J$600,3)</f>
        <v>82350.27</v>
      </c>
      <c r="C77" s="228">
        <f>VLOOKUP($A77,[3]Data!$B$4:$J$600,9)</f>
        <v>608.8125</v>
      </c>
      <c r="D77" s="228">
        <f>VLOOKUP($A77,[3]Data!$B$4:$J$600,8)</f>
        <v>43.125</v>
      </c>
      <c r="E77" s="228">
        <f>VLOOKUP($A77,[3]Data!$B$4:$J$600,7)</f>
        <v>921.42708330000005</v>
      </c>
      <c r="F77" s="228">
        <f>VLOOKUP($A77,[3]Data!$B$4:$J$600,2)</f>
        <v>13487.5</v>
      </c>
      <c r="G77" s="228">
        <f>VLOOKUP($A77,[3]Data!$B$4:$J$600,5)</f>
        <v>9.2010400000000008</v>
      </c>
      <c r="H77" s="218" t="s">
        <v>347</v>
      </c>
      <c r="I77" s="229">
        <v>110</v>
      </c>
      <c r="J77" s="230">
        <f t="shared" si="12"/>
        <v>565.6875</v>
      </c>
      <c r="K77" s="230">
        <v>0</v>
      </c>
      <c r="L77" s="554">
        <v>0</v>
      </c>
      <c r="M77" s="166">
        <f>'Contract Usage'!B114</f>
        <v>9.8493885295298966</v>
      </c>
      <c r="N77" s="225">
        <v>0</v>
      </c>
      <c r="O77" s="530">
        <f t="shared" si="15"/>
        <v>0</v>
      </c>
      <c r="P77" s="530">
        <f t="shared" si="13"/>
        <v>21412.5</v>
      </c>
      <c r="Q77" s="530">
        <f t="shared" ref="Q77:Q109" si="20">(+Q76+(K77)*1.9835)</f>
        <v>0</v>
      </c>
      <c r="R77" s="530">
        <f t="shared" si="14"/>
        <v>5000</v>
      </c>
      <c r="S77" s="530">
        <f t="shared" si="16"/>
        <v>5412.5</v>
      </c>
      <c r="T77" s="530">
        <f t="shared" si="17"/>
        <v>5000</v>
      </c>
      <c r="U77" s="530">
        <f t="shared" si="18"/>
        <v>6000</v>
      </c>
      <c r="V77" s="530">
        <f t="shared" si="19"/>
        <v>6000</v>
      </c>
    </row>
    <row r="78" spans="1:22" ht="13.2" customHeight="1">
      <c r="A78" s="238">
        <f t="shared" si="11"/>
        <v>42894</v>
      </c>
      <c r="B78" s="228">
        <f>VLOOKUP($A78,[3]Data!$B$4:$J$600,3)</f>
        <v>82915.61</v>
      </c>
      <c r="C78" s="228">
        <f>VLOOKUP($A78,[3]Data!$B$4:$J$600,9)</f>
        <v>595.6875</v>
      </c>
      <c r="D78" s="228">
        <f>VLOOKUP($A78,[3]Data!$B$4:$J$600,8)</f>
        <v>45.778125000000003</v>
      </c>
      <c r="E78" s="228">
        <f>VLOOKUP($A78,[3]Data!$B$4:$J$600,7)</f>
        <v>922.5</v>
      </c>
      <c r="F78" s="228">
        <f>VLOOKUP($A78,[3]Data!$B$4:$J$600,2)</f>
        <v>14032.291666700001</v>
      </c>
      <c r="G78" s="228">
        <f>VLOOKUP($A78,[3]Data!$B$4:$J$600,5)</f>
        <v>9.2413799999999995</v>
      </c>
      <c r="H78" s="218" t="s">
        <v>347</v>
      </c>
      <c r="I78" s="229">
        <v>110</v>
      </c>
      <c r="J78" s="230">
        <f t="shared" si="12"/>
        <v>549.90937499999995</v>
      </c>
      <c r="K78" s="230">
        <v>0</v>
      </c>
      <c r="L78" s="554">
        <v>0</v>
      </c>
      <c r="M78" s="166">
        <f>'Contract Usage'!B115</f>
        <v>9.8493885295298966</v>
      </c>
      <c r="N78" s="225">
        <v>0</v>
      </c>
      <c r="O78" s="530">
        <f t="shared" si="15"/>
        <v>0</v>
      </c>
      <c r="P78" s="530">
        <f t="shared" si="13"/>
        <v>21412.5</v>
      </c>
      <c r="Q78" s="530">
        <f t="shared" si="20"/>
        <v>0</v>
      </c>
      <c r="R78" s="530">
        <f t="shared" si="14"/>
        <v>5000</v>
      </c>
      <c r="S78" s="530">
        <f t="shared" si="16"/>
        <v>5412.5</v>
      </c>
      <c r="T78" s="530">
        <f t="shared" si="17"/>
        <v>5000</v>
      </c>
      <c r="U78" s="530">
        <f t="shared" si="18"/>
        <v>6000</v>
      </c>
      <c r="V78" s="530">
        <f t="shared" si="19"/>
        <v>6000</v>
      </c>
    </row>
    <row r="79" spans="1:22" ht="13.2" customHeight="1">
      <c r="A79" s="238">
        <f t="shared" si="11"/>
        <v>42895</v>
      </c>
      <c r="B79" s="228">
        <f>VLOOKUP($A79,[3]Data!$B$4:$J$600,3)</f>
        <v>83851.33</v>
      </c>
      <c r="C79" s="228">
        <f>VLOOKUP($A79,[3]Data!$B$4:$J$600,9)</f>
        <v>504.54166670000001</v>
      </c>
      <c r="D79" s="228">
        <f>VLOOKUP($A79,[3]Data!$B$4:$J$600,8)</f>
        <v>48.125</v>
      </c>
      <c r="E79" s="228">
        <f>VLOOKUP($A79,[3]Data!$B$4:$J$600,7)</f>
        <v>930.3125</v>
      </c>
      <c r="F79" s="228">
        <f>VLOOKUP($A79,[3]Data!$B$4:$J$600,2)</f>
        <v>14740.625</v>
      </c>
      <c r="G79" s="228">
        <f>VLOOKUP($A79,[3]Data!$B$4:$J$600,5)</f>
        <v>9.3018800000000006</v>
      </c>
      <c r="H79" s="218" t="s">
        <v>347</v>
      </c>
      <c r="I79" s="229">
        <v>110</v>
      </c>
      <c r="J79" s="230">
        <f t="shared" si="12"/>
        <v>456.41666670000001</v>
      </c>
      <c r="K79" s="230">
        <v>0</v>
      </c>
      <c r="L79" s="554">
        <v>0</v>
      </c>
      <c r="M79" s="166">
        <f>'Contract Usage'!B116</f>
        <v>9.8493885295298966</v>
      </c>
      <c r="N79" s="225">
        <v>0</v>
      </c>
      <c r="O79" s="530">
        <f t="shared" si="15"/>
        <v>0</v>
      </c>
      <c r="P79" s="530">
        <f t="shared" si="13"/>
        <v>21412.5</v>
      </c>
      <c r="Q79" s="530">
        <f t="shared" si="20"/>
        <v>0</v>
      </c>
      <c r="R79" s="530">
        <f t="shared" si="14"/>
        <v>5000</v>
      </c>
      <c r="S79" s="530">
        <f t="shared" si="16"/>
        <v>5412.5</v>
      </c>
      <c r="T79" s="530">
        <f t="shared" si="17"/>
        <v>5000</v>
      </c>
      <c r="U79" s="530">
        <f t="shared" si="18"/>
        <v>6000</v>
      </c>
      <c r="V79" s="530">
        <f t="shared" si="19"/>
        <v>6000</v>
      </c>
    </row>
    <row r="80" spans="1:22" ht="13.2" customHeight="1">
      <c r="A80" s="238">
        <f t="shared" si="11"/>
        <v>42896</v>
      </c>
      <c r="B80" s="228">
        <f>VLOOKUP($A80,[3]Data!$B$4:$J$600,3)</f>
        <v>84943.83</v>
      </c>
      <c r="C80" s="228">
        <f>VLOOKUP($A80,[3]Data!$B$4:$J$600,9)</f>
        <v>395.83333329999999</v>
      </c>
      <c r="D80" s="228">
        <f>VLOOKUP($A80,[3]Data!$B$4:$J$600,8)</f>
        <v>49.097916699999999</v>
      </c>
      <c r="E80" s="228">
        <f>VLOOKUP($A80,[3]Data!$B$4:$J$600,7)</f>
        <v>938.54166669999995</v>
      </c>
      <c r="F80" s="228">
        <f>VLOOKUP($A80,[3]Data!$B$4:$J$600,2)</f>
        <v>14912.5</v>
      </c>
      <c r="G80" s="228">
        <f>VLOOKUP($A80,[3]Data!$B$4:$J$600,5)</f>
        <v>9.3724600000000002</v>
      </c>
      <c r="H80" s="218" t="s">
        <v>347</v>
      </c>
      <c r="I80" s="229">
        <v>110</v>
      </c>
      <c r="J80" s="230">
        <f t="shared" si="12"/>
        <v>346.73541660000001</v>
      </c>
      <c r="K80" s="230">
        <v>0</v>
      </c>
      <c r="L80" s="554">
        <v>0</v>
      </c>
      <c r="M80" s="166">
        <f>'Contract Usage'!B117</f>
        <v>9.8493885295298966</v>
      </c>
      <c r="N80" s="225">
        <v>0</v>
      </c>
      <c r="O80" s="530">
        <f t="shared" si="15"/>
        <v>0</v>
      </c>
      <c r="P80" s="530">
        <f t="shared" si="13"/>
        <v>21412.5</v>
      </c>
      <c r="Q80" s="530">
        <f t="shared" si="20"/>
        <v>0</v>
      </c>
      <c r="R80" s="530">
        <f t="shared" si="14"/>
        <v>5000</v>
      </c>
      <c r="S80" s="530">
        <f t="shared" si="16"/>
        <v>5412.5</v>
      </c>
      <c r="T80" s="530">
        <f t="shared" si="17"/>
        <v>5000</v>
      </c>
      <c r="U80" s="530">
        <f t="shared" si="18"/>
        <v>6000</v>
      </c>
      <c r="V80" s="530">
        <f t="shared" si="19"/>
        <v>6000</v>
      </c>
    </row>
    <row r="81" spans="1:22" ht="13.2" customHeight="1">
      <c r="A81" s="238">
        <f t="shared" si="11"/>
        <v>42897</v>
      </c>
      <c r="B81" s="228">
        <f>VLOOKUP($A81,[3]Data!$B$4:$J$600,3)</f>
        <v>86294.12</v>
      </c>
      <c r="C81" s="228">
        <f>VLOOKUP($A81,[3]Data!$B$4:$J$600,9)</f>
        <v>300.58333329999999</v>
      </c>
      <c r="D81" s="228">
        <f>VLOOKUP($A81,[3]Data!$B$4:$J$600,8)</f>
        <v>48.865625000000001</v>
      </c>
      <c r="E81" s="228">
        <f>VLOOKUP($A81,[3]Data!$B$4:$J$600,7)</f>
        <v>934.41666669999995</v>
      </c>
      <c r="F81" s="228">
        <f>VLOOKUP($A81,[3]Data!$B$4:$J$600,2)</f>
        <v>14729.166666700001</v>
      </c>
      <c r="G81" s="228">
        <f>VLOOKUP($A81,[3]Data!$B$4:$J$600,5)</f>
        <v>9.4632100000000001</v>
      </c>
      <c r="H81" s="218" t="s">
        <v>347</v>
      </c>
      <c r="I81" s="229">
        <v>110</v>
      </c>
      <c r="J81" s="230">
        <f t="shared" si="12"/>
        <v>251.7177083</v>
      </c>
      <c r="K81" s="230">
        <v>0</v>
      </c>
      <c r="L81" s="554">
        <v>0</v>
      </c>
      <c r="M81" s="166">
        <f>'Contract Usage'!B118</f>
        <v>9.8493885295298966</v>
      </c>
      <c r="N81" s="225">
        <v>0</v>
      </c>
      <c r="O81" s="530">
        <f t="shared" si="15"/>
        <v>0</v>
      </c>
      <c r="P81" s="530">
        <f t="shared" si="13"/>
        <v>21412.5</v>
      </c>
      <c r="Q81" s="530">
        <f t="shared" si="20"/>
        <v>0</v>
      </c>
      <c r="R81" s="530">
        <f t="shared" si="14"/>
        <v>5000</v>
      </c>
      <c r="S81" s="530">
        <f t="shared" si="16"/>
        <v>5412.5</v>
      </c>
      <c r="T81" s="530">
        <f t="shared" si="17"/>
        <v>5000</v>
      </c>
      <c r="U81" s="530">
        <f t="shared" si="18"/>
        <v>6000</v>
      </c>
      <c r="V81" s="530">
        <f t="shared" si="19"/>
        <v>6000</v>
      </c>
    </row>
    <row r="82" spans="1:22" ht="13.2" customHeight="1">
      <c r="A82" s="238">
        <f t="shared" si="11"/>
        <v>42898</v>
      </c>
      <c r="B82" s="228">
        <f>VLOOKUP($A82,[3]Data!$B$4:$J$600,3)</f>
        <v>87440.69</v>
      </c>
      <c r="C82" s="228">
        <f>VLOOKUP($A82,[3]Data!$B$4:$J$600,9)</f>
        <v>235.5</v>
      </c>
      <c r="D82" s="228">
        <f>VLOOKUP($A82,[3]Data!$B$4:$J$600,8)</f>
        <v>46.696874999999999</v>
      </c>
      <c r="E82" s="228">
        <f>VLOOKUP($A82,[3]Data!$B$4:$J$600,7)</f>
        <v>906.29166669999995</v>
      </c>
      <c r="F82" s="228">
        <f>VLOOKUP($A82,[3]Data!$B$4:$J$600,2)</f>
        <v>14036.458333299999</v>
      </c>
      <c r="G82" s="228">
        <f>VLOOKUP($A82,[3]Data!$B$4:$J$600,5)</f>
        <v>9.5388300000000008</v>
      </c>
      <c r="H82" s="218" t="s">
        <v>347</v>
      </c>
      <c r="I82" s="229">
        <v>110</v>
      </c>
      <c r="J82" s="230">
        <f t="shared" si="12"/>
        <v>188.80312499999999</v>
      </c>
      <c r="K82" s="230">
        <v>0</v>
      </c>
      <c r="L82" s="554">
        <v>0</v>
      </c>
      <c r="M82" s="166">
        <f>'Contract Usage'!B119</f>
        <v>9.8493885295298966</v>
      </c>
      <c r="N82" s="225">
        <v>0</v>
      </c>
      <c r="O82" s="530">
        <f t="shared" si="15"/>
        <v>0</v>
      </c>
      <c r="P82" s="530">
        <f t="shared" si="13"/>
        <v>21412.5</v>
      </c>
      <c r="Q82" s="530">
        <f t="shared" si="20"/>
        <v>0</v>
      </c>
      <c r="R82" s="530">
        <f t="shared" si="14"/>
        <v>5000</v>
      </c>
      <c r="S82" s="530">
        <f t="shared" si="16"/>
        <v>5412.5</v>
      </c>
      <c r="T82" s="530">
        <f t="shared" si="17"/>
        <v>5000</v>
      </c>
      <c r="U82" s="530">
        <f t="shared" si="18"/>
        <v>6000</v>
      </c>
      <c r="V82" s="530">
        <f t="shared" si="19"/>
        <v>6000</v>
      </c>
    </row>
    <row r="83" spans="1:22" ht="13.2" customHeight="1">
      <c r="A83" s="238">
        <f t="shared" si="11"/>
        <v>42899</v>
      </c>
      <c r="B83" s="228">
        <f>VLOOKUP($A83,[3]Data!$B$4:$J$600,3)</f>
        <v>88433.86</v>
      </c>
      <c r="C83" s="228">
        <f>VLOOKUP($A83,[3]Data!$B$4:$J$600,9)</f>
        <v>225.78125</v>
      </c>
      <c r="D83" s="228">
        <f>VLOOKUP($A83,[3]Data!$B$4:$J$600,8)</f>
        <v>43.996875000000003</v>
      </c>
      <c r="E83" s="228">
        <f>VLOOKUP($A83,[3]Data!$B$4:$J$600,7)</f>
        <v>823.39583330000005</v>
      </c>
      <c r="F83" s="228">
        <f>VLOOKUP($A83,[3]Data!$B$4:$J$600,2)</f>
        <v>13166.666666700001</v>
      </c>
      <c r="G83" s="228">
        <f>VLOOKUP($A83,[3]Data!$B$4:$J$600,5)</f>
        <v>9.6043800000000008</v>
      </c>
      <c r="H83" s="218" t="s">
        <v>347</v>
      </c>
      <c r="I83" s="229">
        <v>110</v>
      </c>
      <c r="J83" s="230">
        <f t="shared" si="12"/>
        <v>181.78437500000001</v>
      </c>
      <c r="K83" s="225">
        <v>0</v>
      </c>
      <c r="L83" s="199">
        <v>0</v>
      </c>
      <c r="M83" s="166">
        <f>'Contract Usage'!B120</f>
        <v>9.8493885295298966</v>
      </c>
      <c r="N83" s="225">
        <v>0</v>
      </c>
      <c r="O83" s="530">
        <f t="shared" si="15"/>
        <v>0</v>
      </c>
      <c r="P83" s="530">
        <f t="shared" si="13"/>
        <v>21412.5</v>
      </c>
      <c r="Q83" s="530">
        <f t="shared" si="20"/>
        <v>0</v>
      </c>
      <c r="R83" s="530">
        <f t="shared" si="14"/>
        <v>5000</v>
      </c>
      <c r="S83" s="530">
        <f t="shared" si="16"/>
        <v>5412.5</v>
      </c>
      <c r="T83" s="530">
        <f t="shared" si="17"/>
        <v>5000</v>
      </c>
      <c r="U83" s="530">
        <f t="shared" si="18"/>
        <v>6000</v>
      </c>
      <c r="V83" s="530">
        <f t="shared" si="19"/>
        <v>6000</v>
      </c>
    </row>
    <row r="84" spans="1:22" ht="13.2" customHeight="1">
      <c r="A84" s="238">
        <f t="shared" si="11"/>
        <v>42900</v>
      </c>
      <c r="B84" s="228">
        <f>VLOOKUP($A84,[3]Data!$B$4:$J$600,3)</f>
        <v>89215.2</v>
      </c>
      <c r="C84" s="228">
        <f>VLOOKUP($A84,[3]Data!$B$4:$J$600,9)</f>
        <v>176.15625</v>
      </c>
      <c r="D84" s="228">
        <f>VLOOKUP($A84,[3]Data!$B$4:$J$600,8)</f>
        <v>39.778125000000003</v>
      </c>
      <c r="E84" s="228">
        <f>VLOOKUP($A84,[3]Data!$B$4:$J$600,7)</f>
        <v>716.47916669999995</v>
      </c>
      <c r="F84" s="228">
        <f>VLOOKUP($A84,[3]Data!$B$4:$J$600,2)</f>
        <v>11505.208333299999</v>
      </c>
      <c r="G84" s="228">
        <f>VLOOKUP($A84,[3]Data!$B$4:$J$600,5)</f>
        <v>9.6598299999999995</v>
      </c>
      <c r="H84" s="218" t="s">
        <v>347</v>
      </c>
      <c r="I84" s="229">
        <v>110</v>
      </c>
      <c r="J84" s="230">
        <f>+C84-D84</f>
        <v>136.37812500000001</v>
      </c>
      <c r="K84" s="225">
        <v>0</v>
      </c>
      <c r="L84" s="199">
        <v>0</v>
      </c>
      <c r="M84" s="166">
        <f>'Contract Usage'!B121</f>
        <v>9.8493885295298966</v>
      </c>
      <c r="N84" s="225">
        <v>0</v>
      </c>
      <c r="O84" s="530">
        <f t="shared" si="15"/>
        <v>0</v>
      </c>
      <c r="P84" s="530">
        <f t="shared" si="13"/>
        <v>21412.5</v>
      </c>
      <c r="Q84" s="530">
        <f t="shared" si="20"/>
        <v>0</v>
      </c>
      <c r="R84" s="530">
        <f t="shared" si="14"/>
        <v>5000</v>
      </c>
      <c r="S84" s="530">
        <f t="shared" si="16"/>
        <v>5412.5</v>
      </c>
      <c r="T84" s="530">
        <f t="shared" si="17"/>
        <v>5000</v>
      </c>
      <c r="U84" s="530">
        <f t="shared" si="18"/>
        <v>6000</v>
      </c>
      <c r="V84" s="530">
        <f t="shared" si="19"/>
        <v>6000</v>
      </c>
    </row>
    <row r="85" spans="1:22" ht="13.2" customHeight="1">
      <c r="A85" s="238">
        <f t="shared" si="11"/>
        <v>42901</v>
      </c>
      <c r="B85" s="228">
        <f>VLOOKUP($A85,[3]Data!$B$4:$J$600,3)</f>
        <v>89945.95</v>
      </c>
      <c r="C85" s="228">
        <f>VLOOKUP($A85,[3]Data!$B$4:$J$600,9)</f>
        <v>162.47916670000001</v>
      </c>
      <c r="D85" s="228">
        <f>VLOOKUP($A85,[3]Data!$B$4:$J$600,8)</f>
        <v>36.779166699999998</v>
      </c>
      <c r="E85" s="228">
        <f>VLOOKUP($A85,[3]Data!$B$4:$J$600,7)</f>
        <v>787.78125</v>
      </c>
      <c r="F85" s="228">
        <f>VLOOKUP($A85,[3]Data!$B$4:$J$600,2)</f>
        <v>10079.375</v>
      </c>
      <c r="G85" s="228">
        <f>VLOOKUP($A85,[3]Data!$B$4:$J$600,5)</f>
        <v>9.7102500000000003</v>
      </c>
      <c r="H85" s="218" t="s">
        <v>347</v>
      </c>
      <c r="I85" s="229">
        <v>110</v>
      </c>
      <c r="J85" s="230">
        <f t="shared" ref="J85:J148" si="21">+C85-D85</f>
        <v>125.70000000000002</v>
      </c>
      <c r="K85" s="225">
        <v>0</v>
      </c>
      <c r="L85" s="199">
        <v>0</v>
      </c>
      <c r="M85" s="166">
        <f>'Contract Usage'!B122</f>
        <v>9.8493885295298966</v>
      </c>
      <c r="N85" s="225">
        <v>0</v>
      </c>
      <c r="O85" s="530">
        <f t="shared" si="15"/>
        <v>0</v>
      </c>
      <c r="P85" s="530">
        <f t="shared" si="13"/>
        <v>21412.5</v>
      </c>
      <c r="Q85" s="530">
        <f t="shared" si="20"/>
        <v>0</v>
      </c>
      <c r="R85" s="530">
        <f t="shared" si="14"/>
        <v>5000</v>
      </c>
      <c r="S85" s="530">
        <f t="shared" si="16"/>
        <v>5412.5</v>
      </c>
      <c r="T85" s="530">
        <f t="shared" si="17"/>
        <v>5000</v>
      </c>
      <c r="U85" s="530">
        <f t="shared" si="18"/>
        <v>6000</v>
      </c>
      <c r="V85" s="530">
        <f t="shared" si="19"/>
        <v>6000</v>
      </c>
    </row>
    <row r="86" spans="1:22" ht="13.2" customHeight="1">
      <c r="A86" s="238">
        <f t="shared" si="11"/>
        <v>42902</v>
      </c>
      <c r="B86" s="228">
        <f>VLOOKUP($A86,[3]Data!$B$4:$J$600,3)</f>
        <v>90754.74</v>
      </c>
      <c r="C86" s="228">
        <f>VLOOKUP($A86,[3]Data!$B$4:$J$600,9)</f>
        <v>140.32291670000001</v>
      </c>
      <c r="D86" s="228">
        <f>VLOOKUP($A86,[3]Data!$B$4:$J$600,8)</f>
        <v>34.943750000000001</v>
      </c>
      <c r="E86" s="228">
        <f>VLOOKUP($A86,[3]Data!$B$4:$J$600,7)</f>
        <v>820.15625</v>
      </c>
      <c r="F86" s="228">
        <f>VLOOKUP($A86,[3]Data!$B$4:$J$600,2)</f>
        <v>10098.958333299999</v>
      </c>
      <c r="G86" s="228">
        <f>VLOOKUP($A86,[3]Data!$B$4:$J$600,5)</f>
        <v>9.7707499999999996</v>
      </c>
      <c r="H86" s="218" t="s">
        <v>347</v>
      </c>
      <c r="I86" s="229">
        <v>110</v>
      </c>
      <c r="J86" s="230">
        <f t="shared" si="21"/>
        <v>105.37916670000001</v>
      </c>
      <c r="K86" s="225">
        <v>0</v>
      </c>
      <c r="L86" s="199">
        <v>0</v>
      </c>
      <c r="M86" s="166">
        <f>'Contract Usage'!B123</f>
        <v>9.8493885295298966</v>
      </c>
      <c r="N86" s="225">
        <v>0</v>
      </c>
      <c r="O86" s="530">
        <f t="shared" si="15"/>
        <v>0</v>
      </c>
      <c r="P86" s="530">
        <f t="shared" si="13"/>
        <v>21412.5</v>
      </c>
      <c r="Q86" s="530">
        <f t="shared" si="20"/>
        <v>0</v>
      </c>
      <c r="R86" s="530">
        <f t="shared" si="14"/>
        <v>5000</v>
      </c>
      <c r="S86" s="530">
        <f t="shared" si="16"/>
        <v>5412.5</v>
      </c>
      <c r="T86" s="530">
        <f t="shared" si="17"/>
        <v>5000</v>
      </c>
      <c r="U86" s="530">
        <f t="shared" si="18"/>
        <v>6000</v>
      </c>
      <c r="V86" s="530">
        <f t="shared" si="19"/>
        <v>6000</v>
      </c>
    </row>
    <row r="87" spans="1:22" ht="13.2" customHeight="1">
      <c r="A87" s="238">
        <f t="shared" si="11"/>
        <v>42903</v>
      </c>
      <c r="B87" s="228">
        <f>VLOOKUP($A87,[3]Data!$B$4:$J$600,3)</f>
        <v>91725.27</v>
      </c>
      <c r="C87" s="228">
        <f>VLOOKUP($A87,[3]Data!$B$4:$J$600,9)</f>
        <v>131.875</v>
      </c>
      <c r="D87" s="228">
        <f>VLOOKUP($A87,[3]Data!$B$4:$J$600,8)</f>
        <v>34.085416700000003</v>
      </c>
      <c r="E87" s="228">
        <f>VLOOKUP($A87,[3]Data!$B$4:$J$600,7)</f>
        <v>891.5</v>
      </c>
      <c r="F87" s="228">
        <f>VLOOKUP($A87,[3]Data!$B$4:$J$600,2)</f>
        <v>10381.5625</v>
      </c>
      <c r="G87" s="228">
        <f>VLOOKUP($A87,[3]Data!$B$4:$J$600,5)</f>
        <v>9.83629</v>
      </c>
      <c r="H87" s="218" t="s">
        <v>347</v>
      </c>
      <c r="I87" s="229">
        <v>110</v>
      </c>
      <c r="J87" s="230">
        <f>+C87-D87</f>
        <v>97.789583300000004</v>
      </c>
      <c r="K87" s="225">
        <v>0</v>
      </c>
      <c r="L87" s="199">
        <v>0</v>
      </c>
      <c r="M87" s="166">
        <f>'Contract Usage'!B124</f>
        <v>9.8493885295298966</v>
      </c>
      <c r="N87" s="225">
        <v>0</v>
      </c>
      <c r="O87" s="530">
        <f t="shared" si="15"/>
        <v>0</v>
      </c>
      <c r="P87" s="530">
        <f t="shared" si="13"/>
        <v>21412.5</v>
      </c>
      <c r="Q87" s="530">
        <f t="shared" si="20"/>
        <v>0</v>
      </c>
      <c r="R87" s="530">
        <f t="shared" si="14"/>
        <v>5000</v>
      </c>
      <c r="S87" s="530">
        <f t="shared" si="16"/>
        <v>5412.5</v>
      </c>
      <c r="T87" s="530">
        <f t="shared" si="17"/>
        <v>5000</v>
      </c>
      <c r="U87" s="530">
        <f t="shared" si="18"/>
        <v>6000</v>
      </c>
      <c r="V87" s="530">
        <f t="shared" si="19"/>
        <v>6000</v>
      </c>
    </row>
    <row r="88" spans="1:22" ht="13.2" customHeight="1">
      <c r="A88" s="238">
        <f t="shared" si="11"/>
        <v>42904</v>
      </c>
      <c r="B88" s="228">
        <f>VLOOKUP($A88,[3]Data!$B$4:$J$600,3)</f>
        <v>93030.12</v>
      </c>
      <c r="C88" s="228">
        <f>VLOOKUP($A88,[3]Data!$B$4:$J$600,9)</f>
        <v>131.85416670000001</v>
      </c>
      <c r="D88" s="228">
        <f>VLOOKUP($A88,[3]Data!$B$4:$J$600,8)</f>
        <v>33.757291700000003</v>
      </c>
      <c r="E88" s="228">
        <f>VLOOKUP($A88,[3]Data!$B$4:$J$600,7)</f>
        <v>943.125</v>
      </c>
      <c r="F88" s="228">
        <f>VLOOKUP($A88,[3]Data!$B$4:$J$600,2)</f>
        <v>11254.166666700001</v>
      </c>
      <c r="G88" s="228">
        <f>VLOOKUP($A88,[3]Data!$B$4:$J$600,5)</f>
        <v>9.9320799999999991</v>
      </c>
      <c r="H88" s="218" t="s">
        <v>347</v>
      </c>
      <c r="I88" s="229">
        <v>110</v>
      </c>
      <c r="J88" s="230">
        <f t="shared" si="21"/>
        <v>98.096875000000011</v>
      </c>
      <c r="K88" s="225">
        <v>0</v>
      </c>
      <c r="L88" s="199">
        <v>0</v>
      </c>
      <c r="M88" s="166">
        <f>'Contract Usage'!B125</f>
        <v>9.8493885295298966</v>
      </c>
      <c r="N88" s="225">
        <v>0</v>
      </c>
      <c r="O88" s="530">
        <f t="shared" si="15"/>
        <v>0</v>
      </c>
      <c r="P88" s="530">
        <f t="shared" si="13"/>
        <v>21412.5</v>
      </c>
      <c r="Q88" s="530">
        <f t="shared" si="20"/>
        <v>0</v>
      </c>
      <c r="R88" s="530">
        <f t="shared" si="14"/>
        <v>5000</v>
      </c>
      <c r="S88" s="530">
        <f t="shared" si="16"/>
        <v>5412.5</v>
      </c>
      <c r="T88" s="530">
        <f t="shared" si="17"/>
        <v>5000</v>
      </c>
      <c r="U88" s="530">
        <f t="shared" si="18"/>
        <v>6000</v>
      </c>
      <c r="V88" s="530">
        <f t="shared" si="19"/>
        <v>6000</v>
      </c>
    </row>
    <row r="89" spans="1:22" ht="13.2" customHeight="1">
      <c r="A89" s="238">
        <f t="shared" si="11"/>
        <v>42905</v>
      </c>
      <c r="B89" s="228">
        <f>VLOOKUP($A89,[3]Data!$B$4:$J$600,3)</f>
        <v>94205.84</v>
      </c>
      <c r="C89" s="228">
        <f>VLOOKUP($A89,[3]Data!$B$4:$J$600,9)</f>
        <v>131.125</v>
      </c>
      <c r="D89" s="228">
        <f>VLOOKUP($A89,[3]Data!$B$4:$J$600,8)</f>
        <v>32.355208300000001</v>
      </c>
      <c r="E89" s="228">
        <f>VLOOKUP($A89,[3]Data!$B$4:$J$600,7)</f>
        <v>929.55208330000005</v>
      </c>
      <c r="F89" s="228">
        <f>VLOOKUP($A89,[3]Data!$B$4:$J$600,2)</f>
        <v>11961.458333299999</v>
      </c>
      <c r="G89" s="228">
        <f>VLOOKUP($A89,[3]Data!$B$4:$J$600,5)</f>
        <v>10.01275</v>
      </c>
      <c r="H89" s="218" t="s">
        <v>347</v>
      </c>
      <c r="I89" s="229">
        <v>110</v>
      </c>
      <c r="J89" s="230">
        <f t="shared" si="21"/>
        <v>98.769791699999999</v>
      </c>
      <c r="K89" s="225">
        <v>0</v>
      </c>
      <c r="L89" s="199">
        <v>0</v>
      </c>
      <c r="M89" s="166">
        <f>'Contract Usage'!B126</f>
        <v>9.8493885295298966</v>
      </c>
      <c r="N89" s="225">
        <v>0</v>
      </c>
      <c r="O89" s="530">
        <f t="shared" si="15"/>
        <v>0</v>
      </c>
      <c r="P89" s="530">
        <f t="shared" si="13"/>
        <v>21412.5</v>
      </c>
      <c r="Q89" s="530">
        <f t="shared" si="20"/>
        <v>0</v>
      </c>
      <c r="R89" s="530">
        <f t="shared" si="14"/>
        <v>5000</v>
      </c>
      <c r="S89" s="530">
        <f t="shared" si="16"/>
        <v>5412.5</v>
      </c>
      <c r="T89" s="530">
        <f t="shared" si="17"/>
        <v>5000</v>
      </c>
      <c r="U89" s="530">
        <f t="shared" si="18"/>
        <v>6000</v>
      </c>
      <c r="V89" s="530">
        <f t="shared" si="19"/>
        <v>6000</v>
      </c>
    </row>
    <row r="90" spans="1:22" ht="13.2" customHeight="1">
      <c r="A90" s="238">
        <f t="shared" si="11"/>
        <v>42906</v>
      </c>
      <c r="B90" s="228">
        <f>VLOOKUP($A90,[3]Data!$B$4:$J$600,3)</f>
        <v>95096.51</v>
      </c>
      <c r="C90" s="228">
        <f>VLOOKUP($A90,[3]Data!$B$4:$J$600,9)</f>
        <v>145.84375</v>
      </c>
      <c r="D90" s="228">
        <f>VLOOKUP($A90,[3]Data!$B$4:$J$600,8)</f>
        <v>30.889583300000002</v>
      </c>
      <c r="E90" s="228">
        <f>VLOOKUP($A90,[3]Data!$B$4:$J$600,7)</f>
        <v>898.76041669999995</v>
      </c>
      <c r="F90" s="228">
        <f>VLOOKUP($A90,[3]Data!$B$4:$J$600,2)</f>
        <v>11527.083333299999</v>
      </c>
      <c r="G90" s="228">
        <f>VLOOKUP($A90,[3]Data!$B$4:$J$600,5)</f>
        <v>10.078290000000001</v>
      </c>
      <c r="H90" s="218" t="s">
        <v>347</v>
      </c>
      <c r="I90" s="229">
        <v>110</v>
      </c>
      <c r="J90" s="230">
        <f t="shared" si="21"/>
        <v>114.9541667</v>
      </c>
      <c r="K90" s="225">
        <v>0</v>
      </c>
      <c r="L90" s="199">
        <v>0</v>
      </c>
      <c r="M90" s="166">
        <f>'Contract Usage'!B127</f>
        <v>9.8493885295298966</v>
      </c>
      <c r="N90" s="225">
        <v>0</v>
      </c>
      <c r="O90" s="530">
        <f t="shared" si="15"/>
        <v>0</v>
      </c>
      <c r="P90" s="530">
        <f t="shared" si="13"/>
        <v>21412.5</v>
      </c>
      <c r="Q90" s="530">
        <f t="shared" si="20"/>
        <v>0</v>
      </c>
      <c r="R90" s="530">
        <f t="shared" si="14"/>
        <v>5000</v>
      </c>
      <c r="S90" s="530">
        <f t="shared" si="16"/>
        <v>5412.5</v>
      </c>
      <c r="T90" s="530">
        <f t="shared" si="17"/>
        <v>5000</v>
      </c>
      <c r="U90" s="530">
        <f t="shared" si="18"/>
        <v>6000</v>
      </c>
      <c r="V90" s="530">
        <f t="shared" si="19"/>
        <v>6000</v>
      </c>
    </row>
    <row r="91" spans="1:22" ht="13.2" customHeight="1">
      <c r="A91" s="238">
        <f t="shared" si="11"/>
        <v>42907</v>
      </c>
      <c r="B91" s="228">
        <f>VLOOKUP($A91,[3]Data!$B$4:$J$600,3)</f>
        <v>95744.56</v>
      </c>
      <c r="C91" s="228">
        <f>VLOOKUP($A91,[3]Data!$B$4:$J$600,9)</f>
        <v>248.82291670000001</v>
      </c>
      <c r="D91" s="228">
        <f>VLOOKUP($A91,[3]Data!$B$4:$J$600,8)</f>
        <v>29.7416667</v>
      </c>
      <c r="E91" s="228">
        <f>VLOOKUP($A91,[3]Data!$B$4:$J$600,7)</f>
        <v>908.89583330000005</v>
      </c>
      <c r="F91" s="228">
        <f>VLOOKUP($A91,[3]Data!$B$4:$J$600,2)</f>
        <v>11011.458333299999</v>
      </c>
      <c r="G91" s="228">
        <f>VLOOKUP($A91,[3]Data!$B$4:$J$600,5)</f>
        <v>10.123670000000001</v>
      </c>
      <c r="H91" s="218" t="s">
        <v>347</v>
      </c>
      <c r="I91" s="229">
        <v>110</v>
      </c>
      <c r="J91" s="230">
        <f t="shared" si="21"/>
        <v>219.08125000000001</v>
      </c>
      <c r="K91" s="225">
        <v>0</v>
      </c>
      <c r="L91" s="199">
        <v>0</v>
      </c>
      <c r="M91" s="166">
        <f>'Contract Usage'!B128</f>
        <v>9.8493885295298966</v>
      </c>
      <c r="N91" s="225">
        <v>0</v>
      </c>
      <c r="O91" s="530">
        <f t="shared" si="15"/>
        <v>0</v>
      </c>
      <c r="P91" s="530">
        <f t="shared" si="13"/>
        <v>21412.5</v>
      </c>
      <c r="Q91" s="530">
        <f t="shared" si="20"/>
        <v>0</v>
      </c>
      <c r="R91" s="530">
        <f t="shared" si="14"/>
        <v>5000</v>
      </c>
      <c r="S91" s="530">
        <f t="shared" si="16"/>
        <v>5412.5</v>
      </c>
      <c r="T91" s="530">
        <f t="shared" si="17"/>
        <v>5000</v>
      </c>
      <c r="U91" s="530">
        <f t="shared" si="18"/>
        <v>6000</v>
      </c>
      <c r="V91" s="530">
        <f t="shared" si="19"/>
        <v>6000</v>
      </c>
    </row>
    <row r="92" spans="1:22" ht="13.2" customHeight="1">
      <c r="A92" s="238">
        <f t="shared" si="11"/>
        <v>42908</v>
      </c>
      <c r="B92" s="228">
        <f>VLOOKUP($A92,[3]Data!$B$4:$J$600,3)</f>
        <v>96251.839999999997</v>
      </c>
      <c r="C92" s="228">
        <f>VLOOKUP($A92,[3]Data!$B$4:$J$600,9)</f>
        <v>262.125</v>
      </c>
      <c r="D92" s="228">
        <f>VLOOKUP($A92,[3]Data!$B$4:$J$600,8)</f>
        <v>28.391666699999998</v>
      </c>
      <c r="E92" s="228">
        <f>VLOOKUP($A92,[3]Data!$B$4:$J$600,7)</f>
        <v>866.15625</v>
      </c>
      <c r="F92" s="228">
        <f>VLOOKUP($A92,[3]Data!$B$4:$J$600,2)</f>
        <v>11130.208333299999</v>
      </c>
      <c r="G92" s="228">
        <f>VLOOKUP($A92,[3]Data!$B$4:$J$600,5)</f>
        <v>10.15896</v>
      </c>
      <c r="H92" s="218" t="s">
        <v>347</v>
      </c>
      <c r="I92" s="229">
        <v>110</v>
      </c>
      <c r="J92" s="230">
        <f t="shared" si="21"/>
        <v>233.7333333</v>
      </c>
      <c r="K92" s="225">
        <v>0</v>
      </c>
      <c r="L92" s="199">
        <v>0</v>
      </c>
      <c r="M92" s="166">
        <f>'Contract Usage'!B129</f>
        <v>9.8493885295298966</v>
      </c>
      <c r="N92" s="225">
        <v>0</v>
      </c>
      <c r="O92" s="530">
        <f t="shared" si="15"/>
        <v>0</v>
      </c>
      <c r="P92" s="530">
        <f t="shared" si="13"/>
        <v>21412.5</v>
      </c>
      <c r="Q92" s="530">
        <f t="shared" si="20"/>
        <v>0</v>
      </c>
      <c r="R92" s="530">
        <f t="shared" si="14"/>
        <v>5000</v>
      </c>
      <c r="S92" s="530">
        <f t="shared" si="16"/>
        <v>5412.5</v>
      </c>
      <c r="T92" s="530">
        <f t="shared" si="17"/>
        <v>5000</v>
      </c>
      <c r="U92" s="530">
        <f t="shared" si="18"/>
        <v>6000</v>
      </c>
      <c r="V92" s="530">
        <f t="shared" si="19"/>
        <v>6000</v>
      </c>
    </row>
    <row r="93" spans="1:22" ht="13.2" customHeight="1">
      <c r="A93" s="238">
        <f t="shared" si="11"/>
        <v>42909</v>
      </c>
      <c r="B93" s="228">
        <f>VLOOKUP($A93,[3]Data!$B$4:$J$600,3)</f>
        <v>96635.59</v>
      </c>
      <c r="C93" s="228">
        <f>VLOOKUP($A93,[3]Data!$B$4:$J$600,9)</f>
        <v>240.0625</v>
      </c>
      <c r="D93" s="228">
        <f>VLOOKUP($A93,[3]Data!$B$4:$J$600,8)</f>
        <v>26.1947917</v>
      </c>
      <c r="E93" s="228">
        <f>VLOOKUP($A93,[3]Data!$B$4:$J$600,7)</f>
        <v>766.04166669999995</v>
      </c>
      <c r="F93" s="228">
        <f>VLOOKUP($A93,[3]Data!$B$4:$J$600,2)</f>
        <v>10979.166666700001</v>
      </c>
      <c r="G93" s="228">
        <f>VLOOKUP($A93,[3]Data!$B$4:$J$600,5)</f>
        <v>10.189209999999999</v>
      </c>
      <c r="H93" s="218" t="s">
        <v>347</v>
      </c>
      <c r="I93" s="229">
        <v>110</v>
      </c>
      <c r="J93" s="230">
        <f t="shared" si="21"/>
        <v>213.8677083</v>
      </c>
      <c r="K93" s="225">
        <v>0</v>
      </c>
      <c r="L93" s="199">
        <v>0</v>
      </c>
      <c r="M93" s="166">
        <f>'Contract Usage'!B130</f>
        <v>9.8493885295298966</v>
      </c>
      <c r="N93" s="225">
        <v>0</v>
      </c>
      <c r="O93" s="530">
        <f t="shared" si="15"/>
        <v>0</v>
      </c>
      <c r="P93" s="530">
        <f t="shared" si="13"/>
        <v>21412.5</v>
      </c>
      <c r="Q93" s="530">
        <f t="shared" si="20"/>
        <v>0</v>
      </c>
      <c r="R93" s="530">
        <f t="shared" si="14"/>
        <v>5000</v>
      </c>
      <c r="S93" s="530">
        <f t="shared" si="16"/>
        <v>5412.5</v>
      </c>
      <c r="T93" s="530">
        <f t="shared" si="17"/>
        <v>5000</v>
      </c>
      <c r="U93" s="530">
        <f t="shared" si="18"/>
        <v>6000</v>
      </c>
      <c r="V93" s="530">
        <f t="shared" si="19"/>
        <v>6000</v>
      </c>
    </row>
    <row r="94" spans="1:22" ht="13.2" customHeight="1">
      <c r="A94" s="238">
        <f t="shared" si="11"/>
        <v>42910</v>
      </c>
      <c r="B94" s="228">
        <f>VLOOKUP($A94,[3]Data!$B$4:$J$600,3)</f>
        <v>97049.04</v>
      </c>
      <c r="C94" s="228">
        <f>VLOOKUP($A94,[3]Data!$B$4:$J$600,9)</f>
        <v>176.25</v>
      </c>
      <c r="D94" s="228">
        <f>VLOOKUP($A94,[3]Data!$B$4:$J$600,8)</f>
        <v>23.4</v>
      </c>
      <c r="E94" s="228">
        <f>VLOOKUP($A94,[3]Data!$B$4:$J$600,7)</f>
        <v>665.32291669999995</v>
      </c>
      <c r="F94" s="228">
        <f>VLOOKUP($A94,[3]Data!$B$4:$J$600,2)</f>
        <v>10643.75</v>
      </c>
      <c r="G94" s="228">
        <f>VLOOKUP($A94,[3]Data!$B$4:$J$600,5)</f>
        <v>10.21442</v>
      </c>
      <c r="H94" s="218" t="s">
        <v>347</v>
      </c>
      <c r="I94" s="229">
        <v>110</v>
      </c>
      <c r="J94" s="230">
        <f>+C94-D94</f>
        <v>152.85</v>
      </c>
      <c r="K94" s="225">
        <v>0</v>
      </c>
      <c r="L94" s="199">
        <v>0</v>
      </c>
      <c r="M94" s="166">
        <f>'Contract Usage'!B131</f>
        <v>9.8493885295298966</v>
      </c>
      <c r="N94" s="225">
        <v>0</v>
      </c>
      <c r="O94" s="530">
        <f t="shared" si="15"/>
        <v>0</v>
      </c>
      <c r="P94" s="530">
        <f t="shared" si="13"/>
        <v>21412.5</v>
      </c>
      <c r="Q94" s="530">
        <f t="shared" si="20"/>
        <v>0</v>
      </c>
      <c r="R94" s="530">
        <f t="shared" si="14"/>
        <v>5000</v>
      </c>
      <c r="S94" s="530">
        <f t="shared" si="16"/>
        <v>5412.5</v>
      </c>
      <c r="T94" s="530">
        <f t="shared" si="17"/>
        <v>5000</v>
      </c>
      <c r="U94" s="530">
        <f t="shared" si="18"/>
        <v>6000</v>
      </c>
      <c r="V94" s="530">
        <f t="shared" si="19"/>
        <v>6000</v>
      </c>
    </row>
    <row r="95" spans="1:22" ht="13.2" customHeight="1">
      <c r="A95" s="238">
        <f t="shared" si="11"/>
        <v>42911</v>
      </c>
      <c r="B95" s="228">
        <f>VLOOKUP($A95,[3]Data!$B$4:$J$600,3)</f>
        <v>97483.45</v>
      </c>
      <c r="C95" s="228">
        <f>VLOOKUP($A95,[3]Data!$B$4:$J$600,9)</f>
        <v>174.4375</v>
      </c>
      <c r="D95" s="228">
        <f>VLOOKUP($A95,[3]Data!$B$4:$J$600,8)</f>
        <v>21.478124999999999</v>
      </c>
      <c r="E95" s="228">
        <f>VLOOKUP($A95,[3]Data!$B$4:$J$600,7)</f>
        <v>553.86458330000005</v>
      </c>
      <c r="F95" s="228">
        <f>VLOOKUP($A95,[3]Data!$B$4:$J$600,2)</f>
        <v>9658.75</v>
      </c>
      <c r="G95" s="228">
        <f>VLOOKUP($A95,[3]Data!$B$4:$J$600,5)</f>
        <v>10.244669999999999</v>
      </c>
      <c r="H95" s="218" t="s">
        <v>347</v>
      </c>
      <c r="I95" s="229">
        <v>110</v>
      </c>
      <c r="J95" s="230">
        <f t="shared" si="21"/>
        <v>152.95937499999999</v>
      </c>
      <c r="K95" s="225">
        <v>0</v>
      </c>
      <c r="L95" s="199">
        <v>0</v>
      </c>
      <c r="M95" s="166">
        <f>'Contract Usage'!B132</f>
        <v>9.8493885295298966</v>
      </c>
      <c r="N95" s="225">
        <v>0</v>
      </c>
      <c r="O95" s="530">
        <f t="shared" si="15"/>
        <v>0</v>
      </c>
      <c r="P95" s="530">
        <f t="shared" si="13"/>
        <v>21412.5</v>
      </c>
      <c r="Q95" s="530">
        <f t="shared" si="20"/>
        <v>0</v>
      </c>
      <c r="R95" s="530">
        <f t="shared" si="14"/>
        <v>5000</v>
      </c>
      <c r="S95" s="530">
        <f t="shared" si="16"/>
        <v>5412.5</v>
      </c>
      <c r="T95" s="530">
        <f t="shared" si="17"/>
        <v>5000</v>
      </c>
      <c r="U95" s="530">
        <f t="shared" si="18"/>
        <v>6000</v>
      </c>
      <c r="V95" s="530">
        <f t="shared" si="19"/>
        <v>6000</v>
      </c>
    </row>
    <row r="96" spans="1:22" ht="13.2" customHeight="1">
      <c r="A96" s="238">
        <f t="shared" si="11"/>
        <v>42912</v>
      </c>
      <c r="B96" s="228">
        <f>VLOOKUP($A96,[3]Data!$B$4:$J$600,3)</f>
        <v>97947.98</v>
      </c>
      <c r="C96" s="228">
        <f>VLOOKUP($A96,[3]Data!$B$4:$J$600,9)</f>
        <v>172.21875</v>
      </c>
      <c r="D96" s="228">
        <f>VLOOKUP($A96,[3]Data!$B$4:$J$600,8)</f>
        <v>19.618749999999999</v>
      </c>
      <c r="E96" s="228">
        <f>VLOOKUP($A96,[3]Data!$B$4:$J$600,7)</f>
        <v>485.14583329999999</v>
      </c>
      <c r="F96" s="228">
        <f>VLOOKUP($A96,[3]Data!$B$4:$J$600,2)</f>
        <v>8644.8958332999991</v>
      </c>
      <c r="G96" s="228">
        <f>VLOOKUP($A96,[3]Data!$B$4:$J$600,5)</f>
        <v>10.27492</v>
      </c>
      <c r="H96" s="218" t="s">
        <v>347</v>
      </c>
      <c r="I96" s="229">
        <v>110</v>
      </c>
      <c r="J96" s="230">
        <f t="shared" si="21"/>
        <v>152.6</v>
      </c>
      <c r="K96" s="225">
        <v>0</v>
      </c>
      <c r="L96" s="199">
        <v>0</v>
      </c>
      <c r="M96" s="166">
        <f>'Contract Usage'!B133</f>
        <v>9.8493885295298966</v>
      </c>
      <c r="N96" s="225">
        <v>0</v>
      </c>
      <c r="O96" s="530">
        <f t="shared" si="15"/>
        <v>0</v>
      </c>
      <c r="P96" s="530">
        <f t="shared" si="13"/>
        <v>21412.5</v>
      </c>
      <c r="Q96" s="530">
        <f t="shared" si="20"/>
        <v>0</v>
      </c>
      <c r="R96" s="530">
        <f t="shared" si="14"/>
        <v>5000</v>
      </c>
      <c r="S96" s="530">
        <f t="shared" si="16"/>
        <v>5412.5</v>
      </c>
      <c r="T96" s="530">
        <f t="shared" si="17"/>
        <v>5000</v>
      </c>
      <c r="U96" s="530">
        <f t="shared" si="18"/>
        <v>6000</v>
      </c>
      <c r="V96" s="530">
        <f t="shared" si="19"/>
        <v>6000</v>
      </c>
    </row>
    <row r="97" spans="1:22" ht="13.2" customHeight="1">
      <c r="A97" s="238">
        <f t="shared" si="11"/>
        <v>42913</v>
      </c>
      <c r="B97" s="228">
        <f>VLOOKUP($A97,[3]Data!$B$4:$J$600,3)</f>
        <v>98404.44</v>
      </c>
      <c r="C97" s="228">
        <f>VLOOKUP($A97,[3]Data!$B$4:$J$600,9)</f>
        <v>171.85416670000001</v>
      </c>
      <c r="D97" s="228">
        <f>VLOOKUP($A97,[3]Data!$B$4:$J$600,8)</f>
        <v>17.856249999999999</v>
      </c>
      <c r="E97" s="228">
        <f>VLOOKUP($A97,[3]Data!$B$4:$J$600,7)</f>
        <v>426.15625</v>
      </c>
      <c r="F97" s="228">
        <f>VLOOKUP($A97,[3]Data!$B$4:$J$600,2)</f>
        <v>7654.375</v>
      </c>
      <c r="G97" s="228">
        <f>VLOOKUP($A97,[3]Data!$B$4:$J$600,5)</f>
        <v>10.30517</v>
      </c>
      <c r="H97" s="218" t="s">
        <v>347</v>
      </c>
      <c r="I97" s="229">
        <v>110</v>
      </c>
      <c r="J97" s="230">
        <f t="shared" si="21"/>
        <v>153.99791670000002</v>
      </c>
      <c r="K97" s="225">
        <v>0</v>
      </c>
      <c r="L97" s="199">
        <v>0</v>
      </c>
      <c r="M97" s="166">
        <f>'Contract Usage'!B134</f>
        <v>9.8493885295298966</v>
      </c>
      <c r="N97" s="225">
        <v>0</v>
      </c>
      <c r="O97" s="530">
        <f t="shared" si="15"/>
        <v>0</v>
      </c>
      <c r="P97" s="530">
        <f t="shared" si="13"/>
        <v>21412.5</v>
      </c>
      <c r="Q97" s="530">
        <f t="shared" si="20"/>
        <v>0</v>
      </c>
      <c r="R97" s="530">
        <f t="shared" si="14"/>
        <v>5000</v>
      </c>
      <c r="S97" s="530">
        <f t="shared" si="16"/>
        <v>5412.5</v>
      </c>
      <c r="T97" s="530">
        <f t="shared" si="17"/>
        <v>5000</v>
      </c>
      <c r="U97" s="530">
        <f t="shared" si="18"/>
        <v>6000</v>
      </c>
      <c r="V97" s="530">
        <f t="shared" si="19"/>
        <v>6000</v>
      </c>
    </row>
    <row r="98" spans="1:22" ht="13.2" customHeight="1">
      <c r="A98" s="238">
        <f t="shared" si="11"/>
        <v>42914</v>
      </c>
      <c r="B98" s="228">
        <f>VLOOKUP($A98,[3]Data!$B$4:$J$600,3)</f>
        <v>98871.8</v>
      </c>
      <c r="C98" s="228">
        <f>VLOOKUP($A98,[3]Data!$B$4:$J$600,9)</f>
        <v>152.75</v>
      </c>
      <c r="D98" s="228">
        <f>VLOOKUP($A98,[3]Data!$B$4:$J$600,8)</f>
        <v>16.667708300000001</v>
      </c>
      <c r="E98" s="228">
        <f>VLOOKUP($A98,[3]Data!$B$4:$J$600,7)</f>
        <v>368.5</v>
      </c>
      <c r="F98" s="228">
        <f>VLOOKUP($A98,[3]Data!$B$4:$J$600,2)</f>
        <v>7016.7708333</v>
      </c>
      <c r="G98" s="228">
        <f>VLOOKUP($A98,[3]Data!$B$4:$J$600,5)</f>
        <v>10.34046</v>
      </c>
      <c r="H98" s="218" t="s">
        <v>347</v>
      </c>
      <c r="I98" s="229">
        <v>110</v>
      </c>
      <c r="J98" s="230">
        <f t="shared" si="21"/>
        <v>136.08229169999998</v>
      </c>
      <c r="K98" s="225">
        <v>0</v>
      </c>
      <c r="L98" s="199">
        <v>0</v>
      </c>
      <c r="M98" s="166">
        <f>'Contract Usage'!B135</f>
        <v>9.8493885295298966</v>
      </c>
      <c r="N98" s="225">
        <v>0</v>
      </c>
      <c r="O98" s="530">
        <f t="shared" si="15"/>
        <v>0</v>
      </c>
      <c r="P98" s="530">
        <f t="shared" si="13"/>
        <v>21412.5</v>
      </c>
      <c r="Q98" s="530">
        <f t="shared" si="20"/>
        <v>0</v>
      </c>
      <c r="R98" s="530">
        <f t="shared" si="14"/>
        <v>5000</v>
      </c>
      <c r="S98" s="530">
        <f t="shared" si="16"/>
        <v>5412.5</v>
      </c>
      <c r="T98" s="530">
        <f t="shared" si="17"/>
        <v>5000</v>
      </c>
      <c r="U98" s="530">
        <f t="shared" si="18"/>
        <v>6000</v>
      </c>
      <c r="V98" s="530">
        <f t="shared" si="19"/>
        <v>6000</v>
      </c>
    </row>
    <row r="99" spans="1:22" ht="13.2" customHeight="1">
      <c r="A99" s="238">
        <f t="shared" si="11"/>
        <v>42915</v>
      </c>
      <c r="B99" s="228">
        <f>VLOOKUP($A99,[3]Data!$B$4:$J$600,3)</f>
        <v>99301.42</v>
      </c>
      <c r="C99" s="228">
        <f>VLOOKUP($A99,[3]Data!$B$4:$J$600,9)</f>
        <v>145.89583329999999</v>
      </c>
      <c r="D99" s="228">
        <f>VLOOKUP($A99,[3]Data!$B$4:$J$600,8)</f>
        <v>15.706250000000001</v>
      </c>
      <c r="E99" s="228">
        <f>VLOOKUP($A99,[3]Data!$B$4:$J$600,7)</f>
        <v>329.125</v>
      </c>
      <c r="F99" s="228">
        <f>VLOOKUP($A99,[3]Data!$B$4:$J$600,2)</f>
        <v>6416.5625</v>
      </c>
      <c r="G99" s="228">
        <f>VLOOKUP($A99,[3]Data!$B$4:$J$600,5)</f>
        <v>10.36567</v>
      </c>
      <c r="H99" s="218" t="s">
        <v>347</v>
      </c>
      <c r="I99" s="229">
        <v>110</v>
      </c>
      <c r="J99" s="230">
        <f t="shared" si="21"/>
        <v>130.18958329999998</v>
      </c>
      <c r="K99" s="225">
        <v>0</v>
      </c>
      <c r="L99" s="199">
        <v>0</v>
      </c>
      <c r="M99" s="166">
        <f>'Contract Usage'!B136</f>
        <v>9.8493885295298966</v>
      </c>
      <c r="N99" s="225">
        <v>0</v>
      </c>
      <c r="O99" s="530">
        <f t="shared" si="15"/>
        <v>0</v>
      </c>
      <c r="P99" s="530">
        <f t="shared" si="13"/>
        <v>21412.5</v>
      </c>
      <c r="Q99" s="530">
        <f t="shared" si="20"/>
        <v>0</v>
      </c>
      <c r="R99" s="530">
        <f t="shared" si="14"/>
        <v>5000</v>
      </c>
      <c r="S99" s="530">
        <f t="shared" si="16"/>
        <v>5412.5</v>
      </c>
      <c r="T99" s="530">
        <f t="shared" si="17"/>
        <v>5000</v>
      </c>
      <c r="U99" s="530">
        <f t="shared" si="18"/>
        <v>6000</v>
      </c>
      <c r="V99" s="530">
        <f t="shared" si="19"/>
        <v>6000</v>
      </c>
    </row>
    <row r="100" spans="1:22" ht="13.2" customHeight="1">
      <c r="A100" s="238">
        <f t="shared" si="11"/>
        <v>42916</v>
      </c>
      <c r="B100" s="228">
        <f>VLOOKUP($A100,[3]Data!$B$4:$J$600,3)</f>
        <v>99682.94</v>
      </c>
      <c r="C100" s="228">
        <f>VLOOKUP($A100,[3]Data!$B$4:$J$600,9)</f>
        <v>144.35416670000001</v>
      </c>
      <c r="D100" s="228">
        <f>VLOOKUP($A100,[3]Data!$B$4:$J$600,8)</f>
        <v>14.8916667</v>
      </c>
      <c r="E100" s="228">
        <f>VLOOKUP($A100,[3]Data!$B$4:$J$600,7)</f>
        <v>322.20833329999999</v>
      </c>
      <c r="F100" s="228">
        <f>VLOOKUP($A100,[3]Data!$B$4:$J$600,2)</f>
        <v>5742.6041667</v>
      </c>
      <c r="G100" s="228">
        <f>VLOOKUP($A100,[3]Data!$B$4:$J$600,5)</f>
        <v>10.39592</v>
      </c>
      <c r="H100" s="218" t="s">
        <v>347</v>
      </c>
      <c r="I100" s="229">
        <v>110</v>
      </c>
      <c r="J100" s="230">
        <f t="shared" si="21"/>
        <v>129.46250000000001</v>
      </c>
      <c r="K100" s="225">
        <v>0</v>
      </c>
      <c r="L100" s="199">
        <v>0</v>
      </c>
      <c r="M100" s="166">
        <f>'Contract Usage'!B137</f>
        <v>9.8493885295298966</v>
      </c>
      <c r="N100" s="225">
        <v>0</v>
      </c>
      <c r="O100" s="530">
        <f t="shared" si="15"/>
        <v>0</v>
      </c>
      <c r="P100" s="530">
        <f t="shared" si="13"/>
        <v>21412.5</v>
      </c>
      <c r="Q100" s="530">
        <f t="shared" si="20"/>
        <v>0</v>
      </c>
      <c r="R100" s="530">
        <f t="shared" si="14"/>
        <v>5000</v>
      </c>
      <c r="S100" s="530">
        <f t="shared" si="16"/>
        <v>5412.5</v>
      </c>
      <c r="T100" s="530">
        <f t="shared" si="17"/>
        <v>5000</v>
      </c>
      <c r="U100" s="530">
        <f t="shared" si="18"/>
        <v>6000</v>
      </c>
      <c r="V100" s="530">
        <f t="shared" si="19"/>
        <v>6000</v>
      </c>
    </row>
    <row r="101" spans="1:22" ht="13.2" customHeight="1">
      <c r="A101" s="238">
        <f t="shared" si="11"/>
        <v>42917</v>
      </c>
      <c r="B101" s="228">
        <f>VLOOKUP($A101,[3]Data!$B$4:$J$600,3)</f>
        <v>99908.56</v>
      </c>
      <c r="C101" s="228">
        <f>VLOOKUP($A101,[3]Data!$B$4:$J$600,9)</f>
        <v>143.45833329999999</v>
      </c>
      <c r="D101" s="228">
        <f>VLOOKUP($A101,[3]Data!$B$4:$J$600,8)</f>
        <v>14.2875</v>
      </c>
      <c r="E101" s="228">
        <f>VLOOKUP($A101,[3]Data!$B$4:$J$600,7)</f>
        <v>331.8125</v>
      </c>
      <c r="F101" s="228">
        <f>VLOOKUP($A101,[3]Data!$B$4:$J$600,2)</f>
        <v>5573.3333333</v>
      </c>
      <c r="G101" s="228">
        <f>VLOOKUP($A101,[3]Data!$B$4:$J$600,5)</f>
        <v>9.3674199999999992</v>
      </c>
      <c r="H101" s="218" t="s">
        <v>347</v>
      </c>
      <c r="I101" s="229">
        <v>110</v>
      </c>
      <c r="J101" s="230">
        <f t="shared" si="21"/>
        <v>129.1708333</v>
      </c>
      <c r="K101" s="225">
        <v>0</v>
      </c>
      <c r="L101" s="199">
        <v>0</v>
      </c>
      <c r="M101" s="166">
        <f>'Contract Usage'!B138</f>
        <v>15.710573698066124</v>
      </c>
      <c r="N101" s="225">
        <v>0</v>
      </c>
      <c r="O101" s="530">
        <f t="shared" si="15"/>
        <v>0</v>
      </c>
      <c r="P101" s="530">
        <f t="shared" si="13"/>
        <v>21412.5</v>
      </c>
      <c r="Q101" s="530">
        <f t="shared" si="20"/>
        <v>0</v>
      </c>
      <c r="R101" s="530">
        <f t="shared" si="14"/>
        <v>5000</v>
      </c>
      <c r="S101" s="530">
        <f t="shared" si="16"/>
        <v>5412.5</v>
      </c>
      <c r="T101" s="530">
        <f t="shared" si="17"/>
        <v>5000</v>
      </c>
      <c r="U101" s="530">
        <f t="shared" si="18"/>
        <v>6000</v>
      </c>
      <c r="V101" s="530">
        <f t="shared" si="19"/>
        <v>6000</v>
      </c>
    </row>
    <row r="102" spans="1:22" ht="13.2" customHeight="1">
      <c r="A102" s="238">
        <f t="shared" si="11"/>
        <v>42918</v>
      </c>
      <c r="B102" s="228">
        <f>VLOOKUP($A102,[3]Data!$B$4:$J$600,3)</f>
        <v>100065.88</v>
      </c>
      <c r="C102" s="228">
        <f>VLOOKUP($A102,[3]Data!$B$4:$J$600,9)</f>
        <v>142.64583329999999</v>
      </c>
      <c r="D102" s="228">
        <f>VLOOKUP($A102,[3]Data!$B$4:$J$600,8)</f>
        <v>13.6958333</v>
      </c>
      <c r="E102" s="228">
        <f>VLOOKUP($A102,[3]Data!$B$4:$J$600,7)</f>
        <v>296.63541670000001</v>
      </c>
      <c r="F102" s="228">
        <f>VLOOKUP($A102,[3]Data!$B$4:$J$600,2)</f>
        <v>5150.7291667</v>
      </c>
      <c r="G102" s="228">
        <f>VLOOKUP($A102,[3]Data!$B$4:$J$600,5)</f>
        <v>9.3774999999999995</v>
      </c>
      <c r="H102" s="218" t="s">
        <v>347</v>
      </c>
      <c r="I102" s="229">
        <v>110</v>
      </c>
      <c r="J102" s="230">
        <f t="shared" si="21"/>
        <v>128.94999999999999</v>
      </c>
      <c r="K102" s="225">
        <v>0</v>
      </c>
      <c r="L102" s="199">
        <v>0</v>
      </c>
      <c r="M102" s="166">
        <f>'Contract Usage'!B139</f>
        <v>15.710573698066124</v>
      </c>
      <c r="N102" s="225">
        <v>0</v>
      </c>
      <c r="O102" s="530">
        <f t="shared" si="15"/>
        <v>0</v>
      </c>
      <c r="P102" s="530">
        <f t="shared" si="13"/>
        <v>21412.5</v>
      </c>
      <c r="Q102" s="530">
        <f t="shared" si="20"/>
        <v>0</v>
      </c>
      <c r="R102" s="530">
        <f t="shared" si="14"/>
        <v>5000</v>
      </c>
      <c r="S102" s="530">
        <f t="shared" si="16"/>
        <v>5412.5</v>
      </c>
      <c r="T102" s="530">
        <f t="shared" si="17"/>
        <v>5000</v>
      </c>
      <c r="U102" s="530">
        <f t="shared" si="18"/>
        <v>6000</v>
      </c>
      <c r="V102" s="530">
        <f t="shared" si="19"/>
        <v>6000</v>
      </c>
    </row>
    <row r="103" spans="1:22" ht="13.2" customHeight="1">
      <c r="A103" s="238">
        <f t="shared" si="11"/>
        <v>42919</v>
      </c>
      <c r="B103" s="228">
        <f>VLOOKUP($A103,[3]Data!$B$4:$J$600,3)</f>
        <v>100213.27</v>
      </c>
      <c r="C103" s="228">
        <f>VLOOKUP($A103,[3]Data!$B$4:$J$600,9)</f>
        <v>142.14583329999999</v>
      </c>
      <c r="D103" s="228">
        <f>VLOOKUP($A103,[3]Data!$B$4:$J$600,8)</f>
        <v>13.1666667</v>
      </c>
      <c r="E103" s="228">
        <f>VLOOKUP($A103,[3]Data!$B$4:$J$600,7)</f>
        <v>246.875</v>
      </c>
      <c r="F103" s="228">
        <f>VLOOKUP($A103,[3]Data!$B$4:$J$600,2)</f>
        <v>4695</v>
      </c>
      <c r="G103" s="228">
        <f>VLOOKUP($A103,[3]Data!$B$4:$J$600,5)</f>
        <v>9.3825400000000005</v>
      </c>
      <c r="H103" s="218" t="s">
        <v>347</v>
      </c>
      <c r="I103" s="229">
        <v>110</v>
      </c>
      <c r="J103" s="230">
        <f t="shared" si="21"/>
        <v>128.97916659999999</v>
      </c>
      <c r="K103" s="225">
        <v>0</v>
      </c>
      <c r="L103" s="199">
        <v>0</v>
      </c>
      <c r="M103" s="166">
        <f>'Contract Usage'!B140</f>
        <v>15.710573698066124</v>
      </c>
      <c r="N103" s="225">
        <v>0</v>
      </c>
      <c r="O103" s="530">
        <f t="shared" si="15"/>
        <v>0</v>
      </c>
      <c r="P103" s="530">
        <f t="shared" si="13"/>
        <v>21412.5</v>
      </c>
      <c r="Q103" s="530">
        <f>(+Q102+(K103)*1.9835)</f>
        <v>0</v>
      </c>
      <c r="R103" s="530">
        <f t="shared" si="14"/>
        <v>5000</v>
      </c>
      <c r="S103" s="530">
        <f t="shared" si="16"/>
        <v>5412.5</v>
      </c>
      <c r="T103" s="530">
        <f t="shared" si="17"/>
        <v>5000</v>
      </c>
      <c r="U103" s="530">
        <f t="shared" si="18"/>
        <v>6000</v>
      </c>
      <c r="V103" s="530">
        <f t="shared" si="19"/>
        <v>6000</v>
      </c>
    </row>
    <row r="104" spans="1:22" ht="13.2" customHeight="1">
      <c r="A104" s="238">
        <f t="shared" si="11"/>
        <v>42920</v>
      </c>
      <c r="B104" s="228">
        <f>VLOOKUP($A104,[3]Data!$B$4:$J$600,3)</f>
        <v>100390.6</v>
      </c>
      <c r="C104" s="228">
        <f>VLOOKUP($A104,[3]Data!$B$4:$J$600,9)</f>
        <v>142</v>
      </c>
      <c r="D104" s="228">
        <f>VLOOKUP($A104,[3]Data!$B$4:$J$600,8)</f>
        <v>12.6666667</v>
      </c>
      <c r="E104" s="228">
        <f>VLOOKUP($A104,[3]Data!$B$4:$J$600,7)</f>
        <v>227.14583329999999</v>
      </c>
      <c r="F104" s="228">
        <f>VLOOKUP($A104,[3]Data!$B$4:$J$600,2)</f>
        <v>4360.2083333</v>
      </c>
      <c r="G104" s="228">
        <f>VLOOKUP($A104,[3]Data!$B$4:$J$600,5)</f>
        <v>9.3976699999999997</v>
      </c>
      <c r="H104" s="218" t="s">
        <v>347</v>
      </c>
      <c r="I104" s="229">
        <v>110</v>
      </c>
      <c r="J104" s="230">
        <f t="shared" si="21"/>
        <v>129.33333329999999</v>
      </c>
      <c r="K104" s="225">
        <v>0</v>
      </c>
      <c r="L104" s="199">
        <v>0</v>
      </c>
      <c r="M104" s="166">
        <f>'Contract Usage'!B141</f>
        <v>15.710573698066124</v>
      </c>
      <c r="N104" s="225">
        <v>0</v>
      </c>
      <c r="O104" s="530">
        <f t="shared" si="15"/>
        <v>0</v>
      </c>
      <c r="P104" s="530">
        <f t="shared" si="13"/>
        <v>21412.5</v>
      </c>
      <c r="Q104" s="530">
        <f t="shared" si="20"/>
        <v>0</v>
      </c>
      <c r="R104" s="530">
        <f t="shared" si="14"/>
        <v>5000</v>
      </c>
      <c r="S104" s="530">
        <f t="shared" si="16"/>
        <v>5412.5</v>
      </c>
      <c r="T104" s="530">
        <f t="shared" si="17"/>
        <v>5000</v>
      </c>
      <c r="U104" s="530">
        <f t="shared" si="18"/>
        <v>6000</v>
      </c>
      <c r="V104" s="530">
        <f t="shared" si="19"/>
        <v>6000</v>
      </c>
    </row>
    <row r="105" spans="1:22" ht="13.2" customHeight="1">
      <c r="A105" s="238">
        <f t="shared" si="11"/>
        <v>42921</v>
      </c>
      <c r="B105" s="228">
        <f>VLOOKUP($A105,[3]Data!$B$4:$J$600,3)</f>
        <v>100577.77</v>
      </c>
      <c r="C105" s="228">
        <f>VLOOKUP($A105,[3]Data!$B$4:$J$600,9)</f>
        <v>141.79166670000001</v>
      </c>
      <c r="D105" s="228">
        <f>VLOOKUP($A105,[3]Data!$B$4:$J$600,8)</f>
        <v>12.0083333</v>
      </c>
      <c r="E105" s="228">
        <f>VLOOKUP($A105,[3]Data!$B$4:$J$600,7)</f>
        <v>226.57291670000001</v>
      </c>
      <c r="F105" s="228">
        <f>VLOOKUP($A105,[3]Data!$B$4:$J$600,2)</f>
        <v>4185</v>
      </c>
      <c r="G105" s="228">
        <f>VLOOKUP($A105,[3]Data!$B$4:$J$600,5)</f>
        <v>9.4077500000000001</v>
      </c>
      <c r="H105" s="218" t="s">
        <v>347</v>
      </c>
      <c r="I105" s="229">
        <v>110</v>
      </c>
      <c r="J105" s="230">
        <f t="shared" si="21"/>
        <v>129.7833334</v>
      </c>
      <c r="K105" s="225">
        <v>0</v>
      </c>
      <c r="L105" s="199">
        <v>0</v>
      </c>
      <c r="M105" s="166">
        <f>'Contract Usage'!B142</f>
        <v>15.710573698066124</v>
      </c>
      <c r="N105" s="225">
        <v>0</v>
      </c>
      <c r="O105" s="530">
        <f t="shared" si="15"/>
        <v>0</v>
      </c>
      <c r="P105" s="530">
        <f t="shared" si="13"/>
        <v>21412.5</v>
      </c>
      <c r="Q105" s="530">
        <f t="shared" si="20"/>
        <v>0</v>
      </c>
      <c r="R105" s="530">
        <f t="shared" si="14"/>
        <v>5000</v>
      </c>
      <c r="S105" s="530">
        <f t="shared" si="16"/>
        <v>5412.5</v>
      </c>
      <c r="T105" s="530">
        <f t="shared" si="17"/>
        <v>5000</v>
      </c>
      <c r="U105" s="530">
        <f t="shared" si="18"/>
        <v>6000</v>
      </c>
      <c r="V105" s="530">
        <f t="shared" si="19"/>
        <v>6000</v>
      </c>
    </row>
    <row r="106" spans="1:22" ht="13.2" customHeight="1">
      <c r="A106" s="238">
        <f t="shared" si="11"/>
        <v>42922</v>
      </c>
      <c r="B106" s="228">
        <f>VLOOKUP($A106,[3]Data!$B$4:$J$600,3)</f>
        <v>100716</v>
      </c>
      <c r="C106" s="228">
        <f>VLOOKUP($A106,[3]Data!$B$4:$J$600,9)</f>
        <v>140.64583329999999</v>
      </c>
      <c r="D106" s="228">
        <f>VLOOKUP($A106,[3]Data!$B$4:$J$600,8)</f>
        <v>11.466666699999999</v>
      </c>
      <c r="E106" s="228">
        <f>VLOOKUP($A106,[3]Data!$B$4:$J$600,7)</f>
        <v>219.69791670000001</v>
      </c>
      <c r="F106" s="228">
        <f>VLOOKUP($A106,[3]Data!$B$4:$J$600,2)</f>
        <v>4034.5833333</v>
      </c>
      <c r="G106" s="228">
        <f>VLOOKUP($A106,[3]Data!$B$4:$J$600,5)</f>
        <v>9.4127899999999993</v>
      </c>
      <c r="H106" s="218" t="s">
        <v>347</v>
      </c>
      <c r="I106" s="229">
        <v>110</v>
      </c>
      <c r="J106" s="230">
        <f t="shared" si="21"/>
        <v>129.1791666</v>
      </c>
      <c r="K106" s="225">
        <v>0</v>
      </c>
      <c r="L106" s="199">
        <v>0</v>
      </c>
      <c r="M106" s="166">
        <f>'Contract Usage'!B143</f>
        <v>15.710573698066124</v>
      </c>
      <c r="N106" s="225">
        <v>0</v>
      </c>
      <c r="O106" s="530">
        <f t="shared" si="15"/>
        <v>0</v>
      </c>
      <c r="P106" s="530">
        <f t="shared" si="13"/>
        <v>21412.5</v>
      </c>
      <c r="Q106" s="530">
        <f t="shared" si="20"/>
        <v>0</v>
      </c>
      <c r="R106" s="530">
        <f t="shared" si="14"/>
        <v>5000</v>
      </c>
      <c r="S106" s="530">
        <f t="shared" si="16"/>
        <v>5412.5</v>
      </c>
      <c r="T106" s="530">
        <f t="shared" si="17"/>
        <v>5000</v>
      </c>
      <c r="U106" s="530">
        <f t="shared" si="18"/>
        <v>6000</v>
      </c>
      <c r="V106" s="530">
        <f t="shared" si="19"/>
        <v>6000</v>
      </c>
    </row>
    <row r="107" spans="1:22" ht="13.2" customHeight="1">
      <c r="A107" s="238">
        <f t="shared" si="11"/>
        <v>42923</v>
      </c>
      <c r="B107" s="228">
        <f>VLOOKUP($A107,[3]Data!$B$4:$J$600,3)</f>
        <v>100952.77</v>
      </c>
      <c r="C107" s="228">
        <f>VLOOKUP($A107,[3]Data!$B$4:$J$600,9)</f>
        <v>140.16666670000001</v>
      </c>
      <c r="D107" s="228">
        <f>VLOOKUP($A107,[3]Data!$B$4:$J$600,8)</f>
        <v>10.85</v>
      </c>
      <c r="E107" s="228">
        <f>VLOOKUP($A107,[3]Data!$B$4:$J$600,7)</f>
        <v>203.52083329999999</v>
      </c>
      <c r="F107" s="228">
        <f>VLOOKUP($A107,[3]Data!$B$4:$J$600,2)</f>
        <v>3946.875</v>
      </c>
      <c r="G107" s="228">
        <f>VLOOKUP($A107,[3]Data!$B$4:$J$600,5)</f>
        <v>9.4279200000000003</v>
      </c>
      <c r="H107" s="218" t="s">
        <v>347</v>
      </c>
      <c r="I107" s="229">
        <v>110</v>
      </c>
      <c r="J107" s="230">
        <f t="shared" si="21"/>
        <v>129.31666670000001</v>
      </c>
      <c r="K107" s="225">
        <v>0</v>
      </c>
      <c r="L107" s="199">
        <v>0</v>
      </c>
      <c r="M107" s="166">
        <f>'Contract Usage'!B144</f>
        <v>15.710573698066124</v>
      </c>
      <c r="N107" s="225">
        <v>0</v>
      </c>
      <c r="O107" s="530">
        <f t="shared" si="15"/>
        <v>0</v>
      </c>
      <c r="P107" s="530">
        <f t="shared" si="13"/>
        <v>21412.5</v>
      </c>
      <c r="Q107" s="530">
        <f t="shared" si="20"/>
        <v>0</v>
      </c>
      <c r="R107" s="530">
        <f t="shared" si="14"/>
        <v>5000</v>
      </c>
      <c r="S107" s="530">
        <f t="shared" si="16"/>
        <v>5412.5</v>
      </c>
      <c r="T107" s="530">
        <f t="shared" si="17"/>
        <v>5000</v>
      </c>
      <c r="U107" s="530">
        <f t="shared" si="18"/>
        <v>6000</v>
      </c>
      <c r="V107" s="530">
        <f t="shared" si="19"/>
        <v>6000</v>
      </c>
    </row>
    <row r="108" spans="1:22" ht="13.2" customHeight="1">
      <c r="A108" s="238">
        <f t="shared" si="11"/>
        <v>42924</v>
      </c>
      <c r="B108" s="228">
        <f>VLOOKUP($A108,[3]Data!$B$4:$J$600,3)</f>
        <v>101111.13</v>
      </c>
      <c r="C108" s="228">
        <f>VLOOKUP($A108,[3]Data!$B$4:$J$600,9)</f>
        <v>140.02083329999999</v>
      </c>
      <c r="D108" s="228">
        <f>VLOOKUP($A108,[3]Data!$B$4:$J$600,8)</f>
        <v>10.387499999999999</v>
      </c>
      <c r="E108" s="228">
        <f>VLOOKUP($A108,[3]Data!$B$4:$J$600,7)</f>
        <v>175.21875</v>
      </c>
      <c r="F108" s="228">
        <f>VLOOKUP($A108,[3]Data!$B$4:$J$600,2)</f>
        <v>3856.25</v>
      </c>
      <c r="G108" s="228">
        <f>VLOOKUP($A108,[3]Data!$B$4:$J$600,5)</f>
        <v>9.4380000000000006</v>
      </c>
      <c r="H108" s="218" t="s">
        <v>347</v>
      </c>
      <c r="I108" s="229">
        <v>110</v>
      </c>
      <c r="J108" s="230">
        <f t="shared" si="21"/>
        <v>129.6333333</v>
      </c>
      <c r="K108" s="225">
        <v>0</v>
      </c>
      <c r="L108" s="199">
        <v>0</v>
      </c>
      <c r="M108" s="166">
        <f>'Contract Usage'!B145</f>
        <v>15.710573698066124</v>
      </c>
      <c r="N108" s="225">
        <v>0</v>
      </c>
      <c r="O108" s="530">
        <f t="shared" si="15"/>
        <v>0</v>
      </c>
      <c r="P108" s="530">
        <f t="shared" si="13"/>
        <v>21412.5</v>
      </c>
      <c r="Q108" s="530">
        <f t="shared" si="20"/>
        <v>0</v>
      </c>
      <c r="R108" s="530">
        <f t="shared" si="14"/>
        <v>5000</v>
      </c>
      <c r="S108" s="530">
        <f t="shared" si="16"/>
        <v>5412.5</v>
      </c>
      <c r="T108" s="530">
        <f t="shared" si="17"/>
        <v>5000</v>
      </c>
      <c r="U108" s="530">
        <f t="shared" si="18"/>
        <v>6000</v>
      </c>
      <c r="V108" s="530">
        <f t="shared" si="19"/>
        <v>6000</v>
      </c>
    </row>
    <row r="109" spans="1:22" ht="13.2" customHeight="1">
      <c r="A109" s="238">
        <f t="shared" si="11"/>
        <v>42925</v>
      </c>
      <c r="B109" s="228">
        <f>VLOOKUP($A109,[3]Data!$B$4:$J$600,3)</f>
        <v>101259.51</v>
      </c>
      <c r="C109" s="228">
        <f>VLOOKUP($A109,[3]Data!$B$4:$J$600,9)</f>
        <v>139.875</v>
      </c>
      <c r="D109" s="228">
        <f>VLOOKUP($A109,[3]Data!$B$4:$J$600,8)</f>
        <v>10.0866667</v>
      </c>
      <c r="E109" s="228">
        <f>VLOOKUP($A109,[3]Data!$B$4:$J$600,7)</f>
        <v>151.9375</v>
      </c>
      <c r="F109" s="228">
        <f>VLOOKUP($A109,[3]Data!$B$4:$J$600,2)</f>
        <v>3759.6875</v>
      </c>
      <c r="G109" s="228">
        <f>VLOOKUP($A109,[3]Data!$B$4:$J$600,5)</f>
        <v>9.4480799999999991</v>
      </c>
      <c r="H109" s="218" t="s">
        <v>347</v>
      </c>
      <c r="I109" s="229">
        <v>110</v>
      </c>
      <c r="J109" s="230">
        <f t="shared" si="21"/>
        <v>129.78833330000001</v>
      </c>
      <c r="K109" s="225">
        <v>0</v>
      </c>
      <c r="L109" s="199">
        <v>0</v>
      </c>
      <c r="M109" s="166">
        <f>'Contract Usage'!B146</f>
        <v>15.710573698066124</v>
      </c>
      <c r="N109" s="225">
        <v>0</v>
      </c>
      <c r="O109" s="530">
        <f t="shared" si="15"/>
        <v>0</v>
      </c>
      <c r="P109" s="530">
        <f t="shared" si="13"/>
        <v>21412.5</v>
      </c>
      <c r="Q109" s="530">
        <f t="shared" si="20"/>
        <v>0</v>
      </c>
      <c r="R109" s="530">
        <f t="shared" si="14"/>
        <v>5000</v>
      </c>
      <c r="S109" s="530">
        <f t="shared" si="16"/>
        <v>5412.5</v>
      </c>
      <c r="T109" s="530">
        <f t="shared" si="17"/>
        <v>5000</v>
      </c>
      <c r="U109" s="530">
        <f t="shared" si="18"/>
        <v>6000</v>
      </c>
      <c r="V109" s="530">
        <f t="shared" si="19"/>
        <v>6000</v>
      </c>
    </row>
    <row r="110" spans="1:22" ht="13.2" customHeight="1">
      <c r="A110" s="238">
        <f t="shared" si="11"/>
        <v>42926</v>
      </c>
      <c r="B110" s="228">
        <f>VLOOKUP($A110,[3]Data!$B$4:$J$600,3)</f>
        <v>101378.5</v>
      </c>
      <c r="C110" s="228">
        <f>VLOOKUP($A110,[3]Data!$B$4:$J$600,9)</f>
        <v>138.95833329999999</v>
      </c>
      <c r="D110" s="228">
        <f>VLOOKUP($A110,[3]Data!$B$4:$J$600,8)</f>
        <v>9.6422916999999995</v>
      </c>
      <c r="E110" s="228">
        <f>VLOOKUP($A110,[3]Data!$B$4:$J$600,7)</f>
        <v>145.82291670000001</v>
      </c>
      <c r="F110" s="228">
        <f>VLOOKUP($A110,[3]Data!$B$4:$J$600,2)</f>
        <v>3614.8958333</v>
      </c>
      <c r="G110" s="228">
        <f>VLOOKUP($A110,[3]Data!$B$4:$J$600,5)</f>
        <v>9.4531299999999998</v>
      </c>
      <c r="H110" s="218" t="s">
        <v>347</v>
      </c>
      <c r="I110" s="229">
        <v>110</v>
      </c>
      <c r="J110" s="230">
        <f t="shared" si="21"/>
        <v>129.31604160000001</v>
      </c>
      <c r="K110" s="225">
        <v>0</v>
      </c>
      <c r="L110" s="199">
        <v>0</v>
      </c>
      <c r="M110" s="166">
        <f>'Contract Usage'!B147</f>
        <v>15.710573698066124</v>
      </c>
      <c r="N110" s="225">
        <v>0</v>
      </c>
      <c r="O110" s="530">
        <f t="shared" si="15"/>
        <v>0</v>
      </c>
      <c r="P110" s="530">
        <f>$H$1-Q110</f>
        <v>21412.5</v>
      </c>
      <c r="Q110" s="530">
        <f t="shared" ref="Q110:Q141" si="22">(+Q109+(K110)*1.9835)</f>
        <v>0</v>
      </c>
      <c r="R110" s="530">
        <f t="shared" si="14"/>
        <v>5000</v>
      </c>
      <c r="S110" s="530">
        <f t="shared" si="16"/>
        <v>5412.5</v>
      </c>
      <c r="T110" s="530">
        <f t="shared" si="17"/>
        <v>5000</v>
      </c>
      <c r="U110" s="530">
        <f t="shared" si="18"/>
        <v>6000</v>
      </c>
      <c r="V110" s="530">
        <f t="shared" si="19"/>
        <v>6000</v>
      </c>
    </row>
    <row r="111" spans="1:22" ht="13.2" customHeight="1">
      <c r="A111" s="238">
        <f t="shared" si="11"/>
        <v>42927</v>
      </c>
      <c r="B111" s="228">
        <f>VLOOKUP($A111,[3]Data!$B$4:$J$600,3)</f>
        <v>101527.13</v>
      </c>
      <c r="C111" s="228">
        <f>VLOOKUP($A111,[3]Data!$B$4:$J$600,9)</f>
        <v>138.04166670000001</v>
      </c>
      <c r="D111" s="228">
        <f>VLOOKUP($A111,[3]Data!$B$4:$J$600,8)</f>
        <v>9.2443749999999998</v>
      </c>
      <c r="E111" s="228">
        <f>VLOOKUP($A111,[3]Data!$B$4:$J$600,7)</f>
        <v>157.23958329999999</v>
      </c>
      <c r="F111" s="228">
        <f>VLOOKUP($A111,[3]Data!$B$4:$J$600,2)</f>
        <v>3402.0833333</v>
      </c>
      <c r="G111" s="228">
        <f>VLOOKUP($A111,[3]Data!$B$4:$J$600,5)</f>
        <v>9.4632100000000001</v>
      </c>
      <c r="H111" s="218" t="s">
        <v>347</v>
      </c>
      <c r="I111" s="229">
        <v>110</v>
      </c>
      <c r="J111" s="230">
        <f t="shared" si="21"/>
        <v>128.79729170000002</v>
      </c>
      <c r="K111" s="225">
        <v>0</v>
      </c>
      <c r="L111" s="199">
        <v>0</v>
      </c>
      <c r="M111" s="166">
        <f>'Contract Usage'!B148</f>
        <v>15.710573698066124</v>
      </c>
      <c r="N111" s="225">
        <v>0</v>
      </c>
      <c r="O111" s="530">
        <f t="shared" si="15"/>
        <v>0</v>
      </c>
      <c r="P111" s="530">
        <f t="shared" ref="P111:P174" si="23">$H$1-Q111</f>
        <v>21412.5</v>
      </c>
      <c r="Q111" s="530">
        <f t="shared" si="22"/>
        <v>0</v>
      </c>
      <c r="R111" s="530">
        <f t="shared" si="14"/>
        <v>5000</v>
      </c>
      <c r="S111" s="530">
        <f t="shared" si="16"/>
        <v>5412.5</v>
      </c>
      <c r="T111" s="530">
        <f t="shared" si="17"/>
        <v>5000</v>
      </c>
      <c r="U111" s="530">
        <f t="shared" si="18"/>
        <v>6000</v>
      </c>
      <c r="V111" s="530">
        <f t="shared" si="19"/>
        <v>6000</v>
      </c>
    </row>
    <row r="112" spans="1:22" ht="13.2" customHeight="1">
      <c r="A112" s="238">
        <f t="shared" si="11"/>
        <v>42928</v>
      </c>
      <c r="B112" s="228">
        <f>VLOOKUP($A112,[3]Data!$B$4:$J$600,3)</f>
        <v>101745.73</v>
      </c>
      <c r="C112" s="228">
        <f>VLOOKUP($A112,[3]Data!$B$4:$J$600,9)</f>
        <v>138.16666670000001</v>
      </c>
      <c r="D112" s="228">
        <f>VLOOKUP($A112,[3]Data!$B$4:$J$600,8)</f>
        <v>8.9071874999999991</v>
      </c>
      <c r="E112" s="228">
        <f>VLOOKUP($A112,[3]Data!$B$4:$J$600,7)</f>
        <v>206.79166670000001</v>
      </c>
      <c r="F112" s="228">
        <f>VLOOKUP($A112,[3]Data!$B$4:$J$600,2)</f>
        <v>3984.7222222</v>
      </c>
      <c r="G112" s="228">
        <f>VLOOKUP($A112,[3]Data!$B$4:$J$600,5)</f>
        <v>9.4783299999999997</v>
      </c>
      <c r="H112" s="218" t="s">
        <v>347</v>
      </c>
      <c r="I112" s="229">
        <v>110</v>
      </c>
      <c r="J112" s="230">
        <f t="shared" si="21"/>
        <v>129.25947920000002</v>
      </c>
      <c r="K112" s="225">
        <v>0</v>
      </c>
      <c r="L112" s="199">
        <v>0</v>
      </c>
      <c r="M112" s="166">
        <f>'Contract Usage'!B149</f>
        <v>15.710573698066124</v>
      </c>
      <c r="N112" s="225">
        <v>0</v>
      </c>
      <c r="O112" s="530">
        <f t="shared" si="15"/>
        <v>0</v>
      </c>
      <c r="P112" s="530">
        <f t="shared" si="23"/>
        <v>21412.5</v>
      </c>
      <c r="Q112" s="530">
        <f t="shared" si="22"/>
        <v>0</v>
      </c>
      <c r="R112" s="530">
        <f t="shared" si="14"/>
        <v>5000</v>
      </c>
      <c r="S112" s="530">
        <f t="shared" si="16"/>
        <v>5412.5</v>
      </c>
      <c r="T112" s="530">
        <f t="shared" si="17"/>
        <v>5000</v>
      </c>
      <c r="U112" s="530">
        <f t="shared" si="18"/>
        <v>6000</v>
      </c>
      <c r="V112" s="530">
        <f t="shared" si="19"/>
        <v>6000</v>
      </c>
    </row>
    <row r="113" spans="1:22" ht="13.2" customHeight="1">
      <c r="A113" s="238">
        <f t="shared" si="11"/>
        <v>42929</v>
      </c>
      <c r="B113" s="228">
        <f>VLOOKUP($A113,[3]Data!$B$4:$J$600,3)</f>
        <v>101904.45</v>
      </c>
      <c r="C113" s="228">
        <f>VLOOKUP($A113,[3]Data!$B$4:$J$600,9)</f>
        <v>160.57291670000001</v>
      </c>
      <c r="D113" s="228">
        <f>VLOOKUP($A113,[3]Data!$B$4:$J$600,8)</f>
        <v>8.8706250000000004</v>
      </c>
      <c r="E113" s="228">
        <f>VLOOKUP($A113,[3]Data!$B$4:$J$600,7)</f>
        <v>200.4375</v>
      </c>
      <c r="F113" s="228">
        <f>VLOOKUP($A113,[3]Data!$B$4:$J$600,2)</f>
        <v>5390.8472222</v>
      </c>
      <c r="G113" s="228">
        <f>VLOOKUP($A113,[3]Data!$B$4:$J$600,5)</f>
        <v>9.4884199999999996</v>
      </c>
      <c r="H113" s="218" t="s">
        <v>347</v>
      </c>
      <c r="I113" s="229">
        <v>110</v>
      </c>
      <c r="J113" s="230">
        <f t="shared" si="21"/>
        <v>151.70229170000002</v>
      </c>
      <c r="K113" s="225">
        <v>0</v>
      </c>
      <c r="L113" s="199">
        <v>0</v>
      </c>
      <c r="M113" s="166">
        <f>'Contract Usage'!B150</f>
        <v>15.710573698066124</v>
      </c>
      <c r="N113" s="225">
        <v>0</v>
      </c>
      <c r="O113" s="530">
        <f t="shared" si="15"/>
        <v>0</v>
      </c>
      <c r="P113" s="530">
        <f t="shared" si="23"/>
        <v>21412.5</v>
      </c>
      <c r="Q113" s="530">
        <f t="shared" si="22"/>
        <v>0</v>
      </c>
      <c r="R113" s="530">
        <f t="shared" si="14"/>
        <v>5000</v>
      </c>
      <c r="S113" s="530">
        <f t="shared" si="16"/>
        <v>5412.5</v>
      </c>
      <c r="T113" s="530">
        <f t="shared" si="17"/>
        <v>5000</v>
      </c>
      <c r="U113" s="530">
        <f t="shared" si="18"/>
        <v>6000</v>
      </c>
      <c r="V113" s="530">
        <f t="shared" si="19"/>
        <v>6000</v>
      </c>
    </row>
    <row r="114" spans="1:22" ht="13.2" customHeight="1">
      <c r="A114" s="238">
        <f t="shared" si="11"/>
        <v>42930</v>
      </c>
      <c r="B114" s="228">
        <f>VLOOKUP($A114,[3]Data!$B$4:$J$600,3)</f>
        <v>101984.1</v>
      </c>
      <c r="C114" s="228">
        <f>VLOOKUP($A114,[3]Data!$B$4:$J$600,9)</f>
        <v>177.875</v>
      </c>
      <c r="D114" s="228">
        <f>VLOOKUP($A114,[3]Data!$B$4:$J$600,8)</f>
        <v>9.4108333000000002</v>
      </c>
      <c r="E114" s="228">
        <f>VLOOKUP($A114,[3]Data!$B$4:$J$600,7)</f>
        <v>159.79166670000001</v>
      </c>
      <c r="F114" s="228">
        <f>VLOOKUP($A114,[3]Data!$B$4:$J$600,2)</f>
        <v>4059.7916667</v>
      </c>
      <c r="G114" s="228">
        <f>VLOOKUP($A114,[3]Data!$B$4:$J$600,5)</f>
        <v>9.4934600000000007</v>
      </c>
      <c r="H114" s="218" t="s">
        <v>347</v>
      </c>
      <c r="I114" s="229">
        <v>110</v>
      </c>
      <c r="J114" s="230">
        <f t="shared" si="21"/>
        <v>168.46416669999999</v>
      </c>
      <c r="K114" s="225">
        <v>0</v>
      </c>
      <c r="L114" s="199">
        <v>0</v>
      </c>
      <c r="M114" s="166">
        <f>'Contract Usage'!B151</f>
        <v>15.710573698066124</v>
      </c>
      <c r="N114" s="225">
        <v>0</v>
      </c>
      <c r="O114" s="530">
        <f t="shared" si="15"/>
        <v>0</v>
      </c>
      <c r="P114" s="530">
        <f t="shared" si="23"/>
        <v>21412.5</v>
      </c>
      <c r="Q114" s="530">
        <f t="shared" si="22"/>
        <v>0</v>
      </c>
      <c r="R114" s="530">
        <f t="shared" si="14"/>
        <v>5000</v>
      </c>
      <c r="S114" s="530">
        <f t="shared" si="16"/>
        <v>5412.5</v>
      </c>
      <c r="T114" s="530">
        <f t="shared" si="17"/>
        <v>5000</v>
      </c>
      <c r="U114" s="530">
        <f t="shared" si="18"/>
        <v>6000</v>
      </c>
      <c r="V114" s="530">
        <f t="shared" si="19"/>
        <v>6000</v>
      </c>
    </row>
    <row r="115" spans="1:22" ht="13.2" customHeight="1">
      <c r="A115" s="238">
        <f t="shared" si="11"/>
        <v>42931</v>
      </c>
      <c r="B115" s="228">
        <f>VLOOKUP($A115,[3]Data!$B$4:$J$600,3)</f>
        <v>102014.23</v>
      </c>
      <c r="C115" s="228">
        <f>VLOOKUP($A115,[3]Data!$B$4:$J$600,9)</f>
        <v>189.95833329999999</v>
      </c>
      <c r="D115" s="228">
        <f>VLOOKUP($A115,[3]Data!$B$4:$J$600,8)</f>
        <v>9.5195833000000007</v>
      </c>
      <c r="E115" s="228">
        <f>VLOOKUP($A115,[3]Data!$B$4:$J$600,7)</f>
        <v>120.60625</v>
      </c>
      <c r="F115" s="228">
        <f>VLOOKUP($A115,[3]Data!$B$4:$J$600,2)</f>
        <v>3794.0625</v>
      </c>
      <c r="G115" s="228">
        <f>VLOOKUP($A115,[3]Data!$B$4:$J$600,5)</f>
        <v>9.4934600000000007</v>
      </c>
      <c r="H115" s="218" t="s">
        <v>347</v>
      </c>
      <c r="I115" s="229">
        <v>110</v>
      </c>
      <c r="J115" s="230">
        <f t="shared" si="21"/>
        <v>180.43875</v>
      </c>
      <c r="K115" s="225">
        <v>0</v>
      </c>
      <c r="L115" s="199">
        <v>0</v>
      </c>
      <c r="M115" s="166">
        <f>'Contract Usage'!B152</f>
        <v>15.710573698066124</v>
      </c>
      <c r="N115" s="225">
        <v>0</v>
      </c>
      <c r="O115" s="530">
        <f t="shared" si="15"/>
        <v>0</v>
      </c>
      <c r="P115" s="530">
        <f t="shared" si="23"/>
        <v>21412.5</v>
      </c>
      <c r="Q115" s="530">
        <f t="shared" si="22"/>
        <v>0</v>
      </c>
      <c r="R115" s="530">
        <f t="shared" si="14"/>
        <v>5000</v>
      </c>
      <c r="S115" s="530">
        <f t="shared" si="16"/>
        <v>5412.5</v>
      </c>
      <c r="T115" s="530">
        <f t="shared" si="17"/>
        <v>5000</v>
      </c>
      <c r="U115" s="530">
        <f t="shared" si="18"/>
        <v>6000</v>
      </c>
      <c r="V115" s="530">
        <f t="shared" si="19"/>
        <v>6000</v>
      </c>
    </row>
    <row r="116" spans="1:22" ht="13.2" customHeight="1">
      <c r="A116" s="238">
        <f t="shared" si="11"/>
        <v>42932</v>
      </c>
      <c r="B116" s="228">
        <f>VLOOKUP($A116,[3]Data!$B$4:$J$600,3)</f>
        <v>102034.16</v>
      </c>
      <c r="C116" s="228">
        <f>VLOOKUP($A116,[3]Data!$B$4:$J$600,9)</f>
        <v>190.03125</v>
      </c>
      <c r="D116" s="228">
        <f>VLOOKUP($A116,[3]Data!$B$4:$J$600,8)</f>
        <v>9.3012499999999996</v>
      </c>
      <c r="E116" s="228">
        <f>VLOOKUP($A116,[3]Data!$B$4:$J$600,7)</f>
        <v>85.108333299999998</v>
      </c>
      <c r="F116" s="228">
        <f>VLOOKUP($A116,[3]Data!$B$4:$J$600,2)</f>
        <v>3346.3541667</v>
      </c>
      <c r="G116" s="228">
        <f>VLOOKUP($A116,[3]Data!$B$4:$J$600,5)</f>
        <v>9.4984999999999999</v>
      </c>
      <c r="H116" s="218" t="s">
        <v>347</v>
      </c>
      <c r="I116" s="229">
        <v>110</v>
      </c>
      <c r="J116" s="230">
        <f t="shared" si="21"/>
        <v>180.73</v>
      </c>
      <c r="K116" s="225">
        <v>0</v>
      </c>
      <c r="L116" s="199">
        <v>0</v>
      </c>
      <c r="M116" s="166">
        <f>'Contract Usage'!B153</f>
        <v>15.710573698066124</v>
      </c>
      <c r="N116" s="225">
        <v>0</v>
      </c>
      <c r="O116" s="530">
        <f t="shared" si="15"/>
        <v>0</v>
      </c>
      <c r="P116" s="530">
        <f t="shared" si="23"/>
        <v>21412.5</v>
      </c>
      <c r="Q116" s="530">
        <f t="shared" si="22"/>
        <v>0</v>
      </c>
      <c r="R116" s="530">
        <f t="shared" si="14"/>
        <v>5000</v>
      </c>
      <c r="S116" s="530">
        <f t="shared" si="16"/>
        <v>5412.5</v>
      </c>
      <c r="T116" s="530">
        <f t="shared" si="17"/>
        <v>5000</v>
      </c>
      <c r="U116" s="530">
        <f t="shared" si="18"/>
        <v>6000</v>
      </c>
      <c r="V116" s="530">
        <f t="shared" si="19"/>
        <v>6000</v>
      </c>
    </row>
    <row r="117" spans="1:22" ht="13.2" customHeight="1">
      <c r="A117" s="238">
        <f t="shared" si="11"/>
        <v>42933</v>
      </c>
      <c r="B117" s="228">
        <f>VLOOKUP($A117,[3]Data!$B$4:$J$600,3)</f>
        <v>102063.8</v>
      </c>
      <c r="C117" s="228">
        <f>VLOOKUP($A117,[3]Data!$B$4:$J$600,9)</f>
        <v>189.20833329999999</v>
      </c>
      <c r="D117" s="228">
        <f>VLOOKUP($A117,[3]Data!$B$4:$J$600,8)</f>
        <v>8.7214583000000001</v>
      </c>
      <c r="E117" s="228">
        <f>VLOOKUP($A117,[3]Data!$B$4:$J$600,7)</f>
        <v>79.703125</v>
      </c>
      <c r="F117" s="228">
        <f>VLOOKUP($A117,[3]Data!$B$4:$J$600,2)</f>
        <v>3015.625</v>
      </c>
      <c r="G117" s="228">
        <f>VLOOKUP($A117,[3]Data!$B$4:$J$600,5)</f>
        <v>9.4984999999999999</v>
      </c>
      <c r="H117" s="218" t="s">
        <v>347</v>
      </c>
      <c r="I117" s="229">
        <v>110</v>
      </c>
      <c r="J117" s="230">
        <f t="shared" si="21"/>
        <v>180.486875</v>
      </c>
      <c r="K117" s="225">
        <v>0</v>
      </c>
      <c r="L117" s="199">
        <v>0</v>
      </c>
      <c r="M117" s="166">
        <f>'Contract Usage'!B154</f>
        <v>15.710573698066124</v>
      </c>
      <c r="N117" s="225">
        <v>0</v>
      </c>
      <c r="O117" s="530">
        <f t="shared" si="15"/>
        <v>0</v>
      </c>
      <c r="P117" s="530">
        <f t="shared" si="23"/>
        <v>21412.5</v>
      </c>
      <c r="Q117" s="530">
        <f t="shared" si="22"/>
        <v>0</v>
      </c>
      <c r="R117" s="530">
        <f t="shared" si="14"/>
        <v>5000</v>
      </c>
      <c r="S117" s="530">
        <f t="shared" si="16"/>
        <v>5412.5</v>
      </c>
      <c r="T117" s="530">
        <f t="shared" si="17"/>
        <v>5000</v>
      </c>
      <c r="U117" s="530">
        <f t="shared" si="18"/>
        <v>6000</v>
      </c>
      <c r="V117" s="530">
        <f t="shared" si="19"/>
        <v>6000</v>
      </c>
    </row>
    <row r="118" spans="1:22" ht="13.2" customHeight="1">
      <c r="A118" s="238">
        <f t="shared" si="11"/>
        <v>42934</v>
      </c>
      <c r="B118" s="228">
        <f>VLOOKUP($A118,[3]Data!$B$4:$J$600,3)</f>
        <v>102074.01</v>
      </c>
      <c r="C118" s="228">
        <f>VLOOKUP($A118,[3]Data!$B$4:$J$600,9)</f>
        <v>187.94791670000001</v>
      </c>
      <c r="D118" s="228">
        <f>VLOOKUP($A118,[3]Data!$B$4:$J$600,8)</f>
        <v>8.2468749999999993</v>
      </c>
      <c r="E118" s="228">
        <f>VLOOKUP($A118,[3]Data!$B$4:$J$600,7)</f>
        <v>93.173958299999995</v>
      </c>
      <c r="F118" s="228">
        <f>VLOOKUP($A118,[3]Data!$B$4:$J$600,2)</f>
        <v>2722.8125</v>
      </c>
      <c r="G118" s="228">
        <f>VLOOKUP($A118,[3]Data!$B$4:$J$600,5)</f>
        <v>9.4984999999999999</v>
      </c>
      <c r="H118" s="218" t="s">
        <v>347</v>
      </c>
      <c r="I118" s="229">
        <v>110</v>
      </c>
      <c r="J118" s="230">
        <f t="shared" si="21"/>
        <v>179.70104170000002</v>
      </c>
      <c r="K118" s="225">
        <v>0</v>
      </c>
      <c r="L118" s="199">
        <v>0</v>
      </c>
      <c r="M118" s="166">
        <f>'Contract Usage'!B155</f>
        <v>15.710573698066124</v>
      </c>
      <c r="N118" s="225">
        <v>0</v>
      </c>
      <c r="O118" s="530">
        <f t="shared" si="15"/>
        <v>0</v>
      </c>
      <c r="P118" s="530">
        <f t="shared" si="23"/>
        <v>21412.5</v>
      </c>
      <c r="Q118" s="530">
        <f t="shared" si="22"/>
        <v>0</v>
      </c>
      <c r="R118" s="530">
        <f t="shared" si="14"/>
        <v>5000</v>
      </c>
      <c r="S118" s="530">
        <f t="shared" si="16"/>
        <v>5412.5</v>
      </c>
      <c r="T118" s="530">
        <f t="shared" si="17"/>
        <v>5000</v>
      </c>
      <c r="U118" s="530">
        <f t="shared" si="18"/>
        <v>6000</v>
      </c>
      <c r="V118" s="530">
        <f t="shared" si="19"/>
        <v>6000</v>
      </c>
    </row>
    <row r="119" spans="1:22" ht="13.2" customHeight="1">
      <c r="A119" s="238">
        <f t="shared" si="11"/>
        <v>42935</v>
      </c>
      <c r="B119" s="228">
        <f>VLOOKUP($A119,[3]Data!$B$4:$J$600,3)</f>
        <v>102074.01</v>
      </c>
      <c r="C119" s="228">
        <f>VLOOKUP($A119,[3]Data!$B$4:$J$600,9)</f>
        <v>198.3125</v>
      </c>
      <c r="D119" s="228">
        <f>VLOOKUP($A119,[3]Data!$B$4:$J$600,8)</f>
        <v>8.0470833000000006</v>
      </c>
      <c r="E119" s="228">
        <f>VLOOKUP($A119,[3]Data!$B$4:$J$600,7)</f>
        <v>124.190625</v>
      </c>
      <c r="F119" s="228">
        <f>VLOOKUP($A119,[3]Data!$B$4:$J$600,2)</f>
        <v>2507.9166667</v>
      </c>
      <c r="G119" s="228">
        <f>VLOOKUP($A119,[3]Data!$B$4:$J$600,5)</f>
        <v>9.4984999999999999</v>
      </c>
      <c r="H119" s="218" t="s">
        <v>347</v>
      </c>
      <c r="I119" s="229">
        <v>110</v>
      </c>
      <c r="J119" s="230">
        <f t="shared" si="21"/>
        <v>190.2654167</v>
      </c>
      <c r="K119" s="225">
        <v>0</v>
      </c>
      <c r="L119" s="199">
        <v>0</v>
      </c>
      <c r="M119" s="166">
        <f>'Contract Usage'!B156</f>
        <v>15.710573698066124</v>
      </c>
      <c r="N119" s="225">
        <v>0</v>
      </c>
      <c r="O119" s="530">
        <f t="shared" si="15"/>
        <v>0</v>
      </c>
      <c r="P119" s="530">
        <f t="shared" si="23"/>
        <v>21412.5</v>
      </c>
      <c r="Q119" s="530">
        <f t="shared" si="22"/>
        <v>0</v>
      </c>
      <c r="R119" s="530">
        <f t="shared" si="14"/>
        <v>5000</v>
      </c>
      <c r="S119" s="530">
        <f t="shared" si="16"/>
        <v>5412.5</v>
      </c>
      <c r="T119" s="530">
        <f t="shared" si="17"/>
        <v>5000</v>
      </c>
      <c r="U119" s="530">
        <f t="shared" si="18"/>
        <v>6000</v>
      </c>
      <c r="V119" s="530">
        <f t="shared" si="19"/>
        <v>6000</v>
      </c>
    </row>
    <row r="120" spans="1:22" ht="13.2" customHeight="1">
      <c r="A120" s="238">
        <f t="shared" si="11"/>
        <v>42936</v>
      </c>
      <c r="B120" s="228">
        <f>VLOOKUP($A120,[3]Data!$B$4:$J$600,3)</f>
        <v>102083.73</v>
      </c>
      <c r="C120" s="228">
        <f>VLOOKUP($A120,[3]Data!$B$4:$J$600,9)</f>
        <v>202.5625</v>
      </c>
      <c r="D120" s="228">
        <f>VLOOKUP($A120,[3]Data!$B$4:$J$600,8)</f>
        <v>7.8079166999999998</v>
      </c>
      <c r="E120" s="228">
        <f>VLOOKUP($A120,[3]Data!$B$4:$J$600,7)</f>
        <v>121.2</v>
      </c>
      <c r="F120" s="228">
        <f>VLOOKUP($A120,[3]Data!$B$4:$J$600,2)</f>
        <v>2433.6458333</v>
      </c>
      <c r="G120" s="228">
        <f>VLOOKUP($A120,[3]Data!$B$4:$J$600,5)</f>
        <v>9.4984999999999999</v>
      </c>
      <c r="H120" s="218" t="s">
        <v>347</v>
      </c>
      <c r="I120" s="229">
        <v>110</v>
      </c>
      <c r="J120" s="230">
        <f t="shared" si="21"/>
        <v>194.75458330000001</v>
      </c>
      <c r="K120" s="225">
        <v>0</v>
      </c>
      <c r="L120" s="199">
        <v>0</v>
      </c>
      <c r="M120" s="166">
        <f>'Contract Usage'!B157</f>
        <v>15.710573698066124</v>
      </c>
      <c r="N120" s="225">
        <v>0</v>
      </c>
      <c r="O120" s="530">
        <f t="shared" si="15"/>
        <v>0</v>
      </c>
      <c r="P120" s="530">
        <f t="shared" si="23"/>
        <v>21412.5</v>
      </c>
      <c r="Q120" s="530">
        <f t="shared" si="22"/>
        <v>0</v>
      </c>
      <c r="R120" s="530">
        <f t="shared" si="14"/>
        <v>5000</v>
      </c>
      <c r="S120" s="530">
        <f t="shared" si="16"/>
        <v>5412.5</v>
      </c>
      <c r="T120" s="530">
        <f t="shared" si="17"/>
        <v>5000</v>
      </c>
      <c r="U120" s="530">
        <f t="shared" si="18"/>
        <v>6000</v>
      </c>
      <c r="V120" s="530">
        <f t="shared" si="19"/>
        <v>6000</v>
      </c>
    </row>
    <row r="121" spans="1:22" ht="13.2" customHeight="1">
      <c r="A121" s="238">
        <f t="shared" si="11"/>
        <v>42937</v>
      </c>
      <c r="B121" s="228">
        <f>VLOOKUP($A121,[3]Data!$B$4:$J$600,3)</f>
        <v>102083.73</v>
      </c>
      <c r="C121" s="228">
        <f>VLOOKUP($A121,[3]Data!$B$4:$J$600,9)</f>
        <v>223.28125</v>
      </c>
      <c r="D121" s="228">
        <f>VLOOKUP($A121,[3]Data!$B$4:$J$600,8)</f>
        <v>7.7759375000000004</v>
      </c>
      <c r="E121" s="228" t="str">
        <f>VLOOKUP($A121,[3]Data!$B$4:$J$600,7)</f>
        <v/>
      </c>
      <c r="F121" s="228">
        <f>VLOOKUP($A121,[3]Data!$B$4:$J$600,2)</f>
        <v>2398.125</v>
      </c>
      <c r="G121" s="228">
        <f>VLOOKUP($A121,[3]Data!$B$4:$J$600,5)</f>
        <v>9.4984999999999999</v>
      </c>
      <c r="H121" s="218" t="s">
        <v>347</v>
      </c>
      <c r="I121" s="229">
        <v>110</v>
      </c>
      <c r="J121" s="230">
        <f t="shared" si="21"/>
        <v>215.5053125</v>
      </c>
      <c r="K121" s="225">
        <v>0</v>
      </c>
      <c r="L121" s="199">
        <v>0</v>
      </c>
      <c r="M121" s="166">
        <f>'Contract Usage'!B158</f>
        <v>15.710573698066124</v>
      </c>
      <c r="N121" s="225">
        <v>0</v>
      </c>
      <c r="O121" s="530">
        <f t="shared" si="15"/>
        <v>0</v>
      </c>
      <c r="P121" s="530">
        <f t="shared" si="23"/>
        <v>21412.5</v>
      </c>
      <c r="Q121" s="530">
        <f t="shared" si="22"/>
        <v>0</v>
      </c>
      <c r="R121" s="530">
        <f t="shared" si="14"/>
        <v>5000</v>
      </c>
      <c r="S121" s="530">
        <f t="shared" si="16"/>
        <v>5412.5</v>
      </c>
      <c r="T121" s="530">
        <f t="shared" si="17"/>
        <v>5000</v>
      </c>
      <c r="U121" s="530">
        <f t="shared" si="18"/>
        <v>6000</v>
      </c>
      <c r="V121" s="530">
        <f t="shared" si="19"/>
        <v>6000</v>
      </c>
    </row>
    <row r="122" spans="1:22" ht="13.2" customHeight="1">
      <c r="A122" s="238">
        <f t="shared" si="11"/>
        <v>42938</v>
      </c>
      <c r="B122" s="228">
        <f>VLOOKUP($A122,[3]Data!$B$4:$J$600,3)</f>
        <v>102074.01</v>
      </c>
      <c r="C122" s="228">
        <f>VLOOKUP($A122,[3]Data!$B$4:$J$600,9)</f>
        <v>229.5</v>
      </c>
      <c r="D122" s="228">
        <f>VLOOKUP($A122,[3]Data!$B$4:$J$600,8)</f>
        <v>7.6462500000000002</v>
      </c>
      <c r="E122" s="228" t="str">
        <f>VLOOKUP($A122,[3]Data!$B$4:$J$600,7)</f>
        <v/>
      </c>
      <c r="F122" s="228">
        <f>VLOOKUP($A122,[3]Data!$B$4:$J$600,2)</f>
        <v>2541.0416667</v>
      </c>
      <c r="G122" s="228">
        <f>VLOOKUP($A122,[3]Data!$B$4:$J$600,5)</f>
        <v>9.4984999999999999</v>
      </c>
      <c r="H122" s="218" t="s">
        <v>347</v>
      </c>
      <c r="I122" s="229">
        <v>110</v>
      </c>
      <c r="J122" s="230">
        <f t="shared" si="21"/>
        <v>221.85374999999999</v>
      </c>
      <c r="K122" s="225">
        <v>0</v>
      </c>
      <c r="L122" s="199">
        <v>0</v>
      </c>
      <c r="M122" s="166">
        <f>'Contract Usage'!B159</f>
        <v>15.710573698066124</v>
      </c>
      <c r="N122" s="225">
        <v>0</v>
      </c>
      <c r="O122" s="530">
        <f t="shared" si="15"/>
        <v>0</v>
      </c>
      <c r="P122" s="530">
        <f t="shared" si="23"/>
        <v>21412.5</v>
      </c>
      <c r="Q122" s="530">
        <f t="shared" si="22"/>
        <v>0</v>
      </c>
      <c r="R122" s="530">
        <f t="shared" si="14"/>
        <v>5000</v>
      </c>
      <c r="S122" s="530">
        <f t="shared" si="16"/>
        <v>5412.5</v>
      </c>
      <c r="T122" s="530">
        <f t="shared" si="17"/>
        <v>5000</v>
      </c>
      <c r="U122" s="530">
        <f t="shared" si="18"/>
        <v>6000</v>
      </c>
      <c r="V122" s="530">
        <f t="shared" si="19"/>
        <v>6000</v>
      </c>
    </row>
    <row r="123" spans="1:22" ht="13.2" customHeight="1">
      <c r="A123" s="238">
        <f t="shared" si="11"/>
        <v>42939</v>
      </c>
      <c r="B123" s="228">
        <f>VLOOKUP($A123,[3]Data!$B$4:$J$600,3)</f>
        <v>102014.23</v>
      </c>
      <c r="C123" s="228">
        <f>VLOOKUP($A123,[3]Data!$B$4:$J$600,9)</f>
        <v>229.28125</v>
      </c>
      <c r="D123" s="228">
        <f>VLOOKUP($A123,[3]Data!$B$4:$J$600,8)</f>
        <v>7.5056250000000002</v>
      </c>
      <c r="E123" s="228">
        <f>VLOOKUP($A123,[3]Data!$B$4:$J$600,7)</f>
        <v>57.045833299999998</v>
      </c>
      <c r="F123" s="228">
        <f>VLOOKUP($A123,[3]Data!$B$4:$J$600,2)</f>
        <v>2517.5</v>
      </c>
      <c r="G123" s="228">
        <f>VLOOKUP($A123,[3]Data!$B$4:$J$600,5)</f>
        <v>9.4934600000000007</v>
      </c>
      <c r="H123" s="218" t="s">
        <v>347</v>
      </c>
      <c r="I123" s="229">
        <v>110</v>
      </c>
      <c r="J123" s="230">
        <f t="shared" si="21"/>
        <v>221.77562499999999</v>
      </c>
      <c r="K123" s="225">
        <v>0</v>
      </c>
      <c r="L123" s="199">
        <v>0</v>
      </c>
      <c r="M123" s="166">
        <f>'Contract Usage'!B160</f>
        <v>15.710573698066124</v>
      </c>
      <c r="N123" s="225">
        <v>0</v>
      </c>
      <c r="O123" s="530">
        <f t="shared" si="15"/>
        <v>0</v>
      </c>
      <c r="P123" s="530">
        <f t="shared" si="23"/>
        <v>21412.5</v>
      </c>
      <c r="Q123" s="530">
        <f t="shared" si="22"/>
        <v>0</v>
      </c>
      <c r="R123" s="530">
        <f t="shared" si="14"/>
        <v>5000</v>
      </c>
      <c r="S123" s="530">
        <f t="shared" si="16"/>
        <v>5412.5</v>
      </c>
      <c r="T123" s="530">
        <f t="shared" si="17"/>
        <v>5000</v>
      </c>
      <c r="U123" s="530">
        <f t="shared" si="18"/>
        <v>6000</v>
      </c>
      <c r="V123" s="530">
        <f t="shared" si="19"/>
        <v>6000</v>
      </c>
    </row>
    <row r="124" spans="1:22" ht="13.2" customHeight="1">
      <c r="A124" s="238">
        <f t="shared" si="11"/>
        <v>42940</v>
      </c>
      <c r="B124" s="228">
        <f>VLOOKUP($A124,[3]Data!$B$4:$J$600,3)</f>
        <v>101934.55</v>
      </c>
      <c r="C124" s="228">
        <f>VLOOKUP($A124,[3]Data!$B$4:$J$600,9)</f>
        <v>229.375</v>
      </c>
      <c r="D124" s="228">
        <f>VLOOKUP($A124,[3]Data!$B$4:$J$600,8)</f>
        <v>7.5</v>
      </c>
      <c r="E124" s="228">
        <f>VLOOKUP($A124,[3]Data!$B$4:$J$600,7)</f>
        <v>47.09375</v>
      </c>
      <c r="F124" s="228">
        <f>VLOOKUP($A124,[3]Data!$B$4:$J$600,2)</f>
        <v>2177.3958333</v>
      </c>
      <c r="G124" s="228">
        <f>VLOOKUP($A124,[3]Data!$B$4:$J$600,5)</f>
        <v>9.4884199999999996</v>
      </c>
      <c r="H124" s="218" t="s">
        <v>347</v>
      </c>
      <c r="I124" s="229">
        <v>110</v>
      </c>
      <c r="J124" s="230">
        <f t="shared" si="21"/>
        <v>221.875</v>
      </c>
      <c r="K124" s="225">
        <v>0</v>
      </c>
      <c r="L124" s="199">
        <v>0</v>
      </c>
      <c r="M124" s="166">
        <f>'Contract Usage'!B161</f>
        <v>15.710573698066124</v>
      </c>
      <c r="N124" s="225">
        <v>0</v>
      </c>
      <c r="O124" s="530">
        <f t="shared" si="15"/>
        <v>0</v>
      </c>
      <c r="P124" s="530">
        <f t="shared" si="23"/>
        <v>21412.5</v>
      </c>
      <c r="Q124" s="530">
        <f t="shared" si="22"/>
        <v>0</v>
      </c>
      <c r="R124" s="530">
        <f t="shared" si="14"/>
        <v>5000</v>
      </c>
      <c r="S124" s="530">
        <f t="shared" si="16"/>
        <v>5412.5</v>
      </c>
      <c r="T124" s="530">
        <f t="shared" si="17"/>
        <v>5000</v>
      </c>
      <c r="U124" s="530">
        <f t="shared" si="18"/>
        <v>6000</v>
      </c>
      <c r="V124" s="530">
        <f t="shared" si="19"/>
        <v>6000</v>
      </c>
    </row>
    <row r="125" spans="1:22" ht="13.2" customHeight="1">
      <c r="A125" s="238">
        <f t="shared" si="11"/>
        <v>42941</v>
      </c>
      <c r="B125" s="228">
        <f>VLOOKUP($A125,[3]Data!$B$4:$J$600,3)</f>
        <v>101874.83</v>
      </c>
      <c r="C125" s="228">
        <f>VLOOKUP($A125,[3]Data!$B$4:$J$600,9)</f>
        <v>228.90625</v>
      </c>
      <c r="D125" s="228">
        <f>VLOOKUP($A125,[3]Data!$B$4:$J$600,8)</f>
        <v>7.4034374999999999</v>
      </c>
      <c r="E125" s="228">
        <f>VLOOKUP($A125,[3]Data!$B$4:$J$600,7)</f>
        <v>44.517708300000002</v>
      </c>
      <c r="F125" s="228">
        <f>VLOOKUP($A125,[3]Data!$B$4:$J$600,2)</f>
        <v>2202.7083333</v>
      </c>
      <c r="G125" s="228">
        <f>VLOOKUP($A125,[3]Data!$B$4:$J$600,5)</f>
        <v>9.4884199999999996</v>
      </c>
      <c r="H125" s="218" t="s">
        <v>347</v>
      </c>
      <c r="I125" s="229">
        <v>110</v>
      </c>
      <c r="J125" s="230">
        <f t="shared" si="21"/>
        <v>221.5028125</v>
      </c>
      <c r="K125" s="225">
        <v>0</v>
      </c>
      <c r="L125" s="199">
        <v>0</v>
      </c>
      <c r="M125" s="166">
        <f>'Contract Usage'!B162</f>
        <v>15.710573698066124</v>
      </c>
      <c r="N125" s="225">
        <v>0</v>
      </c>
      <c r="O125" s="530">
        <f t="shared" si="15"/>
        <v>0</v>
      </c>
      <c r="P125" s="530">
        <f t="shared" si="23"/>
        <v>21412.5</v>
      </c>
      <c r="Q125" s="530">
        <f t="shared" si="22"/>
        <v>0</v>
      </c>
      <c r="R125" s="530">
        <f t="shared" si="14"/>
        <v>5000</v>
      </c>
      <c r="S125" s="530">
        <f t="shared" si="16"/>
        <v>5412.5</v>
      </c>
      <c r="T125" s="530">
        <f t="shared" si="17"/>
        <v>5000</v>
      </c>
      <c r="U125" s="530">
        <f t="shared" si="18"/>
        <v>6000</v>
      </c>
      <c r="V125" s="530">
        <f t="shared" si="19"/>
        <v>6000</v>
      </c>
    </row>
    <row r="126" spans="1:22" ht="13.2" customHeight="1">
      <c r="A126" s="238">
        <f t="shared" si="11"/>
        <v>42942</v>
      </c>
      <c r="B126" s="228">
        <f>VLOOKUP($A126,[3]Data!$B$4:$J$600,3)</f>
        <v>101805.41</v>
      </c>
      <c r="C126" s="228">
        <f>VLOOKUP($A126,[3]Data!$B$4:$J$600,9)</f>
        <v>228.53125</v>
      </c>
      <c r="D126" s="228">
        <f>VLOOKUP($A126,[3]Data!$B$4:$J$600,8)</f>
        <v>7.2087500000000002</v>
      </c>
      <c r="E126" s="228" t="str">
        <f>VLOOKUP($A126,[3]Data!$B$4:$J$600,7)</f>
        <v/>
      </c>
      <c r="F126" s="228">
        <f>VLOOKUP($A126,[3]Data!$B$4:$J$600,2)</f>
        <v>2422.5</v>
      </c>
      <c r="G126" s="228">
        <f>VLOOKUP($A126,[3]Data!$B$4:$J$600,5)</f>
        <v>9.4833800000000004</v>
      </c>
      <c r="H126" s="218" t="s">
        <v>347</v>
      </c>
      <c r="I126" s="229">
        <v>110</v>
      </c>
      <c r="J126" s="230">
        <f t="shared" si="21"/>
        <v>221.32249999999999</v>
      </c>
      <c r="K126" s="225">
        <v>0</v>
      </c>
      <c r="L126" s="199">
        <v>0</v>
      </c>
      <c r="M126" s="166">
        <f>'Contract Usage'!B163</f>
        <v>15.710573698066124</v>
      </c>
      <c r="N126" s="225">
        <v>0</v>
      </c>
      <c r="O126" s="530">
        <f t="shared" si="15"/>
        <v>0</v>
      </c>
      <c r="P126" s="530">
        <f t="shared" si="23"/>
        <v>21412.5</v>
      </c>
      <c r="Q126" s="530">
        <f t="shared" si="22"/>
        <v>0</v>
      </c>
      <c r="R126" s="530">
        <f t="shared" si="14"/>
        <v>5000</v>
      </c>
      <c r="S126" s="530">
        <f t="shared" si="16"/>
        <v>5412.5</v>
      </c>
      <c r="T126" s="530">
        <f t="shared" si="17"/>
        <v>5000</v>
      </c>
      <c r="U126" s="530">
        <f t="shared" si="18"/>
        <v>6000</v>
      </c>
      <c r="V126" s="530">
        <f t="shared" si="19"/>
        <v>6000</v>
      </c>
    </row>
    <row r="127" spans="1:22" ht="13.2" customHeight="1">
      <c r="A127" s="238">
        <f t="shared" si="11"/>
        <v>42943</v>
      </c>
      <c r="B127" s="228">
        <f>VLOOKUP($A127,[3]Data!$B$4:$J$600,3)</f>
        <v>101725.85</v>
      </c>
      <c r="C127" s="228">
        <f>VLOOKUP($A127,[3]Data!$B$4:$J$600,9)</f>
        <v>228.5</v>
      </c>
      <c r="D127" s="228">
        <f>VLOOKUP($A127,[3]Data!$B$4:$J$600,8)</f>
        <v>7.0062499999999996</v>
      </c>
      <c r="E127" s="228">
        <f>VLOOKUP($A127,[3]Data!$B$4:$J$600,7)</f>
        <v>38.5260417</v>
      </c>
      <c r="F127" s="228">
        <f>VLOOKUP($A127,[3]Data!$B$4:$J$600,2)</f>
        <v>2319.8958333</v>
      </c>
      <c r="G127" s="228">
        <f>VLOOKUP($A127,[3]Data!$B$4:$J$600,5)</f>
        <v>9.4783299999999997</v>
      </c>
      <c r="H127" s="218" t="s">
        <v>347</v>
      </c>
      <c r="I127" s="229">
        <v>110</v>
      </c>
      <c r="J127" s="230">
        <f t="shared" si="21"/>
        <v>221.49375000000001</v>
      </c>
      <c r="K127" s="225">
        <v>0</v>
      </c>
      <c r="L127" s="199">
        <v>0</v>
      </c>
      <c r="M127" s="166">
        <f>'Contract Usage'!B164</f>
        <v>15.710573698066124</v>
      </c>
      <c r="N127" s="225">
        <v>0</v>
      </c>
      <c r="O127" s="530">
        <f t="shared" si="15"/>
        <v>0</v>
      </c>
      <c r="P127" s="530">
        <f t="shared" si="23"/>
        <v>21412.5</v>
      </c>
      <c r="Q127" s="530">
        <f t="shared" si="22"/>
        <v>0</v>
      </c>
      <c r="R127" s="530">
        <f t="shared" si="14"/>
        <v>5000</v>
      </c>
      <c r="S127" s="530">
        <f t="shared" si="16"/>
        <v>5412.5</v>
      </c>
      <c r="T127" s="530">
        <f t="shared" si="17"/>
        <v>5000</v>
      </c>
      <c r="U127" s="530">
        <f t="shared" si="18"/>
        <v>6000</v>
      </c>
      <c r="V127" s="530">
        <f t="shared" si="19"/>
        <v>6000</v>
      </c>
    </row>
    <row r="128" spans="1:22" ht="13.2" customHeight="1">
      <c r="A128" s="238">
        <f t="shared" si="11"/>
        <v>42944</v>
      </c>
      <c r="B128" s="228">
        <f>VLOOKUP($A128,[3]Data!$B$4:$J$600,3)</f>
        <v>101656.02</v>
      </c>
      <c r="C128" s="228">
        <f>VLOOKUP($A128,[3]Data!$B$4:$J$600,9)</f>
        <v>228.34375</v>
      </c>
      <c r="D128" s="228">
        <f>VLOOKUP($A128,[3]Data!$B$4:$J$600,8)</f>
        <v>6.9696875</v>
      </c>
      <c r="E128" s="228">
        <f>VLOOKUP($A128,[3]Data!$B$4:$J$600,7)</f>
        <v>31.8229167</v>
      </c>
      <c r="F128" s="228">
        <f>VLOOKUP($A128,[3]Data!$B$4:$J$600,2)</f>
        <v>2080.5208333</v>
      </c>
      <c r="G128" s="228">
        <f>VLOOKUP($A128,[3]Data!$B$4:$J$600,5)</f>
        <v>9.4732900000000004</v>
      </c>
      <c r="H128" s="218" t="s">
        <v>347</v>
      </c>
      <c r="I128" s="229">
        <v>110</v>
      </c>
      <c r="J128" s="230">
        <f t="shared" si="21"/>
        <v>221.37406250000001</v>
      </c>
      <c r="K128" s="225">
        <v>0</v>
      </c>
      <c r="L128" s="199">
        <v>0</v>
      </c>
      <c r="M128" s="166">
        <f>'Contract Usage'!B165</f>
        <v>15.710573698066124</v>
      </c>
      <c r="N128" s="225">
        <v>0</v>
      </c>
      <c r="O128" s="530">
        <f t="shared" si="15"/>
        <v>0</v>
      </c>
      <c r="P128" s="530">
        <f t="shared" si="23"/>
        <v>21412.5</v>
      </c>
      <c r="Q128" s="530">
        <f t="shared" si="22"/>
        <v>0</v>
      </c>
      <c r="R128" s="530">
        <f t="shared" si="14"/>
        <v>5000</v>
      </c>
      <c r="S128" s="530">
        <f t="shared" si="16"/>
        <v>5412.5</v>
      </c>
      <c r="T128" s="530">
        <f t="shared" si="17"/>
        <v>5000</v>
      </c>
      <c r="U128" s="530">
        <f t="shared" si="18"/>
        <v>6000</v>
      </c>
      <c r="V128" s="530">
        <f t="shared" si="19"/>
        <v>6000</v>
      </c>
    </row>
    <row r="129" spans="1:22" ht="13.2" customHeight="1">
      <c r="A129" s="238">
        <f t="shared" si="11"/>
        <v>42945</v>
      </c>
      <c r="B129" s="228">
        <f>VLOOKUP($A129,[3]Data!$B$4:$J$600,3)</f>
        <v>101626.45</v>
      </c>
      <c r="C129" s="228">
        <f>VLOOKUP($A129,[3]Data!$B$4:$J$600,9)</f>
        <v>228.15625</v>
      </c>
      <c r="D129" s="228">
        <f>VLOOKUP($A129,[3]Data!$B$4:$J$600,8)</f>
        <v>6.9498958000000002</v>
      </c>
      <c r="E129" s="228">
        <f>VLOOKUP($A129,[3]Data!$B$4:$J$600,7)</f>
        <v>53.0677083</v>
      </c>
      <c r="F129" s="228">
        <f>VLOOKUP($A129,[3]Data!$B$4:$J$600,2)</f>
        <v>2129.0625</v>
      </c>
      <c r="G129" s="228">
        <f>VLOOKUP($A129,[3]Data!$B$4:$J$600,5)</f>
        <v>9.4682499999999994</v>
      </c>
      <c r="H129" s="218" t="s">
        <v>347</v>
      </c>
      <c r="I129" s="229">
        <v>110</v>
      </c>
      <c r="J129" s="230">
        <f t="shared" si="21"/>
        <v>221.20635419999999</v>
      </c>
      <c r="K129" s="225">
        <v>0</v>
      </c>
      <c r="L129" s="199">
        <v>0</v>
      </c>
      <c r="M129" s="166">
        <f>'Contract Usage'!B166</f>
        <v>15.710573698066124</v>
      </c>
      <c r="N129" s="225">
        <v>0</v>
      </c>
      <c r="O129" s="530">
        <f t="shared" si="15"/>
        <v>0</v>
      </c>
      <c r="P129" s="530">
        <f t="shared" si="23"/>
        <v>21412.5</v>
      </c>
      <c r="Q129" s="530">
        <f t="shared" si="22"/>
        <v>0</v>
      </c>
      <c r="R129" s="530">
        <f t="shared" si="14"/>
        <v>5000</v>
      </c>
      <c r="S129" s="530">
        <f t="shared" si="16"/>
        <v>5412.5</v>
      </c>
      <c r="T129" s="530">
        <f t="shared" si="17"/>
        <v>5000</v>
      </c>
      <c r="U129" s="530">
        <f t="shared" si="18"/>
        <v>6000</v>
      </c>
      <c r="V129" s="530">
        <f t="shared" si="19"/>
        <v>6000</v>
      </c>
    </row>
    <row r="130" spans="1:22" ht="13.2" customHeight="1">
      <c r="A130" s="238">
        <f t="shared" si="11"/>
        <v>42946</v>
      </c>
      <c r="B130" s="228">
        <f>VLOOKUP($A130,[3]Data!$B$4:$J$600,3)</f>
        <v>101557.16</v>
      </c>
      <c r="C130" s="228">
        <f>VLOOKUP($A130,[3]Data!$B$4:$J$600,9)</f>
        <v>228.09375</v>
      </c>
      <c r="D130" s="228">
        <f>VLOOKUP($A130,[3]Data!$B$4:$J$600,8)</f>
        <v>6.6991667000000001</v>
      </c>
      <c r="E130" s="228">
        <f>VLOOKUP($A130,[3]Data!$B$4:$J$600,7)</f>
        <v>54.154166699999998</v>
      </c>
      <c r="F130" s="228">
        <f>VLOOKUP($A130,[3]Data!$B$4:$J$600,2)</f>
        <v>2331.6666667</v>
      </c>
      <c r="G130" s="228">
        <f>VLOOKUP($A130,[3]Data!$B$4:$J$600,5)</f>
        <v>9.4682499999999994</v>
      </c>
      <c r="H130" s="218" t="s">
        <v>347</v>
      </c>
      <c r="I130" s="229">
        <v>110</v>
      </c>
      <c r="J130" s="230">
        <f t="shared" si="21"/>
        <v>221.39458329999999</v>
      </c>
      <c r="K130" s="225">
        <v>0</v>
      </c>
      <c r="L130" s="199">
        <v>0</v>
      </c>
      <c r="M130" s="166">
        <f>'Contract Usage'!B167</f>
        <v>15.710573698066124</v>
      </c>
      <c r="N130" s="225">
        <v>0</v>
      </c>
      <c r="O130" s="530">
        <f t="shared" si="15"/>
        <v>0</v>
      </c>
      <c r="P130" s="530">
        <f t="shared" si="23"/>
        <v>21412.5</v>
      </c>
      <c r="Q130" s="530">
        <f t="shared" si="22"/>
        <v>0</v>
      </c>
      <c r="R130" s="530">
        <f t="shared" si="14"/>
        <v>5000</v>
      </c>
      <c r="S130" s="530">
        <f t="shared" si="16"/>
        <v>5412.5</v>
      </c>
      <c r="T130" s="530">
        <f t="shared" si="17"/>
        <v>5000</v>
      </c>
      <c r="U130" s="530">
        <f t="shared" si="18"/>
        <v>6000</v>
      </c>
      <c r="V130" s="530">
        <f t="shared" si="19"/>
        <v>6000</v>
      </c>
    </row>
    <row r="131" spans="1:22" ht="13.2" customHeight="1">
      <c r="A131" s="238">
        <f t="shared" si="11"/>
        <v>42947</v>
      </c>
      <c r="B131" s="228">
        <f>VLOOKUP($A131,[3]Data!$B$4:$J$600,3)</f>
        <v>101457.88</v>
      </c>
      <c r="C131" s="228">
        <f>VLOOKUP($A131,[3]Data!$B$4:$J$600,9)</f>
        <v>228.0625</v>
      </c>
      <c r="D131" s="228">
        <f>VLOOKUP($A131,[3]Data!$B$4:$J$600,8)</f>
        <v>6.69625</v>
      </c>
      <c r="E131" s="228">
        <f>VLOOKUP($A131,[3]Data!$B$4:$J$600,7)</f>
        <v>39.430208299999997</v>
      </c>
      <c r="F131" s="228">
        <f>VLOOKUP($A131,[3]Data!$B$4:$J$600,2)</f>
        <v>2197.7083333</v>
      </c>
      <c r="G131" s="228">
        <f>VLOOKUP($A131,[3]Data!$B$4:$J$600,5)</f>
        <v>9.4581700000000009</v>
      </c>
      <c r="H131" s="218" t="s">
        <v>347</v>
      </c>
      <c r="I131" s="229">
        <v>110</v>
      </c>
      <c r="J131" s="230">
        <f t="shared" si="21"/>
        <v>221.36625000000001</v>
      </c>
      <c r="K131" s="225">
        <v>0</v>
      </c>
      <c r="L131" s="199">
        <v>0</v>
      </c>
      <c r="M131" s="166">
        <f>'Contract Usage'!B168</f>
        <v>15.710573698066124</v>
      </c>
      <c r="N131" s="225">
        <v>0</v>
      </c>
      <c r="O131" s="530">
        <f t="shared" si="15"/>
        <v>0</v>
      </c>
      <c r="P131" s="530">
        <f t="shared" si="23"/>
        <v>21412.5</v>
      </c>
      <c r="Q131" s="530">
        <f t="shared" si="22"/>
        <v>0</v>
      </c>
      <c r="R131" s="530">
        <f t="shared" si="14"/>
        <v>5000</v>
      </c>
      <c r="S131" s="530">
        <f t="shared" si="16"/>
        <v>5412.5</v>
      </c>
      <c r="T131" s="530">
        <f t="shared" si="17"/>
        <v>5000</v>
      </c>
      <c r="U131" s="530">
        <f t="shared" si="18"/>
        <v>6000</v>
      </c>
      <c r="V131" s="530">
        <f t="shared" si="19"/>
        <v>6000</v>
      </c>
    </row>
    <row r="132" spans="1:22" ht="13.2" customHeight="1">
      <c r="A132" s="238">
        <f t="shared" si="11"/>
        <v>42948</v>
      </c>
      <c r="B132" s="228">
        <f>VLOOKUP($A132,[3]Data!$B$4:$J$600,3)</f>
        <v>101299.16</v>
      </c>
      <c r="C132" s="228">
        <f>VLOOKUP($A132,[3]Data!$B$4:$J$600,9)</f>
        <v>228.21875</v>
      </c>
      <c r="D132" s="228">
        <f>VLOOKUP($A132,[3]Data!$B$4:$J$600,8)</f>
        <v>6.67</v>
      </c>
      <c r="E132" s="228">
        <f>VLOOKUP($A132,[3]Data!$B$4:$J$600,7)</f>
        <v>41.355208300000001</v>
      </c>
      <c r="F132" s="228">
        <f>VLOOKUP($A132,[3]Data!$B$4:$J$600,2)</f>
        <v>1815.4166667</v>
      </c>
      <c r="G132" s="228">
        <f>VLOOKUP($A132,[3]Data!$B$4:$J$600,5)</f>
        <v>6.7911299999999999</v>
      </c>
      <c r="H132" s="218" t="s">
        <v>347</v>
      </c>
      <c r="I132" s="229">
        <v>110</v>
      </c>
      <c r="J132" s="230">
        <f t="shared" si="21"/>
        <v>221.54875000000001</v>
      </c>
      <c r="K132" s="225">
        <v>0</v>
      </c>
      <c r="L132" s="199">
        <v>0</v>
      </c>
      <c r="M132" s="166">
        <f>'Contract Usage'!B169</f>
        <v>20.093752281965276</v>
      </c>
      <c r="N132" s="225">
        <v>0</v>
      </c>
      <c r="O132" s="530">
        <f t="shared" si="15"/>
        <v>0</v>
      </c>
      <c r="P132" s="530">
        <f t="shared" si="23"/>
        <v>21412.5</v>
      </c>
      <c r="Q132" s="530">
        <f t="shared" si="22"/>
        <v>0</v>
      </c>
      <c r="R132" s="530">
        <f t="shared" si="14"/>
        <v>5000</v>
      </c>
      <c r="S132" s="530">
        <f t="shared" si="16"/>
        <v>5412.5</v>
      </c>
      <c r="T132" s="530">
        <f t="shared" si="17"/>
        <v>5000</v>
      </c>
      <c r="U132" s="530">
        <f t="shared" si="18"/>
        <v>6000</v>
      </c>
      <c r="V132" s="530">
        <f t="shared" si="19"/>
        <v>6000</v>
      </c>
    </row>
    <row r="133" spans="1:22" ht="13.2" customHeight="1">
      <c r="A133" s="238">
        <f t="shared" si="11"/>
        <v>42949</v>
      </c>
      <c r="B133" s="228">
        <f>VLOOKUP($A133,[3]Data!$B$4:$J$600,3)</f>
        <v>101140.61</v>
      </c>
      <c r="C133" s="228">
        <f>VLOOKUP($A133,[3]Data!$B$4:$J$600,9)</f>
        <v>227.9375</v>
      </c>
      <c r="D133" s="228">
        <f>VLOOKUP($A133,[3]Data!$B$4:$J$600,8)</f>
        <v>6.49</v>
      </c>
      <c r="E133" s="228">
        <f>VLOOKUP($A133,[3]Data!$B$4:$J$600,7)</f>
        <v>27.4145833</v>
      </c>
      <c r="F133" s="228">
        <f>VLOOKUP($A133,[3]Data!$B$4:$J$600,2)</f>
        <v>1484.0625</v>
      </c>
      <c r="G133" s="228">
        <f>VLOOKUP($A133,[3]Data!$B$4:$J$600,5)</f>
        <v>6.7860800000000001</v>
      </c>
      <c r="H133" s="218" t="s">
        <v>347</v>
      </c>
      <c r="I133" s="229">
        <v>110</v>
      </c>
      <c r="J133" s="230">
        <f t="shared" si="21"/>
        <v>221.44749999999999</v>
      </c>
      <c r="K133" s="225">
        <v>0</v>
      </c>
      <c r="L133" s="199">
        <v>0</v>
      </c>
      <c r="M133" s="166">
        <f>'Contract Usage'!B170</f>
        <v>20.093752281965276</v>
      </c>
      <c r="N133" s="225">
        <v>0</v>
      </c>
      <c r="O133" s="530">
        <f t="shared" si="15"/>
        <v>0</v>
      </c>
      <c r="P133" s="530">
        <f t="shared" si="23"/>
        <v>21412.5</v>
      </c>
      <c r="Q133" s="530">
        <f t="shared" si="22"/>
        <v>0</v>
      </c>
      <c r="R133" s="530">
        <f t="shared" si="14"/>
        <v>5000</v>
      </c>
      <c r="S133" s="530">
        <f t="shared" si="16"/>
        <v>5412.5</v>
      </c>
      <c r="T133" s="530">
        <f t="shared" si="17"/>
        <v>5000</v>
      </c>
      <c r="U133" s="530">
        <f t="shared" si="18"/>
        <v>6000</v>
      </c>
      <c r="V133" s="530">
        <f t="shared" si="19"/>
        <v>6000</v>
      </c>
    </row>
    <row r="134" spans="1:22" ht="13.2" customHeight="1">
      <c r="A134" s="238">
        <f t="shared" si="11"/>
        <v>42950</v>
      </c>
      <c r="B134" s="228">
        <f>VLOOKUP($A134,[3]Data!$B$4:$J$600,3)</f>
        <v>100982.7</v>
      </c>
      <c r="C134" s="228">
        <f>VLOOKUP($A134,[3]Data!$B$4:$J$600,9)</f>
        <v>230.15625</v>
      </c>
      <c r="D134" s="228">
        <f>VLOOKUP($A134,[3]Data!$B$4:$J$600,8)</f>
        <v>6.2672917000000004</v>
      </c>
      <c r="E134" s="228">
        <f>VLOOKUP($A134,[3]Data!$B$4:$J$600,7)</f>
        <v>25.673958299999999</v>
      </c>
      <c r="F134" s="228">
        <f>VLOOKUP($A134,[3]Data!$B$4:$J$600,2)</f>
        <v>1371.1458333</v>
      </c>
      <c r="G134" s="228">
        <f>VLOOKUP($A134,[3]Data!$B$4:$J$600,5)</f>
        <v>6.78104</v>
      </c>
      <c r="H134" s="218" t="s">
        <v>347</v>
      </c>
      <c r="I134" s="229">
        <v>110</v>
      </c>
      <c r="J134" s="230">
        <f t="shared" si="21"/>
        <v>223.88895830000001</v>
      </c>
      <c r="K134" s="225">
        <v>0</v>
      </c>
      <c r="L134" s="199">
        <v>0</v>
      </c>
      <c r="M134" s="166">
        <f>'Contract Usage'!B171</f>
        <v>20.093752281965276</v>
      </c>
      <c r="N134" s="225">
        <v>0</v>
      </c>
      <c r="O134" s="530">
        <f t="shared" si="15"/>
        <v>0</v>
      </c>
      <c r="P134" s="530">
        <f t="shared" si="23"/>
        <v>21412.5</v>
      </c>
      <c r="Q134" s="530">
        <f t="shared" si="22"/>
        <v>0</v>
      </c>
      <c r="R134" s="530">
        <f t="shared" si="14"/>
        <v>5000</v>
      </c>
      <c r="S134" s="530">
        <f t="shared" si="16"/>
        <v>5412.5</v>
      </c>
      <c r="T134" s="530">
        <f t="shared" si="17"/>
        <v>5000</v>
      </c>
      <c r="U134" s="530">
        <f t="shared" si="18"/>
        <v>6000</v>
      </c>
      <c r="V134" s="530">
        <f t="shared" si="19"/>
        <v>6000</v>
      </c>
    </row>
    <row r="135" spans="1:22" ht="13.2" customHeight="1">
      <c r="A135" s="238">
        <f t="shared" si="11"/>
        <v>42951</v>
      </c>
      <c r="B135" s="228">
        <f>VLOOKUP($A135,[3]Data!$B$4:$J$600,3)</f>
        <v>100795.05</v>
      </c>
      <c r="C135" s="228">
        <f>VLOOKUP($A135,[3]Data!$B$4:$J$600,9)</f>
        <v>243.20833329999999</v>
      </c>
      <c r="D135" s="228">
        <f>VLOOKUP($A135,[3]Data!$B$4:$J$600,8)</f>
        <v>6.1156249999999996</v>
      </c>
      <c r="E135" s="228">
        <f>VLOOKUP($A135,[3]Data!$B$4:$J$600,7)</f>
        <v>21.004166699999999</v>
      </c>
      <c r="F135" s="228">
        <f>VLOOKUP($A135,[3]Data!$B$4:$J$600,2)</f>
        <v>1256.4583333</v>
      </c>
      <c r="G135" s="228">
        <f>VLOOKUP($A135,[3]Data!$B$4:$J$600,5)</f>
        <v>6.7709599999999996</v>
      </c>
      <c r="H135" s="218" t="s">
        <v>347</v>
      </c>
      <c r="I135" s="229">
        <v>110</v>
      </c>
      <c r="J135" s="230">
        <f t="shared" si="21"/>
        <v>237.0927083</v>
      </c>
      <c r="K135" s="225">
        <v>0</v>
      </c>
      <c r="L135" s="199">
        <v>0</v>
      </c>
      <c r="M135" s="166">
        <f>'Contract Usage'!B172</f>
        <v>20.093752281965276</v>
      </c>
      <c r="N135" s="225">
        <v>0</v>
      </c>
      <c r="O135" s="530">
        <f t="shared" si="15"/>
        <v>0</v>
      </c>
      <c r="P135" s="530">
        <f t="shared" si="23"/>
        <v>21412.5</v>
      </c>
      <c r="Q135" s="530">
        <f t="shared" si="22"/>
        <v>0</v>
      </c>
      <c r="R135" s="530">
        <f t="shared" si="14"/>
        <v>5000</v>
      </c>
      <c r="S135" s="530">
        <f t="shared" si="16"/>
        <v>5412.5</v>
      </c>
      <c r="T135" s="530">
        <f t="shared" si="17"/>
        <v>5000</v>
      </c>
      <c r="U135" s="530">
        <f t="shared" si="18"/>
        <v>6000</v>
      </c>
      <c r="V135" s="530">
        <f t="shared" si="19"/>
        <v>6000</v>
      </c>
    </row>
    <row r="136" spans="1:22" ht="13.2" customHeight="1">
      <c r="A136" s="238">
        <f t="shared" ref="A136:A199" si="24">A135+1</f>
        <v>42952</v>
      </c>
      <c r="B136" s="228">
        <f>VLOOKUP($A136,[3]Data!$B$4:$J$600,3)</f>
        <v>100577.77</v>
      </c>
      <c r="C136" s="228">
        <f>VLOOKUP($A136,[3]Data!$B$4:$J$600,9)</f>
        <v>250.5</v>
      </c>
      <c r="D136" s="228">
        <f>VLOOKUP($A136,[3]Data!$B$4:$J$600,8)</f>
        <v>5.7635417000000002</v>
      </c>
      <c r="E136" s="228">
        <f>VLOOKUP($A136,[3]Data!$B$4:$J$600,7)</f>
        <v>16.995833300000001</v>
      </c>
      <c r="F136" s="228">
        <f>VLOOKUP($A136,[3]Data!$B$4:$J$600,2)</f>
        <v>1202.3958333</v>
      </c>
      <c r="G136" s="228">
        <f>VLOOKUP($A136,[3]Data!$B$4:$J$600,5)</f>
        <v>6.7608800000000002</v>
      </c>
      <c r="H136" s="218" t="s">
        <v>347</v>
      </c>
      <c r="I136" s="229">
        <v>110</v>
      </c>
      <c r="J136" s="230">
        <f t="shared" si="21"/>
        <v>244.73645830000001</v>
      </c>
      <c r="K136" s="225">
        <v>0</v>
      </c>
      <c r="L136" s="199">
        <v>0</v>
      </c>
      <c r="M136" s="166">
        <f>'Contract Usage'!B173</f>
        <v>20.093752281965276</v>
      </c>
      <c r="N136" s="225">
        <v>0</v>
      </c>
      <c r="O136" s="530">
        <f t="shared" si="15"/>
        <v>0</v>
      </c>
      <c r="P136" s="530">
        <f t="shared" si="23"/>
        <v>21412.5</v>
      </c>
      <c r="Q136" s="530">
        <f t="shared" si="22"/>
        <v>0</v>
      </c>
      <c r="R136" s="530">
        <f t="shared" si="14"/>
        <v>5000</v>
      </c>
      <c r="S136" s="530">
        <f t="shared" si="16"/>
        <v>5412.5</v>
      </c>
      <c r="T136" s="530">
        <f t="shared" si="17"/>
        <v>5000</v>
      </c>
      <c r="U136" s="530">
        <f t="shared" si="18"/>
        <v>6000</v>
      </c>
      <c r="V136" s="530">
        <f t="shared" si="19"/>
        <v>6000</v>
      </c>
    </row>
    <row r="137" spans="1:22" ht="13.2" customHeight="1">
      <c r="A137" s="238">
        <f t="shared" si="24"/>
        <v>42953</v>
      </c>
      <c r="B137" s="228">
        <f>VLOOKUP($A137,[3]Data!$B$4:$J$600,3)</f>
        <v>100351.17</v>
      </c>
      <c r="C137" s="228">
        <f>VLOOKUP($A137,[3]Data!$B$4:$J$600,9)</f>
        <v>249.875</v>
      </c>
      <c r="D137" s="228">
        <f>VLOOKUP($A137,[3]Data!$B$4:$J$600,8)</f>
        <v>5.5252083000000001</v>
      </c>
      <c r="E137" s="228">
        <f>VLOOKUP($A137,[3]Data!$B$4:$J$600,7)</f>
        <v>14.012499999999999</v>
      </c>
      <c r="F137" s="228">
        <f>VLOOKUP($A137,[3]Data!$B$4:$J$600,2)</f>
        <v>1270.3125</v>
      </c>
      <c r="G137" s="228">
        <f>VLOOKUP($A137,[3]Data!$B$4:$J$600,5)</f>
        <v>6.7507900000000003</v>
      </c>
      <c r="H137" s="218" t="s">
        <v>347</v>
      </c>
      <c r="I137" s="229">
        <v>110</v>
      </c>
      <c r="J137" s="230">
        <f t="shared" si="21"/>
        <v>244.3497917</v>
      </c>
      <c r="K137" s="225">
        <v>0</v>
      </c>
      <c r="L137" s="199">
        <v>0</v>
      </c>
      <c r="M137" s="166">
        <f>'Contract Usage'!B174</f>
        <v>20.093752281965276</v>
      </c>
      <c r="N137" s="225">
        <v>0</v>
      </c>
      <c r="O137" s="530">
        <f t="shared" si="15"/>
        <v>0</v>
      </c>
      <c r="P137" s="530">
        <f>$H$1-Q137</f>
        <v>21412.5</v>
      </c>
      <c r="Q137" s="530">
        <f t="shared" si="22"/>
        <v>0</v>
      </c>
      <c r="R137" s="530">
        <f t="shared" si="14"/>
        <v>5000</v>
      </c>
      <c r="S137" s="530">
        <f t="shared" si="16"/>
        <v>5412.5</v>
      </c>
      <c r="T137" s="530">
        <f t="shared" si="17"/>
        <v>5000</v>
      </c>
      <c r="U137" s="530">
        <f t="shared" si="18"/>
        <v>6000</v>
      </c>
      <c r="V137" s="530">
        <f t="shared" si="19"/>
        <v>6000</v>
      </c>
    </row>
    <row r="138" spans="1:22" ht="13.2" customHeight="1">
      <c r="A138" s="238">
        <f t="shared" si="24"/>
        <v>42954</v>
      </c>
      <c r="B138" s="228">
        <f>VLOOKUP($A138,[3]Data!$B$4:$J$600,3)</f>
        <v>100154.2</v>
      </c>
      <c r="C138" s="228">
        <f>VLOOKUP($A138,[3]Data!$B$4:$J$600,9)</f>
        <v>249.20833329999999</v>
      </c>
      <c r="D138" s="228">
        <f>VLOOKUP($A138,[3]Data!$B$4:$J$600,8)</f>
        <v>5.3870832999999996</v>
      </c>
      <c r="E138" s="228">
        <f>VLOOKUP($A138,[3]Data!$B$4:$J$600,7)</f>
        <v>12.4208333</v>
      </c>
      <c r="F138" s="228">
        <f>VLOOKUP($A138,[3]Data!$B$4:$J$600,2)</f>
        <v>1192.5</v>
      </c>
      <c r="G138" s="228">
        <f>VLOOKUP($A138,[3]Data!$B$4:$J$600,5)</f>
        <v>6.7457500000000001</v>
      </c>
      <c r="H138" s="218" t="s">
        <v>347</v>
      </c>
      <c r="I138" s="229">
        <v>110</v>
      </c>
      <c r="J138" s="230">
        <f t="shared" si="21"/>
        <v>243.82124999999999</v>
      </c>
      <c r="K138" s="225">
        <v>92.558510146206771</v>
      </c>
      <c r="L138" s="199">
        <v>0</v>
      </c>
      <c r="M138" s="166">
        <f>'Contract Usage'!B175</f>
        <v>20.093752281965276</v>
      </c>
      <c r="N138" s="225">
        <v>46.649823153793221</v>
      </c>
      <c r="O138" s="530">
        <f t="shared" si="15"/>
        <v>92.529924225548854</v>
      </c>
      <c r="P138" s="530">
        <f t="shared" si="23"/>
        <v>21228.910195124998</v>
      </c>
      <c r="Q138" s="530">
        <f>(+Q137+(K138)*1.9835)</f>
        <v>183.58980487500114</v>
      </c>
      <c r="R138" s="530">
        <f>$R$10-Q138</f>
        <v>4816.4101951249986</v>
      </c>
      <c r="S138" s="530">
        <f t="shared" si="16"/>
        <v>5412.5</v>
      </c>
      <c r="T138" s="530">
        <f t="shared" si="17"/>
        <v>5000</v>
      </c>
      <c r="U138" s="530">
        <f t="shared" si="18"/>
        <v>6000</v>
      </c>
      <c r="V138" s="530">
        <f t="shared" si="19"/>
        <v>6000</v>
      </c>
    </row>
    <row r="139" spans="1:22" ht="13.2" customHeight="1">
      <c r="A139" s="238">
        <f t="shared" si="24"/>
        <v>42955</v>
      </c>
      <c r="B139" s="228">
        <f>VLOOKUP($A139,[3]Data!$B$4:$J$600,3)</f>
        <v>99977.61</v>
      </c>
      <c r="C139" s="228">
        <f>VLOOKUP($A139,[3]Data!$B$4:$J$600,9)</f>
        <v>249.08333329999999</v>
      </c>
      <c r="D139" s="228">
        <f>VLOOKUP($A139,[3]Data!$B$4:$J$600,8)</f>
        <v>5.3545832999999998</v>
      </c>
      <c r="E139" s="228">
        <f>VLOOKUP($A139,[3]Data!$B$4:$J$600,7)</f>
        <v>46.107291699999998</v>
      </c>
      <c r="F139" s="228">
        <f>VLOOKUP($A139,[3]Data!$B$4:$J$600,2)</f>
        <v>1308.0208333</v>
      </c>
      <c r="G139" s="228">
        <f>VLOOKUP($A139,[3]Data!$B$4:$J$600,5)</f>
        <v>6.7356699999999998</v>
      </c>
      <c r="H139" s="218" t="s">
        <v>347</v>
      </c>
      <c r="I139" s="229">
        <v>110</v>
      </c>
      <c r="J139" s="230">
        <f t="shared" si="21"/>
        <v>243.72874999999999</v>
      </c>
      <c r="K139" s="225">
        <v>82.293823319887338</v>
      </c>
      <c r="L139" s="199">
        <v>0</v>
      </c>
      <c r="M139" s="166">
        <f>'Contract Usage'!B176</f>
        <v>20.093752281965276</v>
      </c>
      <c r="N139" s="225">
        <v>56.789509980112655</v>
      </c>
      <c r="O139" s="530">
        <f t="shared" si="15"/>
        <v>205.1719172711023</v>
      </c>
      <c r="P139" s="530">
        <f t="shared" si="23"/>
        <v>21065.680396570002</v>
      </c>
      <c r="Q139" s="530">
        <f t="shared" si="22"/>
        <v>346.81960342999764</v>
      </c>
      <c r="R139" s="530">
        <f t="shared" ref="R139:R202" si="25">$R$10-Q139</f>
        <v>4653.1803965700019</v>
      </c>
      <c r="S139" s="530">
        <f t="shared" si="16"/>
        <v>5412.5</v>
      </c>
      <c r="T139" s="530">
        <f t="shared" si="17"/>
        <v>5000</v>
      </c>
      <c r="U139" s="530">
        <f t="shared" si="18"/>
        <v>6000</v>
      </c>
      <c r="V139" s="530">
        <f t="shared" si="19"/>
        <v>6000</v>
      </c>
    </row>
    <row r="140" spans="1:22" ht="13.2" customHeight="1">
      <c r="A140" s="238">
        <f t="shared" si="24"/>
        <v>42956</v>
      </c>
      <c r="B140" s="228">
        <f>VLOOKUP($A140,[3]Data!$B$4:$J$600,3)</f>
        <v>99800.74</v>
      </c>
      <c r="C140" s="228">
        <f>VLOOKUP($A140,[3]Data!$B$4:$J$600,9)</f>
        <v>248.375</v>
      </c>
      <c r="D140" s="228">
        <f>VLOOKUP($A140,[3]Data!$B$4:$J$600,8)</f>
        <v>5.3897917</v>
      </c>
      <c r="E140" s="228">
        <f>VLOOKUP($A140,[3]Data!$B$4:$J$600,7)</f>
        <v>27.3</v>
      </c>
      <c r="F140" s="228">
        <f>VLOOKUP($A140,[3]Data!$B$4:$J$600,2)</f>
        <v>1366.4583333</v>
      </c>
      <c r="G140" s="228">
        <f>VLOOKUP($A140,[3]Data!$B$4:$J$600,5)</f>
        <v>6.7306299999999997</v>
      </c>
      <c r="H140" s="218" t="s">
        <v>347</v>
      </c>
      <c r="I140" s="229">
        <v>110</v>
      </c>
      <c r="J140" s="230">
        <f t="shared" si="21"/>
        <v>242.98520830000001</v>
      </c>
      <c r="K140" s="225">
        <v>82.440027927902861</v>
      </c>
      <c r="L140" s="199">
        <v>0</v>
      </c>
      <c r="M140" s="166">
        <f>'Contract Usage'!B177</f>
        <v>20.093752281965276</v>
      </c>
      <c r="N140" s="225">
        <v>55.934972072097139</v>
      </c>
      <c r="O140" s="530">
        <f t="shared" ref="O140:O203" si="26">+O139+(N140*1.9835)</f>
        <v>316.11893437610695</v>
      </c>
      <c r="P140" s="530">
        <f t="shared" si="23"/>
        <v>20902.160601175008</v>
      </c>
      <c r="Q140" s="530">
        <f t="shared" si="22"/>
        <v>510.33939882499294</v>
      </c>
      <c r="R140" s="530">
        <f t="shared" si="25"/>
        <v>4489.6606011750073</v>
      </c>
      <c r="S140" s="530">
        <f t="shared" ref="S140:S203" si="27">IF(R140&gt;1,$S$10,$S$10+R140)</f>
        <v>5412.5</v>
      </c>
      <c r="T140" s="530">
        <f t="shared" ref="T140:T203" si="28">IF(S140&gt;1,$T$10,$T$10+S140)</f>
        <v>5000</v>
      </c>
      <c r="U140" s="530">
        <f t="shared" ref="U140:U203" si="29">IF(T140&gt;1,$U$10,$U$10+T140)</f>
        <v>6000</v>
      </c>
      <c r="V140" s="530">
        <f t="shared" ref="V140:V203" si="30">IF(U140&gt;1,$V$10,$V$10+U140)</f>
        <v>6000</v>
      </c>
    </row>
    <row r="141" spans="1:22" ht="13.2" customHeight="1">
      <c r="A141" s="238">
        <f t="shared" si="24"/>
        <v>42957</v>
      </c>
      <c r="B141" s="228">
        <f>VLOOKUP($A141,[3]Data!$B$4:$J$600,3)</f>
        <v>99634.13</v>
      </c>
      <c r="C141" s="228">
        <f>VLOOKUP($A141,[3]Data!$B$4:$J$600,9)</f>
        <v>248.41666670000001</v>
      </c>
      <c r="D141" s="228">
        <f>VLOOKUP($A141,[3]Data!$B$4:$J$600,8)</f>
        <v>5.62</v>
      </c>
      <c r="E141" s="228">
        <f>VLOOKUP($A141,[3]Data!$B$4:$J$600,7)</f>
        <v>41.0625</v>
      </c>
      <c r="F141" s="228">
        <f>VLOOKUP($A141,[3]Data!$B$4:$J$600,2)</f>
        <v>1436.875</v>
      </c>
      <c r="G141" s="228">
        <f>VLOOKUP($A141,[3]Data!$B$4:$J$600,5)</f>
        <v>6.7205399999999997</v>
      </c>
      <c r="H141" s="218" t="s">
        <v>347</v>
      </c>
      <c r="I141" s="229">
        <v>110</v>
      </c>
      <c r="J141" s="230">
        <f t="shared" si="21"/>
        <v>242.7966667</v>
      </c>
      <c r="K141" s="225">
        <v>77.277443362742929</v>
      </c>
      <c r="L141" s="199">
        <v>0</v>
      </c>
      <c r="M141" s="166">
        <f>'Contract Usage'!B178</f>
        <v>20.093752281965276</v>
      </c>
      <c r="N141" s="225">
        <v>61.139223337257079</v>
      </c>
      <c r="O141" s="530">
        <f t="shared" si="26"/>
        <v>437.38858386555637</v>
      </c>
      <c r="P141" s="530">
        <f t="shared" si="23"/>
        <v>20748.880792265005</v>
      </c>
      <c r="Q141" s="530">
        <f t="shared" si="22"/>
        <v>663.61920773499355</v>
      </c>
      <c r="R141" s="530">
        <f t="shared" si="25"/>
        <v>4336.3807922650067</v>
      </c>
      <c r="S141" s="530">
        <f t="shared" si="27"/>
        <v>5412.5</v>
      </c>
      <c r="T141" s="530">
        <f t="shared" si="28"/>
        <v>5000</v>
      </c>
      <c r="U141" s="530">
        <f t="shared" si="29"/>
        <v>6000</v>
      </c>
      <c r="V141" s="530">
        <f t="shared" si="30"/>
        <v>6000</v>
      </c>
    </row>
    <row r="142" spans="1:22" ht="13.2" customHeight="1">
      <c r="A142" s="238">
        <f t="shared" si="24"/>
        <v>42958</v>
      </c>
      <c r="B142" s="228">
        <f>VLOOKUP($A142,[3]Data!$B$4:$J$600,3)</f>
        <v>99438.05</v>
      </c>
      <c r="C142" s="228">
        <f>VLOOKUP($A142,[3]Data!$B$4:$J$600,9)</f>
        <v>247.875</v>
      </c>
      <c r="D142" s="228">
        <f>VLOOKUP($A142,[3]Data!$B$4:$J$600,8)</f>
        <v>5.62</v>
      </c>
      <c r="E142" s="228">
        <f>VLOOKUP($A142,[3]Data!$B$4:$J$600,7)</f>
        <v>41.0416667</v>
      </c>
      <c r="F142" s="228">
        <f>VLOOKUP($A142,[3]Data!$B$4:$J$600,2)</f>
        <v>1525.9375</v>
      </c>
      <c r="G142" s="228">
        <f>VLOOKUP($A142,[3]Data!$B$4:$J$600,5)</f>
        <v>6.7104600000000003</v>
      </c>
      <c r="H142" s="218" t="s">
        <v>347</v>
      </c>
      <c r="I142" s="229">
        <v>110</v>
      </c>
      <c r="J142" s="230">
        <f t="shared" si="21"/>
        <v>242.255</v>
      </c>
      <c r="K142" s="225">
        <v>92.145098356441508</v>
      </c>
      <c r="L142" s="199">
        <v>0</v>
      </c>
      <c r="M142" s="166">
        <f>'Contract Usage'!B179</f>
        <v>20.093752281965276</v>
      </c>
      <c r="N142" s="225">
        <v>45.729901643558492</v>
      </c>
      <c r="O142" s="530">
        <f t="shared" si="26"/>
        <v>528.09384377555466</v>
      </c>
      <c r="P142" s="530">
        <f t="shared" si="23"/>
        <v>20566.110989675006</v>
      </c>
      <c r="Q142" s="530">
        <f t="shared" ref="Q142:Q174" si="31">(+Q141+(K142)*1.9835)</f>
        <v>846.3890103249953</v>
      </c>
      <c r="R142" s="530">
        <f t="shared" si="25"/>
        <v>4153.6109896750049</v>
      </c>
      <c r="S142" s="530">
        <f t="shared" si="27"/>
        <v>5412.5</v>
      </c>
      <c r="T142" s="530">
        <f t="shared" si="28"/>
        <v>5000</v>
      </c>
      <c r="U142" s="530">
        <f t="shared" si="29"/>
        <v>6000</v>
      </c>
      <c r="V142" s="530">
        <f t="shared" si="30"/>
        <v>6000</v>
      </c>
    </row>
    <row r="143" spans="1:22" ht="13.2" customHeight="1">
      <c r="A143" s="238">
        <f t="shared" si="24"/>
        <v>42959</v>
      </c>
      <c r="B143" s="228">
        <f>VLOOKUP($A143,[3]Data!$B$4:$J$600,3)</f>
        <v>99213.11</v>
      </c>
      <c r="C143" s="228">
        <f>VLOOKUP($A143,[3]Data!$B$4:$J$600,9)</f>
        <v>247.04166670000001</v>
      </c>
      <c r="D143" s="228">
        <f>VLOOKUP($A143,[3]Data!$B$4:$J$600,8)</f>
        <v>5.6172917</v>
      </c>
      <c r="E143" s="228">
        <f>VLOOKUP($A143,[3]Data!$B$4:$J$600,7)</f>
        <v>24.3677083</v>
      </c>
      <c r="F143" s="228">
        <f>VLOOKUP($A143,[3]Data!$B$4:$J$600,2)</f>
        <v>1564.6875</v>
      </c>
      <c r="G143" s="228">
        <f>VLOOKUP($A143,[3]Data!$B$4:$J$600,5)</f>
        <v>6.7054200000000002</v>
      </c>
      <c r="H143" s="218" t="s">
        <v>347</v>
      </c>
      <c r="I143" s="229">
        <v>110</v>
      </c>
      <c r="J143" s="230">
        <f t="shared" si="21"/>
        <v>241.424375</v>
      </c>
      <c r="K143" s="225">
        <v>106.70017616839039</v>
      </c>
      <c r="L143" s="199">
        <v>0</v>
      </c>
      <c r="M143" s="166">
        <f>'Contract Usage'!B180</f>
        <v>20.093752281965276</v>
      </c>
      <c r="N143" s="225">
        <v>30.341490531609622</v>
      </c>
      <c r="O143" s="530">
        <f t="shared" si="26"/>
        <v>588.27619024500234</v>
      </c>
      <c r="P143" s="530">
        <f>$H$1-Q143</f>
        <v>20354.471190245004</v>
      </c>
      <c r="Q143" s="530">
        <f t="shared" si="31"/>
        <v>1058.0288097549976</v>
      </c>
      <c r="R143" s="530">
        <f t="shared" si="25"/>
        <v>3941.9711902450026</v>
      </c>
      <c r="S143" s="530">
        <f t="shared" si="27"/>
        <v>5412.5</v>
      </c>
      <c r="T143" s="530">
        <f t="shared" si="28"/>
        <v>5000</v>
      </c>
      <c r="U143" s="530">
        <f t="shared" si="29"/>
        <v>6000</v>
      </c>
      <c r="V143" s="530">
        <f t="shared" si="30"/>
        <v>6000</v>
      </c>
    </row>
    <row r="144" spans="1:22" ht="13.2" customHeight="1">
      <c r="A144" s="238">
        <f t="shared" si="24"/>
        <v>42960</v>
      </c>
      <c r="B144" s="228">
        <f>VLOOKUP($A144,[3]Data!$B$4:$J$600,3)</f>
        <v>99018.05</v>
      </c>
      <c r="C144" s="228">
        <f>VLOOKUP($A144,[3]Data!$B$4:$J$600,9)</f>
        <v>246.08333329999999</v>
      </c>
      <c r="D144" s="228">
        <f>VLOOKUP($A144,[3]Data!$B$4:$J$600,8)</f>
        <v>5.4547917000000004</v>
      </c>
      <c r="E144" s="228">
        <f>VLOOKUP($A144,[3]Data!$B$4:$J$600,7)</f>
        <v>15.231249999999999</v>
      </c>
      <c r="F144" s="228">
        <f>VLOOKUP($A144,[3]Data!$B$4:$J$600,2)</f>
        <v>1524.0625</v>
      </c>
      <c r="G144" s="228">
        <f>VLOOKUP($A144,[3]Data!$B$4:$J$600,5)</f>
        <v>6.6953300000000002</v>
      </c>
      <c r="H144" s="218" t="s">
        <v>347</v>
      </c>
      <c r="I144" s="229">
        <v>110</v>
      </c>
      <c r="J144" s="230">
        <f t="shared" si="21"/>
        <v>240.62854160000001</v>
      </c>
      <c r="K144" s="225">
        <v>91.645985855809272</v>
      </c>
      <c r="L144" s="199">
        <v>0</v>
      </c>
      <c r="M144" s="166">
        <f>'Contract Usage'!B181</f>
        <v>20.093752281965276</v>
      </c>
      <c r="N144" s="225">
        <v>44.437347444190721</v>
      </c>
      <c r="O144" s="530">
        <f t="shared" si="26"/>
        <v>676.41766890055465</v>
      </c>
      <c r="P144" s="530">
        <f t="shared" si="23"/>
        <v>20172.691377300005</v>
      </c>
      <c r="Q144" s="530">
        <f t="shared" si="31"/>
        <v>1239.8086226999953</v>
      </c>
      <c r="R144" s="530">
        <f t="shared" si="25"/>
        <v>3760.1913773000047</v>
      </c>
      <c r="S144" s="530">
        <f t="shared" si="27"/>
        <v>5412.5</v>
      </c>
      <c r="T144" s="530">
        <f t="shared" si="28"/>
        <v>5000</v>
      </c>
      <c r="U144" s="530">
        <f t="shared" si="29"/>
        <v>6000</v>
      </c>
      <c r="V144" s="530">
        <f t="shared" si="30"/>
        <v>6000</v>
      </c>
    </row>
    <row r="145" spans="1:22" ht="13.2" customHeight="1">
      <c r="A145" s="238">
        <f t="shared" si="24"/>
        <v>42961</v>
      </c>
      <c r="B145" s="228">
        <f>VLOOKUP($A145,[3]Data!$B$4:$J$600,3)</f>
        <v>98813.24</v>
      </c>
      <c r="C145" s="228">
        <f>VLOOKUP($A145,[3]Data!$B$4:$J$600,9)</f>
        <v>245.95833329999999</v>
      </c>
      <c r="D145" s="228">
        <f>VLOOKUP($A145,[3]Data!$B$4:$J$600,8)</f>
        <v>4.8595832999999997</v>
      </c>
      <c r="E145" s="228">
        <f>VLOOKUP($A145,[3]Data!$B$4:$J$600,7)</f>
        <v>10.9994792</v>
      </c>
      <c r="F145" s="228">
        <f>VLOOKUP($A145,[3]Data!$B$4:$J$600,2)</f>
        <v>1498.4375</v>
      </c>
      <c r="G145" s="228">
        <f>VLOOKUP($A145,[3]Data!$B$4:$J$600,5)</f>
        <v>6.6852499999999999</v>
      </c>
      <c r="H145" s="218" t="s">
        <v>347</v>
      </c>
      <c r="I145" s="229">
        <v>110</v>
      </c>
      <c r="J145" s="230">
        <f t="shared" si="21"/>
        <v>241.09875</v>
      </c>
      <c r="K145" s="225">
        <v>96.57161917065676</v>
      </c>
      <c r="L145" s="199">
        <v>0</v>
      </c>
      <c r="M145" s="166">
        <f>'Contract Usage'!B182</f>
        <v>20.093752281965276</v>
      </c>
      <c r="N145" s="225">
        <v>39.386714129343233</v>
      </c>
      <c r="O145" s="530">
        <f t="shared" si="26"/>
        <v>754.54121637610695</v>
      </c>
      <c r="P145" s="530">
        <f t="shared" si="23"/>
        <v>19981.141570675009</v>
      </c>
      <c r="Q145" s="530">
        <f t="shared" si="31"/>
        <v>1431.358429324993</v>
      </c>
      <c r="R145" s="530">
        <f t="shared" si="25"/>
        <v>3568.6415706750067</v>
      </c>
      <c r="S145" s="530">
        <f t="shared" si="27"/>
        <v>5412.5</v>
      </c>
      <c r="T145" s="530">
        <f t="shared" si="28"/>
        <v>5000</v>
      </c>
      <c r="U145" s="530">
        <f t="shared" si="29"/>
        <v>6000</v>
      </c>
      <c r="V145" s="530">
        <f t="shared" si="30"/>
        <v>6000</v>
      </c>
    </row>
    <row r="146" spans="1:22" ht="13.2" customHeight="1">
      <c r="A146" s="238">
        <f t="shared" si="24"/>
        <v>42962</v>
      </c>
      <c r="B146" s="228">
        <f>VLOOKUP($A146,[3]Data!$B$4:$J$600,3)</f>
        <v>98569.73</v>
      </c>
      <c r="C146" s="228">
        <f>VLOOKUP($A146,[3]Data!$B$4:$J$600,9)</f>
        <v>245.75</v>
      </c>
      <c r="D146" s="228">
        <f>VLOOKUP($A146,[3]Data!$B$4:$J$600,8)</f>
        <v>4.1833333000000001</v>
      </c>
      <c r="E146" s="228">
        <f>VLOOKUP($A146,[3]Data!$B$4:$J$600,7)</f>
        <v>10.7392708</v>
      </c>
      <c r="F146" s="228">
        <f>VLOOKUP($A146,[3]Data!$B$4:$J$600,2)</f>
        <v>1446.7708333</v>
      </c>
      <c r="G146" s="228">
        <f>VLOOKUP($A146,[3]Data!$B$4:$J$600,5)</f>
        <v>6.6751699999999996</v>
      </c>
      <c r="H146" s="218" t="s">
        <v>347</v>
      </c>
      <c r="I146" s="229">
        <v>110</v>
      </c>
      <c r="J146" s="230">
        <f>+C146-D146</f>
        <v>241.56666670000001</v>
      </c>
      <c r="K146" s="225">
        <v>116.0926646357496</v>
      </c>
      <c r="L146" s="199">
        <v>0</v>
      </c>
      <c r="M146" s="166">
        <f>'Contract Usage'!B183</f>
        <v>20.093752281965276</v>
      </c>
      <c r="N146" s="225">
        <v>19.657335364250429</v>
      </c>
      <c r="O146" s="530">
        <f t="shared" si="26"/>
        <v>793.53154107109765</v>
      </c>
      <c r="P146" s="530">
        <f t="shared" si="23"/>
        <v>19750.871770369999</v>
      </c>
      <c r="Q146" s="530">
        <f t="shared" si="31"/>
        <v>1661.6282296300024</v>
      </c>
      <c r="R146" s="530">
        <f t="shared" si="25"/>
        <v>3338.3717703699976</v>
      </c>
      <c r="S146" s="530">
        <f t="shared" si="27"/>
        <v>5412.5</v>
      </c>
      <c r="T146" s="530">
        <f t="shared" si="28"/>
        <v>5000</v>
      </c>
      <c r="U146" s="530">
        <f t="shared" si="29"/>
        <v>6000</v>
      </c>
      <c r="V146" s="530">
        <f t="shared" si="30"/>
        <v>6000</v>
      </c>
    </row>
    <row r="147" spans="1:22" ht="13.2" customHeight="1">
      <c r="A147" s="238">
        <f t="shared" si="24"/>
        <v>42963</v>
      </c>
      <c r="B147" s="228">
        <f>VLOOKUP($A147,[3]Data!$B$4:$J$600,3)</f>
        <v>98326.61</v>
      </c>
      <c r="C147" s="228">
        <f>VLOOKUP($A147,[3]Data!$B$4:$J$600,9)</f>
        <v>246.91666670000001</v>
      </c>
      <c r="D147" s="228">
        <f>VLOOKUP($A147,[3]Data!$B$4:$J$600,8)</f>
        <v>4</v>
      </c>
      <c r="E147" s="228">
        <f>VLOOKUP($A147,[3]Data!$B$4:$J$600,7)</f>
        <v>6.4515624999999996</v>
      </c>
      <c r="F147" s="228">
        <f>VLOOKUP($A147,[3]Data!$B$4:$J$600,2)</f>
        <v>1353.6458333</v>
      </c>
      <c r="G147" s="228">
        <f>VLOOKUP($A147,[3]Data!$B$4:$J$600,5)</f>
        <v>6.6650799999999997</v>
      </c>
      <c r="H147" s="218" t="s">
        <v>347</v>
      </c>
      <c r="I147" s="229">
        <v>110</v>
      </c>
      <c r="J147" s="230">
        <f t="shared" si="21"/>
        <v>242.91666670000001</v>
      </c>
      <c r="K147" s="225">
        <v>115.90613250314864</v>
      </c>
      <c r="L147" s="199">
        <v>0</v>
      </c>
      <c r="M147" s="166">
        <f>'Contract Usage'!B184</f>
        <v>20.093752281965276</v>
      </c>
      <c r="N147" s="225">
        <v>21.010534196851381</v>
      </c>
      <c r="O147" s="530">
        <f t="shared" si="26"/>
        <v>835.20593565055242</v>
      </c>
      <c r="P147" s="530">
        <f t="shared" si="23"/>
        <v>19520.971956550002</v>
      </c>
      <c r="Q147" s="530">
        <f t="shared" si="31"/>
        <v>1891.5280434499978</v>
      </c>
      <c r="R147" s="530">
        <f t="shared" si="25"/>
        <v>3108.4719565500022</v>
      </c>
      <c r="S147" s="530">
        <f t="shared" si="27"/>
        <v>5412.5</v>
      </c>
      <c r="T147" s="530">
        <f t="shared" si="28"/>
        <v>5000</v>
      </c>
      <c r="U147" s="530">
        <f t="shared" si="29"/>
        <v>6000</v>
      </c>
      <c r="V147" s="530">
        <f t="shared" si="30"/>
        <v>6000</v>
      </c>
    </row>
    <row r="148" spans="1:22" ht="13.2" customHeight="1">
      <c r="A148" s="238">
        <f t="shared" si="24"/>
        <v>42964</v>
      </c>
      <c r="B148" s="228">
        <f>VLOOKUP($A148,[3]Data!$B$4:$J$600,3)</f>
        <v>98093.34</v>
      </c>
      <c r="C148" s="228">
        <f>VLOOKUP($A148,[3]Data!$B$4:$J$600,9)</f>
        <v>246</v>
      </c>
      <c r="D148" s="228">
        <f>VLOOKUP($A148,[3]Data!$B$4:$J$600,8)</f>
        <v>3.8831250000000002</v>
      </c>
      <c r="E148" s="228">
        <f>VLOOKUP($A148,[3]Data!$B$4:$J$600,7)</f>
        <v>2.76</v>
      </c>
      <c r="F148" s="228">
        <f>VLOOKUP($A148,[3]Data!$B$4:$J$600,2)</f>
        <v>1281.1458333</v>
      </c>
      <c r="G148" s="228">
        <f>VLOOKUP($A148,[3]Data!$B$4:$J$600,5)</f>
        <v>6.6550000000000002</v>
      </c>
      <c r="H148" s="218" t="s">
        <v>347</v>
      </c>
      <c r="I148" s="229">
        <v>110</v>
      </c>
      <c r="J148" s="230">
        <f t="shared" si="21"/>
        <v>242.11687499999999</v>
      </c>
      <c r="K148" s="225">
        <v>110.9502432568712</v>
      </c>
      <c r="L148" s="199">
        <v>0</v>
      </c>
      <c r="M148" s="166">
        <f>'Contract Usage'!B185</f>
        <v>20.093752281965276</v>
      </c>
      <c r="N148" s="225">
        <v>25.049756743128796</v>
      </c>
      <c r="O148" s="530">
        <f t="shared" si="26"/>
        <v>884.89212815054839</v>
      </c>
      <c r="P148" s="530">
        <f t="shared" si="23"/>
        <v>19300.902149049998</v>
      </c>
      <c r="Q148" s="530">
        <f t="shared" si="31"/>
        <v>2111.5978509500019</v>
      </c>
      <c r="R148" s="530">
        <f t="shared" si="25"/>
        <v>2888.4021490499981</v>
      </c>
      <c r="S148" s="530">
        <f>IF(R148&gt;1,$S$10,$S$10+R148)</f>
        <v>5412.5</v>
      </c>
      <c r="T148" s="530">
        <f t="shared" si="28"/>
        <v>5000</v>
      </c>
      <c r="U148" s="530">
        <f t="shared" si="29"/>
        <v>6000</v>
      </c>
      <c r="V148" s="530">
        <f t="shared" si="30"/>
        <v>6000</v>
      </c>
    </row>
    <row r="149" spans="1:22" ht="13.2" customHeight="1">
      <c r="A149" s="238">
        <f t="shared" si="24"/>
        <v>42965</v>
      </c>
      <c r="B149" s="228">
        <f>VLOOKUP($A149,[3]Data!$B$4:$J$600,3)</f>
        <v>97822.13</v>
      </c>
      <c r="C149" s="228">
        <f>VLOOKUP($A149,[3]Data!$B$4:$J$600,9)</f>
        <v>257.05208329999999</v>
      </c>
      <c r="D149" s="228">
        <f>VLOOKUP($A149,[3]Data!$B$4:$J$600,8)</f>
        <v>3.7777083</v>
      </c>
      <c r="E149" s="228">
        <f>VLOOKUP($A149,[3]Data!$B$4:$J$600,7)</f>
        <v>2.76</v>
      </c>
      <c r="F149" s="228">
        <f>VLOOKUP($A149,[3]Data!$B$4:$J$600,2)</f>
        <v>1216.7708333</v>
      </c>
      <c r="G149" s="228">
        <f>VLOOKUP($A149,[3]Data!$B$4:$J$600,5)</f>
        <v>6.6398799999999998</v>
      </c>
      <c r="H149" s="218" t="s">
        <v>347</v>
      </c>
      <c r="I149" s="229">
        <v>110</v>
      </c>
      <c r="J149" s="230">
        <f t="shared" ref="J149:J211" si="32">+C149-D149</f>
        <v>253.27437499999999</v>
      </c>
      <c r="K149" s="225">
        <v>130.09316764305109</v>
      </c>
      <c r="L149" s="199">
        <v>0</v>
      </c>
      <c r="M149" s="166">
        <f>'Contract Usage'!B186</f>
        <v>20.093752281965276</v>
      </c>
      <c r="N149" s="225">
        <v>16.958915656948903</v>
      </c>
      <c r="O149" s="530">
        <f t="shared" si="26"/>
        <v>918.53013735610648</v>
      </c>
      <c r="P149" s="530">
        <f t="shared" si="23"/>
        <v>19042.862351030006</v>
      </c>
      <c r="Q149" s="530">
        <f t="shared" si="31"/>
        <v>2369.6376489699937</v>
      </c>
      <c r="R149" s="530">
        <f t="shared" si="25"/>
        <v>2630.3623510300063</v>
      </c>
      <c r="S149" s="530">
        <f t="shared" si="27"/>
        <v>5412.5</v>
      </c>
      <c r="T149" s="530">
        <f t="shared" si="28"/>
        <v>5000</v>
      </c>
      <c r="U149" s="530">
        <f t="shared" si="29"/>
        <v>6000</v>
      </c>
      <c r="V149" s="530">
        <f t="shared" si="30"/>
        <v>6000</v>
      </c>
    </row>
    <row r="150" spans="1:22" ht="13.2" customHeight="1">
      <c r="A150" s="238">
        <f t="shared" si="24"/>
        <v>42966</v>
      </c>
      <c r="B150" s="228">
        <f>VLOOKUP($A150,[3]Data!$B$4:$J$600,3)</f>
        <v>97502.79</v>
      </c>
      <c r="C150" s="228">
        <f>VLOOKUP($A150,[3]Data!$B$4:$J$600,9)</f>
        <v>267.66666670000001</v>
      </c>
      <c r="D150" s="228">
        <f>VLOOKUP($A150,[3]Data!$B$4:$J$600,8)</f>
        <v>3.6264582999999999</v>
      </c>
      <c r="E150" s="228">
        <f>VLOOKUP($A150,[3]Data!$B$4:$J$600,7)</f>
        <v>2.76</v>
      </c>
      <c r="F150" s="228">
        <f>VLOOKUP($A150,[3]Data!$B$4:$J$600,2)</f>
        <v>1105.5208333</v>
      </c>
      <c r="G150" s="228">
        <f>VLOOKUP($A150,[3]Data!$B$4:$J$600,5)</f>
        <v>6.6297899999999998</v>
      </c>
      <c r="H150" s="218" t="s">
        <v>347</v>
      </c>
      <c r="I150" s="229">
        <v>110</v>
      </c>
      <c r="J150" s="230">
        <f t="shared" si="32"/>
        <v>264.04020839999998</v>
      </c>
      <c r="K150" s="225">
        <v>154.36844544240535</v>
      </c>
      <c r="L150" s="199">
        <v>0</v>
      </c>
      <c r="M150" s="166">
        <f>'Contract Usage'!B187</f>
        <v>20.093752281965276</v>
      </c>
      <c r="N150" s="225">
        <v>3.298221257594605</v>
      </c>
      <c r="O150" s="530">
        <f t="shared" si="26"/>
        <v>925.07215922054536</v>
      </c>
      <c r="P150" s="530">
        <f t="shared" si="23"/>
        <v>18736.672539494997</v>
      </c>
      <c r="Q150" s="530">
        <f t="shared" si="31"/>
        <v>2675.8274605050046</v>
      </c>
      <c r="R150" s="530">
        <f t="shared" si="25"/>
        <v>2324.1725394949954</v>
      </c>
      <c r="S150" s="530">
        <f t="shared" si="27"/>
        <v>5412.5</v>
      </c>
      <c r="T150" s="530">
        <f t="shared" si="28"/>
        <v>5000</v>
      </c>
      <c r="U150" s="530">
        <f t="shared" si="29"/>
        <v>6000</v>
      </c>
      <c r="V150" s="530">
        <f t="shared" si="30"/>
        <v>6000</v>
      </c>
    </row>
    <row r="151" spans="1:22" ht="13.2" customHeight="1">
      <c r="A151" s="238">
        <f t="shared" si="24"/>
        <v>42967</v>
      </c>
      <c r="B151" s="228">
        <f>VLOOKUP($A151,[3]Data!$B$4:$J$600,3)</f>
        <v>97203.43</v>
      </c>
      <c r="C151" s="228">
        <f>VLOOKUP($A151,[3]Data!$B$4:$J$600,9)</f>
        <v>267.45833329999999</v>
      </c>
      <c r="D151" s="228">
        <f>VLOOKUP($A151,[3]Data!$B$4:$J$600,8)</f>
        <v>3.56</v>
      </c>
      <c r="E151" s="228">
        <f>VLOOKUP($A151,[3]Data!$B$4:$J$600,7)</f>
        <v>2.76</v>
      </c>
      <c r="F151" s="228">
        <f>VLOOKUP($A151,[3]Data!$B$4:$J$600,2)</f>
        <v>1058.2291667</v>
      </c>
      <c r="G151" s="228">
        <f>VLOOKUP($A151,[3]Data!$B$4:$J$600,5)</f>
        <v>6.6146700000000003</v>
      </c>
      <c r="H151" s="218" t="s">
        <v>347</v>
      </c>
      <c r="I151" s="229">
        <v>110</v>
      </c>
      <c r="J151" s="230">
        <f t="shared" si="32"/>
        <v>263.89833329999999</v>
      </c>
      <c r="K151" s="225">
        <v>144.31046234182031</v>
      </c>
      <c r="L151" s="199">
        <v>0</v>
      </c>
      <c r="M151" s="166">
        <f>'Contract Usage'!B188</f>
        <v>20.093752281965276</v>
      </c>
      <c r="N151" s="225">
        <v>13.147870958179681</v>
      </c>
      <c r="O151" s="530">
        <f t="shared" si="26"/>
        <v>951.15096126609478</v>
      </c>
      <c r="P151" s="530">
        <f>$H$1-Q151</f>
        <v>18450.432737439995</v>
      </c>
      <c r="Q151" s="530">
        <f t="shared" si="31"/>
        <v>2962.0672625600055</v>
      </c>
      <c r="R151" s="530">
        <f>$R$10-Q151</f>
        <v>2037.9327374399945</v>
      </c>
      <c r="S151" s="530">
        <f t="shared" si="27"/>
        <v>5412.5</v>
      </c>
      <c r="T151" s="530">
        <f t="shared" si="28"/>
        <v>5000</v>
      </c>
      <c r="U151" s="530">
        <f t="shared" si="29"/>
        <v>6000</v>
      </c>
      <c r="V151" s="530">
        <f t="shared" si="30"/>
        <v>6000</v>
      </c>
    </row>
    <row r="152" spans="1:22" ht="13.2" customHeight="1">
      <c r="A152" s="238">
        <f t="shared" si="24"/>
        <v>42968</v>
      </c>
      <c r="B152" s="228">
        <f>VLOOKUP($A152,[3]Data!$B$4:$J$600,3)</f>
        <v>96876</v>
      </c>
      <c r="C152" s="228">
        <f>VLOOKUP($A152,[3]Data!$B$4:$J$600,9)</f>
        <v>267.26041670000001</v>
      </c>
      <c r="D152" s="228">
        <f>VLOOKUP($A152,[3]Data!$B$4:$J$600,8)</f>
        <v>3.4282292000000001</v>
      </c>
      <c r="E152" s="228">
        <f>VLOOKUP($A152,[3]Data!$B$4:$J$600,7)</f>
        <v>2.76</v>
      </c>
      <c r="F152" s="228">
        <f>VLOOKUP($A152,[3]Data!$B$4:$J$600,2)</f>
        <v>1099.4791667</v>
      </c>
      <c r="G152" s="228">
        <f>VLOOKUP($A152,[3]Data!$B$4:$J$600,5)</f>
        <v>6.5995400000000002</v>
      </c>
      <c r="H152" s="218" t="s">
        <v>347</v>
      </c>
      <c r="I152" s="229">
        <v>110</v>
      </c>
      <c r="J152" s="230">
        <f t="shared" si="32"/>
        <v>263.83218750000003</v>
      </c>
      <c r="K152" s="225">
        <v>158.47734429543385</v>
      </c>
      <c r="L152" s="199">
        <v>0</v>
      </c>
      <c r="M152" s="166">
        <f>'Contract Usage'!B189</f>
        <v>20.093752281965276</v>
      </c>
      <c r="N152" s="225">
        <v>0</v>
      </c>
      <c r="O152" s="530">
        <f t="shared" si="26"/>
        <v>951.15096126609478</v>
      </c>
      <c r="P152" s="530">
        <f>$H$1-Q152</f>
        <v>18136.092925030003</v>
      </c>
      <c r="Q152" s="530">
        <f t="shared" si="31"/>
        <v>3276.4070749699986</v>
      </c>
      <c r="R152" s="530">
        <f t="shared" si="25"/>
        <v>1723.5929250300014</v>
      </c>
      <c r="S152" s="530">
        <f t="shared" si="27"/>
        <v>5412.5</v>
      </c>
      <c r="T152" s="530">
        <f t="shared" si="28"/>
        <v>5000</v>
      </c>
      <c r="U152" s="530">
        <f t="shared" si="29"/>
        <v>6000</v>
      </c>
      <c r="V152" s="530">
        <f t="shared" si="30"/>
        <v>6000</v>
      </c>
    </row>
    <row r="153" spans="1:22" ht="13.2" customHeight="1">
      <c r="A153" s="238">
        <f t="shared" si="24"/>
        <v>42969</v>
      </c>
      <c r="B153" s="228">
        <f>VLOOKUP($A153,[3]Data!$B$4:$J$600,3)</f>
        <v>96548.82</v>
      </c>
      <c r="C153" s="228">
        <f>VLOOKUP($A153,[3]Data!$B$4:$J$600,9)</f>
        <v>266.91666670000001</v>
      </c>
      <c r="D153" s="228">
        <f>VLOOKUP($A153,[3]Data!$B$4:$J$600,8)</f>
        <v>3.33</v>
      </c>
      <c r="E153" s="228">
        <f>VLOOKUP($A153,[3]Data!$B$4:$J$600,7)</f>
        <v>2.76</v>
      </c>
      <c r="F153" s="228">
        <f>VLOOKUP($A153,[3]Data!$B$4:$J$600,2)</f>
        <v>985.5</v>
      </c>
      <c r="G153" s="228">
        <f>VLOOKUP($A153,[3]Data!$B$4:$J$600,5)</f>
        <v>6.5844199999999997</v>
      </c>
      <c r="H153" s="218" t="s">
        <v>347</v>
      </c>
      <c r="I153" s="229">
        <v>110</v>
      </c>
      <c r="J153" s="230">
        <f t="shared" si="32"/>
        <v>263.58666670000002</v>
      </c>
      <c r="K153" s="225">
        <v>158.366424466848</v>
      </c>
      <c r="L153" s="199">
        <v>0</v>
      </c>
      <c r="M153" s="166">
        <f>'Contract Usage'!B190</f>
        <v>20.093752281965276</v>
      </c>
      <c r="N153" s="225">
        <v>0</v>
      </c>
      <c r="O153" s="530">
        <f t="shared" si="26"/>
        <v>951.15096126609478</v>
      </c>
      <c r="P153" s="530">
        <f t="shared" si="23"/>
        <v>17821.973122100007</v>
      </c>
      <c r="Q153" s="530">
        <f t="shared" si="31"/>
        <v>3590.5268778999916</v>
      </c>
      <c r="R153" s="530">
        <f t="shared" si="25"/>
        <v>1409.4731221000084</v>
      </c>
      <c r="S153" s="530">
        <f t="shared" si="27"/>
        <v>5412.5</v>
      </c>
      <c r="T153" s="530">
        <f t="shared" si="28"/>
        <v>5000</v>
      </c>
      <c r="U153" s="530">
        <f t="shared" si="29"/>
        <v>6000</v>
      </c>
      <c r="V153" s="530">
        <f t="shared" si="30"/>
        <v>6000</v>
      </c>
    </row>
    <row r="154" spans="1:22" ht="13.2" customHeight="1">
      <c r="A154" s="238">
        <f t="shared" si="24"/>
        <v>42970</v>
      </c>
      <c r="B154" s="228">
        <f>VLOOKUP($A154,[3]Data!$B$4:$J$600,3)</f>
        <v>96213.48</v>
      </c>
      <c r="C154" s="228">
        <f>VLOOKUP($A154,[3]Data!$B$4:$J$600,9)</f>
        <v>267.20833329999999</v>
      </c>
      <c r="D154" s="228">
        <f>VLOOKUP($A154,[3]Data!$B$4:$J$600,8)</f>
        <v>3.22</v>
      </c>
      <c r="E154" s="228">
        <f>VLOOKUP($A154,[3]Data!$B$4:$J$600,7)</f>
        <v>2.8022917000000001</v>
      </c>
      <c r="F154" s="228">
        <f>VLOOKUP($A154,[3]Data!$B$4:$J$600,2)</f>
        <v>874.8125</v>
      </c>
      <c r="G154" s="228">
        <f>VLOOKUP($A154,[3]Data!$B$4:$J$600,5)</f>
        <v>6.5692899999999996</v>
      </c>
      <c r="H154" s="218" t="s">
        <v>347</v>
      </c>
      <c r="I154" s="229">
        <v>110</v>
      </c>
      <c r="J154" s="230">
        <f t="shared" si="32"/>
        <v>263.98833329999997</v>
      </c>
      <c r="K154" s="225">
        <v>162.4954944718987</v>
      </c>
      <c r="L154" s="199">
        <v>0</v>
      </c>
      <c r="M154" s="166">
        <f>'Contract Usage'!B191</f>
        <v>20.093752281965276</v>
      </c>
      <c r="N154" s="225">
        <v>0</v>
      </c>
      <c r="O154" s="530">
        <f t="shared" si="26"/>
        <v>951.15096126609478</v>
      </c>
      <c r="P154" s="530">
        <f t="shared" si="23"/>
        <v>17499.663308814997</v>
      </c>
      <c r="Q154" s="530">
        <f t="shared" si="31"/>
        <v>3912.8366911850026</v>
      </c>
      <c r="R154" s="530">
        <f t="shared" si="25"/>
        <v>1087.1633088149974</v>
      </c>
      <c r="S154" s="530">
        <f t="shared" si="27"/>
        <v>5412.5</v>
      </c>
      <c r="T154" s="530">
        <f t="shared" si="28"/>
        <v>5000</v>
      </c>
      <c r="U154" s="530">
        <f t="shared" si="29"/>
        <v>6000</v>
      </c>
      <c r="V154" s="530">
        <f t="shared" si="30"/>
        <v>6000</v>
      </c>
    </row>
    <row r="155" spans="1:22" ht="13.2" customHeight="1">
      <c r="A155" s="238">
        <f t="shared" si="24"/>
        <v>42971</v>
      </c>
      <c r="B155" s="228">
        <f>VLOOKUP($A155,[3]Data!$B$4:$J$600,3)</f>
        <v>95878.45</v>
      </c>
      <c r="C155" s="228">
        <f>VLOOKUP($A155,[3]Data!$B$4:$J$600,9)</f>
        <v>266.95833329999999</v>
      </c>
      <c r="D155" s="228">
        <f>VLOOKUP($A155,[3]Data!$B$4:$J$600,8)</f>
        <v>3.1122917000000001</v>
      </c>
      <c r="E155" s="228">
        <f>VLOOKUP($A155,[3]Data!$B$4:$J$600,7)</f>
        <v>2.9503124999999999</v>
      </c>
      <c r="F155" s="228">
        <f>VLOOKUP($A155,[3]Data!$B$4:$J$600,2)</f>
        <v>885.27083330000005</v>
      </c>
      <c r="G155" s="228">
        <f>VLOOKUP($A155,[3]Data!$B$4:$J$600,5)</f>
        <v>6.5541700000000001</v>
      </c>
      <c r="H155" s="218" t="s">
        <v>347</v>
      </c>
      <c r="I155" s="229">
        <v>110</v>
      </c>
      <c r="J155" s="230">
        <f t="shared" si="32"/>
        <v>263.84604159999998</v>
      </c>
      <c r="K155" s="225">
        <v>162.35432508444609</v>
      </c>
      <c r="L155" s="199">
        <v>0</v>
      </c>
      <c r="M155" s="166">
        <f>'Contract Usage'!B192</f>
        <v>20.093752281965276</v>
      </c>
      <c r="N155" s="225">
        <v>0</v>
      </c>
      <c r="O155" s="530">
        <f t="shared" si="26"/>
        <v>951.15096126609478</v>
      </c>
      <c r="P155" s="530">
        <f t="shared" si="23"/>
        <v>17177.633505009999</v>
      </c>
      <c r="Q155" s="530">
        <f t="shared" si="31"/>
        <v>4234.8664949900012</v>
      </c>
      <c r="R155" s="530">
        <f t="shared" si="25"/>
        <v>765.13350500999877</v>
      </c>
      <c r="S155" s="530">
        <f t="shared" si="27"/>
        <v>5412.5</v>
      </c>
      <c r="T155" s="530">
        <f t="shared" si="28"/>
        <v>5000</v>
      </c>
      <c r="U155" s="530">
        <f t="shared" si="29"/>
        <v>6000</v>
      </c>
      <c r="V155" s="530">
        <f t="shared" si="30"/>
        <v>6000</v>
      </c>
    </row>
    <row r="156" spans="1:22" ht="13.2" customHeight="1">
      <c r="A156" s="238">
        <f t="shared" si="24"/>
        <v>42972</v>
      </c>
      <c r="B156" s="228">
        <f>VLOOKUP($A156,[3]Data!$B$4:$J$600,3)</f>
        <v>95553.52</v>
      </c>
      <c r="C156" s="228">
        <f>VLOOKUP($A156,[3]Data!$B$4:$J$600,9)</f>
        <v>267.21875</v>
      </c>
      <c r="D156" s="228">
        <f>VLOOKUP($A156,[3]Data!$B$4:$J$600,8)</f>
        <v>3.11</v>
      </c>
      <c r="E156" s="228">
        <f>VLOOKUP($A156,[3]Data!$B$4:$J$600,7)</f>
        <v>3.05</v>
      </c>
      <c r="F156" s="228">
        <f>VLOOKUP($A156,[3]Data!$B$4:$J$600,2)</f>
        <v>913.51041669999995</v>
      </c>
      <c r="G156" s="228">
        <f>VLOOKUP($A156,[3]Data!$B$4:$J$600,5)</f>
        <v>6.53904</v>
      </c>
      <c r="H156" s="218" t="s">
        <v>347</v>
      </c>
      <c r="I156" s="229">
        <v>110</v>
      </c>
      <c r="J156" s="230">
        <f t="shared" si="32"/>
        <v>264.10874999999999</v>
      </c>
      <c r="K156" s="225">
        <v>157.2774460095755</v>
      </c>
      <c r="L156" s="199">
        <v>0</v>
      </c>
      <c r="M156" s="166">
        <f>'Contract Usage'!B193</f>
        <v>20.093752281965276</v>
      </c>
      <c r="N156" s="225">
        <v>0</v>
      </c>
      <c r="O156" s="530">
        <f t="shared" si="26"/>
        <v>951.15096126609478</v>
      </c>
      <c r="P156" s="530">
        <f t="shared" si="23"/>
        <v>16865.673690850006</v>
      </c>
      <c r="Q156" s="530">
        <f t="shared" si="31"/>
        <v>4546.8263091499939</v>
      </c>
      <c r="R156" s="530">
        <f t="shared" si="25"/>
        <v>453.1736908500061</v>
      </c>
      <c r="S156" s="530">
        <f t="shared" si="27"/>
        <v>5412.5</v>
      </c>
      <c r="T156" s="530">
        <f t="shared" si="28"/>
        <v>5000</v>
      </c>
      <c r="U156" s="530">
        <f t="shared" si="29"/>
        <v>6000</v>
      </c>
      <c r="V156" s="530">
        <f t="shared" si="30"/>
        <v>6000</v>
      </c>
    </row>
    <row r="157" spans="1:22" ht="13.2" customHeight="1">
      <c r="A157" s="238">
        <f t="shared" si="24"/>
        <v>42973</v>
      </c>
      <c r="B157" s="228">
        <f>VLOOKUP($A157,[3]Data!$B$4:$J$600,3)</f>
        <v>95220.49</v>
      </c>
      <c r="C157" s="228">
        <f>VLOOKUP($A157,[3]Data!$B$4:$J$600,9)</f>
        <v>266.82291670000001</v>
      </c>
      <c r="D157" s="228">
        <f>VLOOKUP($A157,[3]Data!$B$4:$J$600,8)</f>
        <v>3.11</v>
      </c>
      <c r="E157" s="228">
        <f>VLOOKUP($A157,[3]Data!$B$4:$J$600,7)</f>
        <v>3.0469792</v>
      </c>
      <c r="F157" s="228">
        <f>VLOOKUP($A157,[3]Data!$B$4:$J$600,2)</f>
        <v>1016.8125</v>
      </c>
      <c r="G157" s="228">
        <f>VLOOKUP($A157,[3]Data!$B$4:$J$600,5)</f>
        <v>6.5239200000000004</v>
      </c>
      <c r="H157" s="218" t="s">
        <v>347</v>
      </c>
      <c r="I157" s="229">
        <v>110</v>
      </c>
      <c r="J157" s="230">
        <f t="shared" si="32"/>
        <v>263.71291669999999</v>
      </c>
      <c r="K157" s="225">
        <v>161.37625645575943</v>
      </c>
      <c r="L157" s="199">
        <v>0</v>
      </c>
      <c r="M157" s="166">
        <f>'Contract Usage'!B194</f>
        <v>20.093752281965276</v>
      </c>
      <c r="N157" s="225">
        <v>0</v>
      </c>
      <c r="O157" s="530">
        <f t="shared" si="26"/>
        <v>951.15096126609478</v>
      </c>
      <c r="P157" s="530">
        <f t="shared" si="23"/>
        <v>16545.583886170007</v>
      </c>
      <c r="Q157" s="530">
        <f t="shared" si="31"/>
        <v>4866.9161138299924</v>
      </c>
      <c r="R157" s="530">
        <f t="shared" si="25"/>
        <v>133.08388617000764</v>
      </c>
      <c r="S157" s="530">
        <f>IF(R157&gt;1,$S$10,$S$10+R157)</f>
        <v>5412.5</v>
      </c>
      <c r="T157" s="530">
        <f t="shared" si="28"/>
        <v>5000</v>
      </c>
      <c r="U157" s="530">
        <f t="shared" si="29"/>
        <v>6000</v>
      </c>
      <c r="V157" s="530">
        <f t="shared" si="30"/>
        <v>6000</v>
      </c>
    </row>
    <row r="158" spans="1:22" ht="13.2" customHeight="1">
      <c r="A158" s="238">
        <f t="shared" si="24"/>
        <v>42974</v>
      </c>
      <c r="B158" s="228">
        <f>VLOOKUP($A158,[3]Data!$B$4:$J$600,3)</f>
        <v>94868.800000000003</v>
      </c>
      <c r="C158" s="228">
        <f>VLOOKUP($A158,[3]Data!$B$4:$J$600,9)</f>
        <v>266.89583329999999</v>
      </c>
      <c r="D158" s="228">
        <f>VLOOKUP($A158,[3]Data!$B$4:$J$600,8)</f>
        <v>3.1068750000000001</v>
      </c>
      <c r="E158" s="228">
        <f>VLOOKUP($A158,[3]Data!$B$4:$J$600,7)</f>
        <v>3.05</v>
      </c>
      <c r="F158" s="228">
        <f>VLOOKUP($A158,[3]Data!$B$4:$J$600,2)</f>
        <v>963.27083330000005</v>
      </c>
      <c r="G158" s="228">
        <f>VLOOKUP($A158,[3]Data!$B$4:$J$600,5)</f>
        <v>6.5087900000000003</v>
      </c>
      <c r="H158" s="218" t="s">
        <v>347</v>
      </c>
      <c r="I158" s="229">
        <v>110</v>
      </c>
      <c r="J158" s="230">
        <f t="shared" si="32"/>
        <v>263.78895829999999</v>
      </c>
      <c r="K158" s="225">
        <v>170.79899926140777</v>
      </c>
      <c r="L158" s="199">
        <v>0</v>
      </c>
      <c r="M158" s="166">
        <f>'Contract Usage'!B195</f>
        <v>20.093752281965276</v>
      </c>
      <c r="N158" s="225">
        <v>0</v>
      </c>
      <c r="O158" s="530">
        <f t="shared" si="26"/>
        <v>951.15096126609478</v>
      </c>
      <c r="P158" s="530">
        <f t="shared" si="23"/>
        <v>16206.804071135004</v>
      </c>
      <c r="Q158" s="530">
        <f t="shared" si="31"/>
        <v>5205.695928864995</v>
      </c>
      <c r="R158" s="530">
        <f t="shared" si="25"/>
        <v>-205.69592886499504</v>
      </c>
      <c r="S158" s="530">
        <f t="shared" si="27"/>
        <v>5206.804071135005</v>
      </c>
      <c r="T158" s="530">
        <f t="shared" si="28"/>
        <v>5000</v>
      </c>
      <c r="U158" s="530">
        <f t="shared" si="29"/>
        <v>6000</v>
      </c>
      <c r="V158" s="530">
        <f t="shared" si="30"/>
        <v>6000</v>
      </c>
    </row>
    <row r="159" spans="1:22" ht="13.2" customHeight="1">
      <c r="A159" s="238">
        <f t="shared" si="24"/>
        <v>42975</v>
      </c>
      <c r="B159" s="228">
        <f>VLOOKUP($A159,[3]Data!$B$4:$J$600,3)</f>
        <v>94517.97</v>
      </c>
      <c r="C159" s="228">
        <f>VLOOKUP($A159,[3]Data!$B$4:$J$600,9)</f>
        <v>266.46875</v>
      </c>
      <c r="D159" s="228">
        <f>VLOOKUP($A159,[3]Data!$B$4:$J$600,8)</f>
        <v>3.0334374999999998</v>
      </c>
      <c r="E159" s="228">
        <f>VLOOKUP($A159,[3]Data!$B$4:$J$600,7)</f>
        <v>3.05</v>
      </c>
      <c r="F159" s="228">
        <f>VLOOKUP($A159,[3]Data!$B$4:$J$600,2)</f>
        <v>933.60416669999995</v>
      </c>
      <c r="G159" s="228">
        <f>VLOOKUP($A159,[3]Data!$B$4:$J$600,5)</f>
        <v>6.4936699999999998</v>
      </c>
      <c r="H159" s="218" t="s">
        <v>347</v>
      </c>
      <c r="I159" s="229">
        <v>110</v>
      </c>
      <c r="J159" s="230">
        <f t="shared" si="32"/>
        <v>263.43531250000001</v>
      </c>
      <c r="K159" s="225">
        <v>170.3805422510722</v>
      </c>
      <c r="L159" s="199">
        <v>0</v>
      </c>
      <c r="M159" s="166">
        <f>'Contract Usage'!B196</f>
        <v>20.093752281965276</v>
      </c>
      <c r="N159" s="225">
        <v>0</v>
      </c>
      <c r="O159" s="530">
        <f t="shared" si="26"/>
        <v>951.15096126609478</v>
      </c>
      <c r="P159" s="530">
        <f t="shared" si="23"/>
        <v>15868.854265580003</v>
      </c>
      <c r="Q159" s="530">
        <f t="shared" si="31"/>
        <v>5543.6457344199971</v>
      </c>
      <c r="R159" s="530">
        <f t="shared" si="25"/>
        <v>-543.6457344199971</v>
      </c>
      <c r="S159" s="530">
        <f t="shared" si="27"/>
        <v>4868.8542655800029</v>
      </c>
      <c r="T159" s="530">
        <f t="shared" si="28"/>
        <v>5000</v>
      </c>
      <c r="U159" s="530">
        <f t="shared" si="29"/>
        <v>6000</v>
      </c>
      <c r="V159" s="530">
        <f t="shared" si="30"/>
        <v>6000</v>
      </c>
    </row>
    <row r="160" spans="1:22" ht="13.2" customHeight="1">
      <c r="A160" s="238">
        <f t="shared" si="24"/>
        <v>42976</v>
      </c>
      <c r="B160" s="228">
        <f>VLOOKUP($A160,[3]Data!$B$4:$J$600,3)</f>
        <v>94158.8</v>
      </c>
      <c r="C160" s="228">
        <f>VLOOKUP($A160,[3]Data!$B$4:$J$600,9)</f>
        <v>266.125</v>
      </c>
      <c r="D160" s="228">
        <f>VLOOKUP($A160,[3]Data!$B$4:$J$600,8)</f>
        <v>2.96</v>
      </c>
      <c r="E160" s="228">
        <f>VLOOKUP($A160,[3]Data!$B$4:$J$600,7)</f>
        <v>3.05</v>
      </c>
      <c r="F160" s="228">
        <f>VLOOKUP($A160,[3]Data!$B$4:$J$600,2)</f>
        <v>1028.34375</v>
      </c>
      <c r="G160" s="228">
        <f>VLOOKUP($A160,[3]Data!$B$4:$J$600,5)</f>
        <v>6.4785399999999997</v>
      </c>
      <c r="H160" s="218" t="s">
        <v>347</v>
      </c>
      <c r="I160" s="229">
        <v>110</v>
      </c>
      <c r="J160" s="230">
        <f t="shared" si="32"/>
        <v>263.16500000000002</v>
      </c>
      <c r="K160" s="225">
        <v>174.60036093269383</v>
      </c>
      <c r="L160" s="199">
        <v>0</v>
      </c>
      <c r="M160" s="166">
        <f>'Contract Usage'!B197</f>
        <v>20.093752281965276</v>
      </c>
      <c r="N160" s="225">
        <v>0</v>
      </c>
      <c r="O160" s="530">
        <f t="shared" si="26"/>
        <v>951.15096126609478</v>
      </c>
      <c r="P160" s="530">
        <f t="shared" si="23"/>
        <v>15522.534449670005</v>
      </c>
      <c r="Q160" s="530">
        <f t="shared" si="31"/>
        <v>5889.9655503299955</v>
      </c>
      <c r="R160" s="530">
        <f t="shared" si="25"/>
        <v>-889.96555032999549</v>
      </c>
      <c r="S160" s="530">
        <f t="shared" si="27"/>
        <v>4522.5344496700045</v>
      </c>
      <c r="T160" s="530">
        <f t="shared" si="28"/>
        <v>5000</v>
      </c>
      <c r="U160" s="530">
        <f t="shared" si="29"/>
        <v>6000</v>
      </c>
      <c r="V160" s="530">
        <f t="shared" si="30"/>
        <v>6000</v>
      </c>
    </row>
    <row r="161" spans="1:22" ht="13.2" customHeight="1">
      <c r="A161" s="238">
        <f t="shared" si="24"/>
        <v>42977</v>
      </c>
      <c r="B161" s="228">
        <f>VLOOKUP($A161,[3]Data!$B$4:$J$600,3)</f>
        <v>93790.9</v>
      </c>
      <c r="C161" s="228">
        <f>VLOOKUP($A161,[3]Data!$B$4:$J$600,9)</f>
        <v>266.21875</v>
      </c>
      <c r="D161" s="228">
        <f>VLOOKUP($A161,[3]Data!$B$4:$J$600,8)</f>
        <v>2.96</v>
      </c>
      <c r="E161" s="228">
        <f>VLOOKUP($A161,[3]Data!$B$4:$J$600,7)</f>
        <v>3.05</v>
      </c>
      <c r="F161" s="228">
        <f>VLOOKUP($A161,[3]Data!$B$4:$J$600,2)</f>
        <v>975.52083330000005</v>
      </c>
      <c r="G161" s="228">
        <f>VLOOKUP($A161,[3]Data!$B$4:$J$600,5)</f>
        <v>6.45838</v>
      </c>
      <c r="H161" s="218" t="s">
        <v>347</v>
      </c>
      <c r="I161" s="229">
        <v>110</v>
      </c>
      <c r="J161" s="230">
        <f t="shared" si="32"/>
        <v>263.25875000000002</v>
      </c>
      <c r="K161" s="225">
        <v>179.0218317469164</v>
      </c>
      <c r="L161" s="199">
        <v>0</v>
      </c>
      <c r="M161" s="166">
        <f>'Contract Usage'!B198</f>
        <v>20.093752281965276</v>
      </c>
      <c r="N161" s="225">
        <v>0</v>
      </c>
      <c r="O161" s="530">
        <f t="shared" si="26"/>
        <v>951.15096126609478</v>
      </c>
      <c r="P161" s="530">
        <f t="shared" si="23"/>
        <v>15167.444646399996</v>
      </c>
      <c r="Q161" s="530">
        <f t="shared" si="31"/>
        <v>6245.0553536000043</v>
      </c>
      <c r="R161" s="530">
        <f t="shared" si="25"/>
        <v>-1245.0553536000043</v>
      </c>
      <c r="S161" s="530">
        <f t="shared" si="27"/>
        <v>4167.4446463999957</v>
      </c>
      <c r="T161" s="530">
        <f t="shared" si="28"/>
        <v>5000</v>
      </c>
      <c r="U161" s="530">
        <f t="shared" si="29"/>
        <v>6000</v>
      </c>
      <c r="V161" s="530">
        <f t="shared" si="30"/>
        <v>6000</v>
      </c>
    </row>
    <row r="162" spans="1:22" ht="13.2" customHeight="1">
      <c r="A162" s="238">
        <f t="shared" si="24"/>
        <v>42978</v>
      </c>
      <c r="B162" s="228">
        <f>VLOOKUP($A162,[3]Data!$B$4:$J$600,3)</f>
        <v>93433.600000000006</v>
      </c>
      <c r="C162" s="228">
        <f>VLOOKUP($A162,[3]Data!$B$4:$J$600,9)</f>
        <v>266.66666670000001</v>
      </c>
      <c r="D162" s="228">
        <f>VLOOKUP($A162,[3]Data!$B$4:$J$600,8)</f>
        <v>2.9119792000000002</v>
      </c>
      <c r="E162" s="228">
        <f>VLOOKUP($A162,[3]Data!$B$4:$J$600,7)</f>
        <v>3.05</v>
      </c>
      <c r="F162" s="228">
        <f>VLOOKUP($A162,[3]Data!$B$4:$J$600,2)</f>
        <v>935.09375</v>
      </c>
      <c r="G162" s="228">
        <f>VLOOKUP($A162,[3]Data!$B$4:$J$600,5)</f>
        <v>6.4432499999999999</v>
      </c>
      <c r="H162" s="218" t="s">
        <v>358</v>
      </c>
      <c r="I162" s="229">
        <v>110</v>
      </c>
      <c r="J162" s="230">
        <f t="shared" si="32"/>
        <v>263.75468749999999</v>
      </c>
      <c r="K162" s="225">
        <v>150.54912073290154</v>
      </c>
      <c r="L162" s="199">
        <v>0</v>
      </c>
      <c r="M162" s="166">
        <f>'Contract Usage'!B199</f>
        <v>20.093752281965276</v>
      </c>
      <c r="N162" s="225">
        <v>0</v>
      </c>
      <c r="O162" s="530">
        <f t="shared" si="26"/>
        <v>951.15096126609478</v>
      </c>
      <c r="P162" s="530">
        <f t="shared" si="23"/>
        <v>14868.830465426287</v>
      </c>
      <c r="Q162" s="530">
        <f t="shared" si="31"/>
        <v>6543.6695345737144</v>
      </c>
      <c r="R162" s="530">
        <f t="shared" si="25"/>
        <v>-1543.6695345737144</v>
      </c>
      <c r="S162" s="530">
        <f t="shared" si="27"/>
        <v>3868.8304654262856</v>
      </c>
      <c r="T162" s="530">
        <f t="shared" si="28"/>
        <v>5000</v>
      </c>
      <c r="U162" s="530">
        <f t="shared" si="29"/>
        <v>6000</v>
      </c>
      <c r="V162" s="530">
        <f t="shared" si="30"/>
        <v>6000</v>
      </c>
    </row>
    <row r="163" spans="1:22" ht="13.2" customHeight="1">
      <c r="A163" s="238">
        <f t="shared" si="24"/>
        <v>42979</v>
      </c>
      <c r="B163" s="228">
        <f>VLOOKUP($A163,[3]Data!$B$4:$J$600,3)</f>
        <v>93114.75</v>
      </c>
      <c r="C163" s="228">
        <f>VLOOKUP($A163,[3]Data!$B$4:$J$600,9)</f>
        <v>266.375</v>
      </c>
      <c r="D163" s="228">
        <f>VLOOKUP($A163,[3]Data!$B$4:$J$600,8)</f>
        <v>2.8214583000000002</v>
      </c>
      <c r="E163" s="228">
        <f>VLOOKUP($A163,[3]Data!$B$4:$J$600,7)</f>
        <v>3.05</v>
      </c>
      <c r="F163" s="228">
        <f>VLOOKUP($A163,[3]Data!$B$4:$J$600,2)</f>
        <v>924.40625</v>
      </c>
      <c r="G163" s="228">
        <f>VLOOKUP($A163,[3]Data!$B$4:$J$600,5)</f>
        <v>3.9123299999999999</v>
      </c>
      <c r="H163" s="218" t="s">
        <v>358</v>
      </c>
      <c r="I163" s="229">
        <v>110</v>
      </c>
      <c r="J163" s="230">
        <f t="shared" si="32"/>
        <v>263.55354169999998</v>
      </c>
      <c r="K163" s="225">
        <v>135.59620502401575</v>
      </c>
      <c r="L163" s="199">
        <v>0</v>
      </c>
      <c r="M163" s="166">
        <f>'Contract Usage'!B200</f>
        <v>18.192662354358781</v>
      </c>
      <c r="N163" s="225">
        <v>0</v>
      </c>
      <c r="O163" s="530">
        <f t="shared" si="26"/>
        <v>951.15096126609478</v>
      </c>
      <c r="P163" s="530">
        <f t="shared" si="23"/>
        <v>14599.875392761151</v>
      </c>
      <c r="Q163" s="530">
        <f t="shared" si="31"/>
        <v>6812.6246072388494</v>
      </c>
      <c r="R163" s="530">
        <f t="shared" si="25"/>
        <v>-1812.6246072388494</v>
      </c>
      <c r="S163" s="530">
        <f t="shared" si="27"/>
        <v>3599.8753927611506</v>
      </c>
      <c r="T163" s="530">
        <f t="shared" si="28"/>
        <v>5000</v>
      </c>
      <c r="U163" s="530">
        <f t="shared" si="29"/>
        <v>6000</v>
      </c>
      <c r="V163" s="530">
        <f t="shared" si="30"/>
        <v>6000</v>
      </c>
    </row>
    <row r="164" spans="1:22" ht="13.2" customHeight="1">
      <c r="A164" s="238">
        <f t="shared" si="24"/>
        <v>42980</v>
      </c>
      <c r="B164" s="228">
        <f>VLOOKUP($A164,[3]Data!$B$4:$J$600,3)</f>
        <v>92758.74</v>
      </c>
      <c r="C164" s="228">
        <f>VLOOKUP($A164,[3]Data!$B$4:$J$600,9)</f>
        <v>265.71875</v>
      </c>
      <c r="D164" s="228">
        <f>VLOOKUP($A164,[3]Data!$B$4:$J$600,8)</f>
        <v>2.82</v>
      </c>
      <c r="E164" s="228">
        <f>VLOOKUP($A164,[3]Data!$B$4:$J$600,7)</f>
        <v>3.05</v>
      </c>
      <c r="F164" s="228">
        <f>VLOOKUP($A164,[3]Data!$B$4:$J$600,2)</f>
        <v>922.63541669999995</v>
      </c>
      <c r="G164" s="228">
        <f>VLOOKUP($A164,[3]Data!$B$4:$J$600,5)</f>
        <v>3.90225</v>
      </c>
      <c r="H164" s="218" t="s">
        <v>358</v>
      </c>
      <c r="I164" s="229">
        <v>110</v>
      </c>
      <c r="J164" s="230">
        <f t="shared" si="32"/>
        <v>262.89875000000001</v>
      </c>
      <c r="K164" s="225">
        <v>154.34084514500839</v>
      </c>
      <c r="L164" s="199">
        <v>0</v>
      </c>
      <c r="M164" s="166">
        <f>'Contract Usage'!B201</f>
        <v>18.192662354358781</v>
      </c>
      <c r="N164" s="225">
        <v>0</v>
      </c>
      <c r="O164" s="530">
        <f t="shared" si="26"/>
        <v>951.15096126609478</v>
      </c>
      <c r="P164" s="530">
        <f t="shared" si="23"/>
        <v>14293.740326416028</v>
      </c>
      <c r="Q164" s="530">
        <f t="shared" si="31"/>
        <v>7118.7596735839734</v>
      </c>
      <c r="R164" s="530">
        <f t="shared" si="25"/>
        <v>-2118.7596735839734</v>
      </c>
      <c r="S164" s="530">
        <f t="shared" si="27"/>
        <v>3293.7403264160266</v>
      </c>
      <c r="T164" s="530">
        <f t="shared" si="28"/>
        <v>5000</v>
      </c>
      <c r="U164" s="530">
        <f t="shared" si="29"/>
        <v>6000</v>
      </c>
      <c r="V164" s="530">
        <f t="shared" si="30"/>
        <v>6000</v>
      </c>
    </row>
    <row r="165" spans="1:22" ht="13.2" customHeight="1">
      <c r="A165" s="238">
        <f t="shared" si="24"/>
        <v>42981</v>
      </c>
      <c r="B165" s="228">
        <f>VLOOKUP($A165,[3]Data!$B$4:$J$600,3)</f>
        <v>92404.13</v>
      </c>
      <c r="C165" s="228">
        <f>VLOOKUP($A165,[3]Data!$B$4:$J$600,9)</f>
        <v>266.4375</v>
      </c>
      <c r="D165" s="228">
        <f>VLOOKUP($A165,[3]Data!$B$4:$J$600,8)</f>
        <v>2.82</v>
      </c>
      <c r="E165" s="228">
        <f>VLOOKUP($A165,[3]Data!$B$4:$J$600,7)</f>
        <v>3.05</v>
      </c>
      <c r="F165" s="228">
        <f>VLOOKUP($A165,[3]Data!$B$4:$J$600,2)</f>
        <v>942.5</v>
      </c>
      <c r="G165" s="228">
        <f>VLOOKUP($A165,[3]Data!$B$4:$J$600,5)</f>
        <v>3.8921700000000001</v>
      </c>
      <c r="H165" s="218" t="s">
        <v>358</v>
      </c>
      <c r="I165" s="229">
        <v>110</v>
      </c>
      <c r="J165" s="230">
        <f t="shared" si="32"/>
        <v>263.61750000000001</v>
      </c>
      <c r="K165" s="225">
        <v>153.64510210493066</v>
      </c>
      <c r="L165" s="199">
        <v>0</v>
      </c>
      <c r="M165" s="166">
        <f>'Contract Usage'!B202</f>
        <v>18.192662354358781</v>
      </c>
      <c r="N165" s="225">
        <v>0</v>
      </c>
      <c r="O165" s="530">
        <f t="shared" si="26"/>
        <v>951.15096126609478</v>
      </c>
      <c r="P165" s="530">
        <f t="shared" si="23"/>
        <v>13988.985266390897</v>
      </c>
      <c r="Q165" s="530">
        <f>(+Q164+(K165)*1.9835)</f>
        <v>7423.5147336091031</v>
      </c>
      <c r="R165" s="530">
        <f>$R$10-Q165</f>
        <v>-2423.5147336091031</v>
      </c>
      <c r="S165" s="530">
        <f>IF(R165&gt;1,$S$10,$S$10+R165)</f>
        <v>2988.9852663908969</v>
      </c>
      <c r="T165" s="530">
        <f t="shared" si="28"/>
        <v>5000</v>
      </c>
      <c r="U165" s="530">
        <f t="shared" si="29"/>
        <v>6000</v>
      </c>
      <c r="V165" s="530">
        <f t="shared" si="30"/>
        <v>6000</v>
      </c>
    </row>
    <row r="166" spans="1:22" ht="13.2" customHeight="1">
      <c r="A166" s="238">
        <f t="shared" si="24"/>
        <v>42982</v>
      </c>
      <c r="B166" s="228">
        <f>VLOOKUP($A166,[3]Data!$B$4:$J$600,3)</f>
        <v>92040.89</v>
      </c>
      <c r="C166" s="228">
        <f>VLOOKUP($A166,[3]Data!$B$4:$J$600,9)</f>
        <v>266.1875</v>
      </c>
      <c r="D166" s="228">
        <f>VLOOKUP($A166,[3]Data!$B$4:$J$600,8)</f>
        <v>2.8214583000000002</v>
      </c>
      <c r="E166" s="228">
        <f>VLOOKUP($A166,[3]Data!$B$4:$J$600,7)</f>
        <v>3.05</v>
      </c>
      <c r="F166" s="228">
        <f>VLOOKUP($A166,[3]Data!$B$4:$J$600,2)</f>
        <v>1008.6666667</v>
      </c>
      <c r="G166" s="228">
        <f>VLOOKUP($A166,[3]Data!$B$4:$J$600,5)</f>
        <v>3.8820800000000002</v>
      </c>
      <c r="H166" s="218" t="s">
        <v>358</v>
      </c>
      <c r="I166" s="229">
        <v>110</v>
      </c>
      <c r="J166" s="230">
        <f t="shared" si="32"/>
        <v>263.36604169999998</v>
      </c>
      <c r="K166" s="225">
        <v>158.00608698771595</v>
      </c>
      <c r="L166" s="199">
        <v>0</v>
      </c>
      <c r="M166" s="166">
        <f>'Contract Usage'!B203</f>
        <v>18.192662354358781</v>
      </c>
      <c r="N166" s="225">
        <v>0</v>
      </c>
      <c r="O166" s="530">
        <f t="shared" si="26"/>
        <v>951.15096126609478</v>
      </c>
      <c r="P166" s="530">
        <f t="shared" si="23"/>
        <v>13675.580192850763</v>
      </c>
      <c r="Q166" s="530">
        <f t="shared" si="31"/>
        <v>7736.9198071492374</v>
      </c>
      <c r="R166" s="530">
        <f t="shared" si="25"/>
        <v>-2736.9198071492374</v>
      </c>
      <c r="S166" s="530">
        <f t="shared" si="27"/>
        <v>2675.5801928507626</v>
      </c>
      <c r="T166" s="530">
        <f t="shared" si="28"/>
        <v>5000</v>
      </c>
      <c r="U166" s="530">
        <f t="shared" si="29"/>
        <v>6000</v>
      </c>
      <c r="V166" s="530">
        <f t="shared" si="30"/>
        <v>6000</v>
      </c>
    </row>
    <row r="167" spans="1:22" ht="13.2" customHeight="1">
      <c r="A167" s="238">
        <f t="shared" si="24"/>
        <v>42983</v>
      </c>
      <c r="B167" s="228">
        <f>VLOOKUP($A167,[3]Data!$B$4:$J$600,3)</f>
        <v>91595.34</v>
      </c>
      <c r="C167" s="228">
        <f>VLOOKUP($A167,[3]Data!$B$4:$J$600,9)</f>
        <v>292.02083329999999</v>
      </c>
      <c r="D167" s="228">
        <f>VLOOKUP($A167,[3]Data!$B$4:$J$600,8)</f>
        <v>2.8156249999999998</v>
      </c>
      <c r="E167" s="228">
        <f>VLOOKUP($A167,[3]Data!$B$4:$J$600,7)</f>
        <v>2.7258333000000001</v>
      </c>
      <c r="F167" s="228">
        <f>VLOOKUP($A167,[3]Data!$B$4:$J$600,2)</f>
        <v>952.39583330000005</v>
      </c>
      <c r="G167" s="228">
        <f>VLOOKUP($A167,[3]Data!$B$4:$J$600,5)</f>
        <v>3.8669600000000002</v>
      </c>
      <c r="H167" s="218" t="s">
        <v>358</v>
      </c>
      <c r="I167" s="229">
        <v>110</v>
      </c>
      <c r="J167" s="230">
        <f t="shared" si="32"/>
        <v>289.20520829999998</v>
      </c>
      <c r="K167" s="225">
        <v>199.84272685131444</v>
      </c>
      <c r="L167" s="199">
        <v>0</v>
      </c>
      <c r="M167" s="166">
        <f>'Contract Usage'!B204</f>
        <v>18.192662354358781</v>
      </c>
      <c r="N167" s="225">
        <v>0</v>
      </c>
      <c r="O167" s="530">
        <f t="shared" si="26"/>
        <v>951.15096126609478</v>
      </c>
      <c r="P167" s="530">
        <f t="shared" si="23"/>
        <v>13279.19214414118</v>
      </c>
      <c r="Q167" s="530">
        <f t="shared" si="31"/>
        <v>8133.3078558588195</v>
      </c>
      <c r="R167" s="530">
        <f t="shared" si="25"/>
        <v>-3133.3078558588195</v>
      </c>
      <c r="S167" s="530">
        <f t="shared" si="27"/>
        <v>2279.1921441411805</v>
      </c>
      <c r="T167" s="530">
        <f t="shared" si="28"/>
        <v>5000</v>
      </c>
      <c r="U167" s="530">
        <f t="shared" si="29"/>
        <v>6000</v>
      </c>
      <c r="V167" s="530">
        <f t="shared" si="30"/>
        <v>6000</v>
      </c>
    </row>
    <row r="168" spans="1:22" ht="13.2" customHeight="1">
      <c r="A168" s="238">
        <f t="shared" si="24"/>
        <v>42984</v>
      </c>
      <c r="B168" s="228">
        <f>VLOOKUP($A168,[3]Data!$B$4:$J$600,3)</f>
        <v>91142.16</v>
      </c>
      <c r="C168" s="228">
        <f>VLOOKUP($A168,[3]Data!$B$4:$J$600,9)</f>
        <v>304.70833329999999</v>
      </c>
      <c r="D168" s="228">
        <f>VLOOKUP($A168,[3]Data!$B$4:$J$600,8)</f>
        <v>2.8882292000000001</v>
      </c>
      <c r="E168" s="228">
        <f>VLOOKUP($A168,[3]Data!$B$4:$J$600,7)</f>
        <v>2.21</v>
      </c>
      <c r="F168" s="228">
        <f>VLOOKUP($A168,[3]Data!$B$4:$J$600,2)</f>
        <v>897.30208330000005</v>
      </c>
      <c r="G168" s="228">
        <f>VLOOKUP($A168,[3]Data!$B$4:$J$600,5)</f>
        <v>3.8568799999999999</v>
      </c>
      <c r="H168" s="218" t="s">
        <v>358</v>
      </c>
      <c r="I168" s="229">
        <v>110</v>
      </c>
      <c r="J168" s="230">
        <f t="shared" si="32"/>
        <v>301.82010409999998</v>
      </c>
      <c r="K168" s="225">
        <v>204.21537571974918</v>
      </c>
      <c r="L168" s="199">
        <v>0</v>
      </c>
      <c r="M168" s="166">
        <f>'Contract Usage'!B205</f>
        <v>18.192662354358781</v>
      </c>
      <c r="N168" s="225">
        <v>0</v>
      </c>
      <c r="O168" s="530">
        <f t="shared" si="26"/>
        <v>951.15096126609478</v>
      </c>
      <c r="P168" s="530">
        <f t="shared" si="23"/>
        <v>12874.130946401057</v>
      </c>
      <c r="Q168" s="530">
        <f t="shared" si="31"/>
        <v>8538.3690535989426</v>
      </c>
      <c r="R168" s="530">
        <f t="shared" si="25"/>
        <v>-3538.3690535989426</v>
      </c>
      <c r="S168" s="530">
        <f t="shared" si="27"/>
        <v>1874.1309464010574</v>
      </c>
      <c r="T168" s="530">
        <f t="shared" si="28"/>
        <v>5000</v>
      </c>
      <c r="U168" s="530">
        <f t="shared" si="29"/>
        <v>6000</v>
      </c>
      <c r="V168" s="530">
        <f t="shared" si="30"/>
        <v>6000</v>
      </c>
    </row>
    <row r="169" spans="1:22" ht="13.2" customHeight="1">
      <c r="A169" s="238">
        <f t="shared" si="24"/>
        <v>42985</v>
      </c>
      <c r="B169" s="228">
        <f>VLOOKUP($A169,[3]Data!$B$4:$J$600,3)</f>
        <v>90689.98</v>
      </c>
      <c r="C169" s="228">
        <f>VLOOKUP($A169,[3]Data!$B$4:$J$600,9)</f>
        <v>303.82608699999997</v>
      </c>
      <c r="D169" s="228">
        <f>VLOOKUP($A169,[3]Data!$B$4:$J$600,8)</f>
        <v>2.9662500000000001</v>
      </c>
      <c r="E169" s="228">
        <f>VLOOKUP($A169,[3]Data!$B$4:$J$600,7)</f>
        <v>2.21</v>
      </c>
      <c r="F169" s="228">
        <f>VLOOKUP($A169,[3]Data!$B$4:$J$600,2)</f>
        <v>901.02173909999999</v>
      </c>
      <c r="G169" s="228">
        <f>VLOOKUP($A169,[3]Data!$B$4:$J$600,5)</f>
        <v>3.8417500000000002</v>
      </c>
      <c r="H169" s="218" t="s">
        <v>358</v>
      </c>
      <c r="I169" s="229">
        <v>110</v>
      </c>
      <c r="J169" s="230">
        <f t="shared" si="32"/>
        <v>300.85983699999997</v>
      </c>
      <c r="K169" s="225">
        <v>203.72634640541318</v>
      </c>
      <c r="L169" s="199">
        <v>0</v>
      </c>
      <c r="M169" s="166">
        <f>'Contract Usage'!B206</f>
        <v>18.192662354358781</v>
      </c>
      <c r="N169" s="225">
        <v>0</v>
      </c>
      <c r="O169" s="530">
        <f t="shared" si="26"/>
        <v>951.15096126609478</v>
      </c>
      <c r="P169" s="530">
        <f t="shared" si="23"/>
        <v>12470.039738305921</v>
      </c>
      <c r="Q169" s="530">
        <f t="shared" si="31"/>
        <v>8942.4602616940792</v>
      </c>
      <c r="R169" s="530">
        <f t="shared" si="25"/>
        <v>-3942.4602616940792</v>
      </c>
      <c r="S169" s="530">
        <f t="shared" si="27"/>
        <v>1470.0397383059208</v>
      </c>
      <c r="T169" s="530">
        <f t="shared" si="28"/>
        <v>5000</v>
      </c>
      <c r="U169" s="530">
        <f t="shared" si="29"/>
        <v>6000</v>
      </c>
      <c r="V169" s="530">
        <f t="shared" si="30"/>
        <v>6000</v>
      </c>
    </row>
    <row r="170" spans="1:22" ht="13.2" customHeight="1">
      <c r="A170" s="238">
        <f t="shared" si="24"/>
        <v>42986</v>
      </c>
      <c r="B170" s="228">
        <f>VLOOKUP($A170,[3]Data!$B$4:$J$600,3)</f>
        <v>90211.89</v>
      </c>
      <c r="C170" s="228">
        <f>VLOOKUP($A170,[3]Data!$B$4:$J$600,9)</f>
        <v>322.1875</v>
      </c>
      <c r="D170" s="228">
        <f>VLOOKUP($A170,[3]Data!$B$4:$J$600,8)</f>
        <v>2.9585417000000001</v>
      </c>
      <c r="E170" s="228">
        <f>VLOOKUP($A170,[3]Data!$B$4:$J$600,7)</f>
        <v>2.21</v>
      </c>
      <c r="F170" s="228">
        <f>VLOOKUP($A170,[3]Data!$B$4:$J$600,2)</f>
        <v>907.07291669999995</v>
      </c>
      <c r="G170" s="228">
        <f>VLOOKUP($A170,[3]Data!$B$4:$J$600,5)</f>
        <v>3.8316699999999999</v>
      </c>
      <c r="H170" s="218" t="s">
        <v>358</v>
      </c>
      <c r="I170" s="229">
        <v>110</v>
      </c>
      <c r="J170" s="230">
        <f t="shared" si="32"/>
        <v>319.22895829999999</v>
      </c>
      <c r="K170" s="225">
        <v>216.79919424004328</v>
      </c>
      <c r="L170" s="199">
        <v>0</v>
      </c>
      <c r="M170" s="166">
        <f>'Contract Usage'!B207</f>
        <v>18.192662354358781</v>
      </c>
      <c r="N170" s="225">
        <v>0</v>
      </c>
      <c r="O170" s="530">
        <f t="shared" si="26"/>
        <v>951.15096126609478</v>
      </c>
      <c r="P170" s="530">
        <f t="shared" si="23"/>
        <v>12040.018536530795</v>
      </c>
      <c r="Q170" s="530">
        <f t="shared" si="31"/>
        <v>9372.4814634692048</v>
      </c>
      <c r="R170" s="530">
        <f t="shared" si="25"/>
        <v>-4372.4814634692048</v>
      </c>
      <c r="S170" s="530">
        <f t="shared" si="27"/>
        <v>1040.0185365307952</v>
      </c>
      <c r="T170" s="530">
        <f t="shared" si="28"/>
        <v>5000</v>
      </c>
      <c r="U170" s="530">
        <f t="shared" si="29"/>
        <v>6000</v>
      </c>
      <c r="V170" s="530">
        <f t="shared" si="30"/>
        <v>6000</v>
      </c>
    </row>
    <row r="171" spans="1:22" ht="13.2" customHeight="1">
      <c r="A171" s="238">
        <f t="shared" si="24"/>
        <v>42987</v>
      </c>
      <c r="B171" s="228">
        <f>VLOOKUP($A171,[3]Data!$B$4:$J$600,3)</f>
        <v>89717.119999999995</v>
      </c>
      <c r="C171" s="228">
        <f>VLOOKUP($A171,[3]Data!$B$4:$J$600,9)</f>
        <v>331.75</v>
      </c>
      <c r="D171" s="228">
        <f>VLOOKUP($A171,[3]Data!$B$4:$J$600,8)</f>
        <v>2.96</v>
      </c>
      <c r="E171" s="228">
        <f>VLOOKUP($A171,[3]Data!$B$4:$J$600,7)</f>
        <v>2.3337500000000002</v>
      </c>
      <c r="F171" s="228">
        <f>VLOOKUP($A171,[3]Data!$B$4:$J$600,2)</f>
        <v>857.67708330000005</v>
      </c>
      <c r="G171" s="228">
        <f>VLOOKUP($A171,[3]Data!$B$4:$J$600,5)</f>
        <v>3.8165399999999998</v>
      </c>
      <c r="H171" s="218" t="s">
        <v>358</v>
      </c>
      <c r="I171" s="229">
        <v>110</v>
      </c>
      <c r="J171" s="230">
        <f t="shared" si="32"/>
        <v>328.79</v>
      </c>
      <c r="K171" s="225">
        <v>225.0999516032939</v>
      </c>
      <c r="L171" s="199">
        <v>0</v>
      </c>
      <c r="M171" s="166">
        <f>'Contract Usage'!B208</f>
        <v>18.192662354358781</v>
      </c>
      <c r="N171" s="225">
        <v>0</v>
      </c>
      <c r="O171" s="530">
        <f t="shared" si="26"/>
        <v>951.15096126609478</v>
      </c>
      <c r="P171" s="530">
        <f t="shared" si="23"/>
        <v>11593.532782525661</v>
      </c>
      <c r="Q171" s="530">
        <f t="shared" si="31"/>
        <v>9818.9672174743391</v>
      </c>
      <c r="R171" s="530">
        <f t="shared" si="25"/>
        <v>-4818.9672174743391</v>
      </c>
      <c r="S171" s="530">
        <f t="shared" si="27"/>
        <v>593.53278252566088</v>
      </c>
      <c r="T171" s="530">
        <f t="shared" si="28"/>
        <v>5000</v>
      </c>
      <c r="U171" s="530">
        <f t="shared" si="29"/>
        <v>6000</v>
      </c>
      <c r="V171" s="530">
        <f t="shared" si="30"/>
        <v>6000</v>
      </c>
    </row>
    <row r="172" spans="1:22" ht="13.2" customHeight="1">
      <c r="A172" s="238">
        <f t="shared" si="24"/>
        <v>42988</v>
      </c>
      <c r="B172" s="228">
        <f>VLOOKUP($A172,[3]Data!$B$4:$J$600,3)</f>
        <v>89251.69</v>
      </c>
      <c r="C172" s="228">
        <f>VLOOKUP($A172,[3]Data!$B$4:$J$600,9)</f>
        <v>332.01041670000001</v>
      </c>
      <c r="D172" s="228">
        <f>VLOOKUP($A172,[3]Data!$B$4:$J$600,8)</f>
        <v>2.9133333000000001</v>
      </c>
      <c r="E172" s="228">
        <f>VLOOKUP($A172,[3]Data!$B$4:$J$600,7)</f>
        <v>2.4603125000000001</v>
      </c>
      <c r="F172" s="228">
        <f>VLOOKUP($A172,[3]Data!$B$4:$J$600,2)</f>
        <v>996.91666669999995</v>
      </c>
      <c r="G172" s="228">
        <f>VLOOKUP($A172,[3]Data!$B$4:$J$600,5)</f>
        <v>3.8014199999999998</v>
      </c>
      <c r="H172" s="218" t="s">
        <v>358</v>
      </c>
      <c r="I172" s="229">
        <v>110</v>
      </c>
      <c r="J172" s="230">
        <f t="shared" si="32"/>
        <v>329.09708340000003</v>
      </c>
      <c r="K172" s="225">
        <v>210.19647482045491</v>
      </c>
      <c r="L172" s="199">
        <v>0</v>
      </c>
      <c r="M172" s="166">
        <f>'Contract Usage'!B209</f>
        <v>18.192662354358781</v>
      </c>
      <c r="N172" s="225">
        <v>0</v>
      </c>
      <c r="O172" s="530">
        <f t="shared" si="26"/>
        <v>951.15096126609478</v>
      </c>
      <c r="P172" s="530">
        <f t="shared" si="23"/>
        <v>11176.608074719288</v>
      </c>
      <c r="Q172" s="530">
        <f t="shared" si="31"/>
        <v>10235.891925280712</v>
      </c>
      <c r="R172" s="530">
        <f t="shared" si="25"/>
        <v>-5235.8919252807118</v>
      </c>
      <c r="S172" s="530">
        <f t="shared" si="27"/>
        <v>176.6080747192882</v>
      </c>
      <c r="T172" s="530">
        <f t="shared" si="28"/>
        <v>5000</v>
      </c>
      <c r="U172" s="530">
        <f t="shared" si="29"/>
        <v>6000</v>
      </c>
      <c r="V172" s="530">
        <f t="shared" si="30"/>
        <v>6000</v>
      </c>
    </row>
    <row r="173" spans="1:22" ht="13.2" customHeight="1">
      <c r="A173" s="238">
        <f t="shared" si="24"/>
        <v>42989</v>
      </c>
      <c r="B173" s="228">
        <f>VLOOKUP($A173,[3]Data!$B$4:$J$600,3)</f>
        <v>88787.81</v>
      </c>
      <c r="C173" s="228">
        <f>VLOOKUP($A173,[3]Data!$B$4:$J$600,9)</f>
        <v>331.29166670000001</v>
      </c>
      <c r="D173" s="228">
        <f>VLOOKUP($A173,[3]Data!$B$4:$J$600,8)</f>
        <v>2.9989583</v>
      </c>
      <c r="E173" s="228">
        <f>VLOOKUP($A173,[3]Data!$B$4:$J$600,7)</f>
        <v>2.48</v>
      </c>
      <c r="F173" s="228">
        <f>VLOOKUP($A173,[3]Data!$B$4:$J$600,2)</f>
        <v>1069.2708333</v>
      </c>
      <c r="G173" s="228">
        <f>VLOOKUP($A173,[3]Data!$B$4:$J$600,5)</f>
        <v>3.7913299999999999</v>
      </c>
      <c r="H173" s="218" t="s">
        <v>358</v>
      </c>
      <c r="I173" s="229">
        <v>110</v>
      </c>
      <c r="J173" s="230">
        <f t="shared" si="32"/>
        <v>328.29270839999998</v>
      </c>
      <c r="K173" s="225">
        <v>209.40543038322863</v>
      </c>
      <c r="L173" s="199">
        <v>0</v>
      </c>
      <c r="M173" s="166">
        <f>'Contract Usage'!B210</f>
        <v>18.192662354358781</v>
      </c>
      <c r="N173" s="225">
        <v>0</v>
      </c>
      <c r="O173" s="530">
        <f t="shared" si="26"/>
        <v>951.15096126609478</v>
      </c>
      <c r="P173" s="530">
        <f t="shared" si="23"/>
        <v>10761.252403554154</v>
      </c>
      <c r="Q173" s="530">
        <f t="shared" si="31"/>
        <v>10651.247596445846</v>
      </c>
      <c r="R173" s="530">
        <f t="shared" si="25"/>
        <v>-5651.2475964458463</v>
      </c>
      <c r="S173" s="530">
        <f t="shared" si="27"/>
        <v>-238.74759644584628</v>
      </c>
      <c r="T173" s="530">
        <f t="shared" si="28"/>
        <v>4761.2524035541537</v>
      </c>
      <c r="U173" s="530">
        <f t="shared" si="29"/>
        <v>6000</v>
      </c>
      <c r="V173" s="530">
        <f t="shared" si="30"/>
        <v>6000</v>
      </c>
    </row>
    <row r="174" spans="1:22" ht="13.2" customHeight="1">
      <c r="A174" s="238">
        <f t="shared" si="24"/>
        <v>42990</v>
      </c>
      <c r="B174" s="228">
        <f>VLOOKUP($A174,[3]Data!$B$4:$J$600,3)</f>
        <v>88334.34</v>
      </c>
      <c r="C174" s="228">
        <f>VLOOKUP($A174,[3]Data!$B$4:$J$600,9)</f>
        <v>330.1875</v>
      </c>
      <c r="D174" s="228">
        <f>VLOOKUP($A174,[3]Data!$B$4:$J$600,8)</f>
        <v>3.11</v>
      </c>
      <c r="E174" s="228">
        <f>VLOOKUP($A174,[3]Data!$B$4:$J$600,7)</f>
        <v>2.3590624999999998</v>
      </c>
      <c r="F174" s="228">
        <f>VLOOKUP($A174,[3]Data!$B$4:$J$600,2)</f>
        <v>1118.75</v>
      </c>
      <c r="G174" s="228">
        <f>VLOOKUP($A174,[3]Data!$B$4:$J$600,5)</f>
        <v>3.7762099999999998</v>
      </c>
      <c r="H174" s="218" t="s">
        <v>358</v>
      </c>
      <c r="I174" s="229">
        <v>110</v>
      </c>
      <c r="J174" s="230">
        <f t="shared" si="32"/>
        <v>327.07749999999999</v>
      </c>
      <c r="K174" s="225">
        <v>204.29318942091282</v>
      </c>
      <c r="L174" s="199">
        <v>0</v>
      </c>
      <c r="M174" s="166">
        <f>'Contract Usage'!B211</f>
        <v>18.192662354358781</v>
      </c>
      <c r="N174" s="225">
        <v>0</v>
      </c>
      <c r="O174" s="530">
        <f t="shared" si="26"/>
        <v>951.15096126609478</v>
      </c>
      <c r="P174" s="530">
        <f t="shared" si="23"/>
        <v>10356.036862337773</v>
      </c>
      <c r="Q174" s="530">
        <f t="shared" si="31"/>
        <v>11056.463137662227</v>
      </c>
      <c r="R174" s="530">
        <f t="shared" si="25"/>
        <v>-6056.4631376622274</v>
      </c>
      <c r="S174" s="530">
        <f t="shared" si="27"/>
        <v>-643.96313766222738</v>
      </c>
      <c r="T174" s="530">
        <f t="shared" si="28"/>
        <v>4356.0368623377726</v>
      </c>
      <c r="U174" s="530">
        <f t="shared" si="29"/>
        <v>6000</v>
      </c>
      <c r="V174" s="530">
        <f t="shared" si="30"/>
        <v>6000</v>
      </c>
    </row>
    <row r="175" spans="1:22" ht="13.2" customHeight="1">
      <c r="A175" s="238">
        <f t="shared" si="24"/>
        <v>42991</v>
      </c>
      <c r="B175" s="228">
        <f>VLOOKUP($A175,[3]Data!$B$4:$J$600,3)</f>
        <v>87846.25</v>
      </c>
      <c r="C175" s="228">
        <f>VLOOKUP($A175,[3]Data!$B$4:$J$600,9)</f>
        <v>328.45833329999999</v>
      </c>
      <c r="D175" s="228">
        <f>VLOOKUP($A175,[3]Data!$B$4:$J$600,8)</f>
        <v>3.1443750000000001</v>
      </c>
      <c r="E175" s="228">
        <f>VLOOKUP($A175,[3]Data!$B$4:$J$600,7)</f>
        <v>2.21</v>
      </c>
      <c r="F175" s="228">
        <f>VLOOKUP($A175,[3]Data!$B$4:$J$600,2)</f>
        <v>1167.8125</v>
      </c>
      <c r="G175" s="228">
        <f>VLOOKUP($A175,[3]Data!$B$4:$J$600,5)</f>
        <v>3.76613</v>
      </c>
      <c r="H175" s="218" t="s">
        <v>358</v>
      </c>
      <c r="I175" s="229">
        <v>110</v>
      </c>
      <c r="J175" s="230">
        <f t="shared" si="32"/>
        <v>325.31395829999997</v>
      </c>
      <c r="K175" s="225">
        <v>221.90632738347665</v>
      </c>
      <c r="L175" s="199">
        <v>0</v>
      </c>
      <c r="M175" s="166">
        <f>'Contract Usage'!B212</f>
        <v>18.192662354358781</v>
      </c>
      <c r="N175" s="225">
        <v>0</v>
      </c>
      <c r="O175" s="530">
        <f t="shared" si="26"/>
        <v>951.15096126609478</v>
      </c>
      <c r="P175" s="530">
        <f t="shared" ref="P175:P223" si="33">$H$1-Q175</f>
        <v>9915.8856619726466</v>
      </c>
      <c r="Q175" s="530">
        <f t="shared" ref="Q175:Q223" si="34">(+Q174+(K175)*1.9835)</f>
        <v>11496.614338027353</v>
      </c>
      <c r="R175" s="530">
        <f t="shared" si="25"/>
        <v>-6496.6143380273534</v>
      </c>
      <c r="S175" s="530">
        <f t="shared" si="27"/>
        <v>-1084.1143380273534</v>
      </c>
      <c r="T175" s="530">
        <f t="shared" si="28"/>
        <v>3915.8856619726466</v>
      </c>
      <c r="U175" s="530">
        <f t="shared" si="29"/>
        <v>6000</v>
      </c>
      <c r="V175" s="530">
        <f t="shared" si="30"/>
        <v>6000</v>
      </c>
    </row>
    <row r="176" spans="1:22" ht="13.2" customHeight="1">
      <c r="A176" s="238">
        <f t="shared" si="24"/>
        <v>42992</v>
      </c>
      <c r="B176" s="228">
        <f>VLOOKUP($A176,[3]Data!$B$4:$J$600,3)</f>
        <v>87377.9</v>
      </c>
      <c r="C176" s="228">
        <f>VLOOKUP($A176,[3]Data!$B$4:$J$600,9)</f>
        <v>328.375</v>
      </c>
      <c r="D176" s="228">
        <f>VLOOKUP($A176,[3]Data!$B$4:$J$600,8)</f>
        <v>3.3232292000000001</v>
      </c>
      <c r="E176" s="228">
        <f>VLOOKUP($A176,[3]Data!$B$4:$J$600,7)</f>
        <v>2.21</v>
      </c>
      <c r="F176" s="228">
        <f>VLOOKUP($A176,[3]Data!$B$4:$J$600,2)</f>
        <v>1165.2083333</v>
      </c>
      <c r="G176" s="228">
        <f>VLOOKUP($A176,[3]Data!$B$4:$J$600,5)</f>
        <v>3.7509999999999999</v>
      </c>
      <c r="H176" s="218" t="s">
        <v>358</v>
      </c>
      <c r="I176" s="229">
        <v>110</v>
      </c>
      <c r="J176" s="230">
        <f>+C176-D176</f>
        <v>325.05177079999999</v>
      </c>
      <c r="K176" s="225">
        <v>211.9693525183439</v>
      </c>
      <c r="L176" s="199">
        <v>0</v>
      </c>
      <c r="M176" s="166">
        <f>'Contract Usage'!B213</f>
        <v>18.192662354358781</v>
      </c>
      <c r="N176" s="225">
        <v>0</v>
      </c>
      <c r="O176" s="530">
        <f t="shared" si="26"/>
        <v>951.15096126609478</v>
      </c>
      <c r="P176" s="530">
        <f t="shared" si="33"/>
        <v>9495.4444512525115</v>
      </c>
      <c r="Q176" s="530">
        <f t="shared" si="34"/>
        <v>11917.055548747489</v>
      </c>
      <c r="R176" s="530">
        <f t="shared" si="25"/>
        <v>-6917.0555487474885</v>
      </c>
      <c r="S176" s="530">
        <f t="shared" si="27"/>
        <v>-1504.5555487474885</v>
      </c>
      <c r="T176" s="530">
        <f t="shared" si="28"/>
        <v>3495.4444512525115</v>
      </c>
      <c r="U176" s="530">
        <f t="shared" si="29"/>
        <v>6000</v>
      </c>
      <c r="V176" s="530">
        <f t="shared" si="30"/>
        <v>6000</v>
      </c>
    </row>
    <row r="177" spans="1:22" ht="13.2" customHeight="1">
      <c r="A177" s="238">
        <f t="shared" si="24"/>
        <v>42993</v>
      </c>
      <c r="B177" s="228">
        <f>VLOOKUP($A177,[3]Data!$B$4:$J$600,3)</f>
        <v>86911.13</v>
      </c>
      <c r="C177" s="228">
        <f>VLOOKUP($A177,[3]Data!$B$4:$J$600,9)</f>
        <v>327.16666670000001</v>
      </c>
      <c r="D177" s="228">
        <f>VLOOKUP($A177,[3]Data!$B$4:$J$600,8)</f>
        <v>3.3371875000000002</v>
      </c>
      <c r="E177" s="228">
        <f>VLOOKUP($A177,[3]Data!$B$4:$J$600,7)</f>
        <v>2.21</v>
      </c>
      <c r="F177" s="228">
        <f>VLOOKUP($A177,[3]Data!$B$4:$J$600,2)</f>
        <v>1365.625</v>
      </c>
      <c r="G177" s="228">
        <f>VLOOKUP($A177,[3]Data!$B$4:$J$600,5)</f>
        <v>3.74092</v>
      </c>
      <c r="H177" s="218" t="s">
        <v>358</v>
      </c>
      <c r="I177" s="229">
        <v>110</v>
      </c>
      <c r="J177" s="230">
        <f t="shared" si="32"/>
        <v>323.82947919999998</v>
      </c>
      <c r="K177" s="225">
        <v>211.18286080167329</v>
      </c>
      <c r="L177" s="199">
        <v>0</v>
      </c>
      <c r="M177" s="166">
        <f>'Contract Usage'!B214</f>
        <v>18.192662354358781</v>
      </c>
      <c r="N177" s="225">
        <v>0</v>
      </c>
      <c r="O177" s="530">
        <f t="shared" si="26"/>
        <v>951.15096126609478</v>
      </c>
      <c r="P177" s="530">
        <f t="shared" si="33"/>
        <v>9076.5632468523927</v>
      </c>
      <c r="Q177" s="530">
        <f t="shared" si="34"/>
        <v>12335.936753147607</v>
      </c>
      <c r="R177" s="530">
        <f t="shared" si="25"/>
        <v>-7335.9367531476073</v>
      </c>
      <c r="S177" s="530">
        <f t="shared" si="27"/>
        <v>-1923.4367531476073</v>
      </c>
      <c r="T177" s="530">
        <f t="shared" si="28"/>
        <v>3076.5632468523927</v>
      </c>
      <c r="U177" s="530">
        <f t="shared" si="29"/>
        <v>6000</v>
      </c>
      <c r="V177" s="530">
        <f t="shared" si="30"/>
        <v>6000</v>
      </c>
    </row>
    <row r="178" spans="1:22" ht="13.2" customHeight="1">
      <c r="A178" s="238">
        <f t="shared" si="24"/>
        <v>42994</v>
      </c>
      <c r="B178" s="228">
        <f>VLOOKUP($A178,[3]Data!$B$4:$J$600,3)</f>
        <v>86454.56</v>
      </c>
      <c r="C178" s="228">
        <f>VLOOKUP($A178,[3]Data!$B$4:$J$600,9)</f>
        <v>327.04166670000001</v>
      </c>
      <c r="D178" s="228">
        <f>VLOOKUP($A178,[3]Data!$B$4:$J$600,8)</f>
        <v>3.3</v>
      </c>
      <c r="E178" s="228">
        <f>VLOOKUP($A178,[3]Data!$B$4:$J$600,7)</f>
        <v>2.21</v>
      </c>
      <c r="F178" s="228">
        <f>VLOOKUP($A178,[3]Data!$B$4:$J$600,2)</f>
        <v>1403.8541667</v>
      </c>
      <c r="G178" s="228">
        <f>VLOOKUP($A178,[3]Data!$B$4:$J$600,5)</f>
        <v>3.7308300000000001</v>
      </c>
      <c r="H178" s="218" t="s">
        <v>358</v>
      </c>
      <c r="I178" s="229">
        <v>110</v>
      </c>
      <c r="J178" s="230">
        <f t="shared" si="32"/>
        <v>323.7416667</v>
      </c>
      <c r="K178" s="225">
        <v>206.05052579538008</v>
      </c>
      <c r="L178" s="199">
        <v>0</v>
      </c>
      <c r="M178" s="166">
        <f>'Contract Usage'!B215</f>
        <v>18.192662354358781</v>
      </c>
      <c r="N178" s="225">
        <v>0</v>
      </c>
      <c r="O178" s="530">
        <f t="shared" si="26"/>
        <v>951.15096126609478</v>
      </c>
      <c r="P178" s="530">
        <f t="shared" si="33"/>
        <v>8667.8620289372557</v>
      </c>
      <c r="Q178" s="530">
        <f t="shared" si="34"/>
        <v>12744.637971062744</v>
      </c>
      <c r="R178" s="530">
        <f>$R$10-Q178</f>
        <v>-7744.6379710627443</v>
      </c>
      <c r="S178" s="530">
        <f t="shared" si="27"/>
        <v>-2332.1379710627443</v>
      </c>
      <c r="T178" s="530">
        <f>IF(S178&gt;1,$T$10,$T$10+S178)</f>
        <v>2667.8620289372557</v>
      </c>
      <c r="U178" s="530">
        <f t="shared" si="29"/>
        <v>6000</v>
      </c>
      <c r="V178" s="530">
        <f t="shared" si="30"/>
        <v>6000</v>
      </c>
    </row>
    <row r="179" spans="1:22" ht="13.2" customHeight="1">
      <c r="A179" s="238">
        <f t="shared" si="24"/>
        <v>42995</v>
      </c>
      <c r="B179" s="228">
        <f>VLOOKUP($A179,[3]Data!$B$4:$J$600,3)</f>
        <v>85972.88</v>
      </c>
      <c r="C179" s="228">
        <f>VLOOKUP($A179,[3]Data!$B$4:$J$600,9)</f>
        <v>326.5</v>
      </c>
      <c r="D179" s="228">
        <f>VLOOKUP($A179,[3]Data!$B$4:$J$600,8)</f>
        <v>3.3</v>
      </c>
      <c r="E179" s="228">
        <f>VLOOKUP($A179,[3]Data!$B$4:$J$600,7)</f>
        <v>2.21</v>
      </c>
      <c r="F179" s="228">
        <f>VLOOKUP($A179,[3]Data!$B$4:$J$600,2)</f>
        <v>1316.5625</v>
      </c>
      <c r="G179" s="228">
        <f>VLOOKUP($A179,[3]Data!$B$4:$J$600,5)</f>
        <v>3.7157100000000001</v>
      </c>
      <c r="H179" s="218" t="s">
        <v>358</v>
      </c>
      <c r="I179" s="229">
        <v>110</v>
      </c>
      <c r="J179" s="230">
        <f t="shared" si="32"/>
        <v>323.2</v>
      </c>
      <c r="K179" s="225">
        <v>218.72508617853407</v>
      </c>
      <c r="L179" s="199">
        <v>0</v>
      </c>
      <c r="M179" s="166">
        <f>'Contract Usage'!B216</f>
        <v>18.192662354358781</v>
      </c>
      <c r="N179" s="225">
        <v>0</v>
      </c>
      <c r="O179" s="530">
        <f t="shared" si="26"/>
        <v>951.15096126609478</v>
      </c>
      <c r="P179" s="530">
        <f t="shared" si="33"/>
        <v>8234.0208205021336</v>
      </c>
      <c r="Q179" s="530">
        <f>(+Q178+(K179)*1.9835)</f>
        <v>13178.479179497866</v>
      </c>
      <c r="R179" s="530">
        <f t="shared" si="25"/>
        <v>-8178.4791794978664</v>
      </c>
      <c r="S179" s="530">
        <f t="shared" si="27"/>
        <v>-2765.9791794978664</v>
      </c>
      <c r="T179" s="530">
        <f>IF(S179&gt;1,$T$10,$T$10+S179)</f>
        <v>2234.0208205021336</v>
      </c>
      <c r="U179" s="530">
        <f t="shared" si="29"/>
        <v>6000</v>
      </c>
      <c r="V179" s="530">
        <f t="shared" si="30"/>
        <v>6000</v>
      </c>
    </row>
    <row r="180" spans="1:22" ht="13.2" customHeight="1">
      <c r="A180" s="238">
        <f t="shared" si="24"/>
        <v>42996</v>
      </c>
      <c r="B180" s="228">
        <f>VLOOKUP($A180,[3]Data!$B$4:$J$600,3)</f>
        <v>85501.86</v>
      </c>
      <c r="C180" s="228">
        <f>VLOOKUP($A180,[3]Data!$B$4:$J$600,9)</f>
        <v>326.375</v>
      </c>
      <c r="D180" s="228">
        <f>VLOOKUP($A180,[3]Data!$B$4:$J$600,8)</f>
        <v>3.3</v>
      </c>
      <c r="E180" s="228">
        <f>VLOOKUP($A180,[3]Data!$B$4:$J$600,7)</f>
        <v>2.21</v>
      </c>
      <c r="F180" s="228">
        <f>VLOOKUP($A180,[3]Data!$B$4:$J$600,2)</f>
        <v>1296.7708333</v>
      </c>
      <c r="G180" s="228">
        <f>VLOOKUP($A180,[3]Data!$B$4:$J$600,5)</f>
        <v>3.7056300000000002</v>
      </c>
      <c r="H180" s="218" t="s">
        <v>358</v>
      </c>
      <c r="I180" s="229">
        <v>110</v>
      </c>
      <c r="J180" s="230">
        <f t="shared" si="32"/>
        <v>323.07499999999999</v>
      </c>
      <c r="K180" s="225">
        <v>213.36082788763977</v>
      </c>
      <c r="L180" s="199">
        <v>0</v>
      </c>
      <c r="M180" s="166">
        <f>'Contract Usage'!B217</f>
        <v>18.192662354358781</v>
      </c>
      <c r="N180" s="225">
        <v>0</v>
      </c>
      <c r="O180" s="530">
        <f t="shared" si="26"/>
        <v>951.15096126609478</v>
      </c>
      <c r="P180" s="530">
        <f t="shared" si="33"/>
        <v>7810.8196183870004</v>
      </c>
      <c r="Q180" s="530">
        <f t="shared" si="34"/>
        <v>13601.680381613</v>
      </c>
      <c r="R180" s="530">
        <f t="shared" si="25"/>
        <v>-8601.6803816129996</v>
      </c>
      <c r="S180" s="530">
        <f t="shared" si="27"/>
        <v>-3189.1803816129996</v>
      </c>
      <c r="T180" s="530">
        <f t="shared" si="28"/>
        <v>1810.8196183870004</v>
      </c>
      <c r="U180" s="530">
        <f t="shared" si="29"/>
        <v>6000</v>
      </c>
      <c r="V180" s="530">
        <f t="shared" si="30"/>
        <v>6000</v>
      </c>
    </row>
    <row r="181" spans="1:22" ht="13.2" customHeight="1">
      <c r="A181" s="238">
        <f t="shared" si="24"/>
        <v>42997</v>
      </c>
      <c r="B181" s="228">
        <f>VLOOKUP($A181,[3]Data!$B$4:$J$600,3)</f>
        <v>84996.52</v>
      </c>
      <c r="C181" s="228">
        <f>VLOOKUP($A181,[3]Data!$B$4:$J$600,9)</f>
        <v>326.33333329999999</v>
      </c>
      <c r="D181" s="228">
        <f>VLOOKUP($A181,[3]Data!$B$4:$J$600,8)</f>
        <v>3.3</v>
      </c>
      <c r="E181" s="228">
        <f>VLOOKUP($A181,[3]Data!$B$4:$J$600,7)</f>
        <v>2.21</v>
      </c>
      <c r="F181" s="228">
        <f>VLOOKUP($A181,[3]Data!$B$4:$J$600,2)</f>
        <v>1270.8333333</v>
      </c>
      <c r="G181" s="228">
        <f>VLOOKUP($A181,[3]Data!$B$4:$J$600,5)</f>
        <v>3.6905000000000001</v>
      </c>
      <c r="H181" s="218" t="s">
        <v>358</v>
      </c>
      <c r="I181" s="229">
        <v>110</v>
      </c>
      <c r="J181" s="230">
        <f t="shared" si="32"/>
        <v>323.03333329999998</v>
      </c>
      <c r="K181" s="225">
        <v>230.67870555589914</v>
      </c>
      <c r="L181" s="199">
        <v>0</v>
      </c>
      <c r="M181" s="166">
        <f>'Contract Usage'!B218</f>
        <v>18.192662354358781</v>
      </c>
      <c r="N181" s="225">
        <v>0</v>
      </c>
      <c r="O181" s="530">
        <f t="shared" si="26"/>
        <v>951.15096126609478</v>
      </c>
      <c r="P181" s="530">
        <f t="shared" si="33"/>
        <v>7353.2684059168751</v>
      </c>
      <c r="Q181" s="530">
        <f t="shared" si="34"/>
        <v>14059.231594083125</v>
      </c>
      <c r="R181" s="530">
        <f t="shared" si="25"/>
        <v>-9059.2315940831249</v>
      </c>
      <c r="S181" s="530">
        <f t="shared" si="27"/>
        <v>-3646.7315940831249</v>
      </c>
      <c r="T181" s="530">
        <f t="shared" si="28"/>
        <v>1353.2684059168751</v>
      </c>
      <c r="U181" s="530">
        <f t="shared" si="29"/>
        <v>6000</v>
      </c>
      <c r="V181" s="530">
        <f t="shared" si="30"/>
        <v>6000</v>
      </c>
    </row>
    <row r="182" spans="1:22" ht="13.2" customHeight="1">
      <c r="A182" s="238">
        <f t="shared" si="24"/>
        <v>42998</v>
      </c>
      <c r="B182" s="228">
        <f>VLOOKUP($A182,[3]Data!$B$4:$J$600,3)</f>
        <v>84511</v>
      </c>
      <c r="C182" s="228">
        <f>VLOOKUP($A182,[3]Data!$B$4:$J$600,9)</f>
        <v>327.875</v>
      </c>
      <c r="D182" s="228">
        <f>VLOOKUP($A182,[3]Data!$B$4:$J$600,8)</f>
        <v>3.3</v>
      </c>
      <c r="E182" s="228">
        <f>VLOOKUP($A182,[3]Data!$B$4:$J$600,7)</f>
        <v>2.21</v>
      </c>
      <c r="F182" s="228">
        <f>VLOOKUP($A182,[3]Data!$B$4:$J$600,2)</f>
        <v>1211.0416667</v>
      </c>
      <c r="G182" s="228">
        <f>VLOOKUP($A182,[3]Data!$B$4:$J$600,5)</f>
        <v>3.6804199999999998</v>
      </c>
      <c r="H182" s="218" t="s">
        <v>358</v>
      </c>
      <c r="I182" s="229">
        <v>110</v>
      </c>
      <c r="J182" s="230">
        <f t="shared" si="32"/>
        <v>324.57499999999999</v>
      </c>
      <c r="K182" s="225">
        <v>217.54426513115658</v>
      </c>
      <c r="L182" s="199">
        <v>0</v>
      </c>
      <c r="M182" s="166">
        <f>'Contract Usage'!B219</f>
        <v>21.344745168820303</v>
      </c>
      <c r="N182" s="225">
        <v>0</v>
      </c>
      <c r="O182" s="530">
        <f t="shared" si="26"/>
        <v>951.15096126609478</v>
      </c>
      <c r="P182" s="530">
        <f t="shared" si="33"/>
        <v>6921.7693560292264</v>
      </c>
      <c r="Q182" s="530">
        <f t="shared" si="34"/>
        <v>14490.730643970774</v>
      </c>
      <c r="R182" s="530">
        <f t="shared" si="25"/>
        <v>-9490.7306439707736</v>
      </c>
      <c r="S182" s="530">
        <f t="shared" si="27"/>
        <v>-4078.2306439707736</v>
      </c>
      <c r="T182" s="530">
        <f t="shared" si="28"/>
        <v>921.7693560292264</v>
      </c>
      <c r="U182" s="530">
        <f t="shared" si="29"/>
        <v>6000</v>
      </c>
      <c r="V182" s="530">
        <f t="shared" si="30"/>
        <v>6000</v>
      </c>
    </row>
    <row r="183" spans="1:22" ht="13.2" customHeight="1">
      <c r="A183" s="238">
        <f t="shared" si="24"/>
        <v>42999</v>
      </c>
      <c r="B183" s="228">
        <f>VLOOKUP($A183,[3]Data!$B$4:$J$600,3)</f>
        <v>84053.29</v>
      </c>
      <c r="C183" s="228">
        <f>VLOOKUP($A183,[3]Data!$B$4:$J$600,9)</f>
        <v>307.375</v>
      </c>
      <c r="D183" s="228">
        <f>VLOOKUP($A183,[3]Data!$B$4:$J$600,8)</f>
        <v>3.23</v>
      </c>
      <c r="E183" s="228">
        <f>VLOOKUP($A183,[3]Data!$B$4:$J$600,7)</f>
        <v>2.21</v>
      </c>
      <c r="F183" s="228">
        <f>VLOOKUP($A183,[3]Data!$B$4:$J$600,2)</f>
        <v>1119.6875</v>
      </c>
      <c r="G183" s="228">
        <f>VLOOKUP($A183,[3]Data!$B$4:$J$600,5)</f>
        <v>3.6652900000000002</v>
      </c>
      <c r="H183" s="218" t="s">
        <v>358</v>
      </c>
      <c r="I183" s="229">
        <v>110</v>
      </c>
      <c r="J183" s="230">
        <f t="shared" si="32"/>
        <v>304.14499999999998</v>
      </c>
      <c r="K183" s="225">
        <v>203.53872459926964</v>
      </c>
      <c r="L183" s="199">
        <v>0</v>
      </c>
      <c r="M183" s="166">
        <f>'Contract Usage'!B220</f>
        <v>21.344745168820303</v>
      </c>
      <c r="N183" s="225">
        <v>0</v>
      </c>
      <c r="O183" s="530">
        <f t="shared" si="26"/>
        <v>951.15096126609478</v>
      </c>
      <c r="P183" s="530">
        <f t="shared" si="33"/>
        <v>6518.0502957865756</v>
      </c>
      <c r="Q183" s="530">
        <f t="shared" si="34"/>
        <v>14894.449704213424</v>
      </c>
      <c r="R183" s="530">
        <f t="shared" si="25"/>
        <v>-9894.4497042134244</v>
      </c>
      <c r="S183" s="530">
        <f t="shared" si="27"/>
        <v>-4481.9497042134244</v>
      </c>
      <c r="T183" s="530">
        <f t="shared" si="28"/>
        <v>518.05029578657559</v>
      </c>
      <c r="U183" s="530">
        <f t="shared" si="29"/>
        <v>6000</v>
      </c>
      <c r="V183" s="530">
        <f t="shared" si="30"/>
        <v>6000</v>
      </c>
    </row>
    <row r="184" spans="1:22" ht="13.2" customHeight="1">
      <c r="A184" s="238">
        <f t="shared" si="24"/>
        <v>43000</v>
      </c>
      <c r="B184" s="228">
        <f>VLOOKUP($A184,[3]Data!$B$4:$J$600,3)</f>
        <v>83623.55</v>
      </c>
      <c r="C184" s="228">
        <f>VLOOKUP($A184,[3]Data!$B$4:$J$600,9)</f>
        <v>285.1875</v>
      </c>
      <c r="D184" s="228">
        <f>VLOOKUP($A184,[3]Data!$B$4:$J$600,8)</f>
        <v>3.21</v>
      </c>
      <c r="E184" s="228">
        <f>VLOOKUP($A184,[3]Data!$B$4:$J$600,7)</f>
        <v>2.21</v>
      </c>
      <c r="F184" s="228">
        <f>VLOOKUP($A184,[3]Data!$B$4:$J$600,2)</f>
        <v>1044.6875</v>
      </c>
      <c r="G184" s="228">
        <f>VLOOKUP($A184,[3]Data!$B$4:$J$600,5)</f>
        <v>3.6552099999999998</v>
      </c>
      <c r="H184" s="218" t="s">
        <v>358</v>
      </c>
      <c r="I184" s="229">
        <v>110</v>
      </c>
      <c r="J184" s="230">
        <f t="shared" si="32"/>
        <v>281.97750000000002</v>
      </c>
      <c r="K184" s="225">
        <v>189.44746857707872</v>
      </c>
      <c r="L184" s="199">
        <v>0</v>
      </c>
      <c r="M184" s="166">
        <f>'Contract Usage'!B221</f>
        <v>21.344745168820303</v>
      </c>
      <c r="N184" s="225">
        <v>0</v>
      </c>
      <c r="O184" s="530">
        <f t="shared" si="26"/>
        <v>951.15096126609478</v>
      </c>
      <c r="P184" s="530">
        <f t="shared" si="33"/>
        <v>6142.2812418639405</v>
      </c>
      <c r="Q184" s="530">
        <f t="shared" si="34"/>
        <v>15270.218758136059</v>
      </c>
      <c r="R184" s="530">
        <f t="shared" si="25"/>
        <v>-10270.218758136059</v>
      </c>
      <c r="S184" s="530">
        <f t="shared" si="27"/>
        <v>-4857.7187581360595</v>
      </c>
      <c r="T184" s="530">
        <f t="shared" si="28"/>
        <v>142.28124186394052</v>
      </c>
      <c r="U184" s="530">
        <f t="shared" si="29"/>
        <v>6000</v>
      </c>
      <c r="V184" s="530">
        <f t="shared" si="30"/>
        <v>6000</v>
      </c>
    </row>
    <row r="185" spans="1:22" ht="13.2" customHeight="1">
      <c r="A185" s="238">
        <f t="shared" si="24"/>
        <v>43001</v>
      </c>
      <c r="B185" s="228">
        <f>VLOOKUP($A185,[3]Data!$B$4:$J$600,3)</f>
        <v>83238.210000000006</v>
      </c>
      <c r="C185" s="228">
        <f>VLOOKUP($A185,[3]Data!$B$4:$J$600,9)</f>
        <v>285.25</v>
      </c>
      <c r="D185" s="228">
        <f>VLOOKUP($A185,[3]Data!$B$4:$J$600,8)</f>
        <v>3.16</v>
      </c>
      <c r="E185" s="228">
        <f>VLOOKUP($A185,[3]Data!$B$4:$J$600,7)</f>
        <v>2.21</v>
      </c>
      <c r="F185" s="228">
        <f>VLOOKUP($A185,[3]Data!$B$4:$J$600,2)</f>
        <v>1165.3125</v>
      </c>
      <c r="G185" s="228">
        <f>VLOOKUP($A185,[3]Data!$B$4:$J$600,5)</f>
        <v>3.64513</v>
      </c>
      <c r="H185" s="218" t="s">
        <v>358</v>
      </c>
      <c r="I185" s="229">
        <v>110</v>
      </c>
      <c r="J185" s="230">
        <f t="shared" si="32"/>
        <v>282.08999999999997</v>
      </c>
      <c r="K185" s="225">
        <v>167.07287502023769</v>
      </c>
      <c r="L185" s="199">
        <v>0</v>
      </c>
      <c r="M185" s="166">
        <f>'Contract Usage'!B222</f>
        <v>21.344745168820303</v>
      </c>
      <c r="N185" s="225">
        <v>0</v>
      </c>
      <c r="O185" s="530">
        <f t="shared" si="26"/>
        <v>951.15096126609478</v>
      </c>
      <c r="P185" s="530">
        <f t="shared" si="33"/>
        <v>5810.8921942612997</v>
      </c>
      <c r="Q185" s="530">
        <f t="shared" si="34"/>
        <v>15601.6078057387</v>
      </c>
      <c r="R185" s="530">
        <f t="shared" si="25"/>
        <v>-10601.6078057387</v>
      </c>
      <c r="S185" s="530">
        <f t="shared" si="27"/>
        <v>-5189.1078057387003</v>
      </c>
      <c r="T185" s="530">
        <f t="shared" si="28"/>
        <v>-189.10780573870034</v>
      </c>
      <c r="U185" s="530">
        <f t="shared" si="29"/>
        <v>5810.8921942612997</v>
      </c>
      <c r="V185" s="530">
        <f t="shared" si="30"/>
        <v>6000</v>
      </c>
    </row>
    <row r="186" spans="1:22" ht="13.2" customHeight="1">
      <c r="A186" s="238">
        <f t="shared" si="24"/>
        <v>43002</v>
      </c>
      <c r="B186" s="228">
        <f>VLOOKUP($A186,[3]Data!$B$4:$J$600,3)</f>
        <v>82836.88</v>
      </c>
      <c r="C186" s="228">
        <f>VLOOKUP($A186,[3]Data!$B$4:$J$600,9)</f>
        <v>285.1875</v>
      </c>
      <c r="D186" s="228">
        <f>VLOOKUP($A186,[3]Data!$B$4:$J$600,8)</f>
        <v>3.13</v>
      </c>
      <c r="E186" s="228">
        <f>VLOOKUP($A186,[3]Data!$B$4:$J$600,7)</f>
        <v>2.21</v>
      </c>
      <c r="F186" s="228">
        <f>VLOOKUP($A186,[3]Data!$B$4:$J$600,2)</f>
        <v>1245.8333333</v>
      </c>
      <c r="G186" s="228">
        <f>VLOOKUP($A186,[3]Data!$B$4:$J$600,5)</f>
        <v>3.63504</v>
      </c>
      <c r="H186" s="218" t="s">
        <v>358</v>
      </c>
      <c r="I186" s="229">
        <v>110</v>
      </c>
      <c r="J186" s="230">
        <f>+C186-D186</f>
        <v>282.0575</v>
      </c>
      <c r="K186" s="225">
        <v>175.14447245659022</v>
      </c>
      <c r="L186" s="199">
        <v>0</v>
      </c>
      <c r="M186" s="166">
        <f>'Contract Usage'!B223</f>
        <v>21.344745168820303</v>
      </c>
      <c r="N186" s="225">
        <v>0</v>
      </c>
      <c r="O186" s="530">
        <f t="shared" si="26"/>
        <v>951.15096126609478</v>
      </c>
      <c r="P186" s="530">
        <f t="shared" si="33"/>
        <v>5463.4931331436528</v>
      </c>
      <c r="Q186" s="530">
        <f t="shared" si="34"/>
        <v>15949.006866856347</v>
      </c>
      <c r="R186" s="530">
        <f t="shared" si="25"/>
        <v>-10949.006866856347</v>
      </c>
      <c r="S186" s="530">
        <f t="shared" si="27"/>
        <v>-5536.5068668563472</v>
      </c>
      <c r="T186" s="530">
        <f t="shared" si="28"/>
        <v>-536.50686685634719</v>
      </c>
      <c r="U186" s="530">
        <f t="shared" si="29"/>
        <v>5463.4931331436528</v>
      </c>
      <c r="V186" s="530">
        <f t="shared" si="30"/>
        <v>6000</v>
      </c>
    </row>
    <row r="187" spans="1:22" ht="13.2" customHeight="1">
      <c r="A187" s="238">
        <f t="shared" si="24"/>
        <v>43003</v>
      </c>
      <c r="B187" s="228">
        <f>VLOOKUP($A187,[3]Data!$B$4:$J$600,3)</f>
        <v>82428.27</v>
      </c>
      <c r="C187" s="228">
        <f>VLOOKUP($A187,[3]Data!$B$4:$J$600,9)</f>
        <v>284.34375</v>
      </c>
      <c r="D187" s="228">
        <f>VLOOKUP($A187,[3]Data!$B$4:$J$600,8)</f>
        <v>3.11</v>
      </c>
      <c r="E187" s="228">
        <f>VLOOKUP($A187,[3]Data!$B$4:$J$600,7)</f>
        <v>2.21</v>
      </c>
      <c r="F187" s="228">
        <f>VLOOKUP($A187,[3]Data!$B$4:$J$600,2)</f>
        <v>1252.8125</v>
      </c>
      <c r="G187" s="228">
        <f>VLOOKUP($A187,[3]Data!$B$4:$J$600,5)</f>
        <v>3.6249600000000002</v>
      </c>
      <c r="H187" s="218" t="s">
        <v>358</v>
      </c>
      <c r="I187" s="229">
        <v>110</v>
      </c>
      <c r="J187" s="230">
        <f t="shared" si="32"/>
        <v>281.23374999999999</v>
      </c>
      <c r="K187" s="225">
        <v>178.82483226500909</v>
      </c>
      <c r="L187" s="199">
        <v>0</v>
      </c>
      <c r="M187" s="166">
        <f>'Contract Usage'!B224</f>
        <v>21.344745168820303</v>
      </c>
      <c r="N187" s="225">
        <v>0</v>
      </c>
      <c r="O187" s="530">
        <f t="shared" si="26"/>
        <v>951.15096126609478</v>
      </c>
      <c r="P187" s="530">
        <f t="shared" si="33"/>
        <v>5108.7940783460072</v>
      </c>
      <c r="Q187" s="530">
        <f t="shared" si="34"/>
        <v>16303.705921653993</v>
      </c>
      <c r="R187" s="530">
        <f t="shared" si="25"/>
        <v>-11303.705921653993</v>
      </c>
      <c r="S187" s="530">
        <f t="shared" si="27"/>
        <v>-5891.2059216539928</v>
      </c>
      <c r="T187" s="530">
        <f t="shared" si="28"/>
        <v>-891.20592165399285</v>
      </c>
      <c r="U187" s="530">
        <f t="shared" si="29"/>
        <v>5108.7940783460072</v>
      </c>
      <c r="V187" s="530">
        <f t="shared" si="30"/>
        <v>6000</v>
      </c>
    </row>
    <row r="188" spans="1:22" ht="13.2" customHeight="1">
      <c r="A188" s="238">
        <f t="shared" si="24"/>
        <v>43004</v>
      </c>
      <c r="B188" s="228">
        <f>VLOOKUP($A188,[3]Data!$B$4:$J$600,3)</f>
        <v>82012.12</v>
      </c>
      <c r="C188" s="228">
        <f>VLOOKUP($A188,[3]Data!$B$4:$J$600,9)</f>
        <v>283.96875</v>
      </c>
      <c r="D188" s="228">
        <f>VLOOKUP($A188,[3]Data!$B$4:$J$600,8)</f>
        <v>3.09</v>
      </c>
      <c r="E188" s="228">
        <f>VLOOKUP($A188,[3]Data!$B$4:$J$600,7)</f>
        <v>2.21</v>
      </c>
      <c r="F188" s="228">
        <f>VLOOKUP($A188,[3]Data!$B$4:$J$600,2)</f>
        <v>1254.2708333</v>
      </c>
      <c r="G188" s="228">
        <f>VLOOKUP($A188,[3]Data!$B$4:$J$600,5)</f>
        <v>3.6148799999999999</v>
      </c>
      <c r="H188" s="218" t="s">
        <v>358</v>
      </c>
      <c r="I188" s="229">
        <v>110</v>
      </c>
      <c r="J188" s="230">
        <f t="shared" si="32"/>
        <v>280.87875000000003</v>
      </c>
      <c r="K188" s="225">
        <v>182.63627349516196</v>
      </c>
      <c r="L188" s="199">
        <v>0</v>
      </c>
      <c r="M188" s="166">
        <f>'Contract Usage'!B225</f>
        <v>21.344745168820303</v>
      </c>
      <c r="N188" s="225">
        <v>0</v>
      </c>
      <c r="O188" s="530">
        <f t="shared" si="26"/>
        <v>951.15096126609478</v>
      </c>
      <c r="P188" s="530">
        <f t="shared" si="33"/>
        <v>4746.5350298683552</v>
      </c>
      <c r="Q188" s="530">
        <f t="shared" si="34"/>
        <v>16665.964970131645</v>
      </c>
      <c r="R188" s="530">
        <f t="shared" si="25"/>
        <v>-11665.964970131645</v>
      </c>
      <c r="S188" s="530">
        <f t="shared" si="27"/>
        <v>-6253.4649701316448</v>
      </c>
      <c r="T188" s="530">
        <f t="shared" si="28"/>
        <v>-1253.4649701316448</v>
      </c>
      <c r="U188" s="530">
        <f t="shared" si="29"/>
        <v>4746.5350298683552</v>
      </c>
      <c r="V188" s="530">
        <f t="shared" si="30"/>
        <v>6000</v>
      </c>
    </row>
    <row r="189" spans="1:22" ht="13.2" customHeight="1">
      <c r="A189" s="238">
        <f t="shared" si="24"/>
        <v>43005</v>
      </c>
      <c r="B189" s="228">
        <f>VLOOKUP($A189,[3]Data!$B$4:$J$600,3)</f>
        <v>81605.759999999995</v>
      </c>
      <c r="C189" s="228">
        <f>VLOOKUP($A189,[3]Data!$B$4:$J$600,9)</f>
        <v>284.5</v>
      </c>
      <c r="D189" s="228">
        <f>VLOOKUP($A189,[3]Data!$B$4:$J$600,8)</f>
        <v>3.08</v>
      </c>
      <c r="E189" s="228">
        <f>VLOOKUP($A189,[3]Data!$B$4:$J$600,7)</f>
        <v>2.21</v>
      </c>
      <c r="F189" s="228">
        <f>VLOOKUP($A189,[3]Data!$B$4:$J$600,2)</f>
        <v>1265.5208333</v>
      </c>
      <c r="G189" s="228">
        <f>VLOOKUP($A189,[3]Data!$B$4:$J$600,5)</f>
        <v>3.5997499999999998</v>
      </c>
      <c r="H189" s="218" t="s">
        <v>358</v>
      </c>
      <c r="I189" s="229">
        <v>110</v>
      </c>
      <c r="J189" s="230">
        <f t="shared" si="32"/>
        <v>281.42</v>
      </c>
      <c r="K189" s="225">
        <v>177.71568380773658</v>
      </c>
      <c r="L189" s="199">
        <v>0</v>
      </c>
      <c r="M189" s="166">
        <f>'Contract Usage'!B226</f>
        <v>21.344745168820303</v>
      </c>
      <c r="N189" s="225">
        <v>0</v>
      </c>
      <c r="O189" s="530">
        <f t="shared" si="26"/>
        <v>951.15096126609478</v>
      </c>
      <c r="P189" s="530">
        <f t="shared" si="33"/>
        <v>4394.0359710357079</v>
      </c>
      <c r="Q189" s="530">
        <f t="shared" si="34"/>
        <v>17018.464028964292</v>
      </c>
      <c r="R189" s="530">
        <f t="shared" si="25"/>
        <v>-12018.464028964292</v>
      </c>
      <c r="S189" s="530">
        <f t="shared" si="27"/>
        <v>-6605.9640289642921</v>
      </c>
      <c r="T189" s="530">
        <f t="shared" si="28"/>
        <v>-1605.9640289642921</v>
      </c>
      <c r="U189" s="530">
        <f t="shared" si="29"/>
        <v>4394.0359710357079</v>
      </c>
      <c r="V189" s="530">
        <f t="shared" si="30"/>
        <v>6000</v>
      </c>
    </row>
    <row r="190" spans="1:22" ht="13.2" customHeight="1">
      <c r="A190" s="238">
        <f t="shared" si="24"/>
        <v>43006</v>
      </c>
      <c r="B190" s="228">
        <f>VLOOKUP($A190,[3]Data!$B$4:$J$600,3)</f>
        <v>81201.149999999994</v>
      </c>
      <c r="C190" s="228">
        <f>VLOOKUP($A190,[3]Data!$B$4:$J$600,9)</f>
        <v>284.5</v>
      </c>
      <c r="D190" s="228">
        <f>VLOOKUP($A190,[3]Data!$B$4:$J$600,8)</f>
        <v>3.08</v>
      </c>
      <c r="E190" s="228">
        <f>VLOOKUP($A190,[3]Data!$B$4:$J$600,7)</f>
        <v>2.21</v>
      </c>
      <c r="F190" s="228">
        <f>VLOOKUP($A190,[3]Data!$B$4:$J$600,2)</f>
        <v>1305.5208333</v>
      </c>
      <c r="G190" s="228">
        <f>VLOOKUP($A190,[3]Data!$B$4:$J$600,5)</f>
        <v>3.5896699999999999</v>
      </c>
      <c r="H190" s="218" t="s">
        <v>347</v>
      </c>
      <c r="I190" s="229">
        <v>110</v>
      </c>
      <c r="J190" s="230">
        <f t="shared" si="32"/>
        <v>281.42</v>
      </c>
      <c r="K190" s="225">
        <v>200.39823017645602</v>
      </c>
      <c r="L190" s="199">
        <v>0</v>
      </c>
      <c r="M190" s="166">
        <f>'Contract Usage'!B227</f>
        <v>21.344745168820303</v>
      </c>
      <c r="N190" s="225">
        <v>0</v>
      </c>
      <c r="O190" s="530">
        <f t="shared" si="26"/>
        <v>951.15096126609478</v>
      </c>
      <c r="P190" s="530">
        <f t="shared" si="33"/>
        <v>3996.5460814807084</v>
      </c>
      <c r="Q190" s="530">
        <f t="shared" si="34"/>
        <v>17415.953918519292</v>
      </c>
      <c r="R190" s="530">
        <f t="shared" si="25"/>
        <v>-12415.953918519292</v>
      </c>
      <c r="S190" s="530">
        <f t="shared" si="27"/>
        <v>-7003.4539185192916</v>
      </c>
      <c r="T190" s="530">
        <f t="shared" si="28"/>
        <v>-2003.4539185192916</v>
      </c>
      <c r="U190" s="530">
        <f t="shared" si="29"/>
        <v>3996.5460814807084</v>
      </c>
      <c r="V190" s="530">
        <f t="shared" si="30"/>
        <v>6000</v>
      </c>
    </row>
    <row r="191" spans="1:22" ht="13.2" customHeight="1">
      <c r="A191" s="238">
        <f t="shared" si="24"/>
        <v>43007</v>
      </c>
      <c r="B191" s="228">
        <f>VLOOKUP($A191,[3]Data!$B$4:$J$600,3)</f>
        <v>80780.289999999994</v>
      </c>
      <c r="C191" s="228">
        <f>VLOOKUP($A191,[3]Data!$B$4:$J$600,9)</f>
        <v>283.65625</v>
      </c>
      <c r="D191" s="228">
        <f>VLOOKUP($A191,[3]Data!$B$4:$J$600,8)</f>
        <v>3.07</v>
      </c>
      <c r="E191" s="228">
        <f>VLOOKUP($A191,[3]Data!$B$4:$J$600,7)</f>
        <v>2.21</v>
      </c>
      <c r="F191" s="228">
        <f>VLOOKUP($A191,[3]Data!$B$4:$J$600,2)</f>
        <v>1438.75</v>
      </c>
      <c r="G191" s="228">
        <f>VLOOKUP($A191,[3]Data!$B$4:$J$600,5)</f>
        <v>3.5745399999999998</v>
      </c>
      <c r="H191" s="218" t="s">
        <v>347</v>
      </c>
      <c r="I191" s="229">
        <v>110</v>
      </c>
      <c r="J191" s="230">
        <f t="shared" si="32"/>
        <v>280.58625000000001</v>
      </c>
      <c r="K191" s="225">
        <v>216.60191053945044</v>
      </c>
      <c r="L191" s="199">
        <v>0</v>
      </c>
      <c r="M191" s="166">
        <f>'Contract Usage'!B228</f>
        <v>21.344745168820303</v>
      </c>
      <c r="N191" s="225">
        <v>0</v>
      </c>
      <c r="O191" s="530">
        <f t="shared" si="26"/>
        <v>951.15096126609478</v>
      </c>
      <c r="P191" s="530">
        <f t="shared" si="33"/>
        <v>3566.9161919257094</v>
      </c>
      <c r="Q191" s="530">
        <f t="shared" si="34"/>
        <v>17845.583808074291</v>
      </c>
      <c r="R191" s="530">
        <f t="shared" si="25"/>
        <v>-12845.583808074291</v>
      </c>
      <c r="S191" s="530">
        <f t="shared" si="27"/>
        <v>-7433.0838080742906</v>
      </c>
      <c r="T191" s="530">
        <f t="shared" si="28"/>
        <v>-2433.0838080742906</v>
      </c>
      <c r="U191" s="530">
        <f t="shared" si="29"/>
        <v>3566.9161919257094</v>
      </c>
      <c r="V191" s="530">
        <f t="shared" si="30"/>
        <v>6000</v>
      </c>
    </row>
    <row r="192" spans="1:22" ht="13.2" customHeight="1">
      <c r="A192" s="238">
        <f t="shared" si="24"/>
        <v>43008</v>
      </c>
      <c r="B192" s="228">
        <f>VLOOKUP($A192,[3]Data!$B$4:$J$600,3)</f>
        <v>80420.94</v>
      </c>
      <c r="C192" s="228">
        <f>VLOOKUP($A192,[3]Data!$B$4:$J$600,9)</f>
        <v>284.21875</v>
      </c>
      <c r="D192" s="228">
        <f>VLOOKUP($A192,[3]Data!$B$4:$J$600,8)</f>
        <v>3.06</v>
      </c>
      <c r="E192" s="228">
        <f>VLOOKUP($A192,[3]Data!$B$4:$J$600,7)</f>
        <v>2.21</v>
      </c>
      <c r="F192" s="228">
        <f>VLOOKUP($A192,[3]Data!$B$4:$J$600,2)</f>
        <v>1483.2291667</v>
      </c>
      <c r="G192" s="228">
        <f>VLOOKUP($A192,[3]Data!$B$4:$J$600,5)</f>
        <v>3.56446</v>
      </c>
      <c r="H192" s="218" t="s">
        <v>347</v>
      </c>
      <c r="I192" s="229">
        <v>110</v>
      </c>
      <c r="J192" s="230">
        <f>+C192-D192</f>
        <v>281.15875</v>
      </c>
      <c r="K192" s="225">
        <v>181.98129042348739</v>
      </c>
      <c r="L192" s="199">
        <v>0</v>
      </c>
      <c r="M192" s="166">
        <f>'Contract Usage'!B229</f>
        <v>21.344745168820303</v>
      </c>
      <c r="N192" s="225">
        <v>0</v>
      </c>
      <c r="O192" s="530">
        <f t="shared" si="26"/>
        <v>951.15096126609478</v>
      </c>
      <c r="P192" s="530">
        <f t="shared" si="33"/>
        <v>3205.9563023707233</v>
      </c>
      <c r="Q192" s="530">
        <f t="shared" si="34"/>
        <v>18206.543697629277</v>
      </c>
      <c r="R192" s="530">
        <f t="shared" si="25"/>
        <v>-13206.543697629277</v>
      </c>
      <c r="S192" s="530">
        <f t="shared" si="27"/>
        <v>-7794.0436976292767</v>
      </c>
      <c r="T192" s="530">
        <f t="shared" si="28"/>
        <v>-2794.0436976292767</v>
      </c>
      <c r="U192" s="530">
        <f t="shared" si="29"/>
        <v>3205.9563023707233</v>
      </c>
      <c r="V192" s="530">
        <f t="shared" si="30"/>
        <v>6000</v>
      </c>
    </row>
    <row r="193" spans="1:22" ht="13.2" customHeight="1">
      <c r="A193" s="238">
        <f t="shared" si="24"/>
        <v>43009</v>
      </c>
      <c r="B193" s="228">
        <f>VLOOKUP($A193,[3]Data!$B$4:$J$600,3)</f>
        <v>80139.210000000006</v>
      </c>
      <c r="C193" s="228">
        <f>VLOOKUP($A193,[3]Data!$B$4:$J$600,9)</f>
        <v>285.02083329999999</v>
      </c>
      <c r="D193" s="228">
        <f>VLOOKUP($A193,[3]Data!$B$4:$J$600,8)</f>
        <v>3.03</v>
      </c>
      <c r="E193" s="228">
        <f>VLOOKUP($A193,[3]Data!$B$4:$J$600,7)</f>
        <v>2.21</v>
      </c>
      <c r="F193" s="228">
        <f>VLOOKUP($A193,[3]Data!$B$4:$J$600,2)</f>
        <v>1695.5208333</v>
      </c>
      <c r="G193" s="228">
        <f>VLOOKUP($A193,[3]Data!$B$4:$J$600,5)</f>
        <v>1.331</v>
      </c>
      <c r="H193" s="218" t="s">
        <v>347</v>
      </c>
      <c r="I193" s="229">
        <v>110</v>
      </c>
      <c r="J193" s="230">
        <f t="shared" si="32"/>
        <v>281.99083330000002</v>
      </c>
      <c r="K193" s="225">
        <v>175.02083329999999</v>
      </c>
      <c r="L193" s="199">
        <v>0</v>
      </c>
      <c r="M193" s="166">
        <f>'Contract Usage'!B230</f>
        <v>18.367800096832582</v>
      </c>
      <c r="N193" s="225">
        <v>0</v>
      </c>
      <c r="O193" s="530">
        <f t="shared" si="26"/>
        <v>951.15096126609478</v>
      </c>
      <c r="P193" s="530">
        <f t="shared" si="33"/>
        <v>2858.8024795201745</v>
      </c>
      <c r="Q193" s="530">
        <f t="shared" si="34"/>
        <v>18553.697520479825</v>
      </c>
      <c r="R193" s="530">
        <f t="shared" si="25"/>
        <v>-13553.697520479825</v>
      </c>
      <c r="S193" s="530">
        <f t="shared" si="27"/>
        <v>-8141.1975204798255</v>
      </c>
      <c r="T193" s="530">
        <f t="shared" si="28"/>
        <v>-3141.1975204798255</v>
      </c>
      <c r="U193" s="530">
        <f t="shared" si="29"/>
        <v>2858.8024795201745</v>
      </c>
      <c r="V193" s="530">
        <f t="shared" si="30"/>
        <v>6000</v>
      </c>
    </row>
    <row r="194" spans="1:22" ht="13.2" customHeight="1">
      <c r="A194" s="238">
        <f t="shared" si="24"/>
        <v>43010</v>
      </c>
      <c r="B194" s="228">
        <f>VLOOKUP($A194,[3]Data!$B$4:$J$600,3)</f>
        <v>79832.81</v>
      </c>
      <c r="C194" s="228">
        <f>VLOOKUP($A194,[3]Data!$B$4:$J$600,9)</f>
        <v>283.02083329999999</v>
      </c>
      <c r="D194" s="228">
        <f>VLOOKUP($A194,[3]Data!$B$4:$J$600,8)</f>
        <v>2.98</v>
      </c>
      <c r="E194" s="228">
        <f>VLOOKUP($A194,[3]Data!$B$4:$J$600,7)</f>
        <v>2.21</v>
      </c>
      <c r="F194" s="228">
        <f>VLOOKUP($A194,[3]Data!$B$4:$J$600,2)</f>
        <v>2169.0625</v>
      </c>
      <c r="G194" s="228">
        <f>VLOOKUP($A194,[3]Data!$B$4:$J$600,5)</f>
        <v>1.32596</v>
      </c>
      <c r="H194" s="218" t="s">
        <v>347</v>
      </c>
      <c r="I194" s="229">
        <v>110</v>
      </c>
      <c r="J194" s="230">
        <f t="shared" si="32"/>
        <v>280.04083329999997</v>
      </c>
      <c r="K194" s="225">
        <v>173.02</v>
      </c>
      <c r="L194" s="199">
        <v>0</v>
      </c>
      <c r="M194" s="166">
        <f>'Contract Usage'!B231</f>
        <v>18.367800096832582</v>
      </c>
      <c r="N194" s="225">
        <v>0</v>
      </c>
      <c r="O194" s="530">
        <f t="shared" si="26"/>
        <v>951.15096126609478</v>
      </c>
      <c r="P194" s="530">
        <f t="shared" si="33"/>
        <v>2515.6173095201739</v>
      </c>
      <c r="Q194" s="530">
        <f t="shared" si="34"/>
        <v>18896.882690479826</v>
      </c>
      <c r="R194" s="530">
        <f t="shared" si="25"/>
        <v>-13896.882690479826</v>
      </c>
      <c r="S194" s="530">
        <f t="shared" si="27"/>
        <v>-8484.3826904798261</v>
      </c>
      <c r="T194" s="530">
        <f t="shared" si="28"/>
        <v>-3484.3826904798261</v>
      </c>
      <c r="U194" s="530">
        <f t="shared" si="29"/>
        <v>2515.6173095201739</v>
      </c>
      <c r="V194" s="530">
        <f t="shared" si="30"/>
        <v>6000</v>
      </c>
    </row>
    <row r="195" spans="1:22" ht="13.2" customHeight="1">
      <c r="A195" s="238">
        <f t="shared" si="24"/>
        <v>43011</v>
      </c>
      <c r="B195" s="228">
        <f>VLOOKUP($A195,[3]Data!$B$4:$J$600,3)</f>
        <v>79552.45</v>
      </c>
      <c r="C195" s="228">
        <f>VLOOKUP($A195,[3]Data!$B$4:$J$600,9)</f>
        <v>257.17708329999999</v>
      </c>
      <c r="D195" s="228">
        <f>VLOOKUP($A195,[3]Data!$B$4:$J$600,8)</f>
        <v>2.94</v>
      </c>
      <c r="E195" s="228">
        <f>VLOOKUP($A195,[3]Data!$B$4:$J$600,7)</f>
        <v>2.21</v>
      </c>
      <c r="F195" s="228">
        <f>VLOOKUP($A195,[3]Data!$B$4:$J$600,2)</f>
        <v>2531.25</v>
      </c>
      <c r="G195" s="228">
        <f>VLOOKUP($A195,[3]Data!$B$4:$J$600,5)</f>
        <v>1.3209200000000001</v>
      </c>
      <c r="H195" s="218" t="s">
        <v>347</v>
      </c>
      <c r="I195" s="229">
        <v>110</v>
      </c>
      <c r="J195" s="230">
        <f t="shared" si="32"/>
        <v>254.23708329999999</v>
      </c>
      <c r="K195" s="225">
        <v>147.16999999999999</v>
      </c>
      <c r="L195" s="199">
        <v>0</v>
      </c>
      <c r="M195" s="166">
        <f>'Contract Usage'!B232</f>
        <v>18.367800096832582</v>
      </c>
      <c r="N195" s="225">
        <v>0</v>
      </c>
      <c r="O195" s="530">
        <f t="shared" si="26"/>
        <v>951.15096126609478</v>
      </c>
      <c r="P195" s="530">
        <f t="shared" si="33"/>
        <v>2223.705614520175</v>
      </c>
      <c r="Q195" s="530">
        <f t="shared" si="34"/>
        <v>19188.794385479825</v>
      </c>
      <c r="R195" s="530">
        <f t="shared" si="25"/>
        <v>-14188.794385479825</v>
      </c>
      <c r="S195" s="530">
        <f t="shared" si="27"/>
        <v>-8776.294385479825</v>
      </c>
      <c r="T195" s="530">
        <f t="shared" si="28"/>
        <v>-3776.294385479825</v>
      </c>
      <c r="U195" s="530">
        <f t="shared" si="29"/>
        <v>2223.705614520175</v>
      </c>
      <c r="V195" s="530">
        <f t="shared" si="30"/>
        <v>6000</v>
      </c>
    </row>
    <row r="196" spans="1:22" ht="13.2" customHeight="1">
      <c r="A196" s="238">
        <f t="shared" si="24"/>
        <v>43012</v>
      </c>
      <c r="B196" s="228">
        <f>VLOOKUP($A196,[3]Data!$B$4:$J$600,3)</f>
        <v>79323.59</v>
      </c>
      <c r="C196" s="228">
        <f>VLOOKUP($A196,[3]Data!$B$4:$J$600,9)</f>
        <v>238.88541670000001</v>
      </c>
      <c r="D196" s="228">
        <f>VLOOKUP($A196,[3]Data!$B$4:$J$600,8)</f>
        <v>2.9162499999999998</v>
      </c>
      <c r="E196" s="228">
        <f>VLOOKUP($A196,[3]Data!$B$4:$J$600,7)</f>
        <v>2.21</v>
      </c>
      <c r="F196" s="228">
        <f>VLOOKUP($A196,[3]Data!$B$4:$J$600,2)</f>
        <v>2146.7708333</v>
      </c>
      <c r="G196" s="228">
        <f>VLOOKUP($A196,[3]Data!$B$4:$J$600,5)</f>
        <v>1.3209200000000001</v>
      </c>
      <c r="H196" s="218" t="s">
        <v>347</v>
      </c>
      <c r="I196" s="229">
        <v>110</v>
      </c>
      <c r="J196" s="230">
        <f t="shared" si="32"/>
        <v>235.96916670000002</v>
      </c>
      <c r="K196" s="225">
        <v>128.88999999999999</v>
      </c>
      <c r="L196" s="199">
        <v>0</v>
      </c>
      <c r="M196" s="166">
        <f>'Contract Usage'!B233</f>
        <v>18.367800096832582</v>
      </c>
      <c r="N196" s="225">
        <v>0</v>
      </c>
      <c r="O196" s="530">
        <f t="shared" si="26"/>
        <v>951.15096126609478</v>
      </c>
      <c r="P196" s="530">
        <f t="shared" si="33"/>
        <v>1968.0522995201754</v>
      </c>
      <c r="Q196" s="530">
        <f t="shared" si="34"/>
        <v>19444.447700479825</v>
      </c>
      <c r="R196" s="530">
        <f t="shared" si="25"/>
        <v>-14444.447700479825</v>
      </c>
      <c r="S196" s="530">
        <f t="shared" si="27"/>
        <v>-9031.9477004798246</v>
      </c>
      <c r="T196" s="530">
        <f t="shared" si="28"/>
        <v>-4031.9477004798246</v>
      </c>
      <c r="U196" s="530">
        <f t="shared" si="29"/>
        <v>1968.0522995201754</v>
      </c>
      <c r="V196" s="530">
        <f t="shared" si="30"/>
        <v>6000</v>
      </c>
    </row>
    <row r="197" spans="1:22" ht="13.2" customHeight="1">
      <c r="A197" s="238">
        <f t="shared" si="24"/>
        <v>43013</v>
      </c>
      <c r="B197" s="228">
        <f>VLOOKUP($A197,[3]Data!$B$4:$J$600,3)</f>
        <v>79137.679999999993</v>
      </c>
      <c r="C197" s="228">
        <f>VLOOKUP($A197,[3]Data!$B$4:$J$600,9)</f>
        <v>239.875</v>
      </c>
      <c r="D197" s="228">
        <f>VLOOKUP($A197,[3]Data!$B$4:$J$600,8)</f>
        <v>3.0412499999999998</v>
      </c>
      <c r="E197" s="228">
        <f>VLOOKUP($A197,[3]Data!$B$4:$J$600,7)</f>
        <v>2.21</v>
      </c>
      <c r="F197" s="228">
        <f>VLOOKUP($A197,[3]Data!$B$4:$J$600,2)</f>
        <v>2013.75</v>
      </c>
      <c r="G197" s="228">
        <f>VLOOKUP($A197,[3]Data!$B$4:$J$600,5)</f>
        <v>1.3158799999999999</v>
      </c>
      <c r="H197" s="218" t="s">
        <v>347</v>
      </c>
      <c r="I197" s="229">
        <v>110</v>
      </c>
      <c r="J197" s="230">
        <f t="shared" si="32"/>
        <v>236.83375000000001</v>
      </c>
      <c r="K197" s="225">
        <v>129.87</v>
      </c>
      <c r="L197" s="199">
        <v>0</v>
      </c>
      <c r="M197" s="166">
        <f>'Contract Usage'!B234</f>
        <v>18.367800096832582</v>
      </c>
      <c r="N197" s="225">
        <v>0</v>
      </c>
      <c r="O197" s="530">
        <f t="shared" si="26"/>
        <v>951.15096126609478</v>
      </c>
      <c r="P197" s="530">
        <f t="shared" si="33"/>
        <v>1710.4551545201757</v>
      </c>
      <c r="Q197" s="530">
        <f t="shared" si="34"/>
        <v>19702.044845479824</v>
      </c>
      <c r="R197" s="530">
        <f t="shared" si="25"/>
        <v>-14702.044845479824</v>
      </c>
      <c r="S197" s="530">
        <f t="shared" si="27"/>
        <v>-9289.5448454798243</v>
      </c>
      <c r="T197" s="530">
        <f t="shared" si="28"/>
        <v>-4289.5448454798243</v>
      </c>
      <c r="U197" s="530">
        <f t="shared" si="29"/>
        <v>1710.4551545201757</v>
      </c>
      <c r="V197" s="530">
        <f t="shared" si="30"/>
        <v>6000</v>
      </c>
    </row>
    <row r="198" spans="1:22" ht="13.2" customHeight="1">
      <c r="A198" s="238">
        <f t="shared" si="24"/>
        <v>43014</v>
      </c>
      <c r="B198" s="228">
        <f>VLOOKUP($A198,[3]Data!$B$4:$J$600,3)</f>
        <v>78934.75</v>
      </c>
      <c r="C198" s="228">
        <f>VLOOKUP($A198,[3]Data!$B$4:$J$600,9)</f>
        <v>233.89583329999999</v>
      </c>
      <c r="D198" s="228">
        <f>VLOOKUP($A198,[3]Data!$B$4:$J$600,8)</f>
        <v>3.1672916999999998</v>
      </c>
      <c r="E198" s="228">
        <f>VLOOKUP($A198,[3]Data!$B$4:$J$600,7)</f>
        <v>2.21</v>
      </c>
      <c r="F198" s="228">
        <f>VLOOKUP($A198,[3]Data!$B$4:$J$600,2)</f>
        <v>2113.6458333</v>
      </c>
      <c r="G198" s="228">
        <f>VLOOKUP($A198,[3]Data!$B$4:$J$600,5)</f>
        <v>1.3158799999999999</v>
      </c>
      <c r="H198" s="218" t="s">
        <v>347</v>
      </c>
      <c r="I198" s="229">
        <v>110</v>
      </c>
      <c r="J198" s="230">
        <f t="shared" si="32"/>
        <v>230.7285416</v>
      </c>
      <c r="K198" s="225">
        <v>123.9</v>
      </c>
      <c r="L198" s="199">
        <v>0</v>
      </c>
      <c r="M198" s="166">
        <f>'Contract Usage'!B235</f>
        <v>16.457800096832582</v>
      </c>
      <c r="N198" s="225">
        <v>0</v>
      </c>
      <c r="O198" s="530">
        <f t="shared" si="26"/>
        <v>951.15096126609478</v>
      </c>
      <c r="P198" s="530">
        <f t="shared" si="33"/>
        <v>1464.6995045201766</v>
      </c>
      <c r="Q198" s="530">
        <f t="shared" si="34"/>
        <v>19947.800495479823</v>
      </c>
      <c r="R198" s="530">
        <f t="shared" si="25"/>
        <v>-14947.800495479823</v>
      </c>
      <c r="S198" s="530">
        <f t="shared" si="27"/>
        <v>-9535.3004954798234</v>
      </c>
      <c r="T198" s="530">
        <f t="shared" si="28"/>
        <v>-4535.3004954798234</v>
      </c>
      <c r="U198" s="530">
        <f t="shared" si="29"/>
        <v>1464.6995045201766</v>
      </c>
      <c r="V198" s="530">
        <f t="shared" si="30"/>
        <v>6000</v>
      </c>
    </row>
    <row r="199" spans="1:22" ht="13.2" customHeight="1">
      <c r="A199" s="238">
        <f t="shared" si="24"/>
        <v>43015</v>
      </c>
      <c r="B199" s="228">
        <f>VLOOKUP($A199,[3]Data!$B$4:$J$600,3)</f>
        <v>78732.160000000003</v>
      </c>
      <c r="C199" s="228">
        <f>VLOOKUP($A199,[3]Data!$B$4:$J$600,9)</f>
        <v>215.83333329999999</v>
      </c>
      <c r="D199" s="228">
        <f>VLOOKUP($A199,[3]Data!$B$4:$J$600,8)</f>
        <v>3.33</v>
      </c>
      <c r="E199" s="228">
        <f>VLOOKUP($A199,[3]Data!$B$4:$J$600,7)</f>
        <v>2.21</v>
      </c>
      <c r="F199" s="228">
        <f>VLOOKUP($A199,[3]Data!$B$4:$J$600,2)</f>
        <v>2162.8125</v>
      </c>
      <c r="G199" s="228">
        <f>VLOOKUP($A199,[3]Data!$B$4:$J$600,5)</f>
        <v>1.3108299999999999</v>
      </c>
      <c r="H199" s="218" t="s">
        <v>347</v>
      </c>
      <c r="I199" s="229">
        <v>110</v>
      </c>
      <c r="J199" s="230">
        <f t="shared" si="32"/>
        <v>212.50333329999998</v>
      </c>
      <c r="K199" s="225">
        <v>105.83</v>
      </c>
      <c r="L199" s="199">
        <v>0</v>
      </c>
      <c r="M199" s="166">
        <f>'Contract Usage'!B236</f>
        <v>16.307800096832583</v>
      </c>
      <c r="N199" s="225">
        <v>0</v>
      </c>
      <c r="O199" s="530">
        <f t="shared" si="26"/>
        <v>951.15096126609478</v>
      </c>
      <c r="P199" s="530">
        <f t="shared" si="33"/>
        <v>1254.7856995201764</v>
      </c>
      <c r="Q199" s="530">
        <f t="shared" si="34"/>
        <v>20157.714300479824</v>
      </c>
      <c r="R199" s="530">
        <f t="shared" si="25"/>
        <v>-15157.714300479824</v>
      </c>
      <c r="S199" s="530">
        <f t="shared" si="27"/>
        <v>-9745.2143004798236</v>
      </c>
      <c r="T199" s="530">
        <f t="shared" si="28"/>
        <v>-4745.2143004798236</v>
      </c>
      <c r="U199" s="530">
        <f t="shared" si="29"/>
        <v>1254.7856995201764</v>
      </c>
      <c r="V199" s="530">
        <f t="shared" si="30"/>
        <v>6000</v>
      </c>
    </row>
    <row r="200" spans="1:22" ht="13.2" customHeight="1">
      <c r="A200" s="238">
        <f t="shared" ref="A200:A223" si="35">A199+1</f>
        <v>43016</v>
      </c>
      <c r="B200" s="228">
        <f>VLOOKUP($A200,[3]Data!$B$4:$J$600,3)</f>
        <v>78530.34</v>
      </c>
      <c r="C200" s="228">
        <f>VLOOKUP($A200,[3]Data!$B$4:$J$600,9)</f>
        <v>209.6875</v>
      </c>
      <c r="D200" s="228">
        <f>VLOOKUP($A200,[3]Data!$B$4:$J$600,8)</f>
        <v>3.3301042000000001</v>
      </c>
      <c r="E200" s="228">
        <f>VLOOKUP($A200,[3]Data!$B$4:$J$600,7)</f>
        <v>2.21</v>
      </c>
      <c r="F200" s="228">
        <f>VLOOKUP($A200,[3]Data!$B$4:$J$600,2)</f>
        <v>2043.0208333</v>
      </c>
      <c r="G200" s="228">
        <f>VLOOKUP($A200,[3]Data!$B$4:$J$600,5)</f>
        <v>1.3108299999999999</v>
      </c>
      <c r="H200" s="218" t="s">
        <v>347</v>
      </c>
      <c r="I200" s="229">
        <v>110</v>
      </c>
      <c r="J200" s="230">
        <f t="shared" si="32"/>
        <v>206.35739580000001</v>
      </c>
      <c r="K200" s="225">
        <v>100.43860282077489</v>
      </c>
      <c r="L200" s="199">
        <v>0</v>
      </c>
      <c r="M200" s="166">
        <f>'Contract Usage'!B237</f>
        <v>16.307800096832583</v>
      </c>
      <c r="N200" s="225">
        <v>0</v>
      </c>
      <c r="O200" s="530">
        <f t="shared" si="26"/>
        <v>951.15096126609478</v>
      </c>
      <c r="P200" s="530">
        <f t="shared" si="33"/>
        <v>1055.5657308251684</v>
      </c>
      <c r="Q200" s="530">
        <f>(+Q199+(K200)*1.9835)</f>
        <v>20356.934269174832</v>
      </c>
      <c r="R200" s="530">
        <f t="shared" si="25"/>
        <v>-15356.934269174832</v>
      </c>
      <c r="S200" s="530">
        <f t="shared" si="27"/>
        <v>-9944.4342691748316</v>
      </c>
      <c r="T200" s="530">
        <f t="shared" si="28"/>
        <v>-4944.4342691748316</v>
      </c>
      <c r="U200" s="530">
        <f t="shared" si="29"/>
        <v>1055.5657308251684</v>
      </c>
      <c r="V200" s="530">
        <f t="shared" si="30"/>
        <v>6000</v>
      </c>
    </row>
    <row r="201" spans="1:22" ht="13.2" customHeight="1">
      <c r="A201" s="238">
        <f t="shared" si="35"/>
        <v>43017</v>
      </c>
      <c r="B201" s="228">
        <f>VLOOKUP($A201,[3]Data!$B$4:$J$600,3)</f>
        <v>78395.7</v>
      </c>
      <c r="C201" s="228">
        <f>VLOOKUP($A201,[3]Data!$B$4:$J$600,9)</f>
        <v>174.77083329999999</v>
      </c>
      <c r="D201" s="228">
        <f>VLOOKUP($A201,[3]Data!$B$4:$J$600,8)</f>
        <v>3.3875000000000002</v>
      </c>
      <c r="E201" s="228">
        <f>VLOOKUP($A201,[3]Data!$B$4:$J$600,7)</f>
        <v>2.21</v>
      </c>
      <c r="F201" s="228">
        <f>VLOOKUP($A201,[3]Data!$B$4:$J$600,2)</f>
        <v>1930.4166667</v>
      </c>
      <c r="G201" s="228">
        <f>VLOOKUP($A201,[3]Data!$B$4:$J$600,5)</f>
        <v>1.3108299999999999</v>
      </c>
      <c r="H201" s="218" t="s">
        <v>347</v>
      </c>
      <c r="I201" s="229">
        <v>110</v>
      </c>
      <c r="J201" s="230">
        <f t="shared" si="32"/>
        <v>171.3833333</v>
      </c>
      <c r="K201" s="225">
        <v>66.569180083185998</v>
      </c>
      <c r="L201" s="199">
        <v>0</v>
      </c>
      <c r="M201" s="166">
        <f>'Contract Usage'!B238</f>
        <v>16.307800096832583</v>
      </c>
      <c r="N201" s="225">
        <v>0</v>
      </c>
      <c r="O201" s="530">
        <f t="shared" si="26"/>
        <v>951.15096126609478</v>
      </c>
      <c r="P201" s="530">
        <f t="shared" si="33"/>
        <v>923.525762130168</v>
      </c>
      <c r="Q201" s="530">
        <f t="shared" si="34"/>
        <v>20488.974237869832</v>
      </c>
      <c r="R201" s="530">
        <f t="shared" si="25"/>
        <v>-15488.974237869832</v>
      </c>
      <c r="S201" s="530">
        <f t="shared" si="27"/>
        <v>-10076.474237869832</v>
      </c>
      <c r="T201" s="530">
        <f t="shared" si="28"/>
        <v>-5076.474237869832</v>
      </c>
      <c r="U201" s="530">
        <f t="shared" si="29"/>
        <v>923.525762130168</v>
      </c>
      <c r="V201" s="530">
        <f t="shared" si="30"/>
        <v>6000</v>
      </c>
    </row>
    <row r="202" spans="1:22" ht="13.2" customHeight="1">
      <c r="A202" s="238">
        <f t="shared" si="35"/>
        <v>43018</v>
      </c>
      <c r="B202" s="228">
        <f>VLOOKUP($A202,[3]Data!$B$4:$J$600,3)</f>
        <v>78278.42</v>
      </c>
      <c r="C202" s="228">
        <f>VLOOKUP($A202,[3]Data!$B$4:$J$600,9)</f>
        <v>158.79166670000001</v>
      </c>
      <c r="D202" s="228">
        <f>VLOOKUP($A202,[3]Data!$B$4:$J$600,8)</f>
        <v>3.33</v>
      </c>
      <c r="E202" s="228">
        <f>VLOOKUP($A202,[3]Data!$B$4:$J$600,7)</f>
        <v>2.21</v>
      </c>
      <c r="F202" s="228">
        <f>VLOOKUP($A202,[3]Data!$B$4:$J$600,2)</f>
        <v>1941.25</v>
      </c>
      <c r="G202" s="228">
        <f>VLOOKUP($A202,[3]Data!$B$4:$J$600,5)</f>
        <v>1.3108299999999999</v>
      </c>
      <c r="H202" s="218" t="s">
        <v>347</v>
      </c>
      <c r="I202" s="229">
        <v>110</v>
      </c>
      <c r="J202" s="230">
        <f t="shared" si="32"/>
        <v>155.46166669999999</v>
      </c>
      <c r="K202" s="225">
        <v>57.82</v>
      </c>
      <c r="L202" s="199">
        <v>0</v>
      </c>
      <c r="M202" s="166">
        <f>'Contract Usage'!B239</f>
        <v>16.307800096832583</v>
      </c>
      <c r="N202" s="225">
        <v>0</v>
      </c>
      <c r="O202" s="530">
        <f t="shared" si="26"/>
        <v>951.15096126609478</v>
      </c>
      <c r="P202" s="530">
        <f t="shared" si="33"/>
        <v>808.83979213016937</v>
      </c>
      <c r="Q202" s="530">
        <f t="shared" si="34"/>
        <v>20603.660207869831</v>
      </c>
      <c r="R202" s="530">
        <f t="shared" si="25"/>
        <v>-15603.660207869831</v>
      </c>
      <c r="S202" s="530">
        <f t="shared" si="27"/>
        <v>-10191.160207869831</v>
      </c>
      <c r="T202" s="530">
        <f t="shared" si="28"/>
        <v>-5191.1602078698306</v>
      </c>
      <c r="U202" s="530">
        <f t="shared" si="29"/>
        <v>808.83979213016937</v>
      </c>
      <c r="V202" s="530">
        <f t="shared" si="30"/>
        <v>6000</v>
      </c>
    </row>
    <row r="203" spans="1:22" ht="13.2" customHeight="1">
      <c r="A203" s="238">
        <f t="shared" si="35"/>
        <v>43019</v>
      </c>
      <c r="B203" s="228">
        <f>VLOOKUP($A203,[3]Data!$B$4:$J$600,3)</f>
        <v>78144.05</v>
      </c>
      <c r="C203" s="228">
        <f>VLOOKUP($A203,[3]Data!$B$4:$J$600,9)</f>
        <v>158.79166670000001</v>
      </c>
      <c r="D203" s="228">
        <f>VLOOKUP($A203,[3]Data!$B$4:$J$600,8)</f>
        <v>3.33</v>
      </c>
      <c r="E203" s="228">
        <f>VLOOKUP($A203,[3]Data!$B$4:$J$600,7)</f>
        <v>2.21</v>
      </c>
      <c r="F203" s="228">
        <f>VLOOKUP($A203,[3]Data!$B$4:$J$600,2)</f>
        <v>1717.9166667</v>
      </c>
      <c r="G203" s="228">
        <f>VLOOKUP($A203,[3]Data!$B$4:$J$600,5)</f>
        <v>1.30579</v>
      </c>
      <c r="H203" s="218" t="s">
        <v>347</v>
      </c>
      <c r="I203" s="229">
        <v>110</v>
      </c>
      <c r="J203" s="230">
        <f t="shared" si="32"/>
        <v>155.46166669999999</v>
      </c>
      <c r="K203" s="225">
        <v>66.44</v>
      </c>
      <c r="L203" s="199">
        <v>0</v>
      </c>
      <c r="M203" s="166">
        <f>'Contract Usage'!B240</f>
        <v>16.307800096832583</v>
      </c>
      <c r="N203" s="225">
        <v>0</v>
      </c>
      <c r="O203" s="530">
        <f t="shared" si="26"/>
        <v>951.15096126609478</v>
      </c>
      <c r="P203" s="530">
        <f t="shared" si="33"/>
        <v>677.05605213017043</v>
      </c>
      <c r="Q203" s="530">
        <f t="shared" si="34"/>
        <v>20735.44394786983</v>
      </c>
      <c r="R203" s="530">
        <f t="shared" ref="R203:R223" si="36">$R$10-Q203</f>
        <v>-15735.44394786983</v>
      </c>
      <c r="S203" s="530">
        <f t="shared" si="27"/>
        <v>-10322.94394786983</v>
      </c>
      <c r="T203" s="530">
        <f t="shared" si="28"/>
        <v>-5322.9439478698296</v>
      </c>
      <c r="U203" s="530">
        <f t="shared" si="29"/>
        <v>677.05605213017043</v>
      </c>
      <c r="V203" s="530">
        <f t="shared" si="30"/>
        <v>6000</v>
      </c>
    </row>
    <row r="204" spans="1:22" ht="13.2" customHeight="1">
      <c r="A204" s="238">
        <f t="shared" si="35"/>
        <v>43020</v>
      </c>
      <c r="B204" s="228">
        <f>VLOOKUP($A204,[3]Data!$B$4:$J$600,3)</f>
        <v>78018.41</v>
      </c>
      <c r="C204" s="228">
        <f>VLOOKUP($A204,[3]Data!$B$4:$J$600,9)</f>
        <v>158.75</v>
      </c>
      <c r="D204" s="228">
        <f>VLOOKUP($A204,[3]Data!$B$4:$J$600,8)</f>
        <v>3.3231250000000001</v>
      </c>
      <c r="E204" s="228">
        <f>VLOOKUP($A204,[3]Data!$B$4:$J$600,7)</f>
        <v>2.21</v>
      </c>
      <c r="F204" s="228">
        <f>VLOOKUP($A204,[3]Data!$B$4:$J$600,2)</f>
        <v>1622.8125</v>
      </c>
      <c r="G204" s="228">
        <f>VLOOKUP($A204,[3]Data!$B$4:$J$600,5)</f>
        <v>1.30579</v>
      </c>
      <c r="H204" s="218" t="s">
        <v>347</v>
      </c>
      <c r="I204" s="229">
        <v>110</v>
      </c>
      <c r="J204" s="230">
        <f t="shared" si="32"/>
        <v>155.426875</v>
      </c>
      <c r="K204" s="225">
        <v>62.036786254096</v>
      </c>
      <c r="L204" s="199">
        <v>0</v>
      </c>
      <c r="M204" s="166">
        <f>'Contract Usage'!B241</f>
        <v>16.307800096832583</v>
      </c>
      <c r="N204" s="225">
        <v>0</v>
      </c>
      <c r="O204" s="530">
        <f t="shared" ref="O204:O223" si="37">+O203+(N204*1.9835)</f>
        <v>951.15096126609478</v>
      </c>
      <c r="P204" s="530">
        <f t="shared" si="33"/>
        <v>554.00608659517093</v>
      </c>
      <c r="Q204" s="530">
        <f t="shared" si="34"/>
        <v>20858.493913404829</v>
      </c>
      <c r="R204" s="530">
        <f t="shared" si="36"/>
        <v>-15858.493913404829</v>
      </c>
      <c r="S204" s="530">
        <f t="shared" ref="S204:S222" si="38">IF(R204&gt;1,$S$10,$S$10+R204)</f>
        <v>-10445.993913404829</v>
      </c>
      <c r="T204" s="530">
        <f t="shared" ref="T204:T223" si="39">IF(S204&gt;1,$T$10,$T$10+S204)</f>
        <v>-5445.9939134048291</v>
      </c>
      <c r="U204" s="530">
        <f t="shared" ref="U204:U223" si="40">IF(T204&gt;1,$U$10,$U$10+T204)</f>
        <v>554.00608659517093</v>
      </c>
      <c r="V204" s="530">
        <f t="shared" ref="V204:V223" si="41">IF(U204&gt;1,$V$10,$V$10+U204)</f>
        <v>6000</v>
      </c>
    </row>
    <row r="205" spans="1:22" ht="13.2" customHeight="1">
      <c r="A205" s="238">
        <f t="shared" si="35"/>
        <v>43021</v>
      </c>
      <c r="B205" s="228">
        <f>VLOOKUP($A205,[3]Data!$B$4:$J$600,3)</f>
        <v>77867.570000000007</v>
      </c>
      <c r="C205" s="228">
        <f>VLOOKUP($A205,[3]Data!$B$4:$J$600,9)</f>
        <v>158.27083329999999</v>
      </c>
      <c r="D205" s="228">
        <f>VLOOKUP($A205,[3]Data!$B$4:$J$600,8)</f>
        <v>3.3611458000000001</v>
      </c>
      <c r="E205" s="228">
        <f>VLOOKUP($A205,[3]Data!$B$4:$J$600,7)</f>
        <v>2.21</v>
      </c>
      <c r="F205" s="228">
        <f>VLOOKUP($A205,[3]Data!$B$4:$J$600,2)</f>
        <v>1572.1875</v>
      </c>
      <c r="G205" s="228">
        <f>VLOOKUP($A205,[3]Data!$B$4:$J$600,5)</f>
        <v>1.30579</v>
      </c>
      <c r="H205" s="218" t="s">
        <v>347</v>
      </c>
      <c r="I205" s="229">
        <v>110</v>
      </c>
      <c r="J205" s="230">
        <f t="shared" si="32"/>
        <v>154.90968749999999</v>
      </c>
      <c r="K205" s="225">
        <v>74.741600975546504</v>
      </c>
      <c r="L205" s="199">
        <v>0</v>
      </c>
      <c r="M205" s="166">
        <f>'Contract Usage'!B242</f>
        <v>16.307800096832583</v>
      </c>
      <c r="N205" s="225">
        <v>0</v>
      </c>
      <c r="O205" s="530">
        <f t="shared" si="37"/>
        <v>951.15096126609478</v>
      </c>
      <c r="P205" s="530">
        <f t="shared" si="33"/>
        <v>405.75612106017434</v>
      </c>
      <c r="Q205" s="530">
        <f t="shared" si="34"/>
        <v>21006.743878939826</v>
      </c>
      <c r="R205" s="530">
        <f t="shared" si="36"/>
        <v>-16006.743878939826</v>
      </c>
      <c r="S205" s="530">
        <f t="shared" si="38"/>
        <v>-10594.243878939826</v>
      </c>
      <c r="T205" s="530">
        <f t="shared" si="39"/>
        <v>-5594.2438789398257</v>
      </c>
      <c r="U205" s="530">
        <f t="shared" si="40"/>
        <v>405.75612106017434</v>
      </c>
      <c r="V205" s="530">
        <f t="shared" si="41"/>
        <v>6000</v>
      </c>
    </row>
    <row r="206" spans="1:22" ht="13.2" customHeight="1">
      <c r="A206" s="238">
        <f t="shared" si="35"/>
        <v>43022</v>
      </c>
      <c r="B206" s="228">
        <f>VLOOKUP($A206,[3]Data!$B$4:$J$600,3)</f>
        <v>77716.91</v>
      </c>
      <c r="C206" s="228">
        <f>VLOOKUP($A206,[3]Data!$B$4:$J$600,9)</f>
        <v>157.35416670000001</v>
      </c>
      <c r="D206" s="228">
        <f>VLOOKUP($A206,[3]Data!$B$4:$J$600,8)</f>
        <v>3.4593750000000001</v>
      </c>
      <c r="E206" s="228">
        <f>VLOOKUP($A206,[3]Data!$B$4:$J$600,7)</f>
        <v>2.21</v>
      </c>
      <c r="F206" s="228">
        <f>VLOOKUP($A206,[3]Data!$B$4:$J$600,2)</f>
        <v>1475.7291667</v>
      </c>
      <c r="G206" s="228">
        <f>VLOOKUP($A206,[3]Data!$B$4:$J$600,5)</f>
        <v>1.3007500000000001</v>
      </c>
      <c r="H206" s="218" t="s">
        <v>347</v>
      </c>
      <c r="I206" s="229">
        <v>110</v>
      </c>
      <c r="J206" s="230">
        <f t="shared" si="32"/>
        <v>153.89479170000001</v>
      </c>
      <c r="K206" s="225">
        <v>74.65589229896824</v>
      </c>
      <c r="L206" s="199">
        <v>0</v>
      </c>
      <c r="M206" s="166">
        <f>'Contract Usage'!B243</f>
        <v>16.307800096832583</v>
      </c>
      <c r="N206" s="225">
        <v>0</v>
      </c>
      <c r="O206" s="530">
        <f t="shared" si="37"/>
        <v>951.15096126609478</v>
      </c>
      <c r="P206" s="530">
        <f t="shared" si="33"/>
        <v>257.67615868517169</v>
      </c>
      <c r="Q206" s="530">
        <f t="shared" si="34"/>
        <v>21154.823841314828</v>
      </c>
      <c r="R206" s="530">
        <f t="shared" si="36"/>
        <v>-16154.823841314828</v>
      </c>
      <c r="S206" s="530">
        <f t="shared" si="38"/>
        <v>-10742.323841314828</v>
      </c>
      <c r="T206" s="530">
        <f t="shared" si="39"/>
        <v>-5742.3238413148283</v>
      </c>
      <c r="U206" s="530">
        <f t="shared" si="40"/>
        <v>257.67615868517169</v>
      </c>
      <c r="V206" s="530">
        <f t="shared" si="41"/>
        <v>6000</v>
      </c>
    </row>
    <row r="207" spans="1:22" ht="13.2" customHeight="1">
      <c r="A207" s="238">
        <f t="shared" si="35"/>
        <v>43023</v>
      </c>
      <c r="B207" s="228">
        <f>VLOOKUP($A207,[3]Data!$B$4:$J$600,3)</f>
        <v>77541.58</v>
      </c>
      <c r="C207" s="228">
        <f>VLOOKUP($A207,[3]Data!$B$4:$J$600,9)</f>
        <v>157.16666670000001</v>
      </c>
      <c r="D207" s="228">
        <f>VLOOKUP($A207,[3]Data!$B$4:$J$600,8)</f>
        <v>3.3347916999999998</v>
      </c>
      <c r="E207" s="228">
        <f>VLOOKUP($A207,[3]Data!$B$4:$J$600,7)</f>
        <v>2.21</v>
      </c>
      <c r="F207" s="228">
        <f>VLOOKUP($A207,[3]Data!$B$4:$J$600,2)</f>
        <v>1456.25</v>
      </c>
      <c r="G207" s="228">
        <f>VLOOKUP($A207,[3]Data!$B$4:$J$600,5)</f>
        <v>1.3007500000000001</v>
      </c>
      <c r="H207" s="218" t="s">
        <v>347</v>
      </c>
      <c r="I207" s="229">
        <v>110</v>
      </c>
      <c r="J207" s="230">
        <f t="shared" si="32"/>
        <v>153.831875</v>
      </c>
      <c r="K207" s="225">
        <v>87.093502583817383</v>
      </c>
      <c r="L207" s="199">
        <v>0</v>
      </c>
      <c r="M207" s="166">
        <f>'Contract Usage'!B244</f>
        <v>16.307800096832583</v>
      </c>
      <c r="N207" s="225">
        <v>0</v>
      </c>
      <c r="O207" s="530">
        <f t="shared" si="37"/>
        <v>951.15096126609478</v>
      </c>
      <c r="P207" s="530">
        <f t="shared" si="33"/>
        <v>84.926196310170781</v>
      </c>
      <c r="Q207" s="530">
        <f t="shared" si="34"/>
        <v>21327.573803689829</v>
      </c>
      <c r="R207" s="530">
        <f t="shared" si="36"/>
        <v>-16327.573803689829</v>
      </c>
      <c r="S207" s="530">
        <f t="shared" si="38"/>
        <v>-10915.073803689829</v>
      </c>
      <c r="T207" s="530">
        <f t="shared" si="39"/>
        <v>-5915.0738036898292</v>
      </c>
      <c r="U207" s="530">
        <f t="shared" si="40"/>
        <v>84.926196310170781</v>
      </c>
      <c r="V207" s="530">
        <f t="shared" si="41"/>
        <v>6000</v>
      </c>
    </row>
    <row r="208" spans="1:22" ht="13.2" customHeight="1">
      <c r="A208" s="238">
        <f t="shared" si="35"/>
        <v>43024</v>
      </c>
      <c r="B208" s="228">
        <f>VLOOKUP($A208,[3]Data!$B$4:$J$600,3)</f>
        <v>77383.17</v>
      </c>
      <c r="C208" s="228">
        <f>VLOOKUP($A208,[3]Data!$B$4:$J$600,9)</f>
        <v>156.91666670000001</v>
      </c>
      <c r="D208" s="228">
        <f>VLOOKUP($A208,[3]Data!$B$4:$J$600,8)</f>
        <v>3.5576042000000001</v>
      </c>
      <c r="E208" s="228">
        <f>VLOOKUP($A208,[3]Data!$B$4:$J$600,7)</f>
        <v>2.21</v>
      </c>
      <c r="F208" s="228">
        <f>VLOOKUP($A208,[3]Data!$B$4:$J$600,2)</f>
        <v>1456.5625</v>
      </c>
      <c r="G208" s="228">
        <f>VLOOKUP($A208,[3]Data!$B$4:$J$600,5)</f>
        <v>1.3007500000000001</v>
      </c>
      <c r="H208" s="218" t="s">
        <v>347</v>
      </c>
      <c r="I208" s="229">
        <v>110</v>
      </c>
      <c r="J208" s="230">
        <f t="shared" si="32"/>
        <v>153.35906249999999</v>
      </c>
      <c r="K208" s="225">
        <v>42.814999999999998</v>
      </c>
      <c r="L208" s="199">
        <v>0</v>
      </c>
      <c r="M208" s="166">
        <f>'Contract Usage'!B245</f>
        <v>16.307800096832583</v>
      </c>
      <c r="N208" s="225">
        <v>35.748126985129062</v>
      </c>
      <c r="O208" s="530">
        <f t="shared" si="37"/>
        <v>1022.0573711410983</v>
      </c>
      <c r="P208" s="530">
        <f>$H$1-Q208</f>
        <v>2.6438101704115979E-3</v>
      </c>
      <c r="Q208" s="530">
        <f>(+Q207+(K208)*1.9835)</f>
        <v>21412.49735618983</v>
      </c>
      <c r="R208" s="530">
        <f t="shared" si="36"/>
        <v>-16412.49735618983</v>
      </c>
      <c r="S208" s="530">
        <f t="shared" si="38"/>
        <v>-10999.99735618983</v>
      </c>
      <c r="T208" s="530">
        <f t="shared" si="39"/>
        <v>-5999.9973561898296</v>
      </c>
      <c r="U208" s="530">
        <f t="shared" si="40"/>
        <v>2.6438101704115979E-3</v>
      </c>
      <c r="V208" s="530">
        <f t="shared" si="41"/>
        <v>6000.0026438101704</v>
      </c>
    </row>
    <row r="209" spans="1:22" ht="13.2" customHeight="1">
      <c r="A209" s="238">
        <f t="shared" si="35"/>
        <v>43025</v>
      </c>
      <c r="B209" s="228">
        <f>VLOOKUP($A209,[3]Data!$B$4:$J$600,3)</f>
        <v>77216.84</v>
      </c>
      <c r="C209" s="228">
        <f>VLOOKUP($A209,[3]Data!$B$4:$J$600,9)</f>
        <v>156.14583329999999</v>
      </c>
      <c r="D209" s="228">
        <f>VLOOKUP($A209,[3]Data!$B$4:$J$600,8)</f>
        <v>3.4282292000000001</v>
      </c>
      <c r="E209" s="228">
        <f>VLOOKUP($A209,[3]Data!$B$4:$J$600,7)</f>
        <v>2.21</v>
      </c>
      <c r="F209" s="228">
        <f>VLOOKUP($A209,[3]Data!$B$4:$J$600,2)</f>
        <v>1435.3125</v>
      </c>
      <c r="G209" s="228">
        <f>VLOOKUP($A209,[3]Data!$B$4:$J$600,5)</f>
        <v>1.2957099999999999</v>
      </c>
      <c r="H209" s="218" t="s">
        <v>347</v>
      </c>
      <c r="I209" s="229">
        <v>110</v>
      </c>
      <c r="J209" s="230">
        <f t="shared" si="32"/>
        <v>152.71760409999999</v>
      </c>
      <c r="K209" s="225">
        <v>0</v>
      </c>
      <c r="L209" s="199">
        <v>0</v>
      </c>
      <c r="M209" s="166">
        <f>'Contract Usage'!B246</f>
        <v>16.307800096832583</v>
      </c>
      <c r="N209" s="225">
        <v>82.561108754727371</v>
      </c>
      <c r="O209" s="530">
        <f t="shared" si="37"/>
        <v>1185.8173303561</v>
      </c>
      <c r="P209" s="530">
        <f t="shared" si="33"/>
        <v>2.6438101704115979E-3</v>
      </c>
      <c r="Q209" s="530">
        <f t="shared" si="34"/>
        <v>21412.49735618983</v>
      </c>
      <c r="R209" s="530">
        <f t="shared" si="36"/>
        <v>-16412.49735618983</v>
      </c>
      <c r="S209" s="530">
        <f t="shared" si="38"/>
        <v>-10999.99735618983</v>
      </c>
      <c r="T209" s="530">
        <f t="shared" si="39"/>
        <v>-5999.9973561898296</v>
      </c>
      <c r="U209" s="530">
        <f t="shared" si="40"/>
        <v>2.6438101704115979E-3</v>
      </c>
      <c r="V209" s="530">
        <f t="shared" si="41"/>
        <v>6000.0026438101704</v>
      </c>
    </row>
    <row r="210" spans="1:22" ht="13.2" customHeight="1">
      <c r="A210" s="238">
        <f t="shared" si="35"/>
        <v>43026</v>
      </c>
      <c r="B210" s="228">
        <f>VLOOKUP($A210,[3]Data!$B$4:$J$600,3)</f>
        <v>77141.679999999993</v>
      </c>
      <c r="C210" s="228">
        <f>VLOOKUP($A210,[3]Data!$B$4:$J$600,9)</f>
        <v>114.98958330000001</v>
      </c>
      <c r="D210" s="228">
        <f>VLOOKUP($A210,[3]Data!$B$4:$J$600,8)</f>
        <v>3.37199221875</v>
      </c>
      <c r="E210" s="228">
        <f>VLOOKUP($A210,[3]Data!$B$4:$J$600,7)</f>
        <v>2.21</v>
      </c>
      <c r="F210" s="228">
        <f>VLOOKUP($A210,[3]Data!$B$4:$J$600,2)</f>
        <v>1398.5416667</v>
      </c>
      <c r="G210" s="228">
        <f>VLOOKUP($A210,[3]Data!$B$4:$J$600,5)</f>
        <v>1.2957099999999999</v>
      </c>
      <c r="H210" s="218" t="s">
        <v>347</v>
      </c>
      <c r="I210" s="229">
        <v>110</v>
      </c>
      <c r="J210" s="230">
        <f t="shared" si="32"/>
        <v>111.61759108125001</v>
      </c>
      <c r="K210" s="225">
        <v>0</v>
      </c>
      <c r="L210" s="199">
        <v>0</v>
      </c>
      <c r="M210" s="166">
        <f>'Contract Usage'!B247</f>
        <v>16.307800096832583</v>
      </c>
      <c r="N210" s="225">
        <v>36.596904066046633</v>
      </c>
      <c r="O210" s="530">
        <f t="shared" si="37"/>
        <v>1258.4072895711035</v>
      </c>
      <c r="P210" s="530">
        <f t="shared" si="33"/>
        <v>2.6438101704115979E-3</v>
      </c>
      <c r="Q210" s="530">
        <f t="shared" si="34"/>
        <v>21412.49735618983</v>
      </c>
      <c r="R210" s="530">
        <f t="shared" si="36"/>
        <v>-16412.49735618983</v>
      </c>
      <c r="S210" s="530">
        <f t="shared" si="38"/>
        <v>-10999.99735618983</v>
      </c>
      <c r="T210" s="530">
        <f t="shared" si="39"/>
        <v>-5999.9973561898296</v>
      </c>
      <c r="U210" s="530">
        <f t="shared" si="40"/>
        <v>2.6438101704115979E-3</v>
      </c>
      <c r="V210" s="530">
        <f t="shared" si="41"/>
        <v>6000.0026438101704</v>
      </c>
    </row>
    <row r="211" spans="1:22" ht="13.2" customHeight="1">
      <c r="A211" s="238">
        <f t="shared" si="35"/>
        <v>43027</v>
      </c>
      <c r="B211" s="228">
        <f>VLOOKUP($A211,[3]Data!$B$4:$J$600,3)</f>
        <v>77083.61</v>
      </c>
      <c r="C211" s="228">
        <f>VLOOKUP($A211,[3]Data!$B$4:$J$600,9)</f>
        <v>103.35416669999999</v>
      </c>
      <c r="D211" s="228">
        <f>VLOOKUP($A211,[3]Data!$B$4:$J$600,8)</f>
        <v>3.3157552374999999</v>
      </c>
      <c r="E211" s="228">
        <f>VLOOKUP($A211,[3]Data!$B$4:$J$600,7)</f>
        <v>2.21</v>
      </c>
      <c r="F211" s="228">
        <f>VLOOKUP($A211,[3]Data!$B$4:$J$600,2)</f>
        <v>1339.2708333</v>
      </c>
      <c r="G211" s="228">
        <f>VLOOKUP($A211,[3]Data!$B$4:$J$600,5)</f>
        <v>1.2957099999999999</v>
      </c>
      <c r="H211" s="218" t="s">
        <v>347</v>
      </c>
      <c r="I211" s="229">
        <v>110</v>
      </c>
      <c r="J211" s="230">
        <f t="shared" si="32"/>
        <v>100.03841146249999</v>
      </c>
      <c r="K211" s="225">
        <v>0</v>
      </c>
      <c r="L211" s="199">
        <v>0</v>
      </c>
      <c r="M211" s="166">
        <f>'Contract Usage'!B248</f>
        <v>16.307800096832583</v>
      </c>
      <c r="N211" s="225">
        <v>27.980821383913508</v>
      </c>
      <c r="O211" s="530">
        <f t="shared" si="37"/>
        <v>1313.907248786096</v>
      </c>
      <c r="P211" s="530">
        <f t="shared" si="33"/>
        <v>2.6438101704115979E-3</v>
      </c>
      <c r="Q211" s="530">
        <f t="shared" si="34"/>
        <v>21412.49735618983</v>
      </c>
      <c r="R211" s="530">
        <f t="shared" si="36"/>
        <v>-16412.49735618983</v>
      </c>
      <c r="S211" s="530">
        <f t="shared" si="38"/>
        <v>-10999.99735618983</v>
      </c>
      <c r="T211" s="530">
        <f t="shared" si="39"/>
        <v>-5999.9973561898296</v>
      </c>
      <c r="U211" s="530">
        <f t="shared" si="40"/>
        <v>2.6438101704115979E-3</v>
      </c>
      <c r="V211" s="530">
        <f t="shared" si="41"/>
        <v>6000.0026438101704</v>
      </c>
    </row>
    <row r="212" spans="1:22" ht="13.2" customHeight="1">
      <c r="A212" s="238">
        <f t="shared" si="35"/>
        <v>43028</v>
      </c>
      <c r="B212" s="228">
        <f>VLOOKUP($A212,[3]Data!$B$4:$J$600,3)</f>
        <v>77066.97</v>
      </c>
      <c r="C212" s="228">
        <f>VLOOKUP($A212,[3]Data!$B$4:$J$600,9)</f>
        <v>85.753260900000001</v>
      </c>
      <c r="D212" s="228">
        <f>VLOOKUP($A212,[3]Data!$B$4:$J$600,8)</f>
        <v>3.2595182562499998</v>
      </c>
      <c r="E212" s="228">
        <f>VLOOKUP($A212,[3]Data!$B$4:$J$600,7)</f>
        <v>2.4252174000000002</v>
      </c>
      <c r="F212" s="228">
        <f>VLOOKUP($A212,[3]Data!$B$4:$J$600,2)</f>
        <v>1376.7708333</v>
      </c>
      <c r="G212" s="228">
        <f>VLOOKUP($A212,[3]Data!$B$4:$J$600,5)</f>
        <v>1.2957099999999999</v>
      </c>
      <c r="H212" s="218" t="s">
        <v>347</v>
      </c>
      <c r="I212" s="229">
        <v>110</v>
      </c>
      <c r="J212" s="230">
        <f>+C212-D212</f>
        <v>82.493742643749997</v>
      </c>
      <c r="K212" s="225">
        <v>0</v>
      </c>
      <c r="L212" s="199">
        <v>0</v>
      </c>
      <c r="M212" s="166">
        <f>'Contract Usage'!B249</f>
        <v>16.307800096832583</v>
      </c>
      <c r="N212" s="225">
        <v>7.0935009906727515</v>
      </c>
      <c r="O212" s="530">
        <f t="shared" si="37"/>
        <v>1327.9772080010955</v>
      </c>
      <c r="P212" s="530">
        <f t="shared" si="33"/>
        <v>2.6438101704115979E-3</v>
      </c>
      <c r="Q212" s="530">
        <f t="shared" si="34"/>
        <v>21412.49735618983</v>
      </c>
      <c r="R212" s="530">
        <f t="shared" si="36"/>
        <v>-16412.49735618983</v>
      </c>
      <c r="S212" s="530">
        <f t="shared" si="38"/>
        <v>-10999.99735618983</v>
      </c>
      <c r="T212" s="530">
        <f t="shared" si="39"/>
        <v>-5999.9973561898296</v>
      </c>
      <c r="U212" s="530">
        <f t="shared" si="40"/>
        <v>2.6438101704115979E-3</v>
      </c>
      <c r="V212" s="530">
        <f t="shared" si="41"/>
        <v>6000.0026438101704</v>
      </c>
    </row>
    <row r="213" spans="1:22" ht="13.2" customHeight="1">
      <c r="A213" s="238">
        <f t="shared" si="35"/>
        <v>43029</v>
      </c>
      <c r="B213" s="228">
        <f>VLOOKUP($A213,[3]Data!$B$4:$J$600,3)</f>
        <v>77066.97</v>
      </c>
      <c r="C213" s="228">
        <f>VLOOKUP($A213,[3]Data!$B$4:$J$600,9)</f>
        <v>80.118478300000007</v>
      </c>
      <c r="D213" s="228">
        <f>VLOOKUP($A213,[3]Data!$B$4:$J$600,8)</f>
        <v>3.2032812750000002</v>
      </c>
      <c r="E213" s="228">
        <f>VLOOKUP($A213,[3]Data!$B$4:$J$600,7)</f>
        <v>2.76</v>
      </c>
      <c r="F213" s="228">
        <f>VLOOKUP($A213,[3]Data!$B$4:$J$600,2)</f>
        <v>1373.4375</v>
      </c>
      <c r="G213" s="228">
        <f>VLOOKUP($A213,[3]Data!$B$4:$J$600,5)</f>
        <v>1.2957099999999999</v>
      </c>
      <c r="H213" s="218" t="s">
        <v>347</v>
      </c>
      <c r="I213" s="229">
        <v>110</v>
      </c>
      <c r="J213" s="230">
        <f t="shared" ref="J213:J223" si="42">+C213-D213</f>
        <v>76.915197025000012</v>
      </c>
      <c r="K213" s="225">
        <v>0</v>
      </c>
      <c r="L213" s="199">
        <v>0</v>
      </c>
      <c r="M213" s="166">
        <f>'Contract Usage'!B250</f>
        <v>16.307800096832583</v>
      </c>
      <c r="N213" s="225">
        <v>0</v>
      </c>
      <c r="O213" s="530">
        <f t="shared" si="37"/>
        <v>1327.9772080010955</v>
      </c>
      <c r="P213" s="530">
        <f t="shared" si="33"/>
        <v>2.6438101704115979E-3</v>
      </c>
      <c r="Q213" s="530">
        <f t="shared" si="34"/>
        <v>21412.49735618983</v>
      </c>
      <c r="R213" s="530">
        <f t="shared" si="36"/>
        <v>-16412.49735618983</v>
      </c>
      <c r="S213" s="530">
        <f t="shared" si="38"/>
        <v>-10999.99735618983</v>
      </c>
      <c r="T213" s="530">
        <f t="shared" si="39"/>
        <v>-5999.9973561898296</v>
      </c>
      <c r="U213" s="530">
        <f t="shared" si="40"/>
        <v>2.6438101704115979E-3</v>
      </c>
      <c r="V213" s="530">
        <f t="shared" si="41"/>
        <v>6000.0026438101704</v>
      </c>
    </row>
    <row r="214" spans="1:22" ht="13.2" customHeight="1">
      <c r="A214" s="238">
        <f t="shared" si="35"/>
        <v>43030</v>
      </c>
      <c r="B214" s="228">
        <f>VLOOKUP($A214,[3]Data!$B$4:$J$600,3)</f>
        <v>77042.210000000006</v>
      </c>
      <c r="C214" s="228">
        <f>VLOOKUP($A214,[3]Data!$B$4:$J$600,9)</f>
        <v>79.606250000000003</v>
      </c>
      <c r="D214" s="228">
        <f>VLOOKUP($A214,[3]Data!$B$4:$J$600,8)</f>
        <v>3.1470442937500001</v>
      </c>
      <c r="E214" s="228">
        <f>VLOOKUP($A214,[3]Data!$B$4:$J$600,7)</f>
        <v>2.76</v>
      </c>
      <c r="F214" s="228">
        <f>VLOOKUP($A214,[3]Data!$B$4:$J$600,2)</f>
        <v>1412.7083333</v>
      </c>
      <c r="G214" s="228">
        <f>VLOOKUP($A214,[3]Data!$B$4:$J$600,5)</f>
        <v>1.2957099999999999</v>
      </c>
      <c r="H214" s="218" t="s">
        <v>347</v>
      </c>
      <c r="I214" s="229">
        <v>110</v>
      </c>
      <c r="J214" s="230">
        <f t="shared" si="42"/>
        <v>76.459205706250003</v>
      </c>
      <c r="K214" s="225">
        <v>0</v>
      </c>
      <c r="L214" s="199">
        <v>0</v>
      </c>
      <c r="M214" s="166">
        <f>'Contract Usage'!B251</f>
        <v>16.307800096832583</v>
      </c>
      <c r="N214" s="225">
        <v>11.187274623138279</v>
      </c>
      <c r="O214" s="530">
        <f t="shared" si="37"/>
        <v>1350.1671672160903</v>
      </c>
      <c r="P214" s="530">
        <f t="shared" si="33"/>
        <v>2.6438101704115979E-3</v>
      </c>
      <c r="Q214" s="530">
        <f t="shared" si="34"/>
        <v>21412.49735618983</v>
      </c>
      <c r="R214" s="530">
        <f t="shared" si="36"/>
        <v>-16412.49735618983</v>
      </c>
      <c r="S214" s="530">
        <f t="shared" si="38"/>
        <v>-10999.99735618983</v>
      </c>
      <c r="T214" s="530">
        <f t="shared" si="39"/>
        <v>-5999.9973561898296</v>
      </c>
      <c r="U214" s="530">
        <f t="shared" si="40"/>
        <v>2.6438101704115979E-3</v>
      </c>
      <c r="V214" s="530">
        <f t="shared" si="41"/>
        <v>6000.0026438101704</v>
      </c>
    </row>
    <row r="215" spans="1:22" ht="13.2" customHeight="1">
      <c r="A215" s="238">
        <f t="shared" si="35"/>
        <v>43031</v>
      </c>
      <c r="B215" s="228">
        <f>VLOOKUP($A215,[3]Data!$B$4:$J$600,3)</f>
        <v>77033.69</v>
      </c>
      <c r="C215" s="228">
        <f>VLOOKUP($A215,[3]Data!$B$4:$J$600,9)</f>
        <v>80.579166700000002</v>
      </c>
      <c r="D215" s="228">
        <f>VLOOKUP($A215,[3]Data!$B$4:$J$600,8)</f>
        <v>3.0908073125</v>
      </c>
      <c r="E215" s="228">
        <f>VLOOKUP($A215,[3]Data!$B$4:$J$600,7)</f>
        <v>2.76</v>
      </c>
      <c r="F215" s="228">
        <f>VLOOKUP($A215,[3]Data!$B$4:$J$600,2)</f>
        <v>1352.9166667</v>
      </c>
      <c r="G215" s="228">
        <f>VLOOKUP($A215,[3]Data!$B$4:$J$600,5)</f>
        <v>1.2957099999999999</v>
      </c>
      <c r="H215" s="218" t="s">
        <v>347</v>
      </c>
      <c r="I215" s="229">
        <v>110</v>
      </c>
      <c r="J215" s="230">
        <f t="shared" si="42"/>
        <v>77.488359387499997</v>
      </c>
      <c r="K215" s="225">
        <v>0</v>
      </c>
      <c r="L215" s="199">
        <v>0</v>
      </c>
      <c r="M215" s="166">
        <f>'Contract Usage'!B252</f>
        <v>16.307800096832583</v>
      </c>
      <c r="N215" s="225">
        <v>2.9997273582072523</v>
      </c>
      <c r="O215" s="530">
        <f t="shared" si="37"/>
        <v>1356.1171264310944</v>
      </c>
      <c r="P215" s="530">
        <f t="shared" si="33"/>
        <v>2.6438101704115979E-3</v>
      </c>
      <c r="Q215" s="530">
        <f t="shared" si="34"/>
        <v>21412.49735618983</v>
      </c>
      <c r="R215" s="530">
        <f t="shared" si="36"/>
        <v>-16412.49735618983</v>
      </c>
      <c r="S215" s="530">
        <f t="shared" si="38"/>
        <v>-10999.99735618983</v>
      </c>
      <c r="T215" s="530">
        <f t="shared" si="39"/>
        <v>-5999.9973561898296</v>
      </c>
      <c r="U215" s="530">
        <f t="shared" si="40"/>
        <v>2.6438101704115979E-3</v>
      </c>
      <c r="V215" s="530">
        <f t="shared" si="41"/>
        <v>6000.0026438101704</v>
      </c>
    </row>
    <row r="216" spans="1:22" ht="13.2" customHeight="1">
      <c r="A216" s="238">
        <f t="shared" si="35"/>
        <v>43032</v>
      </c>
      <c r="B216" s="228">
        <f>VLOOKUP($A216,[3]Data!$B$4:$J$600,3)</f>
        <v>77017.05</v>
      </c>
      <c r="C216" s="228">
        <f>VLOOKUP($A216,[3]Data!$B$4:$J$600,9)</f>
        <v>83.378124999999997</v>
      </c>
      <c r="D216" s="228">
        <f>VLOOKUP($A216,[3]Data!$B$4:$J$600,8)</f>
        <v>3.0345703312499999</v>
      </c>
      <c r="E216" s="228">
        <f>VLOOKUP($A216,[3]Data!$B$4:$J$600,7)</f>
        <v>2.76</v>
      </c>
      <c r="F216" s="228">
        <f>VLOOKUP($A216,[3]Data!$B$4:$J$600,2)</f>
        <v>1343.2291667</v>
      </c>
      <c r="G216" s="228">
        <f>VLOOKUP($A216,[3]Data!$B$4:$J$600,5)</f>
        <v>1.2957099999999999</v>
      </c>
      <c r="H216" s="218" t="s">
        <v>347</v>
      </c>
      <c r="I216" s="229">
        <v>110</v>
      </c>
      <c r="J216" s="230">
        <f t="shared" si="42"/>
        <v>80.343554668750002</v>
      </c>
      <c r="K216" s="225">
        <v>0</v>
      </c>
      <c r="L216" s="199">
        <v>0</v>
      </c>
      <c r="M216" s="166">
        <f>'Contract Usage'!B253</f>
        <v>16.307800096832583</v>
      </c>
      <c r="N216" s="225">
        <v>7.0935009906727515</v>
      </c>
      <c r="O216" s="530">
        <f t="shared" si="37"/>
        <v>1370.1870856460939</v>
      </c>
      <c r="P216" s="530">
        <f t="shared" si="33"/>
        <v>2.6438101704115979E-3</v>
      </c>
      <c r="Q216" s="530">
        <f t="shared" si="34"/>
        <v>21412.49735618983</v>
      </c>
      <c r="R216" s="530">
        <f t="shared" si="36"/>
        <v>-16412.49735618983</v>
      </c>
      <c r="S216" s="530">
        <f t="shared" si="38"/>
        <v>-10999.99735618983</v>
      </c>
      <c r="T216" s="530">
        <f t="shared" si="39"/>
        <v>-5999.9973561898296</v>
      </c>
      <c r="U216" s="530">
        <f t="shared" si="40"/>
        <v>2.6438101704115979E-3</v>
      </c>
      <c r="V216" s="530">
        <f t="shared" si="41"/>
        <v>6000.0026438101704</v>
      </c>
    </row>
    <row r="217" spans="1:22" ht="13.2" customHeight="1">
      <c r="A217" s="238">
        <f t="shared" si="35"/>
        <v>43033</v>
      </c>
      <c r="B217" s="228">
        <f>VLOOKUP($A217,[3]Data!$B$4:$J$600,3)</f>
        <v>76992.3</v>
      </c>
      <c r="C217" s="228">
        <f>VLOOKUP($A217,[3]Data!$B$4:$J$600,9)</f>
        <v>83.518749999999997</v>
      </c>
      <c r="D217" s="228">
        <f>VLOOKUP($A217,[3]Data!$B$4:$J$600,8)</f>
        <v>2.9783333500000002</v>
      </c>
      <c r="E217" s="228">
        <f>VLOOKUP($A217,[3]Data!$B$4:$J$600,7)</f>
        <v>2.76</v>
      </c>
      <c r="F217" s="228">
        <f>VLOOKUP($A217,[3]Data!$B$4:$J$600,2)</f>
        <v>1344.0625</v>
      </c>
      <c r="G217" s="228">
        <f>VLOOKUP($A217,[3]Data!$B$4:$J$600,5)</f>
        <v>1.2957099999999999</v>
      </c>
      <c r="H217" s="218" t="s">
        <v>347</v>
      </c>
      <c r="I217" s="229">
        <v>110</v>
      </c>
      <c r="J217" s="230">
        <f t="shared" si="42"/>
        <v>80.540416649999997</v>
      </c>
      <c r="K217" s="225">
        <v>0</v>
      </c>
      <c r="L217" s="199">
        <v>0</v>
      </c>
      <c r="M217" s="166">
        <f>'Contract Usage'!B254</f>
        <v>16.307800096832583</v>
      </c>
      <c r="N217" s="225">
        <v>11.182233029997477</v>
      </c>
      <c r="O217" s="530">
        <f t="shared" si="37"/>
        <v>1392.367044861094</v>
      </c>
      <c r="P217" s="530">
        <f t="shared" si="33"/>
        <v>2.6438101704115979E-3</v>
      </c>
      <c r="Q217" s="530">
        <f t="shared" si="34"/>
        <v>21412.49735618983</v>
      </c>
      <c r="R217" s="530">
        <f t="shared" si="36"/>
        <v>-16412.49735618983</v>
      </c>
      <c r="S217" s="530">
        <f t="shared" si="38"/>
        <v>-10999.99735618983</v>
      </c>
      <c r="T217" s="530">
        <f t="shared" si="39"/>
        <v>-5999.9973561898296</v>
      </c>
      <c r="U217" s="530">
        <f t="shared" si="40"/>
        <v>2.6438101704115979E-3</v>
      </c>
      <c r="V217" s="530">
        <f t="shared" si="41"/>
        <v>6000.0026438101704</v>
      </c>
    </row>
    <row r="218" spans="1:22" ht="13.2" customHeight="1">
      <c r="A218" s="238">
        <f t="shared" si="35"/>
        <v>43034</v>
      </c>
      <c r="B218" s="228">
        <f>VLOOKUP($A218,[3]Data!$B$4:$J$600,3)</f>
        <v>76959.039999999994</v>
      </c>
      <c r="C218" s="228">
        <f>VLOOKUP($A218,[3]Data!$B$4:$J$600,9)</f>
        <v>84.454166700000002</v>
      </c>
      <c r="D218" s="228">
        <f>VLOOKUP($A218,[3]Data!$B$4:$J$600,8)</f>
        <v>2.9220963687500001</v>
      </c>
      <c r="E218" s="228">
        <f>VLOOKUP($A218,[3]Data!$B$4:$J$600,7)</f>
        <v>2.76</v>
      </c>
      <c r="F218" s="228">
        <f>VLOOKUP($A218,[3]Data!$B$4:$J$600,2)</f>
        <v>1285.9375</v>
      </c>
      <c r="G218" s="228">
        <f>VLOOKUP($A218,[3]Data!$B$4:$J$600,5)</f>
        <v>1.2957099999999999</v>
      </c>
      <c r="H218" s="218" t="s">
        <v>347</v>
      </c>
      <c r="I218" s="229">
        <v>110</v>
      </c>
      <c r="J218" s="230">
        <f t="shared" si="42"/>
        <v>81.532070331249997</v>
      </c>
      <c r="K218" s="225">
        <v>0</v>
      </c>
      <c r="L218" s="199">
        <v>0</v>
      </c>
      <c r="M218" s="166">
        <f>'Contract Usage'!B255</f>
        <v>16.307800096832583</v>
      </c>
      <c r="N218" s="225">
        <v>15.47262879506394</v>
      </c>
      <c r="O218" s="530">
        <f t="shared" si="37"/>
        <v>1423.0570040761033</v>
      </c>
      <c r="P218" s="530">
        <f t="shared" si="33"/>
        <v>2.6438101704115979E-3</v>
      </c>
      <c r="Q218" s="530">
        <f>(+Q217+(K218)*1.9835)</f>
        <v>21412.49735618983</v>
      </c>
      <c r="R218" s="530">
        <f t="shared" si="36"/>
        <v>-16412.49735618983</v>
      </c>
      <c r="S218" s="530">
        <f t="shared" si="38"/>
        <v>-10999.99735618983</v>
      </c>
      <c r="T218" s="530">
        <f t="shared" si="39"/>
        <v>-5999.9973561898296</v>
      </c>
      <c r="U218" s="530">
        <f t="shared" si="40"/>
        <v>2.6438101704115979E-3</v>
      </c>
      <c r="V218" s="530">
        <f t="shared" si="41"/>
        <v>6000.0026438101704</v>
      </c>
    </row>
    <row r="219" spans="1:22" ht="13.2" customHeight="1">
      <c r="A219" s="238">
        <f t="shared" si="35"/>
        <v>43035</v>
      </c>
      <c r="B219" s="228">
        <f>VLOOKUP($A219,[3]Data!$B$4:$J$600,3)</f>
        <v>76909.16</v>
      </c>
      <c r="C219" s="228">
        <f>VLOOKUP($A219,[3]Data!$B$4:$J$600,9)</f>
        <v>88</v>
      </c>
      <c r="D219" s="228">
        <f>VLOOKUP($A219,[3]Data!$B$4:$J$600,8)</f>
        <v>2.8658593875</v>
      </c>
      <c r="E219" s="228">
        <f>VLOOKUP($A219,[3]Data!$B$4:$J$600,7)</f>
        <v>2.76</v>
      </c>
      <c r="F219" s="228">
        <f>VLOOKUP($A219,[3]Data!$B$4:$J$600,2)</f>
        <v>1391.0416667</v>
      </c>
      <c r="G219" s="228">
        <f>VLOOKUP($A219,[3]Data!$B$4:$J$600,5)</f>
        <v>1.2957099999999999</v>
      </c>
      <c r="H219" s="218" t="s">
        <v>347</v>
      </c>
      <c r="I219" s="229">
        <v>110</v>
      </c>
      <c r="J219" s="230">
        <f t="shared" si="42"/>
        <v>85.134140612500005</v>
      </c>
      <c r="K219" s="225">
        <v>0</v>
      </c>
      <c r="L219" s="199">
        <v>0</v>
      </c>
      <c r="M219" s="166">
        <f>'Contract Usage'!B256</f>
        <v>16.307800096832583</v>
      </c>
      <c r="N219" s="225">
        <v>23.851756599440442</v>
      </c>
      <c r="O219" s="530">
        <f t="shared" si="37"/>
        <v>1470.3669632910935</v>
      </c>
      <c r="P219" s="530">
        <f t="shared" si="33"/>
        <v>2.6438101704115979E-3</v>
      </c>
      <c r="Q219" s="530">
        <f t="shared" si="34"/>
        <v>21412.49735618983</v>
      </c>
      <c r="R219" s="530">
        <f t="shared" si="36"/>
        <v>-16412.49735618983</v>
      </c>
      <c r="S219" s="530">
        <f t="shared" si="38"/>
        <v>-10999.99735618983</v>
      </c>
      <c r="T219" s="530">
        <f t="shared" si="39"/>
        <v>-5999.9973561898296</v>
      </c>
      <c r="U219" s="530">
        <f t="shared" si="40"/>
        <v>2.6438101704115979E-3</v>
      </c>
      <c r="V219" s="530">
        <f t="shared" si="41"/>
        <v>6000.0026438101704</v>
      </c>
    </row>
    <row r="220" spans="1:22" ht="13.2" customHeight="1">
      <c r="A220" s="238">
        <f t="shared" si="35"/>
        <v>43036</v>
      </c>
      <c r="B220" s="228">
        <f>VLOOKUP($A220,[3]Data!$B$4:$J$600,3)</f>
        <v>76884.03</v>
      </c>
      <c r="C220" s="228">
        <f>VLOOKUP($A220,[3]Data!$B$4:$J$600,9)</f>
        <v>88</v>
      </c>
      <c r="D220" s="228">
        <f>VLOOKUP($A220,[3]Data!$B$4:$J$600,8)</f>
        <v>2.8096224062499999</v>
      </c>
      <c r="E220" s="228">
        <f>VLOOKUP($A220,[3]Data!$B$4:$J$600,7)</f>
        <v>2.76</v>
      </c>
      <c r="F220" s="228">
        <f>VLOOKUP($A220,[3]Data!$B$4:$J$600,2)</f>
        <v>1404.8958333</v>
      </c>
      <c r="G220" s="228">
        <f>VLOOKUP($A220,[3]Data!$B$4:$J$600,5)</f>
        <v>1.2957099999999999</v>
      </c>
      <c r="H220" s="218" t="s">
        <v>347</v>
      </c>
      <c r="I220" s="229">
        <v>110</v>
      </c>
      <c r="J220" s="230">
        <f t="shared" si="42"/>
        <v>85.19037759375</v>
      </c>
      <c r="K220" s="225">
        <v>0</v>
      </c>
      <c r="L220" s="199">
        <v>0</v>
      </c>
      <c r="M220" s="166">
        <f>'Contract Usage'!B257</f>
        <v>16.307800096832583</v>
      </c>
      <c r="N220" s="225">
        <v>11.373813569450292</v>
      </c>
      <c r="O220" s="530">
        <f t="shared" si="37"/>
        <v>1492.9269225060982</v>
      </c>
      <c r="P220" s="530">
        <f t="shared" si="33"/>
        <v>2.6438101704115979E-3</v>
      </c>
      <c r="Q220" s="530">
        <f t="shared" si="34"/>
        <v>21412.49735618983</v>
      </c>
      <c r="R220" s="530">
        <f t="shared" si="36"/>
        <v>-16412.49735618983</v>
      </c>
      <c r="S220" s="530">
        <f t="shared" si="38"/>
        <v>-10999.99735618983</v>
      </c>
      <c r="T220" s="530">
        <f t="shared" si="39"/>
        <v>-5999.9973561898296</v>
      </c>
      <c r="U220" s="530">
        <f t="shared" si="40"/>
        <v>2.6438101704115979E-3</v>
      </c>
      <c r="V220" s="530">
        <f t="shared" si="41"/>
        <v>6000.0026438101704</v>
      </c>
    </row>
    <row r="221" spans="1:22" ht="13.2" customHeight="1">
      <c r="A221" s="238">
        <f t="shared" si="35"/>
        <v>43037</v>
      </c>
      <c r="B221" s="228">
        <f>VLOOKUP($A221,[3]Data!$B$4:$J$600,3)</f>
        <v>76834.59</v>
      </c>
      <c r="C221" s="228">
        <f>VLOOKUP($A221,[3]Data!$B$4:$J$600,9)</f>
        <v>88</v>
      </c>
      <c r="D221" s="228">
        <f>VLOOKUP($A221,[3]Data!$B$4:$J$600,8)</f>
        <v>2.7533854249999998</v>
      </c>
      <c r="E221" s="228">
        <f>VLOOKUP($A221,[3]Data!$B$4:$J$600,7)</f>
        <v>2.76</v>
      </c>
      <c r="F221" s="228">
        <f>VLOOKUP($A221,[3]Data!$B$4:$J$600,2)</f>
        <v>1345.9375</v>
      </c>
      <c r="G221" s="228">
        <f>VLOOKUP($A221,[3]Data!$B$4:$J$600,5)</f>
        <v>1.2957099999999999</v>
      </c>
      <c r="H221" s="218" t="s">
        <v>347</v>
      </c>
      <c r="I221" s="229">
        <v>110</v>
      </c>
      <c r="J221" s="230">
        <f t="shared" si="42"/>
        <v>85.246614574999995</v>
      </c>
      <c r="K221" s="225">
        <v>0</v>
      </c>
      <c r="L221" s="199">
        <v>0</v>
      </c>
      <c r="M221" s="166">
        <f>'Contract Usage'!B258</f>
        <v>16.307800096832583</v>
      </c>
      <c r="N221" s="225">
        <v>23.629926501135522</v>
      </c>
      <c r="O221" s="530">
        <f t="shared" si="37"/>
        <v>1539.7968817211006</v>
      </c>
      <c r="P221" s="530">
        <f t="shared" si="33"/>
        <v>2.6438101704115979E-3</v>
      </c>
      <c r="Q221" s="530">
        <f t="shared" si="34"/>
        <v>21412.49735618983</v>
      </c>
      <c r="R221" s="530">
        <f t="shared" si="36"/>
        <v>-16412.49735618983</v>
      </c>
      <c r="S221" s="530">
        <f t="shared" si="38"/>
        <v>-10999.99735618983</v>
      </c>
      <c r="T221" s="530">
        <f t="shared" si="39"/>
        <v>-5999.9973561898296</v>
      </c>
      <c r="U221" s="530">
        <f t="shared" si="40"/>
        <v>2.6438101704115979E-3</v>
      </c>
      <c r="V221" s="530">
        <f t="shared" si="41"/>
        <v>6000.0026438101704</v>
      </c>
    </row>
    <row r="222" spans="1:22" ht="13.2" customHeight="1">
      <c r="A222" s="238">
        <f t="shared" si="35"/>
        <v>43038</v>
      </c>
      <c r="B222" s="228">
        <f>VLOOKUP($A222,[3]Data!$B$4:$J$600,3)</f>
        <v>76784.77</v>
      </c>
      <c r="C222" s="228">
        <f>VLOOKUP($A222,[3]Data!$B$4:$J$600,9)</f>
        <v>90.131249999999994</v>
      </c>
      <c r="D222" s="228">
        <f>VLOOKUP($A222,[3]Data!$B$4:$J$600,8)</f>
        <v>2.6971484437500002</v>
      </c>
      <c r="E222" s="228">
        <f>VLOOKUP($A222,[3]Data!$B$4:$J$600,7)</f>
        <v>2.76</v>
      </c>
      <c r="F222" s="228">
        <f>VLOOKUP($A222,[3]Data!$B$4:$J$600,2)</f>
        <v>2029.8958333</v>
      </c>
      <c r="G222" s="228">
        <f>VLOOKUP($A222,[3]Data!$B$4:$J$600,5)</f>
        <v>1.29067</v>
      </c>
      <c r="H222" s="218" t="s">
        <v>347</v>
      </c>
      <c r="I222" s="229">
        <v>110</v>
      </c>
      <c r="J222" s="230">
        <f t="shared" si="42"/>
        <v>87.434101556249999</v>
      </c>
      <c r="K222" s="225">
        <v>0</v>
      </c>
      <c r="L222" s="199">
        <v>0</v>
      </c>
      <c r="M222" s="166">
        <f>'Contract Usage'!B259</f>
        <v>16.307800096832583</v>
      </c>
      <c r="N222" s="225">
        <v>23.826547040581012</v>
      </c>
      <c r="O222" s="530">
        <f t="shared" si="37"/>
        <v>1587.0568377760931</v>
      </c>
      <c r="P222" s="530">
        <f t="shared" si="33"/>
        <v>2.6438101704115979E-3</v>
      </c>
      <c r="Q222" s="530">
        <f t="shared" si="34"/>
        <v>21412.49735618983</v>
      </c>
      <c r="R222" s="530">
        <f t="shared" si="36"/>
        <v>-16412.49735618983</v>
      </c>
      <c r="S222" s="530">
        <f t="shared" si="38"/>
        <v>-10999.99735618983</v>
      </c>
      <c r="T222" s="530">
        <f t="shared" si="39"/>
        <v>-5999.9973561898296</v>
      </c>
      <c r="U222" s="530">
        <f t="shared" si="40"/>
        <v>2.6438101704115979E-3</v>
      </c>
      <c r="V222" s="530">
        <f t="shared" si="41"/>
        <v>6000.0026438101704</v>
      </c>
    </row>
    <row r="223" spans="1:22" ht="13.2" customHeight="1">
      <c r="A223" s="238">
        <f t="shared" si="35"/>
        <v>43039</v>
      </c>
      <c r="B223" s="228">
        <f>VLOOKUP($A223,[3]Data!$B$4:$J$600,3)</f>
        <v>76743.070000000007</v>
      </c>
      <c r="C223" s="228">
        <f>VLOOKUP($A223,[3]Data!$B$4:$J$600,9)</f>
        <v>92.8</v>
      </c>
      <c r="D223" s="228">
        <f>VLOOKUP($A223,[3]Data!$B$4:$J$600,8)</f>
        <v>2.6409114625000001</v>
      </c>
      <c r="E223" s="228">
        <f>VLOOKUP($A223,[3]Data!$B$4:$J$600,7)</f>
        <v>2.76</v>
      </c>
      <c r="F223" s="228">
        <f>VLOOKUP($A223,[3]Data!$B$4:$J$600,2)</f>
        <v>2129.7916667</v>
      </c>
      <c r="G223" s="228">
        <f>VLOOKUP($A223,[3]Data!$B$4:$J$600,5)</f>
        <v>1.29067</v>
      </c>
      <c r="H223" s="218" t="s">
        <v>347</v>
      </c>
      <c r="I223" s="229">
        <v>110</v>
      </c>
      <c r="J223" s="230">
        <f t="shared" si="42"/>
        <v>90.159088537499997</v>
      </c>
      <c r="K223" s="225">
        <v>0</v>
      </c>
      <c r="L223" s="199">
        <v>0</v>
      </c>
      <c r="M223" s="166">
        <f>'Contract Usage'!B260</f>
        <v>16.307800096832583</v>
      </c>
      <c r="N223" s="225">
        <v>19.732773408115492</v>
      </c>
      <c r="O223" s="530">
        <f t="shared" si="37"/>
        <v>1626.1967938310902</v>
      </c>
      <c r="P223" s="530">
        <f t="shared" si="33"/>
        <v>2.6438101704115979E-3</v>
      </c>
      <c r="Q223" s="530">
        <f t="shared" si="34"/>
        <v>21412.49735618983</v>
      </c>
      <c r="R223" s="530">
        <f t="shared" si="36"/>
        <v>-16412.49735618983</v>
      </c>
      <c r="S223" s="530">
        <f>IF(R223&gt;1,$S$10,$S$10+R223)</f>
        <v>-10999.99735618983</v>
      </c>
      <c r="T223" s="530">
        <f t="shared" si="39"/>
        <v>-5999.9973561898296</v>
      </c>
      <c r="U223" s="530">
        <f t="shared" si="40"/>
        <v>2.6438101704115979E-3</v>
      </c>
      <c r="V223" s="530">
        <f t="shared" si="41"/>
        <v>6000.0026438101704</v>
      </c>
    </row>
    <row r="224" spans="1:22" ht="13.2" customHeight="1">
      <c r="A224" s="238"/>
      <c r="C224" s="228"/>
      <c r="D224" s="228"/>
      <c r="E224" s="228"/>
      <c r="F224" s="228"/>
      <c r="G224" s="228"/>
      <c r="H224" s="218"/>
      <c r="I224" s="228"/>
      <c r="J224" s="230"/>
      <c r="K224" s="225"/>
      <c r="L224" s="199"/>
      <c r="M224" s="166"/>
      <c r="N224" s="225"/>
      <c r="O224" s="530"/>
      <c r="P224" s="530"/>
      <c r="Q224" s="530"/>
      <c r="R224" s="530"/>
      <c r="S224" s="530"/>
      <c r="T224" s="530"/>
      <c r="U224" s="530"/>
      <c r="V224" s="530"/>
    </row>
    <row r="225" spans="1:22" ht="13.2" customHeight="1">
      <c r="A225" s="238"/>
      <c r="C225" s="228"/>
      <c r="D225" s="228"/>
      <c r="E225" s="228"/>
      <c r="F225" s="228"/>
      <c r="G225" s="228"/>
      <c r="H225" s="218"/>
      <c r="I225" s="228"/>
      <c r="J225" s="230"/>
      <c r="K225" s="225"/>
      <c r="L225" s="199"/>
      <c r="M225" s="166"/>
      <c r="N225" s="225"/>
      <c r="O225" s="530"/>
      <c r="P225" s="530"/>
      <c r="Q225" s="530"/>
      <c r="R225" s="530"/>
      <c r="S225" s="530"/>
      <c r="T225" s="530"/>
      <c r="U225" s="530"/>
      <c r="V225" s="530"/>
    </row>
    <row r="226" spans="1:22" ht="13.2" customHeight="1">
      <c r="A226" s="238"/>
      <c r="C226" s="228"/>
      <c r="D226" s="228"/>
      <c r="E226" s="228"/>
      <c r="F226" s="228"/>
      <c r="G226" s="228"/>
      <c r="H226" s="218"/>
      <c r="I226" s="228"/>
      <c r="J226" s="230"/>
      <c r="K226" s="225"/>
      <c r="L226" s="199"/>
      <c r="M226" s="166"/>
      <c r="N226" s="225"/>
      <c r="O226" s="530"/>
      <c r="P226" s="530"/>
      <c r="Q226" s="530"/>
      <c r="R226" s="530"/>
      <c r="S226" s="530"/>
      <c r="T226" s="530"/>
      <c r="U226" s="530"/>
      <c r="V226" s="530"/>
    </row>
    <row r="227" spans="1:22" ht="13.2" customHeight="1">
      <c r="A227" s="238"/>
      <c r="C227" s="228"/>
      <c r="D227" s="228"/>
      <c r="E227" s="228"/>
      <c r="F227" s="228"/>
      <c r="G227" s="228"/>
      <c r="H227" s="218"/>
      <c r="I227" s="228"/>
      <c r="J227" s="230"/>
      <c r="K227" s="225"/>
      <c r="L227" s="199"/>
      <c r="M227" s="166"/>
      <c r="N227" s="225"/>
      <c r="O227" s="530"/>
      <c r="P227" s="530"/>
      <c r="Q227" s="530"/>
      <c r="R227" s="530"/>
      <c r="S227" s="530"/>
      <c r="T227" s="530"/>
      <c r="U227" s="530"/>
      <c r="V227" s="530"/>
    </row>
    <row r="228" spans="1:22" ht="13.2" customHeight="1">
      <c r="A228" s="238"/>
      <c r="C228" s="228"/>
      <c r="D228" s="228"/>
      <c r="E228" s="228"/>
      <c r="F228" s="228"/>
      <c r="G228" s="228"/>
      <c r="H228" s="218"/>
      <c r="I228" s="228"/>
      <c r="J228" s="230"/>
      <c r="K228" s="225"/>
      <c r="L228" s="199"/>
      <c r="M228" s="166"/>
      <c r="N228" s="225"/>
      <c r="O228" s="530"/>
      <c r="P228" s="530"/>
      <c r="Q228" s="530"/>
      <c r="R228" s="530"/>
      <c r="S228" s="530"/>
      <c r="T228" s="530"/>
      <c r="U228" s="530"/>
      <c r="V228" s="530"/>
    </row>
    <row r="229" spans="1:22" ht="13.2" customHeight="1">
      <c r="A229" s="238"/>
      <c r="C229" s="228"/>
      <c r="D229" s="228"/>
      <c r="E229" s="228"/>
      <c r="F229" s="228"/>
      <c r="G229" s="228"/>
      <c r="H229" s="218"/>
      <c r="I229" s="228"/>
      <c r="J229" s="230"/>
      <c r="K229" s="225"/>
      <c r="L229" s="199"/>
      <c r="M229" s="166"/>
      <c r="N229" s="225"/>
      <c r="O229" s="530"/>
      <c r="P229" s="530"/>
      <c r="Q229" s="530"/>
      <c r="R229" s="530"/>
      <c r="S229" s="530"/>
      <c r="T229" s="530"/>
      <c r="U229" s="530"/>
      <c r="V229" s="530"/>
    </row>
    <row r="230" spans="1:22" ht="13.2" customHeight="1">
      <c r="A230" s="238"/>
      <c r="C230" s="228"/>
      <c r="D230" s="228"/>
      <c r="E230" s="228"/>
      <c r="F230" s="228"/>
      <c r="G230" s="228"/>
      <c r="H230" s="218"/>
      <c r="I230" s="228"/>
      <c r="J230" s="230"/>
      <c r="K230" s="225"/>
      <c r="L230" s="199"/>
      <c r="M230" s="166"/>
      <c r="N230" s="225"/>
      <c r="O230" s="530"/>
      <c r="P230" s="530"/>
      <c r="Q230" s="530"/>
      <c r="R230" s="530"/>
      <c r="S230" s="530"/>
      <c r="T230" s="530"/>
      <c r="U230" s="530"/>
      <c r="V230" s="530"/>
    </row>
    <row r="231" spans="1:22" ht="13.2" customHeight="1">
      <c r="A231" s="238"/>
      <c r="C231" s="228"/>
      <c r="D231" s="228"/>
      <c r="E231" s="228"/>
      <c r="F231" s="228"/>
      <c r="G231" s="228"/>
      <c r="H231" s="218"/>
      <c r="I231" s="228"/>
      <c r="J231" s="230"/>
      <c r="K231" s="225"/>
      <c r="L231" s="199"/>
      <c r="M231" s="166"/>
      <c r="N231" s="225"/>
      <c r="O231" s="530"/>
      <c r="P231" s="530"/>
      <c r="Q231" s="530"/>
      <c r="R231" s="530"/>
      <c r="S231" s="530"/>
      <c r="T231" s="530"/>
      <c r="U231" s="530"/>
      <c r="V231" s="530"/>
    </row>
    <row r="232" spans="1:22" ht="13.2" customHeight="1">
      <c r="A232" s="238"/>
      <c r="C232" s="228"/>
      <c r="D232" s="228"/>
      <c r="E232" s="228"/>
      <c r="F232" s="228"/>
      <c r="G232" s="228"/>
      <c r="H232" s="218"/>
      <c r="I232" s="228"/>
      <c r="J232" s="230"/>
      <c r="K232" s="225"/>
      <c r="L232" s="199"/>
      <c r="M232" s="166"/>
      <c r="N232" s="225"/>
      <c r="O232" s="530"/>
      <c r="P232" s="530"/>
      <c r="Q232" s="530"/>
      <c r="R232" s="530"/>
      <c r="S232" s="530"/>
      <c r="T232" s="530"/>
      <c r="U232" s="530"/>
      <c r="V232" s="530"/>
    </row>
    <row r="233" spans="1:22" ht="13.2" customHeight="1">
      <c r="A233" s="238"/>
      <c r="C233" s="228"/>
      <c r="D233" s="228"/>
      <c r="E233" s="228"/>
      <c r="F233" s="228"/>
      <c r="G233" s="228"/>
      <c r="H233" s="218"/>
      <c r="I233" s="228"/>
      <c r="J233" s="230"/>
      <c r="K233" s="225"/>
      <c r="L233" s="199"/>
      <c r="M233" s="166"/>
      <c r="N233" s="225"/>
      <c r="O233" s="530"/>
      <c r="P233" s="530"/>
      <c r="Q233" s="530"/>
      <c r="R233" s="530"/>
      <c r="S233" s="530"/>
      <c r="T233" s="530"/>
      <c r="U233" s="530"/>
      <c r="V233" s="530"/>
    </row>
    <row r="234" spans="1:22" ht="13.2" customHeight="1">
      <c r="A234" s="238"/>
      <c r="C234" s="228"/>
      <c r="D234" s="228"/>
      <c r="E234" s="228"/>
      <c r="F234" s="228"/>
      <c r="G234" s="228"/>
      <c r="H234" s="218"/>
      <c r="I234" s="228"/>
      <c r="J234" s="230"/>
      <c r="K234" s="225"/>
      <c r="L234" s="199"/>
      <c r="M234" s="166"/>
      <c r="N234" s="225"/>
      <c r="O234" s="530"/>
      <c r="P234" s="530"/>
      <c r="Q234" s="530"/>
      <c r="R234" s="530"/>
      <c r="S234" s="530"/>
      <c r="T234" s="530"/>
      <c r="U234" s="530"/>
      <c r="V234" s="530"/>
    </row>
    <row r="235" spans="1:22" ht="13.2" customHeight="1">
      <c r="A235" s="238"/>
      <c r="C235" s="228"/>
      <c r="D235" s="228"/>
      <c r="E235" s="228"/>
      <c r="F235" s="228"/>
      <c r="G235" s="228"/>
      <c r="H235" s="218"/>
      <c r="I235" s="228"/>
      <c r="J235" s="230"/>
      <c r="K235" s="225"/>
      <c r="L235" s="199"/>
      <c r="M235" s="166"/>
      <c r="N235" s="225"/>
      <c r="O235" s="530"/>
      <c r="P235" s="530"/>
      <c r="Q235" s="530"/>
      <c r="R235" s="530"/>
      <c r="S235" s="530"/>
      <c r="T235" s="530"/>
      <c r="U235" s="530"/>
      <c r="V235" s="530"/>
    </row>
    <row r="236" spans="1:22" ht="13.2" customHeight="1">
      <c r="A236" s="238"/>
      <c r="C236" s="228"/>
      <c r="D236" s="228"/>
      <c r="E236" s="228"/>
      <c r="F236" s="228"/>
      <c r="G236" s="228"/>
      <c r="H236" s="218"/>
      <c r="I236" s="228"/>
      <c r="J236" s="230"/>
      <c r="K236" s="225"/>
      <c r="L236" s="199"/>
      <c r="M236" s="166"/>
      <c r="N236" s="225"/>
      <c r="O236" s="530"/>
      <c r="P236" s="530"/>
      <c r="Q236" s="530"/>
      <c r="R236" s="530"/>
      <c r="S236" s="530"/>
      <c r="T236" s="530"/>
      <c r="U236" s="530"/>
      <c r="V236" s="530"/>
    </row>
    <row r="237" spans="1:22" ht="13.2" customHeight="1">
      <c r="A237" s="238"/>
      <c r="C237" s="228"/>
      <c r="D237" s="228"/>
      <c r="E237" s="228"/>
      <c r="F237" s="228"/>
      <c r="G237" s="228"/>
      <c r="H237" s="218"/>
      <c r="I237" s="228"/>
      <c r="J237" s="230"/>
      <c r="K237" s="225"/>
      <c r="L237" s="199"/>
      <c r="M237" s="166"/>
      <c r="N237" s="225"/>
      <c r="O237" s="530"/>
      <c r="P237" s="530"/>
      <c r="Q237" s="530"/>
      <c r="R237" s="530"/>
      <c r="S237" s="530"/>
      <c r="T237" s="530"/>
      <c r="U237" s="530"/>
      <c r="V237" s="530"/>
    </row>
    <row r="238" spans="1:22" ht="13.2" customHeight="1">
      <c r="A238" s="238"/>
      <c r="C238" s="228"/>
      <c r="D238" s="228"/>
      <c r="E238" s="228"/>
      <c r="F238" s="228"/>
      <c r="G238" s="228"/>
      <c r="H238" s="218"/>
      <c r="I238" s="228"/>
      <c r="J238" s="230"/>
      <c r="K238" s="225"/>
      <c r="L238" s="199"/>
      <c r="M238" s="166"/>
      <c r="N238" s="225"/>
      <c r="O238" s="530"/>
      <c r="P238" s="530"/>
      <c r="Q238" s="530"/>
      <c r="R238" s="530"/>
      <c r="S238" s="530"/>
      <c r="T238" s="530"/>
      <c r="U238" s="530"/>
      <c r="V238" s="530"/>
    </row>
    <row r="239" spans="1:22" ht="13.2" customHeight="1">
      <c r="A239" s="238"/>
      <c r="C239" s="228"/>
      <c r="D239" s="228"/>
      <c r="E239" s="228"/>
      <c r="F239" s="228"/>
      <c r="G239" s="228"/>
      <c r="H239" s="218"/>
      <c r="I239" s="228"/>
      <c r="J239" s="230"/>
      <c r="K239" s="225"/>
      <c r="L239" s="199"/>
      <c r="M239" s="166"/>
      <c r="N239" s="225"/>
      <c r="O239" s="530"/>
      <c r="P239" s="530"/>
      <c r="Q239" s="530"/>
      <c r="R239" s="530"/>
      <c r="S239" s="530"/>
      <c r="T239" s="530"/>
      <c r="U239" s="530"/>
      <c r="V239" s="530"/>
    </row>
    <row r="240" spans="1:22" ht="13.2" customHeight="1">
      <c r="A240" s="238"/>
      <c r="C240" s="228"/>
      <c r="D240" s="228"/>
      <c r="E240" s="228"/>
      <c r="F240" s="228"/>
      <c r="G240" s="228"/>
      <c r="H240" s="218"/>
      <c r="I240" s="228"/>
      <c r="J240" s="230"/>
      <c r="K240" s="225"/>
      <c r="L240" s="199"/>
      <c r="M240" s="166"/>
      <c r="N240" s="225"/>
      <c r="O240" s="530"/>
      <c r="P240" s="530"/>
      <c r="Q240" s="530"/>
      <c r="R240" s="530"/>
      <c r="S240" s="530"/>
      <c r="T240" s="530"/>
      <c r="U240" s="530"/>
      <c r="V240" s="530"/>
    </row>
    <row r="241" spans="1:22" ht="13.2" customHeight="1">
      <c r="A241" s="238"/>
      <c r="C241" s="228"/>
      <c r="D241" s="228"/>
      <c r="E241" s="228"/>
      <c r="F241" s="228"/>
      <c r="G241" s="228"/>
      <c r="H241" s="218"/>
      <c r="I241" s="228"/>
      <c r="J241" s="230"/>
      <c r="K241" s="225"/>
      <c r="L241" s="199"/>
      <c r="M241" s="166"/>
      <c r="N241" s="225"/>
      <c r="O241" s="530"/>
      <c r="P241" s="530"/>
      <c r="Q241" s="530"/>
      <c r="R241" s="530"/>
      <c r="S241" s="530"/>
      <c r="T241" s="530"/>
      <c r="U241" s="530"/>
      <c r="V241" s="530"/>
    </row>
    <row r="242" spans="1:22" ht="13.2" customHeight="1">
      <c r="A242" s="238"/>
      <c r="C242" s="228"/>
      <c r="D242" s="228"/>
      <c r="E242" s="228"/>
      <c r="F242" s="228"/>
      <c r="G242" s="228"/>
      <c r="H242" s="218"/>
      <c r="I242" s="228"/>
      <c r="J242" s="230"/>
      <c r="K242" s="225"/>
      <c r="L242" s="199"/>
      <c r="M242" s="166"/>
      <c r="N242" s="225"/>
      <c r="O242" s="530"/>
      <c r="P242" s="530"/>
      <c r="Q242" s="530"/>
      <c r="R242" s="530"/>
      <c r="S242" s="530"/>
      <c r="T242" s="530"/>
      <c r="U242" s="530"/>
      <c r="V242" s="530"/>
    </row>
    <row r="243" spans="1:22" ht="13.2" customHeight="1">
      <c r="A243" s="238"/>
      <c r="C243" s="228"/>
      <c r="D243" s="228"/>
      <c r="E243" s="228"/>
      <c r="F243" s="228"/>
      <c r="G243" s="228"/>
      <c r="H243" s="218"/>
      <c r="I243" s="228"/>
      <c r="J243" s="230"/>
      <c r="K243" s="225"/>
      <c r="L243" s="199"/>
      <c r="M243" s="166"/>
      <c r="N243" s="225"/>
      <c r="O243" s="530"/>
      <c r="P243" s="530"/>
      <c r="Q243" s="530"/>
      <c r="R243" s="530"/>
      <c r="S243" s="530"/>
      <c r="T243" s="530"/>
      <c r="U243" s="530"/>
      <c r="V243" s="530"/>
    </row>
    <row r="244" spans="1:22" ht="13.2" customHeight="1">
      <c r="A244" s="238"/>
      <c r="C244" s="228"/>
      <c r="D244" s="228"/>
      <c r="E244" s="228"/>
      <c r="F244" s="228"/>
      <c r="G244" s="228"/>
      <c r="H244" s="218"/>
      <c r="I244" s="228"/>
      <c r="J244" s="230"/>
      <c r="K244" s="225"/>
      <c r="L244" s="199"/>
      <c r="M244" s="166"/>
      <c r="N244" s="225"/>
      <c r="O244" s="530"/>
      <c r="P244" s="530"/>
      <c r="Q244" s="530"/>
      <c r="R244" s="530"/>
      <c r="S244" s="530"/>
      <c r="T244" s="530"/>
      <c r="U244" s="530"/>
      <c r="V244" s="530"/>
    </row>
    <row r="245" spans="1:22" ht="13.2" customHeight="1">
      <c r="A245" s="238"/>
      <c r="C245" s="228"/>
      <c r="D245" s="228"/>
      <c r="E245" s="228"/>
      <c r="F245" s="228"/>
      <c r="G245" s="228"/>
      <c r="H245" s="218"/>
      <c r="I245" s="228"/>
      <c r="J245" s="230"/>
      <c r="K245" s="225"/>
      <c r="L245" s="199"/>
      <c r="M245" s="166"/>
      <c r="N245" s="225"/>
      <c r="O245" s="530"/>
      <c r="P245" s="530"/>
      <c r="Q245" s="530"/>
      <c r="R245" s="530"/>
      <c r="S245" s="530"/>
      <c r="T245" s="530"/>
      <c r="U245" s="530"/>
      <c r="V245" s="530"/>
    </row>
    <row r="246" spans="1:22" ht="13.2" customHeight="1">
      <c r="A246" s="238"/>
      <c r="C246" s="228"/>
      <c r="D246" s="228"/>
      <c r="E246" s="228"/>
      <c r="F246" s="228"/>
      <c r="G246" s="228"/>
      <c r="H246" s="218"/>
      <c r="I246" s="228"/>
      <c r="J246" s="230"/>
      <c r="K246" s="225"/>
      <c r="L246" s="199"/>
      <c r="M246" s="166"/>
      <c r="N246" s="225"/>
      <c r="O246" s="530"/>
      <c r="P246" s="530"/>
      <c r="Q246" s="530"/>
      <c r="R246" s="530"/>
      <c r="S246" s="530"/>
      <c r="T246" s="530"/>
      <c r="U246" s="530"/>
      <c r="V246" s="530"/>
    </row>
    <row r="247" spans="1:22" ht="13.2" customHeight="1">
      <c r="A247" s="238"/>
      <c r="C247" s="228"/>
      <c r="D247" s="228"/>
      <c r="E247" s="228"/>
      <c r="F247" s="228"/>
      <c r="G247" s="228"/>
      <c r="H247" s="218"/>
      <c r="I247" s="228"/>
      <c r="J247" s="230"/>
      <c r="K247" s="225"/>
      <c r="L247" s="199"/>
      <c r="M247" s="166"/>
      <c r="N247" s="225"/>
      <c r="O247" s="530"/>
      <c r="P247" s="530"/>
      <c r="Q247" s="530"/>
      <c r="R247" s="530"/>
      <c r="S247" s="530"/>
      <c r="T247" s="530"/>
      <c r="U247" s="530"/>
      <c r="V247" s="530"/>
    </row>
    <row r="248" spans="1:22" ht="13.2" customHeight="1">
      <c r="A248" s="238"/>
      <c r="C248" s="228"/>
      <c r="D248" s="228"/>
      <c r="E248" s="228"/>
      <c r="F248" s="228"/>
      <c r="G248" s="228"/>
      <c r="H248" s="218"/>
      <c r="I248" s="228"/>
      <c r="J248" s="230"/>
      <c r="K248" s="225"/>
      <c r="L248" s="199"/>
      <c r="M248" s="166"/>
      <c r="N248" s="225"/>
      <c r="O248" s="530"/>
      <c r="P248" s="530"/>
      <c r="Q248" s="530"/>
      <c r="R248" s="530"/>
      <c r="S248" s="530"/>
      <c r="T248" s="530"/>
      <c r="U248" s="530"/>
      <c r="V248" s="530"/>
    </row>
    <row r="249" spans="1:22" ht="13.2" customHeight="1">
      <c r="A249" s="238"/>
      <c r="C249" s="228"/>
      <c r="D249" s="228"/>
      <c r="E249" s="228"/>
      <c r="F249" s="228"/>
      <c r="G249" s="228"/>
      <c r="H249" s="218"/>
      <c r="I249" s="228"/>
      <c r="J249" s="230"/>
      <c r="K249" s="225"/>
      <c r="L249" s="199"/>
      <c r="M249" s="166"/>
      <c r="N249" s="225"/>
      <c r="O249" s="530"/>
      <c r="P249" s="530"/>
      <c r="Q249" s="530"/>
      <c r="R249" s="530"/>
      <c r="S249" s="530"/>
      <c r="T249" s="530"/>
      <c r="U249" s="530"/>
      <c r="V249" s="530"/>
    </row>
    <row r="250" spans="1:22" ht="13.2" customHeight="1">
      <c r="A250" s="238"/>
      <c r="C250" s="228"/>
      <c r="D250" s="228"/>
      <c r="E250" s="228"/>
      <c r="F250" s="228"/>
      <c r="G250" s="228"/>
      <c r="H250" s="218"/>
      <c r="I250" s="228"/>
      <c r="J250" s="230"/>
      <c r="K250" s="225"/>
      <c r="L250" s="199"/>
      <c r="M250" s="166"/>
      <c r="N250" s="225"/>
      <c r="O250" s="530"/>
      <c r="P250" s="530"/>
      <c r="Q250" s="530"/>
      <c r="R250" s="530"/>
      <c r="S250" s="530"/>
      <c r="T250" s="530"/>
      <c r="U250" s="530"/>
      <c r="V250" s="530"/>
    </row>
    <row r="251" spans="1:22" ht="13.2" customHeight="1">
      <c r="A251" s="238"/>
      <c r="C251" s="228"/>
      <c r="D251" s="228"/>
      <c r="E251" s="228"/>
      <c r="F251" s="228"/>
      <c r="G251" s="228"/>
      <c r="H251" s="218"/>
      <c r="I251" s="228"/>
      <c r="J251" s="230"/>
      <c r="K251" s="225"/>
      <c r="L251" s="199"/>
      <c r="M251" s="166"/>
      <c r="N251" s="225"/>
      <c r="O251" s="530"/>
      <c r="P251" s="530"/>
      <c r="Q251" s="530"/>
      <c r="R251" s="530"/>
      <c r="S251" s="530"/>
      <c r="T251" s="530"/>
      <c r="U251" s="530"/>
      <c r="V251" s="530"/>
    </row>
    <row r="252" spans="1:22" ht="13.2" customHeight="1">
      <c r="A252" s="238"/>
      <c r="C252" s="228"/>
      <c r="D252" s="228"/>
      <c r="E252" s="228"/>
      <c r="F252" s="228"/>
      <c r="G252" s="228"/>
      <c r="H252" s="218"/>
      <c r="I252" s="228"/>
      <c r="J252" s="230"/>
      <c r="K252" s="225"/>
      <c r="L252" s="199"/>
      <c r="M252" s="166"/>
      <c r="N252" s="225"/>
      <c r="O252" s="530"/>
      <c r="P252" s="530"/>
      <c r="Q252" s="530"/>
      <c r="R252" s="530"/>
      <c r="S252" s="530"/>
      <c r="T252" s="530"/>
      <c r="U252" s="530"/>
      <c r="V252" s="530"/>
    </row>
    <row r="253" spans="1:22" ht="13.2" customHeight="1">
      <c r="A253" s="238"/>
      <c r="C253" s="228"/>
      <c r="D253" s="228"/>
      <c r="E253" s="228"/>
      <c r="F253" s="228"/>
      <c r="G253" s="228"/>
      <c r="H253" s="218"/>
      <c r="I253" s="228"/>
      <c r="J253" s="230"/>
      <c r="K253" s="225"/>
      <c r="L253" s="199"/>
      <c r="M253" s="166"/>
      <c r="N253" s="225"/>
      <c r="O253" s="530"/>
      <c r="P253" s="530"/>
      <c r="Q253" s="530"/>
      <c r="R253" s="530"/>
      <c r="S253" s="530"/>
      <c r="T253" s="530"/>
      <c r="U253" s="530"/>
      <c r="V253" s="530"/>
    </row>
    <row r="254" spans="1:22" ht="13.2" customHeight="1">
      <c r="A254" s="238"/>
      <c r="C254" s="228"/>
      <c r="D254" s="228"/>
      <c r="E254" s="228"/>
      <c r="F254" s="228"/>
      <c r="G254" s="228"/>
      <c r="H254" s="218"/>
      <c r="I254" s="228"/>
      <c r="J254" s="230"/>
      <c r="K254" s="225"/>
      <c r="L254" s="199"/>
      <c r="M254" s="166"/>
      <c r="N254" s="225"/>
      <c r="O254" s="530"/>
      <c r="P254" s="530"/>
      <c r="Q254" s="530"/>
      <c r="R254" s="530"/>
      <c r="S254" s="530"/>
      <c r="T254" s="530"/>
      <c r="U254" s="530"/>
      <c r="V254" s="530"/>
    </row>
    <row r="255" spans="1:22" ht="13.2" customHeight="1">
      <c r="A255" s="238"/>
      <c r="C255" s="228"/>
      <c r="D255" s="228"/>
      <c r="E255" s="228"/>
      <c r="F255" s="228"/>
      <c r="G255" s="228"/>
      <c r="H255" s="218"/>
      <c r="I255" s="228"/>
      <c r="J255" s="230"/>
      <c r="K255" s="225"/>
      <c r="L255" s="199"/>
      <c r="M255" s="166"/>
      <c r="N255" s="225"/>
      <c r="O255" s="530"/>
      <c r="P255" s="530"/>
      <c r="Q255" s="530"/>
      <c r="R255" s="530"/>
      <c r="S255" s="530"/>
      <c r="T255" s="530"/>
      <c r="U255" s="530"/>
      <c r="V255" s="530"/>
    </row>
    <row r="256" spans="1:22" ht="13.2" customHeight="1">
      <c r="A256" s="238"/>
      <c r="C256" s="228"/>
      <c r="D256" s="228"/>
      <c r="E256" s="228"/>
      <c r="F256" s="228"/>
      <c r="G256" s="228"/>
      <c r="H256" s="218"/>
      <c r="I256" s="228"/>
      <c r="J256" s="230"/>
      <c r="K256" s="225"/>
      <c r="L256" s="199"/>
      <c r="M256" s="166"/>
      <c r="N256" s="225"/>
      <c r="O256" s="530"/>
      <c r="P256" s="530"/>
      <c r="Q256" s="530"/>
      <c r="R256" s="530"/>
      <c r="S256" s="530"/>
      <c r="T256" s="530"/>
      <c r="U256" s="530"/>
      <c r="V256" s="530"/>
    </row>
    <row r="257" spans="1:22" ht="13.2" customHeight="1">
      <c r="A257" s="238"/>
      <c r="C257" s="228"/>
      <c r="D257" s="228"/>
      <c r="E257" s="228"/>
      <c r="F257" s="228"/>
      <c r="G257" s="228"/>
      <c r="H257" s="218"/>
      <c r="I257" s="228"/>
      <c r="J257" s="230"/>
      <c r="K257" s="225"/>
      <c r="L257" s="199"/>
      <c r="M257" s="166"/>
      <c r="N257" s="225"/>
      <c r="O257" s="530"/>
      <c r="P257" s="530"/>
      <c r="Q257" s="530"/>
      <c r="R257" s="530"/>
      <c r="S257" s="530"/>
      <c r="T257" s="530"/>
      <c r="U257" s="530"/>
      <c r="V257" s="530"/>
    </row>
    <row r="258" spans="1:22" ht="13.2" customHeight="1">
      <c r="A258" s="238"/>
      <c r="C258" s="228"/>
      <c r="D258" s="228"/>
      <c r="E258" s="228"/>
      <c r="F258" s="228"/>
      <c r="G258" s="228"/>
      <c r="H258" s="218"/>
      <c r="I258" s="228"/>
      <c r="J258" s="230"/>
      <c r="K258" s="225"/>
      <c r="L258" s="199"/>
      <c r="M258" s="166"/>
      <c r="N258" s="225"/>
      <c r="O258" s="530"/>
      <c r="P258" s="530"/>
      <c r="Q258" s="530"/>
      <c r="R258" s="530"/>
      <c r="S258" s="530"/>
      <c r="T258" s="530"/>
      <c r="U258" s="530"/>
      <c r="V258" s="530"/>
    </row>
    <row r="259" spans="1:22" ht="13.2" customHeight="1">
      <c r="A259" s="238"/>
      <c r="C259" s="228"/>
      <c r="D259" s="228"/>
      <c r="E259" s="228"/>
      <c r="F259" s="228"/>
      <c r="G259" s="228"/>
      <c r="H259" s="218"/>
      <c r="I259" s="228"/>
      <c r="J259" s="230"/>
      <c r="K259" s="225"/>
      <c r="L259" s="199"/>
      <c r="M259" s="166"/>
      <c r="N259" s="225"/>
      <c r="O259" s="530"/>
      <c r="P259" s="530"/>
      <c r="Q259" s="530"/>
      <c r="R259" s="530"/>
      <c r="S259" s="530"/>
      <c r="T259" s="530"/>
      <c r="U259" s="530"/>
      <c r="V259" s="530"/>
    </row>
    <row r="260" spans="1:22" ht="13.2" customHeight="1">
      <c r="A260" s="238"/>
      <c r="C260" s="228"/>
      <c r="D260" s="228"/>
      <c r="E260" s="228"/>
      <c r="F260" s="228"/>
      <c r="G260" s="228"/>
      <c r="H260" s="218"/>
      <c r="I260" s="228"/>
      <c r="J260" s="230"/>
      <c r="K260" s="225"/>
      <c r="L260" s="199"/>
      <c r="M260" s="166"/>
      <c r="N260" s="225"/>
      <c r="O260" s="530"/>
      <c r="P260" s="530"/>
      <c r="Q260" s="530"/>
      <c r="R260" s="530"/>
      <c r="S260" s="530"/>
      <c r="T260" s="530"/>
      <c r="U260" s="530"/>
      <c r="V260" s="530"/>
    </row>
    <row r="261" spans="1:22" ht="13.2" customHeight="1">
      <c r="A261" s="238"/>
      <c r="C261" s="228"/>
      <c r="D261" s="228"/>
      <c r="E261" s="228"/>
      <c r="F261" s="228"/>
      <c r="G261" s="228"/>
      <c r="H261" s="218"/>
      <c r="I261" s="228"/>
      <c r="J261" s="230"/>
      <c r="K261" s="225"/>
      <c r="L261" s="199"/>
      <c r="M261" s="166"/>
      <c r="N261" s="225"/>
      <c r="O261" s="530"/>
      <c r="P261" s="530"/>
      <c r="Q261" s="530"/>
      <c r="R261" s="530"/>
      <c r="S261" s="530"/>
      <c r="T261" s="530"/>
      <c r="U261" s="530"/>
      <c r="V261" s="530"/>
    </row>
    <row r="262" spans="1:22" ht="13.2" customHeight="1">
      <c r="A262" s="238"/>
      <c r="C262" s="228"/>
      <c r="D262" s="228"/>
      <c r="E262" s="228"/>
      <c r="F262" s="228"/>
      <c r="G262" s="228"/>
      <c r="H262" s="218"/>
      <c r="I262" s="228"/>
      <c r="J262" s="230"/>
      <c r="K262" s="225"/>
      <c r="L262" s="199"/>
      <c r="M262" s="166"/>
      <c r="N262" s="225"/>
      <c r="O262" s="530"/>
      <c r="P262" s="530"/>
      <c r="Q262" s="530"/>
      <c r="R262" s="530"/>
      <c r="S262" s="530"/>
      <c r="T262" s="530"/>
      <c r="U262" s="530"/>
      <c r="V262" s="530"/>
    </row>
    <row r="263" spans="1:22" ht="13.2" customHeight="1">
      <c r="A263" s="238"/>
      <c r="C263" s="228"/>
      <c r="D263" s="228"/>
      <c r="E263" s="228"/>
      <c r="F263" s="228"/>
      <c r="G263" s="228"/>
      <c r="H263" s="218"/>
      <c r="I263" s="228"/>
      <c r="J263" s="230"/>
      <c r="K263" s="225"/>
      <c r="L263" s="199"/>
      <c r="M263" s="166"/>
      <c r="N263" s="225"/>
      <c r="O263" s="530"/>
      <c r="P263" s="530"/>
      <c r="Q263" s="530"/>
      <c r="R263" s="530"/>
      <c r="S263" s="530"/>
      <c r="T263" s="530"/>
      <c r="U263" s="530"/>
      <c r="V263" s="530"/>
    </row>
    <row r="264" spans="1:22" ht="13.2" customHeight="1">
      <c r="A264" s="238"/>
      <c r="C264" s="228"/>
      <c r="D264" s="228"/>
      <c r="E264" s="228"/>
      <c r="F264" s="228"/>
      <c r="G264" s="228"/>
      <c r="H264" s="218"/>
      <c r="I264" s="228"/>
      <c r="J264" s="230"/>
      <c r="K264" s="225"/>
      <c r="L264" s="199"/>
      <c r="M264" s="166"/>
      <c r="N264" s="225"/>
      <c r="O264" s="530"/>
      <c r="P264" s="530"/>
      <c r="Q264" s="530"/>
      <c r="R264" s="530"/>
      <c r="S264" s="530"/>
      <c r="T264" s="530"/>
      <c r="U264" s="530"/>
      <c r="V264" s="530"/>
    </row>
    <row r="265" spans="1:22" ht="13.2" customHeight="1">
      <c r="A265" s="238"/>
      <c r="C265" s="228"/>
      <c r="D265" s="228"/>
      <c r="E265" s="228"/>
      <c r="F265" s="228"/>
      <c r="G265" s="228"/>
      <c r="H265" s="218"/>
      <c r="I265" s="228"/>
      <c r="J265" s="230"/>
      <c r="K265" s="225"/>
      <c r="L265" s="199"/>
      <c r="M265" s="166"/>
      <c r="N265" s="225"/>
      <c r="O265" s="530"/>
      <c r="P265" s="530"/>
      <c r="Q265" s="530"/>
      <c r="R265" s="530"/>
      <c r="S265" s="530"/>
      <c r="T265" s="530"/>
      <c r="U265" s="530"/>
      <c r="V265" s="530"/>
    </row>
    <row r="266" spans="1:22" ht="13.2" customHeight="1">
      <c r="A266" s="238"/>
      <c r="C266" s="228"/>
      <c r="D266" s="228"/>
      <c r="E266" s="228"/>
      <c r="F266" s="228"/>
      <c r="G266" s="228"/>
      <c r="H266" s="218"/>
      <c r="I266" s="228"/>
      <c r="J266" s="230"/>
      <c r="K266" s="225"/>
      <c r="L266" s="199"/>
      <c r="M266" s="166"/>
      <c r="N266" s="225"/>
      <c r="O266" s="530"/>
      <c r="P266" s="530"/>
      <c r="Q266" s="530"/>
      <c r="R266" s="530"/>
      <c r="S266" s="530"/>
      <c r="T266" s="530"/>
      <c r="U266" s="530"/>
      <c r="V266" s="530"/>
    </row>
    <row r="267" spans="1:22" ht="13.2" customHeight="1">
      <c r="A267" s="238"/>
      <c r="C267" s="228"/>
      <c r="D267" s="228"/>
      <c r="E267" s="228"/>
      <c r="F267" s="228"/>
      <c r="G267" s="228"/>
      <c r="H267" s="218"/>
      <c r="I267" s="228"/>
      <c r="J267" s="230"/>
      <c r="K267" s="225"/>
      <c r="L267" s="199"/>
      <c r="M267" s="166"/>
      <c r="N267" s="225"/>
      <c r="O267" s="530"/>
      <c r="P267" s="530"/>
      <c r="Q267" s="530"/>
      <c r="R267" s="530"/>
      <c r="S267" s="530"/>
      <c r="T267" s="530"/>
      <c r="U267" s="530"/>
      <c r="V267" s="530"/>
    </row>
    <row r="268" spans="1:22" ht="13.2" customHeight="1">
      <c r="A268" s="238"/>
      <c r="C268" s="228"/>
      <c r="D268" s="228"/>
      <c r="E268" s="228"/>
      <c r="F268" s="228"/>
      <c r="G268" s="228"/>
      <c r="H268" s="218"/>
      <c r="I268" s="228"/>
      <c r="J268" s="230"/>
      <c r="K268" s="225"/>
      <c r="L268" s="199"/>
      <c r="M268" s="166"/>
      <c r="N268" s="225"/>
      <c r="O268" s="530"/>
      <c r="P268" s="530"/>
      <c r="Q268" s="530"/>
      <c r="R268" s="530"/>
      <c r="S268" s="530"/>
      <c r="T268" s="530"/>
      <c r="U268" s="530"/>
      <c r="V268" s="530"/>
    </row>
    <row r="269" spans="1:22" ht="13.2" customHeight="1">
      <c r="A269" s="238"/>
      <c r="C269" s="228"/>
      <c r="D269" s="228"/>
      <c r="E269" s="228"/>
      <c r="F269" s="228"/>
      <c r="G269" s="228"/>
      <c r="H269" s="218"/>
      <c r="I269" s="228"/>
      <c r="J269" s="230"/>
      <c r="K269" s="225"/>
      <c r="L269" s="199"/>
      <c r="M269" s="166"/>
      <c r="N269" s="225"/>
      <c r="O269" s="530"/>
      <c r="P269" s="530"/>
      <c r="Q269" s="530"/>
      <c r="R269" s="530"/>
      <c r="S269" s="530"/>
      <c r="T269" s="530"/>
      <c r="U269" s="530"/>
      <c r="V269" s="530"/>
    </row>
    <row r="270" spans="1:22" ht="13.2" customHeight="1">
      <c r="A270" s="238"/>
      <c r="C270" s="228"/>
      <c r="D270" s="228"/>
      <c r="E270" s="228"/>
      <c r="F270" s="228"/>
      <c r="G270" s="228"/>
      <c r="H270" s="218"/>
      <c r="I270" s="228"/>
      <c r="J270" s="230"/>
      <c r="K270" s="225"/>
      <c r="L270" s="199"/>
      <c r="M270" s="166"/>
      <c r="N270" s="225"/>
      <c r="O270" s="530"/>
      <c r="P270" s="530"/>
      <c r="Q270" s="530"/>
      <c r="R270" s="530"/>
      <c r="S270" s="530"/>
      <c r="T270" s="530"/>
      <c r="U270" s="530"/>
      <c r="V270" s="530"/>
    </row>
    <row r="271" spans="1:22" ht="13.2" customHeight="1">
      <c r="A271" s="238"/>
      <c r="C271" s="228"/>
      <c r="D271" s="228"/>
      <c r="E271" s="228"/>
      <c r="F271" s="228"/>
      <c r="G271" s="228"/>
      <c r="H271" s="218"/>
      <c r="I271" s="228"/>
      <c r="J271" s="230"/>
      <c r="K271" s="225"/>
      <c r="L271" s="199"/>
      <c r="M271" s="166"/>
      <c r="N271" s="225"/>
      <c r="O271" s="530"/>
      <c r="P271" s="530"/>
      <c r="Q271" s="530"/>
      <c r="R271" s="530"/>
      <c r="S271" s="530"/>
      <c r="T271" s="530"/>
      <c r="U271" s="530"/>
      <c r="V271" s="530"/>
    </row>
    <row r="272" spans="1:22" ht="13.2" customHeight="1">
      <c r="A272" s="238"/>
      <c r="C272" s="228"/>
      <c r="D272" s="228"/>
      <c r="E272" s="228"/>
      <c r="F272" s="228"/>
      <c r="G272" s="228"/>
      <c r="H272" s="218"/>
      <c r="I272" s="228"/>
      <c r="J272" s="230"/>
      <c r="K272" s="225"/>
      <c r="L272" s="199"/>
      <c r="M272" s="166"/>
      <c r="N272" s="225"/>
      <c r="O272" s="530"/>
      <c r="P272" s="530"/>
      <c r="Q272" s="530"/>
      <c r="R272" s="530"/>
      <c r="S272" s="530"/>
      <c r="T272" s="530"/>
      <c r="U272" s="530"/>
      <c r="V272" s="530"/>
    </row>
    <row r="273" spans="1:22" ht="13.2" customHeight="1">
      <c r="A273" s="238"/>
      <c r="C273" s="228"/>
      <c r="D273" s="228"/>
      <c r="E273" s="228"/>
      <c r="F273" s="228"/>
      <c r="G273" s="228"/>
      <c r="H273" s="218"/>
      <c r="I273" s="228"/>
      <c r="J273" s="230"/>
      <c r="K273" s="225"/>
      <c r="L273" s="199"/>
      <c r="M273" s="166"/>
      <c r="N273" s="225"/>
      <c r="O273" s="530"/>
      <c r="P273" s="530"/>
      <c r="Q273" s="530"/>
      <c r="R273" s="530"/>
      <c r="S273" s="530"/>
      <c r="T273" s="530"/>
      <c r="U273" s="530"/>
      <c r="V273" s="530"/>
    </row>
    <row r="274" spans="1:22" ht="13.2" customHeight="1">
      <c r="A274" s="238"/>
      <c r="C274" s="228"/>
      <c r="D274" s="228"/>
      <c r="E274" s="228"/>
      <c r="F274" s="228"/>
      <c r="G274" s="228"/>
      <c r="H274" s="218"/>
      <c r="I274" s="228"/>
      <c r="J274" s="230"/>
      <c r="K274" s="225"/>
      <c r="L274" s="199"/>
      <c r="M274" s="166"/>
      <c r="N274" s="225"/>
      <c r="O274" s="530"/>
      <c r="P274" s="530"/>
      <c r="Q274" s="530"/>
      <c r="R274" s="530"/>
      <c r="S274" s="530"/>
      <c r="T274" s="530"/>
      <c r="U274" s="530"/>
      <c r="V274" s="530"/>
    </row>
    <row r="275" spans="1:22" ht="13.2" customHeight="1">
      <c r="A275" s="238"/>
      <c r="C275" s="228"/>
      <c r="D275" s="228"/>
      <c r="E275" s="228"/>
      <c r="F275" s="228"/>
      <c r="G275" s="228"/>
      <c r="H275" s="218"/>
      <c r="I275" s="228"/>
      <c r="J275" s="230"/>
      <c r="K275" s="225"/>
      <c r="L275" s="199"/>
      <c r="M275" s="166"/>
      <c r="N275" s="225"/>
      <c r="O275" s="530"/>
      <c r="P275" s="530"/>
      <c r="Q275" s="530"/>
      <c r="R275" s="530"/>
      <c r="S275" s="530"/>
      <c r="T275" s="530"/>
      <c r="U275" s="530"/>
      <c r="V275" s="530"/>
    </row>
    <row r="276" spans="1:22" ht="13.2" customHeight="1">
      <c r="A276" s="238"/>
      <c r="C276" s="228"/>
      <c r="D276" s="228"/>
      <c r="E276" s="228"/>
      <c r="F276" s="228"/>
      <c r="G276" s="228"/>
      <c r="H276" s="218"/>
      <c r="I276" s="228"/>
      <c r="J276" s="230"/>
      <c r="K276" s="225"/>
      <c r="L276" s="199"/>
      <c r="M276" s="166"/>
      <c r="N276" s="225"/>
      <c r="O276" s="530"/>
      <c r="P276" s="530"/>
      <c r="Q276" s="530"/>
      <c r="R276" s="530"/>
      <c r="S276" s="530"/>
      <c r="T276" s="530"/>
      <c r="U276" s="530"/>
      <c r="V276" s="530"/>
    </row>
    <row r="277" spans="1:22" ht="13.2" customHeight="1">
      <c r="A277" s="238"/>
      <c r="C277" s="228"/>
      <c r="D277" s="228"/>
      <c r="E277" s="228"/>
      <c r="F277" s="228"/>
      <c r="G277" s="228"/>
      <c r="H277" s="218"/>
      <c r="I277" s="228"/>
      <c r="J277" s="230"/>
      <c r="K277" s="225"/>
      <c r="L277" s="199"/>
      <c r="M277" s="166"/>
      <c r="N277" s="225"/>
      <c r="O277" s="530"/>
      <c r="P277" s="530"/>
      <c r="Q277" s="530"/>
      <c r="R277" s="530"/>
      <c r="S277" s="530"/>
      <c r="T277" s="530"/>
      <c r="U277" s="530"/>
      <c r="V277" s="530"/>
    </row>
    <row r="278" spans="1:22" ht="13.2" customHeight="1">
      <c r="A278" s="238"/>
      <c r="C278" s="228"/>
      <c r="D278" s="228"/>
      <c r="E278" s="228"/>
      <c r="F278" s="228"/>
      <c r="G278" s="228"/>
      <c r="H278" s="218"/>
      <c r="I278" s="228"/>
      <c r="J278" s="230"/>
      <c r="K278" s="225"/>
      <c r="L278" s="199"/>
      <c r="M278" s="166"/>
      <c r="N278" s="225"/>
      <c r="O278" s="530"/>
      <c r="P278" s="530"/>
      <c r="Q278" s="530"/>
      <c r="R278" s="530"/>
      <c r="S278" s="530"/>
      <c r="T278" s="530"/>
      <c r="U278" s="530"/>
      <c r="V278" s="530"/>
    </row>
    <row r="279" spans="1:22" ht="13.2" customHeight="1">
      <c r="A279" s="238"/>
      <c r="C279" s="228"/>
      <c r="D279" s="228"/>
      <c r="E279" s="228"/>
      <c r="F279" s="228"/>
      <c r="G279" s="228"/>
      <c r="H279" s="218"/>
      <c r="I279" s="228"/>
      <c r="J279" s="230"/>
      <c r="K279" s="225"/>
      <c r="L279" s="199"/>
      <c r="M279" s="166"/>
      <c r="N279" s="225"/>
      <c r="O279" s="530"/>
      <c r="P279" s="530"/>
      <c r="Q279" s="530"/>
      <c r="R279" s="530"/>
      <c r="S279" s="530"/>
      <c r="T279" s="530"/>
      <c r="U279" s="530"/>
      <c r="V279" s="530"/>
    </row>
    <row r="280" spans="1:22" ht="13.2" customHeight="1">
      <c r="A280" s="238"/>
      <c r="C280" s="228"/>
      <c r="D280" s="228"/>
      <c r="E280" s="228"/>
      <c r="F280" s="228"/>
      <c r="G280" s="228"/>
      <c r="H280" s="218"/>
      <c r="I280" s="228"/>
      <c r="J280" s="230"/>
      <c r="K280" s="225"/>
      <c r="L280" s="199"/>
      <c r="M280" s="166"/>
      <c r="N280" s="225"/>
      <c r="O280" s="530"/>
      <c r="P280" s="530"/>
      <c r="Q280" s="530"/>
      <c r="R280" s="530"/>
      <c r="S280" s="530"/>
      <c r="T280" s="530"/>
      <c r="U280" s="530"/>
      <c r="V280" s="530"/>
    </row>
    <row r="281" spans="1:22" ht="13.2" customHeight="1">
      <c r="A281" s="238"/>
      <c r="C281" s="228"/>
      <c r="D281" s="228"/>
      <c r="E281" s="228"/>
      <c r="F281" s="228"/>
      <c r="G281" s="228"/>
      <c r="H281" s="218"/>
      <c r="I281" s="228"/>
      <c r="J281" s="230"/>
      <c r="K281" s="225"/>
      <c r="L281" s="199"/>
      <c r="M281" s="166"/>
      <c r="N281" s="225"/>
      <c r="O281" s="530"/>
      <c r="P281" s="530"/>
      <c r="Q281" s="530"/>
      <c r="R281" s="530"/>
      <c r="S281" s="530"/>
      <c r="T281" s="530"/>
      <c r="U281" s="530"/>
      <c r="V281" s="530"/>
    </row>
    <row r="282" spans="1:22" ht="13.2" customHeight="1">
      <c r="A282" s="238"/>
      <c r="C282" s="228"/>
      <c r="D282" s="228"/>
      <c r="E282" s="228"/>
      <c r="F282" s="228"/>
      <c r="G282" s="228"/>
      <c r="H282" s="218"/>
      <c r="I282" s="228"/>
      <c r="J282" s="230"/>
      <c r="K282" s="225"/>
      <c r="L282" s="199"/>
      <c r="M282" s="166"/>
      <c r="N282" s="225"/>
      <c r="O282" s="530"/>
      <c r="P282" s="530"/>
      <c r="Q282" s="530"/>
      <c r="R282" s="530"/>
      <c r="S282" s="530"/>
      <c r="T282" s="530"/>
      <c r="U282" s="530"/>
      <c r="V282" s="530"/>
    </row>
    <row r="283" spans="1:22" ht="13.2" customHeight="1">
      <c r="A283" s="238"/>
      <c r="C283" s="228"/>
      <c r="D283" s="228"/>
      <c r="E283" s="228"/>
      <c r="F283" s="228"/>
      <c r="G283" s="228"/>
      <c r="H283" s="218"/>
      <c r="I283" s="228"/>
      <c r="J283" s="230"/>
      <c r="K283" s="225"/>
      <c r="L283" s="199"/>
      <c r="M283" s="166"/>
      <c r="N283" s="225"/>
      <c r="O283" s="530"/>
      <c r="P283" s="530"/>
      <c r="Q283" s="530"/>
      <c r="R283" s="530"/>
      <c r="S283" s="530"/>
      <c r="T283" s="530"/>
      <c r="U283" s="530"/>
      <c r="V283" s="530"/>
    </row>
    <row r="284" spans="1:22" ht="13.2" customHeight="1">
      <c r="A284" s="238"/>
      <c r="C284" s="228"/>
      <c r="D284" s="228"/>
      <c r="E284" s="228"/>
      <c r="F284" s="228"/>
      <c r="G284" s="228"/>
      <c r="H284" s="218"/>
      <c r="I284" s="228"/>
      <c r="J284" s="230"/>
      <c r="K284" s="225"/>
      <c r="L284" s="199"/>
      <c r="M284" s="166"/>
      <c r="N284" s="225"/>
      <c r="O284" s="530"/>
      <c r="P284" s="530"/>
      <c r="Q284" s="530"/>
      <c r="R284" s="530"/>
      <c r="S284" s="530"/>
      <c r="T284" s="530"/>
      <c r="U284" s="530"/>
      <c r="V284" s="530"/>
    </row>
    <row r="285" spans="1:22" ht="13.2" customHeight="1">
      <c r="A285" s="238"/>
      <c r="C285" s="228"/>
      <c r="D285" s="228"/>
      <c r="E285" s="228"/>
      <c r="F285" s="228"/>
      <c r="G285" s="228"/>
      <c r="H285" s="218"/>
      <c r="I285" s="228"/>
      <c r="J285" s="230"/>
      <c r="K285" s="225"/>
      <c r="L285" s="199"/>
      <c r="M285" s="166"/>
      <c r="N285" s="225"/>
      <c r="O285" s="530"/>
      <c r="P285" s="530"/>
      <c r="Q285" s="530"/>
      <c r="R285" s="530"/>
      <c r="S285" s="530"/>
      <c r="T285" s="530"/>
      <c r="U285" s="530"/>
      <c r="V285" s="530"/>
    </row>
    <row r="286" spans="1:22" ht="13.2" customHeight="1">
      <c r="A286" s="238"/>
      <c r="C286" s="228"/>
      <c r="D286" s="228"/>
      <c r="E286" s="228"/>
      <c r="F286" s="228"/>
      <c r="G286" s="228"/>
      <c r="H286" s="218"/>
      <c r="I286" s="228"/>
      <c r="J286" s="230"/>
      <c r="K286" s="225"/>
      <c r="L286" s="199"/>
      <c r="M286" s="166"/>
      <c r="N286" s="225"/>
      <c r="O286" s="530"/>
      <c r="P286" s="530"/>
      <c r="Q286" s="530"/>
      <c r="R286" s="530"/>
      <c r="S286" s="530"/>
      <c r="T286" s="530"/>
      <c r="U286" s="530"/>
      <c r="V286" s="530"/>
    </row>
    <row r="287" spans="1:22" ht="13.2" customHeight="1">
      <c r="A287" s="238"/>
      <c r="C287" s="228"/>
      <c r="D287" s="228"/>
      <c r="E287" s="228"/>
      <c r="F287" s="228"/>
      <c r="G287" s="228"/>
      <c r="H287" s="218"/>
      <c r="I287" s="228"/>
      <c r="J287" s="230"/>
      <c r="K287" s="225"/>
      <c r="L287" s="199"/>
      <c r="M287" s="166"/>
      <c r="N287" s="225"/>
      <c r="O287" s="530"/>
      <c r="P287" s="530"/>
      <c r="Q287" s="530"/>
      <c r="R287" s="530"/>
      <c r="S287" s="530"/>
      <c r="T287" s="530"/>
      <c r="U287" s="530"/>
      <c r="V287" s="530"/>
    </row>
    <row r="288" spans="1:22" ht="13.2" customHeight="1">
      <c r="A288" s="238"/>
      <c r="C288" s="228"/>
      <c r="D288" s="228"/>
      <c r="E288" s="228"/>
      <c r="F288" s="228"/>
      <c r="G288" s="228"/>
      <c r="H288" s="218"/>
      <c r="I288" s="228"/>
      <c r="J288" s="230"/>
      <c r="K288" s="225"/>
      <c r="L288" s="199"/>
      <c r="M288" s="166"/>
      <c r="N288" s="225"/>
      <c r="O288" s="530"/>
      <c r="P288" s="530"/>
      <c r="Q288" s="530"/>
      <c r="R288" s="530"/>
      <c r="S288" s="530"/>
      <c r="T288" s="530"/>
      <c r="U288" s="530"/>
      <c r="V288" s="530"/>
    </row>
    <row r="289" spans="1:22" ht="13.2" customHeight="1">
      <c r="A289" s="238"/>
      <c r="C289" s="228"/>
      <c r="D289" s="228"/>
      <c r="E289" s="228"/>
      <c r="F289" s="228"/>
      <c r="G289" s="228"/>
      <c r="H289" s="218"/>
      <c r="I289" s="228"/>
      <c r="J289" s="230"/>
      <c r="K289" s="225"/>
      <c r="L289" s="199"/>
      <c r="M289" s="166"/>
      <c r="N289" s="225"/>
      <c r="O289" s="530"/>
      <c r="P289" s="530"/>
      <c r="Q289" s="530"/>
      <c r="R289" s="530"/>
      <c r="S289" s="530"/>
      <c r="T289" s="530"/>
      <c r="U289" s="530"/>
      <c r="V289" s="530"/>
    </row>
    <row r="290" spans="1:22" ht="13.2" customHeight="1">
      <c r="A290" s="238"/>
      <c r="C290" s="228"/>
      <c r="D290" s="228"/>
      <c r="E290" s="228"/>
      <c r="F290" s="228"/>
      <c r="G290" s="228"/>
      <c r="H290" s="218"/>
      <c r="I290" s="228"/>
      <c r="J290" s="230"/>
      <c r="K290" s="225"/>
      <c r="L290" s="199"/>
      <c r="M290" s="166"/>
      <c r="N290" s="225"/>
      <c r="O290" s="530"/>
      <c r="P290" s="530"/>
      <c r="Q290" s="530"/>
      <c r="R290" s="530"/>
      <c r="S290" s="530"/>
      <c r="T290" s="530"/>
      <c r="U290" s="530"/>
      <c r="V290" s="530"/>
    </row>
    <row r="291" spans="1:22" ht="13.2" customHeight="1">
      <c r="A291" s="238"/>
      <c r="C291" s="228"/>
      <c r="D291" s="228"/>
      <c r="E291" s="228"/>
      <c r="F291" s="228"/>
      <c r="G291" s="228"/>
      <c r="H291" s="218"/>
      <c r="I291" s="228"/>
      <c r="J291" s="230"/>
      <c r="K291" s="225"/>
      <c r="L291" s="199"/>
      <c r="M291" s="166"/>
      <c r="N291" s="225"/>
      <c r="O291" s="530"/>
      <c r="P291" s="530"/>
      <c r="Q291" s="530"/>
      <c r="R291" s="530"/>
      <c r="S291" s="530"/>
      <c r="T291" s="530"/>
      <c r="U291" s="530"/>
      <c r="V291" s="530"/>
    </row>
    <row r="292" spans="1:22" ht="13.2" customHeight="1">
      <c r="A292" s="238"/>
      <c r="C292" s="228"/>
      <c r="D292" s="228"/>
      <c r="E292" s="228"/>
      <c r="F292" s="228"/>
      <c r="G292" s="228"/>
      <c r="H292" s="218"/>
      <c r="I292" s="228"/>
      <c r="J292" s="230"/>
      <c r="K292" s="225"/>
      <c r="L292" s="199"/>
      <c r="M292" s="166"/>
      <c r="N292" s="225"/>
      <c r="O292" s="530"/>
      <c r="P292" s="530"/>
      <c r="Q292" s="530"/>
      <c r="R292" s="530"/>
      <c r="S292" s="530"/>
      <c r="T292" s="530"/>
      <c r="U292" s="530"/>
      <c r="V292" s="530"/>
    </row>
    <row r="293" spans="1:22" ht="13.2" customHeight="1">
      <c r="A293" s="238"/>
      <c r="C293" s="228"/>
      <c r="D293" s="228"/>
      <c r="E293" s="228"/>
      <c r="F293" s="228"/>
      <c r="G293" s="228"/>
      <c r="H293" s="218"/>
      <c r="I293" s="228"/>
      <c r="J293" s="230"/>
      <c r="K293" s="225"/>
      <c r="L293" s="199"/>
      <c r="M293" s="166"/>
      <c r="N293" s="225"/>
      <c r="O293" s="530"/>
      <c r="P293" s="530"/>
      <c r="Q293" s="530"/>
      <c r="R293" s="530"/>
      <c r="S293" s="530"/>
      <c r="T293" s="530"/>
      <c r="U293" s="530"/>
      <c r="V293" s="530"/>
    </row>
    <row r="294" spans="1:22" ht="13.2" customHeight="1">
      <c r="A294" s="238"/>
      <c r="C294" s="228"/>
      <c r="D294" s="228"/>
      <c r="E294" s="228"/>
      <c r="F294" s="228"/>
      <c r="G294" s="228"/>
      <c r="H294" s="218"/>
      <c r="I294" s="228"/>
      <c r="J294" s="230"/>
      <c r="K294" s="225"/>
      <c r="L294" s="199"/>
      <c r="M294" s="166"/>
      <c r="N294" s="225"/>
      <c r="O294" s="530"/>
      <c r="P294" s="530"/>
      <c r="Q294" s="530"/>
      <c r="R294" s="530"/>
      <c r="S294" s="530"/>
      <c r="T294" s="530"/>
      <c r="U294" s="530"/>
      <c r="V294" s="530"/>
    </row>
    <row r="295" spans="1:22" ht="13.2" customHeight="1">
      <c r="A295" s="238"/>
      <c r="C295" s="228"/>
      <c r="D295" s="228"/>
      <c r="E295" s="228"/>
      <c r="F295" s="228"/>
      <c r="G295" s="228"/>
      <c r="H295" s="218"/>
      <c r="I295" s="228"/>
      <c r="J295" s="230"/>
      <c r="K295" s="225"/>
      <c r="L295" s="199"/>
      <c r="M295" s="166"/>
      <c r="N295" s="225"/>
      <c r="O295" s="530"/>
      <c r="P295" s="530"/>
      <c r="Q295" s="530"/>
      <c r="R295" s="530"/>
      <c r="S295" s="530"/>
      <c r="T295" s="530"/>
      <c r="U295" s="530"/>
      <c r="V295" s="530"/>
    </row>
    <row r="296" spans="1:22" ht="13.2" customHeight="1">
      <c r="A296" s="238"/>
      <c r="C296" s="228"/>
      <c r="D296" s="228"/>
      <c r="E296" s="228"/>
      <c r="F296" s="228"/>
      <c r="G296" s="228"/>
      <c r="H296" s="218"/>
      <c r="I296" s="228"/>
      <c r="J296" s="230"/>
      <c r="K296" s="225"/>
      <c r="L296" s="199"/>
      <c r="M296" s="166"/>
      <c r="N296" s="225"/>
      <c r="O296" s="530"/>
      <c r="P296" s="530"/>
      <c r="Q296" s="530"/>
      <c r="R296" s="530"/>
      <c r="S296" s="530"/>
      <c r="T296" s="530"/>
      <c r="U296" s="530"/>
      <c r="V296" s="530"/>
    </row>
    <row r="297" spans="1:22" ht="13.2" customHeight="1">
      <c r="A297" s="238"/>
      <c r="C297" s="228"/>
      <c r="D297" s="228"/>
      <c r="E297" s="228"/>
      <c r="F297" s="228"/>
      <c r="G297" s="228"/>
      <c r="H297" s="218"/>
      <c r="I297" s="228"/>
      <c r="J297" s="230"/>
      <c r="K297" s="225"/>
      <c r="L297" s="199"/>
      <c r="M297" s="166"/>
      <c r="N297" s="225"/>
      <c r="O297" s="530"/>
      <c r="P297" s="530"/>
      <c r="Q297" s="530"/>
      <c r="R297" s="530"/>
      <c r="S297" s="530"/>
      <c r="T297" s="530"/>
      <c r="U297" s="530"/>
      <c r="V297" s="530"/>
    </row>
    <row r="298" spans="1:22" ht="13.2" customHeight="1">
      <c r="A298" s="238"/>
      <c r="C298" s="228"/>
      <c r="D298" s="228"/>
      <c r="E298" s="228"/>
      <c r="F298" s="228"/>
      <c r="G298" s="228"/>
      <c r="H298" s="218"/>
      <c r="I298" s="228"/>
      <c r="J298" s="230"/>
      <c r="K298" s="225"/>
      <c r="L298" s="199"/>
      <c r="M298" s="166"/>
      <c r="N298" s="225"/>
      <c r="O298" s="530"/>
      <c r="P298" s="530"/>
      <c r="Q298" s="530"/>
      <c r="R298" s="530"/>
      <c r="S298" s="530"/>
      <c r="T298" s="530"/>
      <c r="U298" s="530"/>
      <c r="V298" s="530"/>
    </row>
    <row r="299" spans="1:22" ht="13.2" customHeight="1">
      <c r="A299" s="238"/>
      <c r="C299" s="228"/>
      <c r="D299" s="228"/>
      <c r="E299" s="228"/>
      <c r="F299" s="228"/>
      <c r="G299" s="228"/>
      <c r="H299" s="218"/>
      <c r="I299" s="228"/>
      <c r="J299" s="230"/>
      <c r="K299" s="225"/>
      <c r="L299" s="199"/>
      <c r="M299" s="166"/>
      <c r="N299" s="225"/>
      <c r="O299" s="530"/>
      <c r="P299" s="530"/>
      <c r="Q299" s="530"/>
      <c r="R299" s="530"/>
      <c r="S299" s="530"/>
      <c r="T299" s="530"/>
      <c r="U299" s="530"/>
      <c r="V299" s="530"/>
    </row>
    <row r="300" spans="1:22" ht="13.2" customHeight="1">
      <c r="A300" s="238"/>
      <c r="C300" s="228"/>
      <c r="D300" s="228"/>
      <c r="E300" s="228"/>
      <c r="F300" s="228"/>
      <c r="G300" s="228"/>
      <c r="H300" s="218"/>
      <c r="I300" s="228"/>
      <c r="J300" s="230"/>
      <c r="K300" s="225"/>
      <c r="L300" s="199"/>
      <c r="M300" s="166"/>
      <c r="N300" s="225"/>
      <c r="O300" s="530"/>
      <c r="P300" s="530"/>
      <c r="Q300" s="530"/>
      <c r="R300" s="530"/>
      <c r="S300" s="530"/>
      <c r="T300" s="530"/>
      <c r="U300" s="530"/>
      <c r="V300" s="530"/>
    </row>
    <row r="301" spans="1:22" ht="13.2" customHeight="1">
      <c r="A301" s="238"/>
      <c r="C301" s="228"/>
      <c r="D301" s="228"/>
      <c r="E301" s="228"/>
      <c r="F301" s="228"/>
      <c r="G301" s="228"/>
      <c r="H301" s="218"/>
      <c r="I301" s="228"/>
      <c r="J301" s="230"/>
      <c r="K301" s="225"/>
      <c r="L301" s="199"/>
      <c r="M301" s="166"/>
      <c r="N301" s="225"/>
      <c r="O301" s="530"/>
      <c r="P301" s="530"/>
      <c r="Q301" s="530"/>
      <c r="R301" s="530"/>
      <c r="S301" s="530"/>
      <c r="T301" s="530"/>
      <c r="U301" s="530"/>
      <c r="V301" s="530"/>
    </row>
    <row r="302" spans="1:22" ht="13.2" customHeight="1">
      <c r="A302" s="238"/>
      <c r="C302" s="228"/>
      <c r="D302" s="228"/>
      <c r="E302" s="228"/>
      <c r="F302" s="228"/>
      <c r="G302" s="228"/>
      <c r="H302" s="218"/>
      <c r="I302" s="228"/>
      <c r="J302" s="230"/>
      <c r="K302" s="225"/>
      <c r="L302" s="199"/>
      <c r="M302" s="166"/>
      <c r="N302" s="225"/>
      <c r="O302" s="530"/>
      <c r="P302" s="530"/>
      <c r="Q302" s="530"/>
      <c r="R302" s="530"/>
      <c r="S302" s="530"/>
      <c r="T302" s="530"/>
      <c r="U302" s="530"/>
      <c r="V302" s="530"/>
    </row>
    <row r="303" spans="1:22" ht="13.2" customHeight="1">
      <c r="A303" s="238"/>
      <c r="C303" s="228"/>
      <c r="D303" s="228"/>
      <c r="E303" s="228"/>
      <c r="F303" s="228"/>
      <c r="G303" s="228"/>
      <c r="H303" s="218"/>
      <c r="I303" s="228"/>
      <c r="J303" s="230"/>
      <c r="K303" s="225"/>
      <c r="L303" s="199"/>
      <c r="M303" s="166"/>
      <c r="N303" s="225"/>
      <c r="O303" s="530"/>
      <c r="P303" s="530"/>
      <c r="Q303" s="530"/>
      <c r="R303" s="530"/>
      <c r="S303" s="530"/>
      <c r="T303" s="530"/>
      <c r="U303" s="530"/>
      <c r="V303" s="530"/>
    </row>
    <row r="304" spans="1:22" ht="13.2" customHeight="1">
      <c r="A304" s="238"/>
      <c r="C304" s="228"/>
      <c r="D304" s="228"/>
      <c r="E304" s="228"/>
      <c r="F304" s="228"/>
      <c r="G304" s="228"/>
      <c r="H304" s="218"/>
      <c r="I304" s="228"/>
      <c r="J304" s="230"/>
      <c r="K304" s="225"/>
      <c r="L304" s="199"/>
      <c r="M304" s="166"/>
      <c r="N304" s="225"/>
      <c r="O304" s="530"/>
      <c r="P304" s="530"/>
      <c r="Q304" s="530"/>
      <c r="R304" s="530"/>
      <c r="S304" s="530"/>
      <c r="T304" s="530"/>
      <c r="U304" s="530"/>
      <c r="V304" s="530"/>
    </row>
    <row r="305" spans="1:22" ht="13.2" customHeight="1">
      <c r="A305" s="238"/>
      <c r="C305" s="228"/>
      <c r="D305" s="228"/>
      <c r="E305" s="228"/>
      <c r="F305" s="228"/>
      <c r="G305" s="228"/>
      <c r="H305" s="218"/>
      <c r="I305" s="228"/>
      <c r="J305" s="230"/>
      <c r="K305" s="225"/>
      <c r="L305" s="199"/>
      <c r="M305" s="166"/>
      <c r="N305" s="225"/>
      <c r="O305" s="530"/>
      <c r="P305" s="530"/>
      <c r="Q305" s="530"/>
      <c r="R305" s="530"/>
      <c r="S305" s="530"/>
      <c r="T305" s="530"/>
      <c r="U305" s="530"/>
      <c r="V305" s="530"/>
    </row>
    <row r="306" spans="1:22" ht="13.2" customHeight="1">
      <c r="A306" s="238"/>
      <c r="C306" s="228"/>
      <c r="D306" s="228"/>
      <c r="E306" s="228"/>
      <c r="F306" s="228"/>
      <c r="G306" s="228"/>
      <c r="H306" s="218"/>
      <c r="I306" s="228"/>
      <c r="J306" s="230"/>
      <c r="K306" s="225"/>
      <c r="L306" s="199"/>
      <c r="M306" s="166"/>
      <c r="N306" s="225"/>
      <c r="O306" s="530"/>
      <c r="P306" s="530"/>
      <c r="Q306" s="530"/>
      <c r="R306" s="530"/>
      <c r="S306" s="530"/>
      <c r="T306" s="530"/>
      <c r="U306" s="530"/>
      <c r="V306" s="530"/>
    </row>
    <row r="307" spans="1:22" ht="13.2" customHeight="1">
      <c r="A307" s="238"/>
      <c r="C307" s="228"/>
      <c r="D307" s="228"/>
      <c r="E307" s="228"/>
      <c r="F307" s="228"/>
      <c r="G307" s="228"/>
      <c r="H307" s="218"/>
      <c r="I307" s="228"/>
      <c r="J307" s="230"/>
      <c r="K307" s="225"/>
      <c r="L307" s="199"/>
      <c r="M307" s="166"/>
      <c r="N307" s="225"/>
      <c r="O307" s="530"/>
      <c r="P307" s="530"/>
      <c r="Q307" s="530"/>
      <c r="R307" s="530"/>
      <c r="S307" s="530"/>
      <c r="T307" s="530"/>
      <c r="U307" s="530"/>
      <c r="V307" s="530"/>
    </row>
    <row r="308" spans="1:22" ht="13.2" customHeight="1">
      <c r="A308" s="238"/>
      <c r="C308" s="228"/>
      <c r="D308" s="228"/>
      <c r="E308" s="228"/>
      <c r="F308" s="228"/>
      <c r="G308" s="228"/>
      <c r="H308" s="218"/>
      <c r="I308" s="228"/>
      <c r="J308" s="230"/>
      <c r="K308" s="225"/>
      <c r="L308" s="199"/>
      <c r="M308" s="166"/>
      <c r="N308" s="225"/>
      <c r="O308" s="530"/>
      <c r="P308" s="530"/>
      <c r="Q308" s="530"/>
      <c r="R308" s="530"/>
      <c r="S308" s="530"/>
      <c r="T308" s="530"/>
      <c r="U308" s="530"/>
      <c r="V308" s="530"/>
    </row>
    <row r="309" spans="1:22" ht="13.2" customHeight="1">
      <c r="A309" s="238"/>
      <c r="C309" s="228"/>
      <c r="D309" s="228"/>
      <c r="E309" s="228"/>
      <c r="F309" s="228"/>
      <c r="G309" s="228"/>
      <c r="H309" s="218"/>
      <c r="I309" s="228"/>
      <c r="J309" s="230"/>
      <c r="K309" s="225"/>
      <c r="L309" s="199"/>
      <c r="M309" s="166"/>
      <c r="N309" s="225"/>
      <c r="O309" s="530"/>
      <c r="P309" s="530"/>
      <c r="Q309" s="530"/>
      <c r="R309" s="530"/>
      <c r="S309" s="530"/>
      <c r="T309" s="530"/>
      <c r="U309" s="530"/>
      <c r="V309" s="530"/>
    </row>
    <row r="310" spans="1:22" ht="13.2" customHeight="1">
      <c r="A310" s="238"/>
      <c r="C310" s="228"/>
      <c r="D310" s="228"/>
      <c r="E310" s="228"/>
      <c r="F310" s="228"/>
      <c r="G310" s="228"/>
      <c r="H310" s="218"/>
      <c r="I310" s="228"/>
      <c r="J310" s="230"/>
      <c r="K310" s="225"/>
      <c r="L310" s="199"/>
      <c r="M310" s="166"/>
      <c r="N310" s="225"/>
      <c r="O310" s="530"/>
      <c r="P310" s="530"/>
      <c r="Q310" s="530"/>
      <c r="R310" s="530"/>
      <c r="S310" s="530"/>
      <c r="T310" s="530"/>
      <c r="U310" s="530"/>
      <c r="V310" s="530"/>
    </row>
    <row r="311" spans="1:22" ht="13.2" customHeight="1">
      <c r="A311" s="238"/>
      <c r="C311" s="228"/>
      <c r="D311" s="228"/>
      <c r="E311" s="228"/>
      <c r="F311" s="228"/>
      <c r="G311" s="228"/>
      <c r="H311" s="218"/>
      <c r="I311" s="228"/>
      <c r="J311" s="230"/>
      <c r="K311" s="225"/>
      <c r="L311" s="199"/>
      <c r="M311" s="166"/>
      <c r="N311" s="225"/>
      <c r="O311" s="530"/>
      <c r="P311" s="530"/>
      <c r="Q311" s="530"/>
      <c r="R311" s="530"/>
      <c r="S311" s="530"/>
      <c r="T311" s="530"/>
      <c r="U311" s="530"/>
      <c r="V311" s="530"/>
    </row>
    <row r="312" spans="1:22" ht="13.2" customHeight="1">
      <c r="A312" s="238"/>
      <c r="C312" s="228"/>
      <c r="D312" s="228"/>
      <c r="E312" s="228"/>
      <c r="F312" s="228"/>
      <c r="G312" s="228"/>
      <c r="H312" s="218"/>
      <c r="I312" s="228"/>
      <c r="J312" s="230"/>
      <c r="K312" s="225"/>
      <c r="L312" s="199"/>
      <c r="M312" s="166"/>
      <c r="N312" s="225"/>
      <c r="O312" s="530"/>
      <c r="P312" s="530"/>
      <c r="Q312" s="530"/>
      <c r="R312" s="530"/>
      <c r="S312" s="530"/>
      <c r="T312" s="530"/>
      <c r="U312" s="530"/>
      <c r="V312" s="530"/>
    </row>
    <row r="313" spans="1:22" ht="13.2" customHeight="1">
      <c r="A313" s="238"/>
      <c r="C313" s="228"/>
      <c r="D313" s="228"/>
      <c r="E313" s="228"/>
      <c r="F313" s="228"/>
      <c r="G313" s="228"/>
      <c r="H313" s="218"/>
      <c r="I313" s="228"/>
      <c r="J313" s="230"/>
      <c r="K313" s="225"/>
      <c r="L313" s="199"/>
      <c r="M313" s="166"/>
      <c r="N313" s="225"/>
      <c r="O313" s="530"/>
      <c r="P313" s="530"/>
      <c r="Q313" s="530"/>
      <c r="R313" s="530"/>
      <c r="S313" s="530"/>
      <c r="T313" s="530"/>
      <c r="U313" s="530"/>
      <c r="V313" s="530"/>
    </row>
    <row r="314" spans="1:22" ht="13.2" customHeight="1">
      <c r="A314" s="238"/>
      <c r="C314" s="228"/>
      <c r="D314" s="228"/>
      <c r="E314" s="228"/>
      <c r="F314" s="228"/>
      <c r="G314" s="228"/>
      <c r="H314" s="218"/>
      <c r="I314" s="228"/>
      <c r="J314" s="230"/>
      <c r="K314" s="225"/>
      <c r="L314" s="199"/>
      <c r="M314" s="166"/>
      <c r="N314" s="225"/>
      <c r="O314" s="530"/>
      <c r="P314" s="530"/>
      <c r="Q314" s="530"/>
      <c r="R314" s="530"/>
      <c r="S314" s="530"/>
      <c r="T314" s="530"/>
      <c r="U314" s="530"/>
      <c r="V314" s="530"/>
    </row>
    <row r="315" spans="1:22" ht="13.2" customHeight="1">
      <c r="A315" s="238"/>
      <c r="C315" s="228"/>
      <c r="D315" s="228"/>
      <c r="E315" s="228"/>
      <c r="F315" s="228"/>
      <c r="G315" s="228"/>
      <c r="H315" s="218"/>
      <c r="I315" s="228"/>
      <c r="J315" s="230"/>
      <c r="K315" s="225"/>
      <c r="L315" s="199"/>
      <c r="M315" s="166"/>
      <c r="N315" s="225"/>
      <c r="O315" s="530"/>
      <c r="P315" s="530"/>
      <c r="Q315" s="530"/>
      <c r="R315" s="530"/>
      <c r="S315" s="530"/>
      <c r="T315" s="530"/>
      <c r="U315" s="530"/>
      <c r="V315" s="530"/>
    </row>
    <row r="316" spans="1:22" ht="13.2" customHeight="1">
      <c r="A316" s="238"/>
      <c r="C316" s="228"/>
      <c r="D316" s="228"/>
      <c r="E316" s="228"/>
      <c r="F316" s="228"/>
      <c r="G316" s="228"/>
      <c r="H316" s="218"/>
      <c r="I316" s="228"/>
      <c r="J316" s="230"/>
      <c r="K316" s="225"/>
      <c r="L316" s="199"/>
      <c r="M316" s="166"/>
      <c r="N316" s="225"/>
      <c r="O316" s="530"/>
      <c r="P316" s="530"/>
      <c r="Q316" s="530"/>
      <c r="R316" s="530"/>
      <c r="S316" s="530"/>
      <c r="T316" s="530"/>
      <c r="U316" s="530"/>
      <c r="V316" s="530"/>
    </row>
    <row r="317" spans="1:22" ht="13.2" customHeight="1">
      <c r="A317" s="238"/>
      <c r="C317" s="228"/>
      <c r="D317" s="228"/>
      <c r="E317" s="228"/>
      <c r="F317" s="228"/>
      <c r="G317" s="228"/>
      <c r="H317" s="218"/>
      <c r="I317" s="228"/>
      <c r="J317" s="230"/>
      <c r="K317" s="225"/>
      <c r="L317" s="199"/>
      <c r="M317" s="166"/>
      <c r="N317" s="225"/>
      <c r="O317" s="530"/>
      <c r="P317" s="530"/>
      <c r="Q317" s="530"/>
      <c r="R317" s="530"/>
      <c r="S317" s="530"/>
      <c r="T317" s="530"/>
      <c r="U317" s="530"/>
      <c r="V317" s="530"/>
    </row>
    <row r="318" spans="1:22" ht="13.2" customHeight="1">
      <c r="A318" s="238"/>
      <c r="C318" s="228"/>
      <c r="D318" s="228"/>
      <c r="E318" s="228"/>
      <c r="F318" s="228"/>
      <c r="G318" s="228"/>
      <c r="H318" s="218"/>
      <c r="I318" s="228"/>
      <c r="J318" s="230"/>
      <c r="K318" s="225"/>
      <c r="L318" s="199"/>
      <c r="M318" s="166"/>
      <c r="N318" s="225"/>
      <c r="O318" s="530"/>
      <c r="P318" s="530"/>
      <c r="Q318" s="530"/>
      <c r="R318" s="530"/>
      <c r="S318" s="530"/>
      <c r="T318" s="530"/>
      <c r="U318" s="530"/>
      <c r="V318" s="530"/>
    </row>
    <row r="319" spans="1:22" ht="13.2" customHeight="1">
      <c r="A319" s="238"/>
      <c r="C319" s="228"/>
      <c r="D319" s="228"/>
      <c r="E319" s="228"/>
      <c r="F319" s="228"/>
      <c r="G319" s="228"/>
      <c r="H319" s="218"/>
      <c r="I319" s="228"/>
      <c r="J319" s="230"/>
      <c r="K319" s="225"/>
      <c r="L319" s="199"/>
      <c r="M319" s="166"/>
      <c r="N319" s="225"/>
      <c r="O319" s="530"/>
      <c r="P319" s="530"/>
      <c r="Q319" s="530"/>
      <c r="R319" s="530"/>
      <c r="S319" s="530"/>
      <c r="T319" s="530"/>
      <c r="U319" s="530"/>
      <c r="V319" s="530"/>
    </row>
    <row r="320" spans="1:22" ht="13.2" customHeight="1">
      <c r="A320" s="238"/>
      <c r="C320" s="228"/>
      <c r="D320" s="228"/>
      <c r="E320" s="228"/>
      <c r="F320" s="228"/>
      <c r="G320" s="228"/>
      <c r="H320" s="218"/>
      <c r="I320" s="228"/>
      <c r="J320" s="230"/>
      <c r="K320" s="225"/>
      <c r="L320" s="199"/>
      <c r="M320" s="166"/>
      <c r="N320" s="225"/>
      <c r="O320" s="530"/>
      <c r="P320" s="530"/>
      <c r="Q320" s="530"/>
      <c r="R320" s="530"/>
      <c r="S320" s="530"/>
      <c r="T320" s="530"/>
      <c r="U320" s="530"/>
      <c r="V320" s="530"/>
    </row>
    <row r="321" spans="1:22" ht="13.2" customHeight="1">
      <c r="A321" s="238"/>
      <c r="C321" s="228"/>
      <c r="D321" s="228"/>
      <c r="E321" s="228"/>
      <c r="F321" s="228"/>
      <c r="G321" s="228"/>
      <c r="H321" s="218"/>
      <c r="I321" s="228"/>
      <c r="J321" s="230"/>
      <c r="K321" s="225"/>
      <c r="L321" s="199"/>
      <c r="M321" s="166"/>
      <c r="N321" s="225"/>
      <c r="O321" s="530"/>
      <c r="P321" s="530"/>
      <c r="Q321" s="530"/>
      <c r="R321" s="530"/>
      <c r="S321" s="530"/>
      <c r="T321" s="530"/>
      <c r="U321" s="530"/>
      <c r="V321" s="530"/>
    </row>
    <row r="322" spans="1:22" ht="13.2" customHeight="1">
      <c r="A322" s="238"/>
      <c r="C322" s="228"/>
      <c r="D322" s="228"/>
      <c r="E322" s="228"/>
      <c r="F322" s="228"/>
      <c r="G322" s="228"/>
      <c r="H322" s="218"/>
      <c r="I322" s="228"/>
      <c r="J322" s="230"/>
      <c r="K322" s="225"/>
      <c r="L322" s="199"/>
      <c r="M322" s="166"/>
      <c r="N322" s="225"/>
      <c r="O322" s="530"/>
      <c r="P322" s="530"/>
      <c r="Q322" s="530"/>
      <c r="R322" s="530"/>
      <c r="S322" s="530"/>
      <c r="T322" s="530"/>
      <c r="U322" s="530"/>
      <c r="V322" s="530"/>
    </row>
    <row r="323" spans="1:22" ht="13.2" customHeight="1">
      <c r="A323" s="238"/>
      <c r="C323" s="228"/>
      <c r="D323" s="228"/>
      <c r="E323" s="228"/>
      <c r="F323" s="228"/>
      <c r="G323" s="228"/>
      <c r="H323" s="218"/>
      <c r="I323" s="228"/>
      <c r="J323" s="230"/>
      <c r="K323" s="225"/>
      <c r="L323" s="199"/>
      <c r="M323" s="166"/>
      <c r="N323" s="225"/>
      <c r="O323" s="530"/>
      <c r="P323" s="530"/>
      <c r="Q323" s="530"/>
      <c r="R323" s="530"/>
      <c r="S323" s="530"/>
      <c r="T323" s="530"/>
      <c r="U323" s="530"/>
      <c r="V323" s="530"/>
    </row>
    <row r="324" spans="1:22" ht="13.2" customHeight="1">
      <c r="A324" s="238"/>
      <c r="C324" s="228"/>
      <c r="D324" s="228"/>
      <c r="E324" s="228"/>
      <c r="F324" s="228"/>
      <c r="G324" s="228"/>
      <c r="H324" s="218"/>
      <c r="I324" s="228"/>
      <c r="J324" s="230"/>
      <c r="K324" s="225"/>
      <c r="L324" s="199"/>
      <c r="M324" s="166"/>
      <c r="N324" s="225"/>
      <c r="O324" s="530"/>
      <c r="P324" s="530"/>
      <c r="Q324" s="530"/>
      <c r="R324" s="530"/>
      <c r="S324" s="530"/>
      <c r="T324" s="530"/>
      <c r="U324" s="530"/>
      <c r="V324" s="530"/>
    </row>
    <row r="325" spans="1:22" ht="13.2" customHeight="1">
      <c r="A325" s="238"/>
      <c r="C325" s="228"/>
      <c r="D325" s="228"/>
      <c r="E325" s="228"/>
      <c r="F325" s="228"/>
      <c r="G325" s="228"/>
      <c r="H325" s="218"/>
      <c r="I325" s="228"/>
      <c r="J325" s="230"/>
      <c r="K325" s="225"/>
      <c r="L325" s="199"/>
      <c r="M325" s="166"/>
      <c r="N325" s="225"/>
      <c r="O325" s="530"/>
      <c r="P325" s="530"/>
      <c r="Q325" s="530"/>
      <c r="R325" s="530"/>
      <c r="S325" s="530"/>
      <c r="T325" s="530"/>
      <c r="U325" s="530"/>
      <c r="V325" s="530"/>
    </row>
    <row r="326" spans="1:22" ht="13.2" customHeight="1">
      <c r="A326" s="238"/>
      <c r="C326" s="228"/>
      <c r="D326" s="228"/>
      <c r="E326" s="228"/>
      <c r="F326" s="228"/>
      <c r="G326" s="228"/>
      <c r="H326" s="218"/>
      <c r="I326" s="228"/>
      <c r="J326" s="230"/>
      <c r="K326" s="225"/>
      <c r="L326" s="199"/>
      <c r="M326" s="166"/>
      <c r="N326" s="225"/>
      <c r="O326" s="530"/>
      <c r="P326" s="530"/>
      <c r="Q326" s="530"/>
      <c r="R326" s="530"/>
      <c r="S326" s="530"/>
      <c r="T326" s="530"/>
      <c r="U326" s="530"/>
      <c r="V326" s="530"/>
    </row>
    <row r="327" spans="1:22" ht="13.2" customHeight="1">
      <c r="A327" s="238"/>
      <c r="C327" s="228"/>
      <c r="D327" s="228"/>
      <c r="E327" s="228"/>
      <c r="F327" s="228"/>
      <c r="G327" s="228"/>
      <c r="H327" s="218"/>
      <c r="I327" s="228"/>
      <c r="J327" s="230"/>
      <c r="K327" s="225"/>
      <c r="L327" s="199"/>
      <c r="M327" s="166"/>
      <c r="N327" s="225"/>
      <c r="O327" s="530"/>
      <c r="P327" s="530"/>
      <c r="Q327" s="530"/>
      <c r="R327" s="530"/>
      <c r="S327" s="530"/>
      <c r="T327" s="530"/>
      <c r="U327" s="530"/>
      <c r="V327" s="530"/>
    </row>
    <row r="328" spans="1:22" ht="13.2" customHeight="1">
      <c r="A328" s="238"/>
      <c r="C328" s="228"/>
      <c r="D328" s="228"/>
      <c r="E328" s="228"/>
      <c r="F328" s="228"/>
      <c r="G328" s="228"/>
      <c r="H328" s="218"/>
      <c r="I328" s="228"/>
      <c r="J328" s="230"/>
      <c r="K328" s="225"/>
      <c r="L328" s="199"/>
      <c r="M328" s="166"/>
      <c r="N328" s="225"/>
      <c r="O328" s="530"/>
      <c r="P328" s="530"/>
      <c r="Q328" s="530"/>
      <c r="R328" s="530"/>
      <c r="S328" s="530"/>
      <c r="T328" s="530"/>
      <c r="U328" s="530"/>
      <c r="V328" s="530"/>
    </row>
    <row r="329" spans="1:22" ht="13.2" customHeight="1">
      <c r="A329" s="238"/>
      <c r="C329" s="228"/>
      <c r="D329" s="228"/>
      <c r="E329" s="228"/>
      <c r="F329" s="228"/>
      <c r="G329" s="228"/>
      <c r="H329" s="218"/>
      <c r="I329" s="228"/>
      <c r="J329" s="230"/>
      <c r="K329" s="225"/>
      <c r="L329" s="199"/>
      <c r="M329" s="166"/>
      <c r="N329" s="225"/>
      <c r="O329" s="530"/>
      <c r="P329" s="530"/>
      <c r="Q329" s="530"/>
      <c r="R329" s="530"/>
      <c r="S329" s="530"/>
      <c r="T329" s="530"/>
      <c r="U329" s="530"/>
      <c r="V329" s="530"/>
    </row>
    <row r="330" spans="1:22" ht="13.2" customHeight="1">
      <c r="A330" s="238"/>
      <c r="C330" s="228"/>
      <c r="D330" s="228"/>
      <c r="E330" s="228"/>
      <c r="F330" s="228"/>
      <c r="G330" s="228"/>
      <c r="H330" s="218"/>
      <c r="I330" s="228"/>
      <c r="J330" s="230"/>
      <c r="K330" s="225"/>
      <c r="L330" s="199"/>
      <c r="M330" s="166"/>
      <c r="N330" s="225"/>
      <c r="O330" s="530"/>
      <c r="P330" s="530"/>
      <c r="Q330" s="530"/>
      <c r="R330" s="530"/>
      <c r="S330" s="530"/>
      <c r="T330" s="530"/>
      <c r="U330" s="530"/>
      <c r="V330" s="530"/>
    </row>
    <row r="331" spans="1:22" ht="13.2" customHeight="1">
      <c r="A331" s="238"/>
      <c r="C331" s="228"/>
      <c r="D331" s="228"/>
      <c r="E331" s="228"/>
      <c r="F331" s="228"/>
      <c r="G331" s="228"/>
      <c r="H331" s="218"/>
      <c r="I331" s="228"/>
      <c r="J331" s="230"/>
      <c r="K331" s="225"/>
      <c r="L331" s="199"/>
      <c r="M331" s="166"/>
      <c r="N331" s="225"/>
      <c r="O331" s="530"/>
      <c r="P331" s="530"/>
      <c r="Q331" s="530"/>
      <c r="R331" s="530"/>
      <c r="S331" s="530"/>
      <c r="T331" s="530"/>
      <c r="U331" s="530"/>
      <c r="V331" s="530"/>
    </row>
    <row r="332" spans="1:22" ht="13.2" customHeight="1">
      <c r="A332" s="238"/>
      <c r="C332" s="228"/>
      <c r="D332" s="228"/>
      <c r="E332" s="228"/>
      <c r="F332" s="228"/>
      <c r="G332" s="228"/>
      <c r="H332" s="218"/>
      <c r="I332" s="228"/>
      <c r="J332" s="230"/>
      <c r="K332" s="225"/>
      <c r="L332" s="199"/>
      <c r="M332" s="166"/>
      <c r="N332" s="225"/>
      <c r="O332" s="530"/>
      <c r="P332" s="530"/>
      <c r="Q332" s="530"/>
      <c r="R332" s="530"/>
      <c r="S332" s="530"/>
      <c r="T332" s="530"/>
      <c r="U332" s="530"/>
      <c r="V332" s="530"/>
    </row>
    <row r="333" spans="1:22" ht="13.2" customHeight="1">
      <c r="A333" s="238"/>
      <c r="C333" s="228"/>
      <c r="D333" s="228"/>
      <c r="E333" s="228"/>
      <c r="F333" s="228"/>
      <c r="G333" s="228"/>
      <c r="H333" s="218"/>
      <c r="I333" s="228"/>
      <c r="J333" s="230"/>
      <c r="K333" s="225"/>
      <c r="L333" s="199"/>
      <c r="M333" s="166"/>
      <c r="N333" s="225"/>
      <c r="O333" s="530"/>
      <c r="P333" s="530"/>
      <c r="Q333" s="530"/>
      <c r="R333" s="530"/>
      <c r="S333" s="530"/>
      <c r="T333" s="530"/>
      <c r="U333" s="530"/>
      <c r="V333" s="530"/>
    </row>
    <row r="334" spans="1:22" ht="13.2" customHeight="1">
      <c r="A334" s="238"/>
      <c r="C334" s="228"/>
      <c r="D334" s="228"/>
      <c r="E334" s="228"/>
      <c r="F334" s="228"/>
      <c r="G334" s="228"/>
      <c r="H334" s="218"/>
      <c r="I334" s="228"/>
      <c r="J334" s="230"/>
      <c r="K334" s="225"/>
      <c r="L334" s="199"/>
      <c r="M334" s="166"/>
      <c r="N334" s="225"/>
      <c r="O334" s="530"/>
      <c r="P334" s="530"/>
      <c r="Q334" s="530"/>
      <c r="R334" s="530"/>
      <c r="S334" s="530"/>
      <c r="T334" s="530"/>
      <c r="U334" s="530"/>
      <c r="V334" s="530"/>
    </row>
    <row r="335" spans="1:22" ht="13.2" customHeight="1">
      <c r="A335" s="238"/>
      <c r="C335" s="228"/>
      <c r="D335" s="228"/>
      <c r="E335" s="228"/>
      <c r="F335" s="228"/>
      <c r="G335" s="228"/>
      <c r="H335" s="218"/>
      <c r="I335" s="228"/>
      <c r="J335" s="230"/>
      <c r="K335" s="225"/>
      <c r="L335" s="199"/>
      <c r="M335" s="166"/>
      <c r="N335" s="225"/>
      <c r="O335" s="530"/>
      <c r="P335" s="530"/>
      <c r="Q335" s="530"/>
      <c r="R335" s="530"/>
      <c r="S335" s="530"/>
      <c r="T335" s="530"/>
      <c r="U335" s="530"/>
      <c r="V335" s="530"/>
    </row>
    <row r="336" spans="1:22" ht="13.2" customHeight="1">
      <c r="A336" s="238"/>
      <c r="C336" s="228"/>
      <c r="D336" s="228"/>
      <c r="E336" s="228"/>
      <c r="F336" s="228"/>
      <c r="G336" s="228"/>
      <c r="H336" s="218"/>
      <c r="I336" s="228"/>
      <c r="J336" s="230"/>
      <c r="K336" s="225"/>
      <c r="L336" s="199"/>
      <c r="M336" s="166"/>
      <c r="N336" s="225"/>
      <c r="O336" s="530"/>
      <c r="P336" s="530"/>
      <c r="Q336" s="530"/>
      <c r="R336" s="530"/>
      <c r="S336" s="530"/>
      <c r="T336" s="530"/>
      <c r="U336" s="530"/>
      <c r="V336" s="530"/>
    </row>
    <row r="337" spans="1:22" ht="13.2" customHeight="1">
      <c r="A337" s="238"/>
      <c r="C337" s="228"/>
      <c r="D337" s="228"/>
      <c r="E337" s="228"/>
      <c r="F337" s="228"/>
      <c r="G337" s="228"/>
      <c r="H337" s="218"/>
      <c r="I337" s="228"/>
      <c r="J337" s="230"/>
      <c r="K337" s="225"/>
      <c r="L337" s="199"/>
      <c r="M337" s="166"/>
      <c r="N337" s="225"/>
      <c r="O337" s="530"/>
      <c r="P337" s="530"/>
      <c r="Q337" s="530"/>
      <c r="R337" s="530"/>
      <c r="S337" s="530"/>
      <c r="T337" s="530"/>
      <c r="U337" s="530"/>
      <c r="V337" s="530"/>
    </row>
    <row r="338" spans="1:22" ht="13.2" customHeight="1">
      <c r="A338" s="238"/>
      <c r="C338" s="228"/>
      <c r="D338" s="228"/>
      <c r="E338" s="228"/>
      <c r="F338" s="228"/>
      <c r="G338" s="228"/>
      <c r="H338" s="218"/>
      <c r="I338" s="228"/>
      <c r="J338" s="230"/>
      <c r="K338" s="225"/>
      <c r="L338" s="199"/>
      <c r="M338" s="166"/>
      <c r="N338" s="225"/>
      <c r="O338" s="530"/>
      <c r="P338" s="530"/>
      <c r="Q338" s="530"/>
      <c r="R338" s="530"/>
      <c r="S338" s="530"/>
      <c r="T338" s="530"/>
      <c r="U338" s="530"/>
      <c r="V338" s="530"/>
    </row>
    <row r="339" spans="1:22" ht="13.2" customHeight="1">
      <c r="A339" s="238"/>
      <c r="C339" s="228"/>
      <c r="D339" s="228"/>
      <c r="E339" s="228"/>
      <c r="F339" s="228"/>
      <c r="G339" s="228"/>
      <c r="H339" s="218"/>
      <c r="I339" s="228"/>
      <c r="J339" s="230"/>
      <c r="K339" s="225"/>
      <c r="L339" s="199"/>
      <c r="M339" s="166"/>
      <c r="N339" s="225"/>
      <c r="O339" s="530"/>
      <c r="P339" s="530"/>
      <c r="Q339" s="530"/>
      <c r="R339" s="530"/>
      <c r="S339" s="530"/>
      <c r="T339" s="530"/>
      <c r="U339" s="530"/>
      <c r="V339" s="530"/>
    </row>
    <row r="340" spans="1:22" ht="13.2" customHeight="1">
      <c r="A340" s="238"/>
      <c r="C340" s="228"/>
      <c r="D340" s="228"/>
      <c r="E340" s="228"/>
      <c r="F340" s="228"/>
      <c r="G340" s="228"/>
      <c r="H340" s="218"/>
      <c r="I340" s="228"/>
      <c r="J340" s="230"/>
      <c r="K340" s="225"/>
      <c r="L340" s="199"/>
      <c r="M340" s="166"/>
      <c r="N340" s="225"/>
      <c r="O340" s="530"/>
      <c r="P340" s="530"/>
      <c r="Q340" s="530"/>
      <c r="R340" s="530"/>
      <c r="S340" s="530"/>
      <c r="T340" s="530"/>
      <c r="U340" s="530"/>
      <c r="V340" s="530"/>
    </row>
    <row r="341" spans="1:22" ht="13.2" customHeight="1">
      <c r="A341" s="238"/>
      <c r="C341" s="228"/>
      <c r="D341" s="228"/>
      <c r="E341" s="228"/>
      <c r="F341" s="228"/>
      <c r="G341" s="228"/>
      <c r="H341" s="218"/>
      <c r="I341" s="228"/>
      <c r="J341" s="230"/>
      <c r="K341" s="225"/>
      <c r="L341" s="199"/>
      <c r="M341" s="166"/>
      <c r="N341" s="225"/>
      <c r="O341" s="530"/>
      <c r="P341" s="530"/>
      <c r="Q341" s="530"/>
      <c r="R341" s="530"/>
      <c r="S341" s="530"/>
      <c r="T341" s="530"/>
      <c r="U341" s="530"/>
      <c r="V341" s="530"/>
    </row>
    <row r="342" spans="1:22" ht="13.2" customHeight="1">
      <c r="A342" s="238"/>
      <c r="C342" s="228"/>
      <c r="D342" s="228"/>
      <c r="E342" s="228"/>
      <c r="F342" s="228"/>
      <c r="G342" s="228"/>
      <c r="H342" s="218"/>
      <c r="I342" s="228"/>
      <c r="J342" s="230"/>
      <c r="K342" s="225"/>
      <c r="L342" s="199"/>
      <c r="M342" s="166"/>
      <c r="N342" s="225"/>
      <c r="O342" s="530"/>
      <c r="P342" s="530"/>
      <c r="Q342" s="530"/>
      <c r="R342" s="530"/>
      <c r="S342" s="530"/>
      <c r="T342" s="530"/>
      <c r="U342" s="530"/>
      <c r="V342" s="530"/>
    </row>
    <row r="343" spans="1:22" ht="13.2" customHeight="1">
      <c r="A343" s="238"/>
      <c r="C343" s="228"/>
      <c r="D343" s="228"/>
      <c r="E343" s="228"/>
      <c r="F343" s="228"/>
      <c r="G343" s="228"/>
      <c r="H343" s="218"/>
      <c r="I343" s="228"/>
      <c r="J343" s="230"/>
      <c r="K343" s="225"/>
      <c r="L343" s="199"/>
      <c r="M343" s="166"/>
      <c r="N343" s="225"/>
      <c r="O343" s="530"/>
      <c r="P343" s="530"/>
      <c r="Q343" s="530"/>
      <c r="R343" s="530"/>
      <c r="S343" s="530"/>
      <c r="T343" s="530"/>
      <c r="U343" s="530"/>
      <c r="V343" s="530"/>
    </row>
    <row r="344" spans="1:22" ht="13.2" customHeight="1">
      <c r="A344" s="238"/>
      <c r="C344" s="228"/>
      <c r="D344" s="228"/>
      <c r="E344" s="228"/>
      <c r="F344" s="228"/>
      <c r="G344" s="228"/>
      <c r="H344" s="218"/>
      <c r="I344" s="228"/>
      <c r="J344" s="230"/>
      <c r="K344" s="225"/>
      <c r="L344" s="199"/>
      <c r="M344" s="166"/>
      <c r="N344" s="225"/>
      <c r="O344" s="530"/>
      <c r="P344" s="530"/>
      <c r="Q344" s="530"/>
      <c r="R344" s="530"/>
      <c r="S344" s="530"/>
      <c r="T344" s="530"/>
      <c r="U344" s="530"/>
      <c r="V344" s="530"/>
    </row>
    <row r="345" spans="1:22" ht="13.2" customHeight="1">
      <c r="A345" s="238"/>
      <c r="C345" s="228"/>
      <c r="D345" s="228"/>
      <c r="E345" s="228"/>
      <c r="F345" s="228"/>
      <c r="G345" s="228"/>
      <c r="H345" s="218"/>
      <c r="I345" s="228"/>
      <c r="J345" s="230"/>
      <c r="K345" s="225"/>
      <c r="L345" s="199"/>
      <c r="M345" s="166"/>
      <c r="N345" s="225"/>
      <c r="O345" s="530"/>
      <c r="P345" s="530"/>
      <c r="Q345" s="530"/>
      <c r="R345" s="530"/>
      <c r="S345" s="530"/>
      <c r="T345" s="530"/>
      <c r="U345" s="530"/>
      <c r="V345" s="530"/>
    </row>
    <row r="346" spans="1:22" ht="13.2" customHeight="1">
      <c r="A346" s="238"/>
      <c r="C346" s="228"/>
      <c r="D346" s="228"/>
      <c r="E346" s="228"/>
      <c r="F346" s="228"/>
      <c r="G346" s="228"/>
      <c r="H346" s="218"/>
      <c r="I346" s="228"/>
      <c r="J346" s="230"/>
      <c r="K346" s="225"/>
      <c r="L346" s="199"/>
      <c r="M346" s="166"/>
      <c r="N346" s="225"/>
      <c r="O346" s="530"/>
      <c r="P346" s="530"/>
      <c r="Q346" s="530"/>
      <c r="R346" s="530"/>
      <c r="S346" s="530"/>
      <c r="T346" s="530"/>
      <c r="U346" s="530"/>
      <c r="V346" s="530"/>
    </row>
    <row r="347" spans="1:22" ht="13.2" customHeight="1">
      <c r="A347" s="238"/>
      <c r="C347" s="228"/>
      <c r="D347" s="228"/>
      <c r="E347" s="228"/>
      <c r="F347" s="228"/>
      <c r="G347" s="228"/>
      <c r="H347" s="218"/>
      <c r="I347" s="228"/>
      <c r="J347" s="230"/>
      <c r="K347" s="225"/>
      <c r="L347" s="199"/>
      <c r="M347" s="166"/>
      <c r="N347" s="225"/>
      <c r="O347" s="530"/>
      <c r="P347" s="530"/>
      <c r="Q347" s="530"/>
      <c r="R347" s="530"/>
      <c r="S347" s="530"/>
      <c r="T347" s="530"/>
      <c r="U347" s="530"/>
      <c r="V347" s="530"/>
    </row>
    <row r="348" spans="1:22" ht="13.2" customHeight="1">
      <c r="A348" s="238"/>
      <c r="C348" s="228"/>
      <c r="D348" s="228"/>
      <c r="E348" s="228"/>
      <c r="F348" s="228"/>
      <c r="G348" s="228"/>
      <c r="H348" s="218"/>
      <c r="I348" s="228"/>
      <c r="J348" s="230"/>
      <c r="K348" s="225"/>
      <c r="L348" s="199"/>
      <c r="M348" s="166"/>
      <c r="N348" s="225"/>
      <c r="O348" s="530"/>
      <c r="P348" s="530"/>
      <c r="Q348" s="530"/>
      <c r="R348" s="530"/>
      <c r="S348" s="530"/>
      <c r="T348" s="530"/>
      <c r="U348" s="530"/>
      <c r="V348" s="530"/>
    </row>
    <row r="349" spans="1:22" ht="13.2" customHeight="1">
      <c r="A349" s="238"/>
      <c r="C349" s="228"/>
      <c r="D349" s="228"/>
      <c r="E349" s="228"/>
      <c r="F349" s="228"/>
      <c r="G349" s="228"/>
      <c r="H349" s="218"/>
      <c r="I349" s="228"/>
      <c r="J349" s="230"/>
      <c r="K349" s="225"/>
      <c r="L349" s="199"/>
      <c r="M349" s="166"/>
      <c r="N349" s="225"/>
      <c r="O349" s="530"/>
      <c r="P349" s="530"/>
      <c r="Q349" s="530"/>
      <c r="R349" s="530"/>
      <c r="S349" s="530"/>
      <c r="T349" s="530"/>
      <c r="U349" s="530"/>
      <c r="V349" s="530"/>
    </row>
    <row r="350" spans="1:22" ht="13.2" customHeight="1">
      <c r="A350" s="238"/>
      <c r="C350" s="228"/>
      <c r="D350" s="228"/>
      <c r="E350" s="228"/>
      <c r="F350" s="228"/>
      <c r="G350" s="228"/>
      <c r="H350" s="218"/>
      <c r="I350" s="228"/>
      <c r="J350" s="230"/>
      <c r="K350" s="225"/>
      <c r="L350" s="199"/>
      <c r="M350" s="166"/>
      <c r="N350" s="225"/>
      <c r="O350" s="530"/>
      <c r="P350" s="530"/>
      <c r="Q350" s="530"/>
      <c r="R350" s="530"/>
      <c r="S350" s="530"/>
      <c r="T350" s="530"/>
      <c r="U350" s="530"/>
      <c r="V350" s="530"/>
    </row>
    <row r="351" spans="1:22" ht="13.2" customHeight="1">
      <c r="A351" s="238"/>
      <c r="C351" s="228"/>
      <c r="D351" s="228"/>
      <c r="E351" s="228"/>
      <c r="F351" s="228"/>
      <c r="G351" s="228"/>
      <c r="H351" s="218"/>
      <c r="I351" s="228"/>
      <c r="J351" s="230"/>
      <c r="K351" s="225"/>
      <c r="L351" s="199"/>
      <c r="M351" s="166"/>
      <c r="N351" s="225"/>
      <c r="O351" s="530"/>
      <c r="P351" s="530"/>
      <c r="Q351" s="530"/>
      <c r="R351" s="530"/>
      <c r="S351" s="530"/>
      <c r="T351" s="530"/>
      <c r="U351" s="530"/>
      <c r="V351" s="530"/>
    </row>
    <row r="352" spans="1:22" ht="13.2" customHeight="1">
      <c r="A352" s="238"/>
      <c r="C352" s="228"/>
      <c r="D352" s="228"/>
      <c r="E352" s="228"/>
      <c r="F352" s="228"/>
      <c r="G352" s="228"/>
      <c r="H352" s="218"/>
      <c r="I352" s="228"/>
      <c r="J352" s="230"/>
      <c r="K352" s="225"/>
      <c r="L352" s="199"/>
      <c r="M352" s="166"/>
      <c r="N352" s="225"/>
      <c r="O352" s="530"/>
      <c r="P352" s="530"/>
      <c r="Q352" s="530"/>
      <c r="R352" s="530"/>
      <c r="S352" s="530"/>
      <c r="T352" s="530"/>
      <c r="U352" s="530"/>
      <c r="V352" s="530"/>
    </row>
    <row r="353" spans="1:22" ht="13.2" customHeight="1">
      <c r="A353" s="238"/>
      <c r="C353" s="228"/>
      <c r="D353" s="228"/>
      <c r="E353" s="228"/>
      <c r="F353" s="228"/>
      <c r="G353" s="228"/>
      <c r="H353" s="218"/>
      <c r="I353" s="228"/>
      <c r="J353" s="230"/>
      <c r="K353" s="225"/>
      <c r="L353" s="199"/>
      <c r="M353" s="166"/>
      <c r="N353" s="225"/>
      <c r="O353" s="530"/>
      <c r="P353" s="530"/>
      <c r="Q353" s="530"/>
      <c r="R353" s="530"/>
      <c r="S353" s="530"/>
      <c r="T353" s="530"/>
      <c r="U353" s="530"/>
      <c r="V353" s="530"/>
    </row>
    <row r="354" spans="1:22" ht="13.2" customHeight="1">
      <c r="A354" s="238"/>
      <c r="C354" s="228"/>
      <c r="D354" s="228"/>
      <c r="E354" s="228"/>
      <c r="F354" s="228"/>
      <c r="G354" s="228"/>
      <c r="H354" s="218"/>
      <c r="I354" s="228"/>
      <c r="J354" s="230"/>
      <c r="K354" s="225"/>
      <c r="L354" s="199"/>
      <c r="M354" s="166"/>
      <c r="N354" s="225"/>
      <c r="O354" s="530"/>
      <c r="P354" s="530"/>
      <c r="Q354" s="530"/>
      <c r="R354" s="530"/>
      <c r="S354" s="530"/>
      <c r="T354" s="530"/>
      <c r="U354" s="530"/>
      <c r="V354" s="530"/>
    </row>
    <row r="355" spans="1:22" ht="13.2" customHeight="1">
      <c r="A355" s="238"/>
      <c r="C355" s="228"/>
      <c r="D355" s="228"/>
      <c r="E355" s="228"/>
      <c r="F355" s="228"/>
      <c r="G355" s="228"/>
      <c r="H355" s="218"/>
      <c r="I355" s="228"/>
      <c r="J355" s="230"/>
      <c r="K355" s="225"/>
      <c r="L355" s="199"/>
      <c r="M355" s="166"/>
      <c r="N355" s="225"/>
      <c r="O355" s="530"/>
      <c r="P355" s="530"/>
      <c r="Q355" s="530"/>
      <c r="R355" s="530"/>
      <c r="S355" s="530"/>
      <c r="T355" s="530"/>
      <c r="U355" s="530"/>
      <c r="V355" s="530"/>
    </row>
    <row r="356" spans="1:22" ht="13.2" customHeight="1">
      <c r="A356" s="238"/>
      <c r="C356" s="228"/>
      <c r="D356" s="228"/>
      <c r="E356" s="228"/>
      <c r="F356" s="228"/>
      <c r="G356" s="228"/>
      <c r="H356" s="218"/>
      <c r="I356" s="228"/>
      <c r="J356" s="230"/>
      <c r="K356" s="225"/>
      <c r="L356" s="199"/>
      <c r="M356" s="166"/>
      <c r="N356" s="225"/>
      <c r="O356" s="530"/>
      <c r="P356" s="530"/>
      <c r="Q356" s="530"/>
      <c r="R356" s="530"/>
      <c r="S356" s="530"/>
      <c r="T356" s="530"/>
      <c r="U356" s="530"/>
      <c r="V356" s="530"/>
    </row>
    <row r="357" spans="1:22" ht="13.2" customHeight="1">
      <c r="A357" s="238"/>
      <c r="C357" s="228"/>
      <c r="D357" s="228"/>
      <c r="E357" s="228"/>
      <c r="F357" s="228"/>
      <c r="G357" s="228"/>
      <c r="H357" s="218"/>
      <c r="I357" s="228"/>
      <c r="J357" s="230"/>
      <c r="K357" s="225"/>
      <c r="L357" s="199"/>
      <c r="M357" s="166"/>
      <c r="N357" s="225"/>
      <c r="O357" s="530"/>
      <c r="P357" s="530"/>
      <c r="Q357" s="530"/>
      <c r="R357" s="530"/>
      <c r="S357" s="530"/>
      <c r="T357" s="530"/>
      <c r="U357" s="530"/>
      <c r="V357" s="530"/>
    </row>
    <row r="358" spans="1:22" ht="13.2" customHeight="1">
      <c r="A358" s="238"/>
      <c r="C358" s="228"/>
      <c r="D358" s="228"/>
      <c r="E358" s="228"/>
      <c r="F358" s="228"/>
      <c r="G358" s="228"/>
      <c r="H358" s="218"/>
      <c r="I358" s="228"/>
      <c r="J358" s="230"/>
      <c r="K358" s="225"/>
      <c r="L358" s="199"/>
      <c r="M358" s="166"/>
      <c r="N358" s="225"/>
      <c r="O358" s="530"/>
      <c r="P358" s="530"/>
      <c r="Q358" s="530"/>
      <c r="R358" s="530"/>
      <c r="S358" s="530"/>
      <c r="T358" s="530"/>
      <c r="U358" s="530"/>
      <c r="V358" s="530"/>
    </row>
    <row r="359" spans="1:22" ht="13.2" customHeight="1">
      <c r="A359" s="238"/>
      <c r="C359" s="228"/>
      <c r="D359" s="228"/>
      <c r="E359" s="228"/>
      <c r="F359" s="228"/>
      <c r="G359" s="228"/>
      <c r="H359" s="218"/>
      <c r="I359" s="228"/>
      <c r="J359" s="230"/>
      <c r="K359" s="225"/>
      <c r="L359" s="199"/>
      <c r="M359" s="166"/>
      <c r="N359" s="225"/>
      <c r="O359" s="530"/>
      <c r="P359" s="530"/>
      <c r="Q359" s="530"/>
      <c r="R359" s="530"/>
      <c r="S359" s="530"/>
      <c r="T359" s="530"/>
      <c r="U359" s="530"/>
      <c r="V359" s="530"/>
    </row>
    <row r="360" spans="1:22" ht="13.2" customHeight="1">
      <c r="A360" s="238"/>
      <c r="C360" s="228"/>
      <c r="D360" s="228"/>
      <c r="E360" s="228"/>
      <c r="F360" s="228"/>
      <c r="G360" s="228"/>
      <c r="H360" s="218"/>
      <c r="I360" s="228"/>
      <c r="J360" s="230"/>
      <c r="K360" s="225"/>
      <c r="L360" s="199"/>
      <c r="M360" s="166"/>
      <c r="N360" s="225"/>
      <c r="O360" s="530"/>
      <c r="P360" s="530"/>
      <c r="Q360" s="530"/>
      <c r="R360" s="530"/>
      <c r="S360" s="530"/>
      <c r="T360" s="530"/>
      <c r="U360" s="530"/>
      <c r="V360" s="530"/>
    </row>
    <row r="361" spans="1:22" ht="13.2" customHeight="1">
      <c r="A361" s="238"/>
      <c r="C361" s="228"/>
      <c r="D361" s="228"/>
      <c r="E361" s="228"/>
      <c r="F361" s="228"/>
      <c r="G361" s="228"/>
      <c r="H361" s="218"/>
      <c r="I361" s="228"/>
      <c r="J361" s="230"/>
      <c r="K361" s="225"/>
      <c r="L361" s="199"/>
      <c r="M361" s="166"/>
      <c r="N361" s="225"/>
      <c r="O361" s="530"/>
      <c r="P361" s="530"/>
      <c r="Q361" s="530"/>
      <c r="R361" s="530"/>
      <c r="S361" s="530"/>
      <c r="T361" s="530"/>
      <c r="U361" s="530"/>
      <c r="V361" s="530"/>
    </row>
    <row r="362" spans="1:22" ht="13.2" customHeight="1">
      <c r="A362" s="238"/>
      <c r="C362" s="228"/>
      <c r="D362" s="228"/>
      <c r="E362" s="228"/>
      <c r="F362" s="228"/>
      <c r="G362" s="228"/>
      <c r="H362" s="218"/>
      <c r="I362" s="228"/>
      <c r="J362" s="230"/>
      <c r="K362" s="225"/>
      <c r="L362" s="199"/>
      <c r="M362" s="166"/>
      <c r="N362" s="225"/>
      <c r="O362" s="530"/>
      <c r="P362" s="530"/>
      <c r="Q362" s="530"/>
      <c r="R362" s="530"/>
      <c r="S362" s="530"/>
      <c r="T362" s="530"/>
      <c r="U362" s="530"/>
      <c r="V362" s="530"/>
    </row>
    <row r="363" spans="1:22" ht="13.2" customHeight="1">
      <c r="A363" s="238"/>
      <c r="C363" s="228"/>
      <c r="D363" s="228"/>
      <c r="E363" s="228"/>
      <c r="F363" s="228"/>
      <c r="G363" s="228"/>
      <c r="H363" s="218"/>
      <c r="I363" s="228"/>
      <c r="J363" s="230"/>
      <c r="K363" s="225"/>
      <c r="L363" s="199"/>
      <c r="M363" s="166"/>
      <c r="N363" s="225"/>
      <c r="O363" s="530"/>
      <c r="P363" s="530"/>
      <c r="Q363" s="530"/>
      <c r="R363" s="530"/>
      <c r="S363" s="530"/>
      <c r="T363" s="530"/>
      <c r="U363" s="530"/>
      <c r="V363" s="530"/>
    </row>
    <row r="364" spans="1:22" ht="13.2" customHeight="1">
      <c r="A364" s="238"/>
      <c r="C364" s="228"/>
      <c r="D364" s="228"/>
      <c r="E364" s="228"/>
      <c r="F364" s="228"/>
      <c r="G364" s="228"/>
      <c r="H364" s="218"/>
      <c r="I364" s="228"/>
      <c r="J364" s="230"/>
      <c r="K364" s="225"/>
      <c r="L364" s="199"/>
      <c r="M364" s="166"/>
      <c r="N364" s="225"/>
      <c r="O364" s="530"/>
      <c r="P364" s="530"/>
      <c r="Q364" s="530"/>
      <c r="R364" s="530"/>
      <c r="S364" s="530"/>
      <c r="T364" s="530"/>
      <c r="U364" s="530"/>
      <c r="V364" s="530"/>
    </row>
    <row r="365" spans="1:22" ht="13.2" customHeight="1">
      <c r="A365" s="238"/>
      <c r="C365" s="228"/>
      <c r="D365" s="228"/>
      <c r="E365" s="228"/>
      <c r="F365" s="228"/>
      <c r="G365" s="228"/>
      <c r="H365" s="218"/>
      <c r="I365" s="228"/>
      <c r="J365" s="230"/>
      <c r="K365" s="225"/>
      <c r="L365" s="199"/>
      <c r="M365" s="166"/>
      <c r="N365" s="225"/>
      <c r="O365" s="530"/>
      <c r="P365" s="530"/>
      <c r="Q365" s="530"/>
      <c r="R365" s="530"/>
      <c r="S365" s="530"/>
      <c r="T365" s="530"/>
      <c r="U365" s="530"/>
      <c r="V365" s="530"/>
    </row>
    <row r="366" spans="1:22" ht="13.2" customHeight="1">
      <c r="A366" s="238"/>
      <c r="C366" s="228"/>
      <c r="D366" s="228"/>
      <c r="E366" s="228"/>
      <c r="F366" s="228"/>
      <c r="G366" s="228"/>
      <c r="H366" s="218"/>
      <c r="I366" s="228"/>
      <c r="J366" s="230"/>
      <c r="K366" s="225"/>
      <c r="L366" s="199"/>
      <c r="M366" s="166"/>
      <c r="N366" s="225"/>
      <c r="O366" s="530"/>
      <c r="P366" s="530"/>
      <c r="Q366" s="530"/>
      <c r="R366" s="530"/>
      <c r="S366" s="530"/>
      <c r="T366" s="530"/>
      <c r="U366" s="530"/>
      <c r="V366" s="530"/>
    </row>
    <row r="367" spans="1:22" ht="13.2" customHeight="1">
      <c r="A367" s="238"/>
      <c r="C367" s="228"/>
      <c r="D367" s="228"/>
      <c r="E367" s="228"/>
      <c r="F367" s="228"/>
      <c r="G367" s="228"/>
      <c r="H367" s="218"/>
      <c r="I367" s="228"/>
      <c r="J367" s="230"/>
      <c r="K367" s="225"/>
      <c r="L367" s="199"/>
      <c r="M367" s="166"/>
      <c r="N367" s="225"/>
      <c r="O367" s="530"/>
      <c r="P367" s="530"/>
      <c r="Q367" s="530"/>
      <c r="R367" s="530"/>
      <c r="S367" s="530"/>
      <c r="T367" s="530"/>
      <c r="U367" s="530"/>
      <c r="V367" s="530"/>
    </row>
    <row r="368" spans="1:22" ht="13.2" customHeight="1">
      <c r="A368" s="238"/>
      <c r="C368" s="228"/>
      <c r="D368" s="228"/>
      <c r="E368" s="228"/>
      <c r="F368" s="228"/>
      <c r="G368" s="228"/>
      <c r="H368" s="218"/>
      <c r="I368" s="228"/>
      <c r="J368" s="230"/>
      <c r="K368" s="225"/>
      <c r="L368" s="199"/>
      <c r="M368" s="166"/>
      <c r="N368" s="225"/>
      <c r="O368" s="530"/>
      <c r="P368" s="530"/>
      <c r="Q368" s="530"/>
      <c r="R368" s="530"/>
      <c r="S368" s="530"/>
      <c r="T368" s="530"/>
      <c r="U368" s="530"/>
      <c r="V368" s="530"/>
    </row>
    <row r="369" spans="1:22" ht="13.2" customHeight="1">
      <c r="A369" s="238"/>
      <c r="C369" s="228"/>
      <c r="D369" s="228"/>
      <c r="E369" s="228"/>
      <c r="F369" s="228"/>
      <c r="G369" s="228"/>
      <c r="H369" s="218"/>
      <c r="I369" s="228"/>
      <c r="J369" s="230"/>
      <c r="K369" s="225"/>
      <c r="L369" s="199"/>
      <c r="M369" s="166"/>
      <c r="N369" s="225"/>
      <c r="O369" s="530"/>
      <c r="P369" s="530"/>
      <c r="Q369" s="530"/>
      <c r="R369" s="530"/>
      <c r="S369" s="530"/>
      <c r="T369" s="530"/>
      <c r="U369" s="530"/>
      <c r="V369" s="530"/>
    </row>
    <row r="370" spans="1:22" ht="13.2" customHeight="1">
      <c r="A370" s="238"/>
      <c r="C370" s="228"/>
      <c r="D370" s="228"/>
      <c r="E370" s="228"/>
      <c r="F370" s="228"/>
      <c r="G370" s="228"/>
      <c r="H370" s="218"/>
      <c r="I370" s="228"/>
      <c r="J370" s="230"/>
      <c r="K370" s="225"/>
      <c r="L370" s="199"/>
      <c r="M370" s="166"/>
      <c r="N370" s="225"/>
      <c r="O370" s="530"/>
      <c r="P370" s="530"/>
      <c r="Q370" s="530"/>
      <c r="R370" s="530"/>
      <c r="S370" s="530"/>
      <c r="T370" s="530"/>
      <c r="U370" s="530"/>
      <c r="V370" s="530"/>
    </row>
    <row r="371" spans="1:22" ht="13.2" customHeight="1">
      <c r="A371" s="238"/>
      <c r="C371" s="228"/>
      <c r="D371" s="228"/>
      <c r="E371" s="228"/>
      <c r="F371" s="228"/>
      <c r="G371" s="228"/>
      <c r="H371" s="218"/>
      <c r="I371" s="228"/>
      <c r="J371" s="230"/>
      <c r="K371" s="225"/>
      <c r="L371" s="199"/>
      <c r="M371" s="166"/>
      <c r="N371" s="225"/>
      <c r="O371" s="530"/>
      <c r="P371" s="530"/>
      <c r="Q371" s="530"/>
      <c r="R371" s="530"/>
      <c r="S371" s="530"/>
      <c r="T371" s="530"/>
      <c r="U371" s="530"/>
      <c r="V371" s="530"/>
    </row>
    <row r="372" spans="1:22" ht="13.2" customHeight="1">
      <c r="A372" s="238"/>
      <c r="C372" s="228"/>
      <c r="D372" s="228"/>
      <c r="E372" s="228"/>
      <c r="F372" s="228"/>
      <c r="G372" s="228"/>
      <c r="H372" s="218"/>
      <c r="I372" s="228"/>
      <c r="J372" s="230"/>
      <c r="K372" s="225"/>
      <c r="L372" s="199"/>
      <c r="M372" s="166"/>
      <c r="N372" s="225"/>
      <c r="O372" s="530"/>
      <c r="P372" s="530"/>
      <c r="Q372" s="530"/>
      <c r="R372" s="530"/>
      <c r="S372" s="530"/>
      <c r="T372" s="530"/>
      <c r="U372" s="530"/>
      <c r="V372" s="530"/>
    </row>
    <row r="373" spans="1:22" ht="13.2" customHeight="1">
      <c r="A373" s="238"/>
      <c r="C373" s="228"/>
      <c r="D373" s="228"/>
      <c r="E373" s="228"/>
      <c r="F373" s="228"/>
      <c r="G373" s="228"/>
      <c r="H373" s="218"/>
      <c r="I373" s="228"/>
      <c r="J373" s="230"/>
      <c r="K373" s="225"/>
      <c r="L373" s="199"/>
      <c r="M373" s="166"/>
      <c r="N373" s="225"/>
      <c r="O373" s="530"/>
      <c r="P373" s="530"/>
      <c r="Q373" s="530"/>
      <c r="R373" s="530"/>
      <c r="S373" s="530"/>
      <c r="T373" s="530"/>
      <c r="U373" s="530"/>
      <c r="V373" s="530"/>
    </row>
    <row r="374" spans="1:22" ht="13.2" customHeight="1">
      <c r="A374" s="238"/>
      <c r="C374" s="228"/>
      <c r="D374" s="228"/>
      <c r="E374" s="228"/>
      <c r="F374" s="228"/>
      <c r="G374" s="228"/>
      <c r="H374" s="218"/>
      <c r="I374" s="228"/>
      <c r="J374" s="230"/>
      <c r="K374" s="225"/>
      <c r="L374" s="199"/>
      <c r="M374" s="166"/>
      <c r="N374" s="225"/>
      <c r="O374" s="530"/>
      <c r="P374" s="530"/>
      <c r="Q374" s="530"/>
      <c r="R374" s="530"/>
      <c r="S374" s="530"/>
      <c r="T374" s="530"/>
      <c r="U374" s="530"/>
      <c r="V374" s="530"/>
    </row>
    <row r="375" spans="1:22" ht="13.2" customHeight="1">
      <c r="A375" s="238"/>
      <c r="C375" s="228"/>
      <c r="D375" s="228"/>
      <c r="E375" s="228"/>
      <c r="F375" s="228"/>
      <c r="G375" s="228"/>
      <c r="H375" s="218"/>
      <c r="I375" s="228"/>
      <c r="J375" s="230"/>
      <c r="K375" s="225"/>
      <c r="L375" s="199"/>
      <c r="M375" s="166"/>
      <c r="N375" s="225"/>
      <c r="O375" s="530"/>
      <c r="P375" s="530"/>
      <c r="Q375" s="530"/>
      <c r="R375" s="530"/>
      <c r="S375" s="530"/>
      <c r="T375" s="530"/>
      <c r="U375" s="530"/>
      <c r="V375" s="530"/>
    </row>
    <row r="376" spans="1:22" ht="13.2" customHeight="1">
      <c r="A376" s="238"/>
      <c r="C376" s="228"/>
      <c r="D376" s="228"/>
      <c r="E376" s="228"/>
      <c r="F376" s="228"/>
      <c r="G376" s="228"/>
      <c r="H376" s="218"/>
      <c r="I376" s="228"/>
      <c r="J376" s="230"/>
      <c r="K376" s="225"/>
      <c r="L376" s="199"/>
      <c r="M376" s="166"/>
      <c r="N376" s="225"/>
      <c r="O376" s="530"/>
      <c r="P376" s="530"/>
      <c r="Q376" s="530"/>
      <c r="R376" s="530"/>
      <c r="S376" s="530"/>
      <c r="T376" s="530"/>
      <c r="U376" s="530"/>
      <c r="V376" s="530"/>
    </row>
    <row r="377" spans="1:22" ht="13.2" customHeight="1">
      <c r="A377" s="238"/>
      <c r="C377" s="228"/>
      <c r="D377" s="228"/>
      <c r="E377" s="228"/>
      <c r="F377" s="228"/>
      <c r="G377" s="228"/>
      <c r="H377" s="218"/>
      <c r="I377" s="228"/>
      <c r="J377" s="230"/>
      <c r="K377" s="225"/>
      <c r="L377" s="199"/>
      <c r="M377" s="166"/>
      <c r="N377" s="225"/>
      <c r="O377" s="530"/>
      <c r="P377" s="530"/>
      <c r="Q377" s="530"/>
      <c r="R377" s="530"/>
      <c r="S377" s="530"/>
      <c r="T377" s="530"/>
      <c r="U377" s="530"/>
      <c r="V377" s="530"/>
    </row>
    <row r="378" spans="1:22" ht="13.2" customHeight="1">
      <c r="A378" s="238"/>
      <c r="C378" s="228"/>
      <c r="D378" s="228"/>
      <c r="E378" s="228"/>
      <c r="F378" s="228"/>
      <c r="G378" s="228"/>
      <c r="H378" s="218"/>
      <c r="I378" s="228"/>
      <c r="J378" s="230"/>
      <c r="K378" s="225"/>
      <c r="L378" s="199"/>
      <c r="M378" s="166"/>
      <c r="N378" s="225"/>
      <c r="O378" s="530"/>
      <c r="P378" s="530"/>
      <c r="Q378" s="530"/>
      <c r="R378" s="530"/>
      <c r="S378" s="530"/>
      <c r="T378" s="530"/>
      <c r="U378" s="530"/>
      <c r="V378" s="530"/>
    </row>
    <row r="379" spans="1:22" ht="13.2" customHeight="1">
      <c r="A379" s="238"/>
      <c r="C379" s="228"/>
      <c r="D379" s="228"/>
      <c r="E379" s="228"/>
      <c r="F379" s="228"/>
      <c r="G379" s="228"/>
      <c r="H379" s="218"/>
      <c r="I379" s="228"/>
      <c r="J379" s="230"/>
      <c r="K379" s="225"/>
      <c r="L379" s="199"/>
      <c r="M379" s="166"/>
      <c r="N379" s="225"/>
      <c r="O379" s="530"/>
      <c r="P379" s="530"/>
      <c r="Q379" s="530"/>
      <c r="R379" s="530"/>
      <c r="S379" s="530"/>
      <c r="T379" s="530"/>
      <c r="U379" s="530"/>
      <c r="V379" s="530"/>
    </row>
    <row r="380" spans="1:22" ht="13.2" customHeight="1">
      <c r="A380" s="238"/>
      <c r="C380" s="228"/>
      <c r="D380" s="228"/>
      <c r="E380" s="228"/>
      <c r="F380" s="228"/>
      <c r="G380" s="228"/>
      <c r="H380" s="218"/>
      <c r="I380" s="228"/>
      <c r="J380" s="230"/>
      <c r="K380" s="225"/>
      <c r="L380" s="199"/>
      <c r="M380" s="166"/>
      <c r="N380" s="225"/>
      <c r="O380" s="530"/>
      <c r="P380" s="530"/>
      <c r="Q380" s="530"/>
      <c r="R380" s="530"/>
      <c r="S380" s="530"/>
      <c r="T380" s="530"/>
      <c r="U380" s="530"/>
      <c r="V380" s="530"/>
    </row>
    <row r="381" spans="1:22" ht="13.2" customHeight="1">
      <c r="A381" s="238"/>
      <c r="C381" s="228"/>
      <c r="D381" s="228"/>
      <c r="E381" s="228"/>
      <c r="F381" s="228"/>
      <c r="G381" s="228"/>
      <c r="H381" s="218"/>
      <c r="I381" s="228"/>
      <c r="J381" s="230"/>
      <c r="K381" s="225"/>
      <c r="L381" s="199"/>
      <c r="M381" s="166"/>
      <c r="N381" s="225"/>
      <c r="O381" s="530"/>
      <c r="P381" s="530"/>
      <c r="Q381" s="530"/>
      <c r="R381" s="530"/>
      <c r="S381" s="530"/>
      <c r="T381" s="530"/>
      <c r="U381" s="530"/>
      <c r="V381" s="530"/>
    </row>
    <row r="382" spans="1:22" ht="13.2" customHeight="1">
      <c r="A382" s="238"/>
      <c r="C382" s="228"/>
      <c r="D382" s="228"/>
      <c r="E382" s="228"/>
      <c r="F382" s="228"/>
      <c r="G382" s="228"/>
      <c r="H382" s="218"/>
      <c r="I382" s="228"/>
      <c r="J382" s="230"/>
      <c r="K382" s="225"/>
      <c r="L382" s="199"/>
      <c r="M382" s="166"/>
      <c r="N382" s="225"/>
      <c r="O382" s="530"/>
      <c r="P382" s="530"/>
      <c r="Q382" s="530"/>
      <c r="R382" s="530"/>
      <c r="S382" s="530"/>
      <c r="T382" s="530"/>
      <c r="U382" s="530"/>
      <c r="V382" s="530"/>
    </row>
    <row r="383" spans="1:22" ht="13.2" customHeight="1">
      <c r="A383" s="238"/>
      <c r="C383" s="228"/>
      <c r="D383" s="228"/>
      <c r="E383" s="228"/>
      <c r="F383" s="228"/>
      <c r="G383" s="228"/>
      <c r="H383" s="218"/>
      <c r="I383" s="228"/>
      <c r="J383" s="230"/>
      <c r="K383" s="225"/>
      <c r="L383" s="199"/>
      <c r="M383" s="166"/>
      <c r="N383" s="225"/>
      <c r="O383" s="530"/>
      <c r="P383" s="530"/>
      <c r="Q383" s="530"/>
      <c r="R383" s="530"/>
      <c r="S383" s="530"/>
      <c r="T383" s="530"/>
      <c r="U383" s="530"/>
      <c r="V383" s="530"/>
    </row>
    <row r="384" spans="1:22" ht="13.2" customHeight="1">
      <c r="A384" s="238"/>
      <c r="C384" s="228"/>
      <c r="D384" s="228"/>
      <c r="E384" s="228"/>
      <c r="F384" s="228"/>
      <c r="G384" s="228"/>
      <c r="H384" s="218"/>
      <c r="I384" s="228"/>
      <c r="J384" s="230"/>
      <c r="K384" s="225"/>
      <c r="L384" s="199"/>
      <c r="M384" s="166"/>
      <c r="N384" s="225"/>
      <c r="O384" s="530"/>
      <c r="P384" s="530"/>
      <c r="Q384" s="530"/>
      <c r="R384" s="530"/>
      <c r="S384" s="530"/>
      <c r="T384" s="530"/>
      <c r="U384" s="530"/>
      <c r="V384" s="530"/>
    </row>
    <row r="385" spans="1:22" ht="13.2" customHeight="1">
      <c r="A385" s="238"/>
      <c r="C385" s="228"/>
      <c r="D385" s="228"/>
      <c r="E385" s="228"/>
      <c r="F385" s="228"/>
      <c r="G385" s="228"/>
      <c r="H385" s="218"/>
      <c r="I385" s="228"/>
      <c r="J385" s="230"/>
      <c r="K385" s="225"/>
      <c r="L385" s="199"/>
      <c r="M385" s="166"/>
      <c r="N385" s="225"/>
      <c r="O385" s="530"/>
      <c r="P385" s="530"/>
      <c r="Q385" s="530"/>
      <c r="R385" s="530"/>
      <c r="S385" s="530"/>
      <c r="T385" s="530"/>
      <c r="U385" s="530"/>
      <c r="V385" s="530"/>
    </row>
    <row r="386" spans="1:22" ht="13.2" customHeight="1">
      <c r="A386" s="238"/>
      <c r="C386" s="228"/>
      <c r="D386" s="228"/>
      <c r="E386" s="228"/>
      <c r="F386" s="228"/>
      <c r="G386" s="228"/>
      <c r="H386" s="218"/>
      <c r="I386" s="228"/>
      <c r="J386" s="230"/>
      <c r="K386" s="225"/>
      <c r="L386" s="199"/>
      <c r="M386" s="166"/>
      <c r="N386" s="225"/>
      <c r="O386" s="530"/>
      <c r="P386" s="530"/>
      <c r="Q386" s="530"/>
      <c r="R386" s="530"/>
      <c r="S386" s="530"/>
      <c r="T386" s="530"/>
      <c r="U386" s="530"/>
      <c r="V386" s="530"/>
    </row>
    <row r="387" spans="1:22" ht="13.2" customHeight="1">
      <c r="C387" s="228"/>
      <c r="D387" s="228"/>
      <c r="E387" s="226"/>
      <c r="F387" s="226"/>
      <c r="G387" s="228"/>
      <c r="I387" s="226"/>
      <c r="J387" s="228"/>
      <c r="K387" s="225"/>
      <c r="L387" s="231"/>
      <c r="M387" s="166"/>
      <c r="N387" s="225"/>
      <c r="O387" s="225"/>
      <c r="R387" s="204"/>
      <c r="S387" s="204"/>
    </row>
    <row r="388" spans="1:22" ht="13.2" customHeight="1">
      <c r="C388" s="228"/>
      <c r="D388" s="228"/>
      <c r="E388" s="226"/>
      <c r="F388" s="226"/>
      <c r="G388" s="228"/>
      <c r="I388" s="226"/>
      <c r="J388" s="228"/>
      <c r="K388" s="225"/>
      <c r="L388" s="231"/>
      <c r="M388" s="166"/>
      <c r="N388" s="225"/>
      <c r="O388" s="225"/>
      <c r="R388" s="204"/>
      <c r="S388" s="204"/>
    </row>
    <row r="389" spans="1:22" ht="13.2" customHeight="1">
      <c r="C389" s="228"/>
      <c r="D389" s="228"/>
      <c r="E389" s="226"/>
      <c r="F389" s="226"/>
      <c r="G389" s="228"/>
      <c r="I389" s="226"/>
      <c r="J389" s="228"/>
      <c r="K389" s="225"/>
      <c r="L389" s="231"/>
      <c r="M389" s="166"/>
      <c r="N389" s="225"/>
      <c r="O389" s="225"/>
      <c r="R389" s="204"/>
      <c r="S389" s="204"/>
    </row>
    <row r="390" spans="1:22" ht="13.2" customHeight="1">
      <c r="C390" s="228"/>
      <c r="D390" s="228"/>
      <c r="E390" s="226"/>
      <c r="F390" s="226"/>
      <c r="G390" s="228"/>
      <c r="I390" s="226"/>
      <c r="J390" s="228"/>
      <c r="K390" s="225"/>
      <c r="L390" s="231"/>
      <c r="M390" s="166"/>
      <c r="N390" s="225"/>
      <c r="O390" s="225"/>
      <c r="R390" s="204"/>
      <c r="S390" s="204"/>
    </row>
    <row r="391" spans="1:22" ht="13.2" customHeight="1">
      <c r="C391" s="228"/>
      <c r="D391" s="228"/>
      <c r="E391" s="226"/>
      <c r="F391" s="226"/>
      <c r="G391" s="228"/>
      <c r="I391" s="226"/>
      <c r="J391" s="228"/>
      <c r="K391" s="225"/>
      <c r="L391" s="231"/>
      <c r="M391" s="166"/>
      <c r="N391" s="225"/>
      <c r="O391" s="225"/>
      <c r="R391" s="204"/>
      <c r="S391" s="204"/>
    </row>
    <row r="392" spans="1:22" ht="13.2" customHeight="1">
      <c r="C392" s="228"/>
      <c r="D392" s="228"/>
      <c r="E392" s="226"/>
      <c r="F392" s="226"/>
      <c r="G392" s="228"/>
      <c r="I392" s="226"/>
      <c r="J392" s="228"/>
      <c r="K392" s="225"/>
      <c r="L392" s="231"/>
      <c r="M392" s="166"/>
      <c r="N392" s="225"/>
      <c r="O392" s="225"/>
      <c r="R392" s="204"/>
      <c r="S392" s="204"/>
    </row>
    <row r="393" spans="1:22" ht="13.2" customHeight="1">
      <c r="C393" s="228"/>
      <c r="D393" s="228"/>
      <c r="E393" s="226"/>
      <c r="F393" s="226"/>
      <c r="G393" s="228"/>
      <c r="I393" s="226"/>
      <c r="J393" s="228"/>
      <c r="K393" s="225"/>
      <c r="L393" s="231"/>
      <c r="M393" s="166"/>
      <c r="N393" s="225"/>
      <c r="O393" s="225"/>
      <c r="R393" s="204"/>
      <c r="S393" s="204"/>
    </row>
    <row r="394" spans="1:22" ht="13.2" customHeight="1">
      <c r="C394" s="228"/>
      <c r="D394" s="228"/>
      <c r="E394" s="226"/>
      <c r="F394" s="226"/>
      <c r="G394" s="228"/>
      <c r="I394" s="226"/>
      <c r="J394" s="228"/>
      <c r="K394" s="225"/>
      <c r="L394" s="231"/>
      <c r="M394" s="166"/>
      <c r="N394" s="225"/>
      <c r="O394" s="225"/>
      <c r="R394" s="204"/>
      <c r="S394" s="204"/>
    </row>
    <row r="395" spans="1:22" ht="13.2" customHeight="1">
      <c r="C395" s="228"/>
      <c r="D395" s="228"/>
      <c r="E395" s="226"/>
      <c r="F395" s="226"/>
      <c r="G395" s="228"/>
      <c r="I395" s="226"/>
      <c r="J395" s="228"/>
      <c r="K395" s="225"/>
      <c r="L395" s="231"/>
      <c r="M395" s="166"/>
      <c r="N395" s="225"/>
      <c r="O395" s="225"/>
      <c r="R395" s="204"/>
      <c r="S395" s="204"/>
    </row>
    <row r="396" spans="1:22" ht="13.2" customHeight="1">
      <c r="C396" s="228"/>
      <c r="D396" s="228"/>
      <c r="E396" s="226"/>
      <c r="F396" s="226"/>
      <c r="G396" s="228"/>
      <c r="I396" s="226"/>
      <c r="J396" s="228"/>
      <c r="K396" s="225"/>
      <c r="L396" s="231"/>
      <c r="M396" s="166"/>
      <c r="N396" s="225"/>
      <c r="O396" s="225"/>
      <c r="R396" s="204"/>
      <c r="S396" s="204"/>
    </row>
    <row r="397" spans="1:22" ht="13.2" customHeight="1">
      <c r="C397" s="228"/>
      <c r="D397" s="228"/>
      <c r="E397" s="226"/>
      <c r="F397" s="226"/>
      <c r="G397" s="228"/>
      <c r="I397" s="226"/>
      <c r="J397" s="228"/>
      <c r="K397" s="225"/>
      <c r="L397" s="231"/>
      <c r="M397" s="166"/>
      <c r="N397" s="225"/>
      <c r="O397" s="225"/>
      <c r="R397" s="204"/>
      <c r="S397" s="204"/>
    </row>
    <row r="398" spans="1:22" ht="13.2" customHeight="1">
      <c r="C398" s="228"/>
      <c r="D398" s="228"/>
      <c r="E398" s="226"/>
      <c r="F398" s="226"/>
      <c r="G398" s="228"/>
      <c r="I398" s="226"/>
      <c r="J398" s="228"/>
      <c r="K398" s="225"/>
      <c r="L398" s="231"/>
      <c r="M398" s="166"/>
      <c r="N398" s="225"/>
      <c r="O398" s="225"/>
      <c r="R398" s="204"/>
      <c r="S398" s="204"/>
    </row>
    <row r="399" spans="1:22" ht="13.2" customHeight="1">
      <c r="C399" s="228"/>
      <c r="D399" s="228"/>
      <c r="E399" s="226"/>
      <c r="F399" s="226"/>
      <c r="G399" s="228"/>
      <c r="I399" s="226"/>
      <c r="J399" s="228"/>
      <c r="K399" s="225"/>
      <c r="M399" s="166"/>
      <c r="N399" s="225"/>
      <c r="O399" s="225"/>
      <c r="R399" s="204"/>
      <c r="S399" s="204"/>
    </row>
    <row r="400" spans="1:22" ht="13.2" customHeight="1">
      <c r="C400" s="228"/>
      <c r="D400" s="228"/>
      <c r="E400" s="226"/>
      <c r="F400" s="226"/>
      <c r="G400" s="228"/>
      <c r="I400" s="226"/>
      <c r="J400" s="228"/>
      <c r="K400" s="225"/>
      <c r="M400" s="166"/>
      <c r="N400" s="225"/>
      <c r="O400" s="225"/>
      <c r="R400" s="204"/>
      <c r="S400" s="204"/>
    </row>
    <row r="401" spans="3:19" ht="13.2" customHeight="1">
      <c r="C401" s="228"/>
      <c r="D401" s="228"/>
      <c r="E401" s="226"/>
      <c r="F401" s="226"/>
      <c r="G401" s="228"/>
      <c r="I401" s="226"/>
      <c r="J401" s="228"/>
      <c r="K401" s="225"/>
      <c r="M401" s="166"/>
      <c r="N401" s="225"/>
      <c r="O401" s="225"/>
      <c r="R401" s="204"/>
      <c r="S401" s="204"/>
    </row>
    <row r="402" spans="3:19" ht="13.2" customHeight="1">
      <c r="C402" s="228"/>
      <c r="D402" s="228"/>
      <c r="E402" s="226"/>
      <c r="F402" s="226"/>
      <c r="G402" s="228"/>
      <c r="I402" s="226"/>
      <c r="J402" s="228"/>
      <c r="K402" s="225"/>
      <c r="M402" s="166"/>
      <c r="N402" s="225"/>
      <c r="O402" s="225"/>
      <c r="R402" s="204"/>
      <c r="S402" s="204"/>
    </row>
    <row r="403" spans="3:19" ht="13.2" customHeight="1">
      <c r="C403" s="228"/>
      <c r="D403" s="228"/>
      <c r="E403" s="226"/>
      <c r="F403" s="226"/>
      <c r="G403" s="228"/>
      <c r="I403" s="226"/>
      <c r="J403" s="228"/>
      <c r="K403" s="225"/>
      <c r="M403" s="166"/>
      <c r="N403" s="225"/>
      <c r="O403" s="225"/>
      <c r="R403" s="204"/>
      <c r="S403" s="204"/>
    </row>
    <row r="404" spans="3:19" ht="13.2" customHeight="1">
      <c r="C404" s="228"/>
      <c r="D404" s="228"/>
      <c r="E404" s="226"/>
      <c r="F404" s="226"/>
      <c r="G404" s="228"/>
      <c r="I404" s="226"/>
      <c r="J404" s="228"/>
      <c r="K404" s="225"/>
      <c r="M404" s="166"/>
      <c r="N404" s="225"/>
      <c r="O404" s="225"/>
      <c r="R404" s="204"/>
      <c r="S404" s="204"/>
    </row>
    <row r="405" spans="3:19" ht="13.2" customHeight="1">
      <c r="C405" s="228"/>
      <c r="D405" s="228"/>
      <c r="E405" s="226"/>
      <c r="F405" s="226"/>
      <c r="G405" s="228"/>
      <c r="I405" s="226"/>
      <c r="J405" s="228"/>
      <c r="K405" s="225"/>
      <c r="M405" s="166"/>
      <c r="N405" s="225"/>
      <c r="O405" s="225"/>
      <c r="R405" s="204"/>
      <c r="S405" s="204"/>
    </row>
    <row r="406" spans="3:19" ht="13.2" customHeight="1">
      <c r="C406" s="228"/>
      <c r="D406" s="228"/>
      <c r="E406" s="226"/>
      <c r="F406" s="226"/>
      <c r="G406" s="228"/>
      <c r="I406" s="226"/>
      <c r="J406" s="228"/>
      <c r="K406" s="225"/>
      <c r="M406" s="166"/>
      <c r="N406" s="225"/>
      <c r="O406" s="225"/>
      <c r="R406" s="204"/>
      <c r="S406" s="204"/>
    </row>
    <row r="407" spans="3:19" ht="13.2" customHeight="1">
      <c r="C407" s="228"/>
      <c r="D407" s="228"/>
      <c r="E407" s="226"/>
      <c r="F407" s="226"/>
      <c r="G407" s="228"/>
      <c r="I407" s="226"/>
      <c r="J407" s="228"/>
      <c r="K407" s="225"/>
      <c r="M407" s="166"/>
      <c r="N407" s="225"/>
      <c r="O407" s="225"/>
      <c r="R407" s="204"/>
      <c r="S407" s="204"/>
    </row>
    <row r="408" spans="3:19" ht="13.2" customHeight="1">
      <c r="C408" s="228"/>
      <c r="D408" s="228"/>
      <c r="E408" s="226"/>
      <c r="F408" s="226"/>
      <c r="G408" s="228"/>
      <c r="I408" s="226"/>
      <c r="J408" s="228"/>
      <c r="K408" s="225"/>
      <c r="M408" s="166"/>
      <c r="N408" s="225"/>
      <c r="O408" s="225"/>
      <c r="R408" s="204"/>
      <c r="S408" s="204"/>
    </row>
    <row r="409" spans="3:19" ht="13.2" customHeight="1">
      <c r="C409" s="228"/>
      <c r="D409" s="228"/>
      <c r="E409" s="226"/>
      <c r="F409" s="226"/>
      <c r="G409" s="228"/>
      <c r="I409" s="226"/>
      <c r="J409" s="228"/>
      <c r="K409" s="225"/>
      <c r="M409" s="166"/>
      <c r="N409" s="225"/>
      <c r="O409" s="225"/>
      <c r="R409" s="204"/>
      <c r="S409" s="204"/>
    </row>
    <row r="410" spans="3:19" ht="13.2" customHeight="1">
      <c r="C410" s="228"/>
      <c r="D410" s="228"/>
      <c r="E410" s="226"/>
      <c r="F410" s="226"/>
      <c r="G410" s="228"/>
      <c r="I410" s="226"/>
      <c r="J410" s="228"/>
      <c r="K410" s="225"/>
      <c r="M410" s="166"/>
      <c r="N410" s="225"/>
      <c r="O410" s="225"/>
      <c r="R410" s="204"/>
      <c r="S410" s="204"/>
    </row>
    <row r="411" spans="3:19" ht="13.2" customHeight="1">
      <c r="C411" s="228"/>
      <c r="D411" s="228"/>
      <c r="E411" s="226"/>
      <c r="F411" s="226"/>
      <c r="G411" s="228"/>
      <c r="I411" s="226"/>
      <c r="J411" s="228"/>
      <c r="K411" s="225"/>
      <c r="M411" s="166"/>
      <c r="N411" s="225"/>
      <c r="O411" s="225"/>
      <c r="R411" s="204"/>
      <c r="S411" s="204"/>
    </row>
    <row r="412" spans="3:19" ht="13.2" customHeight="1">
      <c r="C412" s="228"/>
      <c r="D412" s="228"/>
      <c r="E412" s="226"/>
      <c r="F412" s="226"/>
      <c r="G412" s="228"/>
      <c r="I412" s="226"/>
      <c r="J412" s="228"/>
      <c r="K412" s="225"/>
      <c r="M412" s="166"/>
      <c r="N412" s="225"/>
      <c r="O412" s="225"/>
      <c r="R412" s="204"/>
      <c r="S412" s="204"/>
    </row>
    <row r="413" spans="3:19" ht="13.2" customHeight="1">
      <c r="C413" s="228"/>
      <c r="D413" s="228"/>
      <c r="E413" s="226"/>
      <c r="F413" s="226"/>
      <c r="G413" s="228"/>
      <c r="I413" s="226"/>
      <c r="J413" s="228"/>
      <c r="K413" s="225"/>
      <c r="M413" s="166"/>
      <c r="N413" s="225"/>
      <c r="O413" s="225"/>
      <c r="R413" s="204"/>
      <c r="S413" s="204"/>
    </row>
    <row r="414" spans="3:19" ht="13.2" customHeight="1">
      <c r="C414" s="228"/>
      <c r="D414" s="228"/>
      <c r="E414" s="226"/>
      <c r="F414" s="226"/>
      <c r="G414" s="228"/>
      <c r="I414" s="226"/>
      <c r="J414" s="228"/>
      <c r="K414" s="225"/>
      <c r="M414" s="166"/>
      <c r="N414" s="225"/>
      <c r="O414" s="225"/>
      <c r="R414" s="204"/>
      <c r="S414" s="204"/>
    </row>
    <row r="415" spans="3:19" ht="13.2" customHeight="1">
      <c r="C415" s="228"/>
      <c r="D415" s="228"/>
      <c r="E415" s="226"/>
      <c r="F415" s="226"/>
      <c r="G415" s="228"/>
      <c r="I415" s="226"/>
      <c r="J415" s="228"/>
      <c r="K415" s="225"/>
      <c r="M415" s="166"/>
      <c r="N415" s="225"/>
      <c r="O415" s="225"/>
      <c r="R415" s="204"/>
      <c r="S415" s="204"/>
    </row>
    <row r="416" spans="3:19" ht="13.2" customHeight="1">
      <c r="C416" s="228"/>
      <c r="D416" s="228"/>
      <c r="E416" s="226"/>
      <c r="F416" s="226"/>
      <c r="G416" s="228"/>
      <c r="I416" s="226"/>
      <c r="J416" s="228"/>
      <c r="K416" s="225"/>
      <c r="M416" s="166"/>
      <c r="N416" s="225"/>
      <c r="O416" s="225"/>
      <c r="R416" s="204"/>
      <c r="S416" s="204"/>
    </row>
    <row r="417" spans="3:19" ht="13.2" customHeight="1">
      <c r="C417" s="228"/>
      <c r="D417" s="228"/>
      <c r="E417" s="226"/>
      <c r="F417" s="226"/>
      <c r="G417" s="228"/>
      <c r="I417" s="226"/>
      <c r="J417" s="228"/>
      <c r="K417" s="225"/>
      <c r="M417" s="166"/>
      <c r="N417" s="225"/>
      <c r="O417" s="225"/>
      <c r="R417" s="204"/>
      <c r="S417" s="204"/>
    </row>
    <row r="418" spans="3:19" ht="13.2" customHeight="1">
      <c r="C418" s="228"/>
      <c r="D418" s="228"/>
      <c r="E418" s="226"/>
      <c r="F418" s="226"/>
      <c r="G418" s="228"/>
      <c r="I418" s="226"/>
      <c r="J418" s="228"/>
      <c r="K418" s="225"/>
      <c r="M418" s="166"/>
      <c r="N418" s="225"/>
      <c r="O418" s="225"/>
      <c r="R418" s="204"/>
      <c r="S418" s="204"/>
    </row>
    <row r="419" spans="3:19" ht="13.2" customHeight="1">
      <c r="C419" s="228"/>
      <c r="D419" s="228"/>
      <c r="E419" s="226"/>
      <c r="F419" s="226"/>
      <c r="G419" s="228"/>
      <c r="I419" s="226"/>
      <c r="J419" s="228"/>
      <c r="K419" s="225"/>
      <c r="M419" s="166"/>
      <c r="N419" s="225"/>
      <c r="O419" s="225"/>
      <c r="R419" s="204"/>
      <c r="S419" s="204"/>
    </row>
    <row r="420" spans="3:19" ht="13.2">
      <c r="C420" s="228"/>
      <c r="D420" s="228"/>
      <c r="E420" s="226"/>
      <c r="F420" s="226"/>
      <c r="G420" s="228"/>
      <c r="I420" s="226"/>
      <c r="J420" s="228"/>
      <c r="K420" s="225"/>
      <c r="M420" s="166"/>
      <c r="N420" s="225"/>
      <c r="O420" s="225"/>
      <c r="R420" s="204"/>
      <c r="S420" s="204"/>
    </row>
    <row r="421" spans="3:19" ht="13.2">
      <c r="C421" s="228"/>
      <c r="D421" s="228"/>
      <c r="E421" s="226"/>
      <c r="F421" s="226"/>
      <c r="G421" s="228"/>
      <c r="I421" s="226"/>
      <c r="J421" s="228"/>
      <c r="K421" s="225"/>
      <c r="M421" s="166"/>
      <c r="N421" s="225"/>
      <c r="O421" s="225"/>
      <c r="R421" s="204"/>
      <c r="S421" s="204"/>
    </row>
    <row r="422" spans="3:19" ht="13.2">
      <c r="C422" s="228"/>
      <c r="D422" s="228"/>
      <c r="E422" s="226"/>
      <c r="F422" s="226"/>
      <c r="G422" s="228"/>
      <c r="I422" s="226"/>
      <c r="J422" s="228"/>
      <c r="K422" s="225"/>
      <c r="M422" s="166"/>
      <c r="N422" s="225"/>
      <c r="O422" s="225"/>
      <c r="R422" s="204"/>
      <c r="S422" s="204"/>
    </row>
    <row r="423" spans="3:19" ht="13.2">
      <c r="C423" s="228"/>
      <c r="D423" s="228"/>
      <c r="E423" s="226"/>
      <c r="F423" s="226"/>
      <c r="G423" s="228"/>
      <c r="I423" s="226"/>
      <c r="J423" s="228"/>
      <c r="K423" s="225"/>
      <c r="M423" s="166"/>
      <c r="N423" s="225"/>
      <c r="O423" s="225"/>
      <c r="R423" s="204"/>
      <c r="S423" s="204"/>
    </row>
    <row r="424" spans="3:19" ht="13.2">
      <c r="C424" s="228"/>
      <c r="D424" s="228"/>
      <c r="E424" s="226"/>
      <c r="F424" s="226"/>
      <c r="G424" s="228"/>
      <c r="I424" s="226"/>
      <c r="J424" s="228"/>
      <c r="K424" s="225"/>
      <c r="M424" s="166"/>
      <c r="N424" s="225"/>
      <c r="O424" s="225"/>
      <c r="R424" s="204"/>
      <c r="S424" s="204"/>
    </row>
    <row r="425" spans="3:19" ht="13.2">
      <c r="C425" s="228"/>
      <c r="D425" s="228"/>
      <c r="E425" s="226"/>
      <c r="F425" s="226"/>
      <c r="G425" s="228"/>
      <c r="I425" s="226"/>
      <c r="J425" s="228"/>
      <c r="K425" s="225"/>
      <c r="M425" s="166"/>
      <c r="N425" s="225"/>
      <c r="O425" s="225"/>
      <c r="R425" s="204"/>
      <c r="S425" s="204"/>
    </row>
    <row r="426" spans="3:19" ht="13.2">
      <c r="C426" s="228"/>
      <c r="D426" s="228"/>
      <c r="E426" s="226"/>
      <c r="F426" s="226"/>
      <c r="G426" s="228"/>
      <c r="I426" s="226"/>
      <c r="J426" s="228"/>
      <c r="K426" s="225"/>
      <c r="M426" s="166"/>
      <c r="N426" s="225"/>
      <c r="O426" s="225"/>
      <c r="R426" s="204"/>
      <c r="S426" s="204"/>
    </row>
    <row r="427" spans="3:19" ht="13.2">
      <c r="C427" s="228"/>
      <c r="D427" s="228"/>
      <c r="E427" s="226"/>
      <c r="F427" s="226"/>
      <c r="G427" s="228"/>
      <c r="I427" s="226"/>
      <c r="J427" s="228"/>
      <c r="K427" s="225"/>
      <c r="M427" s="166"/>
      <c r="N427" s="225"/>
      <c r="O427" s="225"/>
      <c r="R427" s="204"/>
      <c r="S427" s="204"/>
    </row>
    <row r="428" spans="3:19" ht="13.2">
      <c r="C428" s="228"/>
      <c r="D428" s="228"/>
      <c r="E428" s="226"/>
      <c r="F428" s="226"/>
      <c r="G428" s="228"/>
      <c r="I428" s="226"/>
      <c r="J428" s="228"/>
      <c r="K428" s="225"/>
      <c r="M428" s="166"/>
      <c r="N428" s="225"/>
      <c r="O428" s="225"/>
      <c r="R428" s="204"/>
      <c r="S428" s="204"/>
    </row>
    <row r="429" spans="3:19" ht="13.2">
      <c r="R429" s="204"/>
      <c r="S429" s="204"/>
    </row>
    <row r="430" spans="3:19" ht="13.2">
      <c r="R430" s="204"/>
      <c r="S430" s="204"/>
    </row>
    <row r="431" spans="3:19" ht="13.2">
      <c r="R431" s="204"/>
      <c r="S431" s="204"/>
    </row>
    <row r="432" spans="3:19" ht="13.2">
      <c r="R432" s="204"/>
      <c r="S432" s="204"/>
    </row>
    <row r="433" spans="18:19" ht="13.2">
      <c r="R433" s="204"/>
      <c r="S433" s="204"/>
    </row>
    <row r="434" spans="18:19" ht="13.2">
      <c r="R434" s="204"/>
      <c r="S434" s="204"/>
    </row>
    <row r="435" spans="18:19" ht="13.2">
      <c r="R435" s="204"/>
      <c r="S435" s="204"/>
    </row>
    <row r="436" spans="18:19" ht="13.2">
      <c r="R436" s="204"/>
      <c r="S436" s="204"/>
    </row>
    <row r="437" spans="18:19" ht="13.2">
      <c r="R437" s="204"/>
      <c r="S437" s="204"/>
    </row>
    <row r="438" spans="18:19" ht="13.2">
      <c r="R438" s="204"/>
      <c r="S438" s="204"/>
    </row>
    <row r="439" spans="18:19" ht="13.2">
      <c r="R439" s="204"/>
      <c r="S439" s="204"/>
    </row>
    <row r="440" spans="18:19" ht="13.2">
      <c r="R440" s="204"/>
      <c r="S440" s="204"/>
    </row>
    <row r="441" spans="18:19" ht="13.2">
      <c r="R441" s="204"/>
      <c r="S441" s="204"/>
    </row>
    <row r="442" spans="18:19" ht="13.2">
      <c r="R442" s="204"/>
      <c r="S442" s="204"/>
    </row>
    <row r="443" spans="18:19" ht="13.2">
      <c r="R443" s="204"/>
      <c r="S443" s="204"/>
    </row>
    <row r="444" spans="18:19" ht="13.2">
      <c r="R444" s="204"/>
      <c r="S444" s="204"/>
    </row>
    <row r="445" spans="18:19" ht="13.2">
      <c r="R445" s="204"/>
      <c r="S445" s="204"/>
    </row>
    <row r="446" spans="18:19" ht="13.2">
      <c r="R446" s="204"/>
      <c r="S446" s="204"/>
    </row>
    <row r="447" spans="18:19" ht="13.2">
      <c r="R447" s="204"/>
      <c r="S447" s="204"/>
    </row>
    <row r="448" spans="18:19" ht="13.2">
      <c r="R448" s="204"/>
      <c r="S448" s="204"/>
    </row>
    <row r="449" spans="18:19" ht="13.2">
      <c r="R449" s="204"/>
      <c r="S449" s="204"/>
    </row>
    <row r="450" spans="18:19" ht="13.2">
      <c r="R450" s="204"/>
      <c r="S450" s="204"/>
    </row>
    <row r="451" spans="18:19" ht="13.2">
      <c r="R451" s="204"/>
      <c r="S451" s="204"/>
    </row>
    <row r="452" spans="18:19" ht="13.2">
      <c r="R452" s="204"/>
      <c r="S452" s="204"/>
    </row>
    <row r="453" spans="18:19" ht="13.2">
      <c r="R453" s="204"/>
      <c r="S453" s="204"/>
    </row>
    <row r="454" spans="18:19" ht="13.2">
      <c r="R454" s="204"/>
      <c r="S454" s="204"/>
    </row>
    <row r="455" spans="18:19" ht="13.2">
      <c r="R455" s="204"/>
      <c r="S455" s="204"/>
    </row>
    <row r="456" spans="18:19" ht="13.2">
      <c r="R456" s="204"/>
      <c r="S456" s="204"/>
    </row>
    <row r="457" spans="18:19" ht="13.2">
      <c r="R457" s="204"/>
      <c r="S457" s="204"/>
    </row>
    <row r="458" spans="18:19" ht="13.2">
      <c r="R458" s="204"/>
      <c r="S458" s="204"/>
    </row>
    <row r="459" spans="18:19" ht="13.2">
      <c r="R459" s="204"/>
      <c r="S459" s="204"/>
    </row>
    <row r="460" spans="18:19" ht="13.2">
      <c r="R460" s="204"/>
      <c r="S460" s="204"/>
    </row>
    <row r="461" spans="18:19" ht="13.2">
      <c r="R461" s="204"/>
      <c r="S461" s="204"/>
    </row>
    <row r="462" spans="18:19" ht="13.2">
      <c r="R462" s="204"/>
      <c r="S462" s="204"/>
    </row>
    <row r="463" spans="18:19" ht="13.2">
      <c r="R463" s="204"/>
      <c r="S463" s="204"/>
    </row>
    <row r="464" spans="18:19" ht="13.2">
      <c r="R464" s="204"/>
      <c r="S464" s="204"/>
    </row>
    <row r="465" spans="18:19" ht="13.2">
      <c r="R465" s="204"/>
      <c r="S465" s="204"/>
    </row>
    <row r="466" spans="18:19" ht="13.2">
      <c r="R466" s="204"/>
      <c r="S466" s="204"/>
    </row>
    <row r="467" spans="18:19" ht="13.2">
      <c r="R467" s="204"/>
      <c r="S467" s="204"/>
    </row>
    <row r="468" spans="18:19" ht="13.2">
      <c r="R468" s="204"/>
      <c r="S468" s="204"/>
    </row>
    <row r="469" spans="18:19" ht="13.2">
      <c r="R469" s="204"/>
      <c r="S469" s="204"/>
    </row>
    <row r="470" spans="18:19" ht="13.2">
      <c r="R470" s="204"/>
      <c r="S470" s="204"/>
    </row>
    <row r="471" spans="18:19" ht="13.2">
      <c r="R471" s="204"/>
      <c r="S471" s="204"/>
    </row>
    <row r="472" spans="18:19" ht="13.2">
      <c r="R472" s="204"/>
      <c r="S472" s="204"/>
    </row>
    <row r="473" spans="18:19" ht="13.2">
      <c r="R473" s="204"/>
      <c r="S473" s="204"/>
    </row>
    <row r="474" spans="18:19" ht="13.2">
      <c r="R474" s="204"/>
      <c r="S474" s="204"/>
    </row>
    <row r="475" spans="18:19" ht="13.2">
      <c r="R475" s="204"/>
      <c r="S475" s="204"/>
    </row>
    <row r="476" spans="18:19" ht="13.2">
      <c r="R476" s="204"/>
      <c r="S476" s="204"/>
    </row>
    <row r="477" spans="18:19" ht="13.2">
      <c r="R477" s="204"/>
      <c r="S477" s="204"/>
    </row>
    <row r="478" spans="18:19" ht="13.2">
      <c r="R478" s="204"/>
      <c r="S478" s="204"/>
    </row>
    <row r="479" spans="18:19" ht="13.2">
      <c r="R479" s="204"/>
      <c r="S479" s="204"/>
    </row>
    <row r="480" spans="18:19" ht="13.2">
      <c r="R480" s="204"/>
      <c r="S480" s="204"/>
    </row>
    <row r="481" spans="18:19" ht="13.2">
      <c r="R481" s="204"/>
      <c r="S481" s="204"/>
    </row>
    <row r="482" spans="18:19" ht="13.2">
      <c r="R482" s="204"/>
      <c r="S482" s="204"/>
    </row>
    <row r="483" spans="18:19" ht="13.2">
      <c r="R483" s="204"/>
      <c r="S483" s="204"/>
    </row>
    <row r="484" spans="18:19" ht="13.2">
      <c r="R484" s="204"/>
      <c r="S484" s="204"/>
    </row>
    <row r="485" spans="18:19" ht="13.2">
      <c r="R485" s="204"/>
      <c r="S485" s="204"/>
    </row>
    <row r="486" spans="18:19" ht="13.2">
      <c r="R486" s="204"/>
      <c r="S486" s="204"/>
    </row>
    <row r="487" spans="18:19" ht="13.2">
      <c r="R487" s="204"/>
      <c r="S487" s="204"/>
    </row>
    <row r="488" spans="18:19" ht="13.2">
      <c r="R488" s="204"/>
      <c r="S488" s="204"/>
    </row>
    <row r="489" spans="18:19" ht="13.2">
      <c r="R489" s="204"/>
      <c r="S489" s="204"/>
    </row>
    <row r="490" spans="18:19" ht="13.2">
      <c r="R490" s="232"/>
      <c r="S490" s="204"/>
    </row>
    <row r="491" spans="18:19" ht="13.2">
      <c r="S491" s="204"/>
    </row>
    <row r="492" spans="18:19" ht="13.2">
      <c r="S492" s="204"/>
    </row>
    <row r="493" spans="18:19" ht="13.2">
      <c r="S493" s="204"/>
    </row>
    <row r="494" spans="18:19" ht="13.2">
      <c r="S494" s="204"/>
    </row>
    <row r="495" spans="18:19" ht="13.2">
      <c r="S495" s="204"/>
    </row>
    <row r="496" spans="18:19" ht="13.2">
      <c r="S496" s="204"/>
    </row>
    <row r="497" spans="19:19" ht="13.2">
      <c r="S497" s="204"/>
    </row>
    <row r="498" spans="19:19" ht="13.2">
      <c r="S498" s="204"/>
    </row>
    <row r="499" spans="19:19" ht="13.2">
      <c r="S499" s="204"/>
    </row>
    <row r="500" spans="19:19" ht="13.2">
      <c r="S500" s="204"/>
    </row>
    <row r="501" spans="19:19" ht="13.2">
      <c r="S501" s="204"/>
    </row>
    <row r="502" spans="19:19" ht="13.2">
      <c r="S502" s="204"/>
    </row>
    <row r="503" spans="19:19" ht="13.2">
      <c r="S503" s="204"/>
    </row>
    <row r="504" spans="19:19" ht="13.2">
      <c r="S504" s="204"/>
    </row>
    <row r="505" spans="19:19" ht="13.2">
      <c r="S505" s="204"/>
    </row>
    <row r="506" spans="19:19" ht="13.2">
      <c r="S506" s="204"/>
    </row>
    <row r="507" spans="19:19" ht="13.2">
      <c r="S507" s="204"/>
    </row>
    <row r="508" spans="19:19" ht="13.2">
      <c r="S508" s="204"/>
    </row>
    <row r="509" spans="19:19" ht="13.2">
      <c r="S509" s="204"/>
    </row>
    <row r="510" spans="19:19" ht="13.2">
      <c r="S510" s="204"/>
    </row>
    <row r="511" spans="19:19" ht="13.2">
      <c r="S511" s="204"/>
    </row>
    <row r="512" spans="19:19" ht="13.2">
      <c r="S512" s="204"/>
    </row>
    <row r="513" spans="19:19" ht="13.2">
      <c r="S513" s="204"/>
    </row>
    <row r="514" spans="19:19" ht="13.2">
      <c r="S514" s="204"/>
    </row>
    <row r="515" spans="19:19" ht="13.2">
      <c r="S515" s="204"/>
    </row>
    <row r="516" spans="19:19" ht="13.2">
      <c r="S516" s="204"/>
    </row>
    <row r="517" spans="19:19" ht="13.2">
      <c r="S517" s="204"/>
    </row>
    <row r="518" spans="19:19" ht="13.2">
      <c r="S518" s="204"/>
    </row>
    <row r="519" spans="19:19" ht="13.2">
      <c r="S519" s="204"/>
    </row>
    <row r="520" spans="19:19" ht="13.2">
      <c r="S520" s="204"/>
    </row>
    <row r="521" spans="19:19" ht="13.2">
      <c r="S521" s="204"/>
    </row>
    <row r="522" spans="19:19" ht="13.2">
      <c r="S522" s="204"/>
    </row>
    <row r="523" spans="19:19" ht="13.2">
      <c r="S523" s="204"/>
    </row>
    <row r="524" spans="19:19" ht="13.2">
      <c r="S524" s="204"/>
    </row>
    <row r="525" spans="19:19" ht="13.2">
      <c r="S525" s="204"/>
    </row>
    <row r="526" spans="19:19" ht="13.2">
      <c r="S526" s="204"/>
    </row>
    <row r="527" spans="19:19" ht="13.2">
      <c r="S527" s="204"/>
    </row>
    <row r="528" spans="19:19" ht="13.2">
      <c r="S528" s="204"/>
    </row>
    <row r="529" spans="19:19" ht="13.2">
      <c r="S529" s="204"/>
    </row>
    <row r="530" spans="19:19" ht="13.2">
      <c r="S530" s="204"/>
    </row>
    <row r="531" spans="19:19" ht="13.2">
      <c r="S531" s="204"/>
    </row>
    <row r="532" spans="19:19" ht="13.2">
      <c r="S532" s="204"/>
    </row>
    <row r="533" spans="19:19" ht="13.2">
      <c r="S533" s="204"/>
    </row>
    <row r="534" spans="19:19" ht="13.2">
      <c r="S534" s="204"/>
    </row>
    <row r="535" spans="19:19" ht="13.2">
      <c r="S535" s="204"/>
    </row>
    <row r="536" spans="19:19" ht="13.2">
      <c r="S536" s="204"/>
    </row>
    <row r="537" spans="19:19" ht="13.2">
      <c r="S537" s="204"/>
    </row>
    <row r="538" spans="19:19" ht="13.2">
      <c r="S538" s="204"/>
    </row>
    <row r="539" spans="19:19" ht="13.2">
      <c r="S539" s="204"/>
    </row>
    <row r="540" spans="19:19" ht="13.2">
      <c r="S540" s="204"/>
    </row>
    <row r="541" spans="19:19" ht="13.2">
      <c r="S541" s="204"/>
    </row>
    <row r="542" spans="19:19" ht="13.2">
      <c r="S542" s="204"/>
    </row>
    <row r="543" spans="19:19" ht="13.2">
      <c r="S543" s="204"/>
    </row>
    <row r="544" spans="19:19" ht="13.2">
      <c r="S544" s="204"/>
    </row>
    <row r="545" spans="19:19" ht="13.2">
      <c r="S545" s="204"/>
    </row>
    <row r="546" spans="19:19" ht="13.2">
      <c r="S546" s="204"/>
    </row>
    <row r="547" spans="19:19" ht="13.2">
      <c r="S547" s="204"/>
    </row>
    <row r="548" spans="19:19" ht="13.2">
      <c r="S548" s="204"/>
    </row>
    <row r="549" spans="19:19" ht="13.2">
      <c r="S549" s="204"/>
    </row>
    <row r="550" spans="19:19" ht="13.2">
      <c r="S550" s="204"/>
    </row>
    <row r="551" spans="19:19" ht="13.2">
      <c r="S551" s="204"/>
    </row>
    <row r="552" spans="19:19" ht="13.2">
      <c r="S552" s="204"/>
    </row>
    <row r="553" spans="19:19" ht="13.2">
      <c r="S553" s="204"/>
    </row>
    <row r="554" spans="19:19" ht="13.2">
      <c r="S554" s="204"/>
    </row>
    <row r="555" spans="19:19" ht="13.2">
      <c r="S555" s="204"/>
    </row>
    <row r="556" spans="19:19" ht="13.2">
      <c r="S556" s="204"/>
    </row>
    <row r="557" spans="19:19" ht="13.2">
      <c r="S557" s="204"/>
    </row>
    <row r="558" spans="19:19" ht="13.2">
      <c r="S558" s="204"/>
    </row>
    <row r="559" spans="19:19" ht="13.2">
      <c r="S559" s="204"/>
    </row>
    <row r="560" spans="19:19" ht="13.2">
      <c r="S560" s="204"/>
    </row>
    <row r="561" spans="19:19" ht="13.2">
      <c r="S561" s="204"/>
    </row>
    <row r="562" spans="19:19" ht="13.2">
      <c r="S562" s="204"/>
    </row>
    <row r="563" spans="19:19" ht="13.2">
      <c r="S563" s="204"/>
    </row>
    <row r="564" spans="19:19" ht="13.2">
      <c r="S564" s="204"/>
    </row>
    <row r="565" spans="19:19" ht="13.2">
      <c r="S565" s="204"/>
    </row>
    <row r="566" spans="19:19" ht="13.2">
      <c r="S566" s="204"/>
    </row>
    <row r="567" spans="19:19" ht="13.2">
      <c r="S567" s="204"/>
    </row>
    <row r="568" spans="19:19" ht="13.2">
      <c r="S568" s="204"/>
    </row>
    <row r="569" spans="19:19" ht="13.2">
      <c r="S569" s="204"/>
    </row>
    <row r="570" spans="19:19" ht="13.2">
      <c r="S570" s="204"/>
    </row>
    <row r="571" spans="19:19" ht="13.2">
      <c r="S571" s="204"/>
    </row>
    <row r="572" spans="19:19" ht="13.2">
      <c r="S572" s="204"/>
    </row>
    <row r="573" spans="19:19" ht="13.2">
      <c r="S573" s="204"/>
    </row>
    <row r="574" spans="19:19" ht="13.2">
      <c r="S574" s="204"/>
    </row>
    <row r="575" spans="19:19" ht="13.2">
      <c r="S575" s="204"/>
    </row>
    <row r="576" spans="19:19" ht="13.2">
      <c r="S576" s="204"/>
    </row>
    <row r="577" spans="19:19" ht="13.2">
      <c r="S577" s="204"/>
    </row>
    <row r="578" spans="19:19" ht="13.2">
      <c r="S578" s="204"/>
    </row>
    <row r="579" spans="19:19" ht="13.2">
      <c r="S579" s="204"/>
    </row>
    <row r="580" spans="19:19" ht="13.2">
      <c r="S580" s="204"/>
    </row>
    <row r="581" spans="19:19" ht="13.2">
      <c r="S581" s="204"/>
    </row>
    <row r="582" spans="19:19" ht="13.2">
      <c r="S582" s="204"/>
    </row>
    <row r="583" spans="19:19" ht="13.2">
      <c r="S583" s="204"/>
    </row>
    <row r="584" spans="19:19" ht="13.2">
      <c r="S584" s="204"/>
    </row>
    <row r="585" spans="19:19" ht="13.2">
      <c r="S585" s="204"/>
    </row>
    <row r="586" spans="19:19" ht="13.2">
      <c r="S586" s="204"/>
    </row>
    <row r="587" spans="19:19" ht="13.2">
      <c r="S587" s="204"/>
    </row>
    <row r="588" spans="19:19" ht="13.2">
      <c r="S588" s="204"/>
    </row>
    <row r="589" spans="19:19" ht="13.2">
      <c r="S589" s="204"/>
    </row>
    <row r="590" spans="19:19" ht="13.2">
      <c r="S590" s="204"/>
    </row>
    <row r="591" spans="19:19" ht="13.2">
      <c r="S591" s="204"/>
    </row>
    <row r="592" spans="19:19" ht="13.2">
      <c r="S592" s="204"/>
    </row>
    <row r="593" spans="19:19" ht="13.2">
      <c r="S593" s="204"/>
    </row>
    <row r="594" spans="19:19" ht="13.2">
      <c r="S594" s="204"/>
    </row>
    <row r="595" spans="19:19" ht="13.2">
      <c r="S595" s="204"/>
    </row>
    <row r="596" spans="19:19" ht="13.2">
      <c r="S596" s="204"/>
    </row>
    <row r="597" spans="19:19" ht="13.2">
      <c r="S597" s="204"/>
    </row>
    <row r="598" spans="19:19" ht="13.2">
      <c r="S598" s="204"/>
    </row>
    <row r="599" spans="19:19" ht="13.2">
      <c r="S599" s="204"/>
    </row>
    <row r="600" spans="19:19" ht="13.2">
      <c r="S600" s="204"/>
    </row>
    <row r="601" spans="19:19" ht="13.2">
      <c r="S601" s="204"/>
    </row>
    <row r="602" spans="19:19" ht="13.2">
      <c r="S602" s="204"/>
    </row>
    <row r="603" spans="19:19" ht="13.2">
      <c r="S603" s="204"/>
    </row>
    <row r="604" spans="19:19" ht="13.2">
      <c r="S604" s="204"/>
    </row>
    <row r="605" spans="19:19" ht="13.2">
      <c r="S605" s="204"/>
    </row>
    <row r="606" spans="19:19" ht="13.2">
      <c r="S606" s="204"/>
    </row>
    <row r="607" spans="19:19" ht="13.2">
      <c r="S607" s="204"/>
    </row>
    <row r="608" spans="19:19" ht="13.2">
      <c r="S608" s="204"/>
    </row>
    <row r="609" spans="19:19" ht="13.2">
      <c r="S609" s="204"/>
    </row>
    <row r="610" spans="19:19" ht="13.2">
      <c r="S610" s="204"/>
    </row>
    <row r="611" spans="19:19" ht="13.2">
      <c r="S611" s="204"/>
    </row>
    <row r="612" spans="19:19" ht="13.2">
      <c r="S612" s="204"/>
    </row>
    <row r="613" spans="19:19" ht="13.2">
      <c r="S613" s="204"/>
    </row>
    <row r="614" spans="19:19" ht="13.2">
      <c r="S614" s="204"/>
    </row>
    <row r="615" spans="19:19" ht="13.2">
      <c r="S615" s="204"/>
    </row>
    <row r="616" spans="19:19" ht="13.2">
      <c r="S616" s="204"/>
    </row>
    <row r="617" spans="19:19" ht="13.2">
      <c r="S617" s="204"/>
    </row>
    <row r="618" spans="19:19" ht="13.2">
      <c r="S618" s="204"/>
    </row>
    <row r="619" spans="19:19" ht="13.2">
      <c r="S619" s="204"/>
    </row>
    <row r="620" spans="19:19" ht="13.2">
      <c r="S620" s="204"/>
    </row>
    <row r="621" spans="19:19" ht="13.2">
      <c r="S621" s="204"/>
    </row>
    <row r="622" spans="19:19" ht="13.2">
      <c r="S622" s="204"/>
    </row>
    <row r="623" spans="19:19" ht="13.2">
      <c r="S623" s="204"/>
    </row>
    <row r="624" spans="19:19" ht="13.2">
      <c r="S624" s="204"/>
    </row>
    <row r="625" spans="19:19" ht="13.2">
      <c r="S625" s="204"/>
    </row>
    <row r="626" spans="19:19" ht="13.2">
      <c r="S626" s="204"/>
    </row>
    <row r="627" spans="19:19" ht="13.2">
      <c r="S627" s="204"/>
    </row>
    <row r="628" spans="19:19" ht="13.2">
      <c r="S628" s="204"/>
    </row>
    <row r="629" spans="19:19" ht="13.2">
      <c r="S629" s="204"/>
    </row>
    <row r="630" spans="19:19" ht="13.2">
      <c r="S630" s="204"/>
    </row>
    <row r="631" spans="19:19" ht="13.2">
      <c r="S631" s="204"/>
    </row>
    <row r="632" spans="19:19" ht="13.2">
      <c r="S632" s="204"/>
    </row>
    <row r="633" spans="19:19" ht="13.2">
      <c r="S633" s="204"/>
    </row>
    <row r="634" spans="19:19" ht="13.2">
      <c r="S634" s="204"/>
    </row>
    <row r="635" spans="19:19" ht="13.2">
      <c r="S635" s="204"/>
    </row>
    <row r="636" spans="19:19" ht="13.2">
      <c r="S636" s="204"/>
    </row>
    <row r="637" spans="19:19" ht="13.2">
      <c r="S637" s="204"/>
    </row>
    <row r="638" spans="19:19" ht="13.2">
      <c r="S638" s="204"/>
    </row>
    <row r="639" spans="19:19" ht="13.2">
      <c r="S639" s="204"/>
    </row>
    <row r="640" spans="19:19" ht="13.2">
      <c r="S640" s="204"/>
    </row>
    <row r="641" spans="19:19" ht="13.2">
      <c r="S641" s="204"/>
    </row>
    <row r="642" spans="19:19" ht="13.2">
      <c r="S642" s="204"/>
    </row>
    <row r="643" spans="19:19" ht="13.2">
      <c r="S643" s="204"/>
    </row>
    <row r="644" spans="19:19" ht="13.2">
      <c r="S644" s="204"/>
    </row>
    <row r="645" spans="19:19" ht="13.2">
      <c r="S645" s="204"/>
    </row>
    <row r="646" spans="19:19" ht="13.2">
      <c r="S646" s="204"/>
    </row>
    <row r="647" spans="19:19" ht="13.2">
      <c r="S647" s="204"/>
    </row>
    <row r="648" spans="19:19" ht="13.2">
      <c r="S648" s="204"/>
    </row>
    <row r="649" spans="19:19" ht="13.2">
      <c r="S649" s="204"/>
    </row>
    <row r="650" spans="19:19" ht="13.2">
      <c r="S650" s="204"/>
    </row>
    <row r="651" spans="19:19" ht="13.2">
      <c r="S651" s="204"/>
    </row>
    <row r="652" spans="19:19" ht="13.2">
      <c r="S652" s="204"/>
    </row>
    <row r="653" spans="19:19" ht="13.2">
      <c r="S653" s="204"/>
    </row>
    <row r="654" spans="19:19" ht="13.2">
      <c r="S654" s="204"/>
    </row>
    <row r="655" spans="19:19" ht="13.2">
      <c r="S655" s="204"/>
    </row>
    <row r="656" spans="19:19" ht="13.2">
      <c r="S656" s="204"/>
    </row>
    <row r="657" spans="19:19" ht="13.2">
      <c r="S657" s="204"/>
    </row>
    <row r="658" spans="19:19" ht="13.2">
      <c r="S658" s="204"/>
    </row>
    <row r="659" spans="19:19" ht="13.2">
      <c r="S659" s="204"/>
    </row>
    <row r="660" spans="19:19" ht="13.2">
      <c r="S660" s="204"/>
    </row>
    <row r="661" spans="19:19" ht="13.2">
      <c r="S661" s="204"/>
    </row>
    <row r="662" spans="19:19" ht="13.2">
      <c r="S662" s="204"/>
    </row>
    <row r="663" spans="19:19" ht="13.2">
      <c r="S663" s="204"/>
    </row>
    <row r="664" spans="19:19" ht="13.2">
      <c r="S664" s="204"/>
    </row>
    <row r="665" spans="19:19" ht="13.2">
      <c r="S665" s="204"/>
    </row>
    <row r="666" spans="19:19" ht="13.2">
      <c r="S666" s="204"/>
    </row>
    <row r="667" spans="19:19" ht="13.2">
      <c r="S667" s="204"/>
    </row>
    <row r="668" spans="19:19" ht="13.2">
      <c r="S668" s="204"/>
    </row>
    <row r="669" spans="19:19" ht="13.2">
      <c r="S669" s="204"/>
    </row>
    <row r="670" spans="19:19" ht="13.2">
      <c r="S670" s="204"/>
    </row>
    <row r="671" spans="19:19" ht="13.2">
      <c r="S671" s="204"/>
    </row>
    <row r="672" spans="19:19" ht="13.2">
      <c r="S672" s="204"/>
    </row>
    <row r="673" spans="19:19" ht="13.2">
      <c r="S673" s="204"/>
    </row>
    <row r="674" spans="19:19" ht="13.2">
      <c r="S674" s="204"/>
    </row>
    <row r="675" spans="19:19" ht="13.2">
      <c r="S675" s="204"/>
    </row>
    <row r="676" spans="19:19" ht="13.2">
      <c r="S676" s="204"/>
    </row>
    <row r="677" spans="19:19" ht="13.2">
      <c r="S677" s="204"/>
    </row>
    <row r="678" spans="19:19" ht="13.2">
      <c r="S678" s="204"/>
    </row>
    <row r="679" spans="19:19" ht="13.2">
      <c r="S679" s="204"/>
    </row>
    <row r="680" spans="19:19" ht="13.2">
      <c r="S680" s="204"/>
    </row>
    <row r="681" spans="19:19" ht="13.2">
      <c r="S681" s="204"/>
    </row>
    <row r="682" spans="19:19" ht="13.2">
      <c r="S682" s="204"/>
    </row>
    <row r="683" spans="19:19" ht="13.2">
      <c r="S683" s="204"/>
    </row>
    <row r="684" spans="19:19" ht="13.2">
      <c r="S684" s="204"/>
    </row>
    <row r="685" spans="19:19" ht="13.2">
      <c r="S685" s="204"/>
    </row>
    <row r="686" spans="19:19" ht="13.2">
      <c r="S686" s="204"/>
    </row>
    <row r="687" spans="19:19" ht="13.2">
      <c r="S687" s="204"/>
    </row>
    <row r="688" spans="19:19" ht="13.2">
      <c r="S688" s="204"/>
    </row>
    <row r="689" spans="19:19" ht="13.2">
      <c r="S689" s="204"/>
    </row>
    <row r="690" spans="19:19" ht="13.2">
      <c r="S690" s="204"/>
    </row>
    <row r="691" spans="19:19" ht="13.2">
      <c r="S691" s="204"/>
    </row>
    <row r="692" spans="19:19" ht="13.2">
      <c r="S692" s="204"/>
    </row>
    <row r="693" spans="19:19" ht="13.2">
      <c r="S693" s="204"/>
    </row>
    <row r="694" spans="19:19" ht="13.2">
      <c r="S694" s="204"/>
    </row>
    <row r="695" spans="19:19" ht="13.2">
      <c r="S695" s="204"/>
    </row>
    <row r="696" spans="19:19" ht="13.2">
      <c r="S696" s="204"/>
    </row>
    <row r="697" spans="19:19" ht="13.2">
      <c r="S697" s="204"/>
    </row>
    <row r="698" spans="19:19" ht="13.2">
      <c r="S698" s="204"/>
    </row>
    <row r="699" spans="19:19" ht="13.2">
      <c r="S699" s="204"/>
    </row>
    <row r="700" spans="19:19" ht="13.2">
      <c r="S700" s="204"/>
    </row>
    <row r="701" spans="19:19" ht="13.2">
      <c r="S701" s="204"/>
    </row>
    <row r="702" spans="19:19" ht="13.2">
      <c r="S702" s="204"/>
    </row>
    <row r="703" spans="19:19" ht="13.2">
      <c r="S703" s="204"/>
    </row>
    <row r="704" spans="19:19" ht="13.2">
      <c r="S704" s="204"/>
    </row>
    <row r="705" spans="19:19" ht="13.2">
      <c r="S705" s="204"/>
    </row>
    <row r="706" spans="19:19" ht="13.2">
      <c r="S706" s="204"/>
    </row>
    <row r="707" spans="19:19" ht="13.2">
      <c r="S707" s="204"/>
    </row>
    <row r="708" spans="19:19" ht="13.2">
      <c r="S708" s="204"/>
    </row>
    <row r="709" spans="19:19" ht="13.2">
      <c r="S709" s="204"/>
    </row>
    <row r="710" spans="19:19" ht="13.2">
      <c r="S710" s="204"/>
    </row>
    <row r="711" spans="19:19" ht="13.2">
      <c r="S711" s="204"/>
    </row>
    <row r="712" spans="19:19" ht="13.2">
      <c r="S712" s="204"/>
    </row>
    <row r="713" spans="19:19" ht="13.2">
      <c r="S713" s="204"/>
    </row>
    <row r="714" spans="19:19" ht="13.2">
      <c r="S714" s="204"/>
    </row>
    <row r="715" spans="19:19" ht="13.2">
      <c r="S715" s="204"/>
    </row>
    <row r="716" spans="19:19" ht="13.2">
      <c r="S716" s="204"/>
    </row>
    <row r="717" spans="19:19" ht="13.2">
      <c r="S717" s="204"/>
    </row>
    <row r="718" spans="19:19" ht="13.2">
      <c r="S718" s="204"/>
    </row>
    <row r="719" spans="19:19" ht="13.2">
      <c r="S719" s="204"/>
    </row>
    <row r="720" spans="19:19" ht="13.2">
      <c r="S720" s="204"/>
    </row>
    <row r="721" spans="19:19" ht="13.2">
      <c r="S721" s="204"/>
    </row>
    <row r="722" spans="19:19" ht="13.2">
      <c r="S722" s="204"/>
    </row>
    <row r="723" spans="19:19" ht="13.2">
      <c r="S723" s="204"/>
    </row>
    <row r="724" spans="19:19" ht="13.2">
      <c r="S724" s="204"/>
    </row>
    <row r="725" spans="19:19" ht="13.2">
      <c r="S725" s="204"/>
    </row>
    <row r="726" spans="19:19" ht="13.2">
      <c r="S726" s="204"/>
    </row>
    <row r="727" spans="19:19" ht="13.2">
      <c r="S727" s="204"/>
    </row>
    <row r="728" spans="19:19" ht="13.2">
      <c r="S728" s="204"/>
    </row>
    <row r="729" spans="19:19" ht="13.2">
      <c r="S729" s="204"/>
    </row>
    <row r="730" spans="19:19" ht="13.2">
      <c r="S730" s="204"/>
    </row>
    <row r="731" spans="19:19" ht="13.2">
      <c r="S731" s="204"/>
    </row>
    <row r="732" spans="19:19" ht="13.2">
      <c r="S732" s="204"/>
    </row>
    <row r="733" spans="19:19" ht="13.2">
      <c r="S733" s="204"/>
    </row>
    <row r="734" spans="19:19" ht="13.2">
      <c r="S734" s="204"/>
    </row>
    <row r="735" spans="19:19" ht="13.2">
      <c r="S735" s="204"/>
    </row>
    <row r="736" spans="19:19" ht="13.2">
      <c r="S736" s="204"/>
    </row>
    <row r="737" spans="19:19" ht="13.2">
      <c r="S737" s="204"/>
    </row>
    <row r="738" spans="19:19" ht="13.2">
      <c r="S738" s="204"/>
    </row>
    <row r="739" spans="19:19" ht="13.2">
      <c r="S739" s="204"/>
    </row>
    <row r="740" spans="19:19" ht="13.2">
      <c r="S740" s="204"/>
    </row>
    <row r="741" spans="19:19" ht="13.2">
      <c r="S741" s="204"/>
    </row>
    <row r="742" spans="19:19" ht="13.2">
      <c r="S742" s="204"/>
    </row>
    <row r="743" spans="19:19" ht="13.2">
      <c r="S743" s="204"/>
    </row>
    <row r="744" spans="19:19" ht="13.2">
      <c r="S744" s="204"/>
    </row>
    <row r="745" spans="19:19" ht="13.2">
      <c r="S745" s="204"/>
    </row>
    <row r="746" spans="19:19" ht="13.2">
      <c r="S746" s="204"/>
    </row>
    <row r="747" spans="19:19" ht="13.2">
      <c r="S747" s="204"/>
    </row>
    <row r="748" spans="19:19" ht="13.2">
      <c r="S748" s="204"/>
    </row>
    <row r="749" spans="19:19" ht="13.2">
      <c r="S749" s="204"/>
    </row>
    <row r="750" spans="19:19" ht="13.2">
      <c r="S750" s="204"/>
    </row>
    <row r="751" spans="19:19" ht="13.2">
      <c r="S751" s="204"/>
    </row>
    <row r="752" spans="19:19" ht="13.2">
      <c r="S752" s="204"/>
    </row>
    <row r="753" spans="19:19" ht="13.2">
      <c r="S753" s="204"/>
    </row>
    <row r="754" spans="19:19" ht="13.2">
      <c r="S754" s="204"/>
    </row>
    <row r="755" spans="19:19" ht="13.2">
      <c r="S755" s="204"/>
    </row>
    <row r="756" spans="19:19" ht="13.2">
      <c r="S756" s="204"/>
    </row>
    <row r="757" spans="19:19" ht="13.2">
      <c r="S757" s="204"/>
    </row>
    <row r="758" spans="19:19" ht="13.2">
      <c r="S758" s="204"/>
    </row>
    <row r="759" spans="19:19" ht="13.2">
      <c r="S759" s="204"/>
    </row>
    <row r="760" spans="19:19" ht="13.2">
      <c r="S760" s="204"/>
    </row>
    <row r="761" spans="19:19" ht="13.2">
      <c r="S761" s="204"/>
    </row>
    <row r="762" spans="19:19" ht="13.2">
      <c r="S762" s="204"/>
    </row>
    <row r="763" spans="19:19" ht="13.2">
      <c r="S763" s="204"/>
    </row>
    <row r="764" spans="19:19" ht="13.2">
      <c r="S764" s="204"/>
    </row>
    <row r="765" spans="19:19" ht="13.2">
      <c r="S765" s="204"/>
    </row>
    <row r="766" spans="19:19" ht="13.2">
      <c r="S766" s="204"/>
    </row>
    <row r="767" spans="19:19" ht="13.2">
      <c r="S767" s="204"/>
    </row>
    <row r="768" spans="19:19" ht="13.2">
      <c r="S768" s="204"/>
    </row>
    <row r="769" spans="19:19" ht="13.2">
      <c r="S769" s="204"/>
    </row>
    <row r="770" spans="19:19" ht="13.2">
      <c r="S770" s="204"/>
    </row>
    <row r="771" spans="19:19" ht="13.2">
      <c r="S771" s="204"/>
    </row>
    <row r="772" spans="19:19" ht="13.2">
      <c r="S772" s="204"/>
    </row>
    <row r="773" spans="19:19" ht="13.2">
      <c r="S773" s="204"/>
    </row>
    <row r="774" spans="19:19" ht="13.2">
      <c r="S774" s="204"/>
    </row>
    <row r="775" spans="19:19" ht="13.2">
      <c r="S775" s="204"/>
    </row>
    <row r="776" spans="19:19" ht="13.2">
      <c r="S776" s="204"/>
    </row>
    <row r="777" spans="19:19" ht="13.2">
      <c r="S777" s="204"/>
    </row>
    <row r="778" spans="19:19" ht="13.2">
      <c r="S778" s="204"/>
    </row>
    <row r="779" spans="19:19" ht="13.2">
      <c r="S779" s="204"/>
    </row>
    <row r="780" spans="19:19" ht="13.2">
      <c r="S780" s="204"/>
    </row>
    <row r="781" spans="19:19" ht="13.2">
      <c r="S781" s="204"/>
    </row>
    <row r="782" spans="19:19" ht="13.2">
      <c r="S782" s="204"/>
    </row>
    <row r="783" spans="19:19" ht="13.2">
      <c r="S783" s="204"/>
    </row>
    <row r="784" spans="19:19" ht="13.2">
      <c r="S784" s="204"/>
    </row>
    <row r="785" spans="19:19" ht="13.2">
      <c r="S785" s="204"/>
    </row>
    <row r="786" spans="19:19" ht="13.2">
      <c r="S786" s="204"/>
    </row>
    <row r="787" spans="19:19" ht="13.2">
      <c r="S787" s="204"/>
    </row>
    <row r="788" spans="19:19" ht="13.2">
      <c r="S788" s="204"/>
    </row>
    <row r="789" spans="19:19" ht="13.2">
      <c r="S789" s="204"/>
    </row>
    <row r="790" spans="19:19" ht="13.2">
      <c r="S790" s="204"/>
    </row>
    <row r="791" spans="19:19" ht="13.2">
      <c r="S791" s="204"/>
    </row>
    <row r="792" spans="19:19" ht="13.2">
      <c r="S792" s="204"/>
    </row>
    <row r="793" spans="19:19" ht="13.2">
      <c r="S793" s="204"/>
    </row>
    <row r="794" spans="19:19" ht="13.2">
      <c r="S794" s="204"/>
    </row>
    <row r="795" spans="19:19" ht="13.2">
      <c r="S795" s="204"/>
    </row>
    <row r="796" spans="19:19" ht="13.2">
      <c r="S796" s="204"/>
    </row>
    <row r="797" spans="19:19" ht="13.2">
      <c r="S797" s="204"/>
    </row>
    <row r="798" spans="19:19" ht="13.2">
      <c r="S798" s="204"/>
    </row>
    <row r="799" spans="19:19" ht="13.2">
      <c r="S799" s="204"/>
    </row>
    <row r="800" spans="19:19" ht="13.2">
      <c r="S800" s="204"/>
    </row>
    <row r="801" spans="19:19" ht="13.2">
      <c r="S801" s="204"/>
    </row>
    <row r="802" spans="19:19" ht="13.2">
      <c r="S802" s="204"/>
    </row>
    <row r="803" spans="19:19" ht="13.2">
      <c r="S803" s="204"/>
    </row>
    <row r="804" spans="19:19" ht="13.2">
      <c r="S804" s="204"/>
    </row>
    <row r="805" spans="19:19" ht="13.2">
      <c r="S805" s="204"/>
    </row>
    <row r="806" spans="19:19" ht="13.2">
      <c r="S806" s="204"/>
    </row>
    <row r="807" spans="19:19" ht="13.2">
      <c r="S807" s="204"/>
    </row>
    <row r="808" spans="19:19" ht="13.2">
      <c r="S808" s="204"/>
    </row>
    <row r="809" spans="19:19" ht="13.2">
      <c r="S809" s="204"/>
    </row>
    <row r="810" spans="19:19" ht="13.2">
      <c r="S810" s="204"/>
    </row>
    <row r="811" spans="19:19" ht="13.2">
      <c r="S811" s="204"/>
    </row>
    <row r="812" spans="19:19" ht="13.2">
      <c r="S812" s="204"/>
    </row>
    <row r="813" spans="19:19" ht="13.2">
      <c r="S813" s="204"/>
    </row>
    <row r="814" spans="19:19" ht="13.2">
      <c r="S814" s="204"/>
    </row>
    <row r="815" spans="19:19" ht="13.2">
      <c r="S815" s="204"/>
    </row>
    <row r="816" spans="19:19" ht="13.2">
      <c r="S816" s="204"/>
    </row>
    <row r="817" spans="19:19" ht="13.2">
      <c r="S817" s="204"/>
    </row>
    <row r="818" spans="19:19" ht="13.2">
      <c r="S818" s="204"/>
    </row>
    <row r="819" spans="19:19" ht="13.2">
      <c r="S819" s="204"/>
    </row>
    <row r="820" spans="19:19" ht="13.2">
      <c r="S820" s="204"/>
    </row>
    <row r="821" spans="19:19" ht="13.2">
      <c r="S821" s="204"/>
    </row>
    <row r="822" spans="19:19" ht="13.2">
      <c r="S822" s="204"/>
    </row>
    <row r="823" spans="19:19" ht="13.2">
      <c r="S823" s="204"/>
    </row>
    <row r="824" spans="19:19" ht="13.2">
      <c r="S824" s="204"/>
    </row>
    <row r="825" spans="19:19" ht="13.2">
      <c r="S825" s="204"/>
    </row>
    <row r="826" spans="19:19" ht="13.2">
      <c r="S826" s="204"/>
    </row>
    <row r="827" spans="19:19" ht="13.2">
      <c r="S827" s="204"/>
    </row>
    <row r="828" spans="19:19" ht="13.2">
      <c r="S828" s="204"/>
    </row>
    <row r="829" spans="19:19" ht="13.2">
      <c r="S829" s="204"/>
    </row>
    <row r="830" spans="19:19" ht="13.2">
      <c r="S830" s="204"/>
    </row>
    <row r="831" spans="19:19" ht="13.2">
      <c r="S831" s="204"/>
    </row>
    <row r="832" spans="19:19" ht="13.2">
      <c r="S832" s="204"/>
    </row>
    <row r="833" spans="19:19" ht="13.2">
      <c r="S833" s="204"/>
    </row>
    <row r="834" spans="19:19" ht="13.2">
      <c r="S834" s="204"/>
    </row>
    <row r="835" spans="19:19" ht="13.2">
      <c r="S835" s="204"/>
    </row>
    <row r="836" spans="19:19" ht="13.2">
      <c r="S836" s="204"/>
    </row>
    <row r="837" spans="19:19" ht="13.2">
      <c r="S837" s="204"/>
    </row>
    <row r="838" spans="19:19" ht="13.2">
      <c r="S838" s="204"/>
    </row>
    <row r="839" spans="19:19" ht="13.2">
      <c r="S839" s="204"/>
    </row>
    <row r="840" spans="19:19" ht="13.2">
      <c r="S840" s="204"/>
    </row>
    <row r="841" spans="19:19" ht="13.2">
      <c r="S841" s="204"/>
    </row>
    <row r="842" spans="19:19" ht="13.2">
      <c r="S842" s="204"/>
    </row>
    <row r="843" spans="19:19" ht="13.2">
      <c r="S843" s="204"/>
    </row>
    <row r="844" spans="19:19" ht="13.2">
      <c r="S844" s="204"/>
    </row>
    <row r="845" spans="19:19" ht="13.2">
      <c r="S845" s="204"/>
    </row>
    <row r="846" spans="19:19" ht="13.2">
      <c r="S846" s="204"/>
    </row>
    <row r="847" spans="19:19" ht="13.2">
      <c r="S847" s="204"/>
    </row>
    <row r="848" spans="19:19" ht="13.2">
      <c r="S848" s="204"/>
    </row>
    <row r="849" spans="19:19" ht="13.2">
      <c r="S849" s="204"/>
    </row>
    <row r="850" spans="19:19" ht="13.2">
      <c r="S850" s="204"/>
    </row>
    <row r="851" spans="19:19" ht="13.2">
      <c r="S851" s="204"/>
    </row>
    <row r="852" spans="19:19" ht="13.2">
      <c r="S852" s="204"/>
    </row>
    <row r="853" spans="19:19" ht="13.2">
      <c r="S853" s="204"/>
    </row>
    <row r="854" spans="19:19" ht="13.2">
      <c r="S854" s="204"/>
    </row>
    <row r="855" spans="19:19" ht="13.2">
      <c r="S855" s="204"/>
    </row>
    <row r="856" spans="19:19" ht="13.2">
      <c r="S856" s="204"/>
    </row>
    <row r="857" spans="19:19" ht="13.2">
      <c r="S857" s="204"/>
    </row>
    <row r="858" spans="19:19" ht="13.2">
      <c r="S858" s="204"/>
    </row>
    <row r="859" spans="19:19" ht="13.2">
      <c r="S859" s="204"/>
    </row>
    <row r="860" spans="19:19" ht="13.2">
      <c r="S860" s="204"/>
    </row>
    <row r="861" spans="19:19" ht="13.2">
      <c r="S861" s="204"/>
    </row>
    <row r="862" spans="19:19" ht="13.2">
      <c r="S862" s="204"/>
    </row>
    <row r="863" spans="19:19" ht="13.2">
      <c r="S863" s="204"/>
    </row>
    <row r="864" spans="19:19" ht="13.2">
      <c r="S864" s="204"/>
    </row>
    <row r="865" spans="19:19" ht="13.2">
      <c r="S865" s="204"/>
    </row>
    <row r="866" spans="19:19" ht="13.2">
      <c r="S866" s="204"/>
    </row>
    <row r="867" spans="19:19" ht="13.2">
      <c r="S867" s="204"/>
    </row>
    <row r="868" spans="19:19" ht="13.2">
      <c r="S868" s="204"/>
    </row>
    <row r="869" spans="19:19" ht="13.2">
      <c r="S869" s="204"/>
    </row>
    <row r="870" spans="19:19" ht="13.2">
      <c r="S870" s="204"/>
    </row>
    <row r="871" spans="19:19" ht="13.2">
      <c r="S871" s="204"/>
    </row>
    <row r="872" spans="19:19" ht="13.2">
      <c r="S872" s="204"/>
    </row>
    <row r="873" spans="19:19" ht="13.2">
      <c r="S873" s="204"/>
    </row>
    <row r="874" spans="19:19" ht="13.2">
      <c r="S874" s="204"/>
    </row>
    <row r="875" spans="19:19" ht="13.2">
      <c r="S875" s="204"/>
    </row>
    <row r="876" spans="19:19" ht="13.2">
      <c r="S876" s="204"/>
    </row>
    <row r="877" spans="19:19" ht="13.2">
      <c r="S877" s="204"/>
    </row>
    <row r="878" spans="19:19" ht="13.2">
      <c r="S878" s="204"/>
    </row>
    <row r="879" spans="19:19" ht="13.2">
      <c r="S879" s="204"/>
    </row>
    <row r="880" spans="19:19" ht="13.2">
      <c r="S880" s="204"/>
    </row>
    <row r="881" spans="19:19" ht="13.2">
      <c r="S881" s="204"/>
    </row>
    <row r="882" spans="19:19" ht="13.2">
      <c r="S882" s="204"/>
    </row>
    <row r="883" spans="19:19" ht="13.2">
      <c r="S883" s="204"/>
    </row>
    <row r="884" spans="19:19" ht="13.2">
      <c r="S884" s="204"/>
    </row>
    <row r="885" spans="19:19" ht="13.2">
      <c r="S885" s="204"/>
    </row>
    <row r="886" spans="19:19" ht="13.2">
      <c r="S886" s="204"/>
    </row>
    <row r="887" spans="19:19" ht="13.2">
      <c r="S887" s="204"/>
    </row>
    <row r="888" spans="19:19" ht="13.2">
      <c r="S888" s="204"/>
    </row>
    <row r="889" spans="19:19" ht="13.2">
      <c r="S889" s="204"/>
    </row>
    <row r="890" spans="19:19" ht="13.2">
      <c r="S890" s="204"/>
    </row>
    <row r="891" spans="19:19" ht="13.2">
      <c r="S891" s="204"/>
    </row>
    <row r="892" spans="19:19" ht="13.2">
      <c r="S892" s="204"/>
    </row>
    <row r="893" spans="19:19" ht="13.2">
      <c r="S893" s="204"/>
    </row>
    <row r="894" spans="19:19" ht="13.2">
      <c r="S894" s="204"/>
    </row>
    <row r="895" spans="19:19" ht="13.2">
      <c r="S895" s="204"/>
    </row>
    <row r="896" spans="19:19" ht="13.2">
      <c r="S896" s="204"/>
    </row>
    <row r="897" spans="19:19" ht="13.2">
      <c r="S897" s="204"/>
    </row>
    <row r="898" spans="19:19" ht="13.2">
      <c r="S898" s="204"/>
    </row>
    <row r="899" spans="19:19" ht="13.2">
      <c r="S899" s="204"/>
    </row>
    <row r="900" spans="19:19" ht="13.2">
      <c r="S900" s="204"/>
    </row>
    <row r="901" spans="19:19" ht="13.2">
      <c r="S901" s="204"/>
    </row>
    <row r="902" spans="19:19" ht="13.2">
      <c r="S902" s="204"/>
    </row>
    <row r="903" spans="19:19" ht="13.2">
      <c r="S903" s="204"/>
    </row>
    <row r="904" spans="19:19" ht="13.2">
      <c r="S904" s="204"/>
    </row>
    <row r="905" spans="19:19" ht="13.2">
      <c r="S905" s="204"/>
    </row>
    <row r="906" spans="19:19" ht="13.2">
      <c r="S906" s="204"/>
    </row>
    <row r="907" spans="19:19" ht="13.2">
      <c r="S907" s="204"/>
    </row>
    <row r="908" spans="19:19" ht="13.2">
      <c r="S908" s="204"/>
    </row>
    <row r="909" spans="19:19" ht="13.2">
      <c r="S909" s="204"/>
    </row>
    <row r="910" spans="19:19" ht="13.2">
      <c r="S910" s="204"/>
    </row>
    <row r="911" spans="19:19" ht="13.2">
      <c r="S911" s="204"/>
    </row>
    <row r="912" spans="19:19" ht="13.2">
      <c r="S912" s="204"/>
    </row>
    <row r="913" spans="19:19" ht="13.2">
      <c r="S913" s="204"/>
    </row>
    <row r="914" spans="19:19" ht="13.2">
      <c r="S914" s="204"/>
    </row>
    <row r="915" spans="19:19" ht="13.2">
      <c r="S915" s="204"/>
    </row>
    <row r="916" spans="19:19" ht="13.2">
      <c r="S916" s="204"/>
    </row>
    <row r="917" spans="19:19" ht="13.2">
      <c r="S917" s="204"/>
    </row>
    <row r="918" spans="19:19" ht="13.2">
      <c r="S918" s="204"/>
    </row>
    <row r="919" spans="19:19" ht="13.2">
      <c r="S919" s="204"/>
    </row>
    <row r="920" spans="19:19" ht="13.2">
      <c r="S920" s="204"/>
    </row>
    <row r="921" spans="19:19" ht="13.2">
      <c r="S921" s="204"/>
    </row>
    <row r="922" spans="19:19" ht="13.2">
      <c r="S922" s="204"/>
    </row>
    <row r="923" spans="19:19" ht="13.2">
      <c r="S923" s="204"/>
    </row>
    <row r="924" spans="19:19" ht="13.2">
      <c r="S924" s="204"/>
    </row>
    <row r="925" spans="19:19" ht="13.2">
      <c r="S925" s="204"/>
    </row>
    <row r="926" spans="19:19" ht="13.2">
      <c r="S926" s="204"/>
    </row>
    <row r="927" spans="19:19" ht="13.2">
      <c r="S927" s="204"/>
    </row>
    <row r="928" spans="19:19" ht="13.2">
      <c r="S928" s="204"/>
    </row>
    <row r="929" spans="19:19" ht="13.2">
      <c r="S929" s="204"/>
    </row>
    <row r="930" spans="19:19" ht="13.2">
      <c r="S930" s="204"/>
    </row>
    <row r="931" spans="19:19" ht="13.2">
      <c r="S931" s="204"/>
    </row>
    <row r="932" spans="19:19" ht="13.2">
      <c r="S932" s="204"/>
    </row>
    <row r="933" spans="19:19" ht="13.2">
      <c r="S933" s="204"/>
    </row>
    <row r="934" spans="19:19" ht="13.2">
      <c r="S934" s="204"/>
    </row>
    <row r="935" spans="19:19" ht="13.2">
      <c r="S935" s="204"/>
    </row>
    <row r="936" spans="19:19" ht="13.2">
      <c r="S936" s="204"/>
    </row>
    <row r="937" spans="19:19" ht="13.2">
      <c r="S937" s="204"/>
    </row>
    <row r="938" spans="19:19" ht="13.2">
      <c r="S938" s="204"/>
    </row>
    <row r="939" spans="19:19" ht="13.2">
      <c r="S939" s="204"/>
    </row>
    <row r="940" spans="19:19" ht="13.2">
      <c r="S940" s="204"/>
    </row>
    <row r="941" spans="19:19" ht="13.2">
      <c r="S941" s="204"/>
    </row>
    <row r="942" spans="19:19" ht="13.2">
      <c r="S942" s="204"/>
    </row>
    <row r="943" spans="19:19" ht="13.2">
      <c r="S943" s="204"/>
    </row>
    <row r="944" spans="19:19" ht="13.2">
      <c r="S944" s="204"/>
    </row>
    <row r="945" spans="19:19" ht="13.2">
      <c r="S945" s="204"/>
    </row>
    <row r="946" spans="19:19" ht="13.2">
      <c r="S946" s="204"/>
    </row>
    <row r="947" spans="19:19" ht="13.2">
      <c r="S947" s="204"/>
    </row>
    <row r="948" spans="19:19" ht="13.2">
      <c r="S948" s="204"/>
    </row>
    <row r="949" spans="19:19" ht="13.2">
      <c r="S949" s="204"/>
    </row>
    <row r="950" spans="19:19" ht="13.2">
      <c r="S950" s="204"/>
    </row>
    <row r="951" spans="19:19" ht="13.2">
      <c r="S951" s="204"/>
    </row>
    <row r="952" spans="19:19" ht="13.2">
      <c r="S952" s="204"/>
    </row>
    <row r="953" spans="19:19" ht="13.2">
      <c r="S953" s="204"/>
    </row>
    <row r="954" spans="19:19" ht="13.2">
      <c r="S954" s="204"/>
    </row>
    <row r="955" spans="19:19" ht="13.2">
      <c r="S955" s="204"/>
    </row>
    <row r="956" spans="19:19" ht="13.2">
      <c r="S956" s="204"/>
    </row>
    <row r="957" spans="19:19" ht="13.2">
      <c r="S957" s="204"/>
    </row>
    <row r="958" spans="19:19" ht="13.2">
      <c r="S958" s="204"/>
    </row>
    <row r="959" spans="19:19" ht="13.2">
      <c r="S959" s="204"/>
    </row>
    <row r="960" spans="19:19" ht="13.2">
      <c r="S960" s="204"/>
    </row>
    <row r="961" spans="19:19" ht="13.2">
      <c r="S961" s="204"/>
    </row>
    <row r="962" spans="19:19" ht="13.2">
      <c r="S962" s="204"/>
    </row>
    <row r="963" spans="19:19" ht="13.2">
      <c r="S963" s="204"/>
    </row>
    <row r="964" spans="19:19" ht="13.2">
      <c r="S964" s="204"/>
    </row>
    <row r="965" spans="19:19" ht="13.2">
      <c r="S965" s="204"/>
    </row>
    <row r="966" spans="19:19" ht="13.2">
      <c r="S966" s="204"/>
    </row>
    <row r="967" spans="19:19" ht="13.2">
      <c r="S967" s="204"/>
    </row>
    <row r="968" spans="19:19" ht="13.2">
      <c r="S968" s="204"/>
    </row>
    <row r="969" spans="19:19" ht="13.2">
      <c r="S969" s="204"/>
    </row>
    <row r="970" spans="19:19" ht="13.2">
      <c r="S970" s="204"/>
    </row>
    <row r="971" spans="19:19" ht="13.2">
      <c r="S971" s="204"/>
    </row>
    <row r="972" spans="19:19" ht="13.2">
      <c r="S972" s="204"/>
    </row>
    <row r="973" spans="19:19" ht="13.2">
      <c r="S973" s="204"/>
    </row>
    <row r="974" spans="19:19" ht="13.2">
      <c r="S974" s="204"/>
    </row>
    <row r="975" spans="19:19" ht="13.2">
      <c r="S975" s="204"/>
    </row>
    <row r="976" spans="19:19" ht="13.2">
      <c r="S976" s="204"/>
    </row>
    <row r="977" spans="19:19" ht="13.2">
      <c r="S977" s="204"/>
    </row>
    <row r="978" spans="19:19" ht="13.2">
      <c r="S978" s="204"/>
    </row>
    <row r="979" spans="19:19" ht="13.2">
      <c r="S979" s="204"/>
    </row>
    <row r="980" spans="19:19" ht="13.2">
      <c r="S980" s="204"/>
    </row>
    <row r="981" spans="19:19" ht="13.2">
      <c r="S981" s="204"/>
    </row>
    <row r="982" spans="19:19" ht="13.2">
      <c r="S982" s="204"/>
    </row>
    <row r="983" spans="19:19" ht="13.2">
      <c r="S983" s="204"/>
    </row>
    <row r="984" spans="19:19" ht="13.2">
      <c r="S984" s="204"/>
    </row>
    <row r="985" spans="19:19" ht="13.2">
      <c r="S985" s="204"/>
    </row>
    <row r="986" spans="19:19" ht="13.2">
      <c r="S986" s="204"/>
    </row>
    <row r="987" spans="19:19" ht="13.2">
      <c r="S987" s="204"/>
    </row>
    <row r="988" spans="19:19" ht="13.2">
      <c r="S988" s="204"/>
    </row>
    <row r="989" spans="19:19" ht="13.2">
      <c r="S989" s="204"/>
    </row>
    <row r="990" spans="19:19" ht="13.2">
      <c r="S990" s="204"/>
    </row>
    <row r="991" spans="19:19" ht="13.2">
      <c r="S991" s="204"/>
    </row>
    <row r="992" spans="19:19" ht="13.2">
      <c r="S992" s="204"/>
    </row>
    <row r="993" spans="19:19" ht="13.2">
      <c r="S993" s="204"/>
    </row>
    <row r="994" spans="19:19" ht="13.2">
      <c r="S994" s="204"/>
    </row>
    <row r="995" spans="19:19" ht="13.2">
      <c r="S995" s="204"/>
    </row>
    <row r="996" spans="19:19" ht="13.2">
      <c r="S996" s="204"/>
    </row>
    <row r="997" spans="19:19" ht="13.2">
      <c r="S997" s="204"/>
    </row>
    <row r="998" spans="19:19" ht="13.2">
      <c r="S998" s="204"/>
    </row>
    <row r="999" spans="19:19" ht="13.2">
      <c r="S999" s="204"/>
    </row>
    <row r="1000" spans="19:19" ht="13.2">
      <c r="S1000" s="204"/>
    </row>
    <row r="1001" spans="19:19" ht="13.2">
      <c r="S1001" s="204"/>
    </row>
    <row r="1002" spans="19:19" ht="13.2">
      <c r="S1002" s="204"/>
    </row>
    <row r="1003" spans="19:19" ht="13.2">
      <c r="S1003" s="204"/>
    </row>
    <row r="1004" spans="19:19" ht="13.2">
      <c r="S1004" s="204"/>
    </row>
    <row r="1005" spans="19:19" ht="13.2">
      <c r="S1005" s="204"/>
    </row>
    <row r="1006" spans="19:19" ht="13.2">
      <c r="S1006" s="204"/>
    </row>
    <row r="1007" spans="19:19" ht="13.2">
      <c r="S1007" s="204"/>
    </row>
    <row r="1008" spans="19:19" ht="13.2">
      <c r="S1008" s="204"/>
    </row>
    <row r="1009" spans="19:19" ht="13.2">
      <c r="S1009" s="204"/>
    </row>
    <row r="1010" spans="19:19" ht="13.2">
      <c r="S1010" s="204"/>
    </row>
    <row r="1011" spans="19:19" ht="13.2">
      <c r="S1011" s="204"/>
    </row>
    <row r="1012" spans="19:19" ht="13.2">
      <c r="S1012" s="204"/>
    </row>
    <row r="1013" spans="19:19" ht="13.2">
      <c r="S1013" s="204"/>
    </row>
    <row r="1014" spans="19:19" ht="13.2">
      <c r="S1014" s="204"/>
    </row>
    <row r="1015" spans="19:19" ht="13.2">
      <c r="S1015" s="204"/>
    </row>
    <row r="1016" spans="19:19" ht="13.2">
      <c r="S1016" s="204"/>
    </row>
    <row r="1017" spans="19:19" ht="13.2">
      <c r="S1017" s="204"/>
    </row>
    <row r="1018" spans="19:19" ht="13.2">
      <c r="S1018" s="204"/>
    </row>
    <row r="1019" spans="19:19" ht="13.2">
      <c r="S1019" s="204"/>
    </row>
    <row r="1020" spans="19:19" ht="13.2">
      <c r="S1020" s="204"/>
    </row>
    <row r="1021" spans="19:19" ht="13.2">
      <c r="S1021" s="204"/>
    </row>
    <row r="1022" spans="19:19" ht="13.2">
      <c r="S1022" s="204"/>
    </row>
    <row r="1023" spans="19:19" ht="13.2">
      <c r="S1023" s="204"/>
    </row>
    <row r="1024" spans="19:19" ht="13.2">
      <c r="S1024" s="204"/>
    </row>
    <row r="1025" spans="19:19" ht="13.2">
      <c r="S1025" s="204"/>
    </row>
    <row r="1026" spans="19:19" ht="13.2">
      <c r="S1026" s="204"/>
    </row>
    <row r="1027" spans="19:19" ht="13.2">
      <c r="S1027" s="204"/>
    </row>
    <row r="1028" spans="19:19" ht="13.2">
      <c r="S1028" s="204"/>
    </row>
    <row r="1029" spans="19:19" ht="13.2">
      <c r="S1029" s="204"/>
    </row>
    <row r="1030" spans="19:19" ht="13.2">
      <c r="S1030" s="204"/>
    </row>
    <row r="1031" spans="19:19" ht="13.2">
      <c r="S1031" s="204"/>
    </row>
    <row r="1032" spans="19:19" ht="13.2">
      <c r="S1032" s="204"/>
    </row>
    <row r="1033" spans="19:19" ht="13.2">
      <c r="S1033" s="204"/>
    </row>
    <row r="1034" spans="19:19" ht="13.2">
      <c r="S1034" s="204"/>
    </row>
    <row r="1035" spans="19:19" ht="13.2">
      <c r="S1035" s="204"/>
    </row>
    <row r="1036" spans="19:19" ht="13.2">
      <c r="S1036" s="204"/>
    </row>
    <row r="1037" spans="19:19" ht="13.2">
      <c r="S1037" s="204"/>
    </row>
    <row r="1038" spans="19:19" ht="13.2">
      <c r="S1038" s="204"/>
    </row>
    <row r="1039" spans="19:19" ht="13.2">
      <c r="S1039" s="204"/>
    </row>
    <row r="1040" spans="19:19" ht="13.2">
      <c r="S1040" s="204"/>
    </row>
    <row r="1041" spans="19:19" ht="13.2">
      <c r="S1041" s="204"/>
    </row>
    <row r="1042" spans="19:19" ht="13.2">
      <c r="S1042" s="204"/>
    </row>
    <row r="1043" spans="19:19" ht="13.2">
      <c r="S1043" s="204"/>
    </row>
    <row r="1044" spans="19:19" ht="13.2">
      <c r="S1044" s="204"/>
    </row>
    <row r="1045" spans="19:19" ht="13.2">
      <c r="S1045" s="204"/>
    </row>
    <row r="1046" spans="19:19" ht="13.2">
      <c r="S1046" s="204"/>
    </row>
    <row r="1047" spans="19:19" ht="13.2">
      <c r="S1047" s="204"/>
    </row>
    <row r="1048" spans="19:19" ht="13.2">
      <c r="S1048" s="204"/>
    </row>
    <row r="1049" spans="19:19" ht="13.2">
      <c r="S1049" s="204"/>
    </row>
    <row r="1050" spans="19:19" ht="13.2">
      <c r="S1050" s="204"/>
    </row>
    <row r="1051" spans="19:19" ht="13.2">
      <c r="S1051" s="204"/>
    </row>
    <row r="1052" spans="19:19" ht="13.2">
      <c r="S1052" s="204"/>
    </row>
    <row r="1053" spans="19:19" ht="13.2">
      <c r="S1053" s="204"/>
    </row>
    <row r="1054" spans="19:19" ht="13.2">
      <c r="S1054" s="204"/>
    </row>
    <row r="1055" spans="19:19" ht="13.2">
      <c r="S1055" s="204"/>
    </row>
    <row r="1056" spans="19:19" ht="13.2">
      <c r="S1056" s="204"/>
    </row>
    <row r="1057" spans="19:19" ht="13.2">
      <c r="S1057" s="204"/>
    </row>
    <row r="1058" spans="19:19" ht="13.2">
      <c r="S1058" s="204"/>
    </row>
    <row r="1059" spans="19:19" ht="13.2">
      <c r="S1059" s="204"/>
    </row>
    <row r="1060" spans="19:19" ht="13.2">
      <c r="S1060" s="204"/>
    </row>
    <row r="1061" spans="19:19" ht="13.2">
      <c r="S1061" s="204"/>
    </row>
    <row r="1062" spans="19:19" ht="13.2">
      <c r="S1062" s="204"/>
    </row>
    <row r="1063" spans="19:19" ht="13.2">
      <c r="S1063" s="204"/>
    </row>
    <row r="1064" spans="19:19" ht="13.2">
      <c r="S1064" s="204"/>
    </row>
    <row r="1065" spans="19:19" ht="13.2">
      <c r="S1065" s="204"/>
    </row>
    <row r="1066" spans="19:19" ht="13.2">
      <c r="S1066" s="204"/>
    </row>
    <row r="1067" spans="19:19" ht="13.2">
      <c r="S1067" s="204"/>
    </row>
    <row r="1068" spans="19:19" ht="13.2">
      <c r="S1068" s="204"/>
    </row>
    <row r="1069" spans="19:19" ht="13.2">
      <c r="S1069" s="204"/>
    </row>
    <row r="1070" spans="19:19" ht="13.2">
      <c r="S1070" s="204"/>
    </row>
    <row r="1071" spans="19:19" ht="13.2">
      <c r="S1071" s="204"/>
    </row>
    <row r="1072" spans="19:19" ht="13.2">
      <c r="S1072" s="204"/>
    </row>
    <row r="1073" spans="19:19" ht="13.2">
      <c r="S1073" s="204"/>
    </row>
    <row r="1074" spans="19:19" ht="13.2">
      <c r="S1074" s="204"/>
    </row>
    <row r="1075" spans="19:19" ht="13.2">
      <c r="S1075" s="204"/>
    </row>
    <row r="1076" spans="19:19" ht="13.2">
      <c r="S1076" s="204"/>
    </row>
    <row r="1077" spans="19:19" ht="13.2">
      <c r="S1077" s="204"/>
    </row>
    <row r="1078" spans="19:19" ht="13.2">
      <c r="S1078" s="204"/>
    </row>
    <row r="1079" spans="19:19" ht="13.2">
      <c r="S1079" s="204"/>
    </row>
    <row r="1080" spans="19:19" ht="13.2">
      <c r="S1080" s="204"/>
    </row>
    <row r="1081" spans="19:19" ht="13.2">
      <c r="S1081" s="204"/>
    </row>
    <row r="1082" spans="19:19" ht="13.2">
      <c r="S1082" s="204"/>
    </row>
    <row r="1083" spans="19:19" ht="13.2">
      <c r="S1083" s="204"/>
    </row>
    <row r="1084" spans="19:19" ht="13.2">
      <c r="S1084" s="204"/>
    </row>
    <row r="1085" spans="19:19" ht="13.2">
      <c r="S1085" s="204"/>
    </row>
    <row r="1086" spans="19:19" ht="13.2">
      <c r="S1086" s="204"/>
    </row>
    <row r="1087" spans="19:19" ht="13.2">
      <c r="S1087" s="204"/>
    </row>
    <row r="1088" spans="19:19" ht="13.2">
      <c r="S1088" s="204"/>
    </row>
    <row r="1089" spans="19:19" ht="13.2">
      <c r="S1089" s="204"/>
    </row>
    <row r="1090" spans="19:19" ht="13.2">
      <c r="S1090" s="204"/>
    </row>
    <row r="1091" spans="19:19" ht="13.2">
      <c r="S1091" s="204"/>
    </row>
    <row r="1092" spans="19:19" ht="13.2">
      <c r="S1092" s="204"/>
    </row>
    <row r="1093" spans="19:19" ht="13.2">
      <c r="S1093" s="204"/>
    </row>
    <row r="1094" spans="19:19" ht="13.2">
      <c r="S1094" s="204"/>
    </row>
    <row r="1095" spans="19:19" ht="13.2">
      <c r="S1095" s="204"/>
    </row>
    <row r="1096" spans="19:19" ht="13.2">
      <c r="S1096" s="204"/>
    </row>
    <row r="1097" spans="19:19" ht="13.2">
      <c r="S1097" s="204"/>
    </row>
    <row r="1098" spans="19:19" ht="13.2">
      <c r="S1098" s="204"/>
    </row>
    <row r="1099" spans="19:19" ht="13.2">
      <c r="S1099" s="204"/>
    </row>
    <row r="1100" spans="19:19" ht="13.2">
      <c r="S1100" s="204"/>
    </row>
    <row r="1101" spans="19:19" ht="13.2">
      <c r="S1101" s="204"/>
    </row>
    <row r="1102" spans="19:19" ht="13.2">
      <c r="S1102" s="204"/>
    </row>
    <row r="1103" spans="19:19" ht="13.2">
      <c r="S1103" s="204"/>
    </row>
    <row r="1104" spans="19:19" ht="13.2">
      <c r="S1104" s="204"/>
    </row>
    <row r="1105" spans="19:19" ht="13.2">
      <c r="S1105" s="204"/>
    </row>
    <row r="1106" spans="19:19" ht="13.2">
      <c r="S1106" s="204"/>
    </row>
    <row r="1107" spans="19:19" ht="13.2">
      <c r="S1107" s="204"/>
    </row>
    <row r="1108" spans="19:19" ht="13.2">
      <c r="S1108" s="204"/>
    </row>
    <row r="1109" spans="19:19" ht="13.2">
      <c r="S1109" s="204"/>
    </row>
    <row r="1110" spans="19:19" ht="13.2">
      <c r="S1110" s="204"/>
    </row>
    <row r="1111" spans="19:19" ht="13.2">
      <c r="S1111" s="204"/>
    </row>
    <row r="1112" spans="19:19" ht="13.2">
      <c r="S1112" s="204"/>
    </row>
    <row r="1113" spans="19:19" ht="13.2">
      <c r="S1113" s="204"/>
    </row>
    <row r="1114" spans="19:19" ht="13.2">
      <c r="S1114" s="204"/>
    </row>
    <row r="1115" spans="19:19" ht="13.2">
      <c r="S1115" s="204"/>
    </row>
    <row r="1116" spans="19:19" ht="13.2">
      <c r="S1116" s="204"/>
    </row>
    <row r="1117" spans="19:19" ht="13.2">
      <c r="S1117" s="204"/>
    </row>
    <row r="1118" spans="19:19" ht="13.2">
      <c r="S1118" s="204"/>
    </row>
    <row r="1119" spans="19:19" ht="13.2">
      <c r="S1119" s="204"/>
    </row>
    <row r="1120" spans="19:19" ht="13.2">
      <c r="S1120" s="204"/>
    </row>
    <row r="1121" spans="19:19" ht="13.2">
      <c r="S1121" s="204"/>
    </row>
    <row r="1122" spans="19:19" ht="13.2">
      <c r="S1122" s="204"/>
    </row>
    <row r="1123" spans="19:19" ht="13.2">
      <c r="S1123" s="204"/>
    </row>
    <row r="1124" spans="19:19" ht="13.2">
      <c r="S1124" s="204"/>
    </row>
    <row r="1125" spans="19:19" ht="13.2">
      <c r="S1125" s="204"/>
    </row>
    <row r="1126" spans="19:19" ht="13.2">
      <c r="S1126" s="204"/>
    </row>
    <row r="1127" spans="19:19" ht="13.2">
      <c r="S1127" s="204"/>
    </row>
    <row r="1128" spans="19:19" ht="13.2">
      <c r="S1128" s="204"/>
    </row>
    <row r="1129" spans="19:19" ht="13.2">
      <c r="S1129" s="204"/>
    </row>
    <row r="1130" spans="19:19" ht="13.2">
      <c r="S1130" s="204"/>
    </row>
    <row r="1131" spans="19:19" ht="13.2">
      <c r="S1131" s="204"/>
    </row>
    <row r="1132" spans="19:19" ht="13.2">
      <c r="S1132" s="204"/>
    </row>
    <row r="1133" spans="19:19" ht="13.2">
      <c r="S1133" s="204"/>
    </row>
    <row r="1134" spans="19:19" ht="13.2">
      <c r="S1134" s="204"/>
    </row>
    <row r="1135" spans="19:19" ht="13.2">
      <c r="S1135" s="204"/>
    </row>
    <row r="1136" spans="19:19" ht="13.2">
      <c r="S1136" s="204"/>
    </row>
    <row r="1137" spans="19:19" ht="13.2">
      <c r="S1137" s="204"/>
    </row>
    <row r="1138" spans="19:19" ht="13.2">
      <c r="S1138" s="204"/>
    </row>
    <row r="1139" spans="19:19" ht="13.2">
      <c r="S1139" s="204"/>
    </row>
    <row r="1140" spans="19:19" ht="13.2">
      <c r="S1140" s="204"/>
    </row>
    <row r="1141" spans="19:19" ht="13.2">
      <c r="S1141" s="204"/>
    </row>
    <row r="1142" spans="19:19" ht="13.2">
      <c r="S1142" s="204"/>
    </row>
    <row r="1143" spans="19:19" ht="13.2">
      <c r="S1143" s="204"/>
    </row>
    <row r="1144" spans="19:19" ht="13.2">
      <c r="S1144" s="204"/>
    </row>
    <row r="1145" spans="19:19" ht="13.2">
      <c r="S1145" s="204"/>
    </row>
    <row r="1146" spans="19:19" ht="13.2">
      <c r="S1146" s="204"/>
    </row>
    <row r="1147" spans="19:19" ht="13.2">
      <c r="S1147" s="204"/>
    </row>
    <row r="1148" spans="19:19" ht="13.2">
      <c r="S1148" s="204"/>
    </row>
    <row r="1149" spans="19:19" ht="13.2">
      <c r="S1149" s="204"/>
    </row>
    <row r="1150" spans="19:19" ht="13.2">
      <c r="S1150" s="204"/>
    </row>
    <row r="1151" spans="19:19" ht="13.2">
      <c r="S1151" s="204"/>
    </row>
    <row r="1152" spans="19:19" ht="13.2">
      <c r="S1152" s="204"/>
    </row>
    <row r="1153" spans="19:19" ht="13.2">
      <c r="S1153" s="204"/>
    </row>
    <row r="1154" spans="19:19" ht="13.2">
      <c r="S1154" s="204"/>
    </row>
    <row r="1155" spans="19:19" ht="13.2">
      <c r="S1155" s="204"/>
    </row>
    <row r="1156" spans="19:19" ht="13.2">
      <c r="S1156" s="204"/>
    </row>
    <row r="1157" spans="19:19" ht="13.2">
      <c r="S1157" s="204"/>
    </row>
    <row r="1158" spans="19:19" ht="13.2">
      <c r="S1158" s="204"/>
    </row>
    <row r="1159" spans="19:19" ht="13.2">
      <c r="S1159" s="204"/>
    </row>
    <row r="1160" spans="19:19" ht="13.2">
      <c r="S1160" s="204"/>
    </row>
    <row r="1161" spans="19:19" ht="13.2">
      <c r="S1161" s="204"/>
    </row>
    <row r="1162" spans="19:19" ht="13.2">
      <c r="S1162" s="204"/>
    </row>
    <row r="1163" spans="19:19" ht="13.2">
      <c r="S1163" s="204"/>
    </row>
    <row r="1164" spans="19:19" ht="13.2">
      <c r="S1164" s="204"/>
    </row>
    <row r="1165" spans="19:19" ht="13.2">
      <c r="S1165" s="204"/>
    </row>
    <row r="1166" spans="19:19" ht="13.2">
      <c r="S1166" s="204"/>
    </row>
    <row r="1167" spans="19:19" ht="13.2">
      <c r="S1167" s="204"/>
    </row>
    <row r="1168" spans="19:19" ht="13.2">
      <c r="S1168" s="204"/>
    </row>
    <row r="1169" spans="19:19" ht="13.2">
      <c r="S1169" s="204"/>
    </row>
    <row r="1170" spans="19:19" ht="13.2">
      <c r="S1170" s="204"/>
    </row>
    <row r="1171" spans="19:19" ht="13.2">
      <c r="S1171" s="204"/>
    </row>
    <row r="1172" spans="19:19" ht="13.2">
      <c r="S1172" s="204"/>
    </row>
    <row r="1173" spans="19:19" ht="13.2">
      <c r="S1173" s="204"/>
    </row>
    <row r="1174" spans="19:19" ht="13.2">
      <c r="S1174" s="204"/>
    </row>
    <row r="1175" spans="19:19" ht="13.2">
      <c r="S1175" s="204"/>
    </row>
    <row r="1176" spans="19:19" ht="13.2">
      <c r="S1176" s="204"/>
    </row>
    <row r="1177" spans="19:19" ht="13.2">
      <c r="S1177" s="204"/>
    </row>
    <row r="1178" spans="19:19" ht="13.2">
      <c r="S1178" s="204"/>
    </row>
    <row r="1179" spans="19:19" ht="13.2">
      <c r="S1179" s="204"/>
    </row>
    <row r="1180" spans="19:19" ht="13.2">
      <c r="S1180" s="204"/>
    </row>
    <row r="1181" spans="19:19" ht="13.2">
      <c r="S1181" s="204"/>
    </row>
    <row r="1182" spans="19:19" ht="13.2">
      <c r="S1182" s="204"/>
    </row>
    <row r="1183" spans="19:19" ht="13.2">
      <c r="S1183" s="204"/>
    </row>
    <row r="1184" spans="19:19" ht="13.2">
      <c r="S1184" s="204"/>
    </row>
    <row r="1185" spans="19:19" ht="13.2">
      <c r="S1185" s="204"/>
    </row>
    <row r="1186" spans="19:19" ht="13.2">
      <c r="S1186" s="204"/>
    </row>
    <row r="1187" spans="19:19" ht="13.2">
      <c r="S1187" s="204"/>
    </row>
    <row r="1188" spans="19:19" ht="13.2">
      <c r="S1188" s="204"/>
    </row>
    <row r="1189" spans="19:19" ht="13.2">
      <c r="S1189" s="204"/>
    </row>
    <row r="1190" spans="19:19" ht="13.2">
      <c r="S1190" s="204"/>
    </row>
    <row r="1191" spans="19:19" ht="13.2">
      <c r="S1191" s="204"/>
    </row>
    <row r="1192" spans="19:19" ht="13.2">
      <c r="S1192" s="204"/>
    </row>
    <row r="1193" spans="19:19" ht="13.2">
      <c r="S1193" s="204"/>
    </row>
    <row r="1194" spans="19:19" ht="13.2">
      <c r="S1194" s="204"/>
    </row>
    <row r="1195" spans="19:19" ht="13.2">
      <c r="S1195" s="204"/>
    </row>
    <row r="1196" spans="19:19" ht="13.2">
      <c r="S1196" s="204"/>
    </row>
    <row r="1197" spans="19:19" ht="13.2">
      <c r="S1197" s="204"/>
    </row>
    <row r="1198" spans="19:19" ht="13.2">
      <c r="S1198" s="204"/>
    </row>
    <row r="1199" spans="19:19" ht="13.2">
      <c r="S1199" s="204"/>
    </row>
    <row r="1200" spans="19:19" ht="13.2">
      <c r="S1200" s="204"/>
    </row>
    <row r="1201" spans="19:19" ht="13.2">
      <c r="S1201" s="204"/>
    </row>
    <row r="1202" spans="19:19" ht="13.2">
      <c r="S1202" s="204"/>
    </row>
    <row r="1203" spans="19:19" ht="13.2">
      <c r="S1203" s="204"/>
    </row>
    <row r="1204" spans="19:19" ht="13.2">
      <c r="S1204" s="204"/>
    </row>
    <row r="1205" spans="19:19" ht="13.2">
      <c r="S1205" s="204"/>
    </row>
    <row r="1206" spans="19:19" ht="13.2">
      <c r="S1206" s="204"/>
    </row>
    <row r="1207" spans="19:19" ht="13.2">
      <c r="S1207" s="204"/>
    </row>
    <row r="1208" spans="19:19" ht="13.2">
      <c r="S1208" s="204"/>
    </row>
    <row r="1209" spans="19:19" ht="13.2">
      <c r="S1209" s="204"/>
    </row>
    <row r="1210" spans="19:19" ht="13.2">
      <c r="S1210" s="204"/>
    </row>
    <row r="1211" spans="19:19" ht="13.2">
      <c r="S1211" s="204"/>
    </row>
    <row r="1212" spans="19:19" ht="13.2">
      <c r="S1212" s="204"/>
    </row>
    <row r="1213" spans="19:19" ht="13.2">
      <c r="S1213" s="204"/>
    </row>
    <row r="1214" spans="19:19" ht="13.2">
      <c r="S1214" s="204"/>
    </row>
    <row r="1215" spans="19:19" ht="13.2">
      <c r="S1215" s="204"/>
    </row>
    <row r="1216" spans="19:19" ht="13.2">
      <c r="S1216" s="204"/>
    </row>
    <row r="1217" spans="19:19" ht="13.2">
      <c r="S1217" s="204"/>
    </row>
    <row r="1218" spans="19:19" ht="13.2">
      <c r="S1218" s="204"/>
    </row>
    <row r="1219" spans="19:19" ht="13.2">
      <c r="S1219" s="204"/>
    </row>
    <row r="1220" spans="19:19" ht="13.2">
      <c r="S1220" s="204"/>
    </row>
    <row r="1221" spans="19:19" ht="13.2">
      <c r="S1221" s="204"/>
    </row>
    <row r="1222" spans="19:19" ht="13.2">
      <c r="S1222" s="204"/>
    </row>
    <row r="1223" spans="19:19" ht="13.2">
      <c r="S1223" s="204"/>
    </row>
    <row r="1224" spans="19:19" ht="13.2">
      <c r="S1224" s="204"/>
    </row>
    <row r="1225" spans="19:19" ht="13.2">
      <c r="S1225" s="204"/>
    </row>
    <row r="1226" spans="19:19" ht="13.2">
      <c r="S1226" s="204"/>
    </row>
    <row r="1227" spans="19:19" ht="13.2">
      <c r="S1227" s="204"/>
    </row>
    <row r="1228" spans="19:19" ht="13.2">
      <c r="S1228" s="204"/>
    </row>
    <row r="1229" spans="19:19" ht="13.2">
      <c r="S1229" s="204"/>
    </row>
    <row r="1230" spans="19:19" ht="13.2">
      <c r="S1230" s="204"/>
    </row>
    <row r="1231" spans="19:19" ht="13.2">
      <c r="S1231" s="204"/>
    </row>
    <row r="1232" spans="19:19" ht="13.2">
      <c r="S1232" s="204"/>
    </row>
    <row r="1233" spans="19:19" ht="13.2">
      <c r="S1233" s="204"/>
    </row>
    <row r="1234" spans="19:19" ht="13.2">
      <c r="S1234" s="204"/>
    </row>
    <row r="1235" spans="19:19" ht="13.2">
      <c r="S1235" s="204"/>
    </row>
    <row r="1236" spans="19:19" ht="13.2">
      <c r="S1236" s="204"/>
    </row>
    <row r="1237" spans="19:19" ht="13.2">
      <c r="S1237" s="204"/>
    </row>
    <row r="1238" spans="19:19" ht="13.2">
      <c r="S1238" s="204"/>
    </row>
    <row r="1239" spans="19:19" ht="13.2">
      <c r="S1239" s="204"/>
    </row>
    <row r="1240" spans="19:19" ht="13.2">
      <c r="S1240" s="204"/>
    </row>
    <row r="1241" spans="19:19" ht="13.2">
      <c r="S1241" s="204"/>
    </row>
    <row r="1242" spans="19:19" ht="13.2">
      <c r="S1242" s="204"/>
    </row>
    <row r="1243" spans="19:19" ht="13.2">
      <c r="S1243" s="204"/>
    </row>
    <row r="1244" spans="19:19" ht="13.2">
      <c r="S1244" s="204"/>
    </row>
    <row r="1245" spans="19:19" ht="13.2">
      <c r="S1245" s="204"/>
    </row>
    <row r="1246" spans="19:19" ht="13.2">
      <c r="S1246" s="204"/>
    </row>
    <row r="1247" spans="19:19" ht="13.2">
      <c r="S1247" s="204"/>
    </row>
    <row r="1248" spans="19:19" ht="13.2">
      <c r="S1248" s="204"/>
    </row>
    <row r="1249" spans="19:19" ht="13.2">
      <c r="S1249" s="204"/>
    </row>
    <row r="1250" spans="19:19" ht="13.2">
      <c r="S1250" s="204"/>
    </row>
    <row r="1251" spans="19:19" ht="13.2">
      <c r="S1251" s="204"/>
    </row>
    <row r="1252" spans="19:19" ht="13.2">
      <c r="S1252" s="204"/>
    </row>
    <row r="1253" spans="19:19" ht="13.2">
      <c r="S1253" s="204"/>
    </row>
    <row r="1254" spans="19:19" ht="13.2">
      <c r="S1254" s="204"/>
    </row>
    <row r="1255" spans="19:19" ht="13.2">
      <c r="S1255" s="204"/>
    </row>
    <row r="1256" spans="19:19" ht="13.2">
      <c r="S1256" s="204"/>
    </row>
    <row r="1257" spans="19:19" ht="13.2">
      <c r="S1257" s="204"/>
    </row>
    <row r="1258" spans="19:19" ht="13.2">
      <c r="S1258" s="204"/>
    </row>
    <row r="1259" spans="19:19" ht="13.2">
      <c r="S1259" s="204"/>
    </row>
    <row r="1260" spans="19:19" ht="13.2">
      <c r="S1260" s="204"/>
    </row>
    <row r="1261" spans="19:19" ht="13.2">
      <c r="S1261" s="204"/>
    </row>
    <row r="1262" spans="19:19" ht="13.2">
      <c r="S1262" s="204"/>
    </row>
    <row r="1263" spans="19:19" ht="13.2">
      <c r="S1263" s="204"/>
    </row>
    <row r="1264" spans="19:19" ht="13.2">
      <c r="S1264" s="204"/>
    </row>
    <row r="1265" spans="19:19" ht="13.2">
      <c r="S1265" s="204"/>
    </row>
    <row r="1266" spans="19:19" ht="13.2">
      <c r="S1266" s="204"/>
    </row>
    <row r="1267" spans="19:19" ht="13.2">
      <c r="S1267" s="204"/>
    </row>
    <row r="1268" spans="19:19" ht="13.2">
      <c r="S1268" s="204"/>
    </row>
    <row r="1269" spans="19:19" ht="13.2">
      <c r="S1269" s="204"/>
    </row>
    <row r="1270" spans="19:19" ht="13.2">
      <c r="S1270" s="204"/>
    </row>
    <row r="1271" spans="19:19" ht="13.2">
      <c r="S1271" s="204"/>
    </row>
    <row r="1272" spans="19:19" ht="13.2">
      <c r="S1272" s="204"/>
    </row>
    <row r="1273" spans="19:19" ht="13.2">
      <c r="S1273" s="204"/>
    </row>
    <row r="1274" spans="19:19" ht="13.2">
      <c r="S1274" s="204"/>
    </row>
    <row r="1275" spans="19:19" ht="13.2">
      <c r="S1275" s="204"/>
    </row>
    <row r="1276" spans="19:19" ht="13.2">
      <c r="S1276" s="204"/>
    </row>
    <row r="1277" spans="19:19" ht="13.2">
      <c r="S1277" s="204"/>
    </row>
    <row r="1278" spans="19:19" ht="13.2">
      <c r="S1278" s="204"/>
    </row>
    <row r="1279" spans="19:19" ht="13.2">
      <c r="S1279" s="204"/>
    </row>
    <row r="1280" spans="19:19" ht="13.2">
      <c r="S1280" s="204"/>
    </row>
    <row r="1281" spans="19:19" ht="13.2">
      <c r="S1281" s="204"/>
    </row>
    <row r="1282" spans="19:19" ht="13.2">
      <c r="S1282" s="204"/>
    </row>
    <row r="1283" spans="19:19" ht="13.2">
      <c r="S1283" s="204"/>
    </row>
    <row r="1284" spans="19:19" ht="13.2">
      <c r="S1284" s="204"/>
    </row>
    <row r="1285" spans="19:19" ht="13.2">
      <c r="S1285" s="204"/>
    </row>
    <row r="1286" spans="19:19" ht="13.2">
      <c r="S1286" s="204"/>
    </row>
    <row r="1287" spans="19:19" ht="13.2">
      <c r="S1287" s="204"/>
    </row>
    <row r="1288" spans="19:19" ht="13.2">
      <c r="S1288" s="204"/>
    </row>
    <row r="1289" spans="19:19" ht="13.2">
      <c r="S1289" s="204"/>
    </row>
    <row r="1290" spans="19:19" ht="13.2">
      <c r="S1290" s="204"/>
    </row>
    <row r="1291" spans="19:19" ht="13.2">
      <c r="S1291" s="204"/>
    </row>
    <row r="1292" spans="19:19" ht="13.2">
      <c r="S1292" s="204"/>
    </row>
    <row r="1293" spans="19:19" ht="13.2">
      <c r="S1293" s="204"/>
    </row>
    <row r="1294" spans="19:19" ht="13.2">
      <c r="S1294" s="204"/>
    </row>
    <row r="1295" spans="19:19" ht="13.2">
      <c r="S1295" s="204"/>
    </row>
    <row r="1296" spans="19:19" ht="13.2">
      <c r="S1296" s="204"/>
    </row>
    <row r="1297" spans="19:19" ht="13.2">
      <c r="S1297" s="204"/>
    </row>
    <row r="1298" spans="19:19" ht="13.2">
      <c r="S1298" s="204"/>
    </row>
    <row r="1299" spans="19:19" ht="13.2">
      <c r="S1299" s="204"/>
    </row>
    <row r="1300" spans="19:19" ht="13.2">
      <c r="S1300" s="204"/>
    </row>
    <row r="1301" spans="19:19" ht="13.2">
      <c r="S1301" s="204"/>
    </row>
    <row r="1302" spans="19:19" ht="13.2">
      <c r="S1302" s="204"/>
    </row>
    <row r="1303" spans="19:19" ht="13.2">
      <c r="S1303" s="204"/>
    </row>
    <row r="1304" spans="19:19" ht="13.2">
      <c r="S1304" s="204"/>
    </row>
    <row r="1305" spans="19:19" ht="13.2">
      <c r="S1305" s="204"/>
    </row>
    <row r="1306" spans="19:19" ht="13.2">
      <c r="S1306" s="204"/>
    </row>
    <row r="1307" spans="19:19" ht="13.2">
      <c r="S1307" s="204"/>
    </row>
    <row r="1308" spans="19:19" ht="13.2">
      <c r="S1308" s="204"/>
    </row>
    <row r="1309" spans="19:19" ht="13.2">
      <c r="S1309" s="204"/>
    </row>
    <row r="1310" spans="19:19" ht="13.2">
      <c r="S1310" s="204"/>
    </row>
    <row r="1311" spans="19:19" ht="13.2">
      <c r="S1311" s="204"/>
    </row>
    <row r="1312" spans="19:19" ht="13.2">
      <c r="S1312" s="204"/>
    </row>
    <row r="1313" spans="19:19" ht="13.2">
      <c r="S1313" s="204"/>
    </row>
    <row r="1314" spans="19:19" ht="13.2">
      <c r="S1314" s="204"/>
    </row>
    <row r="1315" spans="19:19" ht="13.2">
      <c r="S1315" s="204"/>
    </row>
    <row r="1316" spans="19:19" ht="13.2">
      <c r="S1316" s="204"/>
    </row>
    <row r="1317" spans="19:19" ht="13.2">
      <c r="S1317" s="204"/>
    </row>
    <row r="1318" spans="19:19" ht="13.2">
      <c r="S1318" s="204"/>
    </row>
    <row r="1319" spans="19:19" ht="13.2">
      <c r="S1319" s="204"/>
    </row>
    <row r="1320" spans="19:19" ht="13.2">
      <c r="S1320" s="204"/>
    </row>
    <row r="1321" spans="19:19" ht="13.2">
      <c r="S1321" s="204"/>
    </row>
    <row r="1322" spans="19:19" ht="13.2">
      <c r="S1322" s="204"/>
    </row>
    <row r="1323" spans="19:19" ht="13.2">
      <c r="S1323" s="204"/>
    </row>
    <row r="1324" spans="19:19" ht="13.2">
      <c r="S1324" s="204"/>
    </row>
    <row r="1325" spans="19:19" ht="13.2">
      <c r="S1325" s="204"/>
    </row>
    <row r="1326" spans="19:19" ht="13.2">
      <c r="S1326" s="204"/>
    </row>
    <row r="1327" spans="19:19" ht="13.2">
      <c r="S1327" s="204"/>
    </row>
    <row r="1328" spans="19:19" ht="13.2">
      <c r="S1328" s="204"/>
    </row>
    <row r="1329" spans="19:19" ht="13.2">
      <c r="S1329" s="204"/>
    </row>
    <row r="1330" spans="19:19" ht="13.2">
      <c r="S1330" s="204"/>
    </row>
    <row r="1331" spans="19:19" ht="13.2">
      <c r="S1331" s="204"/>
    </row>
    <row r="1332" spans="19:19" ht="13.2">
      <c r="S1332" s="204"/>
    </row>
    <row r="1333" spans="19:19" ht="13.2">
      <c r="S1333" s="204"/>
    </row>
    <row r="1334" spans="19:19" ht="13.2">
      <c r="S1334" s="204"/>
    </row>
    <row r="1335" spans="19:19" ht="13.2">
      <c r="S1335" s="204"/>
    </row>
    <row r="1336" spans="19:19" ht="13.2">
      <c r="S1336" s="204"/>
    </row>
    <row r="1337" spans="19:19" ht="13.2">
      <c r="S1337" s="204"/>
    </row>
    <row r="1338" spans="19:19" ht="13.2">
      <c r="S1338" s="204"/>
    </row>
    <row r="1339" spans="19:19" ht="13.2">
      <c r="S1339" s="204"/>
    </row>
    <row r="1340" spans="19:19" ht="13.2">
      <c r="S1340" s="204"/>
    </row>
    <row r="1341" spans="19:19" ht="13.2">
      <c r="S1341" s="204"/>
    </row>
    <row r="1342" spans="19:19" ht="13.2">
      <c r="S1342" s="204"/>
    </row>
    <row r="1343" spans="19:19" ht="13.2">
      <c r="S1343" s="204"/>
    </row>
    <row r="1344" spans="19:19" ht="13.2">
      <c r="S1344" s="204"/>
    </row>
    <row r="1345" spans="19:19" ht="13.2">
      <c r="S1345" s="204"/>
    </row>
    <row r="1346" spans="19:19" ht="13.2">
      <c r="S1346" s="204"/>
    </row>
    <row r="1347" spans="19:19" ht="13.2">
      <c r="S1347" s="204"/>
    </row>
    <row r="1348" spans="19:19" ht="13.2">
      <c r="S1348" s="204"/>
    </row>
    <row r="1349" spans="19:19" ht="13.2">
      <c r="S1349" s="204"/>
    </row>
    <row r="1350" spans="19:19" ht="13.2">
      <c r="S1350" s="204"/>
    </row>
    <row r="1351" spans="19:19" ht="13.2">
      <c r="S1351" s="204"/>
    </row>
    <row r="1352" spans="19:19" ht="13.2">
      <c r="S1352" s="204"/>
    </row>
    <row r="1353" spans="19:19" ht="13.2">
      <c r="S1353" s="204"/>
    </row>
    <row r="1354" spans="19:19" ht="13.2">
      <c r="S1354" s="204"/>
    </row>
    <row r="1355" spans="19:19" ht="13.2">
      <c r="S1355" s="204"/>
    </row>
    <row r="1356" spans="19:19" ht="13.2">
      <c r="S1356" s="204"/>
    </row>
    <row r="1357" spans="19:19" ht="13.2">
      <c r="S1357" s="204"/>
    </row>
    <row r="1358" spans="19:19" ht="13.2">
      <c r="S1358" s="204"/>
    </row>
    <row r="1359" spans="19:19" ht="13.2">
      <c r="S1359" s="204"/>
    </row>
    <row r="1360" spans="19:19" ht="13.2">
      <c r="S1360" s="204"/>
    </row>
    <row r="1361" spans="19:19" ht="13.2">
      <c r="S1361" s="204"/>
    </row>
    <row r="1362" spans="19:19" ht="13.2">
      <c r="S1362" s="204"/>
    </row>
    <row r="1363" spans="19:19" ht="13.2">
      <c r="S1363" s="204"/>
    </row>
    <row r="1364" spans="19:19" ht="13.2">
      <c r="S1364" s="204"/>
    </row>
    <row r="1365" spans="19:19" ht="13.2">
      <c r="S1365" s="204"/>
    </row>
    <row r="1366" spans="19:19" ht="13.2">
      <c r="S1366" s="204"/>
    </row>
    <row r="1367" spans="19:19" ht="13.2">
      <c r="S1367" s="204"/>
    </row>
    <row r="1368" spans="19:19" ht="13.2">
      <c r="S1368" s="204"/>
    </row>
    <row r="1369" spans="19:19" ht="13.2">
      <c r="S1369" s="204"/>
    </row>
    <row r="1370" spans="19:19" ht="13.2">
      <c r="S1370" s="204"/>
    </row>
    <row r="1371" spans="19:19" ht="13.2">
      <c r="S1371" s="204"/>
    </row>
    <row r="1372" spans="19:19" ht="13.2">
      <c r="S1372" s="204"/>
    </row>
    <row r="1373" spans="19:19" ht="13.2">
      <c r="S1373" s="204"/>
    </row>
    <row r="1374" spans="19:19" ht="13.2">
      <c r="S1374" s="204"/>
    </row>
    <row r="1375" spans="19:19" ht="13.2">
      <c r="S1375" s="204"/>
    </row>
    <row r="1376" spans="19:19" ht="13.2">
      <c r="S1376" s="204"/>
    </row>
    <row r="1377" spans="19:19" ht="13.2">
      <c r="S1377" s="204"/>
    </row>
    <row r="1378" spans="19:19" ht="13.2">
      <c r="S1378" s="204"/>
    </row>
    <row r="1379" spans="19:19" ht="13.2">
      <c r="S1379" s="204"/>
    </row>
    <row r="1380" spans="19:19" ht="13.2">
      <c r="S1380" s="204"/>
    </row>
    <row r="1381" spans="19:19" ht="13.2">
      <c r="S1381" s="204"/>
    </row>
    <row r="1382" spans="19:19" ht="13.2">
      <c r="S1382" s="204"/>
    </row>
    <row r="1383" spans="19:19" ht="13.2">
      <c r="S1383" s="204"/>
    </row>
    <row r="1384" spans="19:19" ht="13.2">
      <c r="S1384" s="204"/>
    </row>
    <row r="1385" spans="19:19" ht="13.2">
      <c r="S1385" s="204"/>
    </row>
    <row r="1386" spans="19:19" ht="13.2">
      <c r="S1386" s="204"/>
    </row>
    <row r="1387" spans="19:19" ht="13.2">
      <c r="S1387" s="204"/>
    </row>
    <row r="1388" spans="19:19" ht="13.2">
      <c r="S1388" s="204"/>
    </row>
    <row r="1389" spans="19:19" ht="13.2">
      <c r="S1389" s="204"/>
    </row>
    <row r="1390" spans="19:19" ht="13.2">
      <c r="S1390" s="204"/>
    </row>
    <row r="1391" spans="19:19" ht="13.2">
      <c r="S1391" s="204"/>
    </row>
    <row r="1392" spans="19:19" ht="13.2">
      <c r="S1392" s="204"/>
    </row>
    <row r="1393" spans="19:19" ht="13.2">
      <c r="S1393" s="204"/>
    </row>
    <row r="1394" spans="19:19" ht="13.2">
      <c r="S1394" s="204"/>
    </row>
    <row r="1395" spans="19:19" ht="13.2">
      <c r="S1395" s="204"/>
    </row>
    <row r="1396" spans="19:19" ht="13.2">
      <c r="S1396" s="204"/>
    </row>
    <row r="1397" spans="19:19" ht="13.2">
      <c r="S1397" s="204"/>
    </row>
    <row r="1398" spans="19:19" ht="13.2">
      <c r="S1398" s="204"/>
    </row>
    <row r="1399" spans="19:19" ht="13.2">
      <c r="S1399" s="204"/>
    </row>
    <row r="1400" spans="19:19" ht="13.2">
      <c r="S1400" s="204"/>
    </row>
    <row r="1401" spans="19:19" ht="13.2">
      <c r="S1401" s="204"/>
    </row>
    <row r="1402" spans="19:19" ht="13.2">
      <c r="S1402" s="204"/>
    </row>
    <row r="1403" spans="19:19" ht="13.2">
      <c r="S1403" s="204"/>
    </row>
    <row r="1404" spans="19:19" ht="13.2">
      <c r="S1404" s="204"/>
    </row>
    <row r="1405" spans="19:19" ht="13.2">
      <c r="S1405" s="204"/>
    </row>
    <row r="1406" spans="19:19" ht="13.2">
      <c r="S1406" s="204"/>
    </row>
    <row r="1407" spans="19:19" ht="13.2">
      <c r="S1407" s="204"/>
    </row>
    <row r="1408" spans="19:19" ht="13.2">
      <c r="S1408" s="204"/>
    </row>
    <row r="1409" spans="19:19" ht="13.2">
      <c r="S1409" s="204"/>
    </row>
    <row r="1410" spans="19:19" ht="13.2">
      <c r="S1410" s="204"/>
    </row>
    <row r="1411" spans="19:19" ht="13.2">
      <c r="S1411" s="204"/>
    </row>
    <row r="1412" spans="19:19" ht="13.2">
      <c r="S1412" s="204"/>
    </row>
    <row r="1413" spans="19:19" ht="13.2">
      <c r="S1413" s="204"/>
    </row>
    <row r="1414" spans="19:19" ht="13.2">
      <c r="S1414" s="204"/>
    </row>
    <row r="1415" spans="19:19" ht="13.2">
      <c r="S1415" s="204"/>
    </row>
    <row r="1416" spans="19:19" ht="13.2">
      <c r="S1416" s="204"/>
    </row>
    <row r="1417" spans="19:19" ht="13.2">
      <c r="S1417" s="204"/>
    </row>
    <row r="1418" spans="19:19" ht="13.2">
      <c r="S1418" s="204"/>
    </row>
    <row r="1419" spans="19:19" ht="13.2">
      <c r="S1419" s="204"/>
    </row>
    <row r="1420" spans="19:19" ht="13.2">
      <c r="S1420" s="204"/>
    </row>
    <row r="1421" spans="19:19" ht="13.2">
      <c r="S1421" s="204"/>
    </row>
    <row r="1422" spans="19:19" ht="13.2">
      <c r="S1422" s="204"/>
    </row>
    <row r="1423" spans="19:19" ht="13.2">
      <c r="S1423" s="204"/>
    </row>
    <row r="1424" spans="19:19" ht="13.2">
      <c r="S1424" s="204"/>
    </row>
    <row r="1425" spans="19:19" ht="13.2">
      <c r="S1425" s="204"/>
    </row>
    <row r="1426" spans="19:19" ht="13.2">
      <c r="S1426" s="204"/>
    </row>
    <row r="1427" spans="19:19" ht="13.2">
      <c r="S1427" s="204"/>
    </row>
    <row r="1428" spans="19:19" ht="13.2">
      <c r="S1428" s="204"/>
    </row>
    <row r="1429" spans="19:19" ht="13.2">
      <c r="S1429" s="204"/>
    </row>
    <row r="1430" spans="19:19" ht="13.2">
      <c r="S1430" s="204"/>
    </row>
    <row r="1431" spans="19:19" ht="13.2">
      <c r="S1431" s="204"/>
    </row>
    <row r="1432" spans="19:19" ht="13.2">
      <c r="S1432" s="204"/>
    </row>
    <row r="1433" spans="19:19" ht="13.2">
      <c r="S1433" s="204"/>
    </row>
    <row r="1434" spans="19:19" ht="13.2">
      <c r="S1434" s="204"/>
    </row>
    <row r="1435" spans="19:19" ht="13.2">
      <c r="S1435" s="204"/>
    </row>
    <row r="1436" spans="19:19" ht="13.2">
      <c r="S1436" s="204"/>
    </row>
    <row r="1437" spans="19:19" ht="13.2">
      <c r="S1437" s="204"/>
    </row>
    <row r="1438" spans="19:19" ht="13.2">
      <c r="S1438" s="204"/>
    </row>
    <row r="1439" spans="19:19" ht="13.2">
      <c r="S1439" s="204"/>
    </row>
    <row r="1440" spans="19:19" ht="13.2">
      <c r="S1440" s="204"/>
    </row>
    <row r="1441" spans="19:19" ht="13.2">
      <c r="S1441" s="204"/>
    </row>
    <row r="1442" spans="19:19" ht="13.2">
      <c r="S1442" s="204"/>
    </row>
    <row r="1443" spans="19:19" ht="13.2">
      <c r="S1443" s="204"/>
    </row>
    <row r="1444" spans="19:19" ht="13.2">
      <c r="S1444" s="204"/>
    </row>
    <row r="1445" spans="19:19" ht="13.2">
      <c r="S1445" s="204"/>
    </row>
    <row r="1446" spans="19:19" ht="13.2">
      <c r="S1446" s="204"/>
    </row>
    <row r="1447" spans="19:19" ht="13.2">
      <c r="S1447" s="204"/>
    </row>
    <row r="1448" spans="19:19" ht="13.2">
      <c r="S1448" s="204"/>
    </row>
    <row r="1449" spans="19:19" ht="13.2">
      <c r="S1449" s="204"/>
    </row>
    <row r="1450" spans="19:19" ht="13.2">
      <c r="S1450" s="204"/>
    </row>
    <row r="1451" spans="19:19" ht="13.2">
      <c r="S1451" s="204"/>
    </row>
    <row r="1452" spans="19:19" ht="13.2">
      <c r="S1452" s="204"/>
    </row>
    <row r="1453" spans="19:19" ht="13.2">
      <c r="S1453" s="204"/>
    </row>
    <row r="1454" spans="19:19" ht="13.2">
      <c r="S1454" s="204"/>
    </row>
    <row r="1455" spans="19:19" ht="13.2">
      <c r="S1455" s="204"/>
    </row>
    <row r="1456" spans="19:19" ht="13.2">
      <c r="S1456" s="204"/>
    </row>
    <row r="1457" spans="19:19" ht="13.2">
      <c r="S1457" s="204"/>
    </row>
    <row r="1458" spans="19:19" ht="13.2">
      <c r="S1458" s="204"/>
    </row>
    <row r="1459" spans="19:19" ht="13.2">
      <c r="S1459" s="204"/>
    </row>
    <row r="1460" spans="19:19" ht="13.2">
      <c r="S1460" s="204"/>
    </row>
    <row r="1461" spans="19:19" ht="13.2">
      <c r="S1461" s="204"/>
    </row>
    <row r="1462" spans="19:19" ht="13.2">
      <c r="S1462" s="204"/>
    </row>
    <row r="1463" spans="19:19" ht="13.2">
      <c r="S1463" s="204"/>
    </row>
    <row r="1464" spans="19:19" ht="13.2">
      <c r="S1464" s="204"/>
    </row>
    <row r="1465" spans="19:19" ht="13.2">
      <c r="S1465" s="204"/>
    </row>
    <row r="1466" spans="19:19" ht="13.2">
      <c r="S1466" s="204"/>
    </row>
    <row r="1467" spans="19:19" ht="13.2">
      <c r="S1467" s="204"/>
    </row>
    <row r="1468" spans="19:19" ht="13.2">
      <c r="S1468" s="204"/>
    </row>
    <row r="1469" spans="19:19" ht="13.2">
      <c r="S1469" s="204"/>
    </row>
    <row r="1470" spans="19:19" ht="13.2">
      <c r="S1470" s="204"/>
    </row>
    <row r="1471" spans="19:19" ht="13.2">
      <c r="S1471" s="204"/>
    </row>
    <row r="1472" spans="19:19" ht="13.2">
      <c r="S1472" s="204"/>
    </row>
    <row r="1473" spans="19:19" ht="13.2">
      <c r="S1473" s="204"/>
    </row>
    <row r="1474" spans="19:19" ht="13.2">
      <c r="S1474" s="204"/>
    </row>
    <row r="1475" spans="19:19" ht="13.2">
      <c r="S1475" s="204"/>
    </row>
    <row r="1476" spans="19:19" ht="13.2">
      <c r="S1476" s="204"/>
    </row>
    <row r="1477" spans="19:19" ht="13.2">
      <c r="S1477" s="204"/>
    </row>
    <row r="1478" spans="19:19" ht="13.2">
      <c r="S1478" s="204"/>
    </row>
    <row r="1479" spans="19:19" ht="13.2">
      <c r="S1479" s="204"/>
    </row>
    <row r="1480" spans="19:19" ht="13.2">
      <c r="S1480" s="204"/>
    </row>
    <row r="1481" spans="19:19" ht="13.2">
      <c r="S1481" s="204"/>
    </row>
    <row r="1482" spans="19:19" ht="13.2">
      <c r="S1482" s="204"/>
    </row>
    <row r="1483" spans="19:19" ht="13.2">
      <c r="S1483" s="204"/>
    </row>
    <row r="1484" spans="19:19" ht="13.2">
      <c r="S1484" s="204"/>
    </row>
    <row r="1485" spans="19:19" ht="13.2">
      <c r="S1485" s="204"/>
    </row>
    <row r="1486" spans="19:19" ht="13.2">
      <c r="S1486" s="204"/>
    </row>
    <row r="1487" spans="19:19" ht="13.2">
      <c r="S1487" s="204"/>
    </row>
    <row r="1488" spans="19:19" ht="13.2">
      <c r="S1488" s="204"/>
    </row>
    <row r="1489" spans="19:19" ht="13.2">
      <c r="S1489" s="204"/>
    </row>
    <row r="1490" spans="19:19" ht="13.2">
      <c r="S1490" s="204"/>
    </row>
    <row r="1491" spans="19:19" ht="13.2">
      <c r="S1491" s="204"/>
    </row>
    <row r="1492" spans="19:19" ht="13.2">
      <c r="S1492" s="204"/>
    </row>
    <row r="1493" spans="19:19" ht="13.2">
      <c r="S1493" s="204"/>
    </row>
    <row r="1494" spans="19:19" ht="13.2">
      <c r="S1494" s="204"/>
    </row>
    <row r="1495" spans="19:19" ht="13.2">
      <c r="S1495" s="204"/>
    </row>
    <row r="1496" spans="19:19" ht="13.2">
      <c r="S1496" s="204"/>
    </row>
    <row r="1497" spans="19:19" ht="13.2">
      <c r="S1497" s="204"/>
    </row>
    <row r="1498" spans="19:19" ht="13.2">
      <c r="S1498" s="204"/>
    </row>
    <row r="1499" spans="19:19" ht="13.2">
      <c r="S1499" s="204"/>
    </row>
    <row r="1500" spans="19:19" ht="13.2">
      <c r="S1500" s="204"/>
    </row>
    <row r="1501" spans="19:19" ht="13.2">
      <c r="S1501" s="204"/>
    </row>
    <row r="1502" spans="19:19" ht="13.2">
      <c r="S1502" s="204"/>
    </row>
    <row r="1503" spans="19:19" ht="13.2">
      <c r="S1503" s="204"/>
    </row>
    <row r="1504" spans="19:19" ht="13.2">
      <c r="S1504" s="204"/>
    </row>
    <row r="1505" spans="19:19" ht="13.2">
      <c r="S1505" s="204"/>
    </row>
    <row r="1506" spans="19:19" ht="13.2">
      <c r="S1506" s="204"/>
    </row>
    <row r="1507" spans="19:19" ht="13.2">
      <c r="S1507" s="204"/>
    </row>
    <row r="1508" spans="19:19" ht="13.2">
      <c r="S1508" s="204"/>
    </row>
    <row r="1509" spans="19:19" ht="13.2">
      <c r="S1509" s="204"/>
    </row>
    <row r="1510" spans="19:19" ht="13.2">
      <c r="S1510" s="204"/>
    </row>
    <row r="1511" spans="19:19" ht="13.2">
      <c r="S1511" s="204"/>
    </row>
    <row r="1512" spans="19:19" ht="13.2">
      <c r="S1512" s="204"/>
    </row>
    <row r="1513" spans="19:19" ht="13.2">
      <c r="S1513" s="204"/>
    </row>
    <row r="1514" spans="19:19" ht="13.2">
      <c r="S1514" s="204"/>
    </row>
    <row r="1515" spans="19:19" ht="13.2">
      <c r="S1515" s="204"/>
    </row>
    <row r="1516" spans="19:19" ht="13.2">
      <c r="S1516" s="204"/>
    </row>
    <row r="1517" spans="19:19" ht="13.2">
      <c r="S1517" s="204"/>
    </row>
    <row r="1518" spans="19:19" ht="13.2">
      <c r="S1518" s="204"/>
    </row>
    <row r="1519" spans="19:19" ht="13.2">
      <c r="S1519" s="204"/>
    </row>
    <row r="1520" spans="19:19" ht="13.2">
      <c r="S1520" s="204"/>
    </row>
    <row r="1521" spans="19:19" ht="13.2">
      <c r="S1521" s="204"/>
    </row>
    <row r="1522" spans="19:19" ht="13.2">
      <c r="S1522" s="204"/>
    </row>
    <row r="1523" spans="19:19" ht="13.2">
      <c r="S1523" s="204"/>
    </row>
    <row r="1524" spans="19:19" ht="13.2">
      <c r="S1524" s="204"/>
    </row>
    <row r="1525" spans="19:19" ht="13.2">
      <c r="S1525" s="204"/>
    </row>
    <row r="1526" spans="19:19" ht="13.2">
      <c r="S1526" s="204"/>
    </row>
    <row r="1527" spans="19:19" ht="13.2">
      <c r="S1527" s="204"/>
    </row>
    <row r="1528" spans="19:19" ht="13.2">
      <c r="S1528" s="204"/>
    </row>
    <row r="1529" spans="19:19" ht="13.2">
      <c r="S1529" s="204"/>
    </row>
    <row r="1530" spans="19:19" ht="13.2">
      <c r="S1530" s="204"/>
    </row>
    <row r="1531" spans="19:19" ht="13.2">
      <c r="S1531" s="204"/>
    </row>
    <row r="1532" spans="19:19" ht="13.2">
      <c r="S1532" s="204"/>
    </row>
    <row r="1533" spans="19:19" ht="13.2">
      <c r="S1533" s="204"/>
    </row>
    <row r="1534" spans="19:19" ht="13.2">
      <c r="S1534" s="204"/>
    </row>
    <row r="1535" spans="19:19" ht="13.2">
      <c r="S1535" s="204"/>
    </row>
    <row r="1536" spans="19:19" ht="13.2">
      <c r="S1536" s="204"/>
    </row>
    <row r="1537" spans="19:19" ht="13.2">
      <c r="S1537" s="204"/>
    </row>
    <row r="1538" spans="19:19" ht="13.2">
      <c r="S1538" s="204"/>
    </row>
    <row r="1539" spans="19:19" ht="13.2">
      <c r="S1539" s="204"/>
    </row>
    <row r="1540" spans="19:19" ht="13.2">
      <c r="S1540" s="204"/>
    </row>
    <row r="1541" spans="19:19" ht="13.2">
      <c r="S1541" s="204"/>
    </row>
    <row r="1542" spans="19:19" ht="13.2">
      <c r="S1542" s="204"/>
    </row>
    <row r="1543" spans="19:19" ht="13.2">
      <c r="S1543" s="204"/>
    </row>
    <row r="1544" spans="19:19" ht="13.2">
      <c r="S1544" s="204"/>
    </row>
    <row r="1545" spans="19:19" ht="13.2">
      <c r="S1545" s="204"/>
    </row>
    <row r="1546" spans="19:19" ht="13.2">
      <c r="S1546" s="204"/>
    </row>
    <row r="1547" spans="19:19" ht="13.2">
      <c r="S1547" s="204"/>
    </row>
    <row r="1548" spans="19:19" ht="13.2">
      <c r="S1548" s="204"/>
    </row>
    <row r="1549" spans="19:19" ht="13.2">
      <c r="S1549" s="204"/>
    </row>
    <row r="1550" spans="19:19" ht="13.2">
      <c r="S1550" s="204"/>
    </row>
    <row r="1551" spans="19:19" ht="13.2">
      <c r="S1551" s="204"/>
    </row>
    <row r="1552" spans="19:19" ht="13.2">
      <c r="S1552" s="204"/>
    </row>
    <row r="1553" spans="19:19" ht="13.2">
      <c r="S1553" s="204"/>
    </row>
    <row r="1554" spans="19:19" ht="13.2">
      <c r="S1554" s="204"/>
    </row>
    <row r="1555" spans="19:19" ht="13.2">
      <c r="S1555" s="204"/>
    </row>
    <row r="1556" spans="19:19" ht="13.2">
      <c r="S1556" s="204"/>
    </row>
    <row r="1557" spans="19:19" ht="13.2">
      <c r="S1557" s="204"/>
    </row>
    <row r="1558" spans="19:19" ht="13.2">
      <c r="S1558" s="204"/>
    </row>
    <row r="1559" spans="19:19" ht="13.2">
      <c r="S1559" s="204"/>
    </row>
    <row r="1560" spans="19:19" ht="13.2">
      <c r="S1560" s="204"/>
    </row>
    <row r="1561" spans="19:19" ht="13.2">
      <c r="S1561" s="204"/>
    </row>
    <row r="1562" spans="19:19" ht="13.2">
      <c r="S1562" s="204"/>
    </row>
    <row r="1563" spans="19:19" ht="13.2">
      <c r="S1563" s="204"/>
    </row>
    <row r="1564" spans="19:19" ht="13.2">
      <c r="S1564" s="204"/>
    </row>
    <row r="1565" spans="19:19" ht="13.2">
      <c r="S1565" s="204"/>
    </row>
    <row r="1566" spans="19:19" ht="13.2">
      <c r="S1566" s="204"/>
    </row>
    <row r="1567" spans="19:19" ht="13.2">
      <c r="S1567" s="204"/>
    </row>
    <row r="1568" spans="19:19" ht="13.2">
      <c r="S1568" s="204"/>
    </row>
    <row r="1569" spans="19:19" ht="13.2">
      <c r="S1569" s="204"/>
    </row>
    <row r="1570" spans="19:19" ht="13.2">
      <c r="S1570" s="204"/>
    </row>
    <row r="1571" spans="19:19" ht="13.2">
      <c r="S1571" s="204"/>
    </row>
    <row r="1572" spans="19:19" ht="13.2">
      <c r="S1572" s="204"/>
    </row>
    <row r="1573" spans="19:19" ht="13.2">
      <c r="S1573" s="204"/>
    </row>
    <row r="1574" spans="19:19" ht="13.2">
      <c r="S1574" s="204"/>
    </row>
    <row r="1575" spans="19:19" ht="13.2">
      <c r="S1575" s="204"/>
    </row>
    <row r="1576" spans="19:19" ht="13.2">
      <c r="S1576" s="204"/>
    </row>
    <row r="1577" spans="19:19" ht="13.2">
      <c r="S1577" s="204"/>
    </row>
    <row r="1578" spans="19:19" ht="13.2">
      <c r="S1578" s="204"/>
    </row>
    <row r="1579" spans="19:19" ht="13.2">
      <c r="S1579" s="204"/>
    </row>
    <row r="1580" spans="19:19" ht="13.2">
      <c r="S1580" s="204"/>
    </row>
    <row r="1581" spans="19:19" ht="13.2">
      <c r="S1581" s="204"/>
    </row>
    <row r="1582" spans="19:19" ht="13.2">
      <c r="S1582" s="204"/>
    </row>
    <row r="1583" spans="19:19" ht="13.2">
      <c r="S1583" s="204"/>
    </row>
    <row r="1584" spans="19:19" ht="13.2">
      <c r="S1584" s="204"/>
    </row>
    <row r="1585" spans="19:19" ht="13.2">
      <c r="S1585" s="204"/>
    </row>
    <row r="1586" spans="19:19" ht="13.2">
      <c r="S1586" s="204"/>
    </row>
    <row r="1587" spans="19:19" ht="13.2">
      <c r="S1587" s="204"/>
    </row>
    <row r="1588" spans="19:19" ht="13.2">
      <c r="S1588" s="204"/>
    </row>
    <row r="1589" spans="19:19" ht="13.2">
      <c r="S1589" s="204"/>
    </row>
    <row r="1590" spans="19:19" ht="13.2">
      <c r="S1590" s="204"/>
    </row>
    <row r="1591" spans="19:19" ht="13.2">
      <c r="S1591" s="204"/>
    </row>
    <row r="1592" spans="19:19" ht="13.2">
      <c r="S1592" s="204"/>
    </row>
    <row r="1593" spans="19:19" ht="13.2">
      <c r="S1593" s="204"/>
    </row>
    <row r="1594" spans="19:19" ht="13.2">
      <c r="S1594" s="204"/>
    </row>
    <row r="1595" spans="19:19" ht="13.2">
      <c r="S1595" s="204"/>
    </row>
    <row r="1596" spans="19:19" ht="13.2">
      <c r="S1596" s="204"/>
    </row>
    <row r="1597" spans="19:19" ht="13.2">
      <c r="S1597" s="204"/>
    </row>
    <row r="1598" spans="19:19" ht="13.2">
      <c r="S1598" s="204"/>
    </row>
    <row r="1599" spans="19:19" ht="13.2">
      <c r="S1599" s="204"/>
    </row>
    <row r="1600" spans="19:19" ht="13.2">
      <c r="S1600" s="204"/>
    </row>
    <row r="1601" spans="19:19" ht="13.2">
      <c r="S1601" s="204"/>
    </row>
    <row r="1602" spans="19:19" ht="13.2">
      <c r="S1602" s="204"/>
    </row>
    <row r="1603" spans="19:19" ht="13.2">
      <c r="S1603" s="204"/>
    </row>
    <row r="1604" spans="19:19" ht="13.2">
      <c r="S1604" s="204"/>
    </row>
    <row r="1605" spans="19:19" ht="13.2">
      <c r="S1605" s="204"/>
    </row>
    <row r="1606" spans="19:19" ht="13.2">
      <c r="S1606" s="204"/>
    </row>
    <row r="1607" spans="19:19" ht="13.2">
      <c r="S1607" s="204"/>
    </row>
    <row r="1608" spans="19:19" ht="13.2">
      <c r="S1608" s="204"/>
    </row>
    <row r="1609" spans="19:19" ht="13.2">
      <c r="S1609" s="204"/>
    </row>
    <row r="1610" spans="19:19" ht="13.2">
      <c r="S1610" s="204"/>
    </row>
    <row r="1611" spans="19:19" ht="13.2">
      <c r="S1611" s="204"/>
    </row>
    <row r="1612" spans="19:19" ht="13.2">
      <c r="S1612" s="204"/>
    </row>
    <row r="1613" spans="19:19" ht="13.2">
      <c r="S1613" s="204"/>
    </row>
    <row r="1614" spans="19:19" ht="13.2">
      <c r="S1614" s="204"/>
    </row>
    <row r="1615" spans="19:19" ht="13.2">
      <c r="S1615" s="204"/>
    </row>
    <row r="1616" spans="19:19" ht="13.2">
      <c r="S1616" s="204"/>
    </row>
    <row r="1617" spans="19:19" ht="13.2">
      <c r="S1617" s="204"/>
    </row>
    <row r="1618" spans="19:19" ht="13.2">
      <c r="S1618" s="204"/>
    </row>
    <row r="1619" spans="19:19" ht="13.2">
      <c r="S1619" s="204"/>
    </row>
    <row r="1620" spans="19:19" ht="13.2">
      <c r="S1620" s="204"/>
    </row>
    <row r="1621" spans="19:19" ht="13.2">
      <c r="S1621" s="204"/>
    </row>
    <row r="1622" spans="19:19" ht="13.2">
      <c r="S1622" s="204"/>
    </row>
    <row r="1623" spans="19:19" ht="13.2">
      <c r="S1623" s="204"/>
    </row>
    <row r="1624" spans="19:19" ht="13.2">
      <c r="S1624" s="204"/>
    </row>
    <row r="1625" spans="19:19" ht="13.2">
      <c r="S1625" s="204"/>
    </row>
    <row r="1626" spans="19:19" ht="13.2">
      <c r="S1626" s="204"/>
    </row>
    <row r="1627" spans="19:19" ht="13.2">
      <c r="S1627" s="204"/>
    </row>
    <row r="1628" spans="19:19" ht="13.2">
      <c r="S1628" s="204"/>
    </row>
    <row r="1629" spans="19:19" ht="13.2">
      <c r="S1629" s="204"/>
    </row>
    <row r="1630" spans="19:19" ht="13.2">
      <c r="S1630" s="204"/>
    </row>
    <row r="1631" spans="19:19" ht="13.2">
      <c r="S1631" s="204"/>
    </row>
    <row r="1632" spans="19:19" ht="13.2">
      <c r="S1632" s="204"/>
    </row>
    <row r="1633" spans="19:19" ht="13.2">
      <c r="S1633" s="204"/>
    </row>
    <row r="1634" spans="19:19" ht="13.2">
      <c r="S1634" s="204"/>
    </row>
    <row r="1635" spans="19:19" ht="13.2">
      <c r="S1635" s="204"/>
    </row>
    <row r="1636" spans="19:19" ht="13.2">
      <c r="S1636" s="204"/>
    </row>
    <row r="1637" spans="19:19" ht="13.2">
      <c r="S1637" s="204"/>
    </row>
    <row r="1638" spans="19:19" ht="13.2">
      <c r="S1638" s="204"/>
    </row>
    <row r="1639" spans="19:19" ht="13.2">
      <c r="S1639" s="204"/>
    </row>
    <row r="1640" spans="19:19" ht="13.2">
      <c r="S1640" s="204"/>
    </row>
    <row r="1641" spans="19:19" ht="13.2">
      <c r="S1641" s="204"/>
    </row>
    <row r="1642" spans="19:19" ht="13.2">
      <c r="S1642" s="204"/>
    </row>
    <row r="1643" spans="19:19" ht="13.2">
      <c r="S1643" s="204"/>
    </row>
    <row r="1644" spans="19:19" ht="13.2">
      <c r="S1644" s="204"/>
    </row>
    <row r="1645" spans="19:19" ht="13.2">
      <c r="S1645" s="204"/>
    </row>
    <row r="1646" spans="19:19" ht="13.2">
      <c r="S1646" s="204"/>
    </row>
    <row r="1647" spans="19:19" ht="13.2">
      <c r="S1647" s="204"/>
    </row>
    <row r="1648" spans="19:19" ht="13.2">
      <c r="S1648" s="204"/>
    </row>
    <row r="1649" spans="19:19" ht="13.2">
      <c r="S1649" s="204"/>
    </row>
    <row r="1650" spans="19:19" ht="13.2">
      <c r="S1650" s="204"/>
    </row>
    <row r="1651" spans="19:19" ht="13.2">
      <c r="S1651" s="204"/>
    </row>
    <row r="1652" spans="19:19" ht="13.2">
      <c r="S1652" s="204"/>
    </row>
    <row r="1653" spans="19:19" ht="13.2">
      <c r="S1653" s="204"/>
    </row>
    <row r="1654" spans="19:19" ht="13.2">
      <c r="S1654" s="204"/>
    </row>
    <row r="1655" spans="19:19" ht="13.2">
      <c r="S1655" s="204"/>
    </row>
    <row r="1656" spans="19:19" ht="13.2">
      <c r="S1656" s="204"/>
    </row>
    <row r="1657" spans="19:19" ht="13.2">
      <c r="S1657" s="204"/>
    </row>
    <row r="1658" spans="19:19" ht="13.2">
      <c r="S1658" s="204"/>
    </row>
    <row r="1659" spans="19:19" ht="13.2">
      <c r="S1659" s="204"/>
    </row>
    <row r="1660" spans="19:19" ht="13.2">
      <c r="S1660" s="204"/>
    </row>
    <row r="1661" spans="19:19" ht="13.2">
      <c r="S1661" s="204"/>
    </row>
    <row r="1662" spans="19:19" ht="13.2">
      <c r="S1662" s="204"/>
    </row>
    <row r="1663" spans="19:19" ht="13.2">
      <c r="S1663" s="204"/>
    </row>
    <row r="1664" spans="19:19" ht="13.2">
      <c r="S1664" s="204"/>
    </row>
    <row r="1665" spans="19:19" ht="13.2">
      <c r="S1665" s="204"/>
    </row>
    <row r="1666" spans="19:19" ht="13.2">
      <c r="S1666" s="204"/>
    </row>
    <row r="1667" spans="19:19" ht="13.2">
      <c r="S1667" s="204"/>
    </row>
    <row r="1668" spans="19:19" ht="13.2">
      <c r="S1668" s="204"/>
    </row>
    <row r="1669" spans="19:19" ht="13.2">
      <c r="S1669" s="204"/>
    </row>
    <row r="1670" spans="19:19" ht="13.2">
      <c r="S1670" s="204"/>
    </row>
    <row r="1671" spans="19:19" ht="13.2">
      <c r="S1671" s="204"/>
    </row>
    <row r="1672" spans="19:19" ht="13.2">
      <c r="S1672" s="204"/>
    </row>
    <row r="1673" spans="19:19" ht="13.2">
      <c r="S1673" s="204"/>
    </row>
    <row r="1674" spans="19:19" ht="13.2">
      <c r="S1674" s="204"/>
    </row>
    <row r="1675" spans="19:19" ht="13.2">
      <c r="S1675" s="204"/>
    </row>
    <row r="1676" spans="19:19" ht="13.2">
      <c r="S1676" s="204"/>
    </row>
    <row r="1677" spans="19:19" ht="13.2">
      <c r="S1677" s="204"/>
    </row>
    <row r="1678" spans="19:19" ht="13.2">
      <c r="S1678" s="204"/>
    </row>
    <row r="1679" spans="19:19" ht="13.2">
      <c r="S1679" s="204"/>
    </row>
    <row r="1680" spans="19:19" ht="13.2">
      <c r="S1680" s="204"/>
    </row>
    <row r="1681" spans="19:19" ht="13.2">
      <c r="S1681" s="204"/>
    </row>
    <row r="1682" spans="19:19" ht="13.2">
      <c r="S1682" s="204"/>
    </row>
    <row r="1683" spans="19:19" ht="13.2">
      <c r="S1683" s="204"/>
    </row>
    <row r="1684" spans="19:19" ht="13.2">
      <c r="S1684" s="204"/>
    </row>
    <row r="1685" spans="19:19" ht="13.2">
      <c r="S1685" s="204"/>
    </row>
    <row r="1686" spans="19:19" ht="13.2">
      <c r="S1686" s="204"/>
    </row>
    <row r="1687" spans="19:19" ht="13.2">
      <c r="S1687" s="204"/>
    </row>
    <row r="1688" spans="19:19" ht="13.2">
      <c r="S1688" s="204"/>
    </row>
    <row r="1689" spans="19:19" ht="13.2">
      <c r="S1689" s="204"/>
    </row>
    <row r="1690" spans="19:19" ht="13.2">
      <c r="S1690" s="204"/>
    </row>
    <row r="1691" spans="19:19" ht="13.2">
      <c r="S1691" s="204"/>
    </row>
    <row r="1692" spans="19:19" ht="13.2">
      <c r="S1692" s="204"/>
    </row>
    <row r="1693" spans="19:19" ht="13.2">
      <c r="S1693" s="204"/>
    </row>
    <row r="1694" spans="19:19" ht="13.2">
      <c r="S1694" s="204"/>
    </row>
    <row r="1695" spans="19:19" ht="13.2">
      <c r="S1695" s="204"/>
    </row>
    <row r="1696" spans="19:19" ht="13.2">
      <c r="S1696" s="204"/>
    </row>
    <row r="1697" spans="19:19" ht="13.2">
      <c r="S1697" s="204"/>
    </row>
    <row r="1698" spans="19:19" ht="13.2">
      <c r="S1698" s="204"/>
    </row>
    <row r="1699" spans="19:19" ht="13.2">
      <c r="S1699" s="204"/>
    </row>
    <row r="1700" spans="19:19" ht="13.2">
      <c r="S1700" s="204"/>
    </row>
    <row r="1701" spans="19:19" ht="13.2">
      <c r="S1701" s="204"/>
    </row>
    <row r="1702" spans="19:19" ht="13.2">
      <c r="S1702" s="204"/>
    </row>
    <row r="1703" spans="19:19" ht="13.2">
      <c r="S1703" s="204"/>
    </row>
    <row r="1704" spans="19:19" ht="13.2">
      <c r="S1704" s="204"/>
    </row>
    <row r="1705" spans="19:19" ht="13.2">
      <c r="S1705" s="204"/>
    </row>
    <row r="1706" spans="19:19" ht="13.2">
      <c r="S1706" s="204"/>
    </row>
    <row r="1707" spans="19:19" ht="13.2">
      <c r="S1707" s="204"/>
    </row>
    <row r="1708" spans="19:19" ht="13.2">
      <c r="S1708" s="204"/>
    </row>
    <row r="1709" spans="19:19" ht="13.2">
      <c r="S1709" s="204"/>
    </row>
    <row r="1710" spans="19:19" ht="13.2">
      <c r="S1710" s="204"/>
    </row>
    <row r="1711" spans="19:19" ht="13.2">
      <c r="S1711" s="204"/>
    </row>
    <row r="1712" spans="19:19" ht="13.2">
      <c r="S1712" s="204"/>
    </row>
    <row r="1713" spans="19:19" ht="13.2">
      <c r="S1713" s="204"/>
    </row>
    <row r="1714" spans="19:19" ht="13.2">
      <c r="S1714" s="204"/>
    </row>
    <row r="1715" spans="19:19" ht="13.2">
      <c r="S1715" s="204"/>
    </row>
    <row r="1716" spans="19:19" ht="13.2">
      <c r="S1716" s="204"/>
    </row>
    <row r="1717" spans="19:19" ht="13.2">
      <c r="S1717" s="204"/>
    </row>
    <row r="1718" spans="19:19" ht="13.2">
      <c r="S1718" s="204"/>
    </row>
    <row r="1719" spans="19:19" ht="13.2">
      <c r="S1719" s="204"/>
    </row>
    <row r="1720" spans="19:19" ht="13.2">
      <c r="S1720" s="204"/>
    </row>
    <row r="1721" spans="19:19" ht="13.2">
      <c r="S1721" s="204"/>
    </row>
    <row r="1722" spans="19:19" ht="13.2">
      <c r="S1722" s="204"/>
    </row>
    <row r="1723" spans="19:19" ht="13.2">
      <c r="S1723" s="204"/>
    </row>
    <row r="1724" spans="19:19" ht="13.2">
      <c r="S1724" s="204"/>
    </row>
    <row r="1725" spans="19:19" ht="13.2">
      <c r="S1725" s="204"/>
    </row>
    <row r="1726" spans="19:19" ht="13.2">
      <c r="S1726" s="204"/>
    </row>
    <row r="1727" spans="19:19" ht="13.2">
      <c r="S1727" s="204"/>
    </row>
    <row r="1728" spans="19:19" ht="13.2">
      <c r="S1728" s="204"/>
    </row>
    <row r="1729" spans="19:19" ht="13.2">
      <c r="S1729" s="204"/>
    </row>
    <row r="1730" spans="19:19" ht="13.2">
      <c r="S1730" s="204"/>
    </row>
    <row r="1731" spans="19:19" ht="13.2">
      <c r="S1731" s="204"/>
    </row>
    <row r="1732" spans="19:19" ht="13.2">
      <c r="S1732" s="204"/>
    </row>
    <row r="1733" spans="19:19" ht="13.2">
      <c r="S1733" s="204"/>
    </row>
    <row r="1734" spans="19:19" ht="13.2">
      <c r="S1734" s="204"/>
    </row>
    <row r="1735" spans="19:19" ht="13.2">
      <c r="S1735" s="204"/>
    </row>
    <row r="1736" spans="19:19" ht="13.2">
      <c r="S1736" s="204"/>
    </row>
    <row r="1737" spans="19:19" ht="13.2">
      <c r="S1737" s="204"/>
    </row>
    <row r="1738" spans="19:19" ht="13.2">
      <c r="S1738" s="204"/>
    </row>
    <row r="1739" spans="19:19" ht="13.2">
      <c r="S1739" s="204"/>
    </row>
    <row r="1740" spans="19:19" ht="13.2">
      <c r="S1740" s="204"/>
    </row>
    <row r="1741" spans="19:19" ht="13.2">
      <c r="S1741" s="204"/>
    </row>
    <row r="1742" spans="19:19" ht="13.2">
      <c r="S1742" s="204"/>
    </row>
    <row r="1743" spans="19:19" ht="13.2">
      <c r="S1743" s="204"/>
    </row>
    <row r="1744" spans="19:19" ht="13.2">
      <c r="S1744" s="204"/>
    </row>
    <row r="1745" spans="19:19" ht="13.2">
      <c r="S1745" s="204"/>
    </row>
    <row r="1746" spans="19:19" ht="13.2">
      <c r="S1746" s="204"/>
    </row>
    <row r="1747" spans="19:19" ht="13.2">
      <c r="S1747" s="204"/>
    </row>
    <row r="1748" spans="19:19" ht="13.2">
      <c r="S1748" s="204"/>
    </row>
    <row r="1749" spans="19:19" ht="13.2">
      <c r="S1749" s="204"/>
    </row>
    <row r="1750" spans="19:19" ht="13.2">
      <c r="S1750" s="204"/>
    </row>
    <row r="1751" spans="19:19" ht="13.2">
      <c r="S1751" s="204"/>
    </row>
    <row r="1752" spans="19:19" ht="13.2">
      <c r="S1752" s="204"/>
    </row>
    <row r="1753" spans="19:19" ht="13.2">
      <c r="S1753" s="204"/>
    </row>
    <row r="1754" spans="19:19" ht="13.2">
      <c r="S1754" s="204"/>
    </row>
    <row r="1755" spans="19:19" ht="13.2">
      <c r="S1755" s="204"/>
    </row>
    <row r="1756" spans="19:19" ht="13.2">
      <c r="S1756" s="204"/>
    </row>
    <row r="1757" spans="19:19" ht="13.2">
      <c r="S1757" s="204"/>
    </row>
    <row r="1758" spans="19:19" ht="13.2">
      <c r="S1758" s="204"/>
    </row>
    <row r="1759" spans="19:19" ht="13.2">
      <c r="S1759" s="204"/>
    </row>
    <row r="1760" spans="19:19" ht="13.2">
      <c r="S1760" s="204"/>
    </row>
    <row r="1761" spans="19:19" ht="13.2">
      <c r="S1761" s="204"/>
    </row>
    <row r="1762" spans="19:19" ht="13.2">
      <c r="S1762" s="204"/>
    </row>
    <row r="1763" spans="19:19" ht="13.2">
      <c r="S1763" s="204"/>
    </row>
    <row r="1764" spans="19:19" ht="13.2">
      <c r="S1764" s="204"/>
    </row>
    <row r="1765" spans="19:19" ht="13.2">
      <c r="S1765" s="204"/>
    </row>
    <row r="1766" spans="19:19" ht="13.2">
      <c r="S1766" s="204"/>
    </row>
    <row r="1767" spans="19:19" ht="13.2">
      <c r="S1767" s="204"/>
    </row>
    <row r="1768" spans="19:19" ht="13.2">
      <c r="S1768" s="204"/>
    </row>
    <row r="1769" spans="19:19" ht="13.2">
      <c r="S1769" s="204"/>
    </row>
    <row r="1770" spans="19:19" ht="13.2">
      <c r="S1770" s="204"/>
    </row>
    <row r="1771" spans="19:19" ht="13.2">
      <c r="S1771" s="204"/>
    </row>
    <row r="1772" spans="19:19" ht="13.2">
      <c r="S1772" s="204"/>
    </row>
    <row r="1773" spans="19:19" ht="13.2">
      <c r="S1773" s="204"/>
    </row>
    <row r="1774" spans="19:19" ht="13.2">
      <c r="S1774" s="204"/>
    </row>
    <row r="1775" spans="19:19" ht="13.2">
      <c r="S1775" s="204"/>
    </row>
    <row r="1776" spans="19:19" ht="13.2">
      <c r="S1776" s="204"/>
    </row>
    <row r="1777" spans="19:19" ht="13.2">
      <c r="S1777" s="204"/>
    </row>
    <row r="1778" spans="19:19" ht="13.2">
      <c r="S1778" s="204"/>
    </row>
    <row r="1779" spans="19:19" ht="13.2">
      <c r="S1779" s="204"/>
    </row>
    <row r="1780" spans="19:19" ht="13.2">
      <c r="S1780" s="204"/>
    </row>
    <row r="1781" spans="19:19" ht="13.2">
      <c r="S1781" s="204"/>
    </row>
    <row r="1782" spans="19:19" ht="13.2">
      <c r="S1782" s="204"/>
    </row>
    <row r="1783" spans="19:19" ht="13.2">
      <c r="S1783" s="204"/>
    </row>
    <row r="1784" spans="19:19" ht="13.2">
      <c r="S1784" s="204"/>
    </row>
    <row r="1785" spans="19:19" ht="13.2">
      <c r="S1785" s="204"/>
    </row>
    <row r="1786" spans="19:19" ht="13.2">
      <c r="S1786" s="204"/>
    </row>
    <row r="1787" spans="19:19" ht="13.2">
      <c r="S1787" s="204"/>
    </row>
    <row r="1788" spans="19:19" ht="13.2">
      <c r="S1788" s="204"/>
    </row>
    <row r="1789" spans="19:19" ht="13.2">
      <c r="S1789" s="204"/>
    </row>
    <row r="1790" spans="19:19" ht="13.2">
      <c r="S1790" s="204"/>
    </row>
    <row r="1791" spans="19:19" ht="13.2">
      <c r="S1791" s="204"/>
    </row>
    <row r="1792" spans="19:19" ht="13.2">
      <c r="S1792" s="204"/>
    </row>
    <row r="1793" spans="19:19" ht="13.2">
      <c r="S1793" s="204"/>
    </row>
    <row r="1794" spans="19:19" ht="13.2">
      <c r="S1794" s="204"/>
    </row>
    <row r="1795" spans="19:19" ht="13.2">
      <c r="S1795" s="204"/>
    </row>
    <row r="1796" spans="19:19" ht="13.2">
      <c r="S1796" s="204"/>
    </row>
    <row r="1797" spans="19:19" ht="13.2">
      <c r="S1797" s="204"/>
    </row>
    <row r="1798" spans="19:19" ht="13.2">
      <c r="S1798" s="204"/>
    </row>
    <row r="1799" spans="19:19" ht="13.2">
      <c r="S1799" s="204"/>
    </row>
    <row r="1800" spans="19:19" ht="13.2">
      <c r="S1800" s="204"/>
    </row>
    <row r="1801" spans="19:19" ht="13.2">
      <c r="S1801" s="204"/>
    </row>
    <row r="1802" spans="19:19" ht="13.2">
      <c r="S1802" s="204"/>
    </row>
    <row r="1803" spans="19:19" ht="13.2">
      <c r="S1803" s="204"/>
    </row>
    <row r="1804" spans="19:19" ht="13.2">
      <c r="S1804" s="204"/>
    </row>
    <row r="1805" spans="19:19" ht="13.2">
      <c r="S1805" s="204"/>
    </row>
    <row r="1806" spans="19:19" ht="13.2">
      <c r="S1806" s="204"/>
    </row>
    <row r="1807" spans="19:19" ht="13.2">
      <c r="S1807" s="204"/>
    </row>
    <row r="1808" spans="19:19" ht="13.2">
      <c r="S1808" s="204"/>
    </row>
    <row r="1809" spans="19:19" ht="13.2">
      <c r="S1809" s="204"/>
    </row>
    <row r="1810" spans="19:19" ht="13.2">
      <c r="S1810" s="204"/>
    </row>
    <row r="1811" spans="19:19" ht="13.2">
      <c r="S1811" s="204"/>
    </row>
    <row r="1812" spans="19:19" ht="13.2">
      <c r="S1812" s="204"/>
    </row>
    <row r="1813" spans="19:19" ht="13.2">
      <c r="S1813" s="204"/>
    </row>
    <row r="1814" spans="19:19" ht="13.2">
      <c r="S1814" s="204"/>
    </row>
    <row r="1815" spans="19:19" ht="13.2">
      <c r="S1815" s="204"/>
    </row>
    <row r="1816" spans="19:19" ht="13.2">
      <c r="S1816" s="204"/>
    </row>
    <row r="1817" spans="19:19" ht="13.2">
      <c r="S1817" s="204"/>
    </row>
    <row r="1818" spans="19:19" ht="13.2">
      <c r="S1818" s="204"/>
    </row>
    <row r="1819" spans="19:19" ht="13.2">
      <c r="S1819" s="204"/>
    </row>
    <row r="1820" spans="19:19" ht="13.2">
      <c r="S1820" s="204"/>
    </row>
    <row r="1821" spans="19:19" ht="13.2">
      <c r="S1821" s="204"/>
    </row>
    <row r="1822" spans="19:19" ht="13.2">
      <c r="S1822" s="204"/>
    </row>
    <row r="1823" spans="19:19" ht="13.2">
      <c r="S1823" s="204"/>
    </row>
    <row r="1824" spans="19:19" ht="13.2">
      <c r="S1824" s="204"/>
    </row>
    <row r="1825" spans="19:19" ht="13.2">
      <c r="S1825" s="204"/>
    </row>
    <row r="1826" spans="19:19" ht="13.2">
      <c r="S1826" s="204"/>
    </row>
    <row r="1827" spans="19:19" ht="13.2">
      <c r="S1827" s="204"/>
    </row>
    <row r="1828" spans="19:19" ht="13.2">
      <c r="S1828" s="204"/>
    </row>
    <row r="1829" spans="19:19" ht="13.2">
      <c r="S1829" s="204"/>
    </row>
    <row r="1830" spans="19:19" ht="13.2">
      <c r="S1830" s="204"/>
    </row>
    <row r="1831" spans="19:19" ht="13.2">
      <c r="S1831" s="204"/>
    </row>
    <row r="1832" spans="19:19" ht="13.2">
      <c r="S1832" s="204"/>
    </row>
    <row r="1833" spans="19:19" ht="13.2">
      <c r="S1833" s="204"/>
    </row>
    <row r="1834" spans="19:19" ht="13.2">
      <c r="S1834" s="204"/>
    </row>
    <row r="1835" spans="19:19" ht="13.2">
      <c r="S1835" s="204"/>
    </row>
    <row r="1836" spans="19:19" ht="13.2">
      <c r="S1836" s="204"/>
    </row>
    <row r="1837" spans="19:19" ht="13.2">
      <c r="S1837" s="204"/>
    </row>
    <row r="1838" spans="19:19" ht="13.2">
      <c r="S1838" s="204"/>
    </row>
    <row r="1839" spans="19:19" ht="13.2">
      <c r="S1839" s="204"/>
    </row>
    <row r="1840" spans="19:19" ht="13.2">
      <c r="S1840" s="204"/>
    </row>
    <row r="1841" spans="19:19" ht="13.2">
      <c r="S1841" s="204"/>
    </row>
    <row r="1842" spans="19:19" ht="13.2">
      <c r="S1842" s="204"/>
    </row>
    <row r="1843" spans="19:19" ht="13.2">
      <c r="S1843" s="204"/>
    </row>
    <row r="1844" spans="19:19" ht="13.2">
      <c r="S1844" s="204"/>
    </row>
    <row r="1845" spans="19:19" ht="13.2">
      <c r="S1845" s="204"/>
    </row>
    <row r="1846" spans="19:19" ht="13.2">
      <c r="S1846" s="204"/>
    </row>
    <row r="1847" spans="19:19" ht="13.2">
      <c r="S1847" s="204"/>
    </row>
    <row r="1848" spans="19:19" ht="13.2">
      <c r="S1848" s="204"/>
    </row>
    <row r="1849" spans="19:19" ht="13.2">
      <c r="S1849" s="204"/>
    </row>
    <row r="1850" spans="19:19" ht="13.2">
      <c r="S1850" s="204"/>
    </row>
    <row r="1851" spans="19:19" ht="13.2">
      <c r="S1851" s="204"/>
    </row>
    <row r="1852" spans="19:19" ht="13.2">
      <c r="S1852" s="204"/>
    </row>
    <row r="1853" spans="19:19" ht="13.2">
      <c r="S1853" s="204"/>
    </row>
    <row r="1854" spans="19:19" ht="13.2">
      <c r="S1854" s="204"/>
    </row>
    <row r="1855" spans="19:19" ht="13.2">
      <c r="S1855" s="204"/>
    </row>
    <row r="1856" spans="19:19" ht="13.2">
      <c r="S1856" s="204"/>
    </row>
    <row r="1857" spans="19:19" ht="13.2">
      <c r="S1857" s="204"/>
    </row>
    <row r="1858" spans="19:19" ht="13.2">
      <c r="S1858" s="204"/>
    </row>
    <row r="1859" spans="19:19" ht="13.2">
      <c r="S1859" s="204"/>
    </row>
    <row r="1860" spans="19:19" ht="13.2">
      <c r="S1860" s="204"/>
    </row>
    <row r="1861" spans="19:19" ht="13.2">
      <c r="S1861" s="204"/>
    </row>
    <row r="1862" spans="19:19" ht="13.2">
      <c r="S1862" s="204"/>
    </row>
    <row r="1863" spans="19:19" ht="13.2">
      <c r="S1863" s="204"/>
    </row>
    <row r="1864" spans="19:19" ht="13.2">
      <c r="S1864" s="204"/>
    </row>
    <row r="1865" spans="19:19" ht="13.2">
      <c r="S1865" s="204"/>
    </row>
    <row r="1866" spans="19:19" ht="13.2">
      <c r="S1866" s="204"/>
    </row>
    <row r="1867" spans="19:19" ht="13.2">
      <c r="S1867" s="204"/>
    </row>
    <row r="1868" spans="19:19" ht="13.2">
      <c r="S1868" s="204"/>
    </row>
    <row r="1869" spans="19:19" ht="13.2">
      <c r="S1869" s="204"/>
    </row>
    <row r="1870" spans="19:19" ht="13.2">
      <c r="S1870" s="204"/>
    </row>
    <row r="1871" spans="19:19" ht="13.2">
      <c r="S1871" s="204"/>
    </row>
    <row r="1872" spans="19:19" ht="13.2">
      <c r="S1872" s="204"/>
    </row>
    <row r="1873" spans="19:19" ht="13.2">
      <c r="S1873" s="204"/>
    </row>
    <row r="1874" spans="19:19" ht="13.2">
      <c r="S1874" s="204"/>
    </row>
    <row r="1875" spans="19:19" ht="13.2">
      <c r="S1875" s="204"/>
    </row>
    <row r="1876" spans="19:19" ht="13.2">
      <c r="S1876" s="204"/>
    </row>
    <row r="1877" spans="19:19" ht="13.2">
      <c r="S1877" s="204"/>
    </row>
    <row r="1878" spans="19:19" ht="13.2">
      <c r="S1878" s="204"/>
    </row>
    <row r="1879" spans="19:19" ht="13.2">
      <c r="S1879" s="204"/>
    </row>
    <row r="1880" spans="19:19" ht="13.2">
      <c r="S1880" s="204"/>
    </row>
    <row r="1881" spans="19:19" ht="13.2">
      <c r="S1881" s="204"/>
    </row>
    <row r="1882" spans="19:19" ht="13.2">
      <c r="S1882" s="204"/>
    </row>
    <row r="1883" spans="19:19" ht="13.2">
      <c r="S1883" s="204"/>
    </row>
    <row r="1884" spans="19:19" ht="13.2">
      <c r="S1884" s="204"/>
    </row>
    <row r="1885" spans="19:19" ht="13.2">
      <c r="S1885" s="204"/>
    </row>
    <row r="1886" spans="19:19" ht="13.2">
      <c r="S1886" s="204"/>
    </row>
    <row r="1887" spans="19:19" ht="13.2">
      <c r="S1887" s="204"/>
    </row>
    <row r="1888" spans="19:19" ht="13.2">
      <c r="S1888" s="204"/>
    </row>
    <row r="1889" spans="19:19" ht="13.2">
      <c r="S1889" s="204"/>
    </row>
    <row r="1890" spans="19:19" ht="13.2">
      <c r="S1890" s="204"/>
    </row>
    <row r="1891" spans="19:19" ht="13.2">
      <c r="S1891" s="204"/>
    </row>
    <row r="1892" spans="19:19" ht="13.2">
      <c r="S1892" s="204"/>
    </row>
    <row r="1893" spans="19:19" ht="13.2">
      <c r="S1893" s="204"/>
    </row>
    <row r="1894" spans="19:19" ht="13.2">
      <c r="S1894" s="204"/>
    </row>
    <row r="1895" spans="19:19" ht="13.2">
      <c r="S1895" s="204"/>
    </row>
    <row r="1896" spans="19:19" ht="13.2">
      <c r="S1896" s="204"/>
    </row>
    <row r="1897" spans="19:19" ht="13.2">
      <c r="S1897" s="204"/>
    </row>
    <row r="1898" spans="19:19" ht="13.2">
      <c r="S1898" s="204"/>
    </row>
    <row r="1899" spans="19:19" ht="13.2">
      <c r="S1899" s="204"/>
    </row>
    <row r="1900" spans="19:19" ht="13.2">
      <c r="S1900" s="204"/>
    </row>
    <row r="1901" spans="19:19" ht="13.2">
      <c r="S1901" s="204"/>
    </row>
    <row r="1902" spans="19:19" ht="13.2">
      <c r="S1902" s="204"/>
    </row>
    <row r="1903" spans="19:19" ht="13.2">
      <c r="S1903" s="204"/>
    </row>
    <row r="1904" spans="19:19" ht="13.2">
      <c r="S1904" s="204"/>
    </row>
    <row r="1905" spans="19:19" ht="13.2">
      <c r="S1905" s="204"/>
    </row>
    <row r="1906" spans="19:19" ht="13.2">
      <c r="S1906" s="204"/>
    </row>
    <row r="1907" spans="19:19" ht="13.2">
      <c r="S1907" s="204"/>
    </row>
    <row r="1908" spans="19:19" ht="13.2">
      <c r="S1908" s="204"/>
    </row>
    <row r="1909" spans="19:19" ht="13.2">
      <c r="S1909" s="204"/>
    </row>
    <row r="1910" spans="19:19" ht="13.2">
      <c r="S1910" s="204"/>
    </row>
    <row r="1911" spans="19:19" ht="13.2">
      <c r="S1911" s="204"/>
    </row>
    <row r="1912" spans="19:19" ht="13.2">
      <c r="S1912" s="204"/>
    </row>
    <row r="1913" spans="19:19" ht="13.2">
      <c r="S1913" s="204"/>
    </row>
    <row r="1914" spans="19:19" ht="13.2">
      <c r="S1914" s="204"/>
    </row>
    <row r="1915" spans="19:19" ht="13.2">
      <c r="S1915" s="204"/>
    </row>
    <row r="1916" spans="19:19" ht="13.2">
      <c r="S1916" s="204"/>
    </row>
    <row r="1917" spans="19:19" ht="13.2">
      <c r="S1917" s="204"/>
    </row>
    <row r="1918" spans="19:19" ht="13.2">
      <c r="S1918" s="204"/>
    </row>
    <row r="1919" spans="19:19" ht="13.2">
      <c r="S1919" s="204"/>
    </row>
    <row r="1920" spans="19:19" ht="13.2">
      <c r="S1920" s="204"/>
    </row>
    <row r="1921" spans="19:19" ht="13.2">
      <c r="S1921" s="204"/>
    </row>
    <row r="1922" spans="19:19" ht="13.2">
      <c r="S1922" s="204"/>
    </row>
    <row r="1923" spans="19:19" ht="13.2">
      <c r="S1923" s="204"/>
    </row>
    <row r="1924" spans="19:19" ht="13.2">
      <c r="S1924" s="204"/>
    </row>
    <row r="1925" spans="19:19" ht="13.2">
      <c r="S1925" s="204"/>
    </row>
    <row r="1926" spans="19:19" ht="13.2">
      <c r="S1926" s="204"/>
    </row>
    <row r="1927" spans="19:19" ht="13.2">
      <c r="S1927" s="204"/>
    </row>
    <row r="1928" spans="19:19" ht="13.2">
      <c r="S1928" s="204"/>
    </row>
    <row r="1929" spans="19:19" ht="13.2">
      <c r="S1929" s="204"/>
    </row>
    <row r="1930" spans="19:19" ht="13.2">
      <c r="S1930" s="204"/>
    </row>
    <row r="1931" spans="19:19" ht="13.2">
      <c r="S1931" s="204"/>
    </row>
    <row r="1932" spans="19:19" ht="13.2">
      <c r="S1932" s="204"/>
    </row>
    <row r="1933" spans="19:19" ht="13.2">
      <c r="S1933" s="204"/>
    </row>
    <row r="1934" spans="19:19" ht="13.2">
      <c r="S1934" s="204"/>
    </row>
    <row r="1935" spans="19:19" ht="13.2">
      <c r="S1935" s="204"/>
    </row>
    <row r="1936" spans="19:19" ht="13.2">
      <c r="S1936" s="204"/>
    </row>
    <row r="1937" spans="19:19" ht="13.2">
      <c r="S1937" s="204"/>
    </row>
    <row r="1938" spans="19:19" ht="13.2">
      <c r="S1938" s="204"/>
    </row>
    <row r="1939" spans="19:19" ht="13.2">
      <c r="S1939" s="204"/>
    </row>
    <row r="1940" spans="19:19" ht="13.2">
      <c r="S1940" s="204"/>
    </row>
    <row r="1941" spans="19:19" ht="13.2">
      <c r="S1941" s="204"/>
    </row>
    <row r="1942" spans="19:19" ht="13.2">
      <c r="S1942" s="204"/>
    </row>
    <row r="1943" spans="19:19" ht="13.2">
      <c r="S1943" s="204"/>
    </row>
    <row r="1944" spans="19:19" ht="13.2">
      <c r="S1944" s="204"/>
    </row>
    <row r="1945" spans="19:19" ht="13.2">
      <c r="S1945" s="204"/>
    </row>
    <row r="1946" spans="19:19" ht="13.2">
      <c r="S1946" s="204"/>
    </row>
    <row r="1947" spans="19:19" ht="13.2">
      <c r="S1947" s="204"/>
    </row>
    <row r="1948" spans="19:19" ht="13.2">
      <c r="S1948" s="204"/>
    </row>
    <row r="1949" spans="19:19" ht="13.2">
      <c r="S1949" s="204"/>
    </row>
    <row r="1950" spans="19:19" ht="13.2">
      <c r="S1950" s="204"/>
    </row>
    <row r="1951" spans="19:19" ht="13.2">
      <c r="S1951" s="204"/>
    </row>
    <row r="1952" spans="19:19" ht="13.2">
      <c r="S1952" s="204"/>
    </row>
    <row r="1953" spans="19:19" ht="13.2">
      <c r="S1953" s="204"/>
    </row>
    <row r="1954" spans="19:19" ht="13.2">
      <c r="S1954" s="204"/>
    </row>
    <row r="1955" spans="19:19" ht="13.2">
      <c r="S1955" s="204"/>
    </row>
    <row r="1956" spans="19:19" ht="13.2">
      <c r="S1956" s="204"/>
    </row>
    <row r="1957" spans="19:19" ht="13.2">
      <c r="S1957" s="204"/>
    </row>
    <row r="1958" spans="19:19" ht="13.2">
      <c r="S1958" s="204"/>
    </row>
    <row r="1959" spans="19:19" ht="13.2">
      <c r="S1959" s="204"/>
    </row>
    <row r="1960" spans="19:19" ht="13.2">
      <c r="S1960" s="204"/>
    </row>
    <row r="1961" spans="19:19" ht="13.2">
      <c r="S1961" s="204"/>
    </row>
    <row r="1962" spans="19:19" ht="13.2">
      <c r="S1962" s="204"/>
    </row>
    <row r="1963" spans="19:19" ht="13.2">
      <c r="S1963" s="204"/>
    </row>
    <row r="1964" spans="19:19" ht="13.2">
      <c r="S1964" s="204"/>
    </row>
    <row r="1965" spans="19:19" ht="13.2">
      <c r="S1965" s="204"/>
    </row>
    <row r="1966" spans="19:19" ht="13.2">
      <c r="S1966" s="204"/>
    </row>
    <row r="1967" spans="19:19" ht="13.2">
      <c r="S1967" s="204"/>
    </row>
    <row r="1968" spans="19:19" ht="13.2">
      <c r="S1968" s="204"/>
    </row>
    <row r="1969" spans="19:19" ht="13.2">
      <c r="S1969" s="204"/>
    </row>
    <row r="1970" spans="19:19" ht="13.2">
      <c r="S1970" s="204"/>
    </row>
    <row r="1971" spans="19:19" ht="13.2">
      <c r="S1971" s="204"/>
    </row>
    <row r="1972" spans="19:19" ht="13.2">
      <c r="S1972" s="204"/>
    </row>
    <row r="1973" spans="19:19" ht="13.2">
      <c r="S1973" s="204"/>
    </row>
    <row r="1974" spans="19:19" ht="13.2">
      <c r="S1974" s="204"/>
    </row>
    <row r="1975" spans="19:19" ht="13.2">
      <c r="S1975" s="204"/>
    </row>
    <row r="1976" spans="19:19" ht="13.2">
      <c r="S1976" s="204"/>
    </row>
    <row r="1977" spans="19:19" ht="13.2">
      <c r="S1977" s="204"/>
    </row>
    <row r="1978" spans="19:19" ht="13.2">
      <c r="S1978" s="204"/>
    </row>
    <row r="1979" spans="19:19" ht="13.2">
      <c r="S1979" s="204"/>
    </row>
    <row r="1980" spans="19:19" ht="13.2">
      <c r="S1980" s="204"/>
    </row>
    <row r="1981" spans="19:19" ht="13.2">
      <c r="S1981" s="204"/>
    </row>
    <row r="1982" spans="19:19" ht="13.2">
      <c r="S1982" s="204"/>
    </row>
    <row r="1983" spans="19:19" ht="13.2">
      <c r="S1983" s="204"/>
    </row>
    <row r="1984" spans="19:19" ht="13.2">
      <c r="S1984" s="204"/>
    </row>
    <row r="1985" spans="19:19" ht="13.2">
      <c r="S1985" s="204"/>
    </row>
    <row r="1986" spans="19:19" ht="13.2">
      <c r="S1986" s="204"/>
    </row>
    <row r="1987" spans="19:19" ht="13.2">
      <c r="S1987" s="204"/>
    </row>
    <row r="1988" spans="19:19" ht="13.2">
      <c r="S1988" s="204"/>
    </row>
    <row r="1989" spans="19:19" ht="13.2">
      <c r="S1989" s="204"/>
    </row>
    <row r="1990" spans="19:19" ht="13.2">
      <c r="S1990" s="204"/>
    </row>
    <row r="1991" spans="19:19" ht="13.2">
      <c r="S1991" s="204"/>
    </row>
    <row r="1992" spans="19:19" ht="13.2">
      <c r="S1992" s="204"/>
    </row>
    <row r="1993" spans="19:19" ht="13.2">
      <c r="S1993" s="204"/>
    </row>
    <row r="1994" spans="19:19" ht="13.2">
      <c r="S1994" s="204"/>
    </row>
    <row r="1995" spans="19:19" ht="13.2">
      <c r="S1995" s="204"/>
    </row>
    <row r="1996" spans="19:19" ht="13.2">
      <c r="S1996" s="204"/>
    </row>
    <row r="1997" spans="19:19" ht="13.2">
      <c r="S1997" s="204"/>
    </row>
    <row r="1998" spans="19:19" ht="13.2">
      <c r="S1998" s="204"/>
    </row>
    <row r="1999" spans="19:19" ht="13.2">
      <c r="S1999" s="204"/>
    </row>
    <row r="2000" spans="19:19" ht="13.2">
      <c r="S2000" s="204"/>
    </row>
    <row r="2001" spans="19:19" ht="13.2">
      <c r="S2001" s="204"/>
    </row>
    <row r="2002" spans="19:19" ht="13.2">
      <c r="S2002" s="204"/>
    </row>
    <row r="2003" spans="19:19" ht="13.2">
      <c r="S2003" s="204"/>
    </row>
    <row r="2004" spans="19:19" ht="13.2">
      <c r="S2004" s="204"/>
    </row>
    <row r="2005" spans="19:19" ht="13.2">
      <c r="S2005" s="204"/>
    </row>
    <row r="2006" spans="19:19" ht="13.2">
      <c r="S2006" s="204"/>
    </row>
    <row r="2007" spans="19:19" ht="13.2">
      <c r="S2007" s="204"/>
    </row>
    <row r="2008" spans="19:19" ht="13.2">
      <c r="S2008" s="204"/>
    </row>
    <row r="2009" spans="19:19" ht="13.2">
      <c r="S2009" s="204"/>
    </row>
    <row r="2010" spans="19:19" ht="13.2">
      <c r="S2010" s="204"/>
    </row>
    <row r="2011" spans="19:19" ht="13.2">
      <c r="S2011" s="204"/>
    </row>
    <row r="2012" spans="19:19" ht="13.2">
      <c r="S2012" s="204"/>
    </row>
    <row r="2013" spans="19:19" ht="13.2">
      <c r="S2013" s="204"/>
    </row>
    <row r="2014" spans="19:19" ht="13.2">
      <c r="S2014" s="204"/>
    </row>
    <row r="2015" spans="19:19" ht="13.2">
      <c r="S2015" s="204"/>
    </row>
    <row r="2016" spans="19:19" ht="13.2">
      <c r="S2016" s="204"/>
    </row>
    <row r="2017" spans="19:19" ht="13.2">
      <c r="S2017" s="204"/>
    </row>
    <row r="2018" spans="19:19" ht="13.2">
      <c r="S2018" s="204"/>
    </row>
    <row r="2019" spans="19:19" ht="13.2">
      <c r="S2019" s="204"/>
    </row>
    <row r="2020" spans="19:19" ht="13.2">
      <c r="S2020" s="204"/>
    </row>
    <row r="2021" spans="19:19" ht="13.2">
      <c r="S2021" s="204"/>
    </row>
    <row r="2022" spans="19:19" ht="13.2">
      <c r="S2022" s="204"/>
    </row>
    <row r="2023" spans="19:19" ht="13.2">
      <c r="S2023" s="204"/>
    </row>
    <row r="2024" spans="19:19" ht="13.2">
      <c r="S2024" s="204"/>
    </row>
    <row r="2025" spans="19:19" ht="13.2">
      <c r="S2025" s="204"/>
    </row>
    <row r="2026" spans="19:19" ht="13.2">
      <c r="S2026" s="204"/>
    </row>
    <row r="2027" spans="19:19" ht="13.2">
      <c r="S2027" s="204"/>
    </row>
    <row r="2028" spans="19:19" ht="13.2">
      <c r="S2028" s="204"/>
    </row>
    <row r="2029" spans="19:19" ht="13.2">
      <c r="S2029" s="204"/>
    </row>
    <row r="2030" spans="19:19" ht="13.2">
      <c r="S2030" s="204"/>
    </row>
    <row r="2031" spans="19:19" ht="13.2">
      <c r="S2031" s="204"/>
    </row>
    <row r="2032" spans="19:19" ht="13.2">
      <c r="S2032" s="204"/>
    </row>
    <row r="2033" spans="19:19" ht="13.2">
      <c r="S2033" s="204"/>
    </row>
    <row r="2034" spans="19:19" ht="13.2">
      <c r="S2034" s="204"/>
    </row>
    <row r="2035" spans="19:19" ht="13.2">
      <c r="S2035" s="204"/>
    </row>
    <row r="2036" spans="19:19" ht="13.2">
      <c r="S2036" s="204"/>
    </row>
    <row r="2037" spans="19:19" ht="13.2">
      <c r="S2037" s="204"/>
    </row>
    <row r="2038" spans="19:19" ht="13.2">
      <c r="S2038" s="204"/>
    </row>
    <row r="2039" spans="19:19" ht="13.2">
      <c r="S2039" s="204"/>
    </row>
    <row r="2040" spans="19:19" ht="13.2">
      <c r="S2040" s="204"/>
    </row>
    <row r="2041" spans="19:19" ht="13.2">
      <c r="S2041" s="204"/>
    </row>
    <row r="2042" spans="19:19" ht="13.2">
      <c r="S2042" s="204"/>
    </row>
    <row r="2043" spans="19:19" ht="13.2">
      <c r="S2043" s="204"/>
    </row>
    <row r="2044" spans="19:19" ht="13.2">
      <c r="S2044" s="204"/>
    </row>
    <row r="2045" spans="19:19" ht="13.2">
      <c r="S2045" s="204"/>
    </row>
    <row r="2046" spans="19:19" ht="13.2">
      <c r="S2046" s="204"/>
    </row>
    <row r="2047" spans="19:19" ht="13.2">
      <c r="S2047" s="204"/>
    </row>
    <row r="2048" spans="19:19" ht="13.2">
      <c r="S2048" s="204"/>
    </row>
    <row r="2049" spans="19:19" ht="13.2">
      <c r="S2049" s="204"/>
    </row>
    <row r="2050" spans="19:19" ht="13.2">
      <c r="S2050" s="204"/>
    </row>
    <row r="2051" spans="19:19" ht="13.2">
      <c r="S2051" s="204"/>
    </row>
    <row r="2052" spans="19:19" ht="13.2">
      <c r="S2052" s="204"/>
    </row>
    <row r="2053" spans="19:19" ht="13.2">
      <c r="S2053" s="204"/>
    </row>
    <row r="2054" spans="19:19" ht="13.2">
      <c r="S2054" s="204"/>
    </row>
    <row r="2055" spans="19:19" ht="13.2">
      <c r="S2055" s="204"/>
    </row>
    <row r="2056" spans="19:19" ht="13.2">
      <c r="S2056" s="204"/>
    </row>
    <row r="2057" spans="19:19" ht="13.2">
      <c r="S2057" s="204"/>
    </row>
    <row r="2058" spans="19:19" ht="13.2">
      <c r="S2058" s="204"/>
    </row>
    <row r="2059" spans="19:19" ht="13.2">
      <c r="S2059" s="204"/>
    </row>
    <row r="2060" spans="19:19" ht="13.2">
      <c r="S2060" s="204"/>
    </row>
    <row r="2061" spans="19:19" ht="13.2">
      <c r="S2061" s="204"/>
    </row>
    <row r="2062" spans="19:19" ht="13.2">
      <c r="S2062" s="204"/>
    </row>
    <row r="2063" spans="19:19" ht="13.2">
      <c r="S2063" s="204"/>
    </row>
    <row r="2064" spans="19:19" ht="13.2">
      <c r="S2064" s="204"/>
    </row>
    <row r="2065" spans="19:19" ht="13.2">
      <c r="S2065" s="204"/>
    </row>
    <row r="2066" spans="19:19" ht="13.2">
      <c r="S2066" s="204"/>
    </row>
    <row r="2067" spans="19:19" ht="13.2">
      <c r="S2067" s="204"/>
    </row>
    <row r="2068" spans="19:19" ht="13.2">
      <c r="S2068" s="204"/>
    </row>
    <row r="2069" spans="19:19" ht="13.2">
      <c r="S2069" s="204"/>
    </row>
    <row r="2070" spans="19:19" ht="13.2">
      <c r="S2070" s="204"/>
    </row>
    <row r="2071" spans="19:19" ht="13.2">
      <c r="S2071" s="204"/>
    </row>
    <row r="2072" spans="19:19" ht="13.2">
      <c r="S2072" s="204"/>
    </row>
    <row r="2073" spans="19:19" ht="13.2">
      <c r="S2073" s="204"/>
    </row>
    <row r="2074" spans="19:19" ht="13.2">
      <c r="S2074" s="204"/>
    </row>
    <row r="2075" spans="19:19" ht="13.2">
      <c r="S2075" s="204"/>
    </row>
    <row r="2076" spans="19:19" ht="13.2">
      <c r="S2076" s="204"/>
    </row>
    <row r="2077" spans="19:19" ht="13.2">
      <c r="S2077" s="204"/>
    </row>
    <row r="2078" spans="19:19" ht="13.2">
      <c r="S2078" s="204"/>
    </row>
    <row r="2079" spans="19:19" ht="13.2">
      <c r="S2079" s="204"/>
    </row>
    <row r="2080" spans="19:19" ht="13.2">
      <c r="S2080" s="204"/>
    </row>
    <row r="2081" spans="19:19" ht="13.2">
      <c r="S2081" s="204"/>
    </row>
    <row r="2082" spans="19:19" ht="13.2">
      <c r="S2082" s="204"/>
    </row>
    <row r="2083" spans="19:19" ht="13.2">
      <c r="S2083" s="204"/>
    </row>
    <row r="2084" spans="19:19" ht="13.2">
      <c r="S2084" s="204"/>
    </row>
    <row r="2085" spans="19:19" ht="13.2">
      <c r="S2085" s="204"/>
    </row>
    <row r="2086" spans="19:19" ht="13.2">
      <c r="S2086" s="204"/>
    </row>
    <row r="2087" spans="19:19" ht="13.2">
      <c r="S2087" s="204"/>
    </row>
    <row r="2088" spans="19:19" ht="13.2">
      <c r="S2088" s="204"/>
    </row>
    <row r="2089" spans="19:19" ht="13.2">
      <c r="S2089" s="204"/>
    </row>
    <row r="2090" spans="19:19" ht="13.2">
      <c r="S2090" s="204"/>
    </row>
    <row r="2091" spans="19:19" ht="13.2">
      <c r="S2091" s="204"/>
    </row>
    <row r="2092" spans="19:19" ht="13.2">
      <c r="S2092" s="204"/>
    </row>
    <row r="2093" spans="19:19" ht="13.2">
      <c r="S2093" s="204"/>
    </row>
    <row r="2094" spans="19:19" ht="13.2">
      <c r="S2094" s="204"/>
    </row>
    <row r="2095" spans="19:19" ht="13.2">
      <c r="S2095" s="204"/>
    </row>
    <row r="2096" spans="19:19" ht="13.2">
      <c r="S2096" s="204"/>
    </row>
    <row r="2097" spans="19:19" ht="13.2">
      <c r="S2097" s="204"/>
    </row>
    <row r="2098" spans="19:19" ht="13.2">
      <c r="S2098" s="204"/>
    </row>
    <row r="2099" spans="19:19" ht="13.2">
      <c r="S2099" s="204"/>
    </row>
    <row r="2100" spans="19:19" ht="13.2">
      <c r="S2100" s="204"/>
    </row>
    <row r="2101" spans="19:19" ht="13.2">
      <c r="S2101" s="204"/>
    </row>
    <row r="2102" spans="19:19" ht="13.2">
      <c r="S2102" s="204"/>
    </row>
    <row r="2103" spans="19:19" ht="13.2">
      <c r="S2103" s="204"/>
    </row>
    <row r="2104" spans="19:19" ht="13.2">
      <c r="S2104" s="204"/>
    </row>
    <row r="2105" spans="19:19" ht="13.2">
      <c r="S2105" s="204"/>
    </row>
    <row r="2106" spans="19:19" ht="13.2">
      <c r="S2106" s="204"/>
    </row>
    <row r="2107" spans="19:19" ht="13.2">
      <c r="S2107" s="204"/>
    </row>
    <row r="2108" spans="19:19" ht="13.2">
      <c r="S2108" s="204"/>
    </row>
    <row r="2109" spans="19:19" ht="13.2">
      <c r="S2109" s="204"/>
    </row>
    <row r="2110" spans="19:19" ht="13.2">
      <c r="S2110" s="204"/>
    </row>
    <row r="2111" spans="19:19" ht="13.2">
      <c r="S2111" s="204"/>
    </row>
    <row r="2112" spans="19:19" ht="13.2">
      <c r="S2112" s="204"/>
    </row>
    <row r="2113" spans="19:19" ht="13.2">
      <c r="S2113" s="204"/>
    </row>
    <row r="2114" spans="19:19" ht="13.2">
      <c r="S2114" s="204"/>
    </row>
    <row r="2115" spans="19:19" ht="13.2">
      <c r="S2115" s="204"/>
    </row>
    <row r="2116" spans="19:19" ht="13.2">
      <c r="S2116" s="204"/>
    </row>
    <row r="2117" spans="19:19" ht="13.2">
      <c r="S2117" s="204"/>
    </row>
    <row r="2118" spans="19:19" ht="13.2">
      <c r="S2118" s="204"/>
    </row>
    <row r="2119" spans="19:19" ht="13.2">
      <c r="S2119" s="204"/>
    </row>
    <row r="2120" spans="19:19" ht="13.2">
      <c r="S2120" s="204"/>
    </row>
    <row r="2121" spans="19:19" ht="13.2">
      <c r="S2121" s="204"/>
    </row>
    <row r="2122" spans="19:19" ht="13.2">
      <c r="S2122" s="204"/>
    </row>
    <row r="2123" spans="19:19" ht="13.2">
      <c r="S2123" s="204"/>
    </row>
    <row r="2124" spans="19:19" ht="13.2">
      <c r="S2124" s="204"/>
    </row>
    <row r="2125" spans="19:19" ht="13.2">
      <c r="S2125" s="204"/>
    </row>
    <row r="2126" spans="19:19" ht="13.2">
      <c r="S2126" s="204"/>
    </row>
    <row r="2127" spans="19:19" ht="13.2">
      <c r="S2127" s="204"/>
    </row>
    <row r="2128" spans="19:19" ht="13.2">
      <c r="S2128" s="204"/>
    </row>
    <row r="2129" spans="19:19" ht="13.2">
      <c r="S2129" s="204"/>
    </row>
    <row r="2130" spans="19:19" ht="13.2">
      <c r="S2130" s="204"/>
    </row>
    <row r="2131" spans="19:19" ht="13.2">
      <c r="S2131" s="204"/>
    </row>
    <row r="2132" spans="19:19" ht="13.2">
      <c r="S2132" s="204"/>
    </row>
    <row r="2133" spans="19:19" ht="13.2">
      <c r="S2133" s="204"/>
    </row>
    <row r="2134" spans="19:19" ht="13.2">
      <c r="S2134" s="204"/>
    </row>
    <row r="2135" spans="19:19" ht="13.2">
      <c r="S2135" s="204"/>
    </row>
    <row r="2136" spans="19:19" ht="13.2">
      <c r="S2136" s="204"/>
    </row>
    <row r="2137" spans="19:19" ht="13.2">
      <c r="S2137" s="204"/>
    </row>
    <row r="2138" spans="19:19" ht="13.2">
      <c r="S2138" s="204"/>
    </row>
    <row r="2139" spans="19:19" ht="13.2">
      <c r="S2139" s="204"/>
    </row>
    <row r="2140" spans="19:19" ht="13.2">
      <c r="S2140" s="204"/>
    </row>
    <row r="2141" spans="19:19" ht="13.2">
      <c r="S2141" s="204"/>
    </row>
    <row r="2142" spans="19:19" ht="13.2">
      <c r="S2142" s="204"/>
    </row>
    <row r="2143" spans="19:19" ht="13.2">
      <c r="S2143" s="204"/>
    </row>
    <row r="2144" spans="19:19" ht="13.2">
      <c r="S2144" s="204"/>
    </row>
    <row r="2145" spans="19:19" ht="13.2">
      <c r="S2145" s="204"/>
    </row>
    <row r="2146" spans="19:19" ht="13.2">
      <c r="S2146" s="204"/>
    </row>
    <row r="2147" spans="19:19" ht="13.2">
      <c r="S2147" s="204"/>
    </row>
    <row r="2148" spans="19:19" ht="13.2">
      <c r="S2148" s="204"/>
    </row>
    <row r="2149" spans="19:19" ht="13.2">
      <c r="S2149" s="204"/>
    </row>
    <row r="2150" spans="19:19" ht="13.2">
      <c r="S2150" s="204"/>
    </row>
    <row r="2151" spans="19:19" ht="13.2">
      <c r="S2151" s="204"/>
    </row>
    <row r="2152" spans="19:19" ht="13.2">
      <c r="S2152" s="204"/>
    </row>
    <row r="2153" spans="19:19" ht="13.2">
      <c r="S2153" s="204"/>
    </row>
    <row r="2154" spans="19:19" ht="13.2">
      <c r="S2154" s="204"/>
    </row>
    <row r="2155" spans="19:19" ht="13.2">
      <c r="S2155" s="204"/>
    </row>
    <row r="2156" spans="19:19" ht="13.2">
      <c r="S2156" s="204"/>
    </row>
    <row r="2157" spans="19:19" ht="13.2">
      <c r="S2157" s="204"/>
    </row>
    <row r="2158" spans="19:19" ht="13.2">
      <c r="S2158" s="204"/>
    </row>
    <row r="2159" spans="19:19" ht="13.2">
      <c r="S2159" s="204"/>
    </row>
    <row r="2160" spans="19:19" ht="13.2">
      <c r="S2160" s="204"/>
    </row>
    <row r="2161" spans="19:19" ht="13.2">
      <c r="S2161" s="204"/>
    </row>
    <row r="2162" spans="19:19" ht="13.2">
      <c r="S2162" s="204"/>
    </row>
    <row r="2163" spans="19:19" ht="13.2">
      <c r="S2163" s="204"/>
    </row>
    <row r="2164" spans="19:19" ht="13.2">
      <c r="S2164" s="204"/>
    </row>
    <row r="2165" spans="19:19" ht="13.2">
      <c r="S2165" s="204"/>
    </row>
    <row r="2166" spans="19:19" ht="13.2">
      <c r="S2166" s="204"/>
    </row>
    <row r="2167" spans="19:19" ht="13.2">
      <c r="S2167" s="204"/>
    </row>
    <row r="2168" spans="19:19" ht="13.2">
      <c r="S2168" s="204"/>
    </row>
    <row r="2169" spans="19:19" ht="13.2">
      <c r="S2169" s="204"/>
    </row>
    <row r="2170" spans="19:19" ht="13.2">
      <c r="S2170" s="204"/>
    </row>
    <row r="2171" spans="19:19" ht="13.2">
      <c r="S2171" s="204"/>
    </row>
    <row r="2172" spans="19:19" ht="13.2">
      <c r="S2172" s="204"/>
    </row>
    <row r="2173" spans="19:19" ht="13.2">
      <c r="S2173" s="204"/>
    </row>
    <row r="2174" spans="19:19" ht="13.2">
      <c r="S2174" s="204"/>
    </row>
    <row r="2175" spans="19:19" ht="13.2">
      <c r="S2175" s="204"/>
    </row>
    <row r="2176" spans="19:19" ht="13.2">
      <c r="S2176" s="204"/>
    </row>
    <row r="2177" spans="19:19" ht="13.2">
      <c r="S2177" s="204"/>
    </row>
    <row r="2178" spans="19:19" ht="13.2">
      <c r="S2178" s="204"/>
    </row>
    <row r="2179" spans="19:19" ht="13.2">
      <c r="S2179" s="204"/>
    </row>
    <row r="2180" spans="19:19" ht="13.2">
      <c r="S2180" s="204"/>
    </row>
    <row r="2181" spans="19:19" ht="13.2">
      <c r="S2181" s="204"/>
    </row>
    <row r="2182" spans="19:19" ht="13.2">
      <c r="S2182" s="204"/>
    </row>
    <row r="2183" spans="19:19" ht="13.2">
      <c r="S2183" s="204"/>
    </row>
    <row r="2184" spans="19:19" ht="13.2">
      <c r="S2184" s="204"/>
    </row>
    <row r="2185" spans="19:19" ht="13.2">
      <c r="S2185" s="204"/>
    </row>
    <row r="2186" spans="19:19" ht="13.2">
      <c r="S2186" s="204"/>
    </row>
    <row r="2187" spans="19:19" ht="13.2">
      <c r="S2187" s="204"/>
    </row>
    <row r="2188" spans="19:19" ht="13.2">
      <c r="S2188" s="204"/>
    </row>
    <row r="2189" spans="19:19" ht="13.2">
      <c r="S2189" s="204"/>
    </row>
    <row r="2190" spans="19:19" ht="13.2">
      <c r="S2190" s="232"/>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1"/>
  </sheetPr>
  <dimension ref="A1:O2190"/>
  <sheetViews>
    <sheetView zoomScale="130" zoomScaleNormal="130" workbookViewId="0">
      <pane xSplit="1" ySplit="8" topLeftCell="B9" activePane="bottomRight" state="frozen"/>
      <selection pane="topRight" activeCell="B1" sqref="B1"/>
      <selection pane="bottomLeft" activeCell="A9" sqref="A9"/>
      <selection pane="bottomRight" activeCell="C25" sqref="C25"/>
    </sheetView>
  </sheetViews>
  <sheetFormatPr defaultColWidth="9" defaultRowHeight="12"/>
  <cols>
    <col min="1" max="1" width="10" style="151" customWidth="1"/>
    <col min="2" max="2" width="10.21875" style="168" customWidth="1"/>
    <col min="3" max="4" width="8.6640625" style="135" customWidth="1"/>
    <col min="5" max="5" width="9" style="137"/>
    <col min="6" max="6" width="9" style="170"/>
    <col min="7" max="7" width="8.6640625" style="135" customWidth="1"/>
    <col min="8" max="8" width="54.21875" style="175" customWidth="1"/>
    <col min="9" max="9" width="9" style="129"/>
    <col min="10" max="12" width="9" style="130"/>
    <col min="13" max="15" width="9" style="119"/>
    <col min="16" max="16384" width="9" style="118"/>
  </cols>
  <sheetData>
    <row r="1" spans="1:14" ht="13.2" customHeight="1">
      <c r="A1" s="177" t="s">
        <v>187</v>
      </c>
      <c r="B1" s="171"/>
      <c r="E1" s="134"/>
      <c r="F1" s="136"/>
      <c r="G1" s="137"/>
    </row>
    <row r="2" spans="1:14" ht="13.2" customHeight="1">
      <c r="A2" s="135"/>
      <c r="B2" s="135"/>
      <c r="E2" s="134"/>
      <c r="F2" s="136"/>
    </row>
    <row r="3" spans="1:14" ht="13.2" customHeight="1" thickBot="1">
      <c r="A3" s="139"/>
      <c r="B3" s="140"/>
      <c r="C3" s="141"/>
      <c r="D3" s="141"/>
      <c r="E3" s="142"/>
      <c r="F3" s="143"/>
      <c r="G3" s="141"/>
      <c r="K3" s="131"/>
      <c r="L3" s="131"/>
      <c r="N3" s="120"/>
    </row>
    <row r="4" spans="1:14" ht="13.2" customHeight="1">
      <c r="A4" s="147"/>
      <c r="B4" s="705" t="s">
        <v>183</v>
      </c>
      <c r="C4" s="706"/>
      <c r="D4" s="706"/>
      <c r="E4" s="706"/>
      <c r="F4" s="706"/>
      <c r="G4" s="707"/>
      <c r="N4" s="120"/>
    </row>
    <row r="5" spans="1:14" ht="13.2" customHeight="1">
      <c r="B5" s="152"/>
      <c r="C5" s="153"/>
      <c r="D5" s="153"/>
      <c r="E5" s="153"/>
      <c r="F5" s="154"/>
      <c r="G5" s="153"/>
      <c r="N5" s="120"/>
    </row>
    <row r="6" spans="1:14" ht="13.2" customHeight="1">
      <c r="B6" s="156"/>
      <c r="C6" s="157" t="s">
        <v>42</v>
      </c>
      <c r="D6" s="157" t="s">
        <v>159</v>
      </c>
      <c r="E6" s="157" t="s">
        <v>149</v>
      </c>
      <c r="F6" s="158" t="s">
        <v>167</v>
      </c>
      <c r="G6" s="157" t="s">
        <v>97</v>
      </c>
      <c r="N6" s="120"/>
    </row>
    <row r="7" spans="1:14" ht="13.2" customHeight="1">
      <c r="B7" s="156" t="s">
        <v>158</v>
      </c>
      <c r="C7" s="157" t="s">
        <v>184</v>
      </c>
      <c r="D7" s="157" t="s">
        <v>184</v>
      </c>
      <c r="E7" s="157" t="s">
        <v>150</v>
      </c>
      <c r="F7" s="158" t="s">
        <v>169</v>
      </c>
      <c r="G7" s="157" t="s">
        <v>161</v>
      </c>
      <c r="N7" s="120"/>
    </row>
    <row r="8" spans="1:14" ht="13.2" customHeight="1" thickBot="1">
      <c r="A8" s="159" t="s">
        <v>58</v>
      </c>
      <c r="B8" s="160" t="s">
        <v>162</v>
      </c>
      <c r="C8" s="161" t="s">
        <v>163</v>
      </c>
      <c r="D8" s="161" t="s">
        <v>163</v>
      </c>
      <c r="E8" s="162" t="s">
        <v>163</v>
      </c>
      <c r="F8" s="162" t="s">
        <v>163</v>
      </c>
      <c r="G8" s="161" t="s">
        <v>326</v>
      </c>
      <c r="H8" s="174" t="s">
        <v>186</v>
      </c>
      <c r="N8" s="120"/>
    </row>
    <row r="9" spans="1:14" ht="13.2" customHeight="1">
      <c r="B9" s="164"/>
      <c r="C9" s="165"/>
      <c r="D9" s="165"/>
      <c r="E9" s="166"/>
      <c r="F9" s="166"/>
      <c r="G9" s="165"/>
      <c r="H9" s="176"/>
      <c r="I9" s="172"/>
      <c r="J9" s="173"/>
      <c r="K9" s="173"/>
      <c r="N9" s="120"/>
    </row>
    <row r="10" spans="1:14" ht="13.2" customHeight="1">
      <c r="A10" s="167">
        <f>DATE(Input!$C$1,4,1)</f>
        <v>42826</v>
      </c>
      <c r="C10" s="168"/>
      <c r="D10" s="168"/>
      <c r="E10" s="168"/>
      <c r="F10" s="168"/>
      <c r="G10" s="533"/>
      <c r="H10" s="176"/>
      <c r="I10" s="172"/>
      <c r="J10" s="173"/>
      <c r="K10" s="173"/>
      <c r="N10" s="120"/>
    </row>
    <row r="11" spans="1:14" ht="13.2" customHeight="1">
      <c r="A11" s="169">
        <f t="shared" ref="A11:A74" si="0">A10+1</f>
        <v>42827</v>
      </c>
      <c r="C11" s="168"/>
      <c r="D11" s="168"/>
      <c r="E11" s="168"/>
      <c r="F11" s="168"/>
      <c r="G11" s="533"/>
      <c r="H11" s="176"/>
      <c r="I11" s="172"/>
      <c r="J11" s="173"/>
      <c r="K11" s="173"/>
      <c r="N11" s="120"/>
    </row>
    <row r="12" spans="1:14" ht="13.2" customHeight="1">
      <c r="A12" s="169">
        <f t="shared" si="0"/>
        <v>42828</v>
      </c>
      <c r="C12" s="168"/>
      <c r="D12" s="168"/>
      <c r="E12" s="168"/>
      <c r="F12" s="168"/>
      <c r="G12" s="533"/>
      <c r="H12" s="176"/>
      <c r="I12" s="172"/>
      <c r="J12" s="173"/>
      <c r="K12" s="173"/>
      <c r="N12" s="120"/>
    </row>
    <row r="13" spans="1:14" ht="13.2" customHeight="1">
      <c r="A13" s="169">
        <f t="shared" si="0"/>
        <v>42829</v>
      </c>
      <c r="C13" s="168"/>
      <c r="D13" s="168"/>
      <c r="E13" s="168"/>
      <c r="F13" s="168"/>
      <c r="G13" s="533"/>
      <c r="H13" s="176"/>
      <c r="I13" s="172"/>
      <c r="J13" s="173"/>
      <c r="K13" s="173"/>
      <c r="N13" s="120"/>
    </row>
    <row r="14" spans="1:14" ht="13.2" customHeight="1">
      <c r="A14" s="169">
        <f t="shared" si="0"/>
        <v>42830</v>
      </c>
      <c r="C14" s="168"/>
      <c r="D14" s="168"/>
      <c r="E14" s="168"/>
      <c r="F14" s="168"/>
      <c r="G14" s="533"/>
      <c r="H14" s="176"/>
      <c r="I14" s="172"/>
      <c r="J14" s="173"/>
      <c r="K14" s="173"/>
      <c r="N14" s="120"/>
    </row>
    <row r="15" spans="1:14" ht="13.2" customHeight="1">
      <c r="A15" s="169">
        <f t="shared" si="0"/>
        <v>42831</v>
      </c>
      <c r="C15" s="168"/>
      <c r="D15" s="168"/>
      <c r="E15" s="168"/>
      <c r="F15" s="168"/>
      <c r="G15" s="533"/>
      <c r="H15" s="176"/>
      <c r="I15" s="172"/>
      <c r="J15" s="173"/>
      <c r="K15" s="173"/>
      <c r="N15" s="120"/>
    </row>
    <row r="16" spans="1:14" ht="13.2" customHeight="1">
      <c r="A16" s="169">
        <f t="shared" si="0"/>
        <v>42832</v>
      </c>
      <c r="C16" s="168"/>
      <c r="D16" s="168"/>
      <c r="E16" s="168"/>
      <c r="F16" s="168"/>
      <c r="G16" s="533"/>
      <c r="H16" s="176"/>
      <c r="I16" s="172"/>
      <c r="J16" s="173"/>
      <c r="K16" s="173"/>
      <c r="N16" s="120"/>
    </row>
    <row r="17" spans="1:14" ht="13.2" customHeight="1">
      <c r="A17" s="169">
        <f t="shared" si="0"/>
        <v>42833</v>
      </c>
      <c r="C17" s="168"/>
      <c r="D17" s="168"/>
      <c r="E17" s="168"/>
      <c r="F17" s="168"/>
      <c r="G17" s="533"/>
      <c r="H17" s="176"/>
      <c r="I17" s="172"/>
      <c r="J17" s="173"/>
      <c r="K17" s="173"/>
      <c r="N17" s="120"/>
    </row>
    <row r="18" spans="1:14" ht="13.2" customHeight="1">
      <c r="A18" s="169">
        <f t="shared" si="0"/>
        <v>42834</v>
      </c>
      <c r="C18" s="168"/>
      <c r="D18" s="168"/>
      <c r="E18" s="168"/>
      <c r="F18" s="168"/>
      <c r="G18" s="533"/>
      <c r="H18" s="176"/>
      <c r="I18" s="172"/>
      <c r="J18" s="173"/>
      <c r="K18" s="173"/>
      <c r="N18" s="120"/>
    </row>
    <row r="19" spans="1:14" ht="13.2" customHeight="1">
      <c r="A19" s="169">
        <f t="shared" si="0"/>
        <v>42835</v>
      </c>
      <c r="C19" s="168"/>
      <c r="D19" s="168"/>
      <c r="E19" s="168"/>
      <c r="F19" s="168"/>
      <c r="G19" s="533"/>
      <c r="H19" s="176"/>
      <c r="I19" s="172"/>
      <c r="J19" s="173"/>
      <c r="K19" s="173"/>
      <c r="N19" s="120"/>
    </row>
    <row r="20" spans="1:14" ht="13.2" customHeight="1">
      <c r="A20" s="169">
        <f t="shared" si="0"/>
        <v>42836</v>
      </c>
      <c r="C20" s="168"/>
      <c r="D20" s="168"/>
      <c r="E20" s="168"/>
      <c r="F20" s="168"/>
      <c r="G20" s="533"/>
      <c r="H20" s="176"/>
      <c r="I20" s="172"/>
      <c r="J20" s="173"/>
      <c r="K20" s="173"/>
      <c r="N20" s="120"/>
    </row>
    <row r="21" spans="1:14" ht="13.2" customHeight="1">
      <c r="A21" s="169">
        <f t="shared" si="0"/>
        <v>42837</v>
      </c>
      <c r="C21" s="168"/>
      <c r="D21" s="168"/>
      <c r="E21" s="168"/>
      <c r="F21" s="168"/>
      <c r="G21" s="533"/>
      <c r="H21" s="176"/>
      <c r="I21" s="172"/>
      <c r="J21" s="173"/>
      <c r="K21" s="173"/>
      <c r="N21" s="120"/>
    </row>
    <row r="22" spans="1:14" ht="13.2" customHeight="1">
      <c r="A22" s="169">
        <f t="shared" si="0"/>
        <v>42838</v>
      </c>
      <c r="C22" s="168"/>
      <c r="D22" s="168"/>
      <c r="E22" s="168"/>
      <c r="F22" s="168"/>
      <c r="G22" s="533"/>
      <c r="H22" s="176"/>
      <c r="I22" s="172"/>
      <c r="J22" s="173"/>
      <c r="K22" s="173"/>
      <c r="N22" s="120"/>
    </row>
    <row r="23" spans="1:14" ht="13.2" customHeight="1">
      <c r="A23" s="169">
        <f t="shared" si="0"/>
        <v>42839</v>
      </c>
      <c r="C23" s="168"/>
      <c r="D23" s="168"/>
      <c r="E23" s="168"/>
      <c r="F23" s="168"/>
      <c r="G23" s="533"/>
      <c r="H23" s="176"/>
      <c r="I23" s="172"/>
      <c r="J23" s="173"/>
      <c r="K23" s="173"/>
      <c r="N23" s="120"/>
    </row>
    <row r="24" spans="1:14" ht="13.2" customHeight="1">
      <c r="A24" s="169">
        <f t="shared" si="0"/>
        <v>42840</v>
      </c>
      <c r="C24" s="168"/>
      <c r="D24" s="168"/>
      <c r="E24" s="168"/>
      <c r="F24" s="168"/>
      <c r="G24" s="533"/>
      <c r="H24" s="176"/>
      <c r="I24" s="172"/>
      <c r="J24" s="173"/>
      <c r="K24" s="173"/>
      <c r="N24" s="120"/>
    </row>
    <row r="25" spans="1:14" ht="13.2" customHeight="1">
      <c r="A25" s="169">
        <f t="shared" si="0"/>
        <v>42841</v>
      </c>
      <c r="C25" s="168"/>
      <c r="D25" s="168"/>
      <c r="E25" s="168"/>
      <c r="F25" s="168"/>
      <c r="G25" s="533"/>
      <c r="H25" s="176"/>
      <c r="I25" s="172"/>
      <c r="J25" s="173"/>
      <c r="K25" s="173"/>
      <c r="N25" s="120"/>
    </row>
    <row r="26" spans="1:14" ht="13.2" customHeight="1">
      <c r="A26" s="169">
        <f t="shared" si="0"/>
        <v>42842</v>
      </c>
      <c r="C26" s="168"/>
      <c r="D26" s="168"/>
      <c r="E26" s="168"/>
      <c r="F26" s="168"/>
      <c r="G26" s="533"/>
      <c r="H26" s="176"/>
      <c r="I26" s="172"/>
      <c r="J26" s="173"/>
      <c r="K26" s="173"/>
      <c r="N26" s="120"/>
    </row>
    <row r="27" spans="1:14" ht="13.2" customHeight="1">
      <c r="A27" s="169">
        <f t="shared" si="0"/>
        <v>42843</v>
      </c>
      <c r="C27" s="168"/>
      <c r="D27" s="168"/>
      <c r="E27" s="168"/>
      <c r="F27" s="168"/>
      <c r="G27" s="533"/>
      <c r="H27" s="176"/>
      <c r="I27" s="172"/>
      <c r="J27" s="173"/>
      <c r="K27" s="173"/>
      <c r="N27" s="120"/>
    </row>
    <row r="28" spans="1:14" ht="13.2" customHeight="1">
      <c r="A28" s="169">
        <f t="shared" si="0"/>
        <v>42844</v>
      </c>
      <c r="C28" s="168"/>
      <c r="D28" s="168"/>
      <c r="E28" s="168"/>
      <c r="F28" s="168"/>
      <c r="G28" s="533"/>
      <c r="H28" s="176"/>
      <c r="I28" s="172"/>
      <c r="J28" s="173"/>
      <c r="K28" s="173"/>
      <c r="N28" s="120"/>
    </row>
    <row r="29" spans="1:14" ht="13.2" customHeight="1">
      <c r="A29" s="169">
        <f t="shared" si="0"/>
        <v>42845</v>
      </c>
      <c r="C29" s="168"/>
      <c r="D29" s="168"/>
      <c r="E29" s="168"/>
      <c r="F29" s="168"/>
      <c r="G29" s="533"/>
      <c r="H29" s="176"/>
      <c r="I29" s="172"/>
      <c r="J29" s="173"/>
      <c r="K29" s="173"/>
      <c r="N29" s="120"/>
    </row>
    <row r="30" spans="1:14" ht="13.2" customHeight="1">
      <c r="A30" s="169">
        <f t="shared" si="0"/>
        <v>42846</v>
      </c>
      <c r="C30" s="168"/>
      <c r="D30" s="168"/>
      <c r="E30" s="168"/>
      <c r="F30" s="168"/>
      <c r="G30" s="533"/>
      <c r="H30" s="176"/>
      <c r="I30" s="172"/>
      <c r="J30" s="173"/>
      <c r="K30" s="173"/>
      <c r="N30" s="120"/>
    </row>
    <row r="31" spans="1:14" ht="13.2" customHeight="1">
      <c r="A31" s="169">
        <f t="shared" si="0"/>
        <v>42847</v>
      </c>
      <c r="C31" s="168"/>
      <c r="D31" s="168"/>
      <c r="E31" s="168"/>
      <c r="F31" s="168"/>
      <c r="G31" s="533"/>
      <c r="H31" s="176"/>
      <c r="I31" s="172"/>
      <c r="J31" s="173"/>
      <c r="K31" s="173"/>
      <c r="N31" s="120"/>
    </row>
    <row r="32" spans="1:14" ht="13.2" customHeight="1">
      <c r="A32" s="169">
        <f t="shared" si="0"/>
        <v>42848</v>
      </c>
      <c r="C32" s="168"/>
      <c r="D32" s="168"/>
      <c r="E32" s="168"/>
      <c r="F32" s="168"/>
      <c r="G32" s="533"/>
      <c r="H32" s="176"/>
      <c r="I32" s="172"/>
      <c r="J32" s="173"/>
      <c r="K32" s="173"/>
      <c r="N32" s="120"/>
    </row>
    <row r="33" spans="1:14" ht="13.2" customHeight="1">
      <c r="A33" s="169">
        <f t="shared" si="0"/>
        <v>42849</v>
      </c>
      <c r="C33" s="168"/>
      <c r="D33" s="168"/>
      <c r="E33" s="168"/>
      <c r="F33" s="168"/>
      <c r="G33" s="533"/>
      <c r="H33" s="176"/>
      <c r="I33" s="172"/>
      <c r="J33" s="173"/>
      <c r="K33" s="173"/>
      <c r="N33" s="120"/>
    </row>
    <row r="34" spans="1:14" ht="13.2" customHeight="1">
      <c r="A34" s="169">
        <f t="shared" si="0"/>
        <v>42850</v>
      </c>
      <c r="C34" s="168"/>
      <c r="D34" s="168"/>
      <c r="E34" s="168"/>
      <c r="F34" s="168"/>
      <c r="G34" s="533"/>
      <c r="H34" s="176"/>
      <c r="I34" s="172"/>
      <c r="J34" s="173"/>
      <c r="K34" s="173"/>
      <c r="N34" s="120"/>
    </row>
    <row r="35" spans="1:14" ht="13.2" customHeight="1">
      <c r="A35" s="169">
        <f t="shared" si="0"/>
        <v>42851</v>
      </c>
      <c r="C35" s="168"/>
      <c r="D35" s="168"/>
      <c r="E35" s="168"/>
      <c r="F35" s="168"/>
      <c r="G35" s="533"/>
      <c r="H35" s="176"/>
      <c r="I35" s="172"/>
      <c r="J35" s="173"/>
      <c r="K35" s="173"/>
      <c r="N35" s="120"/>
    </row>
    <row r="36" spans="1:14" ht="13.2" customHeight="1">
      <c r="A36" s="169">
        <f t="shared" si="0"/>
        <v>42852</v>
      </c>
      <c r="C36" s="168"/>
      <c r="D36" s="168"/>
      <c r="E36" s="168"/>
      <c r="F36" s="168"/>
      <c r="G36" s="533"/>
      <c r="H36" s="176"/>
      <c r="I36" s="172"/>
      <c r="J36" s="173"/>
      <c r="K36" s="173"/>
      <c r="N36" s="120"/>
    </row>
    <row r="37" spans="1:14" ht="13.2" customHeight="1">
      <c r="A37" s="169">
        <f t="shared" si="0"/>
        <v>42853</v>
      </c>
      <c r="C37" s="168"/>
      <c r="D37" s="168"/>
      <c r="E37" s="168"/>
      <c r="F37" s="168"/>
      <c r="G37" s="533"/>
      <c r="H37" s="176"/>
      <c r="I37" s="172"/>
      <c r="J37" s="173"/>
      <c r="K37" s="173"/>
      <c r="N37" s="120"/>
    </row>
    <row r="38" spans="1:14" ht="13.2" customHeight="1">
      <c r="A38" s="169">
        <f t="shared" si="0"/>
        <v>42854</v>
      </c>
      <c r="C38" s="168"/>
      <c r="D38" s="168"/>
      <c r="E38" s="168"/>
      <c r="F38" s="168"/>
      <c r="G38" s="533"/>
      <c r="H38" s="176"/>
      <c r="I38" s="172"/>
      <c r="J38" s="173"/>
      <c r="K38" s="173"/>
      <c r="N38" s="120"/>
    </row>
    <row r="39" spans="1:14" ht="13.2" customHeight="1">
      <c r="A39" s="169">
        <f t="shared" si="0"/>
        <v>42855</v>
      </c>
      <c r="C39" s="168"/>
      <c r="D39" s="168"/>
      <c r="E39" s="168"/>
      <c r="F39" s="168"/>
      <c r="G39" s="533"/>
      <c r="H39" s="176"/>
      <c r="I39" s="172"/>
      <c r="J39" s="173"/>
      <c r="K39" s="173"/>
      <c r="N39" s="120"/>
    </row>
    <row r="40" spans="1:14" ht="13.2" customHeight="1">
      <c r="A40" s="169">
        <f t="shared" si="0"/>
        <v>42856</v>
      </c>
      <c r="C40" s="168"/>
      <c r="D40" s="168"/>
      <c r="E40" s="168"/>
      <c r="F40" s="168"/>
      <c r="G40" s="533"/>
      <c r="H40" s="176"/>
      <c r="I40" s="172"/>
      <c r="J40" s="173"/>
      <c r="K40" s="173"/>
      <c r="N40" s="120"/>
    </row>
    <row r="41" spans="1:14" ht="13.2" customHeight="1">
      <c r="A41" s="169">
        <f t="shared" si="0"/>
        <v>42857</v>
      </c>
      <c r="C41" s="168"/>
      <c r="D41" s="168"/>
      <c r="E41" s="168"/>
      <c r="F41" s="168"/>
      <c r="G41" s="533"/>
      <c r="H41" s="176"/>
      <c r="I41" s="172"/>
      <c r="J41" s="173"/>
      <c r="K41" s="173"/>
      <c r="N41" s="120"/>
    </row>
    <row r="42" spans="1:14" ht="13.2" customHeight="1">
      <c r="A42" s="169">
        <f t="shared" si="0"/>
        <v>42858</v>
      </c>
      <c r="C42" s="168"/>
      <c r="D42" s="168"/>
      <c r="E42" s="168"/>
      <c r="F42" s="168"/>
      <c r="G42" s="533"/>
      <c r="H42" s="176"/>
      <c r="I42" s="172"/>
      <c r="J42" s="173"/>
      <c r="K42" s="173"/>
      <c r="N42" s="120"/>
    </row>
    <row r="43" spans="1:14" ht="13.2" customHeight="1">
      <c r="A43" s="169">
        <f t="shared" si="0"/>
        <v>42859</v>
      </c>
      <c r="C43" s="168"/>
      <c r="D43" s="168"/>
      <c r="E43" s="168"/>
      <c r="F43" s="168"/>
      <c r="G43" s="533"/>
      <c r="H43" s="176"/>
      <c r="I43" s="172"/>
      <c r="J43" s="173"/>
      <c r="K43" s="173"/>
      <c r="N43" s="120"/>
    </row>
    <row r="44" spans="1:14" ht="13.2" customHeight="1">
      <c r="A44" s="169">
        <f t="shared" si="0"/>
        <v>42860</v>
      </c>
      <c r="C44" s="168"/>
      <c r="D44" s="168"/>
      <c r="E44" s="168"/>
      <c r="F44" s="168"/>
      <c r="G44" s="533"/>
      <c r="H44" s="176"/>
      <c r="I44" s="172"/>
      <c r="J44" s="173"/>
      <c r="K44" s="173"/>
      <c r="N44" s="120"/>
    </row>
    <row r="45" spans="1:14" ht="13.2" customHeight="1">
      <c r="A45" s="169">
        <f t="shared" si="0"/>
        <v>42861</v>
      </c>
      <c r="C45" s="168"/>
      <c r="D45" s="168"/>
      <c r="E45" s="168"/>
      <c r="F45" s="168"/>
      <c r="G45" s="533"/>
      <c r="H45" s="176"/>
      <c r="I45" s="172"/>
      <c r="J45" s="173"/>
      <c r="K45" s="173"/>
      <c r="N45" s="120"/>
    </row>
    <row r="46" spans="1:14" ht="13.2" customHeight="1">
      <c r="A46" s="169">
        <f t="shared" si="0"/>
        <v>42862</v>
      </c>
      <c r="C46" s="168"/>
      <c r="D46" s="168"/>
      <c r="E46" s="168"/>
      <c r="F46" s="168"/>
      <c r="G46" s="533"/>
      <c r="H46" s="176"/>
      <c r="I46" s="172"/>
      <c r="J46" s="173"/>
      <c r="K46" s="173"/>
      <c r="N46" s="120"/>
    </row>
    <row r="47" spans="1:14" ht="13.2" customHeight="1">
      <c r="A47" s="169">
        <f t="shared" si="0"/>
        <v>42863</v>
      </c>
      <c r="C47" s="168"/>
      <c r="D47" s="168"/>
      <c r="E47" s="168"/>
      <c r="F47" s="168"/>
      <c r="G47" s="533"/>
      <c r="H47" s="176"/>
      <c r="I47" s="172"/>
      <c r="J47" s="173"/>
      <c r="K47" s="173"/>
      <c r="N47" s="120"/>
    </row>
    <row r="48" spans="1:14" ht="13.2" customHeight="1">
      <c r="A48" s="169">
        <f t="shared" si="0"/>
        <v>42864</v>
      </c>
      <c r="C48" s="168"/>
      <c r="D48" s="168"/>
      <c r="E48" s="168"/>
      <c r="F48" s="168"/>
      <c r="G48" s="533"/>
      <c r="H48" s="176"/>
      <c r="I48" s="172"/>
      <c r="J48" s="173"/>
      <c r="K48" s="173"/>
      <c r="N48" s="120"/>
    </row>
    <row r="49" spans="1:14" ht="13.2" customHeight="1">
      <c r="A49" s="169">
        <f t="shared" si="0"/>
        <v>42865</v>
      </c>
      <c r="C49" s="168"/>
      <c r="D49" s="168"/>
      <c r="E49" s="168"/>
      <c r="F49" s="168"/>
      <c r="G49" s="533"/>
      <c r="H49" s="176"/>
      <c r="I49" s="172"/>
      <c r="J49" s="173"/>
      <c r="K49" s="173"/>
      <c r="N49" s="120"/>
    </row>
    <row r="50" spans="1:14" ht="13.2" customHeight="1">
      <c r="A50" s="169">
        <f t="shared" si="0"/>
        <v>42866</v>
      </c>
      <c r="C50" s="168"/>
      <c r="D50" s="168"/>
      <c r="E50" s="168"/>
      <c r="F50" s="168"/>
      <c r="G50" s="533"/>
      <c r="H50" s="176"/>
      <c r="I50" s="172"/>
      <c r="J50" s="173"/>
      <c r="K50" s="173"/>
      <c r="N50" s="120"/>
    </row>
    <row r="51" spans="1:14" ht="13.2" customHeight="1">
      <c r="A51" s="169">
        <f t="shared" si="0"/>
        <v>42867</v>
      </c>
      <c r="C51" s="168"/>
      <c r="D51" s="168"/>
      <c r="E51" s="168"/>
      <c r="F51" s="168"/>
      <c r="G51" s="533"/>
      <c r="H51" s="176"/>
      <c r="I51" s="172"/>
      <c r="J51" s="173"/>
      <c r="K51" s="173"/>
      <c r="N51" s="120"/>
    </row>
    <row r="52" spans="1:14" ht="13.2" customHeight="1">
      <c r="A52" s="169">
        <f t="shared" si="0"/>
        <v>42868</v>
      </c>
      <c r="C52" s="168"/>
      <c r="D52" s="168"/>
      <c r="E52" s="168"/>
      <c r="F52" s="168"/>
      <c r="G52" s="533"/>
      <c r="H52" s="176"/>
      <c r="I52" s="172"/>
      <c r="J52" s="173"/>
      <c r="K52" s="173"/>
      <c r="N52" s="120"/>
    </row>
    <row r="53" spans="1:14" ht="13.2" customHeight="1">
      <c r="A53" s="169">
        <f t="shared" si="0"/>
        <v>42869</v>
      </c>
      <c r="C53" s="168"/>
      <c r="D53" s="168"/>
      <c r="E53" s="168"/>
      <c r="F53" s="168"/>
      <c r="G53" s="533"/>
      <c r="H53" s="176"/>
      <c r="I53" s="172"/>
      <c r="J53" s="173"/>
      <c r="K53" s="173"/>
      <c r="N53" s="120"/>
    </row>
    <row r="54" spans="1:14" ht="13.2" customHeight="1">
      <c r="A54" s="169">
        <f t="shared" si="0"/>
        <v>42870</v>
      </c>
      <c r="C54" s="168"/>
      <c r="D54" s="168"/>
      <c r="E54" s="168"/>
      <c r="F54" s="168"/>
      <c r="G54" s="533"/>
      <c r="H54" s="176"/>
      <c r="I54" s="172"/>
      <c r="J54" s="173"/>
      <c r="K54" s="173"/>
      <c r="N54" s="120"/>
    </row>
    <row r="55" spans="1:14" ht="13.2" customHeight="1">
      <c r="A55" s="169">
        <f t="shared" si="0"/>
        <v>42871</v>
      </c>
      <c r="C55" s="168"/>
      <c r="D55" s="168"/>
      <c r="E55" s="168"/>
      <c r="F55" s="168"/>
      <c r="G55" s="533"/>
      <c r="H55" s="176"/>
      <c r="I55" s="172"/>
      <c r="J55" s="173"/>
      <c r="K55" s="173"/>
      <c r="N55" s="120"/>
    </row>
    <row r="56" spans="1:14" ht="13.2" customHeight="1">
      <c r="A56" s="169">
        <f t="shared" si="0"/>
        <v>42872</v>
      </c>
      <c r="C56" s="168"/>
      <c r="D56" s="168"/>
      <c r="E56" s="168"/>
      <c r="F56" s="168"/>
      <c r="G56" s="533"/>
      <c r="H56" s="176"/>
      <c r="I56" s="172"/>
      <c r="J56" s="173"/>
      <c r="K56" s="173"/>
      <c r="N56" s="120"/>
    </row>
    <row r="57" spans="1:14" ht="13.2" customHeight="1">
      <c r="A57" s="169">
        <f t="shared" si="0"/>
        <v>42873</v>
      </c>
      <c r="C57" s="168"/>
      <c r="D57" s="168"/>
      <c r="E57" s="168"/>
      <c r="F57" s="168"/>
      <c r="G57" s="533"/>
      <c r="H57" s="176"/>
      <c r="I57" s="172"/>
      <c r="J57" s="173"/>
      <c r="K57" s="173"/>
      <c r="N57" s="120"/>
    </row>
    <row r="58" spans="1:14" ht="13.2" customHeight="1">
      <c r="A58" s="169">
        <f t="shared" si="0"/>
        <v>42874</v>
      </c>
      <c r="C58" s="168"/>
      <c r="D58" s="168"/>
      <c r="E58" s="168"/>
      <c r="F58" s="168"/>
      <c r="G58" s="533"/>
      <c r="H58" s="176"/>
      <c r="I58" s="172"/>
      <c r="J58" s="173"/>
      <c r="K58" s="173"/>
      <c r="N58" s="120"/>
    </row>
    <row r="59" spans="1:14" ht="13.2" customHeight="1">
      <c r="A59" s="169">
        <f t="shared" si="0"/>
        <v>42875</v>
      </c>
      <c r="C59" s="168"/>
      <c r="D59" s="168"/>
      <c r="E59" s="168"/>
      <c r="F59" s="168"/>
      <c r="G59" s="533"/>
      <c r="H59" s="176"/>
      <c r="I59" s="172"/>
      <c r="J59" s="173"/>
      <c r="K59" s="173"/>
      <c r="N59" s="120"/>
    </row>
    <row r="60" spans="1:14" ht="13.2" customHeight="1">
      <c r="A60" s="169">
        <f t="shared" si="0"/>
        <v>42876</v>
      </c>
      <c r="C60" s="168"/>
      <c r="D60" s="168"/>
      <c r="E60" s="168"/>
      <c r="F60" s="168"/>
      <c r="G60" s="533"/>
      <c r="H60" s="176"/>
      <c r="I60" s="172"/>
      <c r="J60" s="173"/>
      <c r="K60" s="173"/>
      <c r="N60" s="120"/>
    </row>
    <row r="61" spans="1:14" ht="13.2" customHeight="1">
      <c r="A61" s="169">
        <f t="shared" si="0"/>
        <v>42877</v>
      </c>
      <c r="C61" s="168"/>
      <c r="D61" s="168"/>
      <c r="E61" s="168"/>
      <c r="F61" s="168"/>
      <c r="G61" s="533"/>
      <c r="H61" s="176"/>
      <c r="I61" s="172"/>
      <c r="J61" s="173"/>
      <c r="K61" s="173"/>
      <c r="N61" s="120"/>
    </row>
    <row r="62" spans="1:14" ht="13.2" customHeight="1">
      <c r="A62" s="169">
        <f t="shared" si="0"/>
        <v>42878</v>
      </c>
      <c r="C62" s="168"/>
      <c r="D62" s="168"/>
      <c r="E62" s="168"/>
      <c r="F62" s="168"/>
      <c r="G62" s="533"/>
      <c r="H62" s="176"/>
      <c r="I62" s="172"/>
      <c r="J62" s="173"/>
      <c r="K62" s="173"/>
      <c r="N62" s="120"/>
    </row>
    <row r="63" spans="1:14" ht="13.2" customHeight="1">
      <c r="A63" s="169">
        <f t="shared" si="0"/>
        <v>42879</v>
      </c>
      <c r="C63" s="168"/>
      <c r="D63" s="168"/>
      <c r="E63" s="168"/>
      <c r="F63" s="168"/>
      <c r="G63" s="533"/>
      <c r="H63" s="176"/>
      <c r="I63" s="172"/>
      <c r="J63" s="173"/>
      <c r="K63" s="173"/>
      <c r="N63" s="120"/>
    </row>
    <row r="64" spans="1:14" ht="13.2" customHeight="1">
      <c r="A64" s="169">
        <f t="shared" si="0"/>
        <v>42880</v>
      </c>
      <c r="C64" s="168"/>
      <c r="D64" s="168"/>
      <c r="E64" s="168"/>
      <c r="F64" s="168"/>
      <c r="G64" s="533"/>
      <c r="H64" s="176"/>
      <c r="I64" s="172"/>
      <c r="J64" s="173"/>
      <c r="K64" s="173"/>
      <c r="N64" s="120"/>
    </row>
    <row r="65" spans="1:14" ht="13.2" customHeight="1">
      <c r="A65" s="169">
        <f t="shared" si="0"/>
        <v>42881</v>
      </c>
      <c r="C65" s="168"/>
      <c r="D65" s="168"/>
      <c r="E65" s="168"/>
      <c r="F65" s="168"/>
      <c r="G65" s="533"/>
      <c r="H65" s="176"/>
      <c r="I65" s="172"/>
      <c r="J65" s="173"/>
      <c r="K65" s="173"/>
      <c r="N65" s="120"/>
    </row>
    <row r="66" spans="1:14" ht="13.2" customHeight="1">
      <c r="A66" s="169">
        <f t="shared" si="0"/>
        <v>42882</v>
      </c>
      <c r="C66" s="168"/>
      <c r="D66" s="168"/>
      <c r="E66" s="168"/>
      <c r="F66" s="168"/>
      <c r="G66" s="533"/>
      <c r="H66" s="176"/>
      <c r="I66" s="172"/>
      <c r="J66" s="173"/>
      <c r="K66" s="173"/>
      <c r="N66" s="120"/>
    </row>
    <row r="67" spans="1:14" ht="13.2" customHeight="1">
      <c r="A67" s="169">
        <f t="shared" si="0"/>
        <v>42883</v>
      </c>
      <c r="C67" s="168"/>
      <c r="D67" s="168"/>
      <c r="E67" s="168"/>
      <c r="F67" s="168"/>
      <c r="G67" s="533"/>
      <c r="H67" s="176"/>
      <c r="I67" s="172"/>
      <c r="J67" s="173"/>
      <c r="K67" s="173"/>
      <c r="N67" s="120"/>
    </row>
    <row r="68" spans="1:14" ht="13.2" customHeight="1">
      <c r="A68" s="169">
        <f t="shared" si="0"/>
        <v>42884</v>
      </c>
      <c r="C68" s="168"/>
      <c r="D68" s="168"/>
      <c r="E68" s="168"/>
      <c r="F68" s="168"/>
      <c r="G68" s="533"/>
      <c r="H68" s="176"/>
      <c r="I68" s="172"/>
      <c r="J68" s="173"/>
      <c r="K68" s="173"/>
      <c r="N68" s="120"/>
    </row>
    <row r="69" spans="1:14" ht="13.2" customHeight="1">
      <c r="A69" s="169">
        <f t="shared" si="0"/>
        <v>42885</v>
      </c>
      <c r="C69" s="168"/>
      <c r="D69" s="168"/>
      <c r="E69" s="168"/>
      <c r="F69" s="168"/>
      <c r="G69" s="533"/>
      <c r="H69" s="176"/>
      <c r="I69" s="172"/>
      <c r="J69" s="173"/>
      <c r="K69" s="173"/>
      <c r="N69" s="120"/>
    </row>
    <row r="70" spans="1:14" ht="13.2" customHeight="1">
      <c r="A70" s="169">
        <f t="shared" si="0"/>
        <v>42886</v>
      </c>
      <c r="C70" s="168"/>
      <c r="D70" s="168"/>
      <c r="E70" s="168"/>
      <c r="F70" s="168"/>
      <c r="G70" s="533"/>
      <c r="H70" s="176"/>
      <c r="I70" s="172"/>
      <c r="J70" s="173"/>
      <c r="K70" s="173"/>
      <c r="N70" s="120"/>
    </row>
    <row r="71" spans="1:14" ht="13.2" customHeight="1">
      <c r="A71" s="169">
        <f t="shared" si="0"/>
        <v>42887</v>
      </c>
      <c r="C71" s="168"/>
      <c r="D71" s="168"/>
      <c r="E71" s="168"/>
      <c r="F71" s="168"/>
      <c r="G71" s="533"/>
      <c r="H71" s="176"/>
      <c r="I71" s="172"/>
      <c r="J71" s="173"/>
      <c r="K71" s="173"/>
      <c r="N71" s="120"/>
    </row>
    <row r="72" spans="1:14" ht="13.2" customHeight="1">
      <c r="A72" s="169">
        <f t="shared" si="0"/>
        <v>42888</v>
      </c>
      <c r="C72" s="168"/>
      <c r="D72" s="168"/>
      <c r="E72" s="168"/>
      <c r="F72" s="168"/>
      <c r="G72" s="533"/>
      <c r="H72" s="176"/>
      <c r="I72" s="172"/>
      <c r="J72" s="173"/>
      <c r="K72" s="173"/>
      <c r="N72" s="120"/>
    </row>
    <row r="73" spans="1:14" ht="13.2" customHeight="1">
      <c r="A73" s="169">
        <f t="shared" si="0"/>
        <v>42889</v>
      </c>
      <c r="C73" s="168"/>
      <c r="D73" s="168"/>
      <c r="E73" s="168"/>
      <c r="F73" s="168"/>
      <c r="G73" s="533"/>
      <c r="H73" s="176"/>
      <c r="I73" s="172"/>
      <c r="J73" s="173"/>
      <c r="K73" s="173"/>
      <c r="N73" s="120"/>
    </row>
    <row r="74" spans="1:14" ht="13.2" customHeight="1">
      <c r="A74" s="169">
        <f t="shared" si="0"/>
        <v>42890</v>
      </c>
      <c r="C74" s="168"/>
      <c r="D74" s="168"/>
      <c r="E74" s="168"/>
      <c r="F74" s="168"/>
      <c r="G74" s="533"/>
      <c r="H74" s="176"/>
      <c r="I74" s="172"/>
      <c r="J74" s="173"/>
      <c r="K74" s="173"/>
      <c r="N74" s="120"/>
    </row>
    <row r="75" spans="1:14" ht="13.2" customHeight="1">
      <c r="A75" s="169">
        <f t="shared" ref="A75:A138" si="1">A74+1</f>
        <v>42891</v>
      </c>
      <c r="C75" s="168"/>
      <c r="D75" s="168"/>
      <c r="E75" s="168"/>
      <c r="F75" s="168"/>
      <c r="G75" s="533"/>
      <c r="H75" s="176"/>
      <c r="I75" s="172"/>
      <c r="J75" s="173"/>
      <c r="K75" s="173"/>
      <c r="N75" s="120"/>
    </row>
    <row r="76" spans="1:14" ht="13.2" customHeight="1">
      <c r="A76" s="169">
        <f t="shared" si="1"/>
        <v>42892</v>
      </c>
      <c r="C76" s="168"/>
      <c r="D76" s="168"/>
      <c r="E76" s="168"/>
      <c r="F76" s="168"/>
      <c r="G76" s="533"/>
      <c r="H76" s="176"/>
      <c r="I76" s="172"/>
      <c r="J76" s="173"/>
      <c r="K76" s="173"/>
      <c r="N76" s="120"/>
    </row>
    <row r="77" spans="1:14" ht="13.2" customHeight="1">
      <c r="A77" s="169">
        <f t="shared" si="1"/>
        <v>42893</v>
      </c>
      <c r="C77" s="168"/>
      <c r="D77" s="168"/>
      <c r="E77" s="168"/>
      <c r="F77" s="168"/>
      <c r="G77" s="533"/>
      <c r="H77" s="176"/>
      <c r="I77" s="172"/>
      <c r="J77" s="173"/>
      <c r="K77" s="173"/>
      <c r="N77" s="120"/>
    </row>
    <row r="78" spans="1:14" ht="13.2" customHeight="1">
      <c r="A78" s="169">
        <f t="shared" si="1"/>
        <v>42894</v>
      </c>
      <c r="C78" s="168"/>
      <c r="D78" s="168"/>
      <c r="E78" s="168"/>
      <c r="F78" s="168"/>
      <c r="G78" s="533"/>
      <c r="H78" s="176"/>
      <c r="I78" s="172"/>
      <c r="J78" s="173"/>
      <c r="K78" s="173"/>
      <c r="N78" s="120"/>
    </row>
    <row r="79" spans="1:14" ht="13.2" customHeight="1">
      <c r="A79" s="169">
        <f t="shared" si="1"/>
        <v>42895</v>
      </c>
      <c r="C79" s="168"/>
      <c r="D79" s="168"/>
      <c r="E79" s="168"/>
      <c r="F79" s="168"/>
      <c r="G79" s="533"/>
      <c r="H79" s="176"/>
      <c r="I79" s="172"/>
      <c r="J79" s="173"/>
      <c r="K79" s="173"/>
      <c r="N79" s="120"/>
    </row>
    <row r="80" spans="1:14" ht="13.2" customHeight="1">
      <c r="A80" s="169">
        <f t="shared" si="1"/>
        <v>42896</v>
      </c>
      <c r="C80" s="168"/>
      <c r="D80" s="168"/>
      <c r="E80" s="168"/>
      <c r="F80" s="168"/>
      <c r="G80" s="533"/>
      <c r="H80" s="176"/>
      <c r="I80" s="172"/>
      <c r="J80" s="173"/>
      <c r="K80" s="173"/>
      <c r="N80" s="120"/>
    </row>
    <row r="81" spans="1:14" ht="13.2" customHeight="1">
      <c r="A81" s="169">
        <f t="shared" si="1"/>
        <v>42897</v>
      </c>
      <c r="C81" s="168"/>
      <c r="D81" s="168"/>
      <c r="E81" s="168"/>
      <c r="F81" s="168"/>
      <c r="G81" s="533"/>
      <c r="H81" s="176"/>
      <c r="I81" s="172"/>
      <c r="J81" s="173"/>
      <c r="K81" s="173"/>
      <c r="N81" s="120"/>
    </row>
    <row r="82" spans="1:14" ht="13.2" customHeight="1">
      <c r="A82" s="169">
        <f t="shared" si="1"/>
        <v>42898</v>
      </c>
      <c r="C82" s="168"/>
      <c r="D82" s="168"/>
      <c r="E82" s="168"/>
      <c r="F82" s="168"/>
      <c r="G82" s="533"/>
      <c r="H82" s="176"/>
      <c r="I82" s="172"/>
      <c r="J82" s="173"/>
      <c r="K82" s="173"/>
      <c r="N82" s="120"/>
    </row>
    <row r="83" spans="1:14" ht="13.2" customHeight="1">
      <c r="A83" s="169">
        <f t="shared" si="1"/>
        <v>42899</v>
      </c>
      <c r="C83" s="168"/>
      <c r="D83" s="168"/>
      <c r="E83" s="168"/>
      <c r="F83" s="168"/>
      <c r="G83" s="533"/>
      <c r="H83" s="176"/>
      <c r="I83" s="172"/>
      <c r="J83" s="173"/>
      <c r="K83" s="173"/>
      <c r="N83" s="120"/>
    </row>
    <row r="84" spans="1:14" ht="13.2" customHeight="1">
      <c r="A84" s="169">
        <f t="shared" si="1"/>
        <v>42900</v>
      </c>
      <c r="C84" s="168"/>
      <c r="D84" s="168"/>
      <c r="E84" s="168"/>
      <c r="F84" s="168"/>
      <c r="G84" s="533"/>
      <c r="H84" s="176"/>
      <c r="I84" s="172"/>
      <c r="J84" s="173"/>
      <c r="K84" s="173"/>
      <c r="N84" s="120"/>
    </row>
    <row r="85" spans="1:14" ht="13.2" customHeight="1">
      <c r="A85" s="169">
        <f t="shared" si="1"/>
        <v>42901</v>
      </c>
      <c r="C85" s="168"/>
      <c r="D85" s="168"/>
      <c r="E85" s="168"/>
      <c r="F85" s="168"/>
      <c r="G85" s="533"/>
      <c r="H85" s="176"/>
      <c r="I85" s="172"/>
      <c r="J85" s="173"/>
      <c r="K85" s="173"/>
      <c r="N85" s="120"/>
    </row>
    <row r="86" spans="1:14" ht="13.2" customHeight="1">
      <c r="A86" s="169">
        <f t="shared" si="1"/>
        <v>42902</v>
      </c>
      <c r="C86" s="168"/>
      <c r="D86" s="168"/>
      <c r="E86" s="168"/>
      <c r="F86" s="168"/>
      <c r="G86" s="533"/>
      <c r="H86" s="176"/>
      <c r="I86" s="172"/>
      <c r="J86" s="173"/>
      <c r="K86" s="173"/>
      <c r="N86" s="120"/>
    </row>
    <row r="87" spans="1:14" ht="13.2" customHeight="1">
      <c r="A87" s="169">
        <f t="shared" si="1"/>
        <v>42903</v>
      </c>
      <c r="C87" s="168"/>
      <c r="D87" s="168"/>
      <c r="E87" s="168"/>
      <c r="F87" s="168"/>
      <c r="G87" s="533"/>
      <c r="H87" s="176"/>
      <c r="I87" s="172"/>
      <c r="J87" s="173"/>
      <c r="K87" s="173"/>
      <c r="N87" s="120"/>
    </row>
    <row r="88" spans="1:14" ht="13.2" customHeight="1">
      <c r="A88" s="169">
        <f t="shared" si="1"/>
        <v>42904</v>
      </c>
      <c r="C88" s="168"/>
      <c r="D88" s="168"/>
      <c r="E88" s="168"/>
      <c r="F88" s="168"/>
      <c r="G88" s="533"/>
      <c r="H88" s="176"/>
      <c r="I88" s="172"/>
      <c r="J88" s="173"/>
      <c r="K88" s="173"/>
      <c r="N88" s="120"/>
    </row>
    <row r="89" spans="1:14" ht="13.2" customHeight="1">
      <c r="A89" s="169">
        <f t="shared" si="1"/>
        <v>42905</v>
      </c>
      <c r="C89" s="168"/>
      <c r="D89" s="168"/>
      <c r="E89" s="168"/>
      <c r="F89" s="168"/>
      <c r="G89" s="533"/>
      <c r="H89" s="176"/>
      <c r="I89" s="172"/>
      <c r="J89" s="173"/>
      <c r="K89" s="173"/>
      <c r="N89" s="120"/>
    </row>
    <row r="90" spans="1:14" ht="13.2" customHeight="1">
      <c r="A90" s="169">
        <f t="shared" si="1"/>
        <v>42906</v>
      </c>
      <c r="C90" s="168"/>
      <c r="D90" s="168"/>
      <c r="E90" s="168"/>
      <c r="F90" s="168"/>
      <c r="G90" s="533"/>
      <c r="H90" s="176"/>
      <c r="I90" s="172"/>
      <c r="J90" s="173"/>
      <c r="K90" s="173"/>
      <c r="N90" s="120"/>
    </row>
    <row r="91" spans="1:14" ht="13.2" customHeight="1">
      <c r="A91" s="169">
        <f t="shared" si="1"/>
        <v>42907</v>
      </c>
      <c r="C91" s="168"/>
      <c r="D91" s="168"/>
      <c r="E91" s="168"/>
      <c r="F91" s="168"/>
      <c r="G91" s="533"/>
      <c r="H91" s="176"/>
      <c r="I91" s="172"/>
      <c r="J91" s="173"/>
      <c r="K91" s="173"/>
      <c r="N91" s="120"/>
    </row>
    <row r="92" spans="1:14" ht="13.2" customHeight="1">
      <c r="A92" s="169">
        <f t="shared" si="1"/>
        <v>42908</v>
      </c>
      <c r="C92" s="168"/>
      <c r="D92" s="168"/>
      <c r="E92" s="168"/>
      <c r="F92" s="168"/>
      <c r="G92" s="533"/>
      <c r="H92" s="176"/>
      <c r="I92" s="172"/>
      <c r="J92" s="173"/>
      <c r="K92" s="173"/>
      <c r="N92" s="120"/>
    </row>
    <row r="93" spans="1:14" ht="13.2" customHeight="1">
      <c r="A93" s="169">
        <f t="shared" si="1"/>
        <v>42909</v>
      </c>
      <c r="C93" s="168"/>
      <c r="D93" s="168"/>
      <c r="E93" s="168"/>
      <c r="F93" s="168"/>
      <c r="G93" s="533"/>
      <c r="H93" s="176"/>
      <c r="I93" s="172"/>
      <c r="J93" s="173"/>
      <c r="K93" s="173"/>
      <c r="N93" s="120"/>
    </row>
    <row r="94" spans="1:14" ht="13.2" customHeight="1">
      <c r="A94" s="169">
        <f t="shared" si="1"/>
        <v>42910</v>
      </c>
      <c r="C94" s="168"/>
      <c r="D94" s="168"/>
      <c r="E94" s="168"/>
      <c r="F94" s="168"/>
      <c r="G94" s="533"/>
      <c r="H94" s="176"/>
      <c r="I94" s="172"/>
      <c r="J94" s="173"/>
      <c r="K94" s="173"/>
      <c r="N94" s="120"/>
    </row>
    <row r="95" spans="1:14" ht="13.2" customHeight="1">
      <c r="A95" s="169">
        <f t="shared" si="1"/>
        <v>42911</v>
      </c>
      <c r="C95" s="168"/>
      <c r="D95" s="168"/>
      <c r="E95" s="168"/>
      <c r="F95" s="168"/>
      <c r="G95" s="533"/>
      <c r="H95" s="176"/>
      <c r="I95" s="172"/>
      <c r="J95" s="173"/>
      <c r="K95" s="173"/>
      <c r="N95" s="120"/>
    </row>
    <row r="96" spans="1:14" ht="13.2" customHeight="1">
      <c r="A96" s="169">
        <f t="shared" si="1"/>
        <v>42912</v>
      </c>
      <c r="C96" s="168"/>
      <c r="D96" s="168"/>
      <c r="E96" s="168"/>
      <c r="F96" s="168"/>
      <c r="G96" s="533"/>
      <c r="H96" s="176"/>
      <c r="I96" s="172"/>
      <c r="J96" s="173"/>
      <c r="K96" s="173"/>
      <c r="N96" s="120"/>
    </row>
    <row r="97" spans="1:14" ht="13.2" customHeight="1">
      <c r="A97" s="169">
        <f t="shared" si="1"/>
        <v>42913</v>
      </c>
      <c r="C97" s="168"/>
      <c r="D97" s="168"/>
      <c r="E97" s="168"/>
      <c r="F97" s="168"/>
      <c r="G97" s="533"/>
      <c r="H97" s="176"/>
      <c r="I97" s="172"/>
      <c r="J97" s="173"/>
      <c r="K97" s="173"/>
      <c r="N97" s="120"/>
    </row>
    <row r="98" spans="1:14" ht="13.2" customHeight="1">
      <c r="A98" s="169">
        <f t="shared" si="1"/>
        <v>42914</v>
      </c>
      <c r="C98" s="168"/>
      <c r="D98" s="168"/>
      <c r="E98" s="168"/>
      <c r="F98" s="168"/>
      <c r="G98" s="533"/>
      <c r="H98" s="176"/>
      <c r="I98" s="172"/>
      <c r="J98" s="173"/>
      <c r="K98" s="173"/>
      <c r="N98" s="120"/>
    </row>
    <row r="99" spans="1:14" ht="13.2" customHeight="1">
      <c r="A99" s="169">
        <f t="shared" si="1"/>
        <v>42915</v>
      </c>
      <c r="C99" s="168"/>
      <c r="D99" s="168"/>
      <c r="E99" s="168"/>
      <c r="F99" s="168"/>
      <c r="G99" s="533"/>
      <c r="H99" s="176"/>
      <c r="I99" s="172"/>
      <c r="J99" s="173"/>
      <c r="K99" s="173"/>
      <c r="N99" s="120"/>
    </row>
    <row r="100" spans="1:14" ht="13.2" customHeight="1">
      <c r="A100" s="169">
        <f t="shared" si="1"/>
        <v>42916</v>
      </c>
      <c r="C100" s="168"/>
      <c r="D100" s="168"/>
      <c r="E100" s="168"/>
      <c r="F100" s="168"/>
      <c r="G100" s="533"/>
      <c r="H100" s="176"/>
      <c r="I100" s="172"/>
      <c r="J100" s="173"/>
      <c r="K100" s="173"/>
      <c r="N100" s="120"/>
    </row>
    <row r="101" spans="1:14" ht="13.2" customHeight="1">
      <c r="A101" s="169">
        <f t="shared" si="1"/>
        <v>42917</v>
      </c>
      <c r="C101" s="168"/>
      <c r="D101" s="168"/>
      <c r="E101" s="168"/>
      <c r="F101" s="168"/>
      <c r="G101" s="533"/>
      <c r="H101" s="176"/>
      <c r="I101" s="172"/>
      <c r="J101" s="173"/>
      <c r="K101" s="173"/>
      <c r="N101" s="120"/>
    </row>
    <row r="102" spans="1:14" ht="13.2" customHeight="1">
      <c r="A102" s="169">
        <f t="shared" si="1"/>
        <v>42918</v>
      </c>
      <c r="C102" s="168"/>
      <c r="D102" s="168"/>
      <c r="E102" s="168"/>
      <c r="F102" s="168"/>
      <c r="G102" s="533"/>
      <c r="H102" s="176"/>
      <c r="I102" s="172"/>
      <c r="J102" s="173"/>
      <c r="K102" s="173"/>
      <c r="N102" s="120"/>
    </row>
    <row r="103" spans="1:14" ht="13.2" customHeight="1">
      <c r="A103" s="169">
        <f t="shared" si="1"/>
        <v>42919</v>
      </c>
      <c r="C103" s="168"/>
      <c r="D103" s="168"/>
      <c r="E103" s="168"/>
      <c r="F103" s="168"/>
      <c r="G103" s="533"/>
      <c r="H103" s="176"/>
      <c r="I103" s="172"/>
      <c r="J103" s="173"/>
      <c r="K103" s="173"/>
      <c r="N103" s="120"/>
    </row>
    <row r="104" spans="1:14" ht="13.2" customHeight="1">
      <c r="A104" s="169">
        <f t="shared" si="1"/>
        <v>42920</v>
      </c>
      <c r="C104" s="168"/>
      <c r="D104" s="168"/>
      <c r="E104" s="168"/>
      <c r="F104" s="168"/>
      <c r="G104" s="533"/>
      <c r="H104" s="176"/>
      <c r="I104" s="172"/>
      <c r="J104" s="173"/>
      <c r="K104" s="173"/>
      <c r="N104" s="120"/>
    </row>
    <row r="105" spans="1:14" ht="13.2" customHeight="1">
      <c r="A105" s="169">
        <f t="shared" si="1"/>
        <v>42921</v>
      </c>
      <c r="C105" s="168"/>
      <c r="D105" s="168"/>
      <c r="E105" s="168"/>
      <c r="F105" s="168"/>
      <c r="G105" s="533"/>
      <c r="H105" s="176"/>
      <c r="I105" s="172"/>
      <c r="J105" s="173"/>
      <c r="K105" s="173"/>
      <c r="N105" s="120"/>
    </row>
    <row r="106" spans="1:14" ht="13.2" customHeight="1">
      <c r="A106" s="169">
        <f t="shared" si="1"/>
        <v>42922</v>
      </c>
      <c r="C106" s="168"/>
      <c r="D106" s="168"/>
      <c r="E106" s="168"/>
      <c r="F106" s="168"/>
      <c r="G106" s="533"/>
      <c r="H106" s="176"/>
      <c r="I106" s="172"/>
      <c r="J106" s="173"/>
      <c r="K106" s="173"/>
      <c r="N106" s="120"/>
    </row>
    <row r="107" spans="1:14" ht="13.2" customHeight="1">
      <c r="A107" s="169">
        <f t="shared" si="1"/>
        <v>42923</v>
      </c>
      <c r="C107" s="168"/>
      <c r="D107" s="168"/>
      <c r="E107" s="168"/>
      <c r="F107" s="168"/>
      <c r="G107" s="533"/>
      <c r="H107" s="176"/>
      <c r="I107" s="172"/>
      <c r="J107" s="173"/>
      <c r="K107" s="173"/>
      <c r="N107" s="120"/>
    </row>
    <row r="108" spans="1:14" ht="13.2" customHeight="1">
      <c r="A108" s="169">
        <f t="shared" si="1"/>
        <v>42924</v>
      </c>
      <c r="C108" s="168"/>
      <c r="D108" s="168"/>
      <c r="E108" s="168"/>
      <c r="F108" s="168"/>
      <c r="G108" s="533"/>
      <c r="H108" s="176"/>
      <c r="I108" s="172"/>
      <c r="J108" s="173"/>
      <c r="K108" s="173"/>
      <c r="N108" s="120"/>
    </row>
    <row r="109" spans="1:14" ht="13.2" customHeight="1">
      <c r="A109" s="169">
        <f t="shared" si="1"/>
        <v>42925</v>
      </c>
      <c r="C109" s="168"/>
      <c r="D109" s="168"/>
      <c r="E109" s="168"/>
      <c r="F109" s="168"/>
      <c r="G109" s="533"/>
      <c r="H109" s="176"/>
      <c r="I109" s="172"/>
      <c r="J109" s="173"/>
      <c r="K109" s="173"/>
      <c r="N109" s="120"/>
    </row>
    <row r="110" spans="1:14" ht="13.2" customHeight="1">
      <c r="A110" s="169">
        <f t="shared" si="1"/>
        <v>42926</v>
      </c>
      <c r="C110" s="168"/>
      <c r="D110" s="168"/>
      <c r="E110" s="168"/>
      <c r="F110" s="168"/>
      <c r="G110" s="533"/>
      <c r="H110" s="176"/>
      <c r="I110" s="172"/>
      <c r="J110" s="173"/>
      <c r="K110" s="173"/>
      <c r="N110" s="120"/>
    </row>
    <row r="111" spans="1:14" ht="13.2" customHeight="1">
      <c r="A111" s="169">
        <f t="shared" si="1"/>
        <v>42927</v>
      </c>
      <c r="C111" s="168"/>
      <c r="D111" s="168"/>
      <c r="E111" s="168"/>
      <c r="F111" s="168"/>
      <c r="G111" s="533"/>
      <c r="H111" s="176"/>
      <c r="I111" s="172"/>
      <c r="J111" s="173"/>
      <c r="K111" s="173"/>
      <c r="N111" s="120"/>
    </row>
    <row r="112" spans="1:14" ht="13.2" customHeight="1">
      <c r="A112" s="169">
        <f t="shared" si="1"/>
        <v>42928</v>
      </c>
      <c r="C112" s="168"/>
      <c r="D112" s="168"/>
      <c r="E112" s="168"/>
      <c r="F112" s="168"/>
      <c r="G112" s="533"/>
      <c r="H112" s="176"/>
      <c r="I112" s="172"/>
      <c r="J112" s="173"/>
      <c r="K112" s="173"/>
      <c r="N112" s="120"/>
    </row>
    <row r="113" spans="1:14" ht="13.2" customHeight="1">
      <c r="A113" s="169">
        <f t="shared" si="1"/>
        <v>42929</v>
      </c>
      <c r="C113" s="168"/>
      <c r="D113" s="168"/>
      <c r="E113" s="168"/>
      <c r="F113" s="168"/>
      <c r="G113" s="533"/>
      <c r="H113" s="176"/>
      <c r="I113" s="172"/>
      <c r="J113" s="173"/>
      <c r="K113" s="173"/>
      <c r="N113" s="120"/>
    </row>
    <row r="114" spans="1:14" ht="13.2" customHeight="1">
      <c r="A114" s="169">
        <f t="shared" si="1"/>
        <v>42930</v>
      </c>
      <c r="C114" s="168"/>
      <c r="D114" s="168"/>
      <c r="E114" s="168"/>
      <c r="F114" s="168"/>
      <c r="G114" s="533"/>
      <c r="H114" s="176"/>
      <c r="I114" s="172"/>
      <c r="J114" s="173"/>
      <c r="K114" s="173"/>
      <c r="N114" s="120"/>
    </row>
    <row r="115" spans="1:14" ht="13.2" customHeight="1">
      <c r="A115" s="169">
        <f t="shared" si="1"/>
        <v>42931</v>
      </c>
      <c r="C115" s="168"/>
      <c r="D115" s="168"/>
      <c r="E115" s="168"/>
      <c r="F115" s="168"/>
      <c r="G115" s="533"/>
      <c r="H115" s="176"/>
      <c r="I115" s="172"/>
      <c r="J115" s="173"/>
      <c r="K115" s="173"/>
      <c r="N115" s="120"/>
    </row>
    <row r="116" spans="1:14" ht="13.2" customHeight="1">
      <c r="A116" s="169">
        <f t="shared" si="1"/>
        <v>42932</v>
      </c>
      <c r="C116" s="168"/>
      <c r="D116" s="168"/>
      <c r="E116" s="168"/>
      <c r="F116" s="168"/>
      <c r="G116" s="533"/>
      <c r="H116" s="176"/>
      <c r="I116" s="172"/>
      <c r="J116" s="173"/>
      <c r="K116" s="173"/>
      <c r="N116" s="120"/>
    </row>
    <row r="117" spans="1:14" ht="13.2" customHeight="1">
      <c r="A117" s="169">
        <f t="shared" si="1"/>
        <v>42933</v>
      </c>
      <c r="C117" s="168"/>
      <c r="D117" s="168"/>
      <c r="E117" s="168"/>
      <c r="F117" s="168"/>
      <c r="G117" s="533"/>
      <c r="H117" s="176"/>
      <c r="I117" s="172"/>
      <c r="J117" s="173"/>
      <c r="K117" s="173"/>
      <c r="N117" s="120"/>
    </row>
    <row r="118" spans="1:14" ht="13.2" customHeight="1">
      <c r="A118" s="169">
        <f t="shared" si="1"/>
        <v>42934</v>
      </c>
      <c r="C118" s="168"/>
      <c r="D118" s="168"/>
      <c r="E118" s="168"/>
      <c r="F118" s="168"/>
      <c r="G118" s="533"/>
      <c r="H118" s="176"/>
      <c r="I118" s="172"/>
      <c r="J118" s="173"/>
      <c r="K118" s="173"/>
      <c r="N118" s="120"/>
    </row>
    <row r="119" spans="1:14" ht="13.2" customHeight="1">
      <c r="A119" s="169">
        <f t="shared" si="1"/>
        <v>42935</v>
      </c>
      <c r="C119" s="168"/>
      <c r="D119" s="168"/>
      <c r="E119" s="168"/>
      <c r="F119" s="168"/>
      <c r="G119" s="533"/>
      <c r="H119" s="176"/>
      <c r="I119" s="172"/>
      <c r="J119" s="173"/>
      <c r="K119" s="173"/>
      <c r="N119" s="120"/>
    </row>
    <row r="120" spans="1:14" ht="13.2" customHeight="1">
      <c r="A120" s="169">
        <f t="shared" si="1"/>
        <v>42936</v>
      </c>
      <c r="C120" s="168"/>
      <c r="D120" s="168"/>
      <c r="E120" s="168"/>
      <c r="F120" s="168"/>
      <c r="G120" s="533"/>
      <c r="H120" s="176"/>
      <c r="I120" s="172"/>
      <c r="J120" s="173"/>
      <c r="K120" s="173"/>
      <c r="N120" s="120"/>
    </row>
    <row r="121" spans="1:14" ht="13.2" customHeight="1">
      <c r="A121" s="169">
        <f t="shared" si="1"/>
        <v>42937</v>
      </c>
      <c r="C121" s="168"/>
      <c r="D121" s="168"/>
      <c r="E121" s="168"/>
      <c r="F121" s="168"/>
      <c r="G121" s="533"/>
      <c r="H121" s="176"/>
      <c r="I121" s="172"/>
      <c r="J121" s="173"/>
      <c r="K121" s="173"/>
      <c r="N121" s="120"/>
    </row>
    <row r="122" spans="1:14" ht="13.2" customHeight="1">
      <c r="A122" s="169">
        <f t="shared" si="1"/>
        <v>42938</v>
      </c>
      <c r="C122" s="168"/>
      <c r="D122" s="168"/>
      <c r="E122" s="168"/>
      <c r="F122" s="168"/>
      <c r="G122" s="533"/>
      <c r="H122" s="176"/>
      <c r="I122" s="172"/>
      <c r="J122" s="173"/>
      <c r="K122" s="173"/>
      <c r="N122" s="120"/>
    </row>
    <row r="123" spans="1:14" ht="13.2" customHeight="1">
      <c r="A123" s="169">
        <f t="shared" si="1"/>
        <v>42939</v>
      </c>
      <c r="C123" s="168"/>
      <c r="D123" s="168"/>
      <c r="E123" s="168"/>
      <c r="F123" s="168"/>
      <c r="G123" s="533"/>
      <c r="H123" s="176"/>
      <c r="I123" s="172"/>
      <c r="J123" s="173"/>
      <c r="K123" s="173"/>
      <c r="N123" s="120"/>
    </row>
    <row r="124" spans="1:14" ht="13.2" customHeight="1">
      <c r="A124" s="169">
        <f t="shared" si="1"/>
        <v>42940</v>
      </c>
      <c r="C124" s="168"/>
      <c r="D124" s="168"/>
      <c r="E124" s="168"/>
      <c r="F124" s="168"/>
      <c r="G124" s="533"/>
      <c r="H124" s="176"/>
      <c r="I124" s="172"/>
      <c r="J124" s="173"/>
      <c r="K124" s="173"/>
      <c r="N124" s="120"/>
    </row>
    <row r="125" spans="1:14" ht="13.2" customHeight="1">
      <c r="A125" s="169">
        <f t="shared" si="1"/>
        <v>42941</v>
      </c>
      <c r="C125" s="168"/>
      <c r="D125" s="168"/>
      <c r="E125" s="168"/>
      <c r="F125" s="168"/>
      <c r="G125" s="533"/>
      <c r="H125" s="176"/>
      <c r="I125" s="172"/>
      <c r="J125" s="173"/>
      <c r="K125" s="173"/>
      <c r="N125" s="120"/>
    </row>
    <row r="126" spans="1:14" ht="13.2" customHeight="1">
      <c r="A126" s="169">
        <f t="shared" si="1"/>
        <v>42942</v>
      </c>
      <c r="C126" s="168"/>
      <c r="D126" s="168"/>
      <c r="E126" s="168"/>
      <c r="F126" s="168"/>
      <c r="G126" s="533"/>
      <c r="H126" s="176"/>
      <c r="I126" s="172"/>
      <c r="J126" s="173"/>
      <c r="K126" s="173"/>
      <c r="N126" s="120"/>
    </row>
    <row r="127" spans="1:14" ht="13.2" customHeight="1">
      <c r="A127" s="169">
        <f t="shared" si="1"/>
        <v>42943</v>
      </c>
      <c r="C127" s="168"/>
      <c r="D127" s="168"/>
      <c r="E127" s="168"/>
      <c r="F127" s="168"/>
      <c r="G127" s="533"/>
      <c r="H127" s="176"/>
      <c r="I127" s="172"/>
      <c r="J127" s="173"/>
      <c r="K127" s="173"/>
      <c r="N127" s="120"/>
    </row>
    <row r="128" spans="1:14" ht="13.2" customHeight="1">
      <c r="A128" s="169">
        <f t="shared" si="1"/>
        <v>42944</v>
      </c>
      <c r="C128" s="168"/>
      <c r="D128" s="168"/>
      <c r="E128" s="168"/>
      <c r="F128" s="168"/>
      <c r="G128" s="533"/>
      <c r="H128" s="176"/>
      <c r="I128" s="172"/>
      <c r="J128" s="173"/>
      <c r="K128" s="173"/>
      <c r="N128" s="120"/>
    </row>
    <row r="129" spans="1:14" ht="13.2" customHeight="1">
      <c r="A129" s="169">
        <f t="shared" si="1"/>
        <v>42945</v>
      </c>
      <c r="C129" s="168"/>
      <c r="D129" s="168"/>
      <c r="E129" s="168"/>
      <c r="F129" s="168"/>
      <c r="G129" s="533"/>
      <c r="H129" s="176"/>
      <c r="I129" s="172"/>
      <c r="J129" s="173"/>
      <c r="K129" s="173"/>
      <c r="N129" s="120"/>
    </row>
    <row r="130" spans="1:14" ht="13.2" customHeight="1">
      <c r="A130" s="169">
        <f t="shared" si="1"/>
        <v>42946</v>
      </c>
      <c r="C130" s="168"/>
      <c r="D130" s="168"/>
      <c r="E130" s="168"/>
      <c r="F130" s="168"/>
      <c r="G130" s="533"/>
      <c r="H130" s="176"/>
      <c r="I130" s="172"/>
      <c r="J130" s="173"/>
      <c r="K130" s="173"/>
      <c r="N130" s="120"/>
    </row>
    <row r="131" spans="1:14" ht="13.2" customHeight="1">
      <c r="A131" s="169">
        <f t="shared" si="1"/>
        <v>42947</v>
      </c>
      <c r="C131" s="168"/>
      <c r="D131" s="168"/>
      <c r="E131" s="168"/>
      <c r="F131" s="168"/>
      <c r="G131" s="533"/>
      <c r="H131" s="176"/>
      <c r="I131" s="172"/>
      <c r="J131" s="173"/>
      <c r="K131" s="173"/>
      <c r="N131" s="120"/>
    </row>
    <row r="132" spans="1:14" ht="13.2" customHeight="1">
      <c r="A132" s="169">
        <f t="shared" si="1"/>
        <v>42948</v>
      </c>
      <c r="C132" s="168"/>
      <c r="D132" s="168"/>
      <c r="E132" s="168"/>
      <c r="F132" s="168"/>
      <c r="G132" s="533"/>
      <c r="H132" s="176"/>
      <c r="I132" s="172"/>
      <c r="J132" s="173"/>
      <c r="K132" s="173"/>
      <c r="N132" s="120"/>
    </row>
    <row r="133" spans="1:14" ht="13.2" customHeight="1">
      <c r="A133" s="169">
        <f t="shared" si="1"/>
        <v>42949</v>
      </c>
      <c r="C133" s="168"/>
      <c r="D133" s="168"/>
      <c r="E133" s="168"/>
      <c r="F133" s="168"/>
      <c r="G133" s="533"/>
      <c r="H133" s="176"/>
      <c r="I133" s="172"/>
      <c r="J133" s="173"/>
      <c r="K133" s="173"/>
      <c r="N133" s="120"/>
    </row>
    <row r="134" spans="1:14" ht="13.2" customHeight="1">
      <c r="A134" s="169">
        <f t="shared" si="1"/>
        <v>42950</v>
      </c>
      <c r="C134" s="168"/>
      <c r="D134" s="168"/>
      <c r="E134" s="168"/>
      <c r="F134" s="168"/>
      <c r="G134" s="533"/>
      <c r="H134" s="176"/>
      <c r="I134" s="172"/>
      <c r="J134" s="173"/>
      <c r="K134" s="173"/>
      <c r="N134" s="120"/>
    </row>
    <row r="135" spans="1:14" ht="13.2" customHeight="1">
      <c r="A135" s="169">
        <f t="shared" si="1"/>
        <v>42951</v>
      </c>
      <c r="C135" s="168"/>
      <c r="D135" s="168"/>
      <c r="E135" s="168"/>
      <c r="F135" s="168"/>
      <c r="G135" s="533"/>
      <c r="H135" s="176"/>
      <c r="I135" s="172"/>
      <c r="J135" s="173"/>
      <c r="K135" s="173"/>
      <c r="N135" s="120"/>
    </row>
    <row r="136" spans="1:14" ht="13.2" customHeight="1">
      <c r="A136" s="169">
        <f t="shared" si="1"/>
        <v>42952</v>
      </c>
      <c r="C136" s="168"/>
      <c r="D136" s="168"/>
      <c r="E136" s="168"/>
      <c r="F136" s="168"/>
      <c r="G136" s="533"/>
      <c r="H136" s="176"/>
      <c r="I136" s="172"/>
      <c r="J136" s="173"/>
      <c r="K136" s="173"/>
      <c r="N136" s="120"/>
    </row>
    <row r="137" spans="1:14" ht="13.2" customHeight="1">
      <c r="A137" s="169">
        <f t="shared" si="1"/>
        <v>42953</v>
      </c>
      <c r="C137" s="168"/>
      <c r="D137" s="168"/>
      <c r="E137" s="168"/>
      <c r="F137" s="168"/>
      <c r="G137" s="533"/>
      <c r="H137" s="176"/>
      <c r="I137" s="172"/>
      <c r="J137" s="173"/>
      <c r="K137" s="173"/>
      <c r="N137" s="120"/>
    </row>
    <row r="138" spans="1:14" ht="13.2" customHeight="1">
      <c r="A138" s="169">
        <f t="shared" si="1"/>
        <v>42954</v>
      </c>
      <c r="C138" s="168"/>
      <c r="D138" s="168"/>
      <c r="E138" s="168"/>
      <c r="F138" s="168"/>
      <c r="G138" s="533"/>
      <c r="H138" s="176"/>
      <c r="I138" s="172"/>
      <c r="J138" s="173"/>
      <c r="K138" s="173"/>
      <c r="N138" s="120"/>
    </row>
    <row r="139" spans="1:14" ht="13.2" customHeight="1">
      <c r="A139" s="169">
        <f t="shared" ref="A139:A202" si="2">A138+1</f>
        <v>42955</v>
      </c>
      <c r="C139" s="168"/>
      <c r="D139" s="168"/>
      <c r="E139" s="168"/>
      <c r="F139" s="168"/>
      <c r="G139" s="533"/>
      <c r="H139" s="176"/>
      <c r="I139" s="172"/>
      <c r="J139" s="173"/>
      <c r="K139" s="173"/>
      <c r="N139" s="120"/>
    </row>
    <row r="140" spans="1:14" ht="13.2" customHeight="1">
      <c r="A140" s="169">
        <f t="shared" si="2"/>
        <v>42956</v>
      </c>
      <c r="C140" s="168"/>
      <c r="D140" s="168"/>
      <c r="E140" s="168"/>
      <c r="F140" s="168"/>
      <c r="G140" s="533"/>
      <c r="H140" s="176"/>
      <c r="I140" s="172"/>
      <c r="J140" s="173"/>
      <c r="K140" s="173"/>
      <c r="N140" s="120"/>
    </row>
    <row r="141" spans="1:14" ht="13.2" customHeight="1">
      <c r="A141" s="169">
        <f t="shared" si="2"/>
        <v>42957</v>
      </c>
      <c r="C141" s="168"/>
      <c r="D141" s="168"/>
      <c r="E141" s="168"/>
      <c r="F141" s="168"/>
      <c r="G141" s="533"/>
      <c r="H141" s="176"/>
      <c r="I141" s="172"/>
      <c r="J141" s="173"/>
      <c r="K141" s="173"/>
      <c r="N141" s="120"/>
    </row>
    <row r="142" spans="1:14" ht="13.2" customHeight="1">
      <c r="A142" s="169">
        <f t="shared" si="2"/>
        <v>42958</v>
      </c>
      <c r="C142" s="168"/>
      <c r="D142" s="168"/>
      <c r="E142" s="168"/>
      <c r="F142" s="168"/>
      <c r="G142" s="533"/>
      <c r="H142" s="176"/>
      <c r="I142" s="172"/>
      <c r="J142" s="173"/>
      <c r="K142" s="173"/>
      <c r="N142" s="120"/>
    </row>
    <row r="143" spans="1:14" ht="13.2" customHeight="1">
      <c r="A143" s="169">
        <f t="shared" si="2"/>
        <v>42959</v>
      </c>
      <c r="C143" s="168"/>
      <c r="D143" s="168"/>
      <c r="E143" s="168"/>
      <c r="F143" s="168"/>
      <c r="G143" s="533"/>
      <c r="H143" s="176"/>
      <c r="I143" s="172"/>
      <c r="J143" s="173"/>
      <c r="K143" s="173"/>
      <c r="N143" s="120"/>
    </row>
    <row r="144" spans="1:14" ht="13.2" customHeight="1">
      <c r="A144" s="169">
        <f t="shared" si="2"/>
        <v>42960</v>
      </c>
      <c r="C144" s="168"/>
      <c r="D144" s="168"/>
      <c r="E144" s="168"/>
      <c r="F144" s="168"/>
      <c r="G144" s="533"/>
      <c r="H144" s="176"/>
      <c r="I144" s="172"/>
      <c r="J144" s="173"/>
      <c r="K144" s="173"/>
      <c r="N144" s="120"/>
    </row>
    <row r="145" spans="1:14" ht="13.2" customHeight="1">
      <c r="A145" s="169">
        <f t="shared" si="2"/>
        <v>42961</v>
      </c>
      <c r="C145" s="168"/>
      <c r="D145" s="168"/>
      <c r="E145" s="168"/>
      <c r="F145" s="168"/>
      <c r="G145" s="533"/>
      <c r="H145" s="176"/>
      <c r="I145" s="172"/>
      <c r="J145" s="173"/>
      <c r="K145" s="173"/>
      <c r="N145" s="120"/>
    </row>
    <row r="146" spans="1:14" ht="13.2" customHeight="1">
      <c r="A146" s="169">
        <f t="shared" si="2"/>
        <v>42962</v>
      </c>
      <c r="C146" s="168"/>
      <c r="D146" s="168"/>
      <c r="E146" s="168"/>
      <c r="F146" s="168"/>
      <c r="G146" s="533"/>
      <c r="H146" s="176"/>
      <c r="I146" s="172"/>
      <c r="J146" s="173"/>
      <c r="K146" s="173"/>
      <c r="N146" s="120"/>
    </row>
    <row r="147" spans="1:14" ht="13.2" customHeight="1">
      <c r="A147" s="169">
        <f t="shared" si="2"/>
        <v>42963</v>
      </c>
      <c r="C147" s="168"/>
      <c r="D147" s="168"/>
      <c r="E147" s="168"/>
      <c r="F147" s="168"/>
      <c r="G147" s="533"/>
      <c r="H147" s="176"/>
      <c r="I147" s="172"/>
      <c r="J147" s="173"/>
      <c r="K147" s="173"/>
      <c r="N147" s="120"/>
    </row>
    <row r="148" spans="1:14" ht="13.2" customHeight="1">
      <c r="A148" s="169">
        <f t="shared" si="2"/>
        <v>42964</v>
      </c>
      <c r="C148" s="168"/>
      <c r="D148" s="168"/>
      <c r="E148" s="168"/>
      <c r="F148" s="168"/>
      <c r="G148" s="533"/>
      <c r="H148" s="176"/>
      <c r="I148" s="172"/>
      <c r="J148" s="173"/>
      <c r="K148" s="173"/>
      <c r="N148" s="120"/>
    </row>
    <row r="149" spans="1:14" ht="13.2" customHeight="1">
      <c r="A149" s="169">
        <f t="shared" si="2"/>
        <v>42965</v>
      </c>
      <c r="C149" s="168"/>
      <c r="D149" s="168"/>
      <c r="E149" s="168"/>
      <c r="F149" s="168"/>
      <c r="G149" s="533"/>
      <c r="H149" s="176"/>
      <c r="I149" s="172"/>
      <c r="J149" s="173"/>
      <c r="K149" s="173"/>
      <c r="N149" s="120"/>
    </row>
    <row r="150" spans="1:14" ht="13.2" customHeight="1">
      <c r="A150" s="169">
        <f t="shared" si="2"/>
        <v>42966</v>
      </c>
      <c r="C150" s="168"/>
      <c r="D150" s="168"/>
      <c r="E150" s="168"/>
      <c r="F150" s="168"/>
      <c r="G150" s="533"/>
      <c r="H150" s="176"/>
      <c r="I150" s="172"/>
      <c r="J150" s="173"/>
      <c r="K150" s="173"/>
      <c r="N150" s="120"/>
    </row>
    <row r="151" spans="1:14" ht="13.2" customHeight="1">
      <c r="A151" s="169">
        <f t="shared" si="2"/>
        <v>42967</v>
      </c>
      <c r="C151" s="168"/>
      <c r="D151" s="168"/>
      <c r="E151" s="168"/>
      <c r="F151" s="168"/>
      <c r="G151" s="533"/>
      <c r="H151" s="176"/>
      <c r="I151" s="172"/>
      <c r="J151" s="173"/>
      <c r="K151" s="173"/>
      <c r="N151" s="120"/>
    </row>
    <row r="152" spans="1:14" ht="13.2" customHeight="1">
      <c r="A152" s="169">
        <f t="shared" si="2"/>
        <v>42968</v>
      </c>
      <c r="C152" s="168"/>
      <c r="D152" s="168"/>
      <c r="E152" s="168"/>
      <c r="F152" s="168"/>
      <c r="G152" s="533"/>
      <c r="H152" s="176"/>
      <c r="I152" s="172"/>
      <c r="J152" s="173"/>
      <c r="K152" s="173"/>
      <c r="N152" s="120"/>
    </row>
    <row r="153" spans="1:14" ht="13.2" customHeight="1">
      <c r="A153" s="169">
        <f t="shared" si="2"/>
        <v>42969</v>
      </c>
      <c r="C153" s="168"/>
      <c r="D153" s="168"/>
      <c r="E153" s="168"/>
      <c r="F153" s="168"/>
      <c r="G153" s="533"/>
      <c r="H153" s="176"/>
      <c r="I153" s="172"/>
      <c r="J153" s="173"/>
      <c r="K153" s="173"/>
      <c r="N153" s="120"/>
    </row>
    <row r="154" spans="1:14" ht="13.2" customHeight="1">
      <c r="A154" s="169">
        <f t="shared" si="2"/>
        <v>42970</v>
      </c>
      <c r="C154" s="168"/>
      <c r="D154" s="168"/>
      <c r="E154" s="168"/>
      <c r="F154" s="168"/>
      <c r="G154" s="533"/>
      <c r="H154" s="176"/>
      <c r="I154" s="172"/>
      <c r="J154" s="173"/>
      <c r="K154" s="173"/>
      <c r="N154" s="120"/>
    </row>
    <row r="155" spans="1:14" ht="13.2" customHeight="1">
      <c r="A155" s="169">
        <f t="shared" si="2"/>
        <v>42971</v>
      </c>
      <c r="C155" s="168"/>
      <c r="D155" s="168"/>
      <c r="E155" s="168"/>
      <c r="F155" s="168"/>
      <c r="G155" s="533"/>
      <c r="H155" s="176"/>
      <c r="I155" s="172"/>
      <c r="J155" s="173"/>
      <c r="K155" s="173"/>
      <c r="N155" s="120"/>
    </row>
    <row r="156" spans="1:14" ht="13.2" customHeight="1">
      <c r="A156" s="169">
        <f t="shared" si="2"/>
        <v>42972</v>
      </c>
      <c r="C156" s="168"/>
      <c r="D156" s="168"/>
      <c r="E156" s="168"/>
      <c r="F156" s="168"/>
      <c r="G156" s="533"/>
      <c r="H156" s="176"/>
      <c r="I156" s="172"/>
      <c r="J156" s="173"/>
      <c r="K156" s="173"/>
      <c r="N156" s="120"/>
    </row>
    <row r="157" spans="1:14" ht="13.2" customHeight="1">
      <c r="A157" s="169">
        <f t="shared" si="2"/>
        <v>42973</v>
      </c>
      <c r="C157" s="168"/>
      <c r="D157" s="168"/>
      <c r="E157" s="168"/>
      <c r="F157" s="168"/>
      <c r="G157" s="533"/>
      <c r="H157" s="176"/>
      <c r="I157" s="172"/>
      <c r="J157" s="173"/>
      <c r="K157" s="173"/>
      <c r="N157" s="120"/>
    </row>
    <row r="158" spans="1:14" ht="13.2" customHeight="1">
      <c r="A158" s="169">
        <f t="shared" si="2"/>
        <v>42974</v>
      </c>
      <c r="C158" s="168"/>
      <c r="D158" s="168"/>
      <c r="E158" s="168"/>
      <c r="F158" s="168"/>
      <c r="G158" s="533"/>
      <c r="H158" s="176"/>
      <c r="I158" s="172"/>
      <c r="J158" s="173"/>
      <c r="K158" s="173"/>
      <c r="N158" s="120"/>
    </row>
    <row r="159" spans="1:14" ht="13.2" customHeight="1">
      <c r="A159" s="169">
        <f t="shared" si="2"/>
        <v>42975</v>
      </c>
      <c r="C159" s="168"/>
      <c r="D159" s="168"/>
      <c r="E159" s="168"/>
      <c r="F159" s="168"/>
      <c r="G159" s="533"/>
      <c r="H159" s="176"/>
      <c r="I159" s="172"/>
      <c r="J159" s="173"/>
      <c r="K159" s="173"/>
      <c r="N159" s="120"/>
    </row>
    <row r="160" spans="1:14" ht="13.2" customHeight="1">
      <c r="A160" s="169">
        <f t="shared" si="2"/>
        <v>42976</v>
      </c>
      <c r="C160" s="168"/>
      <c r="D160" s="168"/>
      <c r="E160" s="168"/>
      <c r="F160" s="168"/>
      <c r="G160" s="533"/>
      <c r="H160" s="176"/>
      <c r="I160" s="172"/>
      <c r="J160" s="173"/>
      <c r="K160" s="173"/>
      <c r="N160" s="120"/>
    </row>
    <row r="161" spans="1:14" ht="13.2" customHeight="1">
      <c r="A161" s="169">
        <f t="shared" si="2"/>
        <v>42977</v>
      </c>
      <c r="C161" s="168"/>
      <c r="D161" s="168"/>
      <c r="E161" s="168"/>
      <c r="F161" s="168"/>
      <c r="G161" s="533"/>
      <c r="H161" s="176"/>
      <c r="I161" s="172"/>
      <c r="J161" s="173"/>
      <c r="K161" s="173"/>
      <c r="N161" s="120"/>
    </row>
    <row r="162" spans="1:14" ht="13.2" customHeight="1">
      <c r="A162" s="169">
        <f t="shared" si="2"/>
        <v>42978</v>
      </c>
      <c r="C162" s="168"/>
      <c r="D162" s="168"/>
      <c r="E162" s="168"/>
      <c r="F162" s="168"/>
      <c r="G162" s="533"/>
      <c r="H162" s="176"/>
      <c r="I162" s="172"/>
      <c r="J162" s="173"/>
      <c r="K162" s="173"/>
      <c r="N162" s="120"/>
    </row>
    <row r="163" spans="1:14" ht="13.2" customHeight="1">
      <c r="A163" s="169">
        <f t="shared" si="2"/>
        <v>42979</v>
      </c>
      <c r="C163" s="168"/>
      <c r="D163" s="168"/>
      <c r="E163" s="168"/>
      <c r="F163" s="168"/>
      <c r="G163" s="533"/>
      <c r="H163" s="176"/>
      <c r="I163" s="172"/>
      <c r="J163" s="173"/>
      <c r="K163" s="173"/>
      <c r="N163" s="120"/>
    </row>
    <row r="164" spans="1:14" ht="13.2" customHeight="1">
      <c r="A164" s="169">
        <f t="shared" si="2"/>
        <v>42980</v>
      </c>
      <c r="C164" s="168"/>
      <c r="D164" s="168"/>
      <c r="E164" s="168"/>
      <c r="F164" s="168"/>
      <c r="G164" s="533"/>
      <c r="H164" s="176"/>
      <c r="I164" s="172"/>
      <c r="J164" s="173"/>
      <c r="K164" s="173"/>
      <c r="N164" s="120"/>
    </row>
    <row r="165" spans="1:14" ht="13.2" customHeight="1">
      <c r="A165" s="169">
        <f t="shared" si="2"/>
        <v>42981</v>
      </c>
      <c r="C165" s="168"/>
      <c r="D165" s="168"/>
      <c r="E165" s="168"/>
      <c r="F165" s="168"/>
      <c r="G165" s="533"/>
      <c r="H165" s="176"/>
      <c r="I165" s="172"/>
      <c r="J165" s="173"/>
      <c r="K165" s="173"/>
      <c r="N165" s="120"/>
    </row>
    <row r="166" spans="1:14" ht="13.2" customHeight="1">
      <c r="A166" s="169">
        <f t="shared" si="2"/>
        <v>42982</v>
      </c>
      <c r="C166" s="168"/>
      <c r="D166" s="168"/>
      <c r="E166" s="168"/>
      <c r="F166" s="168"/>
      <c r="G166" s="533"/>
      <c r="H166" s="176"/>
      <c r="I166" s="172"/>
      <c r="J166" s="173"/>
      <c r="K166" s="173"/>
      <c r="N166" s="120"/>
    </row>
    <row r="167" spans="1:14" ht="13.2" customHeight="1">
      <c r="A167" s="169">
        <f t="shared" si="2"/>
        <v>42983</v>
      </c>
      <c r="C167" s="168"/>
      <c r="D167" s="168"/>
      <c r="E167" s="168"/>
      <c r="F167" s="168"/>
      <c r="G167" s="533"/>
      <c r="H167" s="176"/>
      <c r="I167" s="172"/>
      <c r="J167" s="173"/>
      <c r="K167" s="173"/>
      <c r="N167" s="120"/>
    </row>
    <row r="168" spans="1:14" ht="13.2" customHeight="1">
      <c r="A168" s="169">
        <f t="shared" si="2"/>
        <v>42984</v>
      </c>
      <c r="C168" s="168"/>
      <c r="D168" s="168"/>
      <c r="E168" s="168"/>
      <c r="F168" s="168"/>
      <c r="G168" s="533"/>
      <c r="H168" s="176"/>
      <c r="I168" s="172"/>
      <c r="J168" s="173"/>
      <c r="K168" s="173"/>
      <c r="N168" s="120"/>
    </row>
    <row r="169" spans="1:14" ht="13.2" customHeight="1">
      <c r="A169" s="169">
        <f t="shared" si="2"/>
        <v>42985</v>
      </c>
      <c r="C169" s="168"/>
      <c r="D169" s="168"/>
      <c r="E169" s="168"/>
      <c r="F169" s="168"/>
      <c r="G169" s="533"/>
      <c r="H169" s="176"/>
      <c r="I169" s="172"/>
      <c r="J169" s="173"/>
      <c r="K169" s="173"/>
      <c r="N169" s="120"/>
    </row>
    <row r="170" spans="1:14" ht="13.2" customHeight="1">
      <c r="A170" s="169">
        <f t="shared" si="2"/>
        <v>42986</v>
      </c>
      <c r="C170" s="168"/>
      <c r="D170" s="168"/>
      <c r="E170" s="168"/>
      <c r="F170" s="168"/>
      <c r="G170" s="533"/>
      <c r="H170" s="176"/>
      <c r="I170" s="172"/>
      <c r="J170" s="173"/>
      <c r="K170" s="173"/>
      <c r="N170" s="120"/>
    </row>
    <row r="171" spans="1:14" ht="13.2" customHeight="1">
      <c r="A171" s="169">
        <f t="shared" si="2"/>
        <v>42987</v>
      </c>
      <c r="C171" s="168"/>
      <c r="D171" s="168"/>
      <c r="E171" s="168"/>
      <c r="F171" s="168"/>
      <c r="G171" s="533"/>
      <c r="H171" s="176"/>
      <c r="I171" s="172"/>
      <c r="J171" s="173"/>
      <c r="K171" s="173"/>
      <c r="N171" s="120"/>
    </row>
    <row r="172" spans="1:14" ht="13.2" customHeight="1">
      <c r="A172" s="169">
        <f t="shared" si="2"/>
        <v>42988</v>
      </c>
      <c r="C172" s="168"/>
      <c r="D172" s="168"/>
      <c r="E172" s="168"/>
      <c r="F172" s="168"/>
      <c r="G172" s="533"/>
      <c r="H172" s="176"/>
      <c r="I172" s="172"/>
      <c r="J172" s="173"/>
      <c r="K172" s="173"/>
      <c r="L172" s="132"/>
      <c r="N172" s="120"/>
    </row>
    <row r="173" spans="1:14" ht="13.2" customHeight="1">
      <c r="A173" s="169">
        <f t="shared" si="2"/>
        <v>42989</v>
      </c>
      <c r="C173" s="168"/>
      <c r="D173" s="168"/>
      <c r="E173" s="168"/>
      <c r="F173" s="168"/>
      <c r="G173" s="533"/>
      <c r="H173" s="176"/>
      <c r="I173" s="172"/>
      <c r="J173" s="173"/>
      <c r="K173" s="173"/>
      <c r="L173" s="132"/>
      <c r="N173" s="120"/>
    </row>
    <row r="174" spans="1:14" ht="13.2" customHeight="1">
      <c r="A174" s="169">
        <f t="shared" si="2"/>
        <v>42990</v>
      </c>
      <c r="C174" s="168"/>
      <c r="D174" s="168"/>
      <c r="E174" s="168"/>
      <c r="F174" s="168"/>
      <c r="G174" s="533"/>
      <c r="H174" s="176"/>
      <c r="I174" s="172"/>
      <c r="J174" s="173"/>
      <c r="K174" s="173"/>
      <c r="L174" s="132"/>
      <c r="M174" s="120"/>
      <c r="N174" s="120"/>
    </row>
    <row r="175" spans="1:14" ht="13.2" customHeight="1">
      <c r="A175" s="169">
        <f t="shared" si="2"/>
        <v>42991</v>
      </c>
      <c r="C175" s="168"/>
      <c r="D175" s="168"/>
      <c r="E175" s="168"/>
      <c r="F175" s="168"/>
      <c r="G175" s="533"/>
      <c r="H175" s="176"/>
      <c r="I175" s="172"/>
      <c r="J175" s="173"/>
      <c r="K175" s="173"/>
      <c r="L175" s="132"/>
      <c r="M175" s="120"/>
      <c r="N175" s="120"/>
    </row>
    <row r="176" spans="1:14" ht="13.2" customHeight="1">
      <c r="A176" s="169">
        <f t="shared" si="2"/>
        <v>42992</v>
      </c>
      <c r="C176" s="168"/>
      <c r="D176" s="168"/>
      <c r="E176" s="168"/>
      <c r="F176" s="168"/>
      <c r="G176" s="533"/>
      <c r="H176" s="176"/>
      <c r="I176" s="172"/>
      <c r="J176" s="173"/>
      <c r="K176" s="173"/>
      <c r="L176" s="132"/>
      <c r="M176" s="120"/>
      <c r="N176" s="120"/>
    </row>
    <row r="177" spans="1:14" ht="13.2" customHeight="1">
      <c r="A177" s="169">
        <f t="shared" si="2"/>
        <v>42993</v>
      </c>
      <c r="C177" s="168"/>
      <c r="D177" s="168"/>
      <c r="E177" s="168"/>
      <c r="F177" s="168"/>
      <c r="G177" s="533"/>
      <c r="H177" s="176"/>
      <c r="I177" s="172"/>
      <c r="J177" s="173"/>
      <c r="K177" s="173"/>
      <c r="L177" s="132"/>
      <c r="M177" s="120"/>
      <c r="N177" s="120"/>
    </row>
    <row r="178" spans="1:14" ht="13.2" customHeight="1">
      <c r="A178" s="169">
        <f t="shared" si="2"/>
        <v>42994</v>
      </c>
      <c r="C178" s="168"/>
      <c r="D178" s="168"/>
      <c r="E178" s="168"/>
      <c r="F178" s="168"/>
      <c r="G178" s="533"/>
      <c r="H178" s="176"/>
      <c r="I178" s="172"/>
      <c r="J178" s="173"/>
      <c r="K178" s="173"/>
      <c r="L178" s="132"/>
      <c r="M178" s="120"/>
      <c r="N178" s="120"/>
    </row>
    <row r="179" spans="1:14" ht="13.2" customHeight="1">
      <c r="A179" s="169">
        <f t="shared" si="2"/>
        <v>42995</v>
      </c>
      <c r="C179" s="168"/>
      <c r="D179" s="168"/>
      <c r="E179" s="168"/>
      <c r="F179" s="168"/>
      <c r="G179" s="533"/>
      <c r="H179" s="176"/>
      <c r="I179" s="172"/>
      <c r="J179" s="173"/>
      <c r="K179" s="173"/>
      <c r="L179" s="132"/>
      <c r="M179" s="120"/>
      <c r="N179" s="120"/>
    </row>
    <row r="180" spans="1:14" ht="13.2" customHeight="1">
      <c r="A180" s="169">
        <f t="shared" si="2"/>
        <v>42996</v>
      </c>
      <c r="C180" s="168"/>
      <c r="D180" s="168"/>
      <c r="E180" s="168"/>
      <c r="F180" s="168"/>
      <c r="G180" s="533"/>
      <c r="H180" s="176"/>
      <c r="I180" s="172"/>
      <c r="J180" s="173"/>
      <c r="K180" s="173"/>
      <c r="L180" s="132"/>
      <c r="M180" s="120"/>
      <c r="N180" s="120"/>
    </row>
    <row r="181" spans="1:14" ht="13.2" customHeight="1">
      <c r="A181" s="169">
        <f t="shared" si="2"/>
        <v>42997</v>
      </c>
      <c r="C181" s="168"/>
      <c r="D181" s="168"/>
      <c r="E181" s="168"/>
      <c r="F181" s="168"/>
      <c r="G181" s="533"/>
      <c r="H181" s="176"/>
      <c r="I181" s="172"/>
      <c r="J181" s="173"/>
      <c r="K181" s="173"/>
      <c r="L181" s="132"/>
      <c r="M181" s="120"/>
      <c r="N181" s="120"/>
    </row>
    <row r="182" spans="1:14" ht="13.2" customHeight="1">
      <c r="A182" s="169">
        <f t="shared" si="2"/>
        <v>42998</v>
      </c>
      <c r="C182" s="168"/>
      <c r="D182" s="168"/>
      <c r="E182" s="168"/>
      <c r="F182" s="168"/>
      <c r="G182" s="533"/>
      <c r="H182" s="176"/>
      <c r="I182" s="172"/>
      <c r="J182" s="173"/>
      <c r="K182" s="173"/>
      <c r="L182" s="132"/>
      <c r="M182" s="120"/>
      <c r="N182" s="120"/>
    </row>
    <row r="183" spans="1:14" ht="13.2" customHeight="1">
      <c r="A183" s="169">
        <f t="shared" si="2"/>
        <v>42999</v>
      </c>
      <c r="C183" s="168"/>
      <c r="D183" s="168"/>
      <c r="E183" s="168"/>
      <c r="F183" s="168"/>
      <c r="G183" s="533"/>
      <c r="H183" s="176"/>
      <c r="I183" s="172"/>
      <c r="J183" s="173"/>
      <c r="K183" s="173"/>
      <c r="L183" s="132"/>
      <c r="M183" s="120"/>
      <c r="N183" s="120"/>
    </row>
    <row r="184" spans="1:14" ht="13.2" customHeight="1">
      <c r="A184" s="169">
        <f t="shared" si="2"/>
        <v>43000</v>
      </c>
      <c r="C184" s="168"/>
      <c r="D184" s="168"/>
      <c r="E184" s="168"/>
      <c r="F184" s="168"/>
      <c r="G184" s="533"/>
      <c r="H184" s="176"/>
      <c r="I184" s="172"/>
      <c r="J184" s="173"/>
      <c r="K184" s="173"/>
      <c r="L184" s="132"/>
      <c r="M184" s="120"/>
      <c r="N184" s="120"/>
    </row>
    <row r="185" spans="1:14" ht="13.2" customHeight="1">
      <c r="A185" s="169">
        <f t="shared" si="2"/>
        <v>43001</v>
      </c>
      <c r="C185" s="168"/>
      <c r="D185" s="168"/>
      <c r="E185" s="168"/>
      <c r="F185" s="168"/>
      <c r="G185" s="533"/>
      <c r="H185" s="176"/>
      <c r="I185" s="172"/>
      <c r="J185" s="173"/>
      <c r="K185" s="173"/>
      <c r="L185" s="132"/>
      <c r="M185" s="120"/>
      <c r="N185" s="120"/>
    </row>
    <row r="186" spans="1:14" ht="13.2" customHeight="1">
      <c r="A186" s="169">
        <f t="shared" si="2"/>
        <v>43002</v>
      </c>
      <c r="C186" s="168"/>
      <c r="D186" s="168"/>
      <c r="E186" s="168"/>
      <c r="F186" s="168"/>
      <c r="G186" s="533"/>
      <c r="H186" s="176"/>
      <c r="I186" s="172"/>
      <c r="J186" s="173"/>
      <c r="K186" s="173"/>
      <c r="L186" s="132"/>
      <c r="M186" s="120"/>
      <c r="N186" s="120"/>
    </row>
    <row r="187" spans="1:14" ht="13.2" customHeight="1">
      <c r="A187" s="169">
        <f t="shared" si="2"/>
        <v>43003</v>
      </c>
      <c r="C187" s="168"/>
      <c r="D187" s="168"/>
      <c r="E187" s="168"/>
      <c r="F187" s="168"/>
      <c r="G187" s="533"/>
      <c r="H187" s="176"/>
      <c r="I187" s="172"/>
      <c r="J187" s="173"/>
      <c r="K187" s="173"/>
      <c r="L187" s="132"/>
      <c r="M187" s="120"/>
      <c r="N187" s="120"/>
    </row>
    <row r="188" spans="1:14" ht="13.2" customHeight="1">
      <c r="A188" s="169">
        <f t="shared" si="2"/>
        <v>43004</v>
      </c>
      <c r="C188" s="168"/>
      <c r="D188" s="168"/>
      <c r="E188" s="168"/>
      <c r="F188" s="168"/>
      <c r="G188" s="533"/>
      <c r="H188" s="176"/>
      <c r="I188" s="172"/>
      <c r="J188" s="173"/>
      <c r="K188" s="173"/>
      <c r="L188" s="132"/>
      <c r="M188" s="120"/>
      <c r="N188" s="120"/>
    </row>
    <row r="189" spans="1:14" ht="13.2" customHeight="1">
      <c r="A189" s="169">
        <f t="shared" si="2"/>
        <v>43005</v>
      </c>
      <c r="C189" s="168"/>
      <c r="D189" s="168"/>
      <c r="E189" s="168"/>
      <c r="F189" s="168"/>
      <c r="G189" s="533"/>
      <c r="H189" s="176"/>
      <c r="I189" s="172"/>
      <c r="J189" s="173"/>
      <c r="K189" s="173"/>
      <c r="L189" s="132"/>
      <c r="M189" s="120"/>
      <c r="N189" s="120"/>
    </row>
    <row r="190" spans="1:14" ht="13.2" customHeight="1">
      <c r="A190" s="169">
        <f t="shared" si="2"/>
        <v>43006</v>
      </c>
      <c r="C190" s="168"/>
      <c r="D190" s="168"/>
      <c r="E190" s="168"/>
      <c r="F190" s="168"/>
      <c r="G190" s="533"/>
      <c r="H190" s="176"/>
      <c r="I190" s="172"/>
      <c r="J190" s="173"/>
      <c r="K190" s="173"/>
      <c r="L190" s="132"/>
      <c r="M190" s="120"/>
      <c r="N190" s="120"/>
    </row>
    <row r="191" spans="1:14" ht="13.2" customHeight="1">
      <c r="A191" s="169">
        <f t="shared" si="2"/>
        <v>43007</v>
      </c>
      <c r="C191" s="168"/>
      <c r="D191" s="168"/>
      <c r="E191" s="168"/>
      <c r="F191" s="168"/>
      <c r="G191" s="533"/>
      <c r="H191" s="176"/>
      <c r="I191" s="172"/>
      <c r="J191" s="173"/>
      <c r="K191" s="173"/>
      <c r="L191" s="132"/>
      <c r="M191" s="120"/>
      <c r="N191" s="120"/>
    </row>
    <row r="192" spans="1:14" ht="13.2" customHeight="1">
      <c r="A192" s="169">
        <f t="shared" si="2"/>
        <v>43008</v>
      </c>
      <c r="C192" s="168"/>
      <c r="D192" s="168"/>
      <c r="E192" s="168"/>
      <c r="F192" s="168"/>
      <c r="G192" s="533"/>
      <c r="H192" s="176"/>
      <c r="I192" s="172"/>
      <c r="J192" s="173"/>
      <c r="K192" s="173"/>
      <c r="L192" s="132"/>
      <c r="M192" s="120"/>
      <c r="N192" s="120"/>
    </row>
    <row r="193" spans="1:14" ht="13.2" customHeight="1">
      <c r="A193" s="169">
        <f t="shared" si="2"/>
        <v>43009</v>
      </c>
      <c r="B193" s="136"/>
      <c r="C193" s="136"/>
      <c r="D193" s="531"/>
      <c r="E193" s="168"/>
      <c r="F193" s="166"/>
      <c r="G193" s="533"/>
      <c r="H193" s="176"/>
      <c r="I193" s="172"/>
      <c r="J193" s="173"/>
      <c r="K193" s="173"/>
      <c r="L193" s="132"/>
      <c r="M193" s="120"/>
      <c r="N193" s="120"/>
    </row>
    <row r="194" spans="1:14" ht="13.2" customHeight="1">
      <c r="A194" s="169">
        <f t="shared" si="2"/>
        <v>43010</v>
      </c>
      <c r="B194" s="136"/>
      <c r="C194" s="136"/>
      <c r="D194" s="531"/>
      <c r="E194" s="168"/>
      <c r="F194" s="166"/>
      <c r="G194" s="533"/>
      <c r="H194" s="176"/>
      <c r="I194" s="172"/>
      <c r="J194" s="173"/>
      <c r="K194" s="173"/>
      <c r="L194" s="132"/>
      <c r="M194" s="120"/>
      <c r="N194" s="120"/>
    </row>
    <row r="195" spans="1:14" ht="13.2" customHeight="1">
      <c r="A195" s="169">
        <f t="shared" si="2"/>
        <v>43011</v>
      </c>
      <c r="B195" s="136"/>
      <c r="C195" s="136"/>
      <c r="D195" s="531"/>
      <c r="E195" s="168"/>
      <c r="F195" s="166"/>
      <c r="G195" s="533"/>
      <c r="H195" s="176"/>
      <c r="I195" s="172"/>
      <c r="J195" s="173"/>
      <c r="K195" s="173"/>
      <c r="L195" s="132"/>
      <c r="M195" s="120"/>
      <c r="N195" s="120"/>
    </row>
    <row r="196" spans="1:14" ht="13.2" customHeight="1">
      <c r="A196" s="169">
        <f t="shared" si="2"/>
        <v>43012</v>
      </c>
      <c r="B196" s="136"/>
      <c r="C196" s="136"/>
      <c r="D196" s="531"/>
      <c r="E196" s="168"/>
      <c r="F196" s="166"/>
      <c r="G196" s="533"/>
      <c r="H196" s="176"/>
      <c r="I196" s="172"/>
      <c r="J196" s="173"/>
      <c r="K196" s="173"/>
      <c r="L196" s="132"/>
      <c r="M196" s="120"/>
      <c r="N196" s="120"/>
    </row>
    <row r="197" spans="1:14" ht="13.2" customHeight="1">
      <c r="A197" s="169">
        <f t="shared" si="2"/>
        <v>43013</v>
      </c>
      <c r="B197" s="136"/>
      <c r="C197" s="136"/>
      <c r="D197" s="531"/>
      <c r="E197" s="168"/>
      <c r="F197" s="166"/>
      <c r="G197" s="533"/>
      <c r="H197" s="176"/>
      <c r="I197" s="172"/>
      <c r="J197" s="173"/>
      <c r="K197" s="173"/>
      <c r="L197" s="132"/>
      <c r="M197" s="120"/>
      <c r="N197" s="120"/>
    </row>
    <row r="198" spans="1:14" ht="13.2" customHeight="1">
      <c r="A198" s="169">
        <f t="shared" si="2"/>
        <v>43014</v>
      </c>
      <c r="B198" s="136"/>
      <c r="C198" s="136"/>
      <c r="D198" s="531"/>
      <c r="E198" s="168"/>
      <c r="F198" s="166"/>
      <c r="G198" s="533"/>
      <c r="H198" s="176"/>
      <c r="I198" s="172"/>
      <c r="J198" s="173"/>
      <c r="K198" s="173"/>
      <c r="L198" s="132"/>
      <c r="M198" s="120"/>
      <c r="N198" s="120"/>
    </row>
    <row r="199" spans="1:14" ht="13.2" customHeight="1">
      <c r="A199" s="169">
        <f t="shared" si="2"/>
        <v>43015</v>
      </c>
      <c r="B199" s="136"/>
      <c r="C199" s="136"/>
      <c r="D199" s="531"/>
      <c r="E199" s="168"/>
      <c r="F199" s="166"/>
      <c r="G199" s="533"/>
      <c r="H199" s="176"/>
      <c r="I199" s="172"/>
      <c r="J199" s="173"/>
      <c r="K199" s="173"/>
      <c r="L199" s="132"/>
      <c r="M199" s="120"/>
      <c r="N199" s="120"/>
    </row>
    <row r="200" spans="1:14" ht="13.2" customHeight="1">
      <c r="A200" s="169">
        <f t="shared" si="2"/>
        <v>43016</v>
      </c>
      <c r="B200" s="136"/>
      <c r="C200" s="136"/>
      <c r="D200" s="531"/>
      <c r="E200" s="168"/>
      <c r="F200" s="166"/>
      <c r="G200" s="533"/>
      <c r="H200" s="176"/>
      <c r="I200" s="172"/>
      <c r="J200" s="173"/>
      <c r="K200" s="173"/>
      <c r="L200" s="132"/>
      <c r="M200" s="120"/>
      <c r="N200" s="120"/>
    </row>
    <row r="201" spans="1:14" ht="13.2" customHeight="1">
      <c r="A201" s="169">
        <f t="shared" si="2"/>
        <v>43017</v>
      </c>
      <c r="B201" s="136"/>
      <c r="C201" s="136"/>
      <c r="D201" s="531"/>
      <c r="E201" s="168"/>
      <c r="F201" s="166"/>
      <c r="G201" s="533"/>
      <c r="H201" s="176"/>
      <c r="I201" s="172"/>
      <c r="J201" s="173"/>
      <c r="K201" s="173"/>
      <c r="L201" s="132"/>
      <c r="M201" s="120"/>
      <c r="N201" s="120"/>
    </row>
    <row r="202" spans="1:14" ht="13.2" customHeight="1">
      <c r="A202" s="169">
        <f t="shared" si="2"/>
        <v>43018</v>
      </c>
      <c r="B202" s="136"/>
      <c r="C202" s="136"/>
      <c r="D202" s="531"/>
      <c r="E202" s="168"/>
      <c r="F202" s="168"/>
      <c r="G202" s="533"/>
      <c r="H202" s="176"/>
      <c r="I202" s="172"/>
      <c r="J202" s="173"/>
      <c r="K202" s="173"/>
      <c r="L202" s="132"/>
      <c r="M202" s="120"/>
      <c r="N202" s="120"/>
    </row>
    <row r="203" spans="1:14" ht="13.2" customHeight="1">
      <c r="A203" s="169">
        <f t="shared" ref="A203:A266" si="3">A202+1</f>
        <v>43019</v>
      </c>
      <c r="B203" s="136"/>
      <c r="C203" s="136"/>
      <c r="D203" s="531"/>
      <c r="E203" s="168"/>
      <c r="F203" s="166"/>
      <c r="G203" s="533"/>
      <c r="H203" s="176"/>
      <c r="I203" s="172"/>
      <c r="J203" s="173"/>
      <c r="K203" s="173"/>
      <c r="L203" s="132"/>
      <c r="M203" s="120"/>
      <c r="N203" s="120"/>
    </row>
    <row r="204" spans="1:14" ht="13.2" customHeight="1">
      <c r="A204" s="169">
        <f t="shared" si="3"/>
        <v>43020</v>
      </c>
      <c r="B204" s="136"/>
      <c r="C204" s="136"/>
      <c r="D204" s="531"/>
      <c r="E204" s="168"/>
      <c r="F204" s="166"/>
      <c r="G204" s="533"/>
      <c r="H204" s="176"/>
      <c r="I204" s="172"/>
      <c r="J204" s="173"/>
      <c r="K204" s="173"/>
      <c r="L204" s="132"/>
      <c r="M204" s="120"/>
      <c r="N204" s="120"/>
    </row>
    <row r="205" spans="1:14" ht="13.2" customHeight="1">
      <c r="A205" s="169">
        <f t="shared" si="3"/>
        <v>43021</v>
      </c>
      <c r="B205" s="136"/>
      <c r="C205" s="136"/>
      <c r="D205" s="531"/>
      <c r="E205" s="168"/>
      <c r="F205" s="166"/>
      <c r="G205" s="533"/>
      <c r="H205" s="176"/>
      <c r="I205" s="172"/>
      <c r="J205" s="173"/>
      <c r="K205" s="173"/>
      <c r="L205" s="132"/>
      <c r="M205" s="120"/>
      <c r="N205" s="120"/>
    </row>
    <row r="206" spans="1:14" ht="13.2" customHeight="1">
      <c r="A206" s="169">
        <f t="shared" si="3"/>
        <v>43022</v>
      </c>
      <c r="B206" s="136"/>
      <c r="C206" s="136"/>
      <c r="D206" s="531"/>
      <c r="E206" s="168"/>
      <c r="F206" s="166"/>
      <c r="G206" s="533"/>
      <c r="H206" s="176"/>
      <c r="I206" s="172"/>
      <c r="J206" s="173"/>
      <c r="K206" s="173"/>
      <c r="L206" s="132"/>
      <c r="M206" s="120"/>
      <c r="N206" s="120"/>
    </row>
    <row r="207" spans="1:14" ht="13.2" customHeight="1">
      <c r="A207" s="169">
        <f t="shared" si="3"/>
        <v>43023</v>
      </c>
      <c r="B207" s="136"/>
      <c r="C207" s="136"/>
      <c r="D207" s="531"/>
      <c r="E207" s="168"/>
      <c r="F207" s="166"/>
      <c r="G207" s="533"/>
      <c r="H207" s="176"/>
      <c r="I207" s="172"/>
      <c r="J207" s="173"/>
      <c r="K207" s="173"/>
      <c r="L207" s="132"/>
      <c r="M207" s="120"/>
      <c r="N207" s="120"/>
    </row>
    <row r="208" spans="1:14" ht="13.2" customHeight="1">
      <c r="A208" s="169">
        <f t="shared" si="3"/>
        <v>43024</v>
      </c>
      <c r="B208" s="136"/>
      <c r="C208" s="136"/>
      <c r="D208" s="531"/>
      <c r="E208" s="168"/>
      <c r="F208" s="166"/>
      <c r="G208" s="533"/>
      <c r="H208" s="176"/>
      <c r="I208" s="172"/>
      <c r="J208" s="173"/>
      <c r="K208" s="173"/>
      <c r="L208" s="132"/>
      <c r="M208" s="120"/>
      <c r="N208" s="120"/>
    </row>
    <row r="209" spans="1:14" ht="13.2" customHeight="1">
      <c r="A209" s="169">
        <f t="shared" si="3"/>
        <v>43025</v>
      </c>
      <c r="B209" s="136"/>
      <c r="C209" s="136"/>
      <c r="D209" s="531"/>
      <c r="E209" s="168"/>
      <c r="F209" s="166"/>
      <c r="G209" s="533"/>
      <c r="H209" s="176"/>
      <c r="I209" s="172"/>
      <c r="J209" s="173"/>
      <c r="K209" s="173"/>
      <c r="L209" s="132"/>
      <c r="M209" s="120"/>
      <c r="N209" s="120"/>
    </row>
    <row r="210" spans="1:14" ht="13.2" customHeight="1">
      <c r="A210" s="169">
        <f t="shared" si="3"/>
        <v>43026</v>
      </c>
      <c r="B210" s="136"/>
      <c r="C210" s="136"/>
      <c r="D210" s="531"/>
      <c r="E210" s="168"/>
      <c r="F210" s="166"/>
      <c r="G210" s="533"/>
      <c r="H210" s="176"/>
      <c r="I210" s="172"/>
      <c r="J210" s="173"/>
      <c r="K210" s="173"/>
      <c r="L210" s="132"/>
      <c r="M210" s="120"/>
      <c r="N210" s="120"/>
    </row>
    <row r="211" spans="1:14" ht="13.2" customHeight="1">
      <c r="A211" s="169">
        <f t="shared" si="3"/>
        <v>43027</v>
      </c>
      <c r="B211" s="136"/>
      <c r="C211" s="136"/>
      <c r="D211" s="531"/>
      <c r="E211" s="168"/>
      <c r="F211" s="166"/>
      <c r="G211" s="533"/>
      <c r="H211" s="176"/>
      <c r="I211" s="172"/>
      <c r="J211" s="173"/>
      <c r="K211" s="173"/>
      <c r="L211" s="132"/>
      <c r="M211" s="120"/>
      <c r="N211" s="120"/>
    </row>
    <row r="212" spans="1:14" ht="13.2" customHeight="1">
      <c r="A212" s="169">
        <f t="shared" si="3"/>
        <v>43028</v>
      </c>
      <c r="B212" s="136"/>
      <c r="C212" s="136"/>
      <c r="D212" s="531"/>
      <c r="E212" s="168"/>
      <c r="F212" s="166"/>
      <c r="G212" s="533"/>
      <c r="H212" s="176"/>
      <c r="I212" s="172"/>
      <c r="J212" s="173"/>
      <c r="K212" s="173"/>
      <c r="L212" s="132"/>
      <c r="M212" s="120"/>
      <c r="N212" s="120"/>
    </row>
    <row r="213" spans="1:14" ht="13.2" customHeight="1">
      <c r="A213" s="169">
        <f t="shared" si="3"/>
        <v>43029</v>
      </c>
      <c r="B213" s="136"/>
      <c r="C213" s="136"/>
      <c r="D213" s="531"/>
      <c r="E213" s="168"/>
      <c r="F213" s="166"/>
      <c r="G213" s="533"/>
      <c r="H213" s="176"/>
      <c r="I213" s="532"/>
      <c r="J213" s="173"/>
      <c r="K213" s="173"/>
      <c r="L213" s="132"/>
      <c r="M213" s="120"/>
      <c r="N213" s="120"/>
    </row>
    <row r="214" spans="1:14" ht="13.2" customHeight="1">
      <c r="A214" s="169">
        <f t="shared" si="3"/>
        <v>43030</v>
      </c>
      <c r="B214" s="136"/>
      <c r="C214" s="136"/>
      <c r="D214" s="531"/>
      <c r="E214" s="168"/>
      <c r="F214" s="166"/>
      <c r="G214" s="533"/>
      <c r="H214" s="176"/>
      <c r="I214" s="172"/>
      <c r="J214" s="173"/>
      <c r="K214" s="173"/>
      <c r="L214" s="132"/>
      <c r="M214" s="120"/>
      <c r="N214" s="120"/>
    </row>
    <row r="215" spans="1:14" ht="13.2" customHeight="1">
      <c r="A215" s="169">
        <f t="shared" si="3"/>
        <v>43031</v>
      </c>
      <c r="B215" s="136"/>
      <c r="C215" s="136"/>
      <c r="D215" s="531"/>
      <c r="E215" s="168"/>
      <c r="F215" s="166"/>
      <c r="G215" s="533"/>
      <c r="H215" s="176"/>
      <c r="I215" s="172"/>
      <c r="J215" s="173"/>
      <c r="K215" s="173"/>
      <c r="L215" s="132"/>
      <c r="M215" s="120"/>
      <c r="N215" s="120"/>
    </row>
    <row r="216" spans="1:14" ht="13.2" customHeight="1">
      <c r="A216" s="169">
        <f t="shared" si="3"/>
        <v>43032</v>
      </c>
      <c r="B216" s="136"/>
      <c r="C216" s="136"/>
      <c r="D216" s="531"/>
      <c r="E216" s="168"/>
      <c r="F216" s="166"/>
      <c r="G216" s="533"/>
      <c r="H216" s="176"/>
      <c r="I216" s="172"/>
      <c r="J216" s="173"/>
      <c r="K216" s="173"/>
      <c r="L216" s="132"/>
      <c r="M216" s="120"/>
      <c r="N216" s="120"/>
    </row>
    <row r="217" spans="1:14" ht="13.2" customHeight="1">
      <c r="A217" s="169">
        <f t="shared" si="3"/>
        <v>43033</v>
      </c>
      <c r="B217" s="136"/>
      <c r="C217" s="136"/>
      <c r="D217" s="531"/>
      <c r="E217" s="168"/>
      <c r="F217" s="166"/>
      <c r="G217" s="533"/>
      <c r="H217" s="176"/>
      <c r="I217" s="172"/>
      <c r="J217" s="173"/>
      <c r="K217" s="173"/>
      <c r="L217" s="132"/>
      <c r="M217" s="120"/>
      <c r="N217" s="120"/>
    </row>
    <row r="218" spans="1:14" ht="13.2" customHeight="1">
      <c r="A218" s="169">
        <f t="shared" si="3"/>
        <v>43034</v>
      </c>
      <c r="B218" s="136"/>
      <c r="C218" s="136"/>
      <c r="D218" s="531"/>
      <c r="E218" s="168"/>
      <c r="F218" s="166"/>
      <c r="G218" s="533"/>
      <c r="H218" s="176"/>
      <c r="I218" s="172"/>
      <c r="J218" s="173"/>
      <c r="K218" s="173"/>
      <c r="L218" s="132"/>
      <c r="M218" s="120"/>
      <c r="N218" s="120"/>
    </row>
    <row r="219" spans="1:14" ht="13.2" customHeight="1">
      <c r="A219" s="169">
        <f t="shared" si="3"/>
        <v>43035</v>
      </c>
      <c r="B219" s="136"/>
      <c r="C219" s="136"/>
      <c r="D219" s="531"/>
      <c r="E219" s="168"/>
      <c r="F219" s="166"/>
      <c r="G219" s="533"/>
      <c r="H219" s="176"/>
      <c r="I219" s="172"/>
      <c r="J219" s="173"/>
      <c r="K219" s="173"/>
      <c r="L219" s="132"/>
      <c r="M219" s="120"/>
      <c r="N219" s="120"/>
    </row>
    <row r="220" spans="1:14" ht="13.2" customHeight="1">
      <c r="A220" s="169">
        <f t="shared" si="3"/>
        <v>43036</v>
      </c>
      <c r="B220" s="136"/>
      <c r="C220" s="136"/>
      <c r="D220" s="531"/>
      <c r="E220" s="168"/>
      <c r="F220" s="166"/>
      <c r="G220" s="533"/>
      <c r="H220" s="176"/>
      <c r="I220" s="172"/>
      <c r="J220" s="173"/>
      <c r="K220" s="173"/>
      <c r="L220" s="132"/>
      <c r="M220" s="120"/>
      <c r="N220" s="120"/>
    </row>
    <row r="221" spans="1:14" ht="13.2" customHeight="1">
      <c r="A221" s="169">
        <f t="shared" si="3"/>
        <v>43037</v>
      </c>
      <c r="B221" s="136"/>
      <c r="C221" s="136"/>
      <c r="D221" s="531"/>
      <c r="E221" s="168"/>
      <c r="F221" s="166"/>
      <c r="G221" s="533"/>
      <c r="H221" s="176"/>
      <c r="I221" s="172"/>
      <c r="J221" s="173"/>
      <c r="K221" s="173"/>
      <c r="L221" s="132"/>
      <c r="M221" s="120"/>
      <c r="N221" s="120"/>
    </row>
    <row r="222" spans="1:14" ht="13.2" customHeight="1">
      <c r="A222" s="169">
        <f t="shared" si="3"/>
        <v>43038</v>
      </c>
      <c r="B222" s="136"/>
      <c r="C222" s="136"/>
      <c r="D222" s="531"/>
      <c r="E222" s="168"/>
      <c r="F222" s="166"/>
      <c r="G222" s="533"/>
      <c r="H222" s="176"/>
      <c r="I222" s="172"/>
      <c r="J222" s="173"/>
      <c r="K222" s="173"/>
      <c r="L222" s="132"/>
      <c r="M222" s="120"/>
      <c r="N222" s="120"/>
    </row>
    <row r="223" spans="1:14" ht="13.2" customHeight="1">
      <c r="A223" s="169">
        <f t="shared" si="3"/>
        <v>43039</v>
      </c>
      <c r="B223" s="136"/>
      <c r="C223" s="136"/>
      <c r="D223" s="531"/>
      <c r="E223" s="168"/>
      <c r="F223" s="166"/>
      <c r="G223" s="533"/>
      <c r="H223" s="176"/>
      <c r="I223" s="172"/>
      <c r="J223" s="173"/>
      <c r="K223" s="173"/>
      <c r="L223" s="132"/>
      <c r="M223" s="120"/>
      <c r="N223" s="120"/>
    </row>
    <row r="224" spans="1:14" ht="13.2" customHeight="1">
      <c r="A224" s="169">
        <f t="shared" si="3"/>
        <v>43040</v>
      </c>
      <c r="B224" s="136"/>
      <c r="C224" s="136"/>
      <c r="D224" s="136"/>
      <c r="E224" s="166"/>
      <c r="F224" s="166"/>
      <c r="G224" s="168"/>
      <c r="H224" s="176"/>
      <c r="I224" s="172"/>
      <c r="J224" s="173"/>
      <c r="K224" s="173"/>
      <c r="L224" s="132"/>
      <c r="M224" s="120"/>
      <c r="N224" s="120"/>
    </row>
    <row r="225" spans="1:14" ht="13.2" customHeight="1">
      <c r="A225" s="169">
        <f t="shared" si="3"/>
        <v>43041</v>
      </c>
      <c r="B225" s="136"/>
      <c r="C225" s="136"/>
      <c r="D225" s="136"/>
      <c r="E225" s="166"/>
      <c r="F225" s="166"/>
      <c r="G225" s="168"/>
      <c r="H225" s="176"/>
      <c r="I225" s="172"/>
      <c r="J225" s="173"/>
      <c r="K225" s="173"/>
      <c r="L225" s="132"/>
      <c r="M225" s="120"/>
      <c r="N225" s="120"/>
    </row>
    <row r="226" spans="1:14" ht="13.2" customHeight="1">
      <c r="A226" s="169">
        <f t="shared" si="3"/>
        <v>43042</v>
      </c>
      <c r="B226" s="136"/>
      <c r="C226" s="136"/>
      <c r="D226" s="136"/>
      <c r="E226" s="166"/>
      <c r="F226" s="166"/>
      <c r="G226" s="168"/>
      <c r="H226" s="176"/>
      <c r="I226" s="172"/>
      <c r="J226" s="173"/>
      <c r="K226" s="173"/>
      <c r="L226" s="132"/>
      <c r="M226" s="120"/>
      <c r="N226" s="120"/>
    </row>
    <row r="227" spans="1:14" ht="13.2" customHeight="1">
      <c r="A227" s="169">
        <f t="shared" si="3"/>
        <v>43043</v>
      </c>
      <c r="B227" s="136"/>
      <c r="C227" s="136"/>
      <c r="D227" s="136"/>
      <c r="E227" s="166"/>
      <c r="F227" s="166"/>
      <c r="G227" s="168"/>
      <c r="H227" s="176"/>
      <c r="I227" s="172"/>
      <c r="J227" s="173"/>
      <c r="K227" s="173"/>
      <c r="L227" s="132"/>
      <c r="M227" s="120"/>
      <c r="N227" s="120"/>
    </row>
    <row r="228" spans="1:14" ht="13.2" customHeight="1">
      <c r="A228" s="169">
        <f t="shared" si="3"/>
        <v>43044</v>
      </c>
      <c r="B228" s="136"/>
      <c r="C228" s="136"/>
      <c r="D228" s="136"/>
      <c r="E228" s="166"/>
      <c r="F228" s="166"/>
      <c r="G228" s="168"/>
      <c r="H228" s="176"/>
      <c r="I228" s="172"/>
      <c r="J228" s="173"/>
      <c r="K228" s="173"/>
      <c r="L228" s="132"/>
      <c r="M228" s="120"/>
      <c r="N228" s="120"/>
    </row>
    <row r="229" spans="1:14" ht="13.2" customHeight="1">
      <c r="A229" s="169">
        <f t="shared" si="3"/>
        <v>43045</v>
      </c>
      <c r="B229" s="136"/>
      <c r="C229" s="136"/>
      <c r="D229" s="136"/>
      <c r="E229" s="166"/>
      <c r="F229" s="166"/>
      <c r="G229" s="168"/>
      <c r="H229" s="176"/>
      <c r="I229" s="172"/>
      <c r="J229" s="173"/>
      <c r="K229" s="173"/>
      <c r="L229" s="132"/>
      <c r="M229" s="120"/>
      <c r="N229" s="120"/>
    </row>
    <row r="230" spans="1:14" ht="13.2" customHeight="1">
      <c r="A230" s="169">
        <f t="shared" si="3"/>
        <v>43046</v>
      </c>
      <c r="B230" s="136"/>
      <c r="C230" s="136"/>
      <c r="D230" s="136"/>
      <c r="E230" s="166"/>
      <c r="F230" s="166"/>
      <c r="G230" s="168"/>
      <c r="H230" s="176"/>
      <c r="I230" s="172"/>
      <c r="J230" s="173"/>
      <c r="K230" s="173"/>
      <c r="L230" s="132"/>
      <c r="M230" s="120"/>
      <c r="N230" s="120"/>
    </row>
    <row r="231" spans="1:14" ht="13.2" customHeight="1">
      <c r="A231" s="169">
        <f t="shared" si="3"/>
        <v>43047</v>
      </c>
      <c r="B231" s="136"/>
      <c r="C231" s="136"/>
      <c r="D231" s="136"/>
      <c r="E231" s="166"/>
      <c r="F231" s="166"/>
      <c r="G231" s="168"/>
      <c r="H231" s="176"/>
      <c r="I231" s="172"/>
      <c r="J231" s="173"/>
      <c r="K231" s="173"/>
      <c r="L231" s="132"/>
      <c r="M231" s="120"/>
      <c r="N231" s="120"/>
    </row>
    <row r="232" spans="1:14" ht="13.2" customHeight="1">
      <c r="A232" s="169">
        <f t="shared" si="3"/>
        <v>43048</v>
      </c>
      <c r="B232" s="136"/>
      <c r="C232" s="136"/>
      <c r="D232" s="136"/>
      <c r="E232" s="166"/>
      <c r="F232" s="166"/>
      <c r="G232" s="168"/>
      <c r="H232" s="176"/>
      <c r="I232" s="172"/>
      <c r="J232" s="173"/>
      <c r="K232" s="173"/>
      <c r="L232" s="132"/>
      <c r="M232" s="120"/>
      <c r="N232" s="120"/>
    </row>
    <row r="233" spans="1:14" ht="13.2" customHeight="1">
      <c r="A233" s="169">
        <f t="shared" si="3"/>
        <v>43049</v>
      </c>
      <c r="B233" s="136"/>
      <c r="C233" s="136"/>
      <c r="D233" s="136"/>
      <c r="E233" s="166"/>
      <c r="F233" s="166"/>
      <c r="G233" s="168"/>
      <c r="H233" s="176"/>
      <c r="I233" s="172"/>
      <c r="J233" s="173"/>
      <c r="K233" s="173"/>
      <c r="L233" s="132"/>
      <c r="M233" s="120"/>
      <c r="N233" s="120"/>
    </row>
    <row r="234" spans="1:14" ht="13.2" customHeight="1">
      <c r="A234" s="169">
        <f t="shared" si="3"/>
        <v>43050</v>
      </c>
      <c r="B234" s="136"/>
      <c r="C234" s="136"/>
      <c r="D234" s="136"/>
      <c r="E234" s="166"/>
      <c r="F234" s="166"/>
      <c r="G234" s="168"/>
      <c r="H234" s="176"/>
      <c r="I234" s="172"/>
      <c r="J234" s="173"/>
      <c r="K234" s="173"/>
      <c r="L234" s="132"/>
      <c r="M234" s="120"/>
      <c r="N234" s="120"/>
    </row>
    <row r="235" spans="1:14" ht="13.2" customHeight="1">
      <c r="A235" s="169">
        <f t="shared" si="3"/>
        <v>43051</v>
      </c>
      <c r="B235" s="136"/>
      <c r="C235" s="136"/>
      <c r="D235" s="136"/>
      <c r="E235" s="166"/>
      <c r="F235" s="166"/>
      <c r="G235" s="168"/>
      <c r="H235" s="176"/>
      <c r="I235" s="172"/>
      <c r="J235" s="173"/>
      <c r="K235" s="173"/>
      <c r="L235" s="132"/>
      <c r="M235" s="120"/>
      <c r="N235" s="120"/>
    </row>
    <row r="236" spans="1:14" ht="13.2" customHeight="1">
      <c r="A236" s="169">
        <f t="shared" si="3"/>
        <v>43052</v>
      </c>
      <c r="B236" s="136"/>
      <c r="C236" s="136"/>
      <c r="D236" s="136"/>
      <c r="E236" s="166"/>
      <c r="F236" s="166"/>
      <c r="G236" s="168"/>
      <c r="H236" s="176"/>
      <c r="I236" s="172"/>
      <c r="J236" s="173"/>
      <c r="K236" s="173"/>
      <c r="L236" s="132"/>
      <c r="M236" s="120"/>
      <c r="N236" s="120"/>
    </row>
    <row r="237" spans="1:14" ht="13.2" customHeight="1">
      <c r="A237" s="169">
        <f t="shared" si="3"/>
        <v>43053</v>
      </c>
      <c r="B237" s="136"/>
      <c r="C237" s="136"/>
      <c r="D237" s="136"/>
      <c r="E237" s="166"/>
      <c r="F237" s="166"/>
      <c r="G237" s="168"/>
      <c r="H237" s="176"/>
      <c r="I237" s="172"/>
      <c r="J237" s="173"/>
      <c r="K237" s="173"/>
      <c r="L237" s="132"/>
      <c r="M237" s="120"/>
      <c r="N237" s="120"/>
    </row>
    <row r="238" spans="1:14" ht="13.2" customHeight="1">
      <c r="A238" s="169">
        <f t="shared" si="3"/>
        <v>43054</v>
      </c>
      <c r="B238" s="136"/>
      <c r="C238" s="136"/>
      <c r="D238" s="136"/>
      <c r="E238" s="166"/>
      <c r="F238" s="166"/>
      <c r="G238" s="168"/>
      <c r="H238" s="176"/>
      <c r="I238" s="172"/>
      <c r="J238" s="173"/>
      <c r="K238" s="173"/>
      <c r="L238" s="132"/>
      <c r="M238" s="120"/>
      <c r="N238" s="120"/>
    </row>
    <row r="239" spans="1:14" ht="13.2" customHeight="1">
      <c r="A239" s="169">
        <f t="shared" si="3"/>
        <v>43055</v>
      </c>
      <c r="B239" s="136"/>
      <c r="C239" s="136"/>
      <c r="D239" s="136"/>
      <c r="E239" s="166"/>
      <c r="F239" s="166"/>
      <c r="G239" s="168"/>
      <c r="H239" s="176"/>
      <c r="I239" s="172"/>
      <c r="J239" s="173"/>
      <c r="K239" s="173"/>
      <c r="L239" s="132"/>
      <c r="M239" s="120"/>
      <c r="N239" s="120"/>
    </row>
    <row r="240" spans="1:14" ht="13.2" customHeight="1">
      <c r="A240" s="169">
        <f t="shared" si="3"/>
        <v>43056</v>
      </c>
      <c r="B240" s="136"/>
      <c r="C240" s="136"/>
      <c r="D240" s="136"/>
      <c r="E240" s="166"/>
      <c r="F240" s="166"/>
      <c r="G240" s="168"/>
      <c r="H240" s="176"/>
      <c r="I240" s="172"/>
      <c r="J240" s="173"/>
      <c r="K240" s="173"/>
      <c r="L240" s="132"/>
      <c r="M240" s="120"/>
      <c r="N240" s="120"/>
    </row>
    <row r="241" spans="1:14" ht="13.2" customHeight="1">
      <c r="A241" s="169">
        <f t="shared" si="3"/>
        <v>43057</v>
      </c>
      <c r="B241" s="136"/>
      <c r="C241" s="136"/>
      <c r="D241" s="136"/>
      <c r="E241" s="166"/>
      <c r="F241" s="166"/>
      <c r="G241" s="168"/>
      <c r="H241" s="176"/>
      <c r="I241" s="172"/>
      <c r="J241" s="173"/>
      <c r="K241" s="173"/>
      <c r="L241" s="132"/>
      <c r="M241" s="120"/>
      <c r="N241" s="120"/>
    </row>
    <row r="242" spans="1:14" ht="13.2" customHeight="1">
      <c r="A242" s="169">
        <f t="shared" si="3"/>
        <v>43058</v>
      </c>
      <c r="B242" s="136"/>
      <c r="C242" s="136"/>
      <c r="D242" s="136"/>
      <c r="E242" s="166"/>
      <c r="F242" s="166"/>
      <c r="G242" s="168"/>
      <c r="H242" s="176"/>
      <c r="I242" s="172"/>
      <c r="J242" s="173"/>
      <c r="K242" s="173"/>
      <c r="L242" s="132"/>
      <c r="M242" s="120"/>
      <c r="N242" s="120"/>
    </row>
    <row r="243" spans="1:14" ht="13.2" customHeight="1">
      <c r="A243" s="169">
        <f t="shared" si="3"/>
        <v>43059</v>
      </c>
      <c r="B243" s="136"/>
      <c r="C243" s="136"/>
      <c r="D243" s="136"/>
      <c r="E243" s="166"/>
      <c r="F243" s="166"/>
      <c r="G243" s="168"/>
      <c r="H243" s="176"/>
      <c r="I243" s="172"/>
      <c r="J243" s="173"/>
      <c r="K243" s="173"/>
      <c r="L243" s="132"/>
      <c r="M243" s="120"/>
      <c r="N243" s="120"/>
    </row>
    <row r="244" spans="1:14" ht="13.2" customHeight="1">
      <c r="A244" s="169">
        <f t="shared" si="3"/>
        <v>43060</v>
      </c>
      <c r="B244" s="136"/>
      <c r="C244" s="136"/>
      <c r="D244" s="136"/>
      <c r="E244" s="166"/>
      <c r="F244" s="166"/>
      <c r="G244" s="168"/>
      <c r="H244" s="176"/>
      <c r="I244" s="172"/>
      <c r="J244" s="173"/>
      <c r="K244" s="173"/>
      <c r="L244" s="132"/>
      <c r="M244" s="120"/>
      <c r="N244" s="120"/>
    </row>
    <row r="245" spans="1:14" ht="13.2" customHeight="1">
      <c r="A245" s="169">
        <f t="shared" si="3"/>
        <v>43061</v>
      </c>
      <c r="B245" s="136"/>
      <c r="C245" s="136"/>
      <c r="D245" s="136"/>
      <c r="E245" s="166"/>
      <c r="F245" s="166"/>
      <c r="G245" s="168"/>
      <c r="H245" s="176"/>
      <c r="I245" s="172"/>
      <c r="J245" s="173"/>
      <c r="K245" s="173"/>
      <c r="L245" s="132"/>
      <c r="M245" s="120"/>
      <c r="N245" s="120"/>
    </row>
    <row r="246" spans="1:14" ht="13.2" customHeight="1">
      <c r="A246" s="169">
        <f t="shared" si="3"/>
        <v>43062</v>
      </c>
      <c r="B246" s="136"/>
      <c r="C246" s="136"/>
      <c r="D246" s="136"/>
      <c r="E246" s="166"/>
      <c r="F246" s="166"/>
      <c r="G246" s="168"/>
      <c r="H246" s="176"/>
      <c r="I246" s="172"/>
      <c r="J246" s="173"/>
      <c r="K246" s="173"/>
      <c r="L246" s="132"/>
      <c r="M246" s="120"/>
      <c r="N246" s="120"/>
    </row>
    <row r="247" spans="1:14" ht="13.2" customHeight="1">
      <c r="A247" s="169">
        <f t="shared" si="3"/>
        <v>43063</v>
      </c>
      <c r="B247" s="136"/>
      <c r="C247" s="136"/>
      <c r="D247" s="136"/>
      <c r="E247" s="166"/>
      <c r="F247" s="166"/>
      <c r="G247" s="168"/>
      <c r="H247" s="176"/>
      <c r="I247" s="172"/>
      <c r="J247" s="173"/>
      <c r="K247" s="173"/>
      <c r="L247" s="132"/>
      <c r="M247" s="120"/>
      <c r="N247" s="120"/>
    </row>
    <row r="248" spans="1:14" ht="13.2" customHeight="1">
      <c r="A248" s="169">
        <f t="shared" si="3"/>
        <v>43064</v>
      </c>
      <c r="B248" s="136"/>
      <c r="C248" s="136"/>
      <c r="D248" s="136"/>
      <c r="E248" s="166"/>
      <c r="F248" s="166"/>
      <c r="G248" s="168"/>
      <c r="H248" s="176"/>
      <c r="I248" s="172"/>
      <c r="J248" s="173"/>
      <c r="K248" s="173"/>
      <c r="L248" s="132"/>
      <c r="M248" s="120"/>
      <c r="N248" s="120"/>
    </row>
    <row r="249" spans="1:14" ht="13.2" customHeight="1">
      <c r="A249" s="169">
        <f t="shared" si="3"/>
        <v>43065</v>
      </c>
      <c r="B249" s="136"/>
      <c r="C249" s="136"/>
      <c r="D249" s="136"/>
      <c r="E249" s="166"/>
      <c r="F249" s="166"/>
      <c r="G249" s="168"/>
      <c r="H249" s="176"/>
      <c r="I249" s="532"/>
      <c r="J249" s="173"/>
      <c r="K249" s="173"/>
      <c r="L249" s="132"/>
      <c r="M249" s="120"/>
      <c r="N249" s="120"/>
    </row>
    <row r="250" spans="1:14" ht="13.2" customHeight="1">
      <c r="A250" s="169">
        <f t="shared" si="3"/>
        <v>43066</v>
      </c>
      <c r="B250" s="136"/>
      <c r="C250" s="136"/>
      <c r="D250" s="136"/>
      <c r="E250" s="166"/>
      <c r="F250" s="166"/>
      <c r="G250" s="168"/>
      <c r="I250" s="172"/>
      <c r="J250" s="173"/>
      <c r="K250" s="173"/>
      <c r="L250" s="132"/>
      <c r="M250" s="120"/>
      <c r="N250" s="120"/>
    </row>
    <row r="251" spans="1:14" ht="13.2" customHeight="1">
      <c r="A251" s="169">
        <f t="shared" si="3"/>
        <v>43067</v>
      </c>
      <c r="B251" s="136"/>
      <c r="C251" s="136"/>
      <c r="D251" s="136"/>
      <c r="E251" s="166"/>
      <c r="F251" s="166"/>
      <c r="G251" s="168"/>
      <c r="H251" s="176"/>
      <c r="I251" s="172"/>
      <c r="J251" s="173"/>
      <c r="K251" s="173"/>
      <c r="L251" s="132"/>
      <c r="M251" s="120"/>
      <c r="N251" s="120"/>
    </row>
    <row r="252" spans="1:14" ht="13.2" customHeight="1">
      <c r="A252" s="169">
        <f t="shared" si="3"/>
        <v>43068</v>
      </c>
      <c r="B252" s="136"/>
      <c r="C252" s="136"/>
      <c r="D252" s="136"/>
      <c r="E252" s="166"/>
      <c r="F252" s="166"/>
      <c r="G252" s="168"/>
      <c r="H252" s="176"/>
      <c r="I252" s="172"/>
      <c r="J252" s="173"/>
      <c r="K252" s="173"/>
      <c r="L252" s="132"/>
      <c r="M252" s="120"/>
      <c r="N252" s="120"/>
    </row>
    <row r="253" spans="1:14" ht="13.2" customHeight="1">
      <c r="A253" s="169">
        <f t="shared" si="3"/>
        <v>43069</v>
      </c>
      <c r="B253" s="136"/>
      <c r="C253" s="136"/>
      <c r="D253" s="136"/>
      <c r="E253" s="166"/>
      <c r="F253" s="166"/>
      <c r="G253" s="168"/>
      <c r="H253" s="176"/>
      <c r="I253" s="172"/>
      <c r="J253" s="173"/>
      <c r="K253" s="173"/>
      <c r="L253" s="132"/>
      <c r="M253" s="120"/>
      <c r="N253" s="120"/>
    </row>
    <row r="254" spans="1:14" ht="13.2" customHeight="1">
      <c r="A254" s="169">
        <f t="shared" si="3"/>
        <v>43070</v>
      </c>
      <c r="B254" s="136"/>
      <c r="C254" s="136"/>
      <c r="D254" s="136"/>
      <c r="E254" s="166"/>
      <c r="F254" s="166"/>
      <c r="G254" s="168"/>
      <c r="H254" s="176"/>
      <c r="I254" s="172"/>
      <c r="J254" s="173"/>
      <c r="K254" s="173"/>
      <c r="L254" s="132"/>
      <c r="M254" s="120"/>
      <c r="N254" s="120"/>
    </row>
    <row r="255" spans="1:14" ht="13.2" customHeight="1">
      <c r="A255" s="169">
        <f t="shared" si="3"/>
        <v>43071</v>
      </c>
      <c r="B255" s="136"/>
      <c r="C255" s="136"/>
      <c r="D255" s="136"/>
      <c r="E255" s="166"/>
      <c r="F255" s="166"/>
      <c r="G255" s="168"/>
      <c r="H255" s="176"/>
      <c r="I255" s="532"/>
      <c r="K255" s="173"/>
      <c r="L255" s="132"/>
      <c r="M255" s="120"/>
      <c r="N255" s="120"/>
    </row>
    <row r="256" spans="1:14" ht="13.2" customHeight="1">
      <c r="A256" s="169">
        <f t="shared" si="3"/>
        <v>43072</v>
      </c>
      <c r="B256" s="136"/>
      <c r="C256" s="136"/>
      <c r="D256" s="136"/>
      <c r="E256" s="166"/>
      <c r="F256" s="166"/>
      <c r="G256" s="168"/>
      <c r="H256" s="176"/>
      <c r="I256" s="173"/>
      <c r="J256" s="173"/>
      <c r="K256" s="173"/>
      <c r="L256" s="132"/>
      <c r="M256" s="120"/>
      <c r="N256" s="120"/>
    </row>
    <row r="257" spans="1:14" ht="13.2" customHeight="1">
      <c r="A257" s="169">
        <f t="shared" si="3"/>
        <v>43073</v>
      </c>
      <c r="B257" s="136"/>
      <c r="C257" s="136"/>
      <c r="D257" s="136"/>
      <c r="E257" s="166"/>
      <c r="F257" s="166"/>
      <c r="G257" s="168"/>
      <c r="H257" s="176"/>
      <c r="I257" s="172"/>
      <c r="J257" s="173"/>
      <c r="K257" s="173"/>
      <c r="L257" s="132"/>
      <c r="M257" s="120"/>
      <c r="N257" s="120"/>
    </row>
    <row r="258" spans="1:14" ht="13.2" customHeight="1">
      <c r="A258" s="169">
        <f t="shared" si="3"/>
        <v>43074</v>
      </c>
      <c r="B258" s="136"/>
      <c r="C258" s="136"/>
      <c r="D258" s="136"/>
      <c r="E258" s="166"/>
      <c r="F258" s="166"/>
      <c r="G258" s="168"/>
      <c r="H258" s="176"/>
      <c r="I258" s="172"/>
      <c r="J258" s="173"/>
      <c r="K258" s="173"/>
      <c r="L258" s="132"/>
      <c r="M258" s="120"/>
      <c r="N258" s="120"/>
    </row>
    <row r="259" spans="1:14" ht="13.2" customHeight="1">
      <c r="A259" s="169">
        <f t="shared" si="3"/>
        <v>43075</v>
      </c>
      <c r="B259" s="136"/>
      <c r="C259" s="136"/>
      <c r="D259" s="136"/>
      <c r="E259" s="166"/>
      <c r="F259" s="166"/>
      <c r="G259" s="168"/>
      <c r="H259" s="176"/>
      <c r="I259" s="172"/>
      <c r="J259" s="173"/>
      <c r="K259" s="173"/>
      <c r="L259" s="132"/>
      <c r="M259" s="120"/>
      <c r="N259" s="120"/>
    </row>
    <row r="260" spans="1:14" ht="13.2" customHeight="1">
      <c r="A260" s="169">
        <f t="shared" si="3"/>
        <v>43076</v>
      </c>
      <c r="B260" s="136"/>
      <c r="C260" s="136"/>
      <c r="D260" s="136"/>
      <c r="E260" s="166"/>
      <c r="F260" s="166"/>
      <c r="G260" s="168"/>
      <c r="H260" s="176"/>
      <c r="I260" s="172"/>
      <c r="J260" s="173"/>
      <c r="K260" s="173"/>
      <c r="L260" s="132"/>
      <c r="M260" s="120"/>
      <c r="N260" s="120"/>
    </row>
    <row r="261" spans="1:14" ht="13.2" customHeight="1">
      <c r="A261" s="169">
        <f t="shared" si="3"/>
        <v>43077</v>
      </c>
      <c r="B261" s="136"/>
      <c r="C261" s="136"/>
      <c r="D261" s="136"/>
      <c r="E261" s="166"/>
      <c r="F261" s="166"/>
      <c r="G261" s="168"/>
      <c r="H261" s="176"/>
      <c r="I261" s="172"/>
      <c r="J261" s="173"/>
      <c r="K261" s="173"/>
      <c r="L261" s="132"/>
      <c r="M261" s="120"/>
      <c r="N261" s="120"/>
    </row>
    <row r="262" spans="1:14" ht="13.2" customHeight="1">
      <c r="A262" s="169">
        <f t="shared" si="3"/>
        <v>43078</v>
      </c>
      <c r="B262" s="136"/>
      <c r="C262" s="136"/>
      <c r="D262" s="136"/>
      <c r="E262" s="166"/>
      <c r="F262" s="166"/>
      <c r="G262" s="168"/>
      <c r="H262" s="176"/>
      <c r="I262" s="172"/>
      <c r="J262" s="173"/>
      <c r="K262" s="173"/>
      <c r="L262" s="132"/>
      <c r="M262" s="120"/>
      <c r="N262" s="120"/>
    </row>
    <row r="263" spans="1:14" ht="13.2" customHeight="1">
      <c r="A263" s="169">
        <f t="shared" si="3"/>
        <v>43079</v>
      </c>
      <c r="B263" s="136"/>
      <c r="C263" s="136"/>
      <c r="D263" s="136"/>
      <c r="E263" s="166"/>
      <c r="F263" s="166"/>
      <c r="G263" s="168"/>
      <c r="H263" s="176"/>
      <c r="I263" s="172"/>
      <c r="J263" s="173"/>
      <c r="K263" s="173"/>
      <c r="L263" s="132"/>
      <c r="M263" s="120"/>
      <c r="N263" s="120"/>
    </row>
    <row r="264" spans="1:14" ht="13.2" customHeight="1">
      <c r="A264" s="169">
        <f t="shared" si="3"/>
        <v>43080</v>
      </c>
      <c r="B264" s="136"/>
      <c r="C264" s="136"/>
      <c r="D264" s="136"/>
      <c r="E264" s="166"/>
      <c r="F264" s="166"/>
      <c r="G264" s="168"/>
      <c r="H264" s="176"/>
      <c r="I264" s="172"/>
      <c r="J264" s="173"/>
      <c r="K264" s="173"/>
      <c r="L264" s="132"/>
      <c r="M264" s="120"/>
      <c r="N264" s="120"/>
    </row>
    <row r="265" spans="1:14" ht="13.2" customHeight="1">
      <c r="A265" s="169">
        <f t="shared" si="3"/>
        <v>43081</v>
      </c>
      <c r="B265" s="136"/>
      <c r="C265" s="136"/>
      <c r="D265" s="136"/>
      <c r="E265" s="166"/>
      <c r="F265" s="166"/>
      <c r="G265" s="168"/>
      <c r="H265" s="176"/>
      <c r="I265" s="172"/>
      <c r="J265" s="173"/>
      <c r="K265" s="173"/>
      <c r="L265" s="132"/>
      <c r="M265" s="120"/>
      <c r="N265" s="120"/>
    </row>
    <row r="266" spans="1:14" ht="13.2" customHeight="1">
      <c r="A266" s="169">
        <f t="shared" si="3"/>
        <v>43082</v>
      </c>
      <c r="B266" s="136"/>
      <c r="C266" s="136"/>
      <c r="D266" s="136"/>
      <c r="E266" s="166"/>
      <c r="F266" s="166"/>
      <c r="G266" s="168"/>
      <c r="H266" s="176"/>
      <c r="I266" s="172"/>
      <c r="J266" s="173"/>
      <c r="K266" s="173"/>
      <c r="L266" s="132"/>
      <c r="M266" s="120"/>
      <c r="N266" s="120"/>
    </row>
    <row r="267" spans="1:14" ht="13.2" customHeight="1">
      <c r="A267" s="169">
        <f t="shared" ref="A267:A330" si="4">A266+1</f>
        <v>43083</v>
      </c>
      <c r="B267" s="136"/>
      <c r="C267" s="136"/>
      <c r="D267" s="136"/>
      <c r="E267" s="166"/>
      <c r="F267" s="166"/>
      <c r="G267" s="168"/>
      <c r="H267" s="176"/>
      <c r="I267" s="172"/>
      <c r="J267" s="173"/>
      <c r="K267" s="173"/>
      <c r="L267" s="132"/>
      <c r="M267" s="120"/>
      <c r="N267" s="120"/>
    </row>
    <row r="268" spans="1:14" ht="13.2" customHeight="1">
      <c r="A268" s="169">
        <f t="shared" si="4"/>
        <v>43084</v>
      </c>
      <c r="B268" s="136"/>
      <c r="C268" s="136"/>
      <c r="D268" s="136"/>
      <c r="E268" s="166"/>
      <c r="F268" s="166"/>
      <c r="G268" s="168"/>
      <c r="H268" s="176"/>
      <c r="I268" s="172"/>
      <c r="J268" s="173"/>
      <c r="K268" s="173"/>
      <c r="L268" s="132"/>
      <c r="M268" s="120"/>
      <c r="N268" s="120"/>
    </row>
    <row r="269" spans="1:14" ht="13.2" customHeight="1">
      <c r="A269" s="169">
        <f t="shared" si="4"/>
        <v>43085</v>
      </c>
      <c r="B269" s="136"/>
      <c r="C269" s="136"/>
      <c r="D269" s="136"/>
      <c r="E269" s="166"/>
      <c r="F269" s="166"/>
      <c r="G269" s="168"/>
      <c r="H269" s="176"/>
      <c r="I269" s="172"/>
      <c r="J269" s="173"/>
      <c r="K269" s="173"/>
      <c r="L269" s="132"/>
      <c r="M269" s="120"/>
      <c r="N269" s="120"/>
    </row>
    <row r="270" spans="1:14" ht="13.2" customHeight="1">
      <c r="A270" s="169">
        <f t="shared" si="4"/>
        <v>43086</v>
      </c>
      <c r="B270" s="136"/>
      <c r="C270" s="136"/>
      <c r="D270" s="136"/>
      <c r="E270" s="166"/>
      <c r="F270" s="166"/>
      <c r="G270" s="168"/>
      <c r="H270" s="176"/>
      <c r="I270" s="172"/>
      <c r="J270" s="173"/>
      <c r="K270" s="173"/>
      <c r="L270" s="132"/>
      <c r="M270" s="120"/>
      <c r="N270" s="120"/>
    </row>
    <row r="271" spans="1:14" ht="13.2" customHeight="1">
      <c r="A271" s="169">
        <f t="shared" si="4"/>
        <v>43087</v>
      </c>
      <c r="B271" s="136"/>
      <c r="C271" s="136"/>
      <c r="D271" s="136"/>
      <c r="E271" s="166"/>
      <c r="F271" s="166"/>
      <c r="G271" s="168"/>
      <c r="H271" s="176"/>
      <c r="I271" s="172"/>
      <c r="J271" s="173"/>
      <c r="K271" s="173"/>
      <c r="L271" s="132"/>
      <c r="M271" s="120"/>
      <c r="N271" s="120"/>
    </row>
    <row r="272" spans="1:14" ht="13.2" customHeight="1">
      <c r="A272" s="169">
        <f t="shared" si="4"/>
        <v>43088</v>
      </c>
      <c r="B272" s="136"/>
      <c r="C272" s="136"/>
      <c r="D272" s="136"/>
      <c r="E272" s="166"/>
      <c r="F272" s="166"/>
      <c r="G272" s="168"/>
      <c r="H272" s="176"/>
      <c r="I272" s="172"/>
      <c r="J272" s="173"/>
      <c r="K272" s="173"/>
      <c r="L272" s="132"/>
      <c r="M272" s="120"/>
      <c r="N272" s="120"/>
    </row>
    <row r="273" spans="1:14" ht="13.2" customHeight="1">
      <c r="A273" s="169">
        <f t="shared" si="4"/>
        <v>43089</v>
      </c>
      <c r="B273" s="136"/>
      <c r="C273" s="136"/>
      <c r="D273" s="136"/>
      <c r="E273" s="166"/>
      <c r="F273" s="166"/>
      <c r="G273" s="168"/>
      <c r="H273" s="176"/>
      <c r="I273" s="172"/>
      <c r="J273" s="173"/>
      <c r="K273" s="173"/>
      <c r="L273" s="132"/>
      <c r="M273" s="120"/>
      <c r="N273" s="120"/>
    </row>
    <row r="274" spans="1:14" ht="13.2" customHeight="1">
      <c r="A274" s="169">
        <f t="shared" si="4"/>
        <v>43090</v>
      </c>
      <c r="B274" s="136"/>
      <c r="C274" s="136"/>
      <c r="D274" s="136"/>
      <c r="E274" s="166"/>
      <c r="F274" s="166"/>
      <c r="G274" s="168"/>
      <c r="H274" s="176"/>
      <c r="I274" s="172"/>
      <c r="J274" s="173"/>
      <c r="K274" s="173"/>
      <c r="L274" s="132"/>
      <c r="M274" s="120"/>
      <c r="N274" s="120"/>
    </row>
    <row r="275" spans="1:14" ht="13.2" customHeight="1">
      <c r="A275" s="169">
        <f t="shared" si="4"/>
        <v>43091</v>
      </c>
      <c r="B275" s="136"/>
      <c r="C275" s="136"/>
      <c r="D275" s="136"/>
      <c r="E275" s="166"/>
      <c r="F275" s="166"/>
      <c r="G275" s="168"/>
      <c r="H275" s="176"/>
      <c r="I275" s="172"/>
      <c r="J275" s="173"/>
      <c r="K275" s="173"/>
      <c r="L275" s="132"/>
      <c r="M275" s="120"/>
      <c r="N275" s="120"/>
    </row>
    <row r="276" spans="1:14" ht="13.2" customHeight="1">
      <c r="A276" s="169">
        <f t="shared" si="4"/>
        <v>43092</v>
      </c>
      <c r="B276" s="136"/>
      <c r="C276" s="136"/>
      <c r="D276" s="136"/>
      <c r="E276" s="166"/>
      <c r="F276" s="166"/>
      <c r="G276" s="168"/>
      <c r="H276" s="176"/>
      <c r="I276" s="172"/>
      <c r="J276" s="173"/>
      <c r="K276" s="173"/>
      <c r="L276" s="132"/>
      <c r="M276" s="120"/>
      <c r="N276" s="120"/>
    </row>
    <row r="277" spans="1:14" ht="13.2" customHeight="1">
      <c r="A277" s="169">
        <f t="shared" si="4"/>
        <v>43093</v>
      </c>
      <c r="B277" s="136"/>
      <c r="C277" s="136"/>
      <c r="D277" s="136"/>
      <c r="E277" s="166"/>
      <c r="F277" s="166"/>
      <c r="G277" s="168"/>
      <c r="H277" s="176"/>
      <c r="I277" s="172"/>
      <c r="J277" s="173"/>
      <c r="K277" s="173"/>
      <c r="L277" s="132"/>
      <c r="M277" s="120"/>
      <c r="N277" s="120"/>
    </row>
    <row r="278" spans="1:14" ht="13.2" customHeight="1">
      <c r="A278" s="169">
        <f t="shared" si="4"/>
        <v>43094</v>
      </c>
      <c r="B278" s="136"/>
      <c r="C278" s="136"/>
      <c r="D278" s="136"/>
      <c r="E278" s="166"/>
      <c r="F278" s="166"/>
      <c r="G278" s="168"/>
      <c r="H278" s="176"/>
      <c r="I278" s="172"/>
      <c r="J278" s="173"/>
      <c r="K278" s="173"/>
      <c r="L278" s="132"/>
      <c r="M278" s="120"/>
      <c r="N278" s="120"/>
    </row>
    <row r="279" spans="1:14" ht="13.2" customHeight="1">
      <c r="A279" s="169">
        <f t="shared" si="4"/>
        <v>43095</v>
      </c>
      <c r="B279" s="136"/>
      <c r="C279" s="136"/>
      <c r="D279" s="136"/>
      <c r="E279" s="166"/>
      <c r="F279" s="166"/>
      <c r="G279" s="168"/>
      <c r="H279" s="176"/>
      <c r="I279" s="172"/>
      <c r="J279" s="173"/>
      <c r="K279" s="173"/>
      <c r="L279" s="132"/>
      <c r="M279" s="120"/>
      <c r="N279" s="120"/>
    </row>
    <row r="280" spans="1:14" ht="13.2" customHeight="1">
      <c r="A280" s="169">
        <f t="shared" si="4"/>
        <v>43096</v>
      </c>
      <c r="B280" s="136"/>
      <c r="C280" s="136"/>
      <c r="D280" s="136"/>
      <c r="E280" s="166"/>
      <c r="F280" s="166"/>
      <c r="G280" s="168"/>
      <c r="H280" s="176"/>
      <c r="I280" s="172"/>
      <c r="J280" s="173"/>
      <c r="K280" s="173"/>
      <c r="L280" s="132"/>
      <c r="M280" s="120"/>
      <c r="N280" s="120"/>
    </row>
    <row r="281" spans="1:14" ht="13.2" customHeight="1">
      <c r="A281" s="169">
        <f t="shared" si="4"/>
        <v>43097</v>
      </c>
      <c r="B281" s="136"/>
      <c r="C281" s="136"/>
      <c r="D281" s="136"/>
      <c r="E281" s="166"/>
      <c r="F281" s="166"/>
      <c r="G281" s="168"/>
      <c r="H281" s="176"/>
      <c r="I281" s="172"/>
      <c r="J281" s="173"/>
      <c r="K281" s="173"/>
      <c r="L281" s="132"/>
      <c r="M281" s="120"/>
      <c r="N281" s="120"/>
    </row>
    <row r="282" spans="1:14" ht="13.2" customHeight="1">
      <c r="A282" s="169">
        <f t="shared" si="4"/>
        <v>43098</v>
      </c>
      <c r="B282" s="136"/>
      <c r="C282" s="136"/>
      <c r="D282" s="136"/>
      <c r="E282" s="166"/>
      <c r="F282" s="166"/>
      <c r="G282" s="168"/>
      <c r="H282" s="176"/>
      <c r="I282" s="172"/>
      <c r="J282" s="173"/>
      <c r="K282" s="173"/>
      <c r="L282" s="132"/>
      <c r="M282" s="120"/>
      <c r="N282" s="120"/>
    </row>
    <row r="283" spans="1:14" ht="13.2" customHeight="1">
      <c r="A283" s="169">
        <f t="shared" si="4"/>
        <v>43099</v>
      </c>
      <c r="B283" s="136"/>
      <c r="C283" s="136"/>
      <c r="D283" s="136"/>
      <c r="E283" s="166"/>
      <c r="F283" s="166"/>
      <c r="G283" s="168"/>
      <c r="H283" s="176"/>
      <c r="I283" s="172"/>
      <c r="J283" s="173"/>
      <c r="K283" s="173"/>
      <c r="L283" s="132"/>
      <c r="M283" s="120"/>
      <c r="N283" s="120"/>
    </row>
    <row r="284" spans="1:14" ht="13.2" customHeight="1">
      <c r="A284" s="169">
        <f t="shared" si="4"/>
        <v>43100</v>
      </c>
      <c r="B284" s="136"/>
      <c r="C284" s="136"/>
      <c r="D284" s="136"/>
      <c r="E284" s="166"/>
      <c r="F284" s="166"/>
      <c r="G284" s="168"/>
      <c r="H284" s="176"/>
      <c r="I284" s="172"/>
      <c r="J284" s="173"/>
      <c r="K284" s="173"/>
      <c r="L284" s="132"/>
      <c r="M284" s="120"/>
      <c r="N284" s="120"/>
    </row>
    <row r="285" spans="1:14" ht="13.2" customHeight="1">
      <c r="A285" s="169">
        <f t="shared" si="4"/>
        <v>43101</v>
      </c>
      <c r="B285" s="136"/>
      <c r="C285" s="136"/>
      <c r="D285" s="136"/>
      <c r="E285" s="166"/>
      <c r="F285" s="166"/>
      <c r="G285" s="168"/>
      <c r="H285" s="176"/>
      <c r="I285" s="172"/>
      <c r="J285" s="173"/>
      <c r="K285" s="173"/>
      <c r="L285" s="132"/>
      <c r="M285" s="120"/>
      <c r="N285" s="120"/>
    </row>
    <row r="286" spans="1:14" ht="13.2" customHeight="1">
      <c r="A286" s="169">
        <f t="shared" si="4"/>
        <v>43102</v>
      </c>
      <c r="B286" s="136"/>
      <c r="C286" s="136"/>
      <c r="D286" s="136"/>
      <c r="E286" s="166"/>
      <c r="F286" s="166"/>
      <c r="G286" s="168"/>
      <c r="H286" s="176"/>
      <c r="I286" s="172"/>
      <c r="J286" s="173"/>
      <c r="K286" s="173"/>
      <c r="L286" s="132"/>
      <c r="M286" s="120"/>
      <c r="N286" s="120"/>
    </row>
    <row r="287" spans="1:14" ht="13.2" customHeight="1">
      <c r="A287" s="169">
        <f t="shared" si="4"/>
        <v>43103</v>
      </c>
      <c r="B287" s="136"/>
      <c r="C287" s="136"/>
      <c r="D287" s="136"/>
      <c r="E287" s="166"/>
      <c r="F287" s="166"/>
      <c r="G287" s="168"/>
      <c r="H287" s="176"/>
      <c r="I287" s="172"/>
      <c r="J287" s="173"/>
      <c r="K287" s="173"/>
      <c r="L287" s="132"/>
      <c r="M287" s="120"/>
      <c r="N287" s="120"/>
    </row>
    <row r="288" spans="1:14" ht="13.2" customHeight="1">
      <c r="A288" s="169">
        <f t="shared" si="4"/>
        <v>43104</v>
      </c>
      <c r="B288" s="136"/>
      <c r="C288" s="136"/>
      <c r="D288" s="136"/>
      <c r="E288" s="166"/>
      <c r="F288" s="166"/>
      <c r="G288" s="168"/>
      <c r="H288" s="176"/>
      <c r="I288" s="172"/>
      <c r="J288" s="173"/>
      <c r="K288" s="173"/>
      <c r="L288" s="132"/>
      <c r="M288" s="120"/>
      <c r="N288" s="120"/>
    </row>
    <row r="289" spans="1:14" ht="13.2" customHeight="1">
      <c r="A289" s="169">
        <f t="shared" si="4"/>
        <v>43105</v>
      </c>
      <c r="B289" s="136"/>
      <c r="C289" s="136"/>
      <c r="D289" s="136"/>
      <c r="E289" s="166"/>
      <c r="F289" s="166"/>
      <c r="G289" s="168"/>
      <c r="H289" s="176"/>
      <c r="I289" s="172"/>
      <c r="J289" s="173"/>
      <c r="K289" s="173"/>
      <c r="L289" s="132"/>
      <c r="M289" s="120"/>
      <c r="N289" s="120"/>
    </row>
    <row r="290" spans="1:14" ht="13.2" customHeight="1">
      <c r="A290" s="169">
        <f t="shared" si="4"/>
        <v>43106</v>
      </c>
      <c r="B290" s="136"/>
      <c r="C290" s="136"/>
      <c r="D290" s="136"/>
      <c r="E290" s="166"/>
      <c r="F290" s="166"/>
      <c r="G290" s="168"/>
      <c r="H290" s="176"/>
      <c r="I290" s="172"/>
      <c r="J290" s="173"/>
      <c r="K290" s="173"/>
      <c r="L290" s="132"/>
      <c r="M290" s="120"/>
      <c r="N290" s="120"/>
    </row>
    <row r="291" spans="1:14" ht="13.2" customHeight="1">
      <c r="A291" s="169">
        <f t="shared" si="4"/>
        <v>43107</v>
      </c>
      <c r="B291" s="136"/>
      <c r="C291" s="136"/>
      <c r="D291" s="136"/>
      <c r="E291" s="166"/>
      <c r="F291" s="166"/>
      <c r="G291" s="168"/>
      <c r="H291" s="176"/>
      <c r="I291" s="172"/>
      <c r="J291" s="173"/>
      <c r="K291" s="173"/>
      <c r="L291" s="132"/>
      <c r="M291" s="120"/>
      <c r="N291" s="120"/>
    </row>
    <row r="292" spans="1:14" ht="13.2" customHeight="1">
      <c r="A292" s="169">
        <f t="shared" si="4"/>
        <v>43108</v>
      </c>
      <c r="B292" s="136"/>
      <c r="C292" s="136"/>
      <c r="D292" s="136"/>
      <c r="E292" s="166"/>
      <c r="F292" s="166"/>
      <c r="G292" s="168"/>
      <c r="H292" s="176"/>
      <c r="I292" s="172"/>
      <c r="J292" s="173"/>
      <c r="K292" s="173"/>
      <c r="L292" s="132"/>
      <c r="M292" s="120"/>
      <c r="N292" s="120"/>
    </row>
    <row r="293" spans="1:14" ht="13.2" customHeight="1">
      <c r="A293" s="169">
        <f t="shared" si="4"/>
        <v>43109</v>
      </c>
      <c r="B293" s="136"/>
      <c r="C293" s="136"/>
      <c r="D293" s="136"/>
      <c r="E293" s="166"/>
      <c r="F293" s="166"/>
      <c r="G293" s="168"/>
      <c r="H293" s="176"/>
      <c r="I293" s="172"/>
      <c r="J293" s="173"/>
      <c r="K293" s="173"/>
      <c r="L293" s="132"/>
      <c r="M293" s="120"/>
      <c r="N293" s="120"/>
    </row>
    <row r="294" spans="1:14" ht="13.2" customHeight="1">
      <c r="A294" s="169">
        <f t="shared" si="4"/>
        <v>43110</v>
      </c>
      <c r="B294" s="136"/>
      <c r="C294" s="136"/>
      <c r="D294" s="136"/>
      <c r="E294" s="166"/>
      <c r="F294" s="166"/>
      <c r="G294" s="168"/>
      <c r="H294" s="176"/>
      <c r="I294" s="172"/>
      <c r="J294" s="173"/>
      <c r="K294" s="173"/>
      <c r="L294" s="132"/>
      <c r="M294" s="120"/>
      <c r="N294" s="120"/>
    </row>
    <row r="295" spans="1:14" ht="13.2" customHeight="1">
      <c r="A295" s="169">
        <f t="shared" si="4"/>
        <v>43111</v>
      </c>
      <c r="B295" s="136"/>
      <c r="C295" s="136"/>
      <c r="D295" s="136"/>
      <c r="E295" s="166"/>
      <c r="F295" s="166"/>
      <c r="G295" s="168"/>
      <c r="H295" s="176"/>
      <c r="I295" s="172"/>
      <c r="J295" s="173"/>
      <c r="K295" s="173"/>
      <c r="L295" s="132"/>
      <c r="M295" s="120"/>
      <c r="N295" s="120"/>
    </row>
    <row r="296" spans="1:14" ht="13.2" customHeight="1">
      <c r="A296" s="169">
        <f t="shared" si="4"/>
        <v>43112</v>
      </c>
      <c r="B296" s="136"/>
      <c r="C296" s="136"/>
      <c r="D296" s="136"/>
      <c r="E296" s="166"/>
      <c r="F296" s="166"/>
      <c r="G296" s="168"/>
      <c r="H296" s="176"/>
      <c r="I296" s="172"/>
      <c r="J296" s="173"/>
      <c r="K296" s="173"/>
      <c r="L296" s="132"/>
      <c r="M296" s="120"/>
      <c r="N296" s="120"/>
    </row>
    <row r="297" spans="1:14" ht="13.2" customHeight="1">
      <c r="A297" s="169">
        <f t="shared" si="4"/>
        <v>43113</v>
      </c>
      <c r="B297" s="136"/>
      <c r="C297" s="136"/>
      <c r="D297" s="136"/>
      <c r="E297" s="166"/>
      <c r="F297" s="166"/>
      <c r="G297" s="168"/>
      <c r="H297" s="176"/>
      <c r="I297" s="172"/>
      <c r="J297" s="173"/>
      <c r="K297" s="173"/>
      <c r="L297" s="132"/>
      <c r="M297" s="120"/>
      <c r="N297" s="120"/>
    </row>
    <row r="298" spans="1:14" ht="13.2" customHeight="1">
      <c r="A298" s="169">
        <f t="shared" si="4"/>
        <v>43114</v>
      </c>
      <c r="B298" s="136"/>
      <c r="C298" s="136"/>
      <c r="D298" s="136"/>
      <c r="E298" s="166"/>
      <c r="F298" s="166"/>
      <c r="G298" s="168"/>
      <c r="H298" s="176"/>
      <c r="I298" s="172"/>
      <c r="J298" s="173"/>
      <c r="K298" s="173"/>
      <c r="L298" s="132"/>
      <c r="M298" s="120"/>
      <c r="N298" s="120"/>
    </row>
    <row r="299" spans="1:14" ht="13.2" customHeight="1">
      <c r="A299" s="169">
        <f t="shared" si="4"/>
        <v>43115</v>
      </c>
      <c r="B299" s="136"/>
      <c r="C299" s="136"/>
      <c r="D299" s="136"/>
      <c r="E299" s="166"/>
      <c r="F299" s="166"/>
      <c r="G299" s="168"/>
      <c r="H299" s="176"/>
      <c r="I299" s="172"/>
      <c r="J299" s="173"/>
      <c r="K299" s="173"/>
      <c r="L299" s="132"/>
      <c r="M299" s="120"/>
      <c r="N299" s="120"/>
    </row>
    <row r="300" spans="1:14" ht="13.2" customHeight="1">
      <c r="A300" s="169">
        <f t="shared" si="4"/>
        <v>43116</v>
      </c>
      <c r="B300" s="136"/>
      <c r="C300" s="136"/>
      <c r="D300" s="136"/>
      <c r="E300" s="166"/>
      <c r="F300" s="166"/>
      <c r="G300" s="168"/>
      <c r="H300" s="176"/>
      <c r="I300" s="172"/>
      <c r="J300" s="173"/>
      <c r="K300" s="173"/>
      <c r="L300" s="132"/>
      <c r="M300" s="120"/>
      <c r="N300" s="120"/>
    </row>
    <row r="301" spans="1:14" ht="13.2" customHeight="1">
      <c r="A301" s="169">
        <f t="shared" si="4"/>
        <v>43117</v>
      </c>
      <c r="B301" s="136"/>
      <c r="C301" s="136"/>
      <c r="D301" s="136"/>
      <c r="E301" s="166"/>
      <c r="F301" s="166"/>
      <c r="G301" s="168"/>
      <c r="H301" s="176"/>
      <c r="I301" s="532"/>
      <c r="J301" s="173"/>
      <c r="K301" s="173"/>
      <c r="L301" s="132"/>
      <c r="M301" s="120"/>
      <c r="N301" s="120"/>
    </row>
    <row r="302" spans="1:14" ht="13.2" customHeight="1">
      <c r="A302" s="169">
        <f t="shared" si="4"/>
        <v>43118</v>
      </c>
      <c r="B302" s="136"/>
      <c r="C302" s="136"/>
      <c r="D302" s="136"/>
      <c r="E302" s="166"/>
      <c r="F302" s="166"/>
      <c r="G302" s="168"/>
      <c r="H302" s="176"/>
      <c r="I302" s="532"/>
      <c r="J302" s="173"/>
      <c r="K302" s="173"/>
      <c r="L302" s="132"/>
      <c r="M302" s="120"/>
      <c r="N302" s="120"/>
    </row>
    <row r="303" spans="1:14" ht="13.2" customHeight="1">
      <c r="A303" s="169">
        <f t="shared" si="4"/>
        <v>43119</v>
      </c>
      <c r="B303" s="136"/>
      <c r="C303" s="136"/>
      <c r="D303" s="136"/>
      <c r="E303" s="166"/>
      <c r="F303" s="166"/>
      <c r="G303" s="168"/>
      <c r="H303" s="176"/>
      <c r="I303" s="172"/>
      <c r="J303" s="173"/>
      <c r="K303" s="173"/>
      <c r="L303" s="132"/>
      <c r="M303" s="120"/>
      <c r="N303" s="120"/>
    </row>
    <row r="304" spans="1:14" ht="13.2" customHeight="1">
      <c r="A304" s="169">
        <f t="shared" si="4"/>
        <v>43120</v>
      </c>
      <c r="B304" s="136"/>
      <c r="C304" s="136"/>
      <c r="D304" s="136"/>
      <c r="E304" s="166"/>
      <c r="F304" s="166"/>
      <c r="G304" s="168"/>
      <c r="H304" s="176"/>
      <c r="I304" s="172"/>
      <c r="J304" s="173"/>
      <c r="K304" s="173"/>
      <c r="L304" s="132"/>
      <c r="M304" s="120"/>
      <c r="N304" s="120"/>
    </row>
    <row r="305" spans="1:14" ht="13.2" customHeight="1">
      <c r="A305" s="169">
        <f t="shared" si="4"/>
        <v>43121</v>
      </c>
      <c r="B305" s="136"/>
      <c r="C305" s="136"/>
      <c r="D305" s="136"/>
      <c r="E305" s="166"/>
      <c r="F305" s="166"/>
      <c r="G305" s="168"/>
      <c r="H305" s="176"/>
      <c r="I305" s="172"/>
      <c r="J305" s="173"/>
      <c r="K305" s="173"/>
      <c r="L305" s="132"/>
      <c r="M305" s="120"/>
      <c r="N305" s="120"/>
    </row>
    <row r="306" spans="1:14" ht="13.2" customHeight="1">
      <c r="A306" s="169">
        <f t="shared" si="4"/>
        <v>43122</v>
      </c>
      <c r="C306" s="168"/>
      <c r="D306" s="168"/>
      <c r="E306" s="166"/>
      <c r="F306" s="166"/>
      <c r="G306" s="168"/>
      <c r="H306" s="176"/>
      <c r="I306" s="172"/>
      <c r="J306" s="173"/>
      <c r="K306" s="173"/>
      <c r="L306" s="132"/>
      <c r="M306" s="120"/>
      <c r="N306" s="120"/>
    </row>
    <row r="307" spans="1:14" ht="13.2" customHeight="1">
      <c r="A307" s="169">
        <f t="shared" si="4"/>
        <v>43123</v>
      </c>
      <c r="C307" s="168"/>
      <c r="D307" s="168"/>
      <c r="E307" s="166"/>
      <c r="F307" s="166"/>
      <c r="G307" s="168"/>
      <c r="H307" s="176"/>
      <c r="I307" s="172"/>
      <c r="J307" s="173"/>
      <c r="K307" s="173"/>
      <c r="L307" s="132"/>
      <c r="M307" s="120"/>
      <c r="N307" s="120"/>
    </row>
    <row r="308" spans="1:14" ht="13.2" customHeight="1">
      <c r="A308" s="169">
        <f t="shared" si="4"/>
        <v>43124</v>
      </c>
      <c r="C308" s="168"/>
      <c r="D308" s="168"/>
      <c r="E308" s="166"/>
      <c r="F308" s="166"/>
      <c r="G308" s="168"/>
      <c r="H308" s="176"/>
      <c r="I308" s="172"/>
      <c r="J308" s="173"/>
      <c r="K308" s="173"/>
      <c r="L308" s="132"/>
      <c r="M308" s="120"/>
      <c r="N308" s="120"/>
    </row>
    <row r="309" spans="1:14" ht="13.2" customHeight="1">
      <c r="A309" s="169">
        <f t="shared" si="4"/>
        <v>43125</v>
      </c>
      <c r="C309" s="168"/>
      <c r="D309" s="168"/>
      <c r="E309" s="166"/>
      <c r="F309" s="166"/>
      <c r="G309" s="168"/>
      <c r="H309" s="176"/>
      <c r="I309" s="172"/>
      <c r="J309" s="173"/>
      <c r="K309" s="173"/>
      <c r="L309" s="132"/>
      <c r="M309" s="120"/>
      <c r="N309" s="120"/>
    </row>
    <row r="310" spans="1:14" ht="13.2" customHeight="1">
      <c r="A310" s="169">
        <f t="shared" si="4"/>
        <v>43126</v>
      </c>
      <c r="C310" s="168"/>
      <c r="D310" s="168"/>
      <c r="E310" s="166"/>
      <c r="F310" s="166"/>
      <c r="G310" s="168"/>
      <c r="H310" s="176"/>
      <c r="I310" s="172"/>
      <c r="J310" s="173"/>
      <c r="K310" s="173"/>
      <c r="L310" s="132"/>
      <c r="M310" s="120"/>
      <c r="N310" s="120"/>
    </row>
    <row r="311" spans="1:14" ht="13.2" customHeight="1">
      <c r="A311" s="169">
        <f t="shared" si="4"/>
        <v>43127</v>
      </c>
      <c r="C311" s="168"/>
      <c r="D311" s="168"/>
      <c r="E311" s="166"/>
      <c r="F311" s="166"/>
      <c r="G311" s="168"/>
      <c r="H311" s="176"/>
      <c r="I311" s="172"/>
      <c r="J311" s="173"/>
      <c r="K311" s="173"/>
      <c r="L311" s="132"/>
      <c r="M311" s="120"/>
      <c r="N311" s="120"/>
    </row>
    <row r="312" spans="1:14" ht="13.2" customHeight="1">
      <c r="A312" s="169">
        <f t="shared" si="4"/>
        <v>43128</v>
      </c>
      <c r="C312" s="168"/>
      <c r="D312" s="168"/>
      <c r="E312" s="166"/>
      <c r="F312" s="166"/>
      <c r="G312" s="168"/>
      <c r="H312" s="176"/>
      <c r="I312" s="172"/>
      <c r="J312" s="173"/>
      <c r="K312" s="173"/>
      <c r="L312" s="132"/>
      <c r="M312" s="120"/>
      <c r="N312" s="120"/>
    </row>
    <row r="313" spans="1:14" ht="13.2" customHeight="1">
      <c r="A313" s="169">
        <f t="shared" si="4"/>
        <v>43129</v>
      </c>
      <c r="C313" s="168"/>
      <c r="D313" s="168"/>
      <c r="E313" s="166"/>
      <c r="F313" s="166"/>
      <c r="G313" s="168"/>
      <c r="H313" s="176"/>
      <c r="I313" s="172"/>
      <c r="J313" s="173"/>
      <c r="K313" s="173"/>
      <c r="L313" s="132"/>
      <c r="M313" s="120"/>
      <c r="N313" s="120"/>
    </row>
    <row r="314" spans="1:14" ht="13.2" customHeight="1">
      <c r="A314" s="169">
        <f t="shared" si="4"/>
        <v>43130</v>
      </c>
      <c r="C314" s="168"/>
      <c r="D314" s="168"/>
      <c r="E314" s="166"/>
      <c r="F314" s="166"/>
      <c r="G314" s="168"/>
      <c r="H314" s="176"/>
      <c r="I314" s="172"/>
      <c r="J314" s="173"/>
      <c r="K314" s="173"/>
      <c r="L314" s="132"/>
      <c r="M314" s="120"/>
      <c r="N314" s="120"/>
    </row>
    <row r="315" spans="1:14" ht="13.2" customHeight="1">
      <c r="A315" s="169">
        <f t="shared" si="4"/>
        <v>43131</v>
      </c>
      <c r="C315" s="168"/>
      <c r="D315" s="168"/>
      <c r="E315" s="166"/>
      <c r="F315" s="166"/>
      <c r="G315" s="168"/>
      <c r="H315" s="176"/>
      <c r="I315" s="172"/>
      <c r="J315" s="173"/>
      <c r="K315" s="173"/>
      <c r="L315" s="132"/>
      <c r="M315" s="120"/>
      <c r="N315" s="120"/>
    </row>
    <row r="316" spans="1:14" ht="13.2" customHeight="1">
      <c r="A316" s="169">
        <f t="shared" si="4"/>
        <v>43132</v>
      </c>
      <c r="C316" s="168"/>
      <c r="D316" s="168"/>
      <c r="E316" s="166"/>
      <c r="F316" s="166"/>
      <c r="G316" s="168"/>
      <c r="H316" s="176"/>
      <c r="I316" s="172"/>
      <c r="J316" s="173"/>
      <c r="K316" s="173"/>
      <c r="L316" s="132"/>
      <c r="M316" s="120"/>
      <c r="N316" s="120"/>
    </row>
    <row r="317" spans="1:14" ht="13.2" customHeight="1">
      <c r="A317" s="169">
        <f t="shared" si="4"/>
        <v>43133</v>
      </c>
      <c r="C317" s="168"/>
      <c r="D317" s="168"/>
      <c r="E317" s="166"/>
      <c r="F317" s="166"/>
      <c r="G317" s="168"/>
      <c r="H317" s="176"/>
      <c r="I317" s="172"/>
      <c r="J317" s="173"/>
      <c r="K317" s="173"/>
      <c r="L317" s="132"/>
      <c r="M317" s="120"/>
      <c r="N317" s="120"/>
    </row>
    <row r="318" spans="1:14" ht="13.2" customHeight="1">
      <c r="A318" s="169">
        <f t="shared" si="4"/>
        <v>43134</v>
      </c>
      <c r="C318" s="168"/>
      <c r="D318" s="168"/>
      <c r="E318" s="166"/>
      <c r="F318" s="166"/>
      <c r="G318" s="168"/>
      <c r="H318" s="176"/>
      <c r="I318" s="172"/>
      <c r="J318" s="173"/>
      <c r="K318" s="173"/>
      <c r="L318" s="132"/>
      <c r="M318" s="120"/>
      <c r="N318" s="120"/>
    </row>
    <row r="319" spans="1:14" ht="13.2" customHeight="1">
      <c r="A319" s="169">
        <f t="shared" si="4"/>
        <v>43135</v>
      </c>
      <c r="C319" s="168"/>
      <c r="D319" s="168"/>
      <c r="E319" s="166"/>
      <c r="F319" s="166"/>
      <c r="G319" s="168"/>
      <c r="H319" s="176"/>
      <c r="I319" s="172"/>
      <c r="J319" s="173"/>
      <c r="K319" s="173"/>
      <c r="L319" s="132"/>
      <c r="M319" s="120"/>
      <c r="N319" s="120"/>
    </row>
    <row r="320" spans="1:14" ht="13.2" customHeight="1">
      <c r="A320" s="169">
        <f t="shared" si="4"/>
        <v>43136</v>
      </c>
      <c r="C320" s="168"/>
      <c r="D320" s="168"/>
      <c r="E320" s="166"/>
      <c r="F320" s="166"/>
      <c r="G320" s="168"/>
      <c r="H320" s="176"/>
      <c r="I320" s="172"/>
      <c r="J320" s="173"/>
      <c r="K320" s="173"/>
      <c r="L320" s="132"/>
      <c r="M320" s="120"/>
      <c r="N320" s="120"/>
    </row>
    <row r="321" spans="1:14" ht="13.2" customHeight="1">
      <c r="A321" s="169">
        <f t="shared" si="4"/>
        <v>43137</v>
      </c>
      <c r="C321" s="168"/>
      <c r="D321" s="168"/>
      <c r="E321" s="166"/>
      <c r="F321" s="166"/>
      <c r="G321" s="168"/>
      <c r="H321" s="176"/>
      <c r="I321" s="172"/>
      <c r="J321" s="173"/>
      <c r="K321" s="173"/>
      <c r="L321" s="132"/>
      <c r="M321" s="120"/>
      <c r="N321" s="120"/>
    </row>
    <row r="322" spans="1:14" ht="13.2" customHeight="1">
      <c r="A322" s="169">
        <f t="shared" si="4"/>
        <v>43138</v>
      </c>
      <c r="C322" s="168"/>
      <c r="D322" s="168"/>
      <c r="E322" s="166"/>
      <c r="F322" s="166"/>
      <c r="G322" s="168"/>
      <c r="H322" s="176"/>
      <c r="I322" s="172"/>
      <c r="J322" s="173"/>
      <c r="K322" s="173"/>
      <c r="L322" s="132"/>
      <c r="M322" s="120"/>
      <c r="N322" s="120"/>
    </row>
    <row r="323" spans="1:14" ht="13.2" customHeight="1">
      <c r="A323" s="169">
        <f t="shared" si="4"/>
        <v>43139</v>
      </c>
      <c r="C323" s="168"/>
      <c r="D323" s="168"/>
      <c r="E323" s="166"/>
      <c r="F323" s="166"/>
      <c r="G323" s="168"/>
      <c r="H323" s="176"/>
      <c r="I323" s="172"/>
      <c r="J323" s="173"/>
      <c r="K323" s="173"/>
      <c r="L323" s="132"/>
      <c r="M323" s="120"/>
      <c r="N323" s="120"/>
    </row>
    <row r="324" spans="1:14" ht="13.2" customHeight="1">
      <c r="A324" s="169">
        <f t="shared" si="4"/>
        <v>43140</v>
      </c>
      <c r="C324" s="168"/>
      <c r="D324" s="168"/>
      <c r="E324" s="166"/>
      <c r="F324" s="166"/>
      <c r="G324" s="168"/>
      <c r="H324" s="176"/>
      <c r="I324" s="172"/>
      <c r="J324" s="173"/>
      <c r="K324" s="173"/>
      <c r="L324" s="132"/>
      <c r="M324" s="120"/>
      <c r="N324" s="120"/>
    </row>
    <row r="325" spans="1:14" ht="13.2" customHeight="1">
      <c r="A325" s="169">
        <f t="shared" si="4"/>
        <v>43141</v>
      </c>
      <c r="C325" s="168"/>
      <c r="D325" s="168"/>
      <c r="E325" s="166"/>
      <c r="F325" s="166"/>
      <c r="G325" s="168"/>
      <c r="H325" s="176"/>
      <c r="I325" s="172"/>
      <c r="J325" s="173"/>
      <c r="K325" s="173"/>
      <c r="L325" s="132"/>
      <c r="M325" s="120"/>
      <c r="N325" s="120"/>
    </row>
    <row r="326" spans="1:14" ht="13.2" customHeight="1">
      <c r="A326" s="169">
        <f t="shared" si="4"/>
        <v>43142</v>
      </c>
      <c r="C326" s="168"/>
      <c r="D326" s="168"/>
      <c r="E326" s="166"/>
      <c r="F326" s="166"/>
      <c r="G326" s="168"/>
      <c r="H326" s="176"/>
      <c r="I326" s="172"/>
      <c r="J326" s="173"/>
      <c r="K326" s="173"/>
      <c r="L326" s="132"/>
      <c r="M326" s="120"/>
      <c r="N326" s="120"/>
    </row>
    <row r="327" spans="1:14" ht="13.2" customHeight="1">
      <c r="A327" s="169">
        <f t="shared" si="4"/>
        <v>43143</v>
      </c>
      <c r="C327" s="168"/>
      <c r="D327" s="168"/>
      <c r="E327" s="166"/>
      <c r="F327" s="166"/>
      <c r="G327" s="168"/>
      <c r="H327" s="176"/>
      <c r="I327" s="172"/>
      <c r="J327" s="173"/>
      <c r="K327" s="173"/>
      <c r="L327" s="132"/>
      <c r="M327" s="120"/>
      <c r="N327" s="120"/>
    </row>
    <row r="328" spans="1:14" ht="13.2" customHeight="1">
      <c r="A328" s="169">
        <f t="shared" si="4"/>
        <v>43144</v>
      </c>
      <c r="C328" s="168"/>
      <c r="D328" s="168"/>
      <c r="E328" s="166"/>
      <c r="F328" s="166"/>
      <c r="G328" s="168"/>
      <c r="H328" s="176"/>
      <c r="I328" s="172"/>
      <c r="J328" s="173"/>
      <c r="K328" s="173"/>
      <c r="L328" s="132"/>
      <c r="M328" s="120"/>
      <c r="N328" s="120"/>
    </row>
    <row r="329" spans="1:14" ht="13.2" customHeight="1">
      <c r="A329" s="169">
        <f t="shared" si="4"/>
        <v>43145</v>
      </c>
      <c r="C329" s="168"/>
      <c r="D329" s="168"/>
      <c r="E329" s="166"/>
      <c r="F329" s="166"/>
      <c r="G329" s="168"/>
      <c r="H329" s="176"/>
      <c r="I329" s="172"/>
      <c r="J329" s="173"/>
      <c r="K329" s="173"/>
      <c r="L329" s="132"/>
      <c r="M329" s="120"/>
      <c r="N329" s="120"/>
    </row>
    <row r="330" spans="1:14" ht="13.2" customHeight="1">
      <c r="A330" s="169">
        <f t="shared" si="4"/>
        <v>43146</v>
      </c>
      <c r="C330" s="168"/>
      <c r="D330" s="168"/>
      <c r="E330" s="166"/>
      <c r="F330" s="166"/>
      <c r="G330" s="168"/>
      <c r="H330" s="176"/>
      <c r="I330" s="172"/>
      <c r="J330" s="173"/>
      <c r="K330" s="173"/>
      <c r="L330" s="132"/>
      <c r="M330" s="120"/>
      <c r="N330" s="120"/>
    </row>
    <row r="331" spans="1:14" ht="13.2" customHeight="1">
      <c r="A331" s="169">
        <f t="shared" ref="A331:A386" si="5">A330+1</f>
        <v>43147</v>
      </c>
      <c r="C331" s="168"/>
      <c r="D331" s="168"/>
      <c r="E331" s="166"/>
      <c r="F331" s="166"/>
      <c r="G331" s="168"/>
      <c r="H331" s="176"/>
      <c r="I331" s="172"/>
      <c r="J331" s="173"/>
      <c r="K331" s="173"/>
      <c r="L331" s="132"/>
      <c r="M331" s="120"/>
      <c r="N331" s="120"/>
    </row>
    <row r="332" spans="1:14" ht="13.2" customHeight="1">
      <c r="A332" s="169">
        <f t="shared" si="5"/>
        <v>43148</v>
      </c>
      <c r="C332" s="168"/>
      <c r="D332" s="168"/>
      <c r="E332" s="166"/>
      <c r="F332" s="166"/>
      <c r="G332" s="168"/>
      <c r="H332" s="176"/>
      <c r="I332" s="172"/>
      <c r="J332" s="173"/>
      <c r="K332" s="173"/>
      <c r="L332" s="132"/>
      <c r="M332" s="120"/>
      <c r="N332" s="120"/>
    </row>
    <row r="333" spans="1:14" ht="13.2" customHeight="1">
      <c r="A333" s="169">
        <f t="shared" si="5"/>
        <v>43149</v>
      </c>
      <c r="C333" s="168"/>
      <c r="D333" s="168"/>
      <c r="E333" s="166"/>
      <c r="F333" s="166"/>
      <c r="G333" s="168"/>
      <c r="H333" s="176"/>
      <c r="I333" s="172"/>
      <c r="J333" s="173"/>
      <c r="K333" s="173"/>
      <c r="L333" s="132"/>
      <c r="M333" s="120"/>
      <c r="N333" s="120"/>
    </row>
    <row r="334" spans="1:14" ht="13.2" customHeight="1">
      <c r="A334" s="169">
        <f t="shared" si="5"/>
        <v>43150</v>
      </c>
      <c r="C334" s="168"/>
      <c r="D334" s="168"/>
      <c r="E334" s="166"/>
      <c r="F334" s="166"/>
      <c r="G334" s="168"/>
      <c r="H334" s="176"/>
      <c r="I334" s="172"/>
      <c r="J334" s="173"/>
      <c r="K334" s="173"/>
      <c r="L334" s="132"/>
      <c r="M334" s="120"/>
      <c r="N334" s="120"/>
    </row>
    <row r="335" spans="1:14" ht="13.2" customHeight="1">
      <c r="A335" s="169">
        <f t="shared" si="5"/>
        <v>43151</v>
      </c>
      <c r="C335" s="168"/>
      <c r="D335" s="168"/>
      <c r="E335" s="166"/>
      <c r="F335" s="166"/>
      <c r="G335" s="168"/>
      <c r="H335" s="176"/>
      <c r="I335" s="172"/>
      <c r="J335" s="173"/>
      <c r="K335" s="173"/>
      <c r="L335" s="132"/>
      <c r="M335" s="120"/>
      <c r="N335" s="120"/>
    </row>
    <row r="336" spans="1:14" ht="13.2" customHeight="1">
      <c r="A336" s="169">
        <f t="shared" si="5"/>
        <v>43152</v>
      </c>
      <c r="C336" s="168"/>
      <c r="D336" s="168"/>
      <c r="E336" s="166"/>
      <c r="F336" s="166"/>
      <c r="G336" s="168"/>
      <c r="H336" s="176"/>
      <c r="I336" s="172"/>
      <c r="J336" s="173"/>
      <c r="K336" s="173"/>
      <c r="L336" s="132"/>
      <c r="M336" s="120"/>
      <c r="N336" s="120"/>
    </row>
    <row r="337" spans="1:14" ht="13.2" customHeight="1">
      <c r="A337" s="169">
        <f t="shared" si="5"/>
        <v>43153</v>
      </c>
      <c r="C337" s="168"/>
      <c r="D337" s="168"/>
      <c r="E337" s="166"/>
      <c r="F337" s="166"/>
      <c r="G337" s="168"/>
      <c r="H337" s="176"/>
      <c r="I337" s="172"/>
      <c r="J337" s="173"/>
      <c r="K337" s="173"/>
      <c r="L337" s="132"/>
      <c r="M337" s="120"/>
      <c r="N337" s="120"/>
    </row>
    <row r="338" spans="1:14" ht="13.2" customHeight="1">
      <c r="A338" s="169">
        <f t="shared" si="5"/>
        <v>43154</v>
      </c>
      <c r="C338" s="168"/>
      <c r="D338" s="168"/>
      <c r="E338" s="166"/>
      <c r="F338" s="166"/>
      <c r="G338" s="168"/>
      <c r="H338" s="176"/>
      <c r="I338" s="172"/>
      <c r="J338" s="173"/>
      <c r="K338" s="173"/>
      <c r="L338" s="132"/>
      <c r="M338" s="120"/>
      <c r="N338" s="120"/>
    </row>
    <row r="339" spans="1:14" ht="13.2" customHeight="1">
      <c r="A339" s="169">
        <f t="shared" si="5"/>
        <v>43155</v>
      </c>
      <c r="C339" s="168"/>
      <c r="D339" s="168"/>
      <c r="E339" s="166"/>
      <c r="F339" s="166"/>
      <c r="G339" s="168"/>
      <c r="H339" s="176"/>
      <c r="I339" s="172"/>
      <c r="J339" s="173"/>
      <c r="K339" s="173"/>
      <c r="L339" s="132"/>
      <c r="M339" s="120"/>
      <c r="N339" s="120"/>
    </row>
    <row r="340" spans="1:14" ht="13.2" customHeight="1">
      <c r="A340" s="169">
        <f t="shared" si="5"/>
        <v>43156</v>
      </c>
      <c r="C340" s="168"/>
      <c r="D340" s="168"/>
      <c r="E340" s="166"/>
      <c r="F340" s="166"/>
      <c r="G340" s="168"/>
      <c r="H340" s="176"/>
      <c r="I340" s="172"/>
      <c r="J340" s="173"/>
      <c r="K340" s="173"/>
      <c r="L340" s="132"/>
      <c r="M340" s="120"/>
      <c r="N340" s="120"/>
    </row>
    <row r="341" spans="1:14" ht="13.2" customHeight="1">
      <c r="A341" s="169">
        <f t="shared" si="5"/>
        <v>43157</v>
      </c>
      <c r="C341" s="168"/>
      <c r="D341" s="168"/>
      <c r="E341" s="166"/>
      <c r="F341" s="166"/>
      <c r="G341" s="168"/>
      <c r="H341" s="176"/>
      <c r="I341" s="172"/>
      <c r="J341" s="173"/>
      <c r="K341" s="173"/>
      <c r="L341" s="132"/>
      <c r="M341" s="120"/>
      <c r="N341" s="120"/>
    </row>
    <row r="342" spans="1:14" ht="13.2" customHeight="1">
      <c r="A342" s="169">
        <f t="shared" si="5"/>
        <v>43158</v>
      </c>
      <c r="C342" s="168"/>
      <c r="D342" s="168"/>
      <c r="E342" s="166"/>
      <c r="F342" s="166"/>
      <c r="G342" s="168"/>
      <c r="H342" s="176"/>
      <c r="I342" s="172"/>
      <c r="J342" s="173"/>
      <c r="K342" s="173"/>
      <c r="L342" s="132"/>
      <c r="M342" s="120"/>
      <c r="N342" s="120"/>
    </row>
    <row r="343" spans="1:14" ht="13.2" customHeight="1">
      <c r="A343" s="169">
        <f t="shared" si="5"/>
        <v>43159</v>
      </c>
      <c r="C343" s="168"/>
      <c r="D343" s="168"/>
      <c r="E343" s="166"/>
      <c r="F343" s="166"/>
      <c r="G343" s="168"/>
      <c r="H343" s="176"/>
      <c r="I343" s="172"/>
      <c r="J343" s="173"/>
      <c r="K343" s="173"/>
      <c r="L343" s="132"/>
      <c r="M343" s="120"/>
      <c r="N343" s="120"/>
    </row>
    <row r="344" spans="1:14" ht="13.2" customHeight="1">
      <c r="A344" s="169">
        <f t="shared" si="5"/>
        <v>43160</v>
      </c>
      <c r="C344" s="168"/>
      <c r="D344" s="168"/>
      <c r="E344" s="166"/>
      <c r="F344" s="166"/>
      <c r="G344" s="168"/>
      <c r="H344" s="176"/>
      <c r="I344" s="172"/>
      <c r="J344" s="173"/>
      <c r="K344" s="173"/>
      <c r="L344" s="132"/>
      <c r="M344" s="120"/>
      <c r="N344" s="120"/>
    </row>
    <row r="345" spans="1:14" ht="13.2" customHeight="1">
      <c r="A345" s="169">
        <f t="shared" si="5"/>
        <v>43161</v>
      </c>
      <c r="C345" s="168"/>
      <c r="D345" s="168"/>
      <c r="E345" s="166"/>
      <c r="F345" s="166"/>
      <c r="G345" s="168"/>
      <c r="H345" s="176"/>
      <c r="I345" s="172"/>
      <c r="J345" s="173"/>
      <c r="K345" s="173"/>
      <c r="L345" s="132"/>
      <c r="M345" s="120"/>
      <c r="N345" s="120"/>
    </row>
    <row r="346" spans="1:14" ht="13.2" customHeight="1">
      <c r="A346" s="169">
        <f t="shared" si="5"/>
        <v>43162</v>
      </c>
      <c r="C346" s="168"/>
      <c r="D346" s="168"/>
      <c r="E346" s="166"/>
      <c r="F346" s="166"/>
      <c r="G346" s="168"/>
      <c r="H346" s="176"/>
      <c r="I346" s="172"/>
      <c r="J346" s="173"/>
      <c r="K346" s="173"/>
      <c r="L346" s="132"/>
      <c r="M346" s="120"/>
      <c r="N346" s="120"/>
    </row>
    <row r="347" spans="1:14" ht="13.2" customHeight="1">
      <c r="A347" s="169">
        <f t="shared" si="5"/>
        <v>43163</v>
      </c>
      <c r="C347" s="168"/>
      <c r="D347" s="168"/>
      <c r="E347" s="166"/>
      <c r="F347" s="166"/>
      <c r="G347" s="168"/>
      <c r="H347" s="176"/>
      <c r="I347" s="172"/>
      <c r="J347" s="173"/>
      <c r="K347" s="173"/>
      <c r="L347" s="132"/>
      <c r="M347" s="120"/>
      <c r="N347" s="120"/>
    </row>
    <row r="348" spans="1:14" ht="13.2" customHeight="1">
      <c r="A348" s="169">
        <f t="shared" si="5"/>
        <v>43164</v>
      </c>
      <c r="C348" s="168"/>
      <c r="D348" s="168"/>
      <c r="E348" s="166"/>
      <c r="F348" s="166"/>
      <c r="G348" s="168"/>
      <c r="H348" s="176"/>
      <c r="I348" s="172"/>
      <c r="J348" s="173"/>
      <c r="K348" s="173"/>
      <c r="L348" s="132"/>
      <c r="M348" s="120"/>
      <c r="N348" s="120"/>
    </row>
    <row r="349" spans="1:14" ht="13.2" customHeight="1">
      <c r="A349" s="169">
        <f t="shared" si="5"/>
        <v>43165</v>
      </c>
      <c r="C349" s="168"/>
      <c r="D349" s="168"/>
      <c r="E349" s="166"/>
      <c r="F349" s="166"/>
      <c r="G349" s="168"/>
      <c r="H349" s="176"/>
      <c r="I349" s="172"/>
      <c r="J349" s="173"/>
      <c r="K349" s="173"/>
      <c r="L349" s="132"/>
      <c r="M349" s="120"/>
      <c r="N349" s="120"/>
    </row>
    <row r="350" spans="1:14" ht="13.2" customHeight="1">
      <c r="A350" s="169">
        <f t="shared" si="5"/>
        <v>43166</v>
      </c>
      <c r="C350" s="168"/>
      <c r="D350" s="168"/>
      <c r="E350" s="166"/>
      <c r="F350" s="166"/>
      <c r="G350" s="168"/>
      <c r="H350" s="176"/>
      <c r="I350" s="172"/>
      <c r="J350" s="173"/>
      <c r="K350" s="173"/>
      <c r="L350" s="132"/>
      <c r="M350" s="120"/>
      <c r="N350" s="120"/>
    </row>
    <row r="351" spans="1:14" ht="13.2" customHeight="1">
      <c r="A351" s="169">
        <f t="shared" si="5"/>
        <v>43167</v>
      </c>
      <c r="C351" s="168"/>
      <c r="D351" s="168"/>
      <c r="E351" s="166"/>
      <c r="F351" s="166"/>
      <c r="G351" s="168"/>
      <c r="H351" s="176"/>
      <c r="I351" s="172"/>
      <c r="J351" s="173"/>
      <c r="K351" s="173"/>
      <c r="L351" s="132"/>
      <c r="M351" s="120"/>
      <c r="N351" s="120"/>
    </row>
    <row r="352" spans="1:14" ht="13.2" customHeight="1">
      <c r="A352" s="169">
        <f t="shared" si="5"/>
        <v>43168</v>
      </c>
      <c r="C352" s="168"/>
      <c r="D352" s="168"/>
      <c r="E352" s="166"/>
      <c r="F352" s="166"/>
      <c r="G352" s="168"/>
      <c r="H352" s="176"/>
      <c r="I352" s="172"/>
      <c r="J352" s="173"/>
      <c r="K352" s="173"/>
      <c r="L352" s="132"/>
      <c r="M352" s="120"/>
      <c r="N352" s="120"/>
    </row>
    <row r="353" spans="1:14" ht="13.2" customHeight="1">
      <c r="A353" s="169">
        <f t="shared" si="5"/>
        <v>43169</v>
      </c>
      <c r="C353" s="168"/>
      <c r="D353" s="168"/>
      <c r="E353" s="166"/>
      <c r="F353" s="166"/>
      <c r="G353" s="168"/>
      <c r="H353" s="176"/>
      <c r="I353" s="172"/>
      <c r="J353" s="173"/>
      <c r="K353" s="173"/>
      <c r="L353" s="132"/>
      <c r="M353" s="120"/>
      <c r="N353" s="120"/>
    </row>
    <row r="354" spans="1:14" ht="13.2" customHeight="1">
      <c r="A354" s="169">
        <f t="shared" si="5"/>
        <v>43170</v>
      </c>
      <c r="C354" s="168"/>
      <c r="D354" s="168"/>
      <c r="E354" s="166"/>
      <c r="F354" s="166"/>
      <c r="G354" s="168"/>
      <c r="H354" s="176"/>
      <c r="I354" s="172"/>
      <c r="J354" s="173"/>
      <c r="K354" s="173"/>
      <c r="L354" s="132"/>
      <c r="M354" s="120"/>
      <c r="N354" s="120"/>
    </row>
    <row r="355" spans="1:14" ht="13.2" customHeight="1">
      <c r="A355" s="169">
        <f t="shared" si="5"/>
        <v>43171</v>
      </c>
      <c r="C355" s="168"/>
      <c r="D355" s="168"/>
      <c r="E355" s="166"/>
      <c r="F355" s="166"/>
      <c r="G355" s="168"/>
      <c r="H355" s="176"/>
      <c r="I355" s="172"/>
      <c r="J355" s="173"/>
      <c r="K355" s="173"/>
      <c r="L355" s="132"/>
      <c r="M355" s="120"/>
      <c r="N355" s="120"/>
    </row>
    <row r="356" spans="1:14" ht="13.2" customHeight="1">
      <c r="A356" s="169">
        <f t="shared" si="5"/>
        <v>43172</v>
      </c>
      <c r="C356" s="168"/>
      <c r="D356" s="168"/>
      <c r="E356" s="166"/>
      <c r="F356" s="166"/>
      <c r="G356" s="168"/>
      <c r="H356" s="176"/>
      <c r="I356" s="172"/>
      <c r="J356" s="173"/>
      <c r="K356" s="173"/>
      <c r="L356" s="132"/>
      <c r="M356" s="120"/>
      <c r="N356" s="120"/>
    </row>
    <row r="357" spans="1:14" ht="13.2" customHeight="1">
      <c r="A357" s="169">
        <f t="shared" si="5"/>
        <v>43173</v>
      </c>
      <c r="C357" s="168"/>
      <c r="D357" s="168"/>
      <c r="E357" s="166"/>
      <c r="F357" s="166"/>
      <c r="G357" s="168"/>
      <c r="H357" s="176"/>
      <c r="I357" s="172"/>
      <c r="J357" s="173"/>
      <c r="K357" s="173"/>
      <c r="L357" s="132"/>
      <c r="M357" s="120"/>
      <c r="N357" s="120"/>
    </row>
    <row r="358" spans="1:14" ht="13.2" customHeight="1">
      <c r="A358" s="169">
        <f t="shared" si="5"/>
        <v>43174</v>
      </c>
      <c r="C358" s="168"/>
      <c r="D358" s="168"/>
      <c r="E358" s="166"/>
      <c r="F358" s="166"/>
      <c r="G358" s="168"/>
      <c r="H358" s="176"/>
      <c r="I358" s="172"/>
      <c r="J358" s="173"/>
      <c r="K358" s="173"/>
      <c r="L358" s="132"/>
      <c r="M358" s="120"/>
      <c r="N358" s="120"/>
    </row>
    <row r="359" spans="1:14" ht="13.2" customHeight="1">
      <c r="A359" s="169">
        <f t="shared" si="5"/>
        <v>43175</v>
      </c>
      <c r="C359" s="168"/>
      <c r="D359" s="168"/>
      <c r="E359" s="166"/>
      <c r="F359" s="166"/>
      <c r="G359" s="168"/>
      <c r="H359" s="176"/>
      <c r="I359" s="172"/>
      <c r="J359" s="173"/>
      <c r="K359" s="173"/>
      <c r="L359" s="132"/>
      <c r="M359" s="120"/>
      <c r="N359" s="120"/>
    </row>
    <row r="360" spans="1:14" ht="13.2" customHeight="1">
      <c r="A360" s="169">
        <f t="shared" si="5"/>
        <v>43176</v>
      </c>
      <c r="C360" s="168"/>
      <c r="D360" s="168"/>
      <c r="E360" s="166"/>
      <c r="F360" s="166"/>
      <c r="G360" s="168"/>
      <c r="H360" s="176"/>
      <c r="I360" s="172"/>
      <c r="J360" s="173"/>
      <c r="K360" s="173"/>
      <c r="L360" s="132"/>
      <c r="M360" s="120"/>
      <c r="N360" s="120"/>
    </row>
    <row r="361" spans="1:14" ht="13.2" customHeight="1">
      <c r="A361" s="169">
        <f t="shared" si="5"/>
        <v>43177</v>
      </c>
      <c r="C361" s="168"/>
      <c r="D361" s="168"/>
      <c r="E361" s="166"/>
      <c r="F361" s="166"/>
      <c r="G361" s="168"/>
      <c r="H361" s="176"/>
      <c r="I361" s="172"/>
      <c r="J361" s="173"/>
      <c r="K361" s="173"/>
      <c r="L361" s="132"/>
      <c r="M361" s="120"/>
      <c r="N361" s="120"/>
    </row>
    <row r="362" spans="1:14" ht="13.2" customHeight="1">
      <c r="A362" s="169">
        <f t="shared" si="5"/>
        <v>43178</v>
      </c>
      <c r="C362" s="168"/>
      <c r="D362" s="168"/>
      <c r="E362" s="166"/>
      <c r="F362" s="166"/>
      <c r="G362" s="168"/>
      <c r="H362" s="176"/>
      <c r="I362" s="172"/>
      <c r="J362" s="173"/>
      <c r="K362" s="173"/>
      <c r="L362" s="132"/>
      <c r="M362" s="120"/>
      <c r="N362" s="120"/>
    </row>
    <row r="363" spans="1:14" ht="13.2" customHeight="1">
      <c r="A363" s="169">
        <f t="shared" si="5"/>
        <v>43179</v>
      </c>
      <c r="C363" s="168"/>
      <c r="D363" s="168"/>
      <c r="E363" s="166"/>
      <c r="F363" s="166"/>
      <c r="G363" s="168"/>
      <c r="H363" s="176"/>
      <c r="I363" s="172"/>
      <c r="J363" s="173"/>
      <c r="K363" s="173"/>
      <c r="L363" s="132"/>
      <c r="M363" s="120"/>
      <c r="N363" s="120"/>
    </row>
    <row r="364" spans="1:14" ht="13.2" customHeight="1">
      <c r="A364" s="169">
        <f t="shared" si="5"/>
        <v>43180</v>
      </c>
      <c r="C364" s="168"/>
      <c r="D364" s="168"/>
      <c r="E364" s="166"/>
      <c r="F364" s="166"/>
      <c r="G364" s="168"/>
      <c r="H364" s="176"/>
      <c r="I364" s="172"/>
      <c r="J364" s="173"/>
      <c r="K364" s="173"/>
      <c r="L364" s="132"/>
      <c r="M364" s="120"/>
      <c r="N364" s="120"/>
    </row>
    <row r="365" spans="1:14" ht="13.2" customHeight="1">
      <c r="A365" s="169">
        <f t="shared" si="5"/>
        <v>43181</v>
      </c>
      <c r="C365" s="168"/>
      <c r="D365" s="168"/>
      <c r="E365" s="166"/>
      <c r="F365" s="166"/>
      <c r="G365" s="168"/>
      <c r="H365" s="176"/>
      <c r="I365" s="172"/>
      <c r="J365" s="173"/>
      <c r="K365" s="173"/>
      <c r="L365" s="132"/>
      <c r="M365" s="120"/>
      <c r="N365" s="120"/>
    </row>
    <row r="366" spans="1:14" ht="13.2" customHeight="1">
      <c r="A366" s="169">
        <f t="shared" si="5"/>
        <v>43182</v>
      </c>
      <c r="C366" s="168"/>
      <c r="D366" s="168"/>
      <c r="E366" s="166"/>
      <c r="F366" s="166"/>
      <c r="G366" s="168"/>
      <c r="H366" s="176"/>
      <c r="I366" s="172"/>
      <c r="J366" s="173"/>
      <c r="K366" s="173"/>
      <c r="L366" s="132"/>
      <c r="M366" s="120"/>
      <c r="N366" s="120"/>
    </row>
    <row r="367" spans="1:14" ht="13.2" customHeight="1">
      <c r="A367" s="169">
        <f t="shared" si="5"/>
        <v>43183</v>
      </c>
      <c r="C367" s="168"/>
      <c r="D367" s="168"/>
      <c r="E367" s="166"/>
      <c r="F367" s="166"/>
      <c r="G367" s="168"/>
      <c r="H367" s="176"/>
      <c r="I367" s="172"/>
      <c r="J367" s="173"/>
      <c r="K367" s="173"/>
      <c r="L367" s="132"/>
      <c r="M367" s="120"/>
      <c r="N367" s="120"/>
    </row>
    <row r="368" spans="1:14" ht="13.2" customHeight="1">
      <c r="A368" s="169">
        <f t="shared" si="5"/>
        <v>43184</v>
      </c>
      <c r="C368" s="168"/>
      <c r="D368" s="168"/>
      <c r="E368" s="166"/>
      <c r="F368" s="166"/>
      <c r="G368" s="168"/>
      <c r="H368" s="176"/>
      <c r="I368" s="172"/>
      <c r="J368" s="173"/>
      <c r="K368" s="173"/>
      <c r="L368" s="132"/>
      <c r="M368" s="120"/>
      <c r="N368" s="120"/>
    </row>
    <row r="369" spans="1:14" ht="13.2" customHeight="1">
      <c r="A369" s="169">
        <f t="shared" si="5"/>
        <v>43185</v>
      </c>
      <c r="C369" s="168"/>
      <c r="D369" s="168"/>
      <c r="E369" s="166"/>
      <c r="F369" s="166"/>
      <c r="G369" s="168"/>
      <c r="H369" s="176"/>
      <c r="I369" s="172"/>
      <c r="J369" s="173"/>
      <c r="K369" s="173"/>
      <c r="L369" s="132"/>
      <c r="M369" s="120"/>
      <c r="N369" s="120"/>
    </row>
    <row r="370" spans="1:14" ht="13.2" customHeight="1">
      <c r="A370" s="169">
        <f t="shared" si="5"/>
        <v>43186</v>
      </c>
      <c r="C370" s="168"/>
      <c r="D370" s="168"/>
      <c r="E370" s="166"/>
      <c r="F370" s="166"/>
      <c r="G370" s="168"/>
      <c r="H370" s="176"/>
      <c r="I370" s="172"/>
      <c r="J370" s="173"/>
      <c r="K370" s="173"/>
      <c r="L370" s="132"/>
      <c r="M370" s="120"/>
      <c r="N370" s="120"/>
    </row>
    <row r="371" spans="1:14" ht="13.2" customHeight="1">
      <c r="A371" s="169">
        <f t="shared" si="5"/>
        <v>43187</v>
      </c>
      <c r="C371" s="168"/>
      <c r="D371" s="168"/>
      <c r="E371" s="166"/>
      <c r="F371" s="166"/>
      <c r="G371" s="168"/>
      <c r="H371" s="176"/>
      <c r="I371" s="172"/>
      <c r="J371" s="173"/>
      <c r="K371" s="173"/>
      <c r="L371" s="132"/>
      <c r="M371" s="120"/>
      <c r="N371" s="120"/>
    </row>
    <row r="372" spans="1:14" ht="13.2" customHeight="1">
      <c r="A372" s="169">
        <f t="shared" si="5"/>
        <v>43188</v>
      </c>
      <c r="C372" s="168"/>
      <c r="D372" s="168"/>
      <c r="E372" s="166"/>
      <c r="F372" s="166"/>
      <c r="G372" s="168"/>
      <c r="H372" s="176"/>
      <c r="I372" s="172"/>
      <c r="J372" s="173"/>
      <c r="K372" s="173"/>
      <c r="L372" s="132"/>
      <c r="M372" s="120"/>
      <c r="N372" s="120"/>
    </row>
    <row r="373" spans="1:14" ht="13.2" customHeight="1">
      <c r="A373" s="169">
        <f t="shared" si="5"/>
        <v>43189</v>
      </c>
      <c r="C373" s="168"/>
      <c r="D373" s="168"/>
      <c r="E373" s="166"/>
      <c r="F373" s="166"/>
      <c r="G373" s="168"/>
      <c r="H373" s="176"/>
      <c r="I373" s="172"/>
      <c r="J373" s="173"/>
      <c r="K373" s="173"/>
      <c r="L373" s="132"/>
      <c r="M373" s="120"/>
      <c r="N373" s="120"/>
    </row>
    <row r="374" spans="1:14" ht="13.2" customHeight="1">
      <c r="A374" s="169">
        <f t="shared" si="5"/>
        <v>43190</v>
      </c>
      <c r="C374" s="168"/>
      <c r="D374" s="168"/>
      <c r="E374" s="166"/>
      <c r="F374" s="166"/>
      <c r="G374" s="168"/>
      <c r="H374" s="176"/>
      <c r="I374" s="172"/>
      <c r="J374" s="173"/>
      <c r="K374" s="173"/>
      <c r="L374" s="132"/>
      <c r="M374" s="120"/>
      <c r="N374" s="120"/>
    </row>
    <row r="375" spans="1:14" ht="13.2" customHeight="1">
      <c r="A375" s="169">
        <f t="shared" si="5"/>
        <v>43191</v>
      </c>
      <c r="C375" s="168"/>
      <c r="D375" s="168"/>
      <c r="E375" s="166"/>
      <c r="F375" s="166"/>
      <c r="G375" s="168"/>
      <c r="H375" s="176"/>
      <c r="I375" s="172"/>
      <c r="J375" s="173"/>
      <c r="K375" s="173"/>
      <c r="L375" s="132"/>
      <c r="M375" s="120"/>
      <c r="N375" s="120"/>
    </row>
    <row r="376" spans="1:14" ht="13.2" customHeight="1">
      <c r="A376" s="169">
        <f t="shared" si="5"/>
        <v>43192</v>
      </c>
      <c r="C376" s="168"/>
      <c r="D376" s="168"/>
      <c r="E376" s="166"/>
      <c r="F376" s="166"/>
      <c r="G376" s="168"/>
      <c r="H376" s="176"/>
      <c r="I376" s="172"/>
      <c r="J376" s="173"/>
      <c r="K376" s="173"/>
      <c r="L376" s="132"/>
      <c r="M376" s="120"/>
      <c r="N376" s="120"/>
    </row>
    <row r="377" spans="1:14" ht="13.2" customHeight="1">
      <c r="A377" s="169">
        <f t="shared" si="5"/>
        <v>43193</v>
      </c>
      <c r="C377" s="168"/>
      <c r="D377" s="168"/>
      <c r="E377" s="166"/>
      <c r="F377" s="166"/>
      <c r="G377" s="168"/>
      <c r="H377" s="176"/>
      <c r="I377" s="172"/>
      <c r="J377" s="173"/>
      <c r="K377" s="173"/>
      <c r="L377" s="132"/>
      <c r="M377" s="120"/>
      <c r="N377" s="120"/>
    </row>
    <row r="378" spans="1:14" ht="13.2" customHeight="1">
      <c r="A378" s="169">
        <f t="shared" si="5"/>
        <v>43194</v>
      </c>
      <c r="C378" s="168"/>
      <c r="D378" s="168"/>
      <c r="E378" s="166"/>
      <c r="F378" s="166"/>
      <c r="G378" s="168"/>
      <c r="H378" s="176"/>
      <c r="I378" s="172"/>
      <c r="J378" s="173"/>
      <c r="K378" s="173"/>
      <c r="L378" s="132"/>
      <c r="M378" s="120"/>
      <c r="N378" s="120"/>
    </row>
    <row r="379" spans="1:14" ht="13.2" customHeight="1">
      <c r="A379" s="169">
        <f t="shared" si="5"/>
        <v>43195</v>
      </c>
      <c r="C379" s="168"/>
      <c r="D379" s="168"/>
      <c r="E379" s="166"/>
      <c r="F379" s="166"/>
      <c r="G379" s="168"/>
      <c r="H379" s="176"/>
      <c r="I379" s="172"/>
      <c r="J379" s="173"/>
      <c r="K379" s="173"/>
      <c r="L379" s="132"/>
      <c r="M379" s="120"/>
      <c r="N379" s="120"/>
    </row>
    <row r="380" spans="1:14" ht="13.2" customHeight="1">
      <c r="A380" s="169">
        <f t="shared" si="5"/>
        <v>43196</v>
      </c>
      <c r="C380" s="168"/>
      <c r="D380" s="168"/>
      <c r="E380" s="166"/>
      <c r="F380" s="166"/>
      <c r="G380" s="168"/>
      <c r="H380" s="176"/>
      <c r="I380" s="172"/>
      <c r="J380" s="173"/>
      <c r="K380" s="173"/>
      <c r="L380" s="132"/>
      <c r="M380" s="120"/>
      <c r="N380" s="120"/>
    </row>
    <row r="381" spans="1:14" ht="13.2" customHeight="1">
      <c r="A381" s="169">
        <f t="shared" si="5"/>
        <v>43197</v>
      </c>
      <c r="C381" s="168"/>
      <c r="D381" s="168"/>
      <c r="E381" s="166"/>
      <c r="F381" s="166"/>
      <c r="G381" s="168"/>
      <c r="H381" s="176"/>
      <c r="I381" s="172"/>
      <c r="J381" s="173"/>
      <c r="K381" s="173"/>
      <c r="L381" s="132"/>
      <c r="M381" s="120"/>
      <c r="N381" s="120"/>
    </row>
    <row r="382" spans="1:14" ht="13.2" customHeight="1">
      <c r="A382" s="169">
        <f t="shared" si="5"/>
        <v>43198</v>
      </c>
      <c r="C382" s="168"/>
      <c r="D382" s="168"/>
      <c r="E382" s="166"/>
      <c r="F382" s="166"/>
      <c r="G382" s="168"/>
      <c r="H382" s="176"/>
      <c r="I382" s="172"/>
      <c r="J382" s="173"/>
      <c r="K382" s="173"/>
      <c r="L382" s="132"/>
      <c r="M382" s="120"/>
      <c r="N382" s="120"/>
    </row>
    <row r="383" spans="1:14" ht="13.2" customHeight="1">
      <c r="A383" s="169">
        <f t="shared" si="5"/>
        <v>43199</v>
      </c>
      <c r="C383" s="168"/>
      <c r="D383" s="168"/>
      <c r="E383" s="166"/>
      <c r="F383" s="166"/>
      <c r="G383" s="168"/>
      <c r="H383" s="176"/>
      <c r="I383" s="172"/>
      <c r="J383" s="173"/>
      <c r="K383" s="173"/>
      <c r="L383" s="132"/>
      <c r="M383" s="120"/>
      <c r="N383" s="120"/>
    </row>
    <row r="384" spans="1:14" ht="13.2" customHeight="1">
      <c r="A384" s="169">
        <f t="shared" si="5"/>
        <v>43200</v>
      </c>
      <c r="C384" s="168"/>
      <c r="D384" s="168"/>
      <c r="E384" s="166"/>
      <c r="F384" s="166"/>
      <c r="G384" s="168"/>
      <c r="H384" s="176"/>
      <c r="I384" s="172"/>
      <c r="J384" s="173"/>
      <c r="K384" s="173"/>
      <c r="L384" s="132"/>
      <c r="M384" s="120"/>
      <c r="N384" s="120"/>
    </row>
    <row r="385" spans="1:14" ht="13.2" customHeight="1">
      <c r="A385" s="169">
        <f t="shared" si="5"/>
        <v>43201</v>
      </c>
      <c r="C385" s="168"/>
      <c r="D385" s="168"/>
      <c r="E385" s="166"/>
      <c r="F385" s="166"/>
      <c r="G385" s="168"/>
      <c r="H385" s="176"/>
      <c r="I385" s="172"/>
      <c r="J385" s="173"/>
      <c r="K385" s="173"/>
      <c r="L385" s="132"/>
      <c r="M385" s="120"/>
      <c r="N385" s="120"/>
    </row>
    <row r="386" spans="1:14" ht="13.2" customHeight="1">
      <c r="A386" s="169">
        <f t="shared" si="5"/>
        <v>43202</v>
      </c>
      <c r="C386" s="168"/>
      <c r="D386" s="168"/>
      <c r="E386" s="166"/>
      <c r="F386" s="166"/>
      <c r="G386" s="168"/>
      <c r="H386" s="176"/>
      <c r="I386" s="172"/>
      <c r="J386" s="173"/>
      <c r="K386" s="173"/>
      <c r="L386" s="132"/>
      <c r="M386" s="120"/>
      <c r="N386" s="120"/>
    </row>
    <row r="387" spans="1:14" ht="13.2" customHeight="1">
      <c r="C387" s="168"/>
      <c r="D387" s="168"/>
      <c r="E387" s="166"/>
      <c r="F387" s="166"/>
      <c r="G387" s="168"/>
      <c r="H387" s="176"/>
      <c r="I387" s="172"/>
      <c r="J387" s="173"/>
      <c r="K387" s="173"/>
      <c r="L387" s="132"/>
      <c r="M387" s="120"/>
      <c r="N387" s="120"/>
    </row>
    <row r="388" spans="1:14" ht="13.2" customHeight="1">
      <c r="C388" s="168"/>
      <c r="D388" s="168"/>
      <c r="E388" s="166"/>
      <c r="F388" s="166"/>
      <c r="G388" s="168"/>
      <c r="H388" s="176"/>
      <c r="I388" s="172"/>
      <c r="J388" s="173"/>
      <c r="K388" s="173"/>
      <c r="L388" s="132"/>
      <c r="M388" s="120"/>
      <c r="N388" s="120"/>
    </row>
    <row r="389" spans="1:14" ht="13.2" customHeight="1">
      <c r="C389" s="168"/>
      <c r="D389" s="168"/>
      <c r="E389" s="166"/>
      <c r="F389" s="166"/>
      <c r="G389" s="168"/>
      <c r="H389" s="176"/>
      <c r="I389" s="172"/>
      <c r="J389" s="173"/>
      <c r="K389" s="173"/>
      <c r="L389" s="132"/>
      <c r="M389" s="120"/>
      <c r="N389" s="120"/>
    </row>
    <row r="390" spans="1:14" ht="13.2" customHeight="1">
      <c r="C390" s="168"/>
      <c r="D390" s="168"/>
      <c r="E390" s="166"/>
      <c r="F390" s="166"/>
      <c r="G390" s="168"/>
      <c r="H390" s="176"/>
      <c r="I390" s="172"/>
      <c r="J390" s="173"/>
      <c r="K390" s="173"/>
      <c r="L390" s="132"/>
      <c r="M390" s="120"/>
      <c r="N390" s="120"/>
    </row>
    <row r="391" spans="1:14" ht="13.2" customHeight="1">
      <c r="C391" s="168"/>
      <c r="D391" s="168"/>
      <c r="E391" s="166"/>
      <c r="F391" s="166"/>
      <c r="G391" s="168"/>
      <c r="H391" s="176"/>
      <c r="I391" s="172"/>
      <c r="J391" s="173"/>
      <c r="K391" s="173"/>
      <c r="L391" s="132"/>
      <c r="M391" s="120"/>
      <c r="N391" s="120"/>
    </row>
    <row r="392" spans="1:14" ht="13.2" customHeight="1">
      <c r="C392" s="168"/>
      <c r="D392" s="168"/>
      <c r="E392" s="166"/>
      <c r="F392" s="166"/>
      <c r="G392" s="168"/>
      <c r="H392" s="176"/>
      <c r="I392" s="172"/>
      <c r="J392" s="173"/>
      <c r="K392" s="173"/>
      <c r="L392" s="132"/>
      <c r="M392" s="120"/>
      <c r="N392" s="120"/>
    </row>
    <row r="393" spans="1:14" ht="13.2" customHeight="1">
      <c r="C393" s="168"/>
      <c r="D393" s="168"/>
      <c r="E393" s="166"/>
      <c r="F393" s="166"/>
      <c r="G393" s="168"/>
      <c r="H393" s="176"/>
      <c r="I393" s="172"/>
      <c r="J393" s="173"/>
      <c r="K393" s="173"/>
      <c r="L393" s="132"/>
      <c r="M393" s="120"/>
      <c r="N393" s="120"/>
    </row>
    <row r="394" spans="1:14" ht="13.2" customHeight="1">
      <c r="C394" s="168"/>
      <c r="D394" s="168"/>
      <c r="E394" s="166"/>
      <c r="F394" s="166"/>
      <c r="G394" s="168"/>
      <c r="H394" s="176"/>
      <c r="I394" s="172"/>
      <c r="J394" s="173"/>
      <c r="K394" s="173"/>
      <c r="L394" s="132"/>
      <c r="M394" s="120"/>
      <c r="N394" s="120"/>
    </row>
    <row r="395" spans="1:14" ht="13.2" customHeight="1">
      <c r="C395" s="168"/>
      <c r="D395" s="168"/>
      <c r="E395" s="166"/>
      <c r="F395" s="166"/>
      <c r="G395" s="168"/>
      <c r="H395" s="176"/>
      <c r="I395" s="172"/>
      <c r="J395" s="173"/>
      <c r="K395" s="173"/>
      <c r="L395" s="132"/>
      <c r="M395" s="120"/>
      <c r="N395" s="120"/>
    </row>
    <row r="396" spans="1:14" ht="13.2" customHeight="1">
      <c r="C396" s="168"/>
      <c r="D396" s="168"/>
      <c r="E396" s="166"/>
      <c r="F396" s="166"/>
      <c r="G396" s="168"/>
      <c r="H396" s="176"/>
      <c r="I396" s="172"/>
      <c r="J396" s="173"/>
      <c r="K396" s="173"/>
      <c r="L396" s="132"/>
      <c r="M396" s="120"/>
      <c r="N396" s="120"/>
    </row>
    <row r="397" spans="1:14" ht="13.2" customHeight="1">
      <c r="C397" s="168"/>
      <c r="D397" s="168"/>
      <c r="E397" s="166"/>
      <c r="F397" s="166"/>
      <c r="G397" s="168"/>
      <c r="H397" s="176"/>
      <c r="I397" s="172"/>
      <c r="J397" s="173"/>
      <c r="K397" s="173"/>
      <c r="L397" s="132"/>
      <c r="M397" s="120"/>
      <c r="N397" s="120"/>
    </row>
    <row r="398" spans="1:14" ht="13.2" customHeight="1">
      <c r="C398" s="168"/>
      <c r="D398" s="168"/>
      <c r="E398" s="166"/>
      <c r="F398" s="166"/>
      <c r="G398" s="168"/>
      <c r="H398" s="176"/>
      <c r="I398" s="172"/>
      <c r="J398" s="173"/>
      <c r="K398" s="173"/>
      <c r="L398" s="132"/>
      <c r="M398" s="120"/>
      <c r="N398" s="120"/>
    </row>
    <row r="399" spans="1:14" ht="13.2" customHeight="1">
      <c r="C399" s="168"/>
      <c r="D399" s="168"/>
      <c r="E399" s="166"/>
      <c r="F399" s="166"/>
      <c r="G399" s="168"/>
      <c r="H399" s="176"/>
      <c r="I399" s="172"/>
      <c r="J399" s="173"/>
      <c r="K399" s="173"/>
      <c r="L399" s="132"/>
      <c r="M399" s="120"/>
      <c r="N399" s="120"/>
    </row>
    <row r="400" spans="1:14" ht="13.2" customHeight="1">
      <c r="C400" s="168"/>
      <c r="D400" s="168"/>
      <c r="E400" s="166"/>
      <c r="F400" s="166"/>
      <c r="G400" s="168"/>
      <c r="H400" s="176"/>
      <c r="I400" s="172"/>
      <c r="J400" s="173"/>
      <c r="K400" s="173"/>
      <c r="L400" s="132"/>
      <c r="M400" s="120"/>
      <c r="N400" s="120"/>
    </row>
    <row r="401" spans="3:14" ht="13.2" customHeight="1">
      <c r="C401" s="168"/>
      <c r="D401" s="168"/>
      <c r="E401" s="166"/>
      <c r="F401" s="166"/>
      <c r="G401" s="168"/>
      <c r="H401" s="176"/>
      <c r="I401" s="172"/>
      <c r="J401" s="173"/>
      <c r="K401" s="173"/>
      <c r="L401" s="132"/>
      <c r="M401" s="120"/>
      <c r="N401" s="120"/>
    </row>
    <row r="402" spans="3:14" ht="13.2" customHeight="1">
      <c r="C402" s="168"/>
      <c r="D402" s="168"/>
      <c r="E402" s="166"/>
      <c r="F402" s="166"/>
      <c r="G402" s="168"/>
      <c r="H402" s="176"/>
      <c r="I402" s="172"/>
      <c r="J402" s="173"/>
      <c r="K402" s="173"/>
      <c r="L402" s="132"/>
      <c r="M402" s="120"/>
      <c r="N402" s="120"/>
    </row>
    <row r="403" spans="3:14" ht="13.2" customHeight="1">
      <c r="C403" s="168"/>
      <c r="D403" s="168"/>
      <c r="E403" s="166"/>
      <c r="F403" s="166"/>
      <c r="G403" s="168"/>
      <c r="H403" s="176"/>
      <c r="I403" s="172"/>
      <c r="J403" s="173"/>
      <c r="K403" s="173"/>
      <c r="L403" s="132"/>
      <c r="M403" s="120"/>
      <c r="N403" s="120"/>
    </row>
    <row r="404" spans="3:14" ht="13.2" customHeight="1">
      <c r="C404" s="168"/>
      <c r="D404" s="168"/>
      <c r="E404" s="166"/>
      <c r="F404" s="166"/>
      <c r="G404" s="168"/>
      <c r="H404" s="176"/>
      <c r="I404" s="172"/>
      <c r="J404" s="173"/>
      <c r="K404" s="173"/>
      <c r="L404" s="132"/>
      <c r="M404" s="120"/>
      <c r="N404" s="120"/>
    </row>
    <row r="405" spans="3:14" ht="13.2" customHeight="1">
      <c r="C405" s="168"/>
      <c r="D405" s="168"/>
      <c r="E405" s="166"/>
      <c r="F405" s="166"/>
      <c r="G405" s="168"/>
      <c r="H405" s="176"/>
      <c r="I405" s="172"/>
      <c r="J405" s="173"/>
      <c r="K405" s="173"/>
      <c r="L405" s="132"/>
      <c r="M405" s="120"/>
      <c r="N405" s="120"/>
    </row>
    <row r="406" spans="3:14" ht="13.2" customHeight="1">
      <c r="C406" s="168"/>
      <c r="D406" s="168"/>
      <c r="E406" s="166"/>
      <c r="F406" s="166"/>
      <c r="G406" s="168"/>
      <c r="H406" s="176"/>
      <c r="I406" s="172"/>
      <c r="J406" s="173"/>
      <c r="K406" s="173"/>
      <c r="L406" s="132"/>
      <c r="M406" s="120"/>
      <c r="N406" s="120"/>
    </row>
    <row r="407" spans="3:14" ht="13.2" customHeight="1">
      <c r="C407" s="168"/>
      <c r="D407" s="168"/>
      <c r="E407" s="166"/>
      <c r="F407" s="166"/>
      <c r="G407" s="168"/>
      <c r="H407" s="176"/>
      <c r="I407" s="172"/>
      <c r="J407" s="173"/>
      <c r="K407" s="173"/>
      <c r="L407" s="132"/>
      <c r="M407" s="120"/>
      <c r="N407" s="120"/>
    </row>
    <row r="408" spans="3:14" ht="13.2" customHeight="1">
      <c r="C408" s="168"/>
      <c r="D408" s="168"/>
      <c r="E408" s="166"/>
      <c r="F408" s="166"/>
      <c r="G408" s="168"/>
      <c r="H408" s="176"/>
      <c r="I408" s="172"/>
      <c r="J408" s="173"/>
      <c r="K408" s="173"/>
      <c r="L408" s="132"/>
      <c r="M408" s="120"/>
      <c r="N408" s="120"/>
    </row>
    <row r="409" spans="3:14" ht="13.2" customHeight="1">
      <c r="C409" s="168"/>
      <c r="D409" s="168"/>
      <c r="E409" s="166"/>
      <c r="F409" s="166"/>
      <c r="G409" s="168"/>
      <c r="H409" s="176"/>
      <c r="I409" s="172"/>
      <c r="J409" s="173"/>
      <c r="K409" s="173"/>
      <c r="L409" s="132"/>
      <c r="M409" s="120"/>
      <c r="N409" s="120"/>
    </row>
    <row r="410" spans="3:14" ht="13.2" customHeight="1">
      <c r="C410" s="168"/>
      <c r="D410" s="168"/>
      <c r="E410" s="166"/>
      <c r="F410" s="166"/>
      <c r="G410" s="168"/>
      <c r="H410" s="176"/>
      <c r="I410" s="172"/>
      <c r="J410" s="173"/>
      <c r="K410" s="173"/>
      <c r="L410" s="132"/>
      <c r="M410" s="120"/>
      <c r="N410" s="120"/>
    </row>
    <row r="411" spans="3:14" ht="13.2" customHeight="1">
      <c r="C411" s="168"/>
      <c r="D411" s="168"/>
      <c r="E411" s="166"/>
      <c r="F411" s="166"/>
      <c r="G411" s="168"/>
      <c r="H411" s="176"/>
      <c r="I411" s="172"/>
      <c r="J411" s="173"/>
      <c r="K411" s="173"/>
      <c r="L411" s="132"/>
      <c r="M411" s="120"/>
      <c r="N411" s="120"/>
    </row>
    <row r="412" spans="3:14" ht="13.2" customHeight="1">
      <c r="C412" s="168"/>
      <c r="D412" s="168"/>
      <c r="E412" s="166"/>
      <c r="F412" s="166"/>
      <c r="G412" s="168"/>
      <c r="H412" s="176"/>
      <c r="I412" s="172"/>
      <c r="J412" s="173"/>
      <c r="K412" s="173"/>
      <c r="L412" s="132"/>
      <c r="M412" s="120"/>
      <c r="N412" s="120"/>
    </row>
    <row r="413" spans="3:14" ht="13.2" customHeight="1">
      <c r="C413" s="168"/>
      <c r="D413" s="168"/>
      <c r="E413" s="166"/>
      <c r="F413" s="166"/>
      <c r="G413" s="168"/>
      <c r="H413" s="176"/>
      <c r="I413" s="172"/>
      <c r="J413" s="173"/>
      <c r="K413" s="173"/>
      <c r="L413" s="132"/>
      <c r="M413" s="120"/>
      <c r="N413" s="120"/>
    </row>
    <row r="414" spans="3:14" ht="13.2" customHeight="1">
      <c r="C414" s="168"/>
      <c r="D414" s="168"/>
      <c r="E414" s="166"/>
      <c r="F414" s="166"/>
      <c r="G414" s="168"/>
      <c r="H414" s="176"/>
      <c r="I414" s="172"/>
      <c r="J414" s="173"/>
      <c r="K414" s="173"/>
      <c r="L414" s="132"/>
      <c r="M414" s="120"/>
      <c r="N414" s="120"/>
    </row>
    <row r="415" spans="3:14" ht="13.2" customHeight="1">
      <c r="C415" s="168"/>
      <c r="D415" s="168"/>
      <c r="E415" s="166"/>
      <c r="F415" s="166"/>
      <c r="G415" s="168"/>
      <c r="H415" s="176"/>
      <c r="I415" s="172"/>
      <c r="J415" s="173"/>
      <c r="K415" s="173"/>
      <c r="L415" s="132"/>
      <c r="M415" s="120"/>
      <c r="N415" s="120"/>
    </row>
    <row r="416" spans="3:14" ht="13.2" customHeight="1">
      <c r="C416" s="168"/>
      <c r="D416" s="168"/>
      <c r="E416" s="166"/>
      <c r="F416" s="166"/>
      <c r="G416" s="168"/>
      <c r="H416" s="176"/>
      <c r="I416" s="172"/>
      <c r="J416" s="173"/>
      <c r="K416" s="173"/>
      <c r="L416" s="132"/>
      <c r="M416" s="120"/>
      <c r="N416" s="120"/>
    </row>
    <row r="417" spans="3:14" ht="13.2" customHeight="1">
      <c r="C417" s="168"/>
      <c r="D417" s="168"/>
      <c r="E417" s="166"/>
      <c r="F417" s="166"/>
      <c r="G417" s="168"/>
      <c r="H417" s="176"/>
      <c r="I417" s="172"/>
      <c r="J417" s="173"/>
      <c r="K417" s="173"/>
      <c r="L417" s="132"/>
      <c r="M417" s="120"/>
      <c r="N417" s="120"/>
    </row>
    <row r="418" spans="3:14" ht="13.2" customHeight="1">
      <c r="C418" s="168"/>
      <c r="D418" s="168"/>
      <c r="E418" s="166"/>
      <c r="F418" s="166"/>
      <c r="G418" s="168"/>
      <c r="H418" s="176"/>
      <c r="I418" s="172"/>
      <c r="J418" s="173"/>
      <c r="K418" s="173"/>
      <c r="L418" s="132"/>
      <c r="M418" s="120"/>
      <c r="N418" s="120"/>
    </row>
    <row r="419" spans="3:14" ht="13.2" customHeight="1">
      <c r="C419" s="168"/>
      <c r="D419" s="168"/>
      <c r="E419" s="166"/>
      <c r="F419" s="166"/>
      <c r="G419" s="168"/>
      <c r="H419" s="176"/>
      <c r="I419" s="172"/>
      <c r="J419" s="173"/>
      <c r="K419" s="173"/>
      <c r="L419" s="132"/>
      <c r="M419" s="120"/>
      <c r="N419" s="120"/>
    </row>
    <row r="420" spans="3:14" ht="13.2">
      <c r="C420" s="168"/>
      <c r="D420" s="168"/>
      <c r="E420" s="166"/>
      <c r="F420" s="166"/>
      <c r="G420" s="168"/>
      <c r="H420" s="176"/>
      <c r="I420" s="172"/>
      <c r="J420" s="173"/>
      <c r="K420" s="173"/>
      <c r="L420" s="132"/>
      <c r="M420" s="120"/>
      <c r="N420" s="120"/>
    </row>
    <row r="421" spans="3:14" ht="13.2">
      <c r="C421" s="168"/>
      <c r="D421" s="168"/>
      <c r="E421" s="166"/>
      <c r="F421" s="166"/>
      <c r="G421" s="168"/>
      <c r="H421" s="176"/>
      <c r="I421" s="172"/>
      <c r="J421" s="173"/>
      <c r="K421" s="173"/>
      <c r="L421" s="132"/>
      <c r="M421" s="120"/>
      <c r="N421" s="120"/>
    </row>
    <row r="422" spans="3:14" ht="13.2">
      <c r="C422" s="168"/>
      <c r="D422" s="168"/>
      <c r="E422" s="166"/>
      <c r="F422" s="166"/>
      <c r="G422" s="168"/>
      <c r="H422" s="176"/>
      <c r="I422" s="172"/>
      <c r="J422" s="173"/>
      <c r="K422" s="173"/>
      <c r="L422" s="132"/>
      <c r="M422" s="120"/>
      <c r="N422" s="120"/>
    </row>
    <row r="423" spans="3:14" ht="13.2">
      <c r="C423" s="168"/>
      <c r="D423" s="168"/>
      <c r="E423" s="166"/>
      <c r="F423" s="166"/>
      <c r="G423" s="168"/>
      <c r="H423" s="176"/>
      <c r="I423" s="172"/>
      <c r="J423" s="173"/>
      <c r="K423" s="173"/>
      <c r="L423" s="132"/>
      <c r="M423" s="120"/>
      <c r="N423" s="120"/>
    </row>
    <row r="424" spans="3:14" ht="13.2">
      <c r="C424" s="168"/>
      <c r="D424" s="168"/>
      <c r="E424" s="166"/>
      <c r="F424" s="166"/>
      <c r="G424" s="168"/>
      <c r="H424" s="176"/>
      <c r="I424" s="172"/>
      <c r="J424" s="173"/>
      <c r="K424" s="173"/>
      <c r="L424" s="132"/>
      <c r="M424" s="120"/>
      <c r="N424" s="120"/>
    </row>
    <row r="425" spans="3:14" ht="13.2">
      <c r="C425" s="168"/>
      <c r="D425" s="168"/>
      <c r="E425" s="166"/>
      <c r="F425" s="166"/>
      <c r="G425" s="168"/>
      <c r="H425" s="176"/>
      <c r="I425" s="172"/>
      <c r="J425" s="173"/>
      <c r="K425" s="173"/>
      <c r="L425" s="132"/>
      <c r="M425" s="120"/>
      <c r="N425" s="120"/>
    </row>
    <row r="426" spans="3:14" ht="13.2">
      <c r="C426" s="168"/>
      <c r="D426" s="168"/>
      <c r="E426" s="166"/>
      <c r="F426" s="166"/>
      <c r="G426" s="168"/>
      <c r="H426" s="176"/>
      <c r="I426" s="172"/>
      <c r="J426" s="173"/>
      <c r="K426" s="173"/>
      <c r="L426" s="132"/>
      <c r="M426" s="120"/>
      <c r="N426" s="120"/>
    </row>
    <row r="427" spans="3:14" ht="13.2">
      <c r="C427" s="168"/>
      <c r="D427" s="168"/>
      <c r="E427" s="166"/>
      <c r="F427" s="166"/>
      <c r="G427" s="168"/>
      <c r="H427" s="176"/>
      <c r="I427" s="172"/>
      <c r="J427" s="173"/>
      <c r="K427" s="173"/>
      <c r="L427" s="132"/>
      <c r="M427" s="120"/>
      <c r="N427" s="120"/>
    </row>
    <row r="428" spans="3:14" ht="13.2">
      <c r="C428" s="168"/>
      <c r="D428" s="168"/>
      <c r="E428" s="166"/>
      <c r="F428" s="166"/>
      <c r="G428" s="168"/>
      <c r="H428" s="176"/>
      <c r="I428" s="172"/>
      <c r="J428" s="173"/>
      <c r="K428" s="173"/>
      <c r="L428" s="132"/>
      <c r="M428" s="120"/>
      <c r="N428" s="120"/>
    </row>
    <row r="429" spans="3:14" ht="13.2">
      <c r="C429" s="168"/>
      <c r="D429" s="168"/>
      <c r="E429" s="166"/>
      <c r="F429" s="166"/>
      <c r="G429" s="168"/>
      <c r="H429" s="176"/>
      <c r="I429" s="172"/>
      <c r="J429" s="173"/>
      <c r="K429" s="173"/>
      <c r="L429" s="132"/>
      <c r="M429" s="120"/>
      <c r="N429" s="120"/>
    </row>
    <row r="430" spans="3:14" ht="13.2">
      <c r="C430" s="168"/>
      <c r="D430" s="168"/>
      <c r="E430" s="166"/>
      <c r="F430" s="166"/>
      <c r="G430" s="168"/>
      <c r="H430" s="176"/>
      <c r="I430" s="172"/>
      <c r="J430" s="173"/>
      <c r="K430" s="173"/>
      <c r="L430" s="132"/>
      <c r="M430" s="120"/>
      <c r="N430" s="120"/>
    </row>
    <row r="431" spans="3:14" ht="13.2">
      <c r="C431" s="168"/>
      <c r="D431" s="168"/>
      <c r="E431" s="166"/>
      <c r="F431" s="166"/>
      <c r="G431" s="168"/>
      <c r="H431" s="176"/>
      <c r="I431" s="172"/>
      <c r="J431" s="173"/>
      <c r="K431" s="173"/>
      <c r="L431" s="132"/>
      <c r="M431" s="120"/>
      <c r="N431" s="120"/>
    </row>
    <row r="432" spans="3:14" ht="13.2">
      <c r="C432" s="168"/>
      <c r="D432" s="168"/>
      <c r="E432" s="166"/>
      <c r="F432" s="166"/>
      <c r="G432" s="168"/>
      <c r="H432" s="176"/>
      <c r="I432" s="172"/>
      <c r="J432" s="173"/>
      <c r="K432" s="173"/>
      <c r="L432" s="132"/>
      <c r="M432" s="120"/>
      <c r="N432" s="120"/>
    </row>
    <row r="433" spans="3:14" ht="13.2">
      <c r="C433" s="168"/>
      <c r="D433" s="168"/>
      <c r="E433" s="166"/>
      <c r="F433" s="166"/>
      <c r="G433" s="168"/>
      <c r="H433" s="176"/>
      <c r="I433" s="172"/>
      <c r="J433" s="173"/>
      <c r="K433" s="173"/>
      <c r="L433" s="132"/>
      <c r="M433" s="120"/>
      <c r="N433" s="120"/>
    </row>
    <row r="434" spans="3:14" ht="13.2">
      <c r="C434" s="168"/>
      <c r="D434" s="168"/>
      <c r="E434" s="166"/>
      <c r="F434" s="166"/>
      <c r="G434" s="168"/>
      <c r="H434" s="176"/>
      <c r="I434" s="172"/>
      <c r="J434" s="173"/>
      <c r="K434" s="173"/>
      <c r="L434" s="132"/>
      <c r="M434" s="120"/>
      <c r="N434" s="120"/>
    </row>
    <row r="435" spans="3:14" ht="13.2">
      <c r="C435" s="168"/>
      <c r="D435" s="168"/>
      <c r="E435" s="166"/>
      <c r="F435" s="166"/>
      <c r="G435" s="168"/>
      <c r="H435" s="176"/>
      <c r="I435" s="172"/>
      <c r="J435" s="173"/>
      <c r="K435" s="173"/>
      <c r="L435" s="132"/>
      <c r="M435" s="120"/>
      <c r="N435" s="120"/>
    </row>
    <row r="436" spans="3:14" ht="13.2">
      <c r="C436" s="168"/>
      <c r="D436" s="168"/>
      <c r="E436" s="166"/>
      <c r="F436" s="166"/>
      <c r="G436" s="168"/>
      <c r="H436" s="176"/>
      <c r="I436" s="172"/>
      <c r="J436" s="173"/>
      <c r="K436" s="173"/>
      <c r="L436" s="132"/>
      <c r="M436" s="120"/>
      <c r="N436" s="120"/>
    </row>
    <row r="437" spans="3:14" ht="13.2">
      <c r="C437" s="168"/>
      <c r="D437" s="168"/>
      <c r="E437" s="166"/>
      <c r="F437" s="166"/>
      <c r="G437" s="168"/>
      <c r="H437" s="176"/>
      <c r="I437" s="172"/>
      <c r="J437" s="173"/>
      <c r="K437" s="173"/>
      <c r="L437" s="132"/>
      <c r="M437" s="120"/>
      <c r="N437" s="120"/>
    </row>
    <row r="438" spans="3:14" ht="13.2">
      <c r="C438" s="168"/>
      <c r="D438" s="168"/>
      <c r="E438" s="166"/>
      <c r="F438" s="166"/>
      <c r="G438" s="168"/>
      <c r="H438" s="176"/>
      <c r="I438" s="172"/>
      <c r="J438" s="173"/>
      <c r="K438" s="173"/>
      <c r="L438" s="132"/>
      <c r="M438" s="120"/>
      <c r="N438" s="120"/>
    </row>
    <row r="439" spans="3:14" ht="13.2">
      <c r="C439" s="168"/>
      <c r="D439" s="168"/>
      <c r="E439" s="166"/>
      <c r="F439" s="166"/>
      <c r="G439" s="168"/>
      <c r="H439" s="176"/>
      <c r="I439" s="172"/>
      <c r="J439" s="173"/>
      <c r="K439" s="173"/>
      <c r="L439" s="132"/>
      <c r="M439" s="120"/>
      <c r="N439" s="120"/>
    </row>
    <row r="440" spans="3:14" ht="13.2">
      <c r="C440" s="168"/>
      <c r="D440" s="168"/>
      <c r="E440" s="166"/>
      <c r="F440" s="166"/>
      <c r="G440" s="168"/>
      <c r="H440" s="176"/>
      <c r="I440" s="172"/>
      <c r="J440" s="173"/>
      <c r="K440" s="173"/>
      <c r="L440" s="132"/>
      <c r="M440" s="120"/>
      <c r="N440" s="120"/>
    </row>
    <row r="441" spans="3:14" ht="13.2">
      <c r="C441" s="168"/>
      <c r="D441" s="168"/>
      <c r="E441" s="166"/>
      <c r="F441" s="166"/>
      <c r="G441" s="168"/>
      <c r="H441" s="176"/>
      <c r="I441" s="172"/>
      <c r="J441" s="173"/>
      <c r="K441" s="173"/>
      <c r="L441" s="132"/>
      <c r="M441" s="120"/>
      <c r="N441" s="120"/>
    </row>
    <row r="442" spans="3:14" ht="13.2">
      <c r="C442" s="168"/>
      <c r="D442" s="168"/>
      <c r="E442" s="166"/>
      <c r="F442" s="166"/>
      <c r="G442" s="168"/>
      <c r="H442" s="176"/>
      <c r="I442" s="172"/>
      <c r="J442" s="173"/>
      <c r="K442" s="173"/>
      <c r="L442" s="132"/>
      <c r="M442" s="120"/>
      <c r="N442" s="120"/>
    </row>
    <row r="443" spans="3:14" ht="13.2">
      <c r="C443" s="168"/>
      <c r="D443" s="168"/>
      <c r="E443" s="166"/>
      <c r="F443" s="166"/>
      <c r="G443" s="168"/>
      <c r="H443" s="176"/>
      <c r="I443" s="172"/>
      <c r="J443" s="173"/>
      <c r="K443" s="173"/>
      <c r="L443" s="132"/>
      <c r="M443" s="120"/>
      <c r="N443" s="120"/>
    </row>
    <row r="444" spans="3:14" ht="13.2">
      <c r="C444" s="168"/>
      <c r="D444" s="168"/>
      <c r="E444" s="166"/>
      <c r="F444" s="166"/>
      <c r="G444" s="168"/>
      <c r="H444" s="176"/>
      <c r="I444" s="172"/>
      <c r="J444" s="173"/>
      <c r="K444" s="173"/>
      <c r="L444" s="132"/>
      <c r="M444" s="120"/>
      <c r="N444" s="120"/>
    </row>
    <row r="445" spans="3:14" ht="13.2">
      <c r="C445" s="168"/>
      <c r="D445" s="168"/>
      <c r="E445" s="166"/>
      <c r="F445" s="166"/>
      <c r="G445" s="168"/>
      <c r="H445" s="176"/>
      <c r="I445" s="172"/>
      <c r="J445" s="173"/>
      <c r="K445" s="173"/>
      <c r="L445" s="132"/>
      <c r="M445" s="120"/>
      <c r="N445" s="120"/>
    </row>
    <row r="446" spans="3:14" ht="13.2">
      <c r="C446" s="168"/>
      <c r="D446" s="168"/>
      <c r="E446" s="166"/>
      <c r="F446" s="166"/>
      <c r="G446" s="168"/>
      <c r="H446" s="176"/>
      <c r="I446" s="172"/>
      <c r="J446" s="173"/>
      <c r="K446" s="173"/>
      <c r="L446" s="132"/>
      <c r="M446" s="120"/>
      <c r="N446" s="120"/>
    </row>
    <row r="447" spans="3:14" ht="13.2">
      <c r="C447" s="168"/>
      <c r="D447" s="168"/>
      <c r="E447" s="166"/>
      <c r="F447" s="166"/>
      <c r="G447" s="168"/>
      <c r="H447" s="176"/>
      <c r="I447" s="172"/>
      <c r="J447" s="173"/>
      <c r="K447" s="173"/>
      <c r="L447" s="132"/>
      <c r="M447" s="120"/>
      <c r="N447" s="120"/>
    </row>
    <row r="448" spans="3:14" ht="13.2">
      <c r="C448" s="168"/>
      <c r="D448" s="168"/>
      <c r="E448" s="166"/>
      <c r="F448" s="166"/>
      <c r="G448" s="168"/>
      <c r="H448" s="176"/>
      <c r="I448" s="172"/>
      <c r="J448" s="173"/>
      <c r="K448" s="173"/>
      <c r="L448" s="132"/>
      <c r="M448" s="120"/>
      <c r="N448" s="120"/>
    </row>
    <row r="449" spans="3:14" ht="13.2">
      <c r="C449" s="168"/>
      <c r="D449" s="168"/>
      <c r="E449" s="166"/>
      <c r="F449" s="166"/>
      <c r="G449" s="168"/>
      <c r="H449" s="176"/>
      <c r="I449" s="172"/>
      <c r="J449" s="173"/>
      <c r="K449" s="173"/>
      <c r="L449" s="132"/>
      <c r="M449" s="120"/>
      <c r="N449" s="120"/>
    </row>
    <row r="450" spans="3:14" ht="13.2">
      <c r="C450" s="168"/>
      <c r="D450" s="168"/>
      <c r="E450" s="166"/>
      <c r="F450" s="166"/>
      <c r="G450" s="168"/>
      <c r="H450" s="176"/>
      <c r="I450" s="172"/>
      <c r="J450" s="173"/>
      <c r="K450" s="173"/>
      <c r="L450" s="132"/>
      <c r="M450" s="120"/>
      <c r="N450" s="120"/>
    </row>
    <row r="451" spans="3:14" ht="13.2">
      <c r="C451" s="168"/>
      <c r="D451" s="168"/>
      <c r="E451" s="166"/>
      <c r="F451" s="166"/>
      <c r="G451" s="168"/>
      <c r="H451" s="176"/>
      <c r="I451" s="172"/>
      <c r="J451" s="173"/>
      <c r="K451" s="173"/>
      <c r="L451" s="132"/>
      <c r="M451" s="120"/>
      <c r="N451" s="120"/>
    </row>
    <row r="452" spans="3:14" ht="13.2">
      <c r="C452" s="168"/>
      <c r="D452" s="168"/>
      <c r="E452" s="166"/>
      <c r="F452" s="166"/>
      <c r="G452" s="168"/>
      <c r="H452" s="176"/>
      <c r="I452" s="172"/>
      <c r="J452" s="173"/>
      <c r="K452" s="173"/>
      <c r="L452" s="132"/>
      <c r="M452" s="120"/>
      <c r="N452" s="120"/>
    </row>
    <row r="453" spans="3:14" ht="13.2">
      <c r="C453" s="168"/>
      <c r="D453" s="168"/>
      <c r="E453" s="166"/>
      <c r="F453" s="166"/>
      <c r="G453" s="168"/>
      <c r="H453" s="176"/>
      <c r="I453" s="172"/>
      <c r="J453" s="173"/>
      <c r="K453" s="173"/>
      <c r="L453" s="132"/>
      <c r="M453" s="120"/>
      <c r="N453" s="120"/>
    </row>
    <row r="454" spans="3:14" ht="13.2">
      <c r="C454" s="168"/>
      <c r="D454" s="168"/>
      <c r="E454" s="166"/>
      <c r="F454" s="166"/>
      <c r="G454" s="168"/>
      <c r="H454" s="176"/>
      <c r="I454" s="172"/>
      <c r="J454" s="173"/>
      <c r="K454" s="173"/>
      <c r="L454" s="132"/>
      <c r="M454" s="120"/>
      <c r="N454" s="120"/>
    </row>
    <row r="455" spans="3:14" ht="13.2">
      <c r="C455" s="168"/>
      <c r="D455" s="168"/>
      <c r="E455" s="166"/>
      <c r="F455" s="166"/>
      <c r="G455" s="168"/>
      <c r="H455" s="176"/>
      <c r="I455" s="172"/>
      <c r="J455" s="173"/>
      <c r="K455" s="173"/>
      <c r="L455" s="132"/>
      <c r="M455" s="120"/>
      <c r="N455" s="120"/>
    </row>
    <row r="456" spans="3:14" ht="13.2">
      <c r="C456" s="168"/>
      <c r="D456" s="168"/>
      <c r="E456" s="166"/>
      <c r="F456" s="166"/>
      <c r="G456" s="168"/>
      <c r="H456" s="176"/>
      <c r="I456" s="172"/>
      <c r="J456" s="173"/>
      <c r="K456" s="173"/>
      <c r="L456" s="132"/>
      <c r="M456" s="120"/>
      <c r="N456" s="120"/>
    </row>
    <row r="457" spans="3:14" ht="13.2">
      <c r="C457" s="168"/>
      <c r="D457" s="168"/>
      <c r="E457" s="166"/>
      <c r="F457" s="166"/>
      <c r="G457" s="168"/>
      <c r="H457" s="176"/>
      <c r="I457" s="172"/>
      <c r="J457" s="173"/>
      <c r="K457" s="173"/>
      <c r="L457" s="132"/>
      <c r="M457" s="120"/>
      <c r="N457" s="120"/>
    </row>
    <row r="458" spans="3:14" ht="13.2">
      <c r="C458" s="168"/>
      <c r="D458" s="168"/>
      <c r="E458" s="166"/>
      <c r="F458" s="166"/>
      <c r="G458" s="168"/>
      <c r="H458" s="176"/>
      <c r="I458" s="172"/>
      <c r="J458" s="173"/>
      <c r="K458" s="173"/>
      <c r="L458" s="132"/>
      <c r="M458" s="120"/>
      <c r="N458" s="120"/>
    </row>
    <row r="459" spans="3:14" ht="13.2">
      <c r="C459" s="168"/>
      <c r="D459" s="168"/>
      <c r="E459" s="166"/>
      <c r="F459" s="166"/>
      <c r="G459" s="168"/>
      <c r="H459" s="176"/>
      <c r="I459" s="172"/>
      <c r="J459" s="173"/>
      <c r="K459" s="173"/>
      <c r="L459" s="132"/>
      <c r="M459" s="120"/>
      <c r="N459" s="120"/>
    </row>
    <row r="460" spans="3:14" ht="13.2">
      <c r="C460" s="168"/>
      <c r="D460" s="168"/>
      <c r="E460" s="166"/>
      <c r="F460" s="166"/>
      <c r="G460" s="168"/>
      <c r="H460" s="176"/>
      <c r="I460" s="172"/>
      <c r="J460" s="173"/>
      <c r="K460" s="173"/>
      <c r="L460" s="132"/>
      <c r="M460" s="120"/>
      <c r="N460" s="120"/>
    </row>
    <row r="461" spans="3:14" ht="13.2">
      <c r="C461" s="168"/>
      <c r="D461" s="168"/>
      <c r="E461" s="166"/>
      <c r="F461" s="166"/>
      <c r="G461" s="168"/>
      <c r="H461" s="176"/>
      <c r="I461" s="172"/>
      <c r="J461" s="173"/>
      <c r="K461" s="173"/>
      <c r="L461" s="132"/>
      <c r="M461" s="120"/>
      <c r="N461" s="120"/>
    </row>
    <row r="462" spans="3:14" ht="13.2">
      <c r="C462" s="168"/>
      <c r="D462" s="168"/>
      <c r="E462" s="166"/>
      <c r="F462" s="166"/>
      <c r="G462" s="168"/>
      <c r="H462" s="176"/>
      <c r="I462" s="172"/>
      <c r="J462" s="173"/>
      <c r="K462" s="173"/>
      <c r="L462" s="132"/>
      <c r="M462" s="120"/>
      <c r="N462" s="120"/>
    </row>
    <row r="463" spans="3:14" ht="13.2">
      <c r="C463" s="168"/>
      <c r="D463" s="168"/>
      <c r="E463" s="166"/>
      <c r="F463" s="166"/>
      <c r="G463" s="168"/>
      <c r="H463" s="176"/>
      <c r="I463" s="172"/>
      <c r="J463" s="173"/>
      <c r="K463" s="173"/>
      <c r="L463" s="132"/>
      <c r="M463" s="120"/>
      <c r="N463" s="120"/>
    </row>
    <row r="464" spans="3:14" ht="13.2">
      <c r="C464" s="168"/>
      <c r="D464" s="168"/>
      <c r="E464" s="166"/>
      <c r="F464" s="166"/>
      <c r="G464" s="168"/>
      <c r="H464" s="176"/>
      <c r="I464" s="172"/>
      <c r="J464" s="173"/>
      <c r="K464" s="173"/>
      <c r="L464" s="132"/>
      <c r="M464" s="120"/>
      <c r="N464" s="120"/>
    </row>
    <row r="465" spans="3:14" ht="13.2">
      <c r="C465" s="168"/>
      <c r="D465" s="168"/>
      <c r="E465" s="166"/>
      <c r="F465" s="166"/>
      <c r="G465" s="168"/>
      <c r="H465" s="176"/>
      <c r="I465" s="172"/>
      <c r="J465" s="173"/>
      <c r="K465" s="173"/>
      <c r="L465" s="132"/>
      <c r="M465" s="120"/>
      <c r="N465" s="120"/>
    </row>
    <row r="466" spans="3:14" ht="13.2">
      <c r="C466" s="168"/>
      <c r="D466" s="168"/>
      <c r="E466" s="166"/>
      <c r="F466" s="166"/>
      <c r="G466" s="168"/>
      <c r="H466" s="176"/>
      <c r="I466" s="172"/>
      <c r="J466" s="173"/>
      <c r="K466" s="173"/>
      <c r="L466" s="132"/>
      <c r="M466" s="120"/>
      <c r="N466" s="120"/>
    </row>
    <row r="467" spans="3:14" ht="13.2">
      <c r="C467" s="168"/>
      <c r="D467" s="168"/>
      <c r="E467" s="166"/>
      <c r="F467" s="166"/>
      <c r="G467" s="168"/>
      <c r="H467" s="176"/>
      <c r="I467" s="172"/>
      <c r="J467" s="173"/>
      <c r="K467" s="173"/>
      <c r="L467" s="132"/>
      <c r="M467" s="120"/>
      <c r="N467" s="120"/>
    </row>
    <row r="468" spans="3:14" ht="13.2">
      <c r="C468" s="168"/>
      <c r="D468" s="168"/>
      <c r="E468" s="166"/>
      <c r="F468" s="166"/>
      <c r="G468" s="168"/>
      <c r="H468" s="176"/>
      <c r="I468" s="172"/>
      <c r="J468" s="173"/>
      <c r="K468" s="173"/>
      <c r="L468" s="132"/>
      <c r="M468" s="120"/>
      <c r="N468" s="120"/>
    </row>
    <row r="469" spans="3:14" ht="13.2">
      <c r="C469" s="168"/>
      <c r="D469" s="168"/>
      <c r="E469" s="166"/>
      <c r="F469" s="166"/>
      <c r="G469" s="168"/>
      <c r="H469" s="176"/>
      <c r="I469" s="172"/>
      <c r="J469" s="173"/>
      <c r="K469" s="173"/>
      <c r="L469" s="132"/>
      <c r="M469" s="120"/>
      <c r="N469" s="120"/>
    </row>
    <row r="470" spans="3:14" ht="13.2">
      <c r="C470" s="168"/>
      <c r="D470" s="168"/>
      <c r="E470" s="166"/>
      <c r="F470" s="166"/>
      <c r="G470" s="168"/>
      <c r="H470" s="176"/>
      <c r="I470" s="172"/>
      <c r="J470" s="173"/>
      <c r="K470" s="173"/>
      <c r="L470" s="132"/>
      <c r="M470" s="120"/>
      <c r="N470" s="120"/>
    </row>
    <row r="471" spans="3:14" ht="13.2">
      <c r="C471" s="168"/>
      <c r="D471" s="168"/>
      <c r="E471" s="166"/>
      <c r="F471" s="166"/>
      <c r="G471" s="168"/>
      <c r="H471" s="176"/>
      <c r="I471" s="172"/>
      <c r="J471" s="173"/>
      <c r="K471" s="173"/>
      <c r="L471" s="132"/>
      <c r="M471" s="120"/>
      <c r="N471" s="120"/>
    </row>
    <row r="472" spans="3:14" ht="13.2">
      <c r="C472" s="168"/>
      <c r="D472" s="168"/>
      <c r="E472" s="166"/>
      <c r="F472" s="166"/>
      <c r="G472" s="168"/>
      <c r="H472" s="176"/>
      <c r="I472" s="172"/>
      <c r="J472" s="173"/>
      <c r="K472" s="173"/>
      <c r="L472" s="132"/>
      <c r="M472" s="120"/>
      <c r="N472" s="120"/>
    </row>
    <row r="473" spans="3:14" ht="13.2">
      <c r="C473" s="168"/>
      <c r="D473" s="168"/>
      <c r="E473" s="166"/>
      <c r="F473" s="166"/>
      <c r="G473" s="168"/>
      <c r="H473" s="176"/>
      <c r="I473" s="172"/>
      <c r="J473" s="173"/>
      <c r="K473" s="173"/>
      <c r="L473" s="132"/>
      <c r="M473" s="120"/>
      <c r="N473" s="120"/>
    </row>
    <row r="474" spans="3:14" ht="13.2">
      <c r="C474" s="168"/>
      <c r="D474" s="168"/>
      <c r="E474" s="166"/>
      <c r="F474" s="166"/>
      <c r="G474" s="168"/>
      <c r="H474" s="176"/>
      <c r="I474" s="172"/>
      <c r="J474" s="173"/>
      <c r="K474" s="173"/>
      <c r="L474" s="132"/>
      <c r="M474" s="120"/>
      <c r="N474" s="120"/>
    </row>
    <row r="475" spans="3:14" ht="13.2">
      <c r="C475" s="168"/>
      <c r="D475" s="168"/>
      <c r="E475" s="166"/>
      <c r="F475" s="166"/>
      <c r="G475" s="168"/>
      <c r="H475" s="176"/>
      <c r="I475" s="172"/>
      <c r="J475" s="173"/>
      <c r="K475" s="173"/>
      <c r="L475" s="132"/>
      <c r="M475" s="120"/>
      <c r="N475" s="120"/>
    </row>
    <row r="476" spans="3:14" ht="13.2">
      <c r="C476" s="168"/>
      <c r="D476" s="168"/>
      <c r="E476" s="166"/>
      <c r="F476" s="166"/>
      <c r="G476" s="168"/>
      <c r="H476" s="176"/>
      <c r="I476" s="172"/>
      <c r="J476" s="173"/>
      <c r="K476" s="173"/>
      <c r="L476" s="132"/>
      <c r="M476" s="120"/>
      <c r="N476" s="120"/>
    </row>
    <row r="477" spans="3:14" ht="13.2">
      <c r="C477" s="168"/>
      <c r="D477" s="168"/>
      <c r="E477" s="166"/>
      <c r="F477" s="166"/>
      <c r="G477" s="168"/>
      <c r="H477" s="176"/>
      <c r="I477" s="172"/>
      <c r="J477" s="173"/>
      <c r="K477" s="173"/>
      <c r="L477" s="132"/>
      <c r="M477" s="120"/>
      <c r="N477" s="120"/>
    </row>
    <row r="478" spans="3:14" ht="13.2">
      <c r="C478" s="168"/>
      <c r="D478" s="168"/>
      <c r="E478" s="166"/>
      <c r="F478" s="166"/>
      <c r="G478" s="168"/>
      <c r="H478" s="176"/>
      <c r="I478" s="172"/>
      <c r="J478" s="173"/>
      <c r="K478" s="173"/>
      <c r="L478" s="132"/>
      <c r="M478" s="120"/>
      <c r="N478" s="120"/>
    </row>
    <row r="479" spans="3:14" ht="13.2">
      <c r="C479" s="168"/>
      <c r="D479" s="168"/>
      <c r="E479" s="166"/>
      <c r="F479" s="166"/>
      <c r="G479" s="168"/>
      <c r="H479" s="176"/>
      <c r="I479" s="172"/>
      <c r="J479" s="173"/>
      <c r="K479" s="173"/>
      <c r="L479" s="132"/>
      <c r="M479" s="120"/>
      <c r="N479" s="120"/>
    </row>
    <row r="480" spans="3:14" ht="13.2">
      <c r="C480" s="168"/>
      <c r="D480" s="168"/>
      <c r="E480" s="166"/>
      <c r="F480" s="166"/>
      <c r="G480" s="168"/>
      <c r="H480" s="176"/>
      <c r="I480" s="172"/>
      <c r="J480" s="173"/>
      <c r="K480" s="173"/>
      <c r="L480" s="132"/>
      <c r="M480" s="120"/>
      <c r="N480" s="120"/>
    </row>
    <row r="481" spans="3:14" ht="13.2">
      <c r="C481" s="168"/>
      <c r="D481" s="168"/>
      <c r="E481" s="166"/>
      <c r="F481" s="166"/>
      <c r="G481" s="168"/>
      <c r="H481" s="176"/>
      <c r="I481" s="172"/>
      <c r="J481" s="173"/>
      <c r="K481" s="173"/>
      <c r="L481" s="132"/>
      <c r="M481" s="120"/>
      <c r="N481" s="120"/>
    </row>
    <row r="482" spans="3:14" ht="13.2">
      <c r="C482" s="168"/>
      <c r="D482" s="168"/>
      <c r="E482" s="166"/>
      <c r="F482" s="166"/>
      <c r="G482" s="168"/>
      <c r="H482" s="176"/>
      <c r="I482" s="172"/>
      <c r="J482" s="173"/>
      <c r="K482" s="173"/>
      <c r="L482" s="132"/>
      <c r="M482" s="120"/>
      <c r="N482" s="120"/>
    </row>
    <row r="483" spans="3:14" ht="13.2">
      <c r="C483" s="168"/>
      <c r="D483" s="168"/>
      <c r="E483" s="166"/>
      <c r="F483" s="166"/>
      <c r="G483" s="168"/>
      <c r="H483" s="176"/>
      <c r="I483" s="172"/>
      <c r="J483" s="173"/>
      <c r="K483" s="173"/>
      <c r="L483" s="132"/>
      <c r="M483" s="120"/>
      <c r="N483" s="120"/>
    </row>
    <row r="484" spans="3:14" ht="13.2">
      <c r="C484" s="168"/>
      <c r="D484" s="168"/>
      <c r="E484" s="166"/>
      <c r="F484" s="166"/>
      <c r="G484" s="168"/>
      <c r="H484" s="176"/>
      <c r="I484" s="172"/>
      <c r="J484" s="173"/>
      <c r="K484" s="173"/>
      <c r="L484" s="132"/>
      <c r="M484" s="120"/>
      <c r="N484" s="120"/>
    </row>
    <row r="485" spans="3:14" ht="13.2">
      <c r="C485" s="168"/>
      <c r="D485" s="168"/>
      <c r="E485" s="166"/>
      <c r="F485" s="166"/>
      <c r="G485" s="168"/>
      <c r="H485" s="176"/>
      <c r="I485" s="172"/>
      <c r="J485" s="173"/>
      <c r="K485" s="173"/>
      <c r="L485" s="132"/>
      <c r="M485" s="120"/>
      <c r="N485" s="120"/>
    </row>
    <row r="486" spans="3:14" ht="13.2">
      <c r="C486" s="168"/>
      <c r="D486" s="168"/>
      <c r="E486" s="166"/>
      <c r="F486" s="166"/>
      <c r="G486" s="168"/>
      <c r="H486" s="176"/>
      <c r="I486" s="172"/>
      <c r="J486" s="173"/>
      <c r="K486" s="173"/>
      <c r="L486" s="132"/>
      <c r="M486" s="120"/>
      <c r="N486" s="120"/>
    </row>
    <row r="487" spans="3:14" ht="13.2">
      <c r="C487" s="168"/>
      <c r="D487" s="168"/>
      <c r="E487" s="166"/>
      <c r="F487" s="166"/>
      <c r="G487" s="168"/>
      <c r="H487" s="176"/>
      <c r="I487" s="172"/>
      <c r="J487" s="173"/>
      <c r="K487" s="173"/>
      <c r="L487" s="132"/>
      <c r="M487" s="120"/>
      <c r="N487" s="120"/>
    </row>
    <row r="488" spans="3:14" ht="13.2">
      <c r="C488" s="168"/>
      <c r="D488" s="168"/>
      <c r="E488" s="166"/>
      <c r="F488" s="166"/>
      <c r="G488" s="168"/>
      <c r="H488" s="176"/>
      <c r="I488" s="172"/>
      <c r="J488" s="173"/>
      <c r="K488" s="173"/>
      <c r="L488" s="133"/>
      <c r="M488" s="120"/>
      <c r="N488" s="120"/>
    </row>
    <row r="489" spans="3:14" ht="13.2">
      <c r="C489" s="168"/>
      <c r="D489" s="168"/>
      <c r="E489" s="166"/>
      <c r="F489" s="166"/>
      <c r="G489" s="168"/>
      <c r="H489" s="176"/>
      <c r="I489" s="172"/>
      <c r="J489" s="173"/>
      <c r="K489" s="173"/>
      <c r="M489" s="120"/>
      <c r="N489" s="120"/>
    </row>
    <row r="490" spans="3:14" ht="13.2">
      <c r="C490" s="168"/>
      <c r="D490" s="168"/>
      <c r="E490" s="166"/>
      <c r="F490" s="166"/>
      <c r="G490" s="168"/>
      <c r="H490" s="176"/>
      <c r="I490" s="172"/>
      <c r="J490" s="173"/>
      <c r="K490" s="173"/>
      <c r="M490" s="126"/>
      <c r="N490" s="120"/>
    </row>
    <row r="491" spans="3:14" ht="13.2">
      <c r="C491" s="168"/>
      <c r="D491" s="168"/>
      <c r="E491" s="166"/>
      <c r="F491" s="166"/>
      <c r="G491" s="168"/>
      <c r="H491" s="176"/>
      <c r="I491" s="172"/>
      <c r="J491" s="173"/>
      <c r="K491" s="173"/>
      <c r="N491" s="120"/>
    </row>
    <row r="492" spans="3:14" ht="13.2">
      <c r="C492" s="168"/>
      <c r="D492" s="168"/>
      <c r="E492" s="166"/>
      <c r="F492" s="166"/>
      <c r="G492" s="168"/>
      <c r="H492" s="176"/>
      <c r="I492" s="172"/>
      <c r="J492" s="173"/>
      <c r="K492" s="173"/>
      <c r="N492" s="120"/>
    </row>
    <row r="493" spans="3:14" ht="13.2">
      <c r="C493" s="168"/>
      <c r="D493" s="168"/>
      <c r="E493" s="166"/>
      <c r="F493" s="166"/>
      <c r="G493" s="168"/>
      <c r="H493" s="176"/>
      <c r="I493" s="172"/>
      <c r="J493" s="173"/>
      <c r="K493" s="173"/>
      <c r="N493" s="120"/>
    </row>
    <row r="494" spans="3:14" ht="13.2">
      <c r="C494" s="168"/>
      <c r="D494" s="168"/>
      <c r="E494" s="166"/>
      <c r="F494" s="166"/>
      <c r="G494" s="168"/>
      <c r="H494" s="176"/>
      <c r="I494" s="172"/>
      <c r="J494" s="173"/>
      <c r="K494" s="173"/>
      <c r="N494" s="120"/>
    </row>
    <row r="495" spans="3:14" ht="13.2">
      <c r="C495" s="168"/>
      <c r="D495" s="168"/>
      <c r="E495" s="166"/>
      <c r="F495" s="166"/>
      <c r="G495" s="168"/>
      <c r="H495" s="176"/>
      <c r="I495" s="172"/>
      <c r="J495" s="173"/>
      <c r="K495" s="173"/>
      <c r="N495" s="120"/>
    </row>
    <row r="496" spans="3:14" ht="13.2">
      <c r="C496" s="168"/>
      <c r="D496" s="168"/>
      <c r="E496" s="166"/>
      <c r="F496" s="166"/>
      <c r="G496" s="168"/>
      <c r="H496" s="176"/>
      <c r="I496" s="172"/>
      <c r="J496" s="173"/>
      <c r="K496" s="173"/>
      <c r="N496" s="120"/>
    </row>
    <row r="497" spans="3:14" ht="13.2">
      <c r="C497" s="168"/>
      <c r="D497" s="168"/>
      <c r="E497" s="166"/>
      <c r="F497" s="166"/>
      <c r="G497" s="168"/>
      <c r="H497" s="176"/>
      <c r="I497" s="172"/>
      <c r="J497" s="173"/>
      <c r="K497" s="173"/>
      <c r="N497" s="120"/>
    </row>
    <row r="498" spans="3:14" ht="13.2">
      <c r="C498" s="168"/>
      <c r="D498" s="168"/>
      <c r="E498" s="166"/>
      <c r="F498" s="166"/>
      <c r="G498" s="168"/>
      <c r="H498" s="176"/>
      <c r="I498" s="172"/>
      <c r="J498" s="173"/>
      <c r="K498" s="173"/>
      <c r="N498" s="120"/>
    </row>
    <row r="499" spans="3:14" ht="13.2">
      <c r="C499" s="168"/>
      <c r="D499" s="168"/>
      <c r="E499" s="166"/>
      <c r="F499" s="166"/>
      <c r="G499" s="168"/>
      <c r="H499" s="176"/>
      <c r="I499" s="172"/>
      <c r="J499" s="173"/>
      <c r="K499" s="173"/>
      <c r="N499" s="120"/>
    </row>
    <row r="500" spans="3:14" ht="13.2">
      <c r="C500" s="168"/>
      <c r="D500" s="168"/>
      <c r="E500" s="166"/>
      <c r="F500" s="166"/>
      <c r="G500" s="168"/>
      <c r="H500" s="176"/>
      <c r="I500" s="172"/>
      <c r="J500" s="173"/>
      <c r="K500" s="173"/>
      <c r="N500" s="120"/>
    </row>
    <row r="501" spans="3:14" ht="13.2">
      <c r="C501" s="168"/>
      <c r="D501" s="168"/>
      <c r="E501" s="166"/>
      <c r="F501" s="166"/>
      <c r="G501" s="168"/>
      <c r="H501" s="176"/>
      <c r="I501" s="172"/>
      <c r="J501" s="173"/>
      <c r="K501" s="173"/>
      <c r="N501" s="120"/>
    </row>
    <row r="502" spans="3:14" ht="13.2">
      <c r="C502" s="168"/>
      <c r="D502" s="168"/>
      <c r="E502" s="166"/>
      <c r="F502" s="166"/>
      <c r="G502" s="168"/>
      <c r="H502" s="176"/>
      <c r="I502" s="172"/>
      <c r="J502" s="173"/>
      <c r="K502" s="173"/>
      <c r="N502" s="120"/>
    </row>
    <row r="503" spans="3:14" ht="13.2">
      <c r="C503" s="168"/>
      <c r="D503" s="168"/>
      <c r="E503" s="166"/>
      <c r="F503" s="166"/>
      <c r="G503" s="168"/>
      <c r="H503" s="176"/>
      <c r="I503" s="172"/>
      <c r="J503" s="173"/>
      <c r="K503" s="173"/>
      <c r="N503" s="120"/>
    </row>
    <row r="504" spans="3:14" ht="13.2">
      <c r="C504" s="168"/>
      <c r="D504" s="168"/>
      <c r="E504" s="166"/>
      <c r="F504" s="166"/>
      <c r="G504" s="168"/>
      <c r="H504" s="176"/>
      <c r="I504" s="172"/>
      <c r="J504" s="173"/>
      <c r="K504" s="173"/>
      <c r="N504" s="120"/>
    </row>
    <row r="505" spans="3:14" ht="13.2">
      <c r="C505" s="168"/>
      <c r="D505" s="168"/>
      <c r="E505" s="166"/>
      <c r="F505" s="166"/>
      <c r="G505" s="168"/>
      <c r="H505" s="176"/>
      <c r="I505" s="172"/>
      <c r="J505" s="173"/>
      <c r="K505" s="173"/>
      <c r="N505" s="120"/>
    </row>
    <row r="506" spans="3:14" ht="13.2">
      <c r="C506" s="168"/>
      <c r="D506" s="168"/>
      <c r="E506" s="166"/>
      <c r="F506" s="166"/>
      <c r="G506" s="168"/>
      <c r="H506" s="176"/>
      <c r="I506" s="172"/>
      <c r="J506" s="173"/>
      <c r="K506" s="173"/>
      <c r="N506" s="120"/>
    </row>
    <row r="507" spans="3:14" ht="13.2">
      <c r="C507" s="168"/>
      <c r="D507" s="168"/>
      <c r="E507" s="166"/>
      <c r="F507" s="166"/>
      <c r="G507" s="168"/>
      <c r="H507" s="176"/>
      <c r="I507" s="172"/>
      <c r="J507" s="173"/>
      <c r="K507" s="173"/>
      <c r="N507" s="120"/>
    </row>
    <row r="508" spans="3:14" ht="13.2">
      <c r="C508" s="168"/>
      <c r="D508" s="168"/>
      <c r="E508" s="166"/>
      <c r="F508" s="166"/>
      <c r="G508" s="168"/>
      <c r="H508" s="176"/>
      <c r="I508" s="172"/>
      <c r="J508" s="173"/>
      <c r="K508" s="173"/>
      <c r="N508" s="120"/>
    </row>
    <row r="509" spans="3:14" ht="13.2">
      <c r="C509" s="168"/>
      <c r="D509" s="168"/>
      <c r="E509" s="166"/>
      <c r="F509" s="166"/>
      <c r="G509" s="168"/>
      <c r="H509" s="176"/>
      <c r="I509" s="172"/>
      <c r="J509" s="173"/>
      <c r="K509" s="173"/>
      <c r="N509" s="120"/>
    </row>
    <row r="510" spans="3:14" ht="13.2">
      <c r="C510" s="168"/>
      <c r="D510" s="168"/>
      <c r="E510" s="166"/>
      <c r="F510" s="166"/>
      <c r="G510" s="168"/>
      <c r="H510" s="176"/>
      <c r="I510" s="172"/>
      <c r="J510" s="173"/>
      <c r="K510" s="173"/>
      <c r="N510" s="120"/>
    </row>
    <row r="511" spans="3:14" ht="13.2">
      <c r="C511" s="168"/>
      <c r="D511" s="168"/>
      <c r="E511" s="166"/>
      <c r="F511" s="166"/>
      <c r="G511" s="168"/>
      <c r="H511" s="176"/>
      <c r="I511" s="172"/>
      <c r="J511" s="173"/>
      <c r="K511" s="173"/>
      <c r="N511" s="120"/>
    </row>
    <row r="512" spans="3:14" ht="13.2">
      <c r="C512" s="168"/>
      <c r="D512" s="168"/>
      <c r="E512" s="166"/>
      <c r="F512" s="166"/>
      <c r="G512" s="168"/>
      <c r="H512" s="176"/>
      <c r="I512" s="172"/>
      <c r="J512" s="173"/>
      <c r="K512" s="173"/>
      <c r="N512" s="120"/>
    </row>
    <row r="513" spans="3:14" ht="13.2">
      <c r="C513" s="168"/>
      <c r="D513" s="168"/>
      <c r="E513" s="166"/>
      <c r="F513" s="166"/>
      <c r="G513" s="168"/>
      <c r="H513" s="176"/>
      <c r="I513" s="172"/>
      <c r="J513" s="173"/>
      <c r="K513" s="173"/>
      <c r="N513" s="120"/>
    </row>
    <row r="514" spans="3:14" ht="13.2">
      <c r="C514" s="168"/>
      <c r="D514" s="168"/>
      <c r="E514" s="166"/>
      <c r="F514" s="166"/>
      <c r="G514" s="168"/>
      <c r="H514" s="176"/>
      <c r="I514" s="172"/>
      <c r="J514" s="173"/>
      <c r="K514" s="173"/>
      <c r="N514" s="120"/>
    </row>
    <row r="515" spans="3:14" ht="13.2">
      <c r="C515" s="168"/>
      <c r="D515" s="168"/>
      <c r="E515" s="166"/>
      <c r="F515" s="166"/>
      <c r="G515" s="168"/>
      <c r="H515" s="176"/>
      <c r="I515" s="172"/>
      <c r="J515" s="173"/>
      <c r="K515" s="173"/>
      <c r="N515" s="120"/>
    </row>
    <row r="516" spans="3:14" ht="13.2">
      <c r="C516" s="168"/>
      <c r="D516" s="168"/>
      <c r="E516" s="166"/>
      <c r="F516" s="166"/>
      <c r="G516" s="168"/>
      <c r="H516" s="176"/>
      <c r="I516" s="172"/>
      <c r="J516" s="173"/>
      <c r="K516" s="173"/>
      <c r="N516" s="120"/>
    </row>
    <row r="517" spans="3:14" ht="13.2">
      <c r="C517" s="168"/>
      <c r="D517" s="168"/>
      <c r="E517" s="166"/>
      <c r="F517" s="166"/>
      <c r="G517" s="168"/>
      <c r="H517" s="176"/>
      <c r="I517" s="172"/>
      <c r="J517" s="173"/>
      <c r="K517" s="173"/>
      <c r="N517" s="120"/>
    </row>
    <row r="518" spans="3:14" ht="13.2">
      <c r="C518" s="168"/>
      <c r="D518" s="168"/>
      <c r="E518" s="166"/>
      <c r="F518" s="166"/>
      <c r="G518" s="168"/>
      <c r="H518" s="176"/>
      <c r="I518" s="172"/>
      <c r="J518" s="173"/>
      <c r="K518" s="173"/>
      <c r="N518" s="120"/>
    </row>
    <row r="519" spans="3:14" ht="13.2">
      <c r="C519" s="168"/>
      <c r="D519" s="168"/>
      <c r="E519" s="166"/>
      <c r="F519" s="166"/>
      <c r="G519" s="168"/>
      <c r="H519" s="176"/>
      <c r="I519" s="172"/>
      <c r="J519" s="173"/>
      <c r="K519" s="173"/>
      <c r="N519" s="120"/>
    </row>
    <row r="520" spans="3:14" ht="13.2">
      <c r="C520" s="168"/>
      <c r="D520" s="168"/>
      <c r="E520" s="166"/>
      <c r="F520" s="166"/>
      <c r="G520" s="168"/>
      <c r="H520" s="176"/>
      <c r="I520" s="172"/>
      <c r="J520" s="173"/>
      <c r="K520" s="173"/>
      <c r="N520" s="120"/>
    </row>
    <row r="521" spans="3:14" ht="13.2">
      <c r="C521" s="168"/>
      <c r="D521" s="168"/>
      <c r="E521" s="166"/>
      <c r="F521" s="166"/>
      <c r="G521" s="168"/>
      <c r="H521" s="176"/>
      <c r="I521" s="172"/>
      <c r="J521" s="173"/>
      <c r="K521" s="173"/>
      <c r="N521" s="120"/>
    </row>
    <row r="522" spans="3:14" ht="13.2">
      <c r="C522" s="168"/>
      <c r="D522" s="168"/>
      <c r="E522" s="166"/>
      <c r="F522" s="166"/>
      <c r="G522" s="168"/>
      <c r="H522" s="176"/>
      <c r="I522" s="172"/>
      <c r="J522" s="173"/>
      <c r="K522" s="173"/>
      <c r="N522" s="120"/>
    </row>
    <row r="523" spans="3:14" ht="13.2">
      <c r="C523" s="168"/>
      <c r="D523" s="168"/>
      <c r="E523" s="166"/>
      <c r="F523" s="166"/>
      <c r="G523" s="168"/>
      <c r="H523" s="176"/>
      <c r="I523" s="172"/>
      <c r="J523" s="173"/>
      <c r="K523" s="173"/>
      <c r="N523" s="120"/>
    </row>
    <row r="524" spans="3:14" ht="13.2">
      <c r="C524" s="168"/>
      <c r="D524" s="168"/>
      <c r="E524" s="166"/>
      <c r="F524" s="166"/>
      <c r="G524" s="168"/>
      <c r="H524" s="176"/>
      <c r="I524" s="172"/>
      <c r="J524" s="173"/>
      <c r="K524" s="173"/>
      <c r="N524" s="120"/>
    </row>
    <row r="525" spans="3:14" ht="13.2">
      <c r="C525" s="168"/>
      <c r="D525" s="168"/>
      <c r="E525" s="166"/>
      <c r="F525" s="166"/>
      <c r="G525" s="168"/>
      <c r="H525" s="176"/>
      <c r="I525" s="172"/>
      <c r="J525" s="173"/>
      <c r="K525" s="173"/>
      <c r="N525" s="120"/>
    </row>
    <row r="526" spans="3:14" ht="13.2">
      <c r="C526" s="168"/>
      <c r="D526" s="168"/>
      <c r="E526" s="166"/>
      <c r="F526" s="166"/>
      <c r="G526" s="168"/>
      <c r="H526" s="176"/>
      <c r="I526" s="172"/>
      <c r="J526" s="173"/>
      <c r="K526" s="173"/>
      <c r="N526" s="120"/>
    </row>
    <row r="527" spans="3:14" ht="13.2">
      <c r="C527" s="168"/>
      <c r="D527" s="168"/>
      <c r="E527" s="166"/>
      <c r="F527" s="166"/>
      <c r="G527" s="168"/>
      <c r="H527" s="176"/>
      <c r="I527" s="172"/>
      <c r="J527" s="173"/>
      <c r="K527" s="173"/>
      <c r="N527" s="120"/>
    </row>
    <row r="528" spans="3:14" ht="13.2">
      <c r="C528" s="168"/>
      <c r="D528" s="168"/>
      <c r="E528" s="166"/>
      <c r="F528" s="166"/>
      <c r="G528" s="168"/>
      <c r="H528" s="176"/>
      <c r="I528" s="172"/>
      <c r="J528" s="173"/>
      <c r="K528" s="173"/>
      <c r="N528" s="120"/>
    </row>
    <row r="529" spans="3:14" ht="13.2">
      <c r="C529" s="168"/>
      <c r="D529" s="168"/>
      <c r="E529" s="166"/>
      <c r="F529" s="166"/>
      <c r="G529" s="168"/>
      <c r="H529" s="176"/>
      <c r="I529" s="172"/>
      <c r="J529" s="173"/>
      <c r="K529" s="173"/>
      <c r="N529" s="120"/>
    </row>
    <row r="530" spans="3:14" ht="13.2">
      <c r="C530" s="168"/>
      <c r="D530" s="168"/>
      <c r="E530" s="166"/>
      <c r="F530" s="166"/>
      <c r="G530" s="168"/>
      <c r="H530" s="176"/>
      <c r="I530" s="172"/>
      <c r="J530" s="173"/>
      <c r="K530" s="173"/>
      <c r="N530" s="120"/>
    </row>
    <row r="531" spans="3:14" ht="13.2">
      <c r="C531" s="168"/>
      <c r="D531" s="168"/>
      <c r="E531" s="166"/>
      <c r="F531" s="166"/>
      <c r="G531" s="168"/>
      <c r="H531" s="176"/>
      <c r="I531" s="172"/>
      <c r="J531" s="173"/>
      <c r="K531" s="173"/>
      <c r="N531" s="120"/>
    </row>
    <row r="532" spans="3:14" ht="13.2">
      <c r="C532" s="168"/>
      <c r="D532" s="168"/>
      <c r="E532" s="166"/>
      <c r="F532" s="166"/>
      <c r="G532" s="168"/>
      <c r="H532" s="176"/>
      <c r="I532" s="172"/>
      <c r="J532" s="173"/>
      <c r="K532" s="173"/>
      <c r="N532" s="120"/>
    </row>
    <row r="533" spans="3:14" ht="13.2">
      <c r="C533" s="168"/>
      <c r="D533" s="168"/>
      <c r="E533" s="166"/>
      <c r="F533" s="166"/>
      <c r="G533" s="168"/>
      <c r="H533" s="176"/>
      <c r="I533" s="172"/>
      <c r="J533" s="173"/>
      <c r="K533" s="173"/>
      <c r="N533" s="120"/>
    </row>
    <row r="534" spans="3:14" ht="13.2">
      <c r="C534" s="168"/>
      <c r="D534" s="168"/>
      <c r="E534" s="166"/>
      <c r="F534" s="166"/>
      <c r="G534" s="168"/>
      <c r="H534" s="176"/>
      <c r="I534" s="172"/>
      <c r="J534" s="173"/>
      <c r="K534" s="173"/>
      <c r="N534" s="120"/>
    </row>
    <row r="535" spans="3:14" ht="13.2">
      <c r="C535" s="168"/>
      <c r="D535" s="168"/>
      <c r="E535" s="166"/>
      <c r="F535" s="166"/>
      <c r="G535" s="168"/>
      <c r="H535" s="176"/>
      <c r="I535" s="172"/>
      <c r="J535" s="173"/>
      <c r="K535" s="173"/>
      <c r="N535" s="120"/>
    </row>
    <row r="536" spans="3:14" ht="13.2">
      <c r="C536" s="168"/>
      <c r="D536" s="168"/>
      <c r="E536" s="166"/>
      <c r="F536" s="166"/>
      <c r="G536" s="168"/>
      <c r="H536" s="176"/>
      <c r="I536" s="172"/>
      <c r="J536" s="173"/>
      <c r="K536" s="173"/>
      <c r="N536" s="120"/>
    </row>
    <row r="537" spans="3:14" ht="13.2">
      <c r="C537" s="168"/>
      <c r="D537" s="168"/>
      <c r="E537" s="166"/>
      <c r="F537" s="166"/>
      <c r="G537" s="168"/>
      <c r="H537" s="176"/>
      <c r="I537" s="172"/>
      <c r="J537" s="173"/>
      <c r="K537" s="173"/>
      <c r="N537" s="120"/>
    </row>
    <row r="538" spans="3:14" ht="13.2">
      <c r="C538" s="168"/>
      <c r="D538" s="168"/>
      <c r="E538" s="166"/>
      <c r="F538" s="166"/>
      <c r="G538" s="168"/>
      <c r="H538" s="176"/>
      <c r="I538" s="172"/>
      <c r="J538" s="173"/>
      <c r="K538" s="173"/>
      <c r="N538" s="120"/>
    </row>
    <row r="539" spans="3:14" ht="13.2">
      <c r="C539" s="168"/>
      <c r="D539" s="168"/>
      <c r="E539" s="166"/>
      <c r="F539" s="166"/>
      <c r="G539" s="168"/>
      <c r="H539" s="176"/>
      <c r="I539" s="172"/>
      <c r="J539" s="173"/>
      <c r="K539" s="173"/>
      <c r="N539" s="120"/>
    </row>
    <row r="540" spans="3:14" ht="13.2">
      <c r="C540" s="168"/>
      <c r="D540" s="168"/>
      <c r="E540" s="166"/>
      <c r="F540" s="166"/>
      <c r="G540" s="168"/>
      <c r="H540" s="176"/>
      <c r="I540" s="172"/>
      <c r="J540" s="173"/>
      <c r="K540" s="173"/>
      <c r="N540" s="120"/>
    </row>
    <row r="541" spans="3:14" ht="13.2">
      <c r="C541" s="168"/>
      <c r="D541" s="168"/>
      <c r="E541" s="166"/>
      <c r="F541" s="166"/>
      <c r="G541" s="168"/>
      <c r="H541" s="176"/>
      <c r="I541" s="172"/>
      <c r="J541" s="173"/>
      <c r="K541" s="173"/>
      <c r="N541" s="120"/>
    </row>
    <row r="542" spans="3:14" ht="13.2">
      <c r="C542" s="168"/>
      <c r="D542" s="168"/>
      <c r="E542" s="166"/>
      <c r="F542" s="166"/>
      <c r="G542" s="168"/>
      <c r="H542" s="176"/>
      <c r="I542" s="172"/>
      <c r="J542" s="173"/>
      <c r="K542" s="173"/>
      <c r="N542" s="120"/>
    </row>
    <row r="543" spans="3:14" ht="13.2">
      <c r="C543" s="168"/>
      <c r="D543" s="168"/>
      <c r="E543" s="166"/>
      <c r="F543" s="166"/>
      <c r="G543" s="168"/>
      <c r="H543" s="176"/>
      <c r="I543" s="172"/>
      <c r="J543" s="173"/>
      <c r="K543" s="173"/>
      <c r="N543" s="120"/>
    </row>
    <row r="544" spans="3:14" ht="13.2">
      <c r="C544" s="168"/>
      <c r="D544" s="168"/>
      <c r="E544" s="166"/>
      <c r="F544" s="166"/>
      <c r="G544" s="168"/>
      <c r="H544" s="176"/>
      <c r="I544" s="172"/>
      <c r="J544" s="173"/>
      <c r="K544" s="173"/>
      <c r="N544" s="120"/>
    </row>
    <row r="545" spans="3:14" ht="13.2">
      <c r="C545" s="168"/>
      <c r="D545" s="168"/>
      <c r="E545" s="166"/>
      <c r="F545" s="166"/>
      <c r="G545" s="168"/>
      <c r="H545" s="176"/>
      <c r="I545" s="172"/>
      <c r="J545" s="173"/>
      <c r="K545" s="173"/>
      <c r="N545" s="120"/>
    </row>
    <row r="546" spans="3:14" ht="13.2">
      <c r="C546" s="168"/>
      <c r="D546" s="168"/>
      <c r="E546" s="166"/>
      <c r="F546" s="166"/>
      <c r="G546" s="168"/>
      <c r="H546" s="176"/>
      <c r="I546" s="172"/>
      <c r="J546" s="173"/>
      <c r="K546" s="173"/>
      <c r="N546" s="120"/>
    </row>
    <row r="547" spans="3:14" ht="13.2">
      <c r="C547" s="168"/>
      <c r="D547" s="168"/>
      <c r="E547" s="166"/>
      <c r="F547" s="166"/>
      <c r="G547" s="168"/>
      <c r="H547" s="176"/>
      <c r="I547" s="172"/>
      <c r="J547" s="173"/>
      <c r="K547" s="173"/>
      <c r="N547" s="120"/>
    </row>
    <row r="548" spans="3:14" ht="13.2">
      <c r="C548" s="168"/>
      <c r="D548" s="168"/>
      <c r="E548" s="166"/>
      <c r="F548" s="166"/>
      <c r="G548" s="168"/>
      <c r="H548" s="176"/>
      <c r="I548" s="172"/>
      <c r="J548" s="173"/>
      <c r="K548" s="173"/>
      <c r="N548" s="120"/>
    </row>
    <row r="549" spans="3:14" ht="13.2">
      <c r="C549" s="168"/>
      <c r="D549" s="168"/>
      <c r="E549" s="166"/>
      <c r="F549" s="166"/>
      <c r="G549" s="168"/>
      <c r="H549" s="176"/>
      <c r="I549" s="172"/>
      <c r="J549" s="173"/>
      <c r="K549" s="173"/>
      <c r="N549" s="120"/>
    </row>
    <row r="550" spans="3:14" ht="13.2">
      <c r="C550" s="168"/>
      <c r="D550" s="168"/>
      <c r="E550" s="166"/>
      <c r="F550" s="166"/>
      <c r="G550" s="168"/>
      <c r="H550" s="176"/>
      <c r="I550" s="172"/>
      <c r="J550" s="173"/>
      <c r="K550" s="173"/>
      <c r="N550" s="120"/>
    </row>
    <row r="551" spans="3:14" ht="13.2">
      <c r="C551" s="168"/>
      <c r="D551" s="168"/>
      <c r="E551" s="166"/>
      <c r="F551" s="166"/>
      <c r="G551" s="168"/>
      <c r="H551" s="176"/>
      <c r="I551" s="172"/>
      <c r="J551" s="173"/>
      <c r="K551" s="173"/>
      <c r="N551" s="120"/>
    </row>
    <row r="552" spans="3:14" ht="13.2">
      <c r="C552" s="168"/>
      <c r="D552" s="168"/>
      <c r="E552" s="166"/>
      <c r="F552" s="166"/>
      <c r="G552" s="168"/>
      <c r="H552" s="176"/>
      <c r="I552" s="172"/>
      <c r="J552" s="173"/>
      <c r="K552" s="173"/>
      <c r="N552" s="120"/>
    </row>
    <row r="553" spans="3:14" ht="13.2">
      <c r="C553" s="168"/>
      <c r="D553" s="168"/>
      <c r="E553" s="166"/>
      <c r="F553" s="166"/>
      <c r="G553" s="168"/>
      <c r="H553" s="176"/>
      <c r="I553" s="172"/>
      <c r="J553" s="173"/>
      <c r="K553" s="173"/>
      <c r="N553" s="120"/>
    </row>
    <row r="554" spans="3:14" ht="13.2">
      <c r="C554" s="168"/>
      <c r="D554" s="168"/>
      <c r="E554" s="166"/>
      <c r="F554" s="166"/>
      <c r="G554" s="168"/>
      <c r="H554" s="176"/>
      <c r="I554" s="172"/>
      <c r="J554" s="173"/>
      <c r="K554" s="173"/>
      <c r="N554" s="120"/>
    </row>
    <row r="555" spans="3:14" ht="13.2">
      <c r="C555" s="168"/>
      <c r="D555" s="168"/>
      <c r="E555" s="166"/>
      <c r="F555" s="166"/>
      <c r="G555" s="168"/>
      <c r="H555" s="176"/>
      <c r="I555" s="172"/>
      <c r="J555" s="173"/>
      <c r="K555" s="173"/>
      <c r="N555" s="120"/>
    </row>
    <row r="556" spans="3:14" ht="13.2">
      <c r="C556" s="168"/>
      <c r="D556" s="168"/>
      <c r="E556" s="166"/>
      <c r="F556" s="166"/>
      <c r="G556" s="168"/>
      <c r="H556" s="176"/>
      <c r="I556" s="172"/>
      <c r="J556" s="173"/>
      <c r="K556" s="173"/>
      <c r="N556" s="120"/>
    </row>
    <row r="557" spans="3:14" ht="13.2">
      <c r="C557" s="168"/>
      <c r="D557" s="168"/>
      <c r="E557" s="166"/>
      <c r="F557" s="166"/>
      <c r="G557" s="168"/>
      <c r="H557" s="176"/>
      <c r="I557" s="172"/>
      <c r="J557" s="173"/>
      <c r="K557" s="173"/>
      <c r="N557" s="120"/>
    </row>
    <row r="558" spans="3:14" ht="13.2">
      <c r="C558" s="168"/>
      <c r="D558" s="168"/>
      <c r="E558" s="166"/>
      <c r="F558" s="166"/>
      <c r="G558" s="168"/>
      <c r="H558" s="176"/>
      <c r="I558" s="172"/>
      <c r="J558" s="173"/>
      <c r="K558" s="173"/>
      <c r="N558" s="120"/>
    </row>
    <row r="559" spans="3:14" ht="13.2">
      <c r="C559" s="168"/>
      <c r="D559" s="168"/>
      <c r="E559" s="166"/>
      <c r="F559" s="166"/>
      <c r="G559" s="168"/>
      <c r="H559" s="176"/>
      <c r="I559" s="172"/>
      <c r="J559" s="173"/>
      <c r="K559" s="173"/>
      <c r="N559" s="120"/>
    </row>
    <row r="560" spans="3:14" ht="13.2">
      <c r="C560" s="168"/>
      <c r="D560" s="168"/>
      <c r="E560" s="166"/>
      <c r="F560" s="166"/>
      <c r="G560" s="168"/>
      <c r="H560" s="176"/>
      <c r="I560" s="172"/>
      <c r="J560" s="173"/>
      <c r="K560" s="173"/>
      <c r="N560" s="120"/>
    </row>
    <row r="561" spans="3:14" ht="13.2">
      <c r="C561" s="168"/>
      <c r="D561" s="168"/>
      <c r="E561" s="166"/>
      <c r="F561" s="166"/>
      <c r="G561" s="168"/>
      <c r="H561" s="176"/>
      <c r="I561" s="172"/>
      <c r="J561" s="173"/>
      <c r="K561" s="173"/>
      <c r="N561" s="120"/>
    </row>
    <row r="562" spans="3:14" ht="13.2">
      <c r="C562" s="168"/>
      <c r="D562" s="168"/>
      <c r="E562" s="166"/>
      <c r="F562" s="166"/>
      <c r="G562" s="168"/>
      <c r="H562" s="176"/>
      <c r="I562" s="172"/>
      <c r="J562" s="173"/>
      <c r="K562" s="173"/>
      <c r="N562" s="120"/>
    </row>
    <row r="563" spans="3:14" ht="13.2">
      <c r="C563" s="168"/>
      <c r="D563" s="168"/>
      <c r="E563" s="166"/>
      <c r="F563" s="166"/>
      <c r="G563" s="168"/>
      <c r="H563" s="176"/>
      <c r="I563" s="172"/>
      <c r="J563" s="173"/>
      <c r="K563" s="173"/>
      <c r="N563" s="120"/>
    </row>
    <row r="564" spans="3:14" ht="13.2">
      <c r="C564" s="168"/>
      <c r="D564" s="168"/>
      <c r="E564" s="166"/>
      <c r="F564" s="166"/>
      <c r="G564" s="168"/>
      <c r="H564" s="176"/>
      <c r="I564" s="172"/>
      <c r="J564" s="173"/>
      <c r="K564" s="173"/>
      <c r="N564" s="120"/>
    </row>
    <row r="565" spans="3:14" ht="13.2">
      <c r="C565" s="168"/>
      <c r="D565" s="168"/>
      <c r="E565" s="166"/>
      <c r="F565" s="166"/>
      <c r="G565" s="168"/>
      <c r="H565" s="176"/>
      <c r="I565" s="172"/>
      <c r="J565" s="173"/>
      <c r="K565" s="173"/>
      <c r="N565" s="120"/>
    </row>
    <row r="566" spans="3:14" ht="13.2">
      <c r="C566" s="168"/>
      <c r="D566" s="168"/>
      <c r="E566" s="166"/>
      <c r="F566" s="166"/>
      <c r="G566" s="168"/>
      <c r="H566" s="176"/>
      <c r="I566" s="172"/>
      <c r="J566" s="173"/>
      <c r="K566" s="173"/>
      <c r="N566" s="120"/>
    </row>
    <row r="567" spans="3:14" ht="13.2">
      <c r="C567" s="168"/>
      <c r="D567" s="168"/>
      <c r="E567" s="166"/>
      <c r="F567" s="166"/>
      <c r="G567" s="168"/>
      <c r="H567" s="176"/>
      <c r="I567" s="172"/>
      <c r="J567" s="173"/>
      <c r="K567" s="173"/>
      <c r="N567" s="120"/>
    </row>
    <row r="568" spans="3:14" ht="13.2">
      <c r="C568" s="168"/>
      <c r="D568" s="168"/>
      <c r="E568" s="166"/>
      <c r="F568" s="166"/>
      <c r="G568" s="168"/>
      <c r="H568" s="176"/>
      <c r="I568" s="172"/>
      <c r="J568" s="173"/>
      <c r="K568" s="173"/>
      <c r="N568" s="120"/>
    </row>
    <row r="569" spans="3:14" ht="13.2">
      <c r="C569" s="168"/>
      <c r="D569" s="168"/>
      <c r="E569" s="166"/>
      <c r="F569" s="166"/>
      <c r="G569" s="168"/>
      <c r="H569" s="176"/>
      <c r="I569" s="172"/>
      <c r="J569" s="173"/>
      <c r="K569" s="173"/>
      <c r="N569" s="120"/>
    </row>
    <row r="570" spans="3:14" ht="13.2">
      <c r="C570" s="168"/>
      <c r="D570" s="168"/>
      <c r="E570" s="166"/>
      <c r="F570" s="166"/>
      <c r="G570" s="168"/>
      <c r="H570" s="176"/>
      <c r="I570" s="172"/>
      <c r="J570" s="173"/>
      <c r="K570" s="173"/>
      <c r="N570" s="120"/>
    </row>
    <row r="571" spans="3:14" ht="13.2">
      <c r="C571" s="168"/>
      <c r="D571" s="168"/>
      <c r="E571" s="166"/>
      <c r="F571" s="166"/>
      <c r="G571" s="168"/>
      <c r="H571" s="176"/>
      <c r="I571" s="172"/>
      <c r="J571" s="173"/>
      <c r="K571" s="173"/>
      <c r="N571" s="120"/>
    </row>
    <row r="572" spans="3:14" ht="13.2">
      <c r="C572" s="168"/>
      <c r="D572" s="168"/>
      <c r="E572" s="166"/>
      <c r="F572" s="166"/>
      <c r="G572" s="168"/>
      <c r="H572" s="176"/>
      <c r="I572" s="172"/>
      <c r="J572" s="173"/>
      <c r="K572" s="173"/>
      <c r="N572" s="120"/>
    </row>
    <row r="573" spans="3:14" ht="13.2">
      <c r="C573" s="168"/>
      <c r="D573" s="168"/>
      <c r="E573" s="166"/>
      <c r="F573" s="166"/>
      <c r="G573" s="168"/>
      <c r="H573" s="176"/>
      <c r="I573" s="172"/>
      <c r="J573" s="173"/>
      <c r="K573" s="173"/>
      <c r="N573" s="120"/>
    </row>
    <row r="574" spans="3:14" ht="13.2">
      <c r="C574" s="168"/>
      <c r="D574" s="168"/>
      <c r="E574" s="166"/>
      <c r="F574" s="166"/>
      <c r="G574" s="168"/>
      <c r="H574" s="176"/>
      <c r="I574" s="172"/>
      <c r="J574" s="173"/>
      <c r="K574" s="173"/>
      <c r="N574" s="120"/>
    </row>
    <row r="575" spans="3:14" ht="13.2">
      <c r="C575" s="168"/>
      <c r="D575" s="168"/>
      <c r="E575" s="166"/>
      <c r="F575" s="166"/>
      <c r="G575" s="168"/>
      <c r="H575" s="176"/>
      <c r="I575" s="172"/>
      <c r="J575" s="173"/>
      <c r="K575" s="173"/>
      <c r="N575" s="120"/>
    </row>
    <row r="576" spans="3:14" ht="13.2">
      <c r="C576" s="168"/>
      <c r="D576" s="168"/>
      <c r="E576" s="166"/>
      <c r="F576" s="166"/>
      <c r="G576" s="168"/>
      <c r="H576" s="176"/>
      <c r="I576" s="172"/>
      <c r="J576" s="173"/>
      <c r="K576" s="173"/>
      <c r="N576" s="120"/>
    </row>
    <row r="577" spans="3:14" ht="13.2">
      <c r="C577" s="168"/>
      <c r="D577" s="168"/>
      <c r="E577" s="166"/>
      <c r="F577" s="166"/>
      <c r="G577" s="168"/>
      <c r="H577" s="176"/>
      <c r="I577" s="172"/>
      <c r="J577" s="173"/>
      <c r="K577" s="173"/>
      <c r="N577" s="120"/>
    </row>
    <row r="578" spans="3:14" ht="13.2">
      <c r="C578" s="168"/>
      <c r="D578" s="168"/>
      <c r="E578" s="166"/>
      <c r="F578" s="166"/>
      <c r="G578" s="168"/>
      <c r="H578" s="176"/>
      <c r="I578" s="172"/>
      <c r="J578" s="173"/>
      <c r="K578" s="173"/>
      <c r="N578" s="120"/>
    </row>
    <row r="579" spans="3:14" ht="13.2">
      <c r="C579" s="168"/>
      <c r="D579" s="168"/>
      <c r="E579" s="166"/>
      <c r="F579" s="166"/>
      <c r="G579" s="168"/>
      <c r="H579" s="176"/>
      <c r="I579" s="172"/>
      <c r="J579" s="173"/>
      <c r="K579" s="173"/>
      <c r="N579" s="120"/>
    </row>
    <row r="580" spans="3:14" ht="13.2">
      <c r="C580" s="168"/>
      <c r="D580" s="168"/>
      <c r="E580" s="166"/>
      <c r="F580" s="166"/>
      <c r="G580" s="168"/>
      <c r="H580" s="176"/>
      <c r="I580" s="172"/>
      <c r="J580" s="173"/>
      <c r="K580" s="173"/>
      <c r="N580" s="120"/>
    </row>
    <row r="581" spans="3:14" ht="13.2">
      <c r="C581" s="168"/>
      <c r="D581" s="168"/>
      <c r="E581" s="166"/>
      <c r="F581" s="166"/>
      <c r="G581" s="168"/>
      <c r="H581" s="176"/>
      <c r="I581" s="172"/>
      <c r="J581" s="173"/>
      <c r="K581" s="173"/>
      <c r="N581" s="120"/>
    </row>
    <row r="582" spans="3:14" ht="13.2">
      <c r="C582" s="168"/>
      <c r="D582" s="168"/>
      <c r="E582" s="166"/>
      <c r="F582" s="166"/>
      <c r="G582" s="168"/>
      <c r="H582" s="176"/>
      <c r="I582" s="172"/>
      <c r="J582" s="173"/>
      <c r="K582" s="173"/>
      <c r="N582" s="120"/>
    </row>
    <row r="583" spans="3:14" ht="13.2">
      <c r="C583" s="168"/>
      <c r="D583" s="168"/>
      <c r="E583" s="166"/>
      <c r="F583" s="166"/>
      <c r="G583" s="168"/>
      <c r="H583" s="176"/>
      <c r="I583" s="172"/>
      <c r="J583" s="173"/>
      <c r="K583" s="173"/>
      <c r="N583" s="120"/>
    </row>
    <row r="584" spans="3:14" ht="13.2">
      <c r="C584" s="168"/>
      <c r="D584" s="168"/>
      <c r="E584" s="166"/>
      <c r="F584" s="166"/>
      <c r="G584" s="168"/>
      <c r="H584" s="176"/>
      <c r="I584" s="172"/>
      <c r="J584" s="173"/>
      <c r="K584" s="173"/>
      <c r="N584" s="120"/>
    </row>
    <row r="585" spans="3:14" ht="13.2">
      <c r="C585" s="168"/>
      <c r="D585" s="168"/>
      <c r="E585" s="166"/>
      <c r="F585" s="166"/>
      <c r="G585" s="168"/>
      <c r="H585" s="176"/>
      <c r="I585" s="172"/>
      <c r="J585" s="173"/>
      <c r="K585" s="173"/>
      <c r="N585" s="120"/>
    </row>
    <row r="586" spans="3:14" ht="13.2">
      <c r="C586" s="168"/>
      <c r="D586" s="168"/>
      <c r="E586" s="166"/>
      <c r="F586" s="166"/>
      <c r="G586" s="168"/>
      <c r="H586" s="176"/>
      <c r="I586" s="172"/>
      <c r="J586" s="173"/>
      <c r="K586" s="173"/>
      <c r="N586" s="120"/>
    </row>
    <row r="587" spans="3:14" ht="13.2">
      <c r="C587" s="168"/>
      <c r="D587" s="168"/>
      <c r="E587" s="166"/>
      <c r="F587" s="166"/>
      <c r="G587" s="168"/>
      <c r="H587" s="176"/>
      <c r="I587" s="172"/>
      <c r="J587" s="173"/>
      <c r="K587" s="173"/>
      <c r="N587" s="120"/>
    </row>
    <row r="588" spans="3:14" ht="13.2">
      <c r="C588" s="168"/>
      <c r="D588" s="168"/>
      <c r="E588" s="166"/>
      <c r="F588" s="166"/>
      <c r="G588" s="168"/>
      <c r="H588" s="176"/>
      <c r="I588" s="172"/>
      <c r="J588" s="173"/>
      <c r="K588" s="173"/>
      <c r="N588" s="120"/>
    </row>
    <row r="589" spans="3:14" ht="13.2">
      <c r="C589" s="168"/>
      <c r="D589" s="168"/>
      <c r="E589" s="166"/>
      <c r="F589" s="166"/>
      <c r="G589" s="168"/>
      <c r="H589" s="176"/>
      <c r="I589" s="172"/>
      <c r="J589" s="173"/>
      <c r="K589" s="173"/>
      <c r="N589" s="120"/>
    </row>
    <row r="590" spans="3:14" ht="13.2">
      <c r="C590" s="168"/>
      <c r="D590" s="168"/>
      <c r="E590" s="166"/>
      <c r="F590" s="166"/>
      <c r="G590" s="168"/>
      <c r="H590" s="176"/>
      <c r="I590" s="172"/>
      <c r="J590" s="173"/>
      <c r="K590" s="173"/>
      <c r="N590" s="120"/>
    </row>
    <row r="591" spans="3:14" ht="13.2">
      <c r="C591" s="168"/>
      <c r="D591" s="168"/>
      <c r="E591" s="166"/>
      <c r="F591" s="166"/>
      <c r="G591" s="168"/>
      <c r="H591" s="176"/>
      <c r="I591" s="172"/>
      <c r="J591" s="173"/>
      <c r="K591" s="173"/>
      <c r="N591" s="120"/>
    </row>
    <row r="592" spans="3:14" ht="13.2">
      <c r="C592" s="168"/>
      <c r="D592" s="168"/>
      <c r="E592" s="166"/>
      <c r="F592" s="166"/>
      <c r="G592" s="168"/>
      <c r="H592" s="176"/>
      <c r="I592" s="172"/>
      <c r="J592" s="173"/>
      <c r="K592" s="173"/>
      <c r="N592" s="120"/>
    </row>
    <row r="593" spans="3:14" ht="13.2">
      <c r="C593" s="168"/>
      <c r="D593" s="168"/>
      <c r="E593" s="166"/>
      <c r="F593" s="166"/>
      <c r="G593" s="168"/>
      <c r="H593" s="176"/>
      <c r="I593" s="172"/>
      <c r="J593" s="173"/>
      <c r="K593" s="173"/>
      <c r="N593" s="120"/>
    </row>
    <row r="594" spans="3:14" ht="13.2">
      <c r="C594" s="168"/>
      <c r="D594" s="168"/>
      <c r="E594" s="166"/>
      <c r="F594" s="166"/>
      <c r="G594" s="168"/>
      <c r="H594" s="176"/>
      <c r="I594" s="172"/>
      <c r="J594" s="173"/>
      <c r="K594" s="173"/>
      <c r="N594" s="120"/>
    </row>
    <row r="595" spans="3:14" ht="13.2">
      <c r="C595" s="168"/>
      <c r="D595" s="168"/>
      <c r="E595" s="166"/>
      <c r="F595" s="166"/>
      <c r="G595" s="168"/>
      <c r="H595" s="176"/>
      <c r="I595" s="172"/>
      <c r="J595" s="173"/>
      <c r="K595" s="173"/>
      <c r="N595" s="120"/>
    </row>
    <row r="596" spans="3:14" ht="13.2">
      <c r="C596" s="168"/>
      <c r="D596" s="168"/>
      <c r="E596" s="166"/>
      <c r="F596" s="166"/>
      <c r="G596" s="168"/>
      <c r="H596" s="176"/>
      <c r="I596" s="172"/>
      <c r="J596" s="173"/>
      <c r="K596" s="173"/>
      <c r="N596" s="120"/>
    </row>
    <row r="597" spans="3:14" ht="13.2">
      <c r="C597" s="168"/>
      <c r="D597" s="168"/>
      <c r="E597" s="166"/>
      <c r="F597" s="166"/>
      <c r="G597" s="168"/>
      <c r="H597" s="176"/>
      <c r="I597" s="172"/>
      <c r="J597" s="173"/>
      <c r="K597" s="173"/>
      <c r="N597" s="120"/>
    </row>
    <row r="598" spans="3:14" ht="13.2">
      <c r="C598" s="168"/>
      <c r="D598" s="168"/>
      <c r="E598" s="166"/>
      <c r="F598" s="166"/>
      <c r="G598" s="168"/>
      <c r="H598" s="176"/>
      <c r="I598" s="172"/>
      <c r="J598" s="173"/>
      <c r="K598" s="173"/>
      <c r="N598" s="120"/>
    </row>
    <row r="599" spans="3:14" ht="13.2">
      <c r="C599" s="168"/>
      <c r="D599" s="168"/>
      <c r="E599" s="166"/>
      <c r="F599" s="166"/>
      <c r="G599" s="168"/>
      <c r="H599" s="176"/>
      <c r="I599" s="172"/>
      <c r="J599" s="173"/>
      <c r="K599" s="173"/>
      <c r="N599" s="120"/>
    </row>
    <row r="600" spans="3:14" ht="13.2">
      <c r="C600" s="168"/>
      <c r="D600" s="168"/>
      <c r="E600" s="166"/>
      <c r="F600" s="166"/>
      <c r="G600" s="168"/>
      <c r="H600" s="176"/>
      <c r="I600" s="172"/>
      <c r="J600" s="173"/>
      <c r="K600" s="173"/>
      <c r="N600" s="120"/>
    </row>
    <row r="601" spans="3:14" ht="13.2">
      <c r="C601" s="168"/>
      <c r="D601" s="168"/>
      <c r="E601" s="166"/>
      <c r="F601" s="166"/>
      <c r="G601" s="168"/>
      <c r="H601" s="176"/>
      <c r="I601" s="172"/>
      <c r="J601" s="173"/>
      <c r="K601" s="173"/>
      <c r="N601" s="120"/>
    </row>
    <row r="602" spans="3:14" ht="13.2">
      <c r="C602" s="168"/>
      <c r="D602" s="168"/>
      <c r="E602" s="166"/>
      <c r="F602" s="166"/>
      <c r="G602" s="168"/>
      <c r="H602" s="176"/>
      <c r="I602" s="172"/>
      <c r="J602" s="173"/>
      <c r="K602" s="173"/>
      <c r="N602" s="120"/>
    </row>
    <row r="603" spans="3:14" ht="13.2">
      <c r="C603" s="168"/>
      <c r="D603" s="168"/>
      <c r="E603" s="166"/>
      <c r="F603" s="166"/>
      <c r="G603" s="168"/>
      <c r="H603" s="176"/>
      <c r="I603" s="172"/>
      <c r="J603" s="173"/>
      <c r="K603" s="173"/>
      <c r="N603" s="120"/>
    </row>
    <row r="604" spans="3:14" ht="13.2">
      <c r="C604" s="168"/>
      <c r="D604" s="168"/>
      <c r="E604" s="166"/>
      <c r="F604" s="166"/>
      <c r="G604" s="168"/>
      <c r="H604" s="176"/>
      <c r="I604" s="172"/>
      <c r="J604" s="173"/>
      <c r="K604" s="173"/>
      <c r="N604" s="120"/>
    </row>
    <row r="605" spans="3:14" ht="13.2">
      <c r="C605" s="168"/>
      <c r="D605" s="168"/>
      <c r="E605" s="166"/>
      <c r="F605" s="166"/>
      <c r="G605" s="168"/>
      <c r="H605" s="176"/>
      <c r="I605" s="172"/>
      <c r="J605" s="173"/>
      <c r="K605" s="173"/>
      <c r="N605" s="120"/>
    </row>
    <row r="606" spans="3:14" ht="13.2">
      <c r="C606" s="168"/>
      <c r="D606" s="168"/>
      <c r="E606" s="166"/>
      <c r="F606" s="166"/>
      <c r="G606" s="168"/>
      <c r="H606" s="176"/>
      <c r="I606" s="172"/>
      <c r="J606" s="173"/>
      <c r="K606" s="173"/>
      <c r="N606" s="120"/>
    </row>
    <row r="607" spans="3:14" ht="13.2">
      <c r="C607" s="168"/>
      <c r="D607" s="168"/>
      <c r="E607" s="166"/>
      <c r="F607" s="166"/>
      <c r="G607" s="168"/>
      <c r="H607" s="176"/>
      <c r="I607" s="172"/>
      <c r="J607" s="173"/>
      <c r="K607" s="173"/>
      <c r="N607" s="120"/>
    </row>
    <row r="608" spans="3:14" ht="13.2">
      <c r="C608" s="168"/>
      <c r="D608" s="168"/>
      <c r="E608" s="166"/>
      <c r="F608" s="166"/>
      <c r="G608" s="168"/>
      <c r="H608" s="176"/>
      <c r="I608" s="172"/>
      <c r="J608" s="173"/>
      <c r="K608" s="173"/>
      <c r="N608" s="120"/>
    </row>
    <row r="609" spans="3:14" ht="13.2">
      <c r="C609" s="168"/>
      <c r="D609" s="168"/>
      <c r="E609" s="166"/>
      <c r="F609" s="166"/>
      <c r="G609" s="168"/>
      <c r="H609" s="176"/>
      <c r="I609" s="172"/>
      <c r="J609" s="173"/>
      <c r="K609" s="173"/>
      <c r="N609" s="120"/>
    </row>
    <row r="610" spans="3:14" ht="13.2">
      <c r="C610" s="168"/>
      <c r="D610" s="168"/>
      <c r="E610" s="166"/>
      <c r="F610" s="166"/>
      <c r="G610" s="168"/>
      <c r="H610" s="176"/>
      <c r="I610" s="172"/>
      <c r="J610" s="173"/>
      <c r="K610" s="173"/>
      <c r="N610" s="120"/>
    </row>
    <row r="611" spans="3:14" ht="13.2">
      <c r="C611" s="168"/>
      <c r="D611" s="168"/>
      <c r="E611" s="166"/>
      <c r="F611" s="166"/>
      <c r="G611" s="168"/>
      <c r="H611" s="176"/>
      <c r="I611" s="172"/>
      <c r="J611" s="173"/>
      <c r="K611" s="173"/>
      <c r="N611" s="120"/>
    </row>
    <row r="612" spans="3:14" ht="13.2">
      <c r="C612" s="168"/>
      <c r="D612" s="168"/>
      <c r="E612" s="166"/>
      <c r="F612" s="166"/>
      <c r="G612" s="168"/>
      <c r="H612" s="176"/>
      <c r="I612" s="172"/>
      <c r="J612" s="173"/>
      <c r="K612" s="173"/>
      <c r="N612" s="120"/>
    </row>
    <row r="613" spans="3:14" ht="13.2">
      <c r="C613" s="168"/>
      <c r="D613" s="168"/>
      <c r="E613" s="166"/>
      <c r="F613" s="166"/>
      <c r="G613" s="168"/>
      <c r="H613" s="176"/>
      <c r="I613" s="172"/>
      <c r="J613" s="173"/>
      <c r="K613" s="173"/>
      <c r="N613" s="120"/>
    </row>
    <row r="614" spans="3:14" ht="13.2">
      <c r="C614" s="168"/>
      <c r="D614" s="168"/>
      <c r="E614" s="166"/>
      <c r="F614" s="166"/>
      <c r="G614" s="168"/>
      <c r="H614" s="176"/>
      <c r="I614" s="172"/>
      <c r="J614" s="173"/>
      <c r="K614" s="173"/>
      <c r="N614" s="120"/>
    </row>
    <row r="615" spans="3:14" ht="13.2">
      <c r="C615" s="168"/>
      <c r="D615" s="168"/>
      <c r="E615" s="166"/>
      <c r="F615" s="166"/>
      <c r="G615" s="168"/>
      <c r="H615" s="176"/>
      <c r="I615" s="172"/>
      <c r="J615" s="173"/>
      <c r="K615" s="173"/>
      <c r="N615" s="120"/>
    </row>
    <row r="616" spans="3:14" ht="13.2">
      <c r="C616" s="168"/>
      <c r="D616" s="168"/>
      <c r="E616" s="166"/>
      <c r="F616" s="166"/>
      <c r="G616" s="168"/>
      <c r="H616" s="176"/>
      <c r="I616" s="172"/>
      <c r="J616" s="173"/>
      <c r="K616" s="173"/>
      <c r="N616" s="120"/>
    </row>
    <row r="617" spans="3:14" ht="13.2">
      <c r="C617" s="168"/>
      <c r="D617" s="168"/>
      <c r="E617" s="166"/>
      <c r="F617" s="166"/>
      <c r="G617" s="168"/>
      <c r="H617" s="176"/>
      <c r="I617" s="172"/>
      <c r="J617" s="173"/>
      <c r="K617" s="173"/>
      <c r="N617" s="120"/>
    </row>
    <row r="618" spans="3:14" ht="13.2">
      <c r="C618" s="168"/>
      <c r="D618" s="168"/>
      <c r="E618" s="166"/>
      <c r="F618" s="166"/>
      <c r="G618" s="168"/>
      <c r="H618" s="176"/>
      <c r="I618" s="172"/>
      <c r="J618" s="173"/>
      <c r="K618" s="173"/>
      <c r="N618" s="120"/>
    </row>
    <row r="619" spans="3:14" ht="13.2">
      <c r="C619" s="168"/>
      <c r="D619" s="168"/>
      <c r="E619" s="166"/>
      <c r="F619" s="166"/>
      <c r="G619" s="168"/>
      <c r="H619" s="176"/>
      <c r="I619" s="172"/>
      <c r="J619" s="173"/>
      <c r="K619" s="173"/>
      <c r="N619" s="120"/>
    </row>
    <row r="620" spans="3:14" ht="13.2">
      <c r="C620" s="168"/>
      <c r="D620" s="168"/>
      <c r="E620" s="166"/>
      <c r="F620" s="166"/>
      <c r="G620" s="168"/>
      <c r="H620" s="176"/>
      <c r="I620" s="172"/>
      <c r="J620" s="173"/>
      <c r="K620" s="173"/>
      <c r="N620" s="120"/>
    </row>
    <row r="621" spans="3:14" ht="13.2">
      <c r="C621" s="168"/>
      <c r="D621" s="168"/>
      <c r="E621" s="166"/>
      <c r="F621" s="166"/>
      <c r="G621" s="168"/>
      <c r="H621" s="176"/>
      <c r="I621" s="172"/>
      <c r="J621" s="173"/>
      <c r="K621" s="173"/>
      <c r="N621" s="120"/>
    </row>
    <row r="622" spans="3:14" ht="13.2">
      <c r="C622" s="168"/>
      <c r="D622" s="168"/>
      <c r="E622" s="166"/>
      <c r="F622" s="166"/>
      <c r="G622" s="168"/>
      <c r="H622" s="176"/>
      <c r="I622" s="172"/>
      <c r="J622" s="173"/>
      <c r="K622" s="173"/>
      <c r="N622" s="120"/>
    </row>
    <row r="623" spans="3:14" ht="13.2">
      <c r="C623" s="168"/>
      <c r="D623" s="168"/>
      <c r="E623" s="166"/>
      <c r="F623" s="166"/>
      <c r="G623" s="168"/>
      <c r="H623" s="176"/>
      <c r="I623" s="172"/>
      <c r="J623" s="173"/>
      <c r="K623" s="173"/>
      <c r="N623" s="120"/>
    </row>
    <row r="624" spans="3:14" ht="13.2">
      <c r="C624" s="168"/>
      <c r="D624" s="168"/>
      <c r="E624" s="166"/>
      <c r="F624" s="166"/>
      <c r="G624" s="168"/>
      <c r="H624" s="176"/>
      <c r="I624" s="172"/>
      <c r="J624" s="173"/>
      <c r="K624" s="173"/>
      <c r="N624" s="120"/>
    </row>
    <row r="625" spans="3:14" ht="13.2">
      <c r="C625" s="168"/>
      <c r="D625" s="168"/>
      <c r="E625" s="166"/>
      <c r="F625" s="166"/>
      <c r="G625" s="168"/>
      <c r="H625" s="176"/>
      <c r="I625" s="172"/>
      <c r="J625" s="173"/>
      <c r="K625" s="173"/>
      <c r="N625" s="120"/>
    </row>
    <row r="626" spans="3:14" ht="13.2">
      <c r="C626" s="168"/>
      <c r="D626" s="168"/>
      <c r="E626" s="166"/>
      <c r="F626" s="166"/>
      <c r="G626" s="168"/>
      <c r="H626" s="176"/>
      <c r="I626" s="172"/>
      <c r="J626" s="173"/>
      <c r="K626" s="173"/>
      <c r="N626" s="120"/>
    </row>
    <row r="627" spans="3:14" ht="13.2">
      <c r="C627" s="168"/>
      <c r="D627" s="168"/>
      <c r="E627" s="166"/>
      <c r="F627" s="166"/>
      <c r="G627" s="168"/>
      <c r="H627" s="176"/>
      <c r="I627" s="172"/>
      <c r="J627" s="173"/>
      <c r="K627" s="173"/>
      <c r="N627" s="120"/>
    </row>
    <row r="628" spans="3:14" ht="13.2">
      <c r="C628" s="168"/>
      <c r="D628" s="168"/>
      <c r="E628" s="166"/>
      <c r="F628" s="166"/>
      <c r="G628" s="168"/>
      <c r="H628" s="176"/>
      <c r="I628" s="172"/>
      <c r="J628" s="173"/>
      <c r="K628" s="173"/>
      <c r="N628" s="120"/>
    </row>
    <row r="629" spans="3:14" ht="13.2">
      <c r="C629" s="168"/>
      <c r="D629" s="168"/>
      <c r="E629" s="166"/>
      <c r="F629" s="166"/>
      <c r="G629" s="168"/>
      <c r="H629" s="176"/>
      <c r="I629" s="172"/>
      <c r="J629" s="173"/>
      <c r="K629" s="173"/>
      <c r="N629" s="120"/>
    </row>
    <row r="630" spans="3:14" ht="13.2">
      <c r="C630" s="168"/>
      <c r="D630" s="168"/>
      <c r="E630" s="166"/>
      <c r="F630" s="166"/>
      <c r="G630" s="168"/>
      <c r="H630" s="176"/>
      <c r="I630" s="172"/>
      <c r="J630" s="173"/>
      <c r="K630" s="173"/>
      <c r="N630" s="120"/>
    </row>
    <row r="631" spans="3:14" ht="13.2">
      <c r="C631" s="168"/>
      <c r="D631" s="168"/>
      <c r="E631" s="166"/>
      <c r="F631" s="166"/>
      <c r="G631" s="168"/>
      <c r="H631" s="176"/>
      <c r="I631" s="172"/>
      <c r="J631" s="173"/>
      <c r="K631" s="173"/>
      <c r="N631" s="120"/>
    </row>
    <row r="632" spans="3:14" ht="13.2">
      <c r="C632" s="168"/>
      <c r="D632" s="168"/>
      <c r="E632" s="166"/>
      <c r="F632" s="166"/>
      <c r="G632" s="168"/>
      <c r="H632" s="176"/>
      <c r="I632" s="172"/>
      <c r="J632" s="173"/>
      <c r="K632" s="173"/>
      <c r="N632" s="120"/>
    </row>
    <row r="633" spans="3:14" ht="13.2">
      <c r="C633" s="168"/>
      <c r="D633" s="168"/>
      <c r="E633" s="166"/>
      <c r="F633" s="166"/>
      <c r="G633" s="168"/>
      <c r="H633" s="176"/>
      <c r="I633" s="172"/>
      <c r="J633" s="173"/>
      <c r="K633" s="173"/>
      <c r="N633" s="120"/>
    </row>
    <row r="634" spans="3:14" ht="13.2">
      <c r="C634" s="168"/>
      <c r="D634" s="168"/>
      <c r="E634" s="166"/>
      <c r="F634" s="166"/>
      <c r="G634" s="168"/>
      <c r="H634" s="176"/>
      <c r="I634" s="172"/>
      <c r="J634" s="173"/>
      <c r="K634" s="173"/>
      <c r="N634" s="120"/>
    </row>
    <row r="635" spans="3:14" ht="13.2">
      <c r="C635" s="168"/>
      <c r="D635" s="168"/>
      <c r="E635" s="166"/>
      <c r="F635" s="166"/>
      <c r="G635" s="168"/>
      <c r="H635" s="176"/>
      <c r="I635" s="172"/>
      <c r="J635" s="173"/>
      <c r="K635" s="173"/>
      <c r="N635" s="120"/>
    </row>
    <row r="636" spans="3:14" ht="13.2">
      <c r="C636" s="168"/>
      <c r="D636" s="168"/>
      <c r="E636" s="166"/>
      <c r="F636" s="166"/>
      <c r="G636" s="168"/>
      <c r="H636" s="176"/>
      <c r="I636" s="172"/>
      <c r="J636" s="173"/>
      <c r="K636" s="173"/>
      <c r="N636" s="120"/>
    </row>
    <row r="637" spans="3:14" ht="13.2">
      <c r="C637" s="168"/>
      <c r="D637" s="168"/>
      <c r="E637" s="166"/>
      <c r="F637" s="166"/>
      <c r="G637" s="168"/>
      <c r="H637" s="176"/>
      <c r="I637" s="172"/>
      <c r="J637" s="173"/>
      <c r="K637" s="173"/>
      <c r="N637" s="120"/>
    </row>
    <row r="638" spans="3:14" ht="13.2">
      <c r="C638" s="168"/>
      <c r="D638" s="168"/>
      <c r="E638" s="166"/>
      <c r="F638" s="166"/>
      <c r="G638" s="168"/>
      <c r="H638" s="176"/>
      <c r="I638" s="172"/>
      <c r="J638" s="173"/>
      <c r="K638" s="173"/>
      <c r="N638" s="120"/>
    </row>
    <row r="639" spans="3:14" ht="13.2">
      <c r="C639" s="168"/>
      <c r="D639" s="168"/>
      <c r="E639" s="166"/>
      <c r="F639" s="166"/>
      <c r="G639" s="168"/>
      <c r="H639" s="176"/>
      <c r="I639" s="172"/>
      <c r="J639" s="173"/>
      <c r="K639" s="173"/>
      <c r="N639" s="120"/>
    </row>
    <row r="640" spans="3:14" ht="13.2">
      <c r="C640" s="168"/>
      <c r="D640" s="168"/>
      <c r="E640" s="166"/>
      <c r="F640" s="166"/>
      <c r="G640" s="168"/>
      <c r="H640" s="176"/>
      <c r="I640" s="172"/>
      <c r="J640" s="173"/>
      <c r="K640" s="173"/>
      <c r="N640" s="120"/>
    </row>
    <row r="641" spans="3:14" ht="13.2">
      <c r="C641" s="168"/>
      <c r="D641" s="168"/>
      <c r="E641" s="166"/>
      <c r="F641" s="166"/>
      <c r="G641" s="168"/>
      <c r="H641" s="176"/>
      <c r="I641" s="172"/>
      <c r="J641" s="173"/>
      <c r="K641" s="173"/>
      <c r="N641" s="120"/>
    </row>
    <row r="642" spans="3:14" ht="13.2">
      <c r="C642" s="168"/>
      <c r="D642" s="168"/>
      <c r="E642" s="166"/>
      <c r="F642" s="166"/>
      <c r="G642" s="168"/>
      <c r="H642" s="176"/>
      <c r="I642" s="172"/>
      <c r="J642" s="173"/>
      <c r="K642" s="173"/>
      <c r="N642" s="120"/>
    </row>
    <row r="643" spans="3:14" ht="13.2">
      <c r="C643" s="168"/>
      <c r="D643" s="168"/>
      <c r="E643" s="166"/>
      <c r="F643" s="166"/>
      <c r="G643" s="168"/>
      <c r="H643" s="176"/>
      <c r="I643" s="172"/>
      <c r="J643" s="173"/>
      <c r="K643" s="173"/>
      <c r="N643" s="120"/>
    </row>
    <row r="644" spans="3:14" ht="13.2">
      <c r="C644" s="168"/>
      <c r="D644" s="168"/>
      <c r="E644" s="166"/>
      <c r="F644" s="166"/>
      <c r="G644" s="168"/>
      <c r="H644" s="176"/>
      <c r="I644" s="172"/>
      <c r="J644" s="173"/>
      <c r="K644" s="173"/>
      <c r="N644" s="120"/>
    </row>
    <row r="645" spans="3:14" ht="13.2">
      <c r="C645" s="168"/>
      <c r="D645" s="168"/>
      <c r="E645" s="166"/>
      <c r="F645" s="166"/>
      <c r="G645" s="168"/>
      <c r="H645" s="176"/>
      <c r="I645" s="172"/>
      <c r="J645" s="173"/>
      <c r="K645" s="173"/>
      <c r="N645" s="120"/>
    </row>
    <row r="646" spans="3:14" ht="13.2">
      <c r="C646" s="168"/>
      <c r="D646" s="168"/>
      <c r="E646" s="166"/>
      <c r="F646" s="166"/>
      <c r="G646" s="168"/>
      <c r="H646" s="176"/>
      <c r="I646" s="172"/>
      <c r="J646" s="173"/>
      <c r="K646" s="173"/>
      <c r="N646" s="120"/>
    </row>
    <row r="647" spans="3:14" ht="13.2">
      <c r="C647" s="168"/>
      <c r="D647" s="168"/>
      <c r="E647" s="166"/>
      <c r="F647" s="166"/>
      <c r="G647" s="168"/>
      <c r="H647" s="176"/>
      <c r="I647" s="172"/>
      <c r="J647" s="173"/>
      <c r="K647" s="173"/>
      <c r="N647" s="120"/>
    </row>
    <row r="648" spans="3:14" ht="13.2">
      <c r="C648" s="168"/>
      <c r="D648" s="168"/>
      <c r="E648" s="166"/>
      <c r="F648" s="166"/>
      <c r="G648" s="168"/>
      <c r="H648" s="176"/>
      <c r="I648" s="172"/>
      <c r="J648" s="173"/>
      <c r="K648" s="173"/>
      <c r="N648" s="120"/>
    </row>
    <row r="649" spans="3:14" ht="13.2">
      <c r="C649" s="168"/>
      <c r="D649" s="168"/>
      <c r="E649" s="166"/>
      <c r="F649" s="166"/>
      <c r="G649" s="168"/>
      <c r="H649" s="176"/>
      <c r="I649" s="172"/>
      <c r="J649" s="173"/>
      <c r="K649" s="173"/>
      <c r="N649" s="120"/>
    </row>
    <row r="650" spans="3:14" ht="13.2">
      <c r="C650" s="168"/>
      <c r="D650" s="168"/>
      <c r="E650" s="166"/>
      <c r="F650" s="166"/>
      <c r="G650" s="168"/>
      <c r="H650" s="176"/>
      <c r="I650" s="172"/>
      <c r="J650" s="173"/>
      <c r="K650" s="173"/>
      <c r="N650" s="120"/>
    </row>
    <row r="651" spans="3:14" ht="13.2">
      <c r="C651" s="168"/>
      <c r="D651" s="168"/>
      <c r="E651" s="166"/>
      <c r="F651" s="166"/>
      <c r="G651" s="168"/>
      <c r="H651" s="176"/>
      <c r="I651" s="172"/>
      <c r="J651" s="173"/>
      <c r="K651" s="173"/>
      <c r="N651" s="120"/>
    </row>
    <row r="652" spans="3:14" ht="13.2">
      <c r="C652" s="168"/>
      <c r="D652" s="168"/>
      <c r="E652" s="166"/>
      <c r="F652" s="166"/>
      <c r="G652" s="168"/>
      <c r="H652" s="176"/>
      <c r="I652" s="172"/>
      <c r="J652" s="173"/>
      <c r="K652" s="173"/>
      <c r="N652" s="120"/>
    </row>
    <row r="653" spans="3:14" ht="13.2">
      <c r="C653" s="168"/>
      <c r="D653" s="168"/>
      <c r="E653" s="166"/>
      <c r="F653" s="166"/>
      <c r="G653" s="168"/>
      <c r="H653" s="176"/>
      <c r="I653" s="172"/>
      <c r="J653" s="173"/>
      <c r="K653" s="173"/>
      <c r="N653" s="120"/>
    </row>
    <row r="654" spans="3:14" ht="13.2">
      <c r="C654" s="168"/>
      <c r="D654" s="168"/>
      <c r="E654" s="166"/>
      <c r="F654" s="166"/>
      <c r="G654" s="168"/>
      <c r="H654" s="176"/>
      <c r="I654" s="172"/>
      <c r="J654" s="173"/>
      <c r="K654" s="173"/>
      <c r="N654" s="120"/>
    </row>
    <row r="655" spans="3:14" ht="13.2">
      <c r="C655" s="168"/>
      <c r="D655" s="168"/>
      <c r="E655" s="166"/>
      <c r="F655" s="166"/>
      <c r="G655" s="168"/>
      <c r="H655" s="176"/>
      <c r="I655" s="172"/>
      <c r="J655" s="173"/>
      <c r="K655" s="173"/>
      <c r="N655" s="120"/>
    </row>
    <row r="656" spans="3:14" ht="13.2">
      <c r="C656" s="168"/>
      <c r="D656" s="168"/>
      <c r="E656" s="166"/>
      <c r="F656" s="166"/>
      <c r="G656" s="168"/>
      <c r="H656" s="176"/>
      <c r="I656" s="172"/>
      <c r="J656" s="173"/>
      <c r="K656" s="173"/>
      <c r="N656" s="120"/>
    </row>
    <row r="657" spans="3:14" ht="13.2">
      <c r="C657" s="168"/>
      <c r="D657" s="168"/>
      <c r="E657" s="166"/>
      <c r="F657" s="166"/>
      <c r="G657" s="168"/>
      <c r="H657" s="176"/>
      <c r="I657" s="172"/>
      <c r="J657" s="173"/>
      <c r="K657" s="173"/>
      <c r="N657" s="120"/>
    </row>
    <row r="658" spans="3:14" ht="13.2">
      <c r="C658" s="168"/>
      <c r="D658" s="168"/>
      <c r="E658" s="166"/>
      <c r="F658" s="166"/>
      <c r="G658" s="168"/>
      <c r="H658" s="176"/>
      <c r="I658" s="172"/>
      <c r="J658" s="173"/>
      <c r="K658" s="173"/>
      <c r="N658" s="120"/>
    </row>
    <row r="659" spans="3:14" ht="13.2">
      <c r="C659" s="168"/>
      <c r="D659" s="168"/>
      <c r="E659" s="166"/>
      <c r="F659" s="166"/>
      <c r="G659" s="168"/>
      <c r="H659" s="176"/>
      <c r="I659" s="172"/>
      <c r="J659" s="173"/>
      <c r="K659" s="173"/>
      <c r="N659" s="120"/>
    </row>
    <row r="660" spans="3:14" ht="13.2">
      <c r="C660" s="168"/>
      <c r="D660" s="168"/>
      <c r="E660" s="166"/>
      <c r="F660" s="166"/>
      <c r="G660" s="168"/>
      <c r="H660" s="176"/>
      <c r="I660" s="172"/>
      <c r="J660" s="173"/>
      <c r="K660" s="173"/>
      <c r="N660" s="120"/>
    </row>
    <row r="661" spans="3:14" ht="13.2">
      <c r="C661" s="168"/>
      <c r="D661" s="168"/>
      <c r="E661" s="166"/>
      <c r="F661" s="166"/>
      <c r="G661" s="168"/>
      <c r="H661" s="176"/>
      <c r="I661" s="172"/>
      <c r="J661" s="173"/>
      <c r="K661" s="173"/>
      <c r="N661" s="120"/>
    </row>
    <row r="662" spans="3:14" ht="13.2">
      <c r="C662" s="168"/>
      <c r="D662" s="168"/>
      <c r="E662" s="166"/>
      <c r="F662" s="166"/>
      <c r="G662" s="168"/>
      <c r="H662" s="176"/>
      <c r="I662" s="172"/>
      <c r="J662" s="173"/>
      <c r="K662" s="173"/>
      <c r="N662" s="120"/>
    </row>
    <row r="663" spans="3:14" ht="13.2">
      <c r="C663" s="168"/>
      <c r="D663" s="168"/>
      <c r="E663" s="166"/>
      <c r="F663" s="166"/>
      <c r="G663" s="168"/>
      <c r="H663" s="176"/>
      <c r="I663" s="172"/>
      <c r="J663" s="173"/>
      <c r="K663" s="173"/>
      <c r="N663" s="120"/>
    </row>
    <row r="664" spans="3:14" ht="13.2">
      <c r="C664" s="168"/>
      <c r="D664" s="168"/>
      <c r="E664" s="166"/>
      <c r="F664" s="166"/>
      <c r="G664" s="168"/>
      <c r="H664" s="176"/>
      <c r="I664" s="172"/>
      <c r="J664" s="173"/>
      <c r="K664" s="173"/>
      <c r="N664" s="120"/>
    </row>
    <row r="665" spans="3:14" ht="13.2">
      <c r="C665" s="168"/>
      <c r="D665" s="168"/>
      <c r="E665" s="166"/>
      <c r="F665" s="166"/>
      <c r="G665" s="168"/>
      <c r="H665" s="176"/>
      <c r="I665" s="172"/>
      <c r="J665" s="173"/>
      <c r="K665" s="173"/>
      <c r="N665" s="120"/>
    </row>
    <row r="666" spans="3:14" ht="13.2">
      <c r="C666" s="168"/>
      <c r="D666" s="168"/>
      <c r="E666" s="166"/>
      <c r="F666" s="166"/>
      <c r="G666" s="168"/>
      <c r="H666" s="176"/>
      <c r="I666" s="172"/>
      <c r="J666" s="173"/>
      <c r="K666" s="173"/>
      <c r="N666" s="120"/>
    </row>
    <row r="667" spans="3:14" ht="13.2">
      <c r="C667" s="168"/>
      <c r="D667" s="168"/>
      <c r="E667" s="166"/>
      <c r="F667" s="166"/>
      <c r="G667" s="168"/>
      <c r="H667" s="176"/>
      <c r="I667" s="172"/>
      <c r="J667" s="173"/>
      <c r="K667" s="173"/>
      <c r="N667" s="120"/>
    </row>
    <row r="668" spans="3:14" ht="13.2">
      <c r="C668" s="168"/>
      <c r="D668" s="168"/>
      <c r="E668" s="166"/>
      <c r="F668" s="166"/>
      <c r="G668" s="168"/>
      <c r="H668" s="176"/>
      <c r="I668" s="172"/>
      <c r="J668" s="173"/>
      <c r="K668" s="173"/>
      <c r="N668" s="120"/>
    </row>
    <row r="669" spans="3:14" ht="13.2">
      <c r="C669" s="168"/>
      <c r="D669" s="168"/>
      <c r="E669" s="166"/>
      <c r="F669" s="166"/>
      <c r="G669" s="168"/>
      <c r="H669" s="176"/>
      <c r="I669" s="172"/>
      <c r="J669" s="173"/>
      <c r="K669" s="173"/>
      <c r="N669" s="120"/>
    </row>
    <row r="670" spans="3:14" ht="13.2">
      <c r="C670" s="168"/>
      <c r="D670" s="168"/>
      <c r="E670" s="166"/>
      <c r="F670" s="166"/>
      <c r="G670" s="168"/>
      <c r="H670" s="176"/>
      <c r="I670" s="172"/>
      <c r="J670" s="173"/>
      <c r="K670" s="173"/>
      <c r="N670" s="120"/>
    </row>
    <row r="671" spans="3:14" ht="13.2">
      <c r="C671" s="168"/>
      <c r="D671" s="168"/>
      <c r="E671" s="166"/>
      <c r="F671" s="166"/>
      <c r="G671" s="168"/>
      <c r="H671" s="176"/>
      <c r="I671" s="172"/>
      <c r="J671" s="173"/>
      <c r="K671" s="173"/>
      <c r="N671" s="120"/>
    </row>
    <row r="672" spans="3:14" ht="13.2">
      <c r="C672" s="168"/>
      <c r="D672" s="168"/>
      <c r="E672" s="166"/>
      <c r="F672" s="166"/>
      <c r="G672" s="168"/>
      <c r="H672" s="176"/>
      <c r="I672" s="172"/>
      <c r="J672" s="173"/>
      <c r="K672" s="173"/>
      <c r="N672" s="120"/>
    </row>
    <row r="673" spans="3:14" ht="13.2">
      <c r="C673" s="168"/>
      <c r="D673" s="168"/>
      <c r="E673" s="166"/>
      <c r="F673" s="166"/>
      <c r="G673" s="168"/>
      <c r="H673" s="176"/>
      <c r="I673" s="172"/>
      <c r="J673" s="173"/>
      <c r="K673" s="173"/>
      <c r="N673" s="120"/>
    </row>
    <row r="674" spans="3:14" ht="13.2">
      <c r="C674" s="168"/>
      <c r="D674" s="168"/>
      <c r="E674" s="166"/>
      <c r="F674" s="166"/>
      <c r="G674" s="168"/>
      <c r="H674" s="176"/>
      <c r="I674" s="172"/>
      <c r="J674" s="173"/>
      <c r="K674" s="173"/>
      <c r="N674" s="120"/>
    </row>
    <row r="675" spans="3:14" ht="13.2">
      <c r="C675" s="168"/>
      <c r="D675" s="168"/>
      <c r="E675" s="166"/>
      <c r="F675" s="166"/>
      <c r="G675" s="168"/>
      <c r="H675" s="176"/>
      <c r="I675" s="172"/>
      <c r="J675" s="173"/>
      <c r="K675" s="173"/>
      <c r="N675" s="120"/>
    </row>
    <row r="676" spans="3:14" ht="13.2">
      <c r="C676" s="168"/>
      <c r="D676" s="168"/>
      <c r="E676" s="166"/>
      <c r="F676" s="166"/>
      <c r="G676" s="168"/>
      <c r="H676" s="176"/>
      <c r="I676" s="172"/>
      <c r="J676" s="173"/>
      <c r="K676" s="173"/>
      <c r="N676" s="120"/>
    </row>
    <row r="677" spans="3:14" ht="13.2">
      <c r="C677" s="168"/>
      <c r="D677" s="168"/>
      <c r="E677" s="166"/>
      <c r="F677" s="166"/>
      <c r="G677" s="168"/>
      <c r="H677" s="176"/>
      <c r="I677" s="172"/>
      <c r="J677" s="173"/>
      <c r="K677" s="173"/>
      <c r="N677" s="120"/>
    </row>
    <row r="678" spans="3:14" ht="13.2">
      <c r="C678" s="168"/>
      <c r="D678" s="168"/>
      <c r="E678" s="166"/>
      <c r="F678" s="166"/>
      <c r="G678" s="168"/>
      <c r="H678" s="176"/>
      <c r="I678" s="172"/>
      <c r="J678" s="173"/>
      <c r="K678" s="173"/>
      <c r="N678" s="120"/>
    </row>
    <row r="679" spans="3:14" ht="13.2">
      <c r="C679" s="168"/>
      <c r="D679" s="168"/>
      <c r="E679" s="166"/>
      <c r="F679" s="166"/>
      <c r="G679" s="168"/>
      <c r="H679" s="176"/>
      <c r="I679" s="172"/>
      <c r="J679" s="173"/>
      <c r="K679" s="173"/>
      <c r="N679" s="120"/>
    </row>
    <row r="680" spans="3:14" ht="13.2">
      <c r="C680" s="168"/>
      <c r="D680" s="168"/>
      <c r="E680" s="166"/>
      <c r="F680" s="166"/>
      <c r="G680" s="168"/>
      <c r="H680" s="176"/>
      <c r="I680" s="172"/>
      <c r="J680" s="173"/>
      <c r="K680" s="173"/>
      <c r="N680" s="120"/>
    </row>
    <row r="681" spans="3:14" ht="13.2">
      <c r="C681" s="168"/>
      <c r="D681" s="168"/>
      <c r="E681" s="166"/>
      <c r="F681" s="166"/>
      <c r="G681" s="168"/>
      <c r="H681" s="176"/>
      <c r="I681" s="172"/>
      <c r="J681" s="173"/>
      <c r="K681" s="173"/>
      <c r="N681" s="120"/>
    </row>
    <row r="682" spans="3:14" ht="13.2">
      <c r="C682" s="168"/>
      <c r="D682" s="168"/>
      <c r="E682" s="166"/>
      <c r="F682" s="166"/>
      <c r="G682" s="168"/>
      <c r="H682" s="176"/>
      <c r="I682" s="172"/>
      <c r="J682" s="173"/>
      <c r="K682" s="173"/>
      <c r="N682" s="120"/>
    </row>
    <row r="683" spans="3:14" ht="13.2">
      <c r="C683" s="168"/>
      <c r="D683" s="168"/>
      <c r="E683" s="166"/>
      <c r="F683" s="166"/>
      <c r="G683" s="168"/>
      <c r="H683" s="176"/>
      <c r="I683" s="172"/>
      <c r="J683" s="173"/>
      <c r="K683" s="173"/>
      <c r="N683" s="120"/>
    </row>
    <row r="684" spans="3:14" ht="13.2">
      <c r="C684" s="168"/>
      <c r="D684" s="168"/>
      <c r="E684" s="166"/>
      <c r="F684" s="166"/>
      <c r="G684" s="168"/>
      <c r="H684" s="176"/>
      <c r="I684" s="172"/>
      <c r="J684" s="173"/>
      <c r="K684" s="173"/>
      <c r="N684" s="120"/>
    </row>
    <row r="685" spans="3:14" ht="13.2">
      <c r="C685" s="168"/>
      <c r="D685" s="168"/>
      <c r="E685" s="166"/>
      <c r="F685" s="166"/>
      <c r="G685" s="168"/>
      <c r="H685" s="176"/>
      <c r="I685" s="172"/>
      <c r="J685" s="173"/>
      <c r="K685" s="173"/>
      <c r="N685" s="120"/>
    </row>
    <row r="686" spans="3:14" ht="13.2">
      <c r="C686" s="168"/>
      <c r="D686" s="168"/>
      <c r="E686" s="166"/>
      <c r="F686" s="166"/>
      <c r="G686" s="168"/>
      <c r="H686" s="176"/>
      <c r="I686" s="172"/>
      <c r="J686" s="173"/>
      <c r="K686" s="173"/>
      <c r="N686" s="120"/>
    </row>
    <row r="687" spans="3:14" ht="13.2">
      <c r="C687" s="168"/>
      <c r="D687" s="168"/>
      <c r="E687" s="166"/>
      <c r="F687" s="166"/>
      <c r="G687" s="168"/>
      <c r="H687" s="176"/>
      <c r="I687" s="172"/>
      <c r="J687" s="173"/>
      <c r="K687" s="173"/>
      <c r="N687" s="120"/>
    </row>
    <row r="688" spans="3:14" ht="13.2">
      <c r="C688" s="168"/>
      <c r="D688" s="168"/>
      <c r="E688" s="166"/>
      <c r="F688" s="166"/>
      <c r="G688" s="168"/>
      <c r="H688" s="176"/>
      <c r="I688" s="172"/>
      <c r="J688" s="173"/>
      <c r="K688" s="173"/>
      <c r="N688" s="120"/>
    </row>
    <row r="689" spans="3:14" ht="13.2">
      <c r="C689" s="168"/>
      <c r="D689" s="168"/>
      <c r="E689" s="166"/>
      <c r="F689" s="166"/>
      <c r="G689" s="168"/>
      <c r="H689" s="176"/>
      <c r="I689" s="172"/>
      <c r="J689" s="173"/>
      <c r="K689" s="173"/>
      <c r="N689" s="120"/>
    </row>
    <row r="690" spans="3:14" ht="13.2">
      <c r="C690" s="168"/>
      <c r="D690" s="168"/>
      <c r="E690" s="166"/>
      <c r="F690" s="166"/>
      <c r="G690" s="168"/>
      <c r="H690" s="176"/>
      <c r="I690" s="172"/>
      <c r="J690" s="173"/>
      <c r="K690" s="173"/>
      <c r="N690" s="120"/>
    </row>
    <row r="691" spans="3:14" ht="13.2">
      <c r="C691" s="168"/>
      <c r="D691" s="168"/>
      <c r="E691" s="166"/>
      <c r="F691" s="166"/>
      <c r="G691" s="168"/>
      <c r="H691" s="176"/>
      <c r="I691" s="172"/>
      <c r="J691" s="173"/>
      <c r="K691" s="173"/>
      <c r="N691" s="120"/>
    </row>
    <row r="692" spans="3:14" ht="13.2">
      <c r="C692" s="168"/>
      <c r="D692" s="168"/>
      <c r="E692" s="166"/>
      <c r="F692" s="166"/>
      <c r="G692" s="168"/>
      <c r="H692" s="176"/>
      <c r="I692" s="172"/>
      <c r="J692" s="173"/>
      <c r="K692" s="173"/>
      <c r="N692" s="120"/>
    </row>
    <row r="693" spans="3:14" ht="13.2">
      <c r="C693" s="168"/>
      <c r="D693" s="168"/>
      <c r="E693" s="166"/>
      <c r="F693" s="166"/>
      <c r="G693" s="168"/>
      <c r="H693" s="176"/>
      <c r="I693" s="172"/>
      <c r="J693" s="173"/>
      <c r="K693" s="173"/>
      <c r="N693" s="120"/>
    </row>
    <row r="694" spans="3:14" ht="13.2">
      <c r="C694" s="168"/>
      <c r="D694" s="168"/>
      <c r="E694" s="166"/>
      <c r="F694" s="166"/>
      <c r="G694" s="168"/>
      <c r="H694" s="176"/>
      <c r="I694" s="172"/>
      <c r="J694" s="173"/>
      <c r="K694" s="173"/>
      <c r="N694" s="120"/>
    </row>
    <row r="695" spans="3:14" ht="13.2">
      <c r="C695" s="168"/>
      <c r="D695" s="168"/>
      <c r="E695" s="166"/>
      <c r="F695" s="166"/>
      <c r="G695" s="168"/>
      <c r="H695" s="176"/>
      <c r="I695" s="172"/>
      <c r="J695" s="173"/>
      <c r="K695" s="173"/>
      <c r="N695" s="120"/>
    </row>
    <row r="696" spans="3:14" ht="13.2">
      <c r="C696" s="168"/>
      <c r="D696" s="168"/>
      <c r="E696" s="166"/>
      <c r="F696" s="166"/>
      <c r="G696" s="168"/>
      <c r="H696" s="176"/>
      <c r="I696" s="172"/>
      <c r="J696" s="173"/>
      <c r="K696" s="173"/>
      <c r="N696" s="120"/>
    </row>
    <row r="697" spans="3:14" ht="13.2">
      <c r="C697" s="168"/>
      <c r="D697" s="168"/>
      <c r="E697" s="166"/>
      <c r="F697" s="166"/>
      <c r="G697" s="168"/>
      <c r="H697" s="176"/>
      <c r="I697" s="172"/>
      <c r="J697" s="173"/>
      <c r="K697" s="173"/>
      <c r="N697" s="120"/>
    </row>
    <row r="698" spans="3:14" ht="13.2">
      <c r="C698" s="168"/>
      <c r="D698" s="168"/>
      <c r="E698" s="166"/>
      <c r="F698" s="166"/>
      <c r="G698" s="168"/>
      <c r="H698" s="176"/>
      <c r="I698" s="172"/>
      <c r="J698" s="173"/>
      <c r="K698" s="173"/>
      <c r="N698" s="120"/>
    </row>
    <row r="699" spans="3:14" ht="13.2">
      <c r="C699" s="168"/>
      <c r="D699" s="168"/>
      <c r="E699" s="166"/>
      <c r="F699" s="166"/>
      <c r="G699" s="168"/>
      <c r="H699" s="176"/>
      <c r="I699" s="172"/>
      <c r="J699" s="173"/>
      <c r="K699" s="173"/>
      <c r="N699" s="120"/>
    </row>
    <row r="700" spans="3:14" ht="13.2">
      <c r="C700" s="168"/>
      <c r="D700" s="168"/>
      <c r="E700" s="166"/>
      <c r="F700" s="166"/>
      <c r="G700" s="168"/>
      <c r="H700" s="176"/>
      <c r="I700" s="172"/>
      <c r="J700" s="173"/>
      <c r="K700" s="173"/>
      <c r="N700" s="120"/>
    </row>
    <row r="701" spans="3:14" ht="13.2">
      <c r="C701" s="168"/>
      <c r="D701" s="168"/>
      <c r="E701" s="166"/>
      <c r="F701" s="166"/>
      <c r="G701" s="168"/>
      <c r="H701" s="176"/>
      <c r="I701" s="172"/>
      <c r="J701" s="173"/>
      <c r="K701" s="173"/>
      <c r="N701" s="120"/>
    </row>
    <row r="702" spans="3:14" ht="13.2">
      <c r="C702" s="168"/>
      <c r="D702" s="168"/>
      <c r="E702" s="166"/>
      <c r="F702" s="166"/>
      <c r="G702" s="168"/>
      <c r="H702" s="176"/>
      <c r="I702" s="172"/>
      <c r="J702" s="173"/>
      <c r="K702" s="173"/>
      <c r="N702" s="120"/>
    </row>
    <row r="703" spans="3:14" ht="13.2">
      <c r="C703" s="168"/>
      <c r="D703" s="168"/>
      <c r="E703" s="166"/>
      <c r="F703" s="166"/>
      <c r="G703" s="168"/>
      <c r="H703" s="176"/>
      <c r="I703" s="172"/>
      <c r="J703" s="173"/>
      <c r="K703" s="173"/>
      <c r="N703" s="120"/>
    </row>
    <row r="704" spans="3:14" ht="13.2">
      <c r="C704" s="168"/>
      <c r="D704" s="168"/>
      <c r="E704" s="166"/>
      <c r="F704" s="166"/>
      <c r="G704" s="168"/>
      <c r="H704" s="176"/>
      <c r="I704" s="172"/>
      <c r="J704" s="173"/>
      <c r="K704" s="173"/>
      <c r="N704" s="120"/>
    </row>
    <row r="705" spans="3:14" ht="13.2">
      <c r="C705" s="168"/>
      <c r="D705" s="168"/>
      <c r="E705" s="166"/>
      <c r="F705" s="166"/>
      <c r="G705" s="168"/>
      <c r="H705" s="176"/>
      <c r="I705" s="172"/>
      <c r="J705" s="173"/>
      <c r="K705" s="173"/>
      <c r="N705" s="120"/>
    </row>
    <row r="706" spans="3:14" ht="13.2">
      <c r="C706" s="168"/>
      <c r="D706" s="168"/>
      <c r="E706" s="166"/>
      <c r="F706" s="166"/>
      <c r="G706" s="168"/>
      <c r="H706" s="176"/>
      <c r="I706" s="172"/>
      <c r="J706" s="173"/>
      <c r="K706" s="173"/>
      <c r="N706" s="120"/>
    </row>
    <row r="707" spans="3:14" ht="13.2">
      <c r="C707" s="168"/>
      <c r="D707" s="168"/>
      <c r="E707" s="166"/>
      <c r="F707" s="166"/>
      <c r="G707" s="168"/>
      <c r="H707" s="176"/>
      <c r="I707" s="172"/>
      <c r="J707" s="173"/>
      <c r="K707" s="173"/>
      <c r="N707" s="120"/>
    </row>
    <row r="708" spans="3:14" ht="13.2">
      <c r="C708" s="168"/>
      <c r="D708" s="168"/>
      <c r="E708" s="166"/>
      <c r="F708" s="166"/>
      <c r="G708" s="168"/>
      <c r="H708" s="176"/>
      <c r="I708" s="172"/>
      <c r="J708" s="173"/>
      <c r="K708" s="173"/>
      <c r="N708" s="120"/>
    </row>
    <row r="709" spans="3:14" ht="13.2">
      <c r="C709" s="168"/>
      <c r="D709" s="168"/>
      <c r="E709" s="166"/>
      <c r="F709" s="166"/>
      <c r="G709" s="168"/>
      <c r="H709" s="176"/>
      <c r="I709" s="172"/>
      <c r="J709" s="173"/>
      <c r="K709" s="173"/>
      <c r="N709" s="120"/>
    </row>
    <row r="710" spans="3:14" ht="13.2">
      <c r="C710" s="168"/>
      <c r="D710" s="168"/>
      <c r="E710" s="166"/>
      <c r="F710" s="166"/>
      <c r="G710" s="168"/>
      <c r="H710" s="176"/>
      <c r="I710" s="172"/>
      <c r="J710" s="173"/>
      <c r="K710" s="173"/>
      <c r="N710" s="120"/>
    </row>
    <row r="711" spans="3:14" ht="13.2">
      <c r="C711" s="168"/>
      <c r="D711" s="168"/>
      <c r="E711" s="166"/>
      <c r="F711" s="166"/>
      <c r="G711" s="168"/>
      <c r="H711" s="176"/>
      <c r="I711" s="172"/>
      <c r="J711" s="173"/>
      <c r="K711" s="173"/>
      <c r="N711" s="120"/>
    </row>
    <row r="712" spans="3:14" ht="13.2">
      <c r="C712" s="168"/>
      <c r="D712" s="168"/>
      <c r="E712" s="166"/>
      <c r="F712" s="166"/>
      <c r="G712" s="168"/>
      <c r="H712" s="176"/>
      <c r="I712" s="172"/>
      <c r="J712" s="173"/>
      <c r="K712" s="173"/>
      <c r="N712" s="120"/>
    </row>
    <row r="713" spans="3:14" ht="13.2">
      <c r="C713" s="168"/>
      <c r="D713" s="168"/>
      <c r="E713" s="166"/>
      <c r="F713" s="166"/>
      <c r="G713" s="168"/>
      <c r="H713" s="176"/>
      <c r="I713" s="172"/>
      <c r="J713" s="173"/>
      <c r="K713" s="173"/>
      <c r="N713" s="120"/>
    </row>
    <row r="714" spans="3:14" ht="13.2">
      <c r="C714" s="168"/>
      <c r="D714" s="168"/>
      <c r="E714" s="166"/>
      <c r="F714" s="166"/>
      <c r="G714" s="168"/>
      <c r="H714" s="176"/>
      <c r="I714" s="172"/>
      <c r="J714" s="173"/>
      <c r="K714" s="173"/>
      <c r="N714" s="120"/>
    </row>
    <row r="715" spans="3:14" ht="13.2">
      <c r="C715" s="168"/>
      <c r="D715" s="168"/>
      <c r="E715" s="166"/>
      <c r="F715" s="166"/>
      <c r="G715" s="168"/>
      <c r="H715" s="176"/>
      <c r="I715" s="172"/>
      <c r="J715" s="173"/>
      <c r="K715" s="173"/>
      <c r="N715" s="120"/>
    </row>
    <row r="716" spans="3:14" ht="13.2">
      <c r="C716" s="168"/>
      <c r="D716" s="168"/>
      <c r="E716" s="166"/>
      <c r="F716" s="166"/>
      <c r="G716" s="168"/>
      <c r="H716" s="176"/>
      <c r="I716" s="172"/>
      <c r="J716" s="173"/>
      <c r="K716" s="173"/>
      <c r="N716" s="120"/>
    </row>
    <row r="717" spans="3:14" ht="13.2">
      <c r="C717" s="168"/>
      <c r="D717" s="168"/>
      <c r="E717" s="166"/>
      <c r="F717" s="166"/>
      <c r="G717" s="168"/>
      <c r="H717" s="176"/>
      <c r="I717" s="172"/>
      <c r="J717" s="173"/>
      <c r="K717" s="173"/>
      <c r="N717" s="120"/>
    </row>
    <row r="718" spans="3:14" ht="13.2">
      <c r="C718" s="168"/>
      <c r="D718" s="168"/>
      <c r="E718" s="166"/>
      <c r="F718" s="166"/>
      <c r="G718" s="168"/>
      <c r="H718" s="176"/>
      <c r="I718" s="172"/>
      <c r="J718" s="173"/>
      <c r="K718" s="173"/>
      <c r="N718" s="120"/>
    </row>
    <row r="719" spans="3:14" ht="13.2">
      <c r="C719" s="168"/>
      <c r="D719" s="168"/>
      <c r="E719" s="166"/>
      <c r="F719" s="166"/>
      <c r="G719" s="168"/>
      <c r="H719" s="176"/>
      <c r="I719" s="172"/>
      <c r="J719" s="173"/>
      <c r="K719" s="173"/>
      <c r="N719" s="120"/>
    </row>
    <row r="720" spans="3:14" ht="13.2">
      <c r="C720" s="168"/>
      <c r="D720" s="168"/>
      <c r="E720" s="166"/>
      <c r="F720" s="166"/>
      <c r="G720" s="168"/>
      <c r="H720" s="176"/>
      <c r="I720" s="172"/>
      <c r="J720" s="173"/>
      <c r="K720" s="173"/>
      <c r="N720" s="120"/>
    </row>
    <row r="721" spans="3:14" ht="13.2">
      <c r="C721" s="168"/>
      <c r="D721" s="168"/>
      <c r="E721" s="166"/>
      <c r="F721" s="166"/>
      <c r="G721" s="168"/>
      <c r="H721" s="176"/>
      <c r="I721" s="172"/>
      <c r="J721" s="173"/>
      <c r="K721" s="173"/>
      <c r="N721" s="120"/>
    </row>
    <row r="722" spans="3:14" ht="13.2">
      <c r="C722" s="168"/>
      <c r="D722" s="168"/>
      <c r="E722" s="166"/>
      <c r="F722" s="166"/>
      <c r="G722" s="168"/>
      <c r="H722" s="176"/>
      <c r="I722" s="172"/>
      <c r="J722" s="173"/>
      <c r="K722" s="173"/>
      <c r="N722" s="120"/>
    </row>
    <row r="723" spans="3:14" ht="13.2">
      <c r="C723" s="168"/>
      <c r="D723" s="168"/>
      <c r="E723" s="166"/>
      <c r="F723" s="166"/>
      <c r="G723" s="168"/>
      <c r="H723" s="176"/>
      <c r="I723" s="172"/>
      <c r="J723" s="173"/>
      <c r="K723" s="173"/>
      <c r="N723" s="120"/>
    </row>
    <row r="724" spans="3:14" ht="13.2">
      <c r="C724" s="168"/>
      <c r="D724" s="168"/>
      <c r="E724" s="166"/>
      <c r="F724" s="166"/>
      <c r="G724" s="168"/>
      <c r="H724" s="176"/>
      <c r="I724" s="172"/>
      <c r="J724" s="173"/>
      <c r="K724" s="173"/>
      <c r="N724" s="120"/>
    </row>
    <row r="725" spans="3:14" ht="13.2">
      <c r="C725" s="168"/>
      <c r="D725" s="168"/>
      <c r="E725" s="166"/>
      <c r="F725" s="166"/>
      <c r="G725" s="168"/>
      <c r="H725" s="176"/>
      <c r="I725" s="172"/>
      <c r="J725" s="173"/>
      <c r="K725" s="173"/>
      <c r="N725" s="120"/>
    </row>
    <row r="726" spans="3:14" ht="13.2">
      <c r="C726" s="168"/>
      <c r="D726" s="168"/>
      <c r="E726" s="166"/>
      <c r="F726" s="166"/>
      <c r="G726" s="168"/>
      <c r="H726" s="176"/>
      <c r="I726" s="172"/>
      <c r="J726" s="173"/>
      <c r="K726" s="173"/>
      <c r="N726" s="120"/>
    </row>
    <row r="727" spans="3:14" ht="13.2">
      <c r="C727" s="168"/>
      <c r="D727" s="168"/>
      <c r="E727" s="166"/>
      <c r="F727" s="166"/>
      <c r="G727" s="168"/>
      <c r="H727" s="176"/>
      <c r="I727" s="172"/>
      <c r="J727" s="173"/>
      <c r="K727" s="173"/>
      <c r="N727" s="120"/>
    </row>
    <row r="728" spans="3:14" ht="13.2">
      <c r="C728" s="168"/>
      <c r="D728" s="168"/>
      <c r="E728" s="166"/>
      <c r="F728" s="166"/>
      <c r="G728" s="168"/>
      <c r="H728" s="176"/>
      <c r="I728" s="172"/>
      <c r="J728" s="173"/>
      <c r="K728" s="173"/>
      <c r="N728" s="120"/>
    </row>
    <row r="729" spans="3:14" ht="13.2">
      <c r="C729" s="168"/>
      <c r="D729" s="168"/>
      <c r="E729" s="166"/>
      <c r="F729" s="166"/>
      <c r="G729" s="168"/>
      <c r="H729" s="176"/>
      <c r="I729" s="172"/>
      <c r="J729" s="173"/>
      <c r="K729" s="173"/>
      <c r="N729" s="120"/>
    </row>
    <row r="730" spans="3:14" ht="13.2">
      <c r="C730" s="168"/>
      <c r="D730" s="168"/>
      <c r="E730" s="166"/>
      <c r="F730" s="166"/>
      <c r="G730" s="168"/>
      <c r="H730" s="176"/>
      <c r="I730" s="172"/>
      <c r="J730" s="173"/>
      <c r="K730" s="173"/>
      <c r="N730" s="120"/>
    </row>
    <row r="731" spans="3:14" ht="13.2">
      <c r="C731" s="168"/>
      <c r="D731" s="168"/>
      <c r="E731" s="166"/>
      <c r="F731" s="166"/>
      <c r="G731" s="168"/>
      <c r="H731" s="176"/>
      <c r="I731" s="172"/>
      <c r="J731" s="173"/>
      <c r="K731" s="173"/>
      <c r="N731" s="120"/>
    </row>
    <row r="732" spans="3:14" ht="13.2">
      <c r="C732" s="168"/>
      <c r="D732" s="168"/>
      <c r="E732" s="166"/>
      <c r="F732" s="166"/>
      <c r="G732" s="168"/>
      <c r="H732" s="176"/>
      <c r="I732" s="172"/>
      <c r="J732" s="173"/>
      <c r="K732" s="173"/>
      <c r="N732" s="120"/>
    </row>
    <row r="733" spans="3:14" ht="13.2">
      <c r="C733" s="168"/>
      <c r="D733" s="168"/>
      <c r="E733" s="166"/>
      <c r="F733" s="166"/>
      <c r="G733" s="168"/>
      <c r="H733" s="176"/>
      <c r="I733" s="172"/>
      <c r="J733" s="173"/>
      <c r="K733" s="173"/>
      <c r="N733" s="120"/>
    </row>
    <row r="734" spans="3:14" ht="13.2">
      <c r="C734" s="168"/>
      <c r="D734" s="168"/>
      <c r="E734" s="166"/>
      <c r="F734" s="166"/>
      <c r="G734" s="168"/>
      <c r="H734" s="176"/>
      <c r="I734" s="172"/>
      <c r="J734" s="173"/>
      <c r="K734" s="173"/>
      <c r="N734" s="120"/>
    </row>
    <row r="735" spans="3:14" ht="13.2">
      <c r="C735" s="168"/>
      <c r="D735" s="168"/>
      <c r="E735" s="166"/>
      <c r="F735" s="166"/>
      <c r="G735" s="168"/>
      <c r="H735" s="176"/>
      <c r="I735" s="172"/>
      <c r="J735" s="173"/>
      <c r="K735" s="173"/>
      <c r="N735" s="120"/>
    </row>
    <row r="736" spans="3:14" ht="13.2">
      <c r="C736" s="168"/>
      <c r="D736" s="168"/>
      <c r="E736" s="166"/>
      <c r="F736" s="166"/>
      <c r="G736" s="168"/>
      <c r="H736" s="176"/>
      <c r="I736" s="172"/>
      <c r="J736" s="173"/>
      <c r="K736" s="173"/>
      <c r="N736" s="120"/>
    </row>
    <row r="737" spans="3:14" ht="13.2">
      <c r="C737" s="168"/>
      <c r="D737" s="168"/>
      <c r="E737" s="166"/>
      <c r="F737" s="166"/>
      <c r="G737" s="168"/>
      <c r="H737" s="176"/>
      <c r="I737" s="172"/>
      <c r="J737" s="173"/>
      <c r="K737" s="173"/>
      <c r="N737" s="120"/>
    </row>
    <row r="738" spans="3:14" ht="13.2">
      <c r="C738" s="168"/>
      <c r="D738" s="168"/>
      <c r="E738" s="166"/>
      <c r="F738" s="166"/>
      <c r="G738" s="168"/>
      <c r="H738" s="176"/>
      <c r="I738" s="172"/>
      <c r="J738" s="173"/>
      <c r="K738" s="173"/>
      <c r="N738" s="120"/>
    </row>
    <row r="739" spans="3:14" ht="13.2">
      <c r="C739" s="168"/>
      <c r="D739" s="168"/>
      <c r="E739" s="166"/>
      <c r="F739" s="166"/>
      <c r="G739" s="168"/>
      <c r="H739" s="176"/>
      <c r="I739" s="172"/>
      <c r="J739" s="173"/>
      <c r="K739" s="173"/>
      <c r="N739" s="120"/>
    </row>
    <row r="740" spans="3:14" ht="13.2">
      <c r="C740" s="168"/>
      <c r="D740" s="168"/>
      <c r="E740" s="166"/>
      <c r="F740" s="166"/>
      <c r="G740" s="168"/>
      <c r="H740" s="176"/>
      <c r="I740" s="172"/>
      <c r="J740" s="173"/>
      <c r="K740" s="173"/>
      <c r="N740" s="120"/>
    </row>
    <row r="741" spans="3:14" ht="13.2">
      <c r="C741" s="168"/>
      <c r="D741" s="168"/>
      <c r="E741" s="166"/>
      <c r="F741" s="166"/>
      <c r="G741" s="168"/>
      <c r="H741" s="176"/>
      <c r="I741" s="172"/>
      <c r="J741" s="173"/>
      <c r="K741" s="173"/>
      <c r="N741" s="120"/>
    </row>
    <row r="742" spans="3:14" ht="13.2">
      <c r="C742" s="168"/>
      <c r="D742" s="168"/>
      <c r="E742" s="166"/>
      <c r="F742" s="166"/>
      <c r="G742" s="168"/>
      <c r="H742" s="176"/>
      <c r="I742" s="172"/>
      <c r="J742" s="173"/>
      <c r="K742" s="173"/>
      <c r="N742" s="120"/>
    </row>
    <row r="743" spans="3:14" ht="13.2">
      <c r="C743" s="168"/>
      <c r="D743" s="168"/>
      <c r="E743" s="166"/>
      <c r="F743" s="166"/>
      <c r="G743" s="168"/>
      <c r="H743" s="176"/>
      <c r="I743" s="172"/>
      <c r="J743" s="173"/>
      <c r="K743" s="173"/>
      <c r="N743" s="120"/>
    </row>
    <row r="744" spans="3:14" ht="13.2">
      <c r="C744" s="168"/>
      <c r="D744" s="168"/>
      <c r="E744" s="166"/>
      <c r="F744" s="166"/>
      <c r="G744" s="168"/>
      <c r="H744" s="176"/>
      <c r="I744" s="172"/>
      <c r="J744" s="173"/>
      <c r="K744" s="173"/>
      <c r="N744" s="120"/>
    </row>
    <row r="745" spans="3:14" ht="13.2">
      <c r="C745" s="168"/>
      <c r="D745" s="168"/>
      <c r="E745" s="166"/>
      <c r="F745" s="166"/>
      <c r="G745" s="168"/>
      <c r="H745" s="176"/>
      <c r="I745" s="172"/>
      <c r="J745" s="173"/>
      <c r="K745" s="173"/>
      <c r="N745" s="120"/>
    </row>
    <row r="746" spans="3:14" ht="13.2">
      <c r="C746" s="168"/>
      <c r="D746" s="168"/>
      <c r="E746" s="166"/>
      <c r="F746" s="166"/>
      <c r="G746" s="168"/>
      <c r="H746" s="176"/>
      <c r="I746" s="172"/>
      <c r="J746" s="173"/>
      <c r="K746" s="173"/>
      <c r="N746" s="120"/>
    </row>
    <row r="747" spans="3:14" ht="13.2">
      <c r="C747" s="168"/>
      <c r="D747" s="168"/>
      <c r="E747" s="166"/>
      <c r="F747" s="166"/>
      <c r="G747" s="168"/>
      <c r="H747" s="176"/>
      <c r="I747" s="172"/>
      <c r="J747" s="173"/>
      <c r="K747" s="173"/>
      <c r="N747" s="120"/>
    </row>
    <row r="748" spans="3:14" ht="13.2">
      <c r="C748" s="168"/>
      <c r="D748" s="168"/>
      <c r="E748" s="166"/>
      <c r="F748" s="166"/>
      <c r="G748" s="168"/>
      <c r="H748" s="176"/>
      <c r="I748" s="172"/>
      <c r="J748" s="173"/>
      <c r="K748" s="173"/>
      <c r="N748" s="120"/>
    </row>
    <row r="749" spans="3:14" ht="13.2">
      <c r="C749" s="168"/>
      <c r="D749" s="168"/>
      <c r="E749" s="166"/>
      <c r="F749" s="166"/>
      <c r="G749" s="168"/>
      <c r="H749" s="176"/>
      <c r="I749" s="172"/>
      <c r="J749" s="173"/>
      <c r="K749" s="173"/>
      <c r="N749" s="120"/>
    </row>
    <row r="750" spans="3:14" ht="13.2">
      <c r="C750" s="168"/>
      <c r="D750" s="168"/>
      <c r="E750" s="166"/>
      <c r="F750" s="166"/>
      <c r="G750" s="168"/>
      <c r="H750" s="176"/>
      <c r="I750" s="172"/>
      <c r="J750" s="173"/>
      <c r="K750" s="173"/>
      <c r="N750" s="120"/>
    </row>
    <row r="751" spans="3:14" ht="13.2">
      <c r="C751" s="168"/>
      <c r="D751" s="168"/>
      <c r="E751" s="166"/>
      <c r="F751" s="166"/>
      <c r="G751" s="168"/>
      <c r="H751" s="176"/>
      <c r="I751" s="172"/>
      <c r="J751" s="173"/>
      <c r="K751" s="173"/>
      <c r="N751" s="120"/>
    </row>
    <row r="752" spans="3:14" ht="13.2">
      <c r="C752" s="168"/>
      <c r="D752" s="168"/>
      <c r="E752" s="166"/>
      <c r="F752" s="166"/>
      <c r="G752" s="168"/>
      <c r="H752" s="176"/>
      <c r="I752" s="172"/>
      <c r="J752" s="173"/>
      <c r="K752" s="173"/>
      <c r="N752" s="120"/>
    </row>
    <row r="753" spans="3:14" ht="13.2">
      <c r="C753" s="168"/>
      <c r="D753" s="168"/>
      <c r="E753" s="166"/>
      <c r="F753" s="166"/>
      <c r="G753" s="168"/>
      <c r="H753" s="176"/>
      <c r="I753" s="172"/>
      <c r="J753" s="173"/>
      <c r="K753" s="173"/>
      <c r="N753" s="120"/>
    </row>
    <row r="754" spans="3:14" ht="13.2">
      <c r="C754" s="168"/>
      <c r="D754" s="168"/>
      <c r="E754" s="166"/>
      <c r="F754" s="166"/>
      <c r="G754" s="168"/>
      <c r="H754" s="176"/>
      <c r="I754" s="172"/>
      <c r="J754" s="173"/>
      <c r="K754" s="173"/>
      <c r="N754" s="120"/>
    </row>
    <row r="755" spans="3:14" ht="13.2">
      <c r="C755" s="168"/>
      <c r="D755" s="168"/>
      <c r="E755" s="166"/>
      <c r="F755" s="166"/>
      <c r="G755" s="168"/>
      <c r="H755" s="176"/>
      <c r="I755" s="172"/>
      <c r="J755" s="173"/>
      <c r="K755" s="173"/>
      <c r="N755" s="120"/>
    </row>
    <row r="756" spans="3:14" ht="13.2">
      <c r="C756" s="168"/>
      <c r="D756" s="168"/>
      <c r="E756" s="166"/>
      <c r="F756" s="166"/>
      <c r="G756" s="168"/>
      <c r="H756" s="176"/>
      <c r="I756" s="172"/>
      <c r="J756" s="173"/>
      <c r="K756" s="173"/>
      <c r="N756" s="120"/>
    </row>
    <row r="757" spans="3:14" ht="13.2">
      <c r="C757" s="168"/>
      <c r="D757" s="168"/>
      <c r="E757" s="166"/>
      <c r="F757" s="166"/>
      <c r="G757" s="168"/>
      <c r="H757" s="176"/>
      <c r="I757" s="172"/>
      <c r="J757" s="173"/>
      <c r="K757" s="173"/>
      <c r="N757" s="120"/>
    </row>
    <row r="758" spans="3:14" ht="13.2">
      <c r="C758" s="168"/>
      <c r="D758" s="168"/>
      <c r="E758" s="166"/>
      <c r="F758" s="166"/>
      <c r="G758" s="168"/>
      <c r="H758" s="176"/>
      <c r="I758" s="172"/>
      <c r="J758" s="173"/>
      <c r="K758" s="173"/>
      <c r="N758" s="120"/>
    </row>
    <row r="759" spans="3:14" ht="13.2">
      <c r="C759" s="168"/>
      <c r="D759" s="168"/>
      <c r="E759" s="166"/>
      <c r="F759" s="166"/>
      <c r="G759" s="168"/>
      <c r="H759" s="176"/>
      <c r="I759" s="172"/>
      <c r="J759" s="173"/>
      <c r="K759" s="173"/>
      <c r="N759" s="120"/>
    </row>
    <row r="760" spans="3:14" ht="13.2">
      <c r="C760" s="168"/>
      <c r="D760" s="168"/>
      <c r="E760" s="166"/>
      <c r="F760" s="166"/>
      <c r="G760" s="168"/>
      <c r="H760" s="176"/>
      <c r="I760" s="172"/>
      <c r="J760" s="173"/>
      <c r="K760" s="173"/>
      <c r="N760" s="120"/>
    </row>
    <row r="761" spans="3:14" ht="13.2">
      <c r="C761" s="168"/>
      <c r="D761" s="168"/>
      <c r="E761" s="166"/>
      <c r="F761" s="166"/>
      <c r="G761" s="168"/>
      <c r="H761" s="176"/>
      <c r="I761" s="172"/>
      <c r="J761" s="173"/>
      <c r="K761" s="173"/>
      <c r="N761" s="120"/>
    </row>
    <row r="762" spans="3:14" ht="13.2">
      <c r="C762" s="168"/>
      <c r="D762" s="168"/>
      <c r="E762" s="166"/>
      <c r="F762" s="166"/>
      <c r="G762" s="168"/>
      <c r="H762" s="176"/>
      <c r="I762" s="172"/>
      <c r="J762" s="173"/>
      <c r="K762" s="173"/>
      <c r="N762" s="120"/>
    </row>
    <row r="763" spans="3:14" ht="13.2">
      <c r="C763" s="168"/>
      <c r="D763" s="168"/>
      <c r="E763" s="166"/>
      <c r="F763" s="166"/>
      <c r="G763" s="168"/>
      <c r="H763" s="176"/>
      <c r="I763" s="172"/>
      <c r="J763" s="173"/>
      <c r="K763" s="173"/>
      <c r="N763" s="120"/>
    </row>
    <row r="764" spans="3:14" ht="13.2">
      <c r="C764" s="168"/>
      <c r="D764" s="168"/>
      <c r="E764" s="166"/>
      <c r="F764" s="166"/>
      <c r="G764" s="168"/>
      <c r="H764" s="176"/>
      <c r="I764" s="172"/>
      <c r="J764" s="173"/>
      <c r="K764" s="173"/>
      <c r="N764" s="120"/>
    </row>
    <row r="765" spans="3:14" ht="13.2">
      <c r="C765" s="168"/>
      <c r="D765" s="168"/>
      <c r="E765" s="166"/>
      <c r="F765" s="166"/>
      <c r="G765" s="168"/>
      <c r="H765" s="176"/>
      <c r="I765" s="172"/>
      <c r="J765" s="173"/>
      <c r="K765" s="173"/>
      <c r="N765" s="120"/>
    </row>
    <row r="766" spans="3:14" ht="13.2">
      <c r="C766" s="168"/>
      <c r="D766" s="168"/>
      <c r="E766" s="166"/>
      <c r="F766" s="166"/>
      <c r="G766" s="168"/>
      <c r="H766" s="176"/>
      <c r="I766" s="172"/>
      <c r="J766" s="173"/>
      <c r="K766" s="173"/>
      <c r="N766" s="120"/>
    </row>
    <row r="767" spans="3:14" ht="13.2">
      <c r="C767" s="168"/>
      <c r="D767" s="168"/>
      <c r="E767" s="166"/>
      <c r="F767" s="166"/>
      <c r="G767" s="168"/>
      <c r="H767" s="176"/>
      <c r="I767" s="172"/>
      <c r="J767" s="173"/>
      <c r="K767" s="173"/>
      <c r="N767" s="120"/>
    </row>
    <row r="768" spans="3:14" ht="13.2">
      <c r="C768" s="168"/>
      <c r="D768" s="168"/>
      <c r="E768" s="166"/>
      <c r="F768" s="166"/>
      <c r="G768" s="168"/>
      <c r="H768" s="176"/>
      <c r="I768" s="172"/>
      <c r="J768" s="173"/>
      <c r="K768" s="173"/>
      <c r="N768" s="120"/>
    </row>
    <row r="769" spans="3:14" ht="13.2">
      <c r="C769" s="168"/>
      <c r="D769" s="168"/>
      <c r="E769" s="166"/>
      <c r="F769" s="166"/>
      <c r="G769" s="168"/>
      <c r="H769" s="176"/>
      <c r="I769" s="172"/>
      <c r="J769" s="173"/>
      <c r="K769" s="173"/>
      <c r="N769" s="120"/>
    </row>
    <row r="770" spans="3:14" ht="13.2">
      <c r="C770" s="168"/>
      <c r="D770" s="168"/>
      <c r="E770" s="166"/>
      <c r="F770" s="166"/>
      <c r="G770" s="168"/>
      <c r="H770" s="176"/>
      <c r="I770" s="172"/>
      <c r="J770" s="173"/>
      <c r="K770" s="173"/>
      <c r="N770" s="120"/>
    </row>
    <row r="771" spans="3:14" ht="13.2">
      <c r="C771" s="168"/>
      <c r="D771" s="168"/>
      <c r="E771" s="166"/>
      <c r="F771" s="166"/>
      <c r="G771" s="168"/>
      <c r="H771" s="176"/>
      <c r="I771" s="172"/>
      <c r="J771" s="173"/>
      <c r="K771" s="173"/>
      <c r="N771" s="120"/>
    </row>
    <row r="772" spans="3:14" ht="13.2">
      <c r="C772" s="168"/>
      <c r="D772" s="168"/>
      <c r="E772" s="166"/>
      <c r="F772" s="166"/>
      <c r="G772" s="168"/>
      <c r="H772" s="176"/>
      <c r="I772" s="172"/>
      <c r="J772" s="173"/>
      <c r="K772" s="173"/>
      <c r="N772" s="120"/>
    </row>
    <row r="773" spans="3:14" ht="13.2">
      <c r="C773" s="168"/>
      <c r="D773" s="168"/>
      <c r="E773" s="166"/>
      <c r="F773" s="166"/>
      <c r="G773" s="168"/>
      <c r="H773" s="176"/>
      <c r="I773" s="172"/>
      <c r="J773" s="173"/>
      <c r="K773" s="173"/>
      <c r="N773" s="120"/>
    </row>
    <row r="774" spans="3:14" ht="13.2">
      <c r="C774" s="168"/>
      <c r="D774" s="168"/>
      <c r="E774" s="166"/>
      <c r="F774" s="166"/>
      <c r="G774" s="168"/>
      <c r="H774" s="176"/>
      <c r="I774" s="172"/>
      <c r="J774" s="173"/>
      <c r="K774" s="173"/>
      <c r="N774" s="120"/>
    </row>
    <row r="775" spans="3:14" ht="13.2">
      <c r="C775" s="168"/>
      <c r="D775" s="168"/>
      <c r="E775" s="166"/>
      <c r="F775" s="166"/>
      <c r="G775" s="168"/>
      <c r="H775" s="176"/>
      <c r="I775" s="172"/>
      <c r="J775" s="173"/>
      <c r="K775" s="173"/>
      <c r="N775" s="120"/>
    </row>
    <row r="776" spans="3:14" ht="13.2">
      <c r="C776" s="168"/>
      <c r="D776" s="168"/>
      <c r="E776" s="166"/>
      <c r="F776" s="166"/>
      <c r="G776" s="168"/>
      <c r="H776" s="176"/>
      <c r="I776" s="172"/>
      <c r="J776" s="173"/>
      <c r="K776" s="173"/>
      <c r="N776" s="120"/>
    </row>
    <row r="777" spans="3:14" ht="13.2">
      <c r="C777" s="168"/>
      <c r="D777" s="168"/>
      <c r="E777" s="166"/>
      <c r="F777" s="166"/>
      <c r="G777" s="168"/>
      <c r="H777" s="176"/>
      <c r="I777" s="172"/>
      <c r="J777" s="173"/>
      <c r="K777" s="173"/>
      <c r="N777" s="120"/>
    </row>
    <row r="778" spans="3:14" ht="13.2">
      <c r="C778" s="168"/>
      <c r="D778" s="168"/>
      <c r="E778" s="166"/>
      <c r="F778" s="166"/>
      <c r="G778" s="168"/>
      <c r="H778" s="176"/>
      <c r="I778" s="172"/>
      <c r="J778" s="173"/>
      <c r="K778" s="173"/>
      <c r="N778" s="120"/>
    </row>
    <row r="779" spans="3:14" ht="13.2">
      <c r="C779" s="168"/>
      <c r="D779" s="168"/>
      <c r="E779" s="166"/>
      <c r="F779" s="166"/>
      <c r="G779" s="168"/>
      <c r="H779" s="176"/>
      <c r="I779" s="172"/>
      <c r="J779" s="173"/>
      <c r="K779" s="173"/>
      <c r="N779" s="120"/>
    </row>
    <row r="780" spans="3:14" ht="13.2">
      <c r="C780" s="168"/>
      <c r="D780" s="168"/>
      <c r="E780" s="166"/>
      <c r="F780" s="166"/>
      <c r="G780" s="168"/>
      <c r="H780" s="176"/>
      <c r="I780" s="172"/>
      <c r="J780" s="173"/>
      <c r="K780" s="173"/>
      <c r="N780" s="120"/>
    </row>
    <row r="781" spans="3:14" ht="13.2">
      <c r="C781" s="168"/>
      <c r="D781" s="168"/>
      <c r="E781" s="166"/>
      <c r="F781" s="166"/>
      <c r="G781" s="168"/>
      <c r="H781" s="176"/>
      <c r="I781" s="172"/>
      <c r="J781" s="173"/>
      <c r="K781" s="173"/>
      <c r="N781" s="120"/>
    </row>
    <row r="782" spans="3:14" ht="13.2">
      <c r="C782" s="168"/>
      <c r="D782" s="168"/>
      <c r="E782" s="166"/>
      <c r="F782" s="166"/>
      <c r="G782" s="168"/>
      <c r="H782" s="176"/>
      <c r="I782" s="172"/>
      <c r="J782" s="173"/>
      <c r="K782" s="173"/>
      <c r="N782" s="120"/>
    </row>
    <row r="783" spans="3:14" ht="13.2">
      <c r="C783" s="168"/>
      <c r="D783" s="168"/>
      <c r="E783" s="166"/>
      <c r="F783" s="166"/>
      <c r="G783" s="168"/>
      <c r="H783" s="176"/>
      <c r="I783" s="172"/>
      <c r="J783" s="173"/>
      <c r="K783" s="173"/>
      <c r="N783" s="120"/>
    </row>
    <row r="784" spans="3:14" ht="13.2">
      <c r="C784" s="168"/>
      <c r="D784" s="168"/>
      <c r="E784" s="166"/>
      <c r="F784" s="166"/>
      <c r="G784" s="168"/>
      <c r="H784" s="176"/>
      <c r="I784" s="172"/>
      <c r="J784" s="173"/>
      <c r="K784" s="173"/>
      <c r="N784" s="120"/>
    </row>
    <row r="785" spans="3:14" ht="13.2">
      <c r="C785" s="168"/>
      <c r="D785" s="168"/>
      <c r="E785" s="166"/>
      <c r="F785" s="166"/>
      <c r="G785" s="168"/>
      <c r="H785" s="176"/>
      <c r="I785" s="172"/>
      <c r="J785" s="173"/>
      <c r="K785" s="173"/>
      <c r="N785" s="120"/>
    </row>
    <row r="786" spans="3:14" ht="13.2">
      <c r="C786" s="168"/>
      <c r="D786" s="168"/>
      <c r="E786" s="166"/>
      <c r="F786" s="166"/>
      <c r="G786" s="168"/>
      <c r="H786" s="176"/>
      <c r="I786" s="172"/>
      <c r="J786" s="173"/>
      <c r="K786" s="173"/>
      <c r="N786" s="120"/>
    </row>
    <row r="787" spans="3:14" ht="13.2">
      <c r="C787" s="168"/>
      <c r="D787" s="168"/>
      <c r="E787" s="166"/>
      <c r="F787" s="166"/>
      <c r="G787" s="168"/>
      <c r="H787" s="176"/>
      <c r="I787" s="172"/>
      <c r="J787" s="173"/>
      <c r="K787" s="173"/>
      <c r="N787" s="120"/>
    </row>
    <row r="788" spans="3:14" ht="13.2">
      <c r="C788" s="168"/>
      <c r="D788" s="168"/>
      <c r="E788" s="166"/>
      <c r="F788" s="166"/>
      <c r="G788" s="168"/>
      <c r="H788" s="176"/>
      <c r="I788" s="172"/>
      <c r="J788" s="173"/>
      <c r="K788" s="173"/>
      <c r="N788" s="120"/>
    </row>
    <row r="789" spans="3:14" ht="13.2">
      <c r="C789" s="168"/>
      <c r="D789" s="168"/>
      <c r="E789" s="166"/>
      <c r="F789" s="166"/>
      <c r="G789" s="168"/>
      <c r="H789" s="176"/>
      <c r="I789" s="172"/>
      <c r="J789" s="173"/>
      <c r="K789" s="173"/>
      <c r="N789" s="120"/>
    </row>
    <row r="790" spans="3:14" ht="13.2">
      <c r="C790" s="168"/>
      <c r="D790" s="168"/>
      <c r="E790" s="166"/>
      <c r="F790" s="166"/>
      <c r="G790" s="168"/>
      <c r="H790" s="176"/>
      <c r="I790" s="172"/>
      <c r="J790" s="173"/>
      <c r="K790" s="173"/>
      <c r="N790" s="120"/>
    </row>
    <row r="791" spans="3:14" ht="13.2">
      <c r="C791" s="168"/>
      <c r="D791" s="168"/>
      <c r="E791" s="166"/>
      <c r="F791" s="166"/>
      <c r="G791" s="168"/>
      <c r="H791" s="176"/>
      <c r="I791" s="172"/>
      <c r="J791" s="173"/>
      <c r="K791" s="173"/>
      <c r="N791" s="120"/>
    </row>
    <row r="792" spans="3:14" ht="13.2">
      <c r="C792" s="168"/>
      <c r="D792" s="168"/>
      <c r="E792" s="166"/>
      <c r="F792" s="166"/>
      <c r="G792" s="168"/>
      <c r="H792" s="176"/>
      <c r="I792" s="172"/>
      <c r="J792" s="173"/>
      <c r="K792" s="173"/>
      <c r="N792" s="120"/>
    </row>
    <row r="793" spans="3:14" ht="13.2">
      <c r="C793" s="168"/>
      <c r="D793" s="168"/>
      <c r="E793" s="166"/>
      <c r="F793" s="166"/>
      <c r="G793" s="168"/>
      <c r="H793" s="176"/>
      <c r="I793" s="172"/>
      <c r="J793" s="173"/>
      <c r="K793" s="173"/>
      <c r="N793" s="120"/>
    </row>
    <row r="794" spans="3:14" ht="13.2">
      <c r="C794" s="168"/>
      <c r="D794" s="168"/>
      <c r="E794" s="166"/>
      <c r="F794" s="166"/>
      <c r="G794" s="168"/>
      <c r="H794" s="176"/>
      <c r="I794" s="172"/>
      <c r="J794" s="173"/>
      <c r="K794" s="173"/>
      <c r="N794" s="120"/>
    </row>
    <row r="795" spans="3:14" ht="13.2">
      <c r="C795" s="168"/>
      <c r="D795" s="168"/>
      <c r="E795" s="166"/>
      <c r="F795" s="166"/>
      <c r="G795" s="168"/>
      <c r="H795" s="176"/>
      <c r="I795" s="172"/>
      <c r="J795" s="173"/>
      <c r="K795" s="173"/>
      <c r="N795" s="120"/>
    </row>
    <row r="796" spans="3:14" ht="13.2">
      <c r="C796" s="168"/>
      <c r="D796" s="168"/>
      <c r="E796" s="166"/>
      <c r="F796" s="166"/>
      <c r="G796" s="168"/>
      <c r="H796" s="176"/>
      <c r="I796" s="172"/>
      <c r="J796" s="173"/>
      <c r="K796" s="173"/>
      <c r="N796" s="120"/>
    </row>
    <row r="797" spans="3:14" ht="13.2">
      <c r="C797" s="168"/>
      <c r="D797" s="168"/>
      <c r="E797" s="166"/>
      <c r="F797" s="166"/>
      <c r="G797" s="168"/>
      <c r="H797" s="176"/>
      <c r="I797" s="172"/>
      <c r="J797" s="173"/>
      <c r="K797" s="173"/>
      <c r="N797" s="120"/>
    </row>
    <row r="798" spans="3:14" ht="13.2">
      <c r="C798" s="168"/>
      <c r="D798" s="168"/>
      <c r="E798" s="166"/>
      <c r="F798" s="166"/>
      <c r="G798" s="168"/>
      <c r="H798" s="176"/>
      <c r="I798" s="172"/>
      <c r="J798" s="173"/>
      <c r="K798" s="173"/>
      <c r="N798" s="120"/>
    </row>
    <row r="799" spans="3:14" ht="13.2">
      <c r="C799" s="168"/>
      <c r="D799" s="168"/>
      <c r="E799" s="166"/>
      <c r="F799" s="166"/>
      <c r="G799" s="168"/>
      <c r="H799" s="176"/>
      <c r="I799" s="172"/>
      <c r="J799" s="173"/>
      <c r="K799" s="173"/>
      <c r="N799" s="120"/>
    </row>
    <row r="800" spans="3:14" ht="13.2">
      <c r="C800" s="168"/>
      <c r="D800" s="168"/>
      <c r="E800" s="166"/>
      <c r="F800" s="166"/>
      <c r="G800" s="168"/>
      <c r="H800" s="176"/>
      <c r="I800" s="172"/>
      <c r="J800" s="173"/>
      <c r="K800" s="173"/>
      <c r="N800" s="120"/>
    </row>
    <row r="801" spans="3:14" ht="13.2">
      <c r="C801" s="168"/>
      <c r="D801" s="168"/>
      <c r="E801" s="166"/>
      <c r="F801" s="166"/>
      <c r="G801" s="168"/>
      <c r="H801" s="176"/>
      <c r="I801" s="172"/>
      <c r="J801" s="173"/>
      <c r="K801" s="173"/>
      <c r="N801" s="120"/>
    </row>
    <row r="802" spans="3:14" ht="13.2">
      <c r="C802" s="168"/>
      <c r="D802" s="168"/>
      <c r="E802" s="166"/>
      <c r="F802" s="166"/>
      <c r="G802" s="168"/>
      <c r="H802" s="176"/>
      <c r="I802" s="172"/>
      <c r="J802" s="173"/>
      <c r="K802" s="173"/>
      <c r="N802" s="120"/>
    </row>
    <row r="803" spans="3:14" ht="13.2">
      <c r="C803" s="168"/>
      <c r="D803" s="168"/>
      <c r="E803" s="166"/>
      <c r="F803" s="166"/>
      <c r="G803" s="168"/>
      <c r="H803" s="176"/>
      <c r="I803" s="172"/>
      <c r="J803" s="173"/>
      <c r="K803" s="173"/>
      <c r="N803" s="120"/>
    </row>
    <row r="804" spans="3:14" ht="13.2">
      <c r="C804" s="168"/>
      <c r="D804" s="168"/>
      <c r="E804" s="166"/>
      <c r="F804" s="166"/>
      <c r="G804" s="168"/>
      <c r="H804" s="176"/>
      <c r="I804" s="172"/>
      <c r="J804" s="173"/>
      <c r="K804" s="173"/>
      <c r="N804" s="120"/>
    </row>
    <row r="805" spans="3:14" ht="13.2">
      <c r="C805" s="168"/>
      <c r="D805" s="168"/>
      <c r="E805" s="166"/>
      <c r="F805" s="166"/>
      <c r="G805" s="168"/>
      <c r="H805" s="176"/>
      <c r="I805" s="172"/>
      <c r="J805" s="173"/>
      <c r="K805" s="173"/>
      <c r="N805" s="120"/>
    </row>
    <row r="806" spans="3:14" ht="13.2">
      <c r="C806" s="168"/>
      <c r="D806" s="168"/>
      <c r="E806" s="166"/>
      <c r="F806" s="166"/>
      <c r="G806" s="168"/>
      <c r="H806" s="176"/>
      <c r="I806" s="172"/>
      <c r="J806" s="173"/>
      <c r="K806" s="173"/>
      <c r="N806" s="120"/>
    </row>
    <row r="807" spans="3:14" ht="13.2">
      <c r="C807" s="168"/>
      <c r="D807" s="168"/>
      <c r="E807" s="166"/>
      <c r="F807" s="166"/>
      <c r="G807" s="168"/>
      <c r="H807" s="176"/>
      <c r="I807" s="172"/>
      <c r="J807" s="173"/>
      <c r="K807" s="173"/>
      <c r="N807" s="120"/>
    </row>
    <row r="808" spans="3:14" ht="13.2">
      <c r="C808" s="168"/>
      <c r="D808" s="168"/>
      <c r="E808" s="166"/>
      <c r="F808" s="166"/>
      <c r="G808" s="168"/>
      <c r="H808" s="176"/>
      <c r="I808" s="172"/>
      <c r="J808" s="173"/>
      <c r="K808" s="173"/>
      <c r="N808" s="120"/>
    </row>
    <row r="809" spans="3:14" ht="13.2">
      <c r="C809" s="168"/>
      <c r="D809" s="168"/>
      <c r="E809" s="166"/>
      <c r="F809" s="166"/>
      <c r="G809" s="168"/>
      <c r="H809" s="176"/>
      <c r="I809" s="172"/>
      <c r="J809" s="173"/>
      <c r="K809" s="173"/>
      <c r="N809" s="120"/>
    </row>
    <row r="810" spans="3:14" ht="13.2">
      <c r="C810" s="168"/>
      <c r="D810" s="168"/>
      <c r="E810" s="166"/>
      <c r="F810" s="166"/>
      <c r="G810" s="168"/>
      <c r="H810" s="176"/>
      <c r="I810" s="172"/>
      <c r="J810" s="173"/>
      <c r="K810" s="173"/>
      <c r="N810" s="120"/>
    </row>
    <row r="811" spans="3:14" ht="13.2">
      <c r="C811" s="168"/>
      <c r="D811" s="168"/>
      <c r="E811" s="166"/>
      <c r="F811" s="166"/>
      <c r="G811" s="168"/>
      <c r="H811" s="176"/>
      <c r="I811" s="172"/>
      <c r="J811" s="173"/>
      <c r="K811" s="173"/>
      <c r="N811" s="120"/>
    </row>
    <row r="812" spans="3:14" ht="13.2">
      <c r="C812" s="168"/>
      <c r="D812" s="168"/>
      <c r="E812" s="166"/>
      <c r="F812" s="166"/>
      <c r="G812" s="168"/>
      <c r="H812" s="176"/>
      <c r="I812" s="172"/>
      <c r="J812" s="173"/>
      <c r="K812" s="173"/>
      <c r="N812" s="120"/>
    </row>
    <row r="813" spans="3:14" ht="13.2">
      <c r="C813" s="168"/>
      <c r="D813" s="168"/>
      <c r="E813" s="166"/>
      <c r="F813" s="166"/>
      <c r="G813" s="168"/>
      <c r="H813" s="176"/>
      <c r="I813" s="172"/>
      <c r="J813" s="173"/>
      <c r="K813" s="173"/>
      <c r="N813" s="120"/>
    </row>
    <row r="814" spans="3:14" ht="13.2">
      <c r="C814" s="168"/>
      <c r="D814" s="168"/>
      <c r="E814" s="166"/>
      <c r="F814" s="166"/>
      <c r="G814" s="168"/>
      <c r="H814" s="176"/>
      <c r="I814" s="172"/>
      <c r="J814" s="173"/>
      <c r="K814" s="173"/>
      <c r="N814" s="120"/>
    </row>
    <row r="815" spans="3:14" ht="13.2">
      <c r="C815" s="168"/>
      <c r="D815" s="168"/>
      <c r="E815" s="166"/>
      <c r="F815" s="166"/>
      <c r="G815" s="168"/>
      <c r="H815" s="176"/>
      <c r="I815" s="172"/>
      <c r="J815" s="173"/>
      <c r="K815" s="173"/>
      <c r="N815" s="120"/>
    </row>
    <row r="816" spans="3:14" ht="13.2">
      <c r="C816" s="168"/>
      <c r="D816" s="168"/>
      <c r="E816" s="166"/>
      <c r="F816" s="166"/>
      <c r="G816" s="168"/>
      <c r="H816" s="176"/>
      <c r="I816" s="172"/>
      <c r="J816" s="173"/>
      <c r="K816" s="173"/>
      <c r="N816" s="120"/>
    </row>
    <row r="817" spans="3:14" ht="13.2">
      <c r="C817" s="168"/>
      <c r="D817" s="168"/>
      <c r="E817" s="166"/>
      <c r="F817" s="166"/>
      <c r="G817" s="168"/>
      <c r="H817" s="176"/>
      <c r="I817" s="172"/>
      <c r="J817" s="173"/>
      <c r="K817" s="173"/>
      <c r="N817" s="120"/>
    </row>
    <row r="818" spans="3:14" ht="13.2">
      <c r="C818" s="168"/>
      <c r="D818" s="168"/>
      <c r="E818" s="166"/>
      <c r="F818" s="166"/>
      <c r="G818" s="168"/>
      <c r="H818" s="176"/>
      <c r="I818" s="172"/>
      <c r="J818" s="173"/>
      <c r="K818" s="173"/>
      <c r="N818" s="120"/>
    </row>
    <row r="819" spans="3:14" ht="13.2">
      <c r="C819" s="168"/>
      <c r="D819" s="168"/>
      <c r="E819" s="166"/>
      <c r="F819" s="166"/>
      <c r="G819" s="168"/>
      <c r="H819" s="176"/>
      <c r="I819" s="172"/>
      <c r="J819" s="173"/>
      <c r="K819" s="173"/>
      <c r="N819" s="120"/>
    </row>
    <row r="820" spans="3:14" ht="13.2">
      <c r="C820" s="168"/>
      <c r="D820" s="168"/>
      <c r="E820" s="166"/>
      <c r="F820" s="166"/>
      <c r="G820" s="168"/>
      <c r="H820" s="176"/>
      <c r="I820" s="172"/>
      <c r="J820" s="173"/>
      <c r="K820" s="173"/>
      <c r="N820" s="120"/>
    </row>
    <row r="821" spans="3:14" ht="13.2">
      <c r="C821" s="168"/>
      <c r="D821" s="168"/>
      <c r="E821" s="166"/>
      <c r="F821" s="166"/>
      <c r="G821" s="168"/>
      <c r="H821" s="176"/>
      <c r="I821" s="172"/>
      <c r="J821" s="173"/>
      <c r="K821" s="173"/>
      <c r="N821" s="120"/>
    </row>
    <row r="822" spans="3:14" ht="13.2">
      <c r="C822" s="168"/>
      <c r="D822" s="168"/>
      <c r="E822" s="166"/>
      <c r="F822" s="166"/>
      <c r="G822" s="168"/>
      <c r="H822" s="176"/>
      <c r="I822" s="172"/>
      <c r="J822" s="173"/>
      <c r="K822" s="173"/>
      <c r="N822" s="120"/>
    </row>
    <row r="823" spans="3:14" ht="13.2">
      <c r="C823" s="168"/>
      <c r="D823" s="168"/>
      <c r="E823" s="166"/>
      <c r="F823" s="166"/>
      <c r="G823" s="168"/>
      <c r="H823" s="176"/>
      <c r="I823" s="172"/>
      <c r="J823" s="173"/>
      <c r="K823" s="173"/>
      <c r="N823" s="120"/>
    </row>
    <row r="824" spans="3:14" ht="13.2">
      <c r="C824" s="168"/>
      <c r="D824" s="168"/>
      <c r="E824" s="166"/>
      <c r="F824" s="166"/>
      <c r="G824" s="168"/>
      <c r="H824" s="176"/>
      <c r="I824" s="172"/>
      <c r="J824" s="173"/>
      <c r="K824" s="173"/>
      <c r="N824" s="120"/>
    </row>
    <row r="825" spans="3:14" ht="13.2">
      <c r="C825" s="168"/>
      <c r="D825" s="168"/>
      <c r="E825" s="166"/>
      <c r="F825" s="166"/>
      <c r="G825" s="168"/>
      <c r="H825" s="176"/>
      <c r="I825" s="172"/>
      <c r="J825" s="173"/>
      <c r="K825" s="173"/>
      <c r="N825" s="120"/>
    </row>
    <row r="826" spans="3:14" ht="13.2">
      <c r="C826" s="168"/>
      <c r="D826" s="168"/>
      <c r="E826" s="166"/>
      <c r="F826" s="166"/>
      <c r="G826" s="168"/>
      <c r="H826" s="176"/>
      <c r="I826" s="172"/>
      <c r="J826" s="173"/>
      <c r="K826" s="173"/>
      <c r="N826" s="120"/>
    </row>
    <row r="827" spans="3:14" ht="13.2">
      <c r="C827" s="168"/>
      <c r="D827" s="168"/>
      <c r="E827" s="166"/>
      <c r="F827" s="166"/>
      <c r="G827" s="168"/>
      <c r="H827" s="176"/>
      <c r="I827" s="172"/>
      <c r="J827" s="173"/>
      <c r="K827" s="173"/>
      <c r="N827" s="120"/>
    </row>
    <row r="828" spans="3:14" ht="13.2">
      <c r="C828" s="168"/>
      <c r="D828" s="168"/>
      <c r="E828" s="166"/>
      <c r="F828" s="166"/>
      <c r="G828" s="168"/>
      <c r="H828" s="176"/>
      <c r="I828" s="172"/>
      <c r="J828" s="173"/>
      <c r="K828" s="173"/>
      <c r="N828" s="120"/>
    </row>
    <row r="829" spans="3:14" ht="13.2">
      <c r="C829" s="168"/>
      <c r="D829" s="168"/>
      <c r="E829" s="166"/>
      <c r="F829" s="166"/>
      <c r="G829" s="168"/>
      <c r="H829" s="176"/>
      <c r="I829" s="172"/>
      <c r="J829" s="173"/>
      <c r="K829" s="173"/>
      <c r="N829" s="120"/>
    </row>
    <row r="830" spans="3:14" ht="13.2">
      <c r="C830" s="168"/>
      <c r="D830" s="168"/>
      <c r="E830" s="166"/>
      <c r="F830" s="166"/>
      <c r="G830" s="168"/>
      <c r="H830" s="176"/>
      <c r="I830" s="172"/>
      <c r="J830" s="173"/>
      <c r="K830" s="173"/>
      <c r="N830" s="120"/>
    </row>
    <row r="831" spans="3:14" ht="13.2">
      <c r="C831" s="168"/>
      <c r="D831" s="168"/>
      <c r="E831" s="166"/>
      <c r="F831" s="166"/>
      <c r="G831" s="168"/>
      <c r="H831" s="176"/>
      <c r="I831" s="172"/>
      <c r="J831" s="173"/>
      <c r="K831" s="173"/>
      <c r="N831" s="120"/>
    </row>
    <row r="832" spans="3:14" ht="13.2">
      <c r="C832" s="168"/>
      <c r="D832" s="168"/>
      <c r="E832" s="166"/>
      <c r="F832" s="166"/>
      <c r="G832" s="168"/>
      <c r="H832" s="176"/>
      <c r="I832" s="172"/>
      <c r="J832" s="173"/>
      <c r="K832" s="173"/>
      <c r="N832" s="120"/>
    </row>
    <row r="833" spans="3:14" ht="13.2">
      <c r="C833" s="168"/>
      <c r="D833" s="168"/>
      <c r="E833" s="166"/>
      <c r="F833" s="166"/>
      <c r="G833" s="168"/>
      <c r="H833" s="176"/>
      <c r="I833" s="172"/>
      <c r="J833" s="173"/>
      <c r="K833" s="173"/>
      <c r="N833" s="120"/>
    </row>
    <row r="834" spans="3:14" ht="13.2">
      <c r="C834" s="168"/>
      <c r="D834" s="168"/>
      <c r="E834" s="166"/>
      <c r="F834" s="166"/>
      <c r="G834" s="168"/>
      <c r="H834" s="176"/>
      <c r="I834" s="172"/>
      <c r="J834" s="173"/>
      <c r="K834" s="173"/>
      <c r="N834" s="120"/>
    </row>
    <row r="835" spans="3:14" ht="13.2">
      <c r="C835" s="168"/>
      <c r="D835" s="168"/>
      <c r="E835" s="166"/>
      <c r="F835" s="166"/>
      <c r="G835" s="168"/>
      <c r="H835" s="176"/>
      <c r="I835" s="172"/>
      <c r="J835" s="173"/>
      <c r="K835" s="173"/>
      <c r="N835" s="120"/>
    </row>
    <row r="836" spans="3:14" ht="13.2">
      <c r="C836" s="168"/>
      <c r="D836" s="168"/>
      <c r="E836" s="166"/>
      <c r="F836" s="166"/>
      <c r="G836" s="168"/>
      <c r="H836" s="176"/>
      <c r="I836" s="172"/>
      <c r="J836" s="173"/>
      <c r="K836" s="173"/>
      <c r="N836" s="120"/>
    </row>
    <row r="837" spans="3:14" ht="13.2">
      <c r="C837" s="168"/>
      <c r="D837" s="168"/>
      <c r="E837" s="166"/>
      <c r="F837" s="166"/>
      <c r="G837" s="168"/>
      <c r="H837" s="176"/>
      <c r="I837" s="172"/>
      <c r="J837" s="173"/>
      <c r="K837" s="173"/>
      <c r="N837" s="120"/>
    </row>
    <row r="838" spans="3:14" ht="13.2">
      <c r="C838" s="168"/>
      <c r="D838" s="168"/>
      <c r="E838" s="166"/>
      <c r="F838" s="166"/>
      <c r="G838" s="168"/>
      <c r="H838" s="176"/>
      <c r="I838" s="172"/>
      <c r="J838" s="173"/>
      <c r="K838" s="173"/>
      <c r="N838" s="120"/>
    </row>
    <row r="839" spans="3:14" ht="13.2">
      <c r="C839" s="168"/>
      <c r="D839" s="168"/>
      <c r="E839" s="166"/>
      <c r="F839" s="166"/>
      <c r="G839" s="168"/>
      <c r="H839" s="176"/>
      <c r="I839" s="172"/>
      <c r="J839" s="173"/>
      <c r="K839" s="173"/>
      <c r="N839" s="120"/>
    </row>
    <row r="840" spans="3:14" ht="13.2">
      <c r="C840" s="168"/>
      <c r="D840" s="168"/>
      <c r="E840" s="166"/>
      <c r="F840" s="166"/>
      <c r="G840" s="168"/>
      <c r="H840" s="176"/>
      <c r="I840" s="172"/>
      <c r="J840" s="173"/>
      <c r="K840" s="173"/>
      <c r="N840" s="120"/>
    </row>
    <row r="841" spans="3:14" ht="13.2">
      <c r="C841" s="168"/>
      <c r="D841" s="168"/>
      <c r="E841" s="166"/>
      <c r="F841" s="166"/>
      <c r="G841" s="168"/>
      <c r="H841" s="176"/>
      <c r="I841" s="172"/>
      <c r="J841" s="173"/>
      <c r="K841" s="173"/>
      <c r="N841" s="120"/>
    </row>
    <row r="842" spans="3:14" ht="13.2">
      <c r="C842" s="168"/>
      <c r="D842" s="168"/>
      <c r="E842" s="166"/>
      <c r="F842" s="166"/>
      <c r="G842" s="168"/>
      <c r="H842" s="176"/>
      <c r="I842" s="172"/>
      <c r="J842" s="173"/>
      <c r="K842" s="173"/>
      <c r="N842" s="120"/>
    </row>
    <row r="843" spans="3:14" ht="13.2">
      <c r="C843" s="168"/>
      <c r="D843" s="168"/>
      <c r="E843" s="166"/>
      <c r="F843" s="166"/>
      <c r="G843" s="168"/>
      <c r="H843" s="176"/>
      <c r="I843" s="172"/>
      <c r="J843" s="173"/>
      <c r="K843" s="173"/>
      <c r="N843" s="120"/>
    </row>
    <row r="844" spans="3:14" ht="13.2">
      <c r="C844" s="168"/>
      <c r="D844" s="168"/>
      <c r="E844" s="166"/>
      <c r="F844" s="166"/>
      <c r="G844" s="168"/>
      <c r="H844" s="176"/>
      <c r="I844" s="172"/>
      <c r="J844" s="173"/>
      <c r="K844" s="173"/>
      <c r="N844" s="120"/>
    </row>
    <row r="845" spans="3:14" ht="13.2">
      <c r="C845" s="168"/>
      <c r="D845" s="168"/>
      <c r="E845" s="166"/>
      <c r="F845" s="166"/>
      <c r="G845" s="168"/>
      <c r="H845" s="176"/>
      <c r="I845" s="172"/>
      <c r="J845" s="173"/>
      <c r="K845" s="173"/>
      <c r="N845" s="120"/>
    </row>
    <row r="846" spans="3:14" ht="13.2">
      <c r="C846" s="168"/>
      <c r="D846" s="168"/>
      <c r="E846" s="166"/>
      <c r="F846" s="166"/>
      <c r="G846" s="168"/>
      <c r="H846" s="176"/>
      <c r="I846" s="172"/>
      <c r="J846" s="173"/>
      <c r="K846" s="173"/>
      <c r="N846" s="120"/>
    </row>
    <row r="847" spans="3:14" ht="13.2">
      <c r="C847" s="168"/>
      <c r="D847" s="168"/>
      <c r="E847" s="166"/>
      <c r="F847" s="166"/>
      <c r="G847" s="168"/>
      <c r="H847" s="176"/>
      <c r="I847" s="172"/>
      <c r="J847" s="173"/>
      <c r="K847" s="173"/>
      <c r="N847" s="120"/>
    </row>
    <row r="848" spans="3:14" ht="13.2">
      <c r="C848" s="168"/>
      <c r="D848" s="168"/>
      <c r="E848" s="166"/>
      <c r="F848" s="166"/>
      <c r="G848" s="168"/>
      <c r="H848" s="176"/>
      <c r="I848" s="172"/>
      <c r="J848" s="173"/>
      <c r="K848" s="173"/>
      <c r="N848" s="120"/>
    </row>
    <row r="849" spans="3:14" ht="13.2">
      <c r="C849" s="168"/>
      <c r="D849" s="168"/>
      <c r="E849" s="166"/>
      <c r="F849" s="166"/>
      <c r="G849" s="168"/>
      <c r="H849" s="176"/>
      <c r="I849" s="172"/>
      <c r="J849" s="173"/>
      <c r="K849" s="173"/>
      <c r="N849" s="120"/>
    </row>
    <row r="850" spans="3:14" ht="13.2">
      <c r="C850" s="168"/>
      <c r="D850" s="168"/>
      <c r="E850" s="166"/>
      <c r="F850" s="166"/>
      <c r="G850" s="168"/>
      <c r="H850" s="176"/>
      <c r="I850" s="172"/>
      <c r="J850" s="173"/>
      <c r="K850" s="173"/>
      <c r="N850" s="120"/>
    </row>
    <row r="851" spans="3:14" ht="13.2">
      <c r="C851" s="168"/>
      <c r="D851" s="168"/>
      <c r="E851" s="166"/>
      <c r="F851" s="166"/>
      <c r="G851" s="168"/>
      <c r="H851" s="176"/>
      <c r="I851" s="172"/>
      <c r="J851" s="173"/>
      <c r="K851" s="173"/>
      <c r="N851" s="120"/>
    </row>
    <row r="852" spans="3:14" ht="13.2">
      <c r="C852" s="168"/>
      <c r="D852" s="168"/>
      <c r="E852" s="166"/>
      <c r="F852" s="166"/>
      <c r="G852" s="168"/>
      <c r="H852" s="176"/>
      <c r="I852" s="172"/>
      <c r="J852" s="173"/>
      <c r="K852" s="173"/>
      <c r="N852" s="120"/>
    </row>
    <row r="853" spans="3:14" ht="13.2">
      <c r="C853" s="168"/>
      <c r="D853" s="168"/>
      <c r="E853" s="166"/>
      <c r="F853" s="166"/>
      <c r="G853" s="168"/>
      <c r="H853" s="176"/>
      <c r="I853" s="172"/>
      <c r="J853" s="173"/>
      <c r="K853" s="173"/>
      <c r="N853" s="120"/>
    </row>
    <row r="854" spans="3:14" ht="13.2">
      <c r="C854" s="168"/>
      <c r="D854" s="168"/>
      <c r="E854" s="166"/>
      <c r="F854" s="166"/>
      <c r="G854" s="168"/>
      <c r="H854" s="176"/>
      <c r="I854" s="172"/>
      <c r="J854" s="173"/>
      <c r="K854" s="173"/>
      <c r="N854" s="120"/>
    </row>
    <row r="855" spans="3:14" ht="13.2">
      <c r="C855" s="168"/>
      <c r="D855" s="168"/>
      <c r="E855" s="166"/>
      <c r="F855" s="166"/>
      <c r="G855" s="168"/>
      <c r="H855" s="176"/>
      <c r="I855" s="172"/>
      <c r="J855" s="173"/>
      <c r="K855" s="173"/>
      <c r="N855" s="120"/>
    </row>
    <row r="856" spans="3:14" ht="13.2">
      <c r="C856" s="168"/>
      <c r="D856" s="168"/>
      <c r="E856" s="166"/>
      <c r="F856" s="166"/>
      <c r="G856" s="168"/>
      <c r="H856" s="176"/>
      <c r="I856" s="172"/>
      <c r="J856" s="173"/>
      <c r="K856" s="173"/>
      <c r="N856" s="120"/>
    </row>
    <row r="857" spans="3:14" ht="13.2">
      <c r="C857" s="168"/>
      <c r="D857" s="168"/>
      <c r="E857" s="166"/>
      <c r="F857" s="166"/>
      <c r="G857" s="168"/>
      <c r="H857" s="176"/>
      <c r="I857" s="172"/>
      <c r="J857" s="173"/>
      <c r="K857" s="173"/>
      <c r="N857" s="120"/>
    </row>
    <row r="858" spans="3:14" ht="13.2">
      <c r="C858" s="168"/>
      <c r="D858" s="168"/>
      <c r="E858" s="166"/>
      <c r="F858" s="166"/>
      <c r="G858" s="168"/>
      <c r="H858" s="176"/>
      <c r="I858" s="172"/>
      <c r="J858" s="173"/>
      <c r="K858" s="173"/>
      <c r="N858" s="120"/>
    </row>
    <row r="859" spans="3:14" ht="13.2">
      <c r="C859" s="168"/>
      <c r="D859" s="168"/>
      <c r="E859" s="166"/>
      <c r="F859" s="166"/>
      <c r="G859" s="168"/>
      <c r="H859" s="176"/>
      <c r="I859" s="172"/>
      <c r="J859" s="173"/>
      <c r="K859" s="173"/>
      <c r="N859" s="120"/>
    </row>
    <row r="860" spans="3:14" ht="13.2">
      <c r="C860" s="168"/>
      <c r="D860" s="168"/>
      <c r="E860" s="166"/>
      <c r="F860" s="166"/>
      <c r="G860" s="168"/>
      <c r="H860" s="176"/>
      <c r="I860" s="172"/>
      <c r="J860" s="173"/>
      <c r="K860" s="173"/>
      <c r="N860" s="120"/>
    </row>
    <row r="861" spans="3:14" ht="13.2">
      <c r="C861" s="168"/>
      <c r="D861" s="168"/>
      <c r="E861" s="166"/>
      <c r="F861" s="166"/>
      <c r="G861" s="168"/>
      <c r="H861" s="176"/>
      <c r="I861" s="172"/>
      <c r="J861" s="173"/>
      <c r="K861" s="173"/>
      <c r="N861" s="120"/>
    </row>
    <row r="862" spans="3:14" ht="13.2">
      <c r="C862" s="168"/>
      <c r="D862" s="168"/>
      <c r="E862" s="166"/>
      <c r="F862" s="166"/>
      <c r="G862" s="168"/>
      <c r="H862" s="176"/>
      <c r="I862" s="172"/>
      <c r="J862" s="173"/>
      <c r="K862" s="173"/>
      <c r="N862" s="120"/>
    </row>
    <row r="863" spans="3:14" ht="13.2">
      <c r="C863" s="168"/>
      <c r="D863" s="168"/>
      <c r="E863" s="166"/>
      <c r="F863" s="166"/>
      <c r="G863" s="168"/>
      <c r="H863" s="176"/>
      <c r="I863" s="172"/>
      <c r="J863" s="173"/>
      <c r="K863" s="173"/>
      <c r="N863" s="120"/>
    </row>
    <row r="864" spans="3:14" ht="13.2">
      <c r="C864" s="168"/>
      <c r="D864" s="168"/>
      <c r="E864" s="166"/>
      <c r="F864" s="166"/>
      <c r="G864" s="168"/>
      <c r="H864" s="176"/>
      <c r="I864" s="172"/>
      <c r="J864" s="173"/>
      <c r="K864" s="173"/>
      <c r="N864" s="120"/>
    </row>
    <row r="865" spans="3:14" ht="13.2">
      <c r="C865" s="168"/>
      <c r="D865" s="168"/>
      <c r="E865" s="166"/>
      <c r="F865" s="166"/>
      <c r="G865" s="168"/>
      <c r="H865" s="176"/>
      <c r="I865" s="172"/>
      <c r="J865" s="173"/>
      <c r="K865" s="173"/>
      <c r="N865" s="120"/>
    </row>
    <row r="866" spans="3:14" ht="13.2">
      <c r="C866" s="168"/>
      <c r="D866" s="168"/>
      <c r="E866" s="166"/>
      <c r="F866" s="166"/>
      <c r="G866" s="168"/>
      <c r="H866" s="176"/>
      <c r="I866" s="172"/>
      <c r="J866" s="173"/>
      <c r="K866" s="173"/>
      <c r="N866" s="120"/>
    </row>
    <row r="867" spans="3:14" ht="13.2">
      <c r="C867" s="168"/>
      <c r="D867" s="168"/>
      <c r="E867" s="166"/>
      <c r="F867" s="166"/>
      <c r="G867" s="168"/>
      <c r="H867" s="176"/>
      <c r="I867" s="172"/>
      <c r="J867" s="173"/>
      <c r="K867" s="173"/>
      <c r="N867" s="120"/>
    </row>
    <row r="868" spans="3:14" ht="13.2">
      <c r="C868" s="168"/>
      <c r="D868" s="168"/>
      <c r="E868" s="166"/>
      <c r="F868" s="166"/>
      <c r="G868" s="168"/>
      <c r="H868" s="176"/>
      <c r="I868" s="172"/>
      <c r="J868" s="173"/>
      <c r="K868" s="173"/>
      <c r="N868" s="120"/>
    </row>
    <row r="869" spans="3:14" ht="13.2">
      <c r="C869" s="168"/>
      <c r="D869" s="168"/>
      <c r="E869" s="166"/>
      <c r="F869" s="166"/>
      <c r="G869" s="168"/>
      <c r="H869" s="176"/>
      <c r="I869" s="172"/>
      <c r="J869" s="173"/>
      <c r="K869" s="173"/>
      <c r="N869" s="120"/>
    </row>
    <row r="870" spans="3:14" ht="13.2">
      <c r="C870" s="168"/>
      <c r="D870" s="168"/>
      <c r="E870" s="166"/>
      <c r="F870" s="166"/>
      <c r="G870" s="168"/>
      <c r="H870" s="176"/>
      <c r="I870" s="172"/>
      <c r="J870" s="173"/>
      <c r="K870" s="173"/>
      <c r="N870" s="120"/>
    </row>
    <row r="871" spans="3:14" ht="13.2">
      <c r="C871" s="168"/>
      <c r="D871" s="168"/>
      <c r="E871" s="166"/>
      <c r="F871" s="166"/>
      <c r="G871" s="168"/>
      <c r="H871" s="176"/>
      <c r="I871" s="172"/>
      <c r="J871" s="173"/>
      <c r="K871" s="173"/>
      <c r="N871" s="120"/>
    </row>
    <row r="872" spans="3:14" ht="13.2">
      <c r="C872" s="168"/>
      <c r="D872" s="168"/>
      <c r="E872" s="166"/>
      <c r="F872" s="166"/>
      <c r="G872" s="168"/>
      <c r="H872" s="176"/>
      <c r="I872" s="172"/>
      <c r="J872" s="173"/>
      <c r="K872" s="173"/>
      <c r="N872" s="120"/>
    </row>
    <row r="873" spans="3:14" ht="13.2">
      <c r="C873" s="168"/>
      <c r="D873" s="168"/>
      <c r="E873" s="166"/>
      <c r="F873" s="166"/>
      <c r="G873" s="168"/>
      <c r="H873" s="176"/>
      <c r="I873" s="172"/>
      <c r="J873" s="173"/>
      <c r="K873" s="173"/>
      <c r="N873" s="120"/>
    </row>
    <row r="874" spans="3:14" ht="13.2">
      <c r="C874" s="168"/>
      <c r="D874" s="168"/>
      <c r="E874" s="166"/>
      <c r="F874" s="166"/>
      <c r="G874" s="168"/>
      <c r="H874" s="176"/>
      <c r="I874" s="172"/>
      <c r="J874" s="173"/>
      <c r="K874" s="173"/>
      <c r="N874" s="120"/>
    </row>
    <row r="875" spans="3:14" ht="13.2">
      <c r="C875" s="168"/>
      <c r="D875" s="168"/>
      <c r="E875" s="166"/>
      <c r="F875" s="166"/>
      <c r="G875" s="168"/>
      <c r="H875" s="176"/>
      <c r="I875" s="172"/>
      <c r="J875" s="173"/>
      <c r="K875" s="173"/>
      <c r="N875" s="120"/>
    </row>
    <row r="876" spans="3:14" ht="13.2">
      <c r="C876" s="168"/>
      <c r="D876" s="168"/>
      <c r="E876" s="166"/>
      <c r="F876" s="166"/>
      <c r="G876" s="168"/>
      <c r="H876" s="176"/>
      <c r="I876" s="172"/>
      <c r="J876" s="173"/>
      <c r="K876" s="173"/>
      <c r="N876" s="120"/>
    </row>
    <row r="877" spans="3:14" ht="13.2">
      <c r="C877" s="168"/>
      <c r="D877" s="168"/>
      <c r="E877" s="166"/>
      <c r="F877" s="166"/>
      <c r="G877" s="168"/>
      <c r="H877" s="176"/>
      <c r="I877" s="172"/>
      <c r="J877" s="173"/>
      <c r="K877" s="173"/>
      <c r="N877" s="120"/>
    </row>
    <row r="878" spans="3:14" ht="13.2">
      <c r="C878" s="168"/>
      <c r="D878" s="168"/>
      <c r="E878" s="166"/>
      <c r="F878" s="166"/>
      <c r="G878" s="168"/>
      <c r="H878" s="176"/>
      <c r="I878" s="172"/>
      <c r="J878" s="173"/>
      <c r="K878" s="173"/>
      <c r="N878" s="120"/>
    </row>
    <row r="879" spans="3:14" ht="13.2">
      <c r="C879" s="168"/>
      <c r="D879" s="168"/>
      <c r="E879" s="166"/>
      <c r="F879" s="166"/>
      <c r="G879" s="168"/>
      <c r="H879" s="176"/>
      <c r="I879" s="172"/>
      <c r="J879" s="173"/>
      <c r="K879" s="173"/>
      <c r="N879" s="120"/>
    </row>
    <row r="880" spans="3:14" ht="13.2">
      <c r="C880" s="168"/>
      <c r="D880" s="168"/>
      <c r="E880" s="166"/>
      <c r="F880" s="166"/>
      <c r="G880" s="168"/>
      <c r="H880" s="176"/>
      <c r="I880" s="172"/>
      <c r="J880" s="173"/>
      <c r="K880" s="173"/>
      <c r="N880" s="120"/>
    </row>
    <row r="881" spans="3:14" ht="13.2">
      <c r="C881" s="168"/>
      <c r="D881" s="168"/>
      <c r="E881" s="166"/>
      <c r="F881" s="166"/>
      <c r="G881" s="168"/>
      <c r="H881" s="176"/>
      <c r="I881" s="172"/>
      <c r="J881" s="173"/>
      <c r="K881" s="173"/>
      <c r="N881" s="120"/>
    </row>
    <row r="882" spans="3:14" ht="13.2">
      <c r="C882" s="168"/>
      <c r="D882" s="168"/>
      <c r="E882" s="166"/>
      <c r="F882" s="166"/>
      <c r="G882" s="168"/>
      <c r="H882" s="176"/>
      <c r="I882" s="172"/>
      <c r="J882" s="173"/>
      <c r="K882" s="173"/>
      <c r="N882" s="120"/>
    </row>
    <row r="883" spans="3:14" ht="13.2">
      <c r="C883" s="168"/>
      <c r="D883" s="168"/>
      <c r="E883" s="166"/>
      <c r="F883" s="166"/>
      <c r="G883" s="168"/>
      <c r="H883" s="176"/>
      <c r="I883" s="172"/>
      <c r="J883" s="173"/>
      <c r="K883" s="173"/>
      <c r="N883" s="120"/>
    </row>
    <row r="884" spans="3:14" ht="13.2">
      <c r="C884" s="168"/>
      <c r="D884" s="168"/>
      <c r="E884" s="166"/>
      <c r="F884" s="166"/>
      <c r="G884" s="168"/>
      <c r="H884" s="176"/>
      <c r="I884" s="172"/>
      <c r="J884" s="173"/>
      <c r="K884" s="173"/>
      <c r="N884" s="120"/>
    </row>
    <row r="885" spans="3:14" ht="13.2">
      <c r="C885" s="168"/>
      <c r="D885" s="168"/>
      <c r="E885" s="166"/>
      <c r="F885" s="166"/>
      <c r="G885" s="168"/>
      <c r="H885" s="176"/>
      <c r="I885" s="172"/>
      <c r="J885" s="173"/>
      <c r="K885" s="173"/>
      <c r="N885" s="120"/>
    </row>
    <row r="886" spans="3:14" ht="13.2">
      <c r="C886" s="168"/>
      <c r="D886" s="168"/>
      <c r="E886" s="166"/>
      <c r="F886" s="166"/>
      <c r="G886" s="168"/>
      <c r="H886" s="176"/>
      <c r="I886" s="172"/>
      <c r="J886" s="173"/>
      <c r="K886" s="173"/>
      <c r="N886" s="120"/>
    </row>
    <row r="887" spans="3:14" ht="13.2">
      <c r="C887" s="168"/>
      <c r="D887" s="168"/>
      <c r="E887" s="166"/>
      <c r="F887" s="166"/>
      <c r="G887" s="168"/>
      <c r="H887" s="176"/>
      <c r="I887" s="172"/>
      <c r="J887" s="173"/>
      <c r="K887" s="173"/>
      <c r="N887" s="120"/>
    </row>
    <row r="888" spans="3:14" ht="13.2">
      <c r="C888" s="168"/>
      <c r="D888" s="168"/>
      <c r="E888" s="166"/>
      <c r="F888" s="166"/>
      <c r="G888" s="168"/>
      <c r="H888" s="176"/>
      <c r="I888" s="172"/>
      <c r="J888" s="173"/>
      <c r="K888" s="173"/>
      <c r="N888" s="120"/>
    </row>
    <row r="889" spans="3:14" ht="13.2">
      <c r="C889" s="168"/>
      <c r="D889" s="168"/>
      <c r="E889" s="166"/>
      <c r="F889" s="166"/>
      <c r="G889" s="168"/>
      <c r="H889" s="176"/>
      <c r="I889" s="172"/>
      <c r="J889" s="173"/>
      <c r="K889" s="173"/>
      <c r="N889" s="120"/>
    </row>
    <row r="890" spans="3:14" ht="13.2">
      <c r="C890" s="168"/>
      <c r="D890" s="168"/>
      <c r="E890" s="166"/>
      <c r="F890" s="166"/>
      <c r="G890" s="168"/>
      <c r="H890" s="176"/>
      <c r="I890" s="172"/>
      <c r="J890" s="173"/>
      <c r="K890" s="173"/>
      <c r="N890" s="120"/>
    </row>
    <row r="891" spans="3:14" ht="13.2">
      <c r="C891" s="168"/>
      <c r="D891" s="168"/>
      <c r="E891" s="166"/>
      <c r="F891" s="166"/>
      <c r="G891" s="168"/>
      <c r="H891" s="176"/>
      <c r="I891" s="172"/>
      <c r="J891" s="173"/>
      <c r="K891" s="173"/>
      <c r="N891" s="120"/>
    </row>
    <row r="892" spans="3:14" ht="13.2">
      <c r="C892" s="168"/>
      <c r="D892" s="168"/>
      <c r="E892" s="166"/>
      <c r="F892" s="166"/>
      <c r="G892" s="168"/>
      <c r="H892" s="176"/>
      <c r="I892" s="172"/>
      <c r="J892" s="173"/>
      <c r="K892" s="173"/>
      <c r="N892" s="120"/>
    </row>
    <row r="893" spans="3:14" ht="13.2">
      <c r="C893" s="168"/>
      <c r="D893" s="168"/>
      <c r="E893" s="166"/>
      <c r="F893" s="166"/>
      <c r="G893" s="168"/>
      <c r="H893" s="176"/>
      <c r="I893" s="172"/>
      <c r="J893" s="173"/>
      <c r="K893" s="173"/>
      <c r="N893" s="120"/>
    </row>
    <row r="894" spans="3:14" ht="13.2">
      <c r="C894" s="168"/>
      <c r="D894" s="168"/>
      <c r="E894" s="166"/>
      <c r="F894" s="166"/>
      <c r="G894" s="168"/>
      <c r="H894" s="176"/>
      <c r="I894" s="172"/>
      <c r="J894" s="173"/>
      <c r="K894" s="173"/>
      <c r="N894" s="120"/>
    </row>
    <row r="895" spans="3:14" ht="13.2">
      <c r="C895" s="168"/>
      <c r="D895" s="168"/>
      <c r="E895" s="166"/>
      <c r="F895" s="166"/>
      <c r="G895" s="168"/>
      <c r="H895" s="176"/>
      <c r="I895" s="172"/>
      <c r="J895" s="173"/>
      <c r="K895" s="173"/>
      <c r="N895" s="120"/>
    </row>
    <row r="896" spans="3:14" ht="13.2">
      <c r="C896" s="168"/>
      <c r="D896" s="168"/>
      <c r="E896" s="166"/>
      <c r="F896" s="166"/>
      <c r="G896" s="168"/>
      <c r="H896" s="176"/>
      <c r="I896" s="172"/>
      <c r="J896" s="173"/>
      <c r="K896" s="173"/>
      <c r="N896" s="120"/>
    </row>
    <row r="897" spans="3:14" ht="13.2">
      <c r="C897" s="168"/>
      <c r="D897" s="168"/>
      <c r="E897" s="166"/>
      <c r="F897" s="166"/>
      <c r="G897" s="168"/>
      <c r="H897" s="176"/>
      <c r="I897" s="172"/>
      <c r="J897" s="173"/>
      <c r="K897" s="173"/>
      <c r="N897" s="120"/>
    </row>
    <row r="898" spans="3:14" ht="13.2">
      <c r="C898" s="168"/>
      <c r="D898" s="168"/>
      <c r="E898" s="166"/>
      <c r="F898" s="166"/>
      <c r="G898" s="168"/>
      <c r="H898" s="176"/>
      <c r="I898" s="172"/>
      <c r="J898" s="173"/>
      <c r="K898" s="173"/>
      <c r="N898" s="120"/>
    </row>
    <row r="899" spans="3:14" ht="13.2">
      <c r="C899" s="168"/>
      <c r="D899" s="168"/>
      <c r="E899" s="166"/>
      <c r="F899" s="166"/>
      <c r="G899" s="168"/>
      <c r="H899" s="176"/>
      <c r="I899" s="172"/>
      <c r="J899" s="173"/>
      <c r="K899" s="173"/>
      <c r="N899" s="120"/>
    </row>
    <row r="900" spans="3:14" ht="13.2">
      <c r="C900" s="168"/>
      <c r="D900" s="168"/>
      <c r="E900" s="166"/>
      <c r="F900" s="166"/>
      <c r="G900" s="168"/>
      <c r="H900" s="176"/>
      <c r="I900" s="172"/>
      <c r="J900" s="173"/>
      <c r="K900" s="173"/>
      <c r="N900" s="120"/>
    </row>
    <row r="901" spans="3:14" ht="13.2">
      <c r="C901" s="168"/>
      <c r="D901" s="168"/>
      <c r="E901" s="166"/>
      <c r="F901" s="166"/>
      <c r="G901" s="168"/>
      <c r="H901" s="176"/>
      <c r="I901" s="172"/>
      <c r="J901" s="173"/>
      <c r="K901" s="173"/>
      <c r="N901" s="120"/>
    </row>
    <row r="902" spans="3:14" ht="13.2">
      <c r="C902" s="168"/>
      <c r="D902" s="168"/>
      <c r="E902" s="166"/>
      <c r="F902" s="166"/>
      <c r="G902" s="168"/>
      <c r="H902" s="176"/>
      <c r="I902" s="172"/>
      <c r="J902" s="173"/>
      <c r="K902" s="173"/>
      <c r="N902" s="120"/>
    </row>
    <row r="903" spans="3:14" ht="13.2">
      <c r="C903" s="168"/>
      <c r="D903" s="168"/>
      <c r="E903" s="166"/>
      <c r="F903" s="166"/>
      <c r="G903" s="168"/>
      <c r="H903" s="176"/>
      <c r="I903" s="172"/>
      <c r="J903" s="173"/>
      <c r="K903" s="173"/>
      <c r="N903" s="120"/>
    </row>
    <row r="904" spans="3:14" ht="13.2">
      <c r="C904" s="168"/>
      <c r="D904" s="168"/>
      <c r="E904" s="166"/>
      <c r="F904" s="166"/>
      <c r="G904" s="168"/>
      <c r="H904" s="176"/>
      <c r="I904" s="172"/>
      <c r="J904" s="173"/>
      <c r="K904" s="173"/>
      <c r="N904" s="120"/>
    </row>
    <row r="905" spans="3:14" ht="13.2">
      <c r="C905" s="168"/>
      <c r="D905" s="168"/>
      <c r="E905" s="166"/>
      <c r="F905" s="166"/>
      <c r="G905" s="168"/>
      <c r="H905" s="176"/>
      <c r="I905" s="172"/>
      <c r="J905" s="173"/>
      <c r="K905" s="173"/>
      <c r="N905" s="120"/>
    </row>
    <row r="906" spans="3:14" ht="13.2">
      <c r="C906" s="168"/>
      <c r="D906" s="168"/>
      <c r="E906" s="166"/>
      <c r="F906" s="166"/>
      <c r="G906" s="168"/>
      <c r="H906" s="176"/>
      <c r="I906" s="172"/>
      <c r="J906" s="173"/>
      <c r="K906" s="173"/>
      <c r="N906" s="120"/>
    </row>
    <row r="907" spans="3:14" ht="13.2">
      <c r="C907" s="168"/>
      <c r="D907" s="168"/>
      <c r="E907" s="166"/>
      <c r="F907" s="166"/>
      <c r="G907" s="168"/>
      <c r="H907" s="176"/>
      <c r="I907" s="172"/>
      <c r="J907" s="173"/>
      <c r="K907" s="173"/>
      <c r="N907" s="120"/>
    </row>
    <row r="908" spans="3:14" ht="13.2">
      <c r="C908" s="168"/>
      <c r="D908" s="168"/>
      <c r="E908" s="166"/>
      <c r="F908" s="166"/>
      <c r="G908" s="168"/>
      <c r="H908" s="176"/>
      <c r="I908" s="172"/>
      <c r="J908" s="173"/>
      <c r="K908" s="173"/>
      <c r="N908" s="120"/>
    </row>
    <row r="909" spans="3:14" ht="13.2">
      <c r="C909" s="168"/>
      <c r="D909" s="168"/>
      <c r="E909" s="166"/>
      <c r="F909" s="166"/>
      <c r="G909" s="168"/>
      <c r="H909" s="176"/>
      <c r="I909" s="172"/>
      <c r="J909" s="173"/>
      <c r="K909" s="173"/>
      <c r="N909" s="120"/>
    </row>
    <row r="910" spans="3:14" ht="13.2">
      <c r="C910" s="168"/>
      <c r="D910" s="168"/>
      <c r="E910" s="166"/>
      <c r="F910" s="166"/>
      <c r="G910" s="168"/>
      <c r="H910" s="176"/>
      <c r="I910" s="172"/>
      <c r="J910" s="173"/>
      <c r="K910" s="173"/>
      <c r="N910" s="120"/>
    </row>
    <row r="911" spans="3:14" ht="13.2">
      <c r="C911" s="168"/>
      <c r="D911" s="168"/>
      <c r="E911" s="166"/>
      <c r="F911" s="166"/>
      <c r="G911" s="168"/>
      <c r="H911" s="176"/>
      <c r="I911" s="172"/>
      <c r="J911" s="173"/>
      <c r="K911" s="173"/>
      <c r="N911" s="120"/>
    </row>
    <row r="912" spans="3:14" ht="13.2">
      <c r="C912" s="168"/>
      <c r="D912" s="168"/>
      <c r="E912" s="166"/>
      <c r="F912" s="166"/>
      <c r="G912" s="168"/>
      <c r="H912" s="176"/>
      <c r="I912" s="172"/>
      <c r="J912" s="173"/>
      <c r="K912" s="173"/>
      <c r="N912" s="120"/>
    </row>
    <row r="913" spans="3:14" ht="13.2">
      <c r="C913" s="168"/>
      <c r="D913" s="168"/>
      <c r="E913" s="166"/>
      <c r="F913" s="166"/>
      <c r="G913" s="168"/>
      <c r="H913" s="176"/>
      <c r="I913" s="172"/>
      <c r="J913" s="173"/>
      <c r="K913" s="173"/>
      <c r="N913" s="120"/>
    </row>
    <row r="914" spans="3:14" ht="13.2">
      <c r="C914" s="168"/>
      <c r="D914" s="168"/>
      <c r="E914" s="166"/>
      <c r="F914" s="166"/>
      <c r="G914" s="168"/>
      <c r="H914" s="176"/>
      <c r="I914" s="172"/>
      <c r="J914" s="173"/>
      <c r="K914" s="173"/>
      <c r="N914" s="120"/>
    </row>
    <row r="915" spans="3:14" ht="13.2">
      <c r="C915" s="168"/>
      <c r="D915" s="168"/>
      <c r="E915" s="166"/>
      <c r="F915" s="166"/>
      <c r="G915" s="168"/>
      <c r="H915" s="176"/>
      <c r="I915" s="172"/>
      <c r="J915" s="173"/>
      <c r="K915" s="173"/>
      <c r="N915" s="120"/>
    </row>
    <row r="916" spans="3:14" ht="13.2">
      <c r="C916" s="168"/>
      <c r="D916" s="168"/>
      <c r="E916" s="166"/>
      <c r="F916" s="166"/>
      <c r="G916" s="168"/>
      <c r="H916" s="176"/>
      <c r="I916" s="172"/>
      <c r="J916" s="173"/>
      <c r="K916" s="173"/>
      <c r="N916" s="120"/>
    </row>
    <row r="917" spans="3:14" ht="13.2">
      <c r="C917" s="168"/>
      <c r="D917" s="168"/>
      <c r="E917" s="166"/>
      <c r="F917" s="166"/>
      <c r="G917" s="168"/>
      <c r="H917" s="176"/>
      <c r="I917" s="172"/>
      <c r="J917" s="173"/>
      <c r="K917" s="173"/>
      <c r="N917" s="120"/>
    </row>
    <row r="918" spans="3:14" ht="13.2">
      <c r="C918" s="168"/>
      <c r="D918" s="168"/>
      <c r="E918" s="166"/>
      <c r="F918" s="166"/>
      <c r="G918" s="168"/>
      <c r="H918" s="176"/>
      <c r="I918" s="172"/>
      <c r="J918" s="173"/>
      <c r="K918" s="173"/>
      <c r="N918" s="120"/>
    </row>
    <row r="919" spans="3:14" ht="13.2">
      <c r="C919" s="168"/>
      <c r="D919" s="168"/>
      <c r="E919" s="166"/>
      <c r="F919" s="166"/>
      <c r="G919" s="168"/>
      <c r="H919" s="176"/>
      <c r="I919" s="172"/>
      <c r="J919" s="173"/>
      <c r="K919" s="173"/>
      <c r="N919" s="120"/>
    </row>
    <row r="920" spans="3:14" ht="13.2">
      <c r="C920" s="168"/>
      <c r="D920" s="168"/>
      <c r="E920" s="166"/>
      <c r="F920" s="166"/>
      <c r="G920" s="168"/>
      <c r="H920" s="176"/>
      <c r="I920" s="172"/>
      <c r="J920" s="173"/>
      <c r="K920" s="173"/>
      <c r="N920" s="120"/>
    </row>
    <row r="921" spans="3:14" ht="13.2">
      <c r="C921" s="168"/>
      <c r="D921" s="168"/>
      <c r="E921" s="166"/>
      <c r="F921" s="166"/>
      <c r="G921" s="168"/>
      <c r="H921" s="176"/>
      <c r="I921" s="172"/>
      <c r="J921" s="173"/>
      <c r="K921" s="173"/>
      <c r="N921" s="120"/>
    </row>
    <row r="922" spans="3:14" ht="13.2">
      <c r="C922" s="168"/>
      <c r="D922" s="168"/>
      <c r="E922" s="166"/>
      <c r="F922" s="166"/>
      <c r="G922" s="168"/>
      <c r="H922" s="176"/>
      <c r="I922" s="172"/>
      <c r="J922" s="173"/>
      <c r="K922" s="173"/>
      <c r="N922" s="120"/>
    </row>
    <row r="923" spans="3:14" ht="13.2">
      <c r="C923" s="168"/>
      <c r="D923" s="168"/>
      <c r="E923" s="166"/>
      <c r="F923" s="166"/>
      <c r="G923" s="168"/>
      <c r="H923" s="176"/>
      <c r="I923" s="172"/>
      <c r="J923" s="173"/>
      <c r="K923" s="173"/>
      <c r="N923" s="120"/>
    </row>
    <row r="924" spans="3:14" ht="13.2">
      <c r="C924" s="168"/>
      <c r="D924" s="168"/>
      <c r="E924" s="166"/>
      <c r="F924" s="166"/>
      <c r="G924" s="168"/>
      <c r="H924" s="176"/>
      <c r="I924" s="172"/>
      <c r="J924" s="173"/>
      <c r="K924" s="173"/>
      <c r="N924" s="120"/>
    </row>
    <row r="925" spans="3:14" ht="13.2">
      <c r="C925" s="168"/>
      <c r="D925" s="168"/>
      <c r="E925" s="166"/>
      <c r="F925" s="166"/>
      <c r="G925" s="168"/>
      <c r="H925" s="176"/>
      <c r="I925" s="172"/>
      <c r="J925" s="173"/>
      <c r="K925" s="173"/>
      <c r="N925" s="120"/>
    </row>
    <row r="926" spans="3:14" ht="13.2">
      <c r="C926" s="168"/>
      <c r="D926" s="168"/>
      <c r="E926" s="166"/>
      <c r="F926" s="166"/>
      <c r="G926" s="168"/>
      <c r="H926" s="176"/>
      <c r="I926" s="172"/>
      <c r="J926" s="173"/>
      <c r="K926" s="173"/>
      <c r="N926" s="120"/>
    </row>
    <row r="927" spans="3:14" ht="13.2">
      <c r="C927" s="168"/>
      <c r="D927" s="168"/>
      <c r="E927" s="166"/>
      <c r="F927" s="166"/>
      <c r="G927" s="168"/>
      <c r="H927" s="176"/>
      <c r="I927" s="172"/>
      <c r="J927" s="173"/>
      <c r="K927" s="173"/>
      <c r="N927" s="120"/>
    </row>
    <row r="928" spans="3:14" ht="13.2">
      <c r="C928" s="168"/>
      <c r="D928" s="168"/>
      <c r="E928" s="166"/>
      <c r="F928" s="166"/>
      <c r="G928" s="168"/>
      <c r="H928" s="176"/>
      <c r="I928" s="172"/>
      <c r="J928" s="173"/>
      <c r="K928" s="173"/>
      <c r="N928" s="120"/>
    </row>
    <row r="929" spans="3:14" ht="13.2">
      <c r="C929" s="168"/>
      <c r="D929" s="168"/>
      <c r="E929" s="166"/>
      <c r="F929" s="166"/>
      <c r="G929" s="168"/>
      <c r="H929" s="176"/>
      <c r="I929" s="172"/>
      <c r="J929" s="173"/>
      <c r="K929" s="173"/>
      <c r="N929" s="120"/>
    </row>
    <row r="930" spans="3:14" ht="13.2">
      <c r="C930" s="168"/>
      <c r="D930" s="168"/>
      <c r="E930" s="166"/>
      <c r="F930" s="166"/>
      <c r="G930" s="168"/>
      <c r="H930" s="176"/>
      <c r="I930" s="172"/>
      <c r="J930" s="173"/>
      <c r="K930" s="173"/>
      <c r="N930" s="120"/>
    </row>
    <row r="931" spans="3:14" ht="13.2">
      <c r="C931" s="168"/>
      <c r="D931" s="168"/>
      <c r="E931" s="166"/>
      <c r="F931" s="166"/>
      <c r="G931" s="168"/>
      <c r="H931" s="176"/>
      <c r="I931" s="172"/>
      <c r="J931" s="173"/>
      <c r="K931" s="173"/>
      <c r="N931" s="120"/>
    </row>
    <row r="932" spans="3:14" ht="13.2">
      <c r="C932" s="168"/>
      <c r="D932" s="168"/>
      <c r="E932" s="166"/>
      <c r="F932" s="166"/>
      <c r="G932" s="168"/>
      <c r="H932" s="176"/>
      <c r="I932" s="172"/>
      <c r="J932" s="173"/>
      <c r="K932" s="173"/>
      <c r="N932" s="120"/>
    </row>
    <row r="933" spans="3:14" ht="13.2">
      <c r="C933" s="168"/>
      <c r="D933" s="168"/>
      <c r="E933" s="166"/>
      <c r="F933" s="166"/>
      <c r="G933" s="168"/>
      <c r="H933" s="176"/>
      <c r="I933" s="172"/>
      <c r="J933" s="173"/>
      <c r="K933" s="173"/>
      <c r="N933" s="120"/>
    </row>
    <row r="934" spans="3:14" ht="13.2">
      <c r="C934" s="168"/>
      <c r="D934" s="168"/>
      <c r="E934" s="166"/>
      <c r="F934" s="166"/>
      <c r="G934" s="168"/>
      <c r="H934" s="176"/>
      <c r="I934" s="172"/>
      <c r="J934" s="173"/>
      <c r="K934" s="173"/>
      <c r="N934" s="120"/>
    </row>
    <row r="935" spans="3:14" ht="13.2">
      <c r="C935" s="168"/>
      <c r="D935" s="168"/>
      <c r="E935" s="166"/>
      <c r="F935" s="166"/>
      <c r="G935" s="168"/>
      <c r="H935" s="176"/>
      <c r="I935" s="172"/>
      <c r="J935" s="173"/>
      <c r="K935" s="173"/>
      <c r="N935" s="120"/>
    </row>
    <row r="936" spans="3:14" ht="13.2">
      <c r="C936" s="168"/>
      <c r="D936" s="168"/>
      <c r="E936" s="166"/>
      <c r="F936" s="166"/>
      <c r="G936" s="168"/>
      <c r="H936" s="176"/>
      <c r="I936" s="172"/>
      <c r="J936" s="173"/>
      <c r="K936" s="173"/>
      <c r="N936" s="120"/>
    </row>
    <row r="937" spans="3:14" ht="13.2">
      <c r="C937" s="168"/>
      <c r="D937" s="168"/>
      <c r="E937" s="166"/>
      <c r="F937" s="166"/>
      <c r="G937" s="168"/>
      <c r="H937" s="176"/>
      <c r="I937" s="172"/>
      <c r="J937" s="173"/>
      <c r="K937" s="173"/>
      <c r="N937" s="120"/>
    </row>
    <row r="938" spans="3:14" ht="13.2">
      <c r="C938" s="168"/>
      <c r="D938" s="168"/>
      <c r="E938" s="166"/>
      <c r="F938" s="166"/>
      <c r="G938" s="168"/>
      <c r="H938" s="176"/>
      <c r="I938" s="172"/>
      <c r="J938" s="173"/>
      <c r="K938" s="173"/>
      <c r="N938" s="120"/>
    </row>
    <row r="939" spans="3:14" ht="13.2">
      <c r="C939" s="168"/>
      <c r="D939" s="168"/>
      <c r="E939" s="166"/>
      <c r="F939" s="166"/>
      <c r="G939" s="168"/>
      <c r="H939" s="176"/>
      <c r="I939" s="172"/>
      <c r="J939" s="173"/>
      <c r="K939" s="173"/>
      <c r="N939" s="120"/>
    </row>
    <row r="940" spans="3:14" ht="13.2">
      <c r="C940" s="168"/>
      <c r="D940" s="168"/>
      <c r="E940" s="166"/>
      <c r="F940" s="166"/>
      <c r="G940" s="168"/>
      <c r="H940" s="176"/>
      <c r="I940" s="172"/>
      <c r="J940" s="173"/>
      <c r="K940" s="173"/>
      <c r="N940" s="120"/>
    </row>
    <row r="941" spans="3:14" ht="13.2">
      <c r="C941" s="168"/>
      <c r="D941" s="168"/>
      <c r="E941" s="166"/>
      <c r="F941" s="166"/>
      <c r="G941" s="168"/>
      <c r="H941" s="176"/>
      <c r="I941" s="172"/>
      <c r="J941" s="173"/>
      <c r="K941" s="173"/>
      <c r="N941" s="120"/>
    </row>
    <row r="942" spans="3:14" ht="13.2">
      <c r="C942" s="168"/>
      <c r="D942" s="168"/>
      <c r="E942" s="166"/>
      <c r="F942" s="166"/>
      <c r="G942" s="168"/>
      <c r="H942" s="176"/>
      <c r="I942" s="172"/>
      <c r="J942" s="173"/>
      <c r="K942" s="173"/>
      <c r="N942" s="120"/>
    </row>
    <row r="943" spans="3:14" ht="13.2">
      <c r="C943" s="168"/>
      <c r="D943" s="168"/>
      <c r="E943" s="166"/>
      <c r="F943" s="166"/>
      <c r="G943" s="168"/>
      <c r="H943" s="176"/>
      <c r="I943" s="172"/>
      <c r="J943" s="173"/>
      <c r="K943" s="173"/>
      <c r="N943" s="120"/>
    </row>
    <row r="944" spans="3:14" ht="13.2">
      <c r="C944" s="168"/>
      <c r="D944" s="168"/>
      <c r="E944" s="166"/>
      <c r="F944" s="166"/>
      <c r="G944" s="168"/>
      <c r="H944" s="176"/>
      <c r="I944" s="172"/>
      <c r="J944" s="173"/>
      <c r="K944" s="173"/>
      <c r="N944" s="120"/>
    </row>
    <row r="945" spans="3:14" ht="13.2">
      <c r="C945" s="168"/>
      <c r="D945" s="168"/>
      <c r="E945" s="166"/>
      <c r="F945" s="166"/>
      <c r="G945" s="168"/>
      <c r="H945" s="176"/>
      <c r="I945" s="172"/>
      <c r="J945" s="173"/>
      <c r="K945" s="173"/>
      <c r="N945" s="120"/>
    </row>
    <row r="946" spans="3:14" ht="13.2">
      <c r="C946" s="168"/>
      <c r="D946" s="168"/>
      <c r="E946" s="166"/>
      <c r="F946" s="166"/>
      <c r="G946" s="168"/>
      <c r="H946" s="176"/>
      <c r="I946" s="172"/>
      <c r="J946" s="173"/>
      <c r="K946" s="173"/>
      <c r="N946" s="120"/>
    </row>
    <row r="947" spans="3:14" ht="13.2">
      <c r="C947" s="168"/>
      <c r="D947" s="168"/>
      <c r="E947" s="166"/>
      <c r="F947" s="166"/>
      <c r="G947" s="168"/>
      <c r="H947" s="176"/>
      <c r="I947" s="172"/>
      <c r="J947" s="173"/>
      <c r="K947" s="173"/>
      <c r="N947" s="120"/>
    </row>
    <row r="948" spans="3:14" ht="13.2">
      <c r="C948" s="168"/>
      <c r="D948" s="168"/>
      <c r="E948" s="166"/>
      <c r="F948" s="166"/>
      <c r="G948" s="168"/>
      <c r="H948" s="176"/>
      <c r="I948" s="172"/>
      <c r="J948" s="173"/>
      <c r="K948" s="173"/>
      <c r="N948" s="120"/>
    </row>
    <row r="949" spans="3:14" ht="13.2">
      <c r="C949" s="168"/>
      <c r="D949" s="168"/>
      <c r="E949" s="166"/>
      <c r="F949" s="166"/>
      <c r="G949" s="168"/>
      <c r="H949" s="176"/>
      <c r="I949" s="172"/>
      <c r="J949" s="173"/>
      <c r="K949" s="173"/>
      <c r="N949" s="120"/>
    </row>
    <row r="950" spans="3:14" ht="13.2">
      <c r="C950" s="168"/>
      <c r="D950" s="168"/>
      <c r="E950" s="166"/>
      <c r="F950" s="166"/>
      <c r="G950" s="168"/>
      <c r="H950" s="176"/>
      <c r="I950" s="172"/>
      <c r="J950" s="173"/>
      <c r="K950" s="173"/>
      <c r="N950" s="120"/>
    </row>
    <row r="951" spans="3:14" ht="13.2">
      <c r="C951" s="168"/>
      <c r="D951" s="168"/>
      <c r="E951" s="166"/>
      <c r="F951" s="166"/>
      <c r="G951" s="168"/>
      <c r="H951" s="176"/>
      <c r="I951" s="172"/>
      <c r="J951" s="173"/>
      <c r="K951" s="173"/>
      <c r="N951" s="120"/>
    </row>
    <row r="952" spans="3:14" ht="13.2">
      <c r="C952" s="168"/>
      <c r="D952" s="168"/>
      <c r="E952" s="166"/>
      <c r="F952" s="166"/>
      <c r="G952" s="168"/>
      <c r="H952" s="176"/>
      <c r="I952" s="172"/>
      <c r="J952" s="173"/>
      <c r="K952" s="173"/>
      <c r="N952" s="120"/>
    </row>
    <row r="953" spans="3:14" ht="13.2">
      <c r="C953" s="168"/>
      <c r="D953" s="168"/>
      <c r="E953" s="166"/>
      <c r="F953" s="166"/>
      <c r="G953" s="168"/>
      <c r="H953" s="176"/>
      <c r="I953" s="172"/>
      <c r="J953" s="173"/>
      <c r="K953" s="173"/>
      <c r="N953" s="120"/>
    </row>
    <row r="954" spans="3:14" ht="13.2">
      <c r="C954" s="168"/>
      <c r="D954" s="168"/>
      <c r="E954" s="166"/>
      <c r="F954" s="166"/>
      <c r="G954" s="168"/>
      <c r="H954" s="176"/>
      <c r="I954" s="172"/>
      <c r="J954" s="173"/>
      <c r="K954" s="173"/>
      <c r="N954" s="120"/>
    </row>
    <row r="955" spans="3:14" ht="13.2">
      <c r="C955" s="168"/>
      <c r="D955" s="168"/>
      <c r="E955" s="166"/>
      <c r="F955" s="166"/>
      <c r="G955" s="168"/>
      <c r="H955" s="176"/>
      <c r="I955" s="172"/>
      <c r="J955" s="173"/>
      <c r="K955" s="173"/>
      <c r="N955" s="120"/>
    </row>
    <row r="956" spans="3:14" ht="13.2">
      <c r="C956" s="168"/>
      <c r="D956" s="168"/>
      <c r="E956" s="166"/>
      <c r="F956" s="166"/>
      <c r="G956" s="168"/>
      <c r="H956" s="176"/>
      <c r="I956" s="172"/>
      <c r="J956" s="173"/>
      <c r="K956" s="173"/>
      <c r="N956" s="120"/>
    </row>
    <row r="957" spans="3:14" ht="13.2">
      <c r="C957" s="168"/>
      <c r="D957" s="168"/>
      <c r="E957" s="166"/>
      <c r="F957" s="166"/>
      <c r="G957" s="168"/>
      <c r="H957" s="176"/>
      <c r="I957" s="172"/>
      <c r="J957" s="173"/>
      <c r="K957" s="173"/>
      <c r="N957" s="120"/>
    </row>
    <row r="958" spans="3:14" ht="13.2">
      <c r="C958" s="168"/>
      <c r="D958" s="168"/>
      <c r="E958" s="166"/>
      <c r="F958" s="166"/>
      <c r="G958" s="168"/>
      <c r="H958" s="176"/>
      <c r="I958" s="172"/>
      <c r="J958" s="173"/>
      <c r="K958" s="173"/>
      <c r="N958" s="120"/>
    </row>
    <row r="959" spans="3:14" ht="13.2">
      <c r="C959" s="168"/>
      <c r="D959" s="168"/>
      <c r="E959" s="166"/>
      <c r="F959" s="166"/>
      <c r="G959" s="168"/>
      <c r="H959" s="176"/>
      <c r="I959" s="172"/>
      <c r="J959" s="173"/>
      <c r="K959" s="173"/>
      <c r="N959" s="120"/>
    </row>
    <row r="960" spans="3:14" ht="13.2">
      <c r="C960" s="168"/>
      <c r="D960" s="168"/>
      <c r="E960" s="166"/>
      <c r="F960" s="166"/>
      <c r="G960" s="168"/>
      <c r="H960" s="176"/>
      <c r="I960" s="172"/>
      <c r="J960" s="173"/>
      <c r="K960" s="173"/>
      <c r="N960" s="120"/>
    </row>
    <row r="961" spans="3:14" ht="13.2">
      <c r="C961" s="168"/>
      <c r="D961" s="168"/>
      <c r="E961" s="166"/>
      <c r="F961" s="166"/>
      <c r="G961" s="168"/>
      <c r="H961" s="176"/>
      <c r="I961" s="172"/>
      <c r="J961" s="173"/>
      <c r="K961" s="173"/>
      <c r="N961" s="120"/>
    </row>
    <row r="962" spans="3:14" ht="13.2">
      <c r="C962" s="168"/>
      <c r="D962" s="168"/>
      <c r="E962" s="166"/>
      <c r="F962" s="166"/>
      <c r="G962" s="168"/>
      <c r="H962" s="176"/>
      <c r="I962" s="172"/>
      <c r="J962" s="173"/>
      <c r="K962" s="173"/>
      <c r="N962" s="120"/>
    </row>
    <row r="963" spans="3:14" ht="13.2">
      <c r="C963" s="168"/>
      <c r="D963" s="168"/>
      <c r="E963" s="166"/>
      <c r="F963" s="166"/>
      <c r="G963" s="168"/>
      <c r="H963" s="176"/>
      <c r="I963" s="172"/>
      <c r="J963" s="173"/>
      <c r="K963" s="173"/>
      <c r="N963" s="120"/>
    </row>
    <row r="964" spans="3:14" ht="13.2">
      <c r="C964" s="168"/>
      <c r="D964" s="168"/>
      <c r="E964" s="166"/>
      <c r="F964" s="166"/>
      <c r="G964" s="168"/>
      <c r="H964" s="176"/>
      <c r="I964" s="172"/>
      <c r="J964" s="173"/>
      <c r="K964" s="173"/>
      <c r="N964" s="120"/>
    </row>
    <row r="965" spans="3:14" ht="13.2">
      <c r="C965" s="168"/>
      <c r="D965" s="168"/>
      <c r="E965" s="166"/>
      <c r="F965" s="166"/>
      <c r="G965" s="168"/>
      <c r="H965" s="176"/>
      <c r="I965" s="172"/>
      <c r="J965" s="173"/>
      <c r="K965" s="173"/>
      <c r="N965" s="120"/>
    </row>
    <row r="966" spans="3:14" ht="13.2">
      <c r="C966" s="168"/>
      <c r="D966" s="168"/>
      <c r="E966" s="166"/>
      <c r="F966" s="166"/>
      <c r="G966" s="168"/>
      <c r="H966" s="176"/>
      <c r="I966" s="172"/>
      <c r="J966" s="173"/>
      <c r="K966" s="173"/>
      <c r="N966" s="120"/>
    </row>
    <row r="967" spans="3:14" ht="13.2">
      <c r="C967" s="168"/>
      <c r="D967" s="168"/>
      <c r="E967" s="166"/>
      <c r="F967" s="166"/>
      <c r="G967" s="168"/>
      <c r="H967" s="176"/>
      <c r="I967" s="172"/>
      <c r="J967" s="173"/>
      <c r="K967" s="173"/>
      <c r="N967" s="120"/>
    </row>
    <row r="968" spans="3:14" ht="13.2">
      <c r="C968" s="168"/>
      <c r="D968" s="168"/>
      <c r="E968" s="166"/>
      <c r="F968" s="166"/>
      <c r="G968" s="168"/>
      <c r="H968" s="176"/>
      <c r="I968" s="172"/>
      <c r="J968" s="173"/>
      <c r="K968" s="173"/>
      <c r="N968" s="120"/>
    </row>
    <row r="969" spans="3:14" ht="13.2">
      <c r="C969" s="168"/>
      <c r="D969" s="168"/>
      <c r="E969" s="166"/>
      <c r="F969" s="166"/>
      <c r="G969" s="168"/>
      <c r="H969" s="176"/>
      <c r="I969" s="172"/>
      <c r="J969" s="173"/>
      <c r="K969" s="173"/>
      <c r="N969" s="120"/>
    </row>
    <row r="970" spans="3:14" ht="13.2">
      <c r="C970" s="168"/>
      <c r="D970" s="168"/>
      <c r="E970" s="166"/>
      <c r="F970" s="166"/>
      <c r="G970" s="168"/>
      <c r="H970" s="176"/>
      <c r="I970" s="172"/>
      <c r="J970" s="173"/>
      <c r="K970" s="173"/>
      <c r="N970" s="120"/>
    </row>
    <row r="971" spans="3:14" ht="13.2">
      <c r="C971" s="168"/>
      <c r="D971" s="168"/>
      <c r="E971" s="166"/>
      <c r="F971" s="166"/>
      <c r="G971" s="168"/>
      <c r="H971" s="176"/>
      <c r="I971" s="172"/>
      <c r="J971" s="173"/>
      <c r="K971" s="173"/>
      <c r="N971" s="120"/>
    </row>
    <row r="972" spans="3:14" ht="13.2">
      <c r="C972" s="168"/>
      <c r="D972" s="168"/>
      <c r="E972" s="166"/>
      <c r="F972" s="166"/>
      <c r="G972" s="168"/>
      <c r="H972" s="176"/>
      <c r="I972" s="172"/>
      <c r="J972" s="173"/>
      <c r="K972" s="173"/>
      <c r="N972" s="120"/>
    </row>
    <row r="973" spans="3:14" ht="13.2">
      <c r="C973" s="168"/>
      <c r="D973" s="168"/>
      <c r="E973" s="166"/>
      <c r="F973" s="166"/>
      <c r="G973" s="168"/>
      <c r="H973" s="176"/>
      <c r="I973" s="172"/>
      <c r="J973" s="173"/>
      <c r="K973" s="173"/>
      <c r="N973" s="120"/>
    </row>
    <row r="974" spans="3:14" ht="13.2">
      <c r="C974" s="168"/>
      <c r="D974" s="168"/>
      <c r="E974" s="166"/>
      <c r="F974" s="166"/>
      <c r="G974" s="168"/>
      <c r="H974" s="176"/>
      <c r="I974" s="172"/>
      <c r="J974" s="173"/>
      <c r="K974" s="173"/>
      <c r="N974" s="120"/>
    </row>
    <row r="975" spans="3:14" ht="13.2">
      <c r="C975" s="168"/>
      <c r="D975" s="168"/>
      <c r="E975" s="166"/>
      <c r="F975" s="166"/>
      <c r="G975" s="168"/>
      <c r="H975" s="176"/>
      <c r="I975" s="172"/>
      <c r="J975" s="173"/>
      <c r="K975" s="173"/>
      <c r="N975" s="120"/>
    </row>
    <row r="976" spans="3:14" ht="13.2">
      <c r="C976" s="168"/>
      <c r="D976" s="168"/>
      <c r="E976" s="166"/>
      <c r="F976" s="166"/>
      <c r="G976" s="168"/>
      <c r="H976" s="176"/>
      <c r="I976" s="172"/>
      <c r="J976" s="173"/>
      <c r="K976" s="173"/>
      <c r="N976" s="120"/>
    </row>
    <row r="977" spans="3:14" ht="13.2">
      <c r="C977" s="168"/>
      <c r="D977" s="168"/>
      <c r="E977" s="166"/>
      <c r="F977" s="166"/>
      <c r="G977" s="168"/>
      <c r="H977" s="176"/>
      <c r="I977" s="172"/>
      <c r="J977" s="173"/>
      <c r="K977" s="173"/>
      <c r="N977" s="120"/>
    </row>
    <row r="978" spans="3:14" ht="13.2">
      <c r="C978" s="168"/>
      <c r="D978" s="168"/>
      <c r="E978" s="166"/>
      <c r="F978" s="166"/>
      <c r="G978" s="168"/>
      <c r="H978" s="176"/>
      <c r="I978" s="172"/>
      <c r="J978" s="173"/>
      <c r="K978" s="173"/>
      <c r="N978" s="120"/>
    </row>
    <row r="979" spans="3:14" ht="13.2">
      <c r="C979" s="168"/>
      <c r="D979" s="168"/>
      <c r="E979" s="166"/>
      <c r="F979" s="166"/>
      <c r="G979" s="168"/>
      <c r="H979" s="176"/>
      <c r="I979" s="172"/>
      <c r="J979" s="173"/>
      <c r="K979" s="173"/>
      <c r="N979" s="120"/>
    </row>
    <row r="980" spans="3:14" ht="13.2">
      <c r="C980" s="168"/>
      <c r="D980" s="168"/>
      <c r="E980" s="166"/>
      <c r="F980" s="166"/>
      <c r="G980" s="168"/>
      <c r="H980" s="176"/>
      <c r="I980" s="172"/>
      <c r="J980" s="173"/>
      <c r="K980" s="173"/>
      <c r="N980" s="120"/>
    </row>
    <row r="981" spans="3:14" ht="13.2">
      <c r="C981" s="168"/>
      <c r="D981" s="168"/>
      <c r="E981" s="166"/>
      <c r="F981" s="166"/>
      <c r="G981" s="168"/>
      <c r="H981" s="176"/>
      <c r="I981" s="172"/>
      <c r="J981" s="173"/>
      <c r="K981" s="173"/>
      <c r="N981" s="120"/>
    </row>
    <row r="982" spans="3:14" ht="13.2">
      <c r="C982" s="168"/>
      <c r="D982" s="168"/>
      <c r="E982" s="166"/>
      <c r="F982" s="166"/>
      <c r="G982" s="168"/>
      <c r="H982" s="176"/>
      <c r="I982" s="172"/>
      <c r="J982" s="173"/>
      <c r="K982" s="173"/>
      <c r="N982" s="120"/>
    </row>
    <row r="983" spans="3:14" ht="13.2">
      <c r="C983" s="168"/>
      <c r="D983" s="168"/>
      <c r="E983" s="166"/>
      <c r="F983" s="166"/>
      <c r="G983" s="168"/>
      <c r="H983" s="176"/>
      <c r="I983" s="172"/>
      <c r="J983" s="173"/>
      <c r="K983" s="173"/>
      <c r="N983" s="120"/>
    </row>
    <row r="984" spans="3:14" ht="13.2">
      <c r="C984" s="168"/>
      <c r="D984" s="168"/>
      <c r="E984" s="166"/>
      <c r="F984" s="166"/>
      <c r="G984" s="168"/>
      <c r="H984" s="176"/>
      <c r="I984" s="172"/>
      <c r="J984" s="173"/>
      <c r="K984" s="173"/>
      <c r="N984" s="120"/>
    </row>
    <row r="985" spans="3:14" ht="13.2">
      <c r="C985" s="168"/>
      <c r="D985" s="168"/>
      <c r="E985" s="166"/>
      <c r="F985" s="166"/>
      <c r="G985" s="168"/>
      <c r="H985" s="176"/>
      <c r="I985" s="172"/>
      <c r="J985" s="173"/>
      <c r="K985" s="173"/>
      <c r="N985" s="120"/>
    </row>
    <row r="986" spans="3:14" ht="13.2">
      <c r="C986" s="168"/>
      <c r="D986" s="168"/>
      <c r="E986" s="166"/>
      <c r="F986" s="166"/>
      <c r="G986" s="168"/>
      <c r="H986" s="176"/>
      <c r="I986" s="172"/>
      <c r="J986" s="173"/>
      <c r="K986" s="173"/>
      <c r="N986" s="120"/>
    </row>
    <row r="987" spans="3:14" ht="13.2">
      <c r="C987" s="168"/>
      <c r="D987" s="168"/>
      <c r="E987" s="166"/>
      <c r="F987" s="166"/>
      <c r="G987" s="168"/>
      <c r="H987" s="176"/>
      <c r="I987" s="172"/>
      <c r="J987" s="173"/>
      <c r="K987" s="173"/>
      <c r="N987" s="120"/>
    </row>
    <row r="988" spans="3:14" ht="13.2">
      <c r="C988" s="168"/>
      <c r="D988" s="168"/>
      <c r="E988" s="166"/>
      <c r="F988" s="166"/>
      <c r="G988" s="168"/>
      <c r="H988" s="176"/>
      <c r="I988" s="172"/>
      <c r="J988" s="173"/>
      <c r="K988" s="173"/>
      <c r="N988" s="120"/>
    </row>
    <row r="989" spans="3:14" ht="13.2">
      <c r="C989" s="168"/>
      <c r="D989" s="168"/>
      <c r="E989" s="166"/>
      <c r="F989" s="166"/>
      <c r="G989" s="168"/>
      <c r="H989" s="176"/>
      <c r="I989" s="172"/>
      <c r="J989" s="173"/>
      <c r="K989" s="173"/>
      <c r="N989" s="120"/>
    </row>
    <row r="990" spans="3:14" ht="13.2">
      <c r="C990" s="168"/>
      <c r="D990" s="168"/>
      <c r="E990" s="166"/>
      <c r="F990" s="166"/>
      <c r="G990" s="168"/>
      <c r="H990" s="176"/>
      <c r="I990" s="172"/>
      <c r="J990" s="173"/>
      <c r="K990" s="173"/>
      <c r="N990" s="120"/>
    </row>
    <row r="991" spans="3:14" ht="13.2">
      <c r="C991" s="168"/>
      <c r="D991" s="168"/>
      <c r="E991" s="166"/>
      <c r="F991" s="166"/>
      <c r="G991" s="168"/>
      <c r="H991" s="176"/>
      <c r="I991" s="172"/>
      <c r="J991" s="173"/>
      <c r="K991" s="173"/>
      <c r="N991" s="120"/>
    </row>
    <row r="992" spans="3:14" ht="13.2">
      <c r="C992" s="168"/>
      <c r="D992" s="168"/>
      <c r="E992" s="166"/>
      <c r="F992" s="166"/>
      <c r="G992" s="168"/>
      <c r="H992" s="176"/>
      <c r="I992" s="172"/>
      <c r="J992" s="173"/>
      <c r="K992" s="173"/>
      <c r="N992" s="120"/>
    </row>
    <row r="993" spans="3:14" ht="13.2">
      <c r="C993" s="168"/>
      <c r="D993" s="168"/>
      <c r="E993" s="166"/>
      <c r="F993" s="166"/>
      <c r="G993" s="168"/>
      <c r="H993" s="176"/>
      <c r="I993" s="172"/>
      <c r="J993" s="173"/>
      <c r="K993" s="173"/>
      <c r="N993" s="120"/>
    </row>
    <row r="994" spans="3:14" ht="13.2">
      <c r="C994" s="168"/>
      <c r="D994" s="168"/>
      <c r="E994" s="166"/>
      <c r="F994" s="166"/>
      <c r="G994" s="168"/>
      <c r="H994" s="176"/>
      <c r="I994" s="172"/>
      <c r="J994" s="173"/>
      <c r="K994" s="173"/>
      <c r="N994" s="120"/>
    </row>
    <row r="995" spans="3:14" ht="13.2">
      <c r="C995" s="168"/>
      <c r="D995" s="168"/>
      <c r="E995" s="166"/>
      <c r="F995" s="166"/>
      <c r="G995" s="168"/>
      <c r="H995" s="176"/>
      <c r="I995" s="172"/>
      <c r="J995" s="173"/>
      <c r="K995" s="173"/>
      <c r="N995" s="120"/>
    </row>
    <row r="996" spans="3:14" ht="13.2">
      <c r="C996" s="168"/>
      <c r="D996" s="168"/>
      <c r="E996" s="166"/>
      <c r="F996" s="166"/>
      <c r="G996" s="168"/>
      <c r="H996" s="176"/>
      <c r="I996" s="172"/>
      <c r="J996" s="173"/>
      <c r="K996" s="173"/>
      <c r="N996" s="120"/>
    </row>
    <row r="997" spans="3:14" ht="13.2">
      <c r="C997" s="168"/>
      <c r="D997" s="168"/>
      <c r="E997" s="166"/>
      <c r="F997" s="166"/>
      <c r="G997" s="168"/>
      <c r="H997" s="176"/>
      <c r="I997" s="172"/>
      <c r="J997" s="173"/>
      <c r="K997" s="173"/>
      <c r="N997" s="120"/>
    </row>
    <row r="998" spans="3:14" ht="13.2">
      <c r="C998" s="168"/>
      <c r="D998" s="168"/>
      <c r="E998" s="166"/>
      <c r="F998" s="166"/>
      <c r="G998" s="168"/>
      <c r="H998" s="176"/>
      <c r="I998" s="172"/>
      <c r="J998" s="173"/>
      <c r="K998" s="173"/>
      <c r="N998" s="120"/>
    </row>
    <row r="999" spans="3:14" ht="13.2">
      <c r="C999" s="168"/>
      <c r="D999" s="168"/>
      <c r="E999" s="166"/>
      <c r="F999" s="166"/>
      <c r="G999" s="168"/>
      <c r="H999" s="176"/>
      <c r="I999" s="172"/>
      <c r="J999" s="173"/>
      <c r="K999" s="173"/>
      <c r="N999" s="120"/>
    </row>
    <row r="1000" spans="3:14" ht="13.2">
      <c r="C1000" s="168"/>
      <c r="D1000" s="168"/>
      <c r="E1000" s="166"/>
      <c r="F1000" s="166"/>
      <c r="G1000" s="168"/>
      <c r="H1000" s="176"/>
      <c r="I1000" s="172"/>
      <c r="J1000" s="173"/>
      <c r="K1000" s="173"/>
      <c r="N1000" s="120"/>
    </row>
    <row r="1001" spans="3:14" ht="13.2">
      <c r="C1001" s="168"/>
      <c r="D1001" s="168"/>
      <c r="E1001" s="166"/>
      <c r="F1001" s="166"/>
      <c r="G1001" s="168"/>
      <c r="H1001" s="176"/>
      <c r="I1001" s="172"/>
      <c r="J1001" s="173"/>
      <c r="K1001" s="173"/>
      <c r="N1001" s="120"/>
    </row>
    <row r="1002" spans="3:14" ht="13.2">
      <c r="C1002" s="168"/>
      <c r="D1002" s="168"/>
      <c r="E1002" s="166"/>
      <c r="F1002" s="166"/>
      <c r="G1002" s="168"/>
      <c r="H1002" s="176"/>
      <c r="I1002" s="172"/>
      <c r="J1002" s="173"/>
      <c r="K1002" s="173"/>
      <c r="N1002" s="120"/>
    </row>
    <row r="1003" spans="3:14" ht="13.2">
      <c r="C1003" s="168"/>
      <c r="D1003" s="168"/>
      <c r="E1003" s="166"/>
      <c r="F1003" s="166"/>
      <c r="G1003" s="168"/>
      <c r="H1003" s="176"/>
      <c r="I1003" s="172"/>
      <c r="J1003" s="173"/>
      <c r="K1003" s="173"/>
      <c r="N1003" s="120"/>
    </row>
    <row r="1004" spans="3:14" ht="13.2">
      <c r="C1004" s="168"/>
      <c r="D1004" s="168"/>
      <c r="E1004" s="166"/>
      <c r="F1004" s="166"/>
      <c r="G1004" s="168"/>
      <c r="H1004" s="176"/>
      <c r="I1004" s="172"/>
      <c r="J1004" s="173"/>
      <c r="K1004" s="173"/>
      <c r="N1004" s="120"/>
    </row>
    <row r="1005" spans="3:14" ht="13.2">
      <c r="C1005" s="168"/>
      <c r="D1005" s="168"/>
      <c r="E1005" s="166"/>
      <c r="F1005" s="166"/>
      <c r="G1005" s="168"/>
      <c r="H1005" s="176"/>
      <c r="I1005" s="172"/>
      <c r="J1005" s="173"/>
      <c r="K1005" s="173"/>
      <c r="N1005" s="120"/>
    </row>
    <row r="1006" spans="3:14" ht="13.2">
      <c r="C1006" s="168"/>
      <c r="D1006" s="168"/>
      <c r="E1006" s="166"/>
      <c r="F1006" s="166"/>
      <c r="G1006" s="168"/>
      <c r="H1006" s="176"/>
      <c r="I1006" s="172"/>
      <c r="J1006" s="173"/>
      <c r="K1006" s="173"/>
      <c r="N1006" s="120"/>
    </row>
    <row r="1007" spans="3:14" ht="13.2">
      <c r="C1007" s="168"/>
      <c r="D1007" s="168"/>
      <c r="E1007" s="166"/>
      <c r="F1007" s="166"/>
      <c r="G1007" s="168"/>
      <c r="H1007" s="176"/>
      <c r="I1007" s="172"/>
      <c r="J1007" s="173"/>
      <c r="K1007" s="173"/>
      <c r="N1007" s="120"/>
    </row>
    <row r="1008" spans="3:14" ht="13.2">
      <c r="C1008" s="168"/>
      <c r="D1008" s="168"/>
      <c r="E1008" s="166"/>
      <c r="F1008" s="166"/>
      <c r="G1008" s="168"/>
      <c r="H1008" s="176"/>
      <c r="I1008" s="172"/>
      <c r="J1008" s="173"/>
      <c r="K1008" s="173"/>
      <c r="N1008" s="120"/>
    </row>
    <row r="1009" spans="3:14" ht="13.2">
      <c r="C1009" s="168"/>
      <c r="D1009" s="168"/>
      <c r="E1009" s="166"/>
      <c r="F1009" s="166"/>
      <c r="G1009" s="168"/>
      <c r="H1009" s="176"/>
      <c r="I1009" s="172"/>
      <c r="J1009" s="173"/>
      <c r="K1009" s="173"/>
      <c r="N1009" s="120"/>
    </row>
    <row r="1010" spans="3:14" ht="13.2">
      <c r="C1010" s="168"/>
      <c r="D1010" s="168"/>
      <c r="E1010" s="166"/>
      <c r="F1010" s="166"/>
      <c r="G1010" s="168"/>
      <c r="H1010" s="176"/>
      <c r="I1010" s="172"/>
      <c r="J1010" s="173"/>
      <c r="K1010" s="173"/>
      <c r="N1010" s="120"/>
    </row>
    <row r="1011" spans="3:14" ht="13.2">
      <c r="C1011" s="168"/>
      <c r="D1011" s="168"/>
      <c r="E1011" s="166"/>
      <c r="F1011" s="166"/>
      <c r="G1011" s="168"/>
      <c r="H1011" s="176"/>
      <c r="I1011" s="172"/>
      <c r="J1011" s="173"/>
      <c r="K1011" s="173"/>
      <c r="N1011" s="120"/>
    </row>
    <row r="1012" spans="3:14" ht="13.2">
      <c r="C1012" s="168"/>
      <c r="D1012" s="168"/>
      <c r="E1012" s="166"/>
      <c r="F1012" s="166"/>
      <c r="G1012" s="168"/>
      <c r="H1012" s="176"/>
      <c r="I1012" s="172"/>
      <c r="J1012" s="173"/>
      <c r="K1012" s="173"/>
      <c r="N1012" s="120"/>
    </row>
    <row r="1013" spans="3:14" ht="13.2">
      <c r="C1013" s="168"/>
      <c r="D1013" s="168"/>
      <c r="E1013" s="166"/>
      <c r="F1013" s="166"/>
      <c r="G1013" s="168"/>
      <c r="H1013" s="176"/>
      <c r="I1013" s="172"/>
      <c r="J1013" s="173"/>
      <c r="K1013" s="173"/>
      <c r="N1013" s="120"/>
    </row>
    <row r="1014" spans="3:14" ht="13.2">
      <c r="C1014" s="168"/>
      <c r="D1014" s="168"/>
      <c r="E1014" s="166"/>
      <c r="F1014" s="166"/>
      <c r="G1014" s="168"/>
      <c r="H1014" s="176"/>
      <c r="I1014" s="172"/>
      <c r="J1014" s="173"/>
      <c r="K1014" s="173"/>
      <c r="N1014" s="120"/>
    </row>
    <row r="1015" spans="3:14" ht="13.2">
      <c r="C1015" s="168"/>
      <c r="D1015" s="168"/>
      <c r="E1015" s="166"/>
      <c r="F1015" s="166"/>
      <c r="G1015" s="168"/>
      <c r="H1015" s="176"/>
      <c r="I1015" s="172"/>
      <c r="J1015" s="173"/>
      <c r="K1015" s="173"/>
      <c r="N1015" s="120"/>
    </row>
    <row r="1016" spans="3:14" ht="13.2">
      <c r="C1016" s="168"/>
      <c r="D1016" s="168"/>
      <c r="E1016" s="166"/>
      <c r="F1016" s="166"/>
      <c r="G1016" s="168"/>
      <c r="H1016" s="176"/>
      <c r="I1016" s="172"/>
      <c r="J1016" s="173"/>
      <c r="K1016" s="173"/>
      <c r="N1016" s="120"/>
    </row>
    <row r="1017" spans="3:14" ht="13.2">
      <c r="C1017" s="168"/>
      <c r="D1017" s="168"/>
      <c r="E1017" s="166"/>
      <c r="F1017" s="166"/>
      <c r="G1017" s="168"/>
      <c r="H1017" s="176"/>
      <c r="I1017" s="172"/>
      <c r="J1017" s="173"/>
      <c r="K1017" s="173"/>
      <c r="N1017" s="120"/>
    </row>
    <row r="1018" spans="3:14" ht="13.2">
      <c r="C1018" s="168"/>
      <c r="D1018" s="168"/>
      <c r="E1018" s="166"/>
      <c r="F1018" s="166"/>
      <c r="G1018" s="168"/>
      <c r="H1018" s="176"/>
      <c r="I1018" s="172"/>
      <c r="J1018" s="173"/>
      <c r="K1018" s="173"/>
      <c r="N1018" s="120"/>
    </row>
    <row r="1019" spans="3:14" ht="13.2">
      <c r="C1019" s="168"/>
      <c r="D1019" s="168"/>
      <c r="E1019" s="166"/>
      <c r="F1019" s="166"/>
      <c r="G1019" s="168"/>
      <c r="H1019" s="176"/>
      <c r="I1019" s="172"/>
      <c r="J1019" s="173"/>
      <c r="K1019" s="173"/>
      <c r="N1019" s="120"/>
    </row>
    <row r="1020" spans="3:14" ht="13.2">
      <c r="C1020" s="168"/>
      <c r="D1020" s="168"/>
      <c r="E1020" s="166"/>
      <c r="F1020" s="166"/>
      <c r="G1020" s="168"/>
      <c r="H1020" s="176"/>
      <c r="I1020" s="172"/>
      <c r="J1020" s="173"/>
      <c r="K1020" s="173"/>
      <c r="N1020" s="120"/>
    </row>
    <row r="1021" spans="3:14" ht="13.2">
      <c r="C1021" s="168"/>
      <c r="D1021" s="168"/>
      <c r="E1021" s="166"/>
      <c r="F1021" s="166"/>
      <c r="G1021" s="168"/>
      <c r="H1021" s="176"/>
      <c r="I1021" s="172"/>
      <c r="J1021" s="173"/>
      <c r="K1021" s="173"/>
      <c r="N1021" s="120"/>
    </row>
    <row r="1022" spans="3:14" ht="13.2">
      <c r="C1022" s="168"/>
      <c r="D1022" s="168"/>
      <c r="E1022" s="166"/>
      <c r="F1022" s="166"/>
      <c r="G1022" s="168"/>
      <c r="H1022" s="176"/>
      <c r="I1022" s="172"/>
      <c r="J1022" s="173"/>
      <c r="K1022" s="173"/>
      <c r="N1022" s="120"/>
    </row>
    <row r="1023" spans="3:14" ht="13.2">
      <c r="C1023" s="168"/>
      <c r="D1023" s="168"/>
      <c r="E1023" s="166"/>
      <c r="F1023" s="166"/>
      <c r="G1023" s="168"/>
      <c r="H1023" s="176"/>
      <c r="I1023" s="172"/>
      <c r="J1023" s="173"/>
      <c r="K1023" s="173"/>
      <c r="N1023" s="120"/>
    </row>
    <row r="1024" spans="3:14" ht="13.2">
      <c r="C1024" s="168"/>
      <c r="D1024" s="168"/>
      <c r="E1024" s="166"/>
      <c r="F1024" s="166"/>
      <c r="G1024" s="168"/>
      <c r="H1024" s="176"/>
      <c r="I1024" s="172"/>
      <c r="J1024" s="173"/>
      <c r="K1024" s="173"/>
      <c r="N1024" s="120"/>
    </row>
    <row r="1025" spans="3:14" ht="13.2">
      <c r="C1025" s="168"/>
      <c r="D1025" s="168"/>
      <c r="E1025" s="166"/>
      <c r="F1025" s="166"/>
      <c r="G1025" s="168"/>
      <c r="H1025" s="176"/>
      <c r="I1025" s="172"/>
      <c r="J1025" s="173"/>
      <c r="K1025" s="173"/>
      <c r="N1025" s="120"/>
    </row>
    <row r="1026" spans="3:14" ht="13.2">
      <c r="C1026" s="168"/>
      <c r="D1026" s="168"/>
      <c r="E1026" s="166"/>
      <c r="F1026" s="166"/>
      <c r="G1026" s="168"/>
      <c r="H1026" s="176"/>
      <c r="I1026" s="172"/>
      <c r="J1026" s="173"/>
      <c r="K1026" s="173"/>
      <c r="N1026" s="120"/>
    </row>
    <row r="1027" spans="3:14" ht="13.2">
      <c r="N1027" s="120"/>
    </row>
    <row r="1028" spans="3:14" ht="13.2">
      <c r="N1028" s="120"/>
    </row>
    <row r="1029" spans="3:14" ht="13.2">
      <c r="N1029" s="120"/>
    </row>
    <row r="1030" spans="3:14" ht="13.2">
      <c r="N1030" s="120"/>
    </row>
    <row r="1031" spans="3:14" ht="13.2">
      <c r="N1031" s="120"/>
    </row>
    <row r="1032" spans="3:14" ht="13.2">
      <c r="N1032" s="120"/>
    </row>
    <row r="1033" spans="3:14" ht="13.2">
      <c r="N1033" s="120"/>
    </row>
    <row r="1034" spans="3:14" ht="13.2">
      <c r="N1034" s="120"/>
    </row>
    <row r="1035" spans="3:14" ht="13.2">
      <c r="N1035" s="120"/>
    </row>
    <row r="1036" spans="3:14" ht="13.2">
      <c r="N1036" s="120"/>
    </row>
    <row r="1037" spans="3:14" ht="13.2">
      <c r="N1037" s="120"/>
    </row>
    <row r="1038" spans="3:14" ht="13.2">
      <c r="N1038" s="120"/>
    </row>
    <row r="1039" spans="3:14" ht="13.2">
      <c r="N1039" s="120"/>
    </row>
    <row r="1040" spans="3:14" ht="13.2">
      <c r="N1040" s="120"/>
    </row>
    <row r="1041" spans="14:14" ht="13.2">
      <c r="N1041" s="120"/>
    </row>
    <row r="1042" spans="14:14" ht="13.2">
      <c r="N1042" s="120"/>
    </row>
    <row r="1043" spans="14:14" ht="13.2">
      <c r="N1043" s="120"/>
    </row>
    <row r="1044" spans="14:14" ht="13.2">
      <c r="N1044" s="120"/>
    </row>
    <row r="1045" spans="14:14" ht="13.2">
      <c r="N1045" s="120"/>
    </row>
    <row r="1046" spans="14:14" ht="13.2">
      <c r="N1046" s="120"/>
    </row>
    <row r="1047" spans="14:14" ht="13.2">
      <c r="N1047" s="120"/>
    </row>
    <row r="1048" spans="14:14" ht="13.2">
      <c r="N1048" s="120"/>
    </row>
    <row r="1049" spans="14:14" ht="13.2">
      <c r="N1049" s="120"/>
    </row>
    <row r="1050" spans="14:14" ht="13.2">
      <c r="N1050" s="120"/>
    </row>
    <row r="1051" spans="14:14" ht="13.2">
      <c r="N1051" s="120"/>
    </row>
    <row r="1052" spans="14:14" ht="13.2">
      <c r="N1052" s="120"/>
    </row>
    <row r="1053" spans="14:14" ht="13.2">
      <c r="N1053" s="120"/>
    </row>
    <row r="1054" spans="14:14" ht="13.2">
      <c r="N1054" s="120"/>
    </row>
    <row r="1055" spans="14:14" ht="13.2">
      <c r="N1055" s="120"/>
    </row>
    <row r="1056" spans="14:14" ht="13.2">
      <c r="N1056" s="120"/>
    </row>
    <row r="1057" spans="14:14" ht="13.2">
      <c r="N1057" s="120"/>
    </row>
    <row r="1058" spans="14:14" ht="13.2">
      <c r="N1058" s="120"/>
    </row>
    <row r="1059" spans="14:14" ht="13.2">
      <c r="N1059" s="120"/>
    </row>
    <row r="1060" spans="14:14" ht="13.2">
      <c r="N1060" s="120"/>
    </row>
    <row r="1061" spans="14:14" ht="13.2">
      <c r="N1061" s="120"/>
    </row>
    <row r="1062" spans="14:14" ht="13.2">
      <c r="N1062" s="120"/>
    </row>
    <row r="1063" spans="14:14" ht="13.2">
      <c r="N1063" s="120"/>
    </row>
    <row r="1064" spans="14:14" ht="13.2">
      <c r="N1064" s="120"/>
    </row>
    <row r="1065" spans="14:14" ht="13.2">
      <c r="N1065" s="120"/>
    </row>
    <row r="1066" spans="14:14" ht="13.2">
      <c r="N1066" s="120"/>
    </row>
    <row r="1067" spans="14:14" ht="13.2">
      <c r="N1067" s="120"/>
    </row>
    <row r="1068" spans="14:14" ht="13.2">
      <c r="N1068" s="120"/>
    </row>
    <row r="1069" spans="14:14" ht="13.2">
      <c r="N1069" s="120"/>
    </row>
    <row r="1070" spans="14:14" ht="13.2">
      <c r="N1070" s="120"/>
    </row>
    <row r="1071" spans="14:14" ht="13.2">
      <c r="N1071" s="120"/>
    </row>
    <row r="1072" spans="14:14" ht="13.2">
      <c r="N1072" s="120"/>
    </row>
    <row r="1073" spans="14:14" ht="13.2">
      <c r="N1073" s="120"/>
    </row>
    <row r="1074" spans="14:14" ht="13.2">
      <c r="N1074" s="120"/>
    </row>
    <row r="1075" spans="14:14" ht="13.2">
      <c r="N1075" s="120"/>
    </row>
    <row r="1076" spans="14:14" ht="13.2">
      <c r="N1076" s="120"/>
    </row>
    <row r="1077" spans="14:14" ht="13.2">
      <c r="N1077" s="120"/>
    </row>
    <row r="1078" spans="14:14" ht="13.2">
      <c r="N1078" s="120"/>
    </row>
    <row r="1079" spans="14:14" ht="13.2">
      <c r="N1079" s="120"/>
    </row>
    <row r="1080" spans="14:14" ht="13.2">
      <c r="N1080" s="120"/>
    </row>
    <row r="1081" spans="14:14" ht="13.2">
      <c r="N1081" s="120"/>
    </row>
    <row r="1082" spans="14:14" ht="13.2">
      <c r="N1082" s="120"/>
    </row>
    <row r="1083" spans="14:14" ht="13.2">
      <c r="N1083" s="120"/>
    </row>
    <row r="1084" spans="14:14" ht="13.2">
      <c r="N1084" s="120"/>
    </row>
    <row r="1085" spans="14:14" ht="13.2">
      <c r="N1085" s="120"/>
    </row>
    <row r="1086" spans="14:14" ht="13.2">
      <c r="N1086" s="120"/>
    </row>
    <row r="1087" spans="14:14" ht="13.2">
      <c r="N1087" s="120"/>
    </row>
    <row r="1088" spans="14:14" ht="13.2">
      <c r="N1088" s="120"/>
    </row>
    <row r="1089" spans="14:14" ht="13.2">
      <c r="N1089" s="120"/>
    </row>
    <row r="1090" spans="14:14" ht="13.2">
      <c r="N1090" s="120"/>
    </row>
    <row r="1091" spans="14:14" ht="13.2">
      <c r="N1091" s="120"/>
    </row>
    <row r="1092" spans="14:14" ht="13.2">
      <c r="N1092" s="120"/>
    </row>
    <row r="1093" spans="14:14" ht="13.2">
      <c r="N1093" s="120"/>
    </row>
    <row r="1094" spans="14:14" ht="13.2">
      <c r="N1094" s="120"/>
    </row>
    <row r="1095" spans="14:14" ht="13.2">
      <c r="N1095" s="120"/>
    </row>
    <row r="1096" spans="14:14" ht="13.2">
      <c r="N1096" s="120"/>
    </row>
    <row r="1097" spans="14:14" ht="13.2">
      <c r="N1097" s="120"/>
    </row>
    <row r="1098" spans="14:14" ht="13.2">
      <c r="N1098" s="120"/>
    </row>
    <row r="1099" spans="14:14" ht="13.2">
      <c r="N1099" s="120"/>
    </row>
    <row r="1100" spans="14:14" ht="13.2">
      <c r="N1100" s="120"/>
    </row>
    <row r="1101" spans="14:14" ht="13.2">
      <c r="N1101" s="120"/>
    </row>
    <row r="1102" spans="14:14" ht="13.2">
      <c r="N1102" s="120"/>
    </row>
    <row r="1103" spans="14:14" ht="13.2">
      <c r="N1103" s="120"/>
    </row>
    <row r="1104" spans="14:14" ht="13.2">
      <c r="N1104" s="120"/>
    </row>
    <row r="1105" spans="14:14" ht="13.2">
      <c r="N1105" s="120"/>
    </row>
    <row r="1106" spans="14:14" ht="13.2">
      <c r="N1106" s="120"/>
    </row>
    <row r="1107" spans="14:14" ht="13.2">
      <c r="N1107" s="120"/>
    </row>
    <row r="1108" spans="14:14" ht="13.2">
      <c r="N1108" s="120"/>
    </row>
    <row r="1109" spans="14:14" ht="13.2">
      <c r="N1109" s="120"/>
    </row>
    <row r="1110" spans="14:14" ht="13.2">
      <c r="N1110" s="120"/>
    </row>
    <row r="1111" spans="14:14" ht="13.2">
      <c r="N1111" s="120"/>
    </row>
    <row r="1112" spans="14:14" ht="13.2">
      <c r="N1112" s="120"/>
    </row>
    <row r="1113" spans="14:14" ht="13.2">
      <c r="N1113" s="120"/>
    </row>
    <row r="1114" spans="14:14" ht="13.2">
      <c r="N1114" s="120"/>
    </row>
    <row r="1115" spans="14:14" ht="13.2">
      <c r="N1115" s="120"/>
    </row>
    <row r="1116" spans="14:14" ht="13.2">
      <c r="N1116" s="120"/>
    </row>
    <row r="1117" spans="14:14" ht="13.2">
      <c r="N1117" s="120"/>
    </row>
    <row r="1118" spans="14:14" ht="13.2">
      <c r="N1118" s="120"/>
    </row>
    <row r="1119" spans="14:14" ht="13.2">
      <c r="N1119" s="120"/>
    </row>
    <row r="1120" spans="14:14" ht="13.2">
      <c r="N1120" s="120"/>
    </row>
    <row r="1121" spans="14:14" ht="13.2">
      <c r="N1121" s="120"/>
    </row>
    <row r="1122" spans="14:14" ht="13.2">
      <c r="N1122" s="120"/>
    </row>
    <row r="1123" spans="14:14" ht="13.2">
      <c r="N1123" s="120"/>
    </row>
    <row r="1124" spans="14:14" ht="13.2">
      <c r="N1124" s="120"/>
    </row>
    <row r="1125" spans="14:14" ht="13.2">
      <c r="N1125" s="120"/>
    </row>
    <row r="1126" spans="14:14" ht="13.2">
      <c r="N1126" s="120"/>
    </row>
    <row r="1127" spans="14:14" ht="13.2">
      <c r="N1127" s="120"/>
    </row>
    <row r="1128" spans="14:14" ht="13.2">
      <c r="N1128" s="120"/>
    </row>
    <row r="1129" spans="14:14" ht="13.2">
      <c r="N1129" s="120"/>
    </row>
    <row r="1130" spans="14:14" ht="13.2">
      <c r="N1130" s="120"/>
    </row>
    <row r="1131" spans="14:14" ht="13.2">
      <c r="N1131" s="120"/>
    </row>
    <row r="1132" spans="14:14" ht="13.2">
      <c r="N1132" s="120"/>
    </row>
    <row r="1133" spans="14:14" ht="13.2">
      <c r="N1133" s="120"/>
    </row>
    <row r="1134" spans="14:14" ht="13.2">
      <c r="N1134" s="120"/>
    </row>
    <row r="1135" spans="14:14" ht="13.2">
      <c r="N1135" s="120"/>
    </row>
    <row r="1136" spans="14:14" ht="13.2">
      <c r="N1136" s="120"/>
    </row>
    <row r="1137" spans="14:14" ht="13.2">
      <c r="N1137" s="120"/>
    </row>
    <row r="1138" spans="14:14" ht="13.2">
      <c r="N1138" s="120"/>
    </row>
    <row r="1139" spans="14:14" ht="13.2">
      <c r="N1139" s="120"/>
    </row>
    <row r="1140" spans="14:14" ht="13.2">
      <c r="N1140" s="120"/>
    </row>
    <row r="1141" spans="14:14" ht="13.2">
      <c r="N1141" s="120"/>
    </row>
    <row r="1142" spans="14:14" ht="13.2">
      <c r="N1142" s="120"/>
    </row>
    <row r="1143" spans="14:14" ht="13.2">
      <c r="N1143" s="120"/>
    </row>
    <row r="1144" spans="14:14" ht="13.2">
      <c r="N1144" s="120"/>
    </row>
    <row r="1145" spans="14:14" ht="13.2">
      <c r="N1145" s="120"/>
    </row>
    <row r="1146" spans="14:14" ht="13.2">
      <c r="N1146" s="120"/>
    </row>
    <row r="1147" spans="14:14" ht="13.2">
      <c r="N1147" s="120"/>
    </row>
    <row r="1148" spans="14:14" ht="13.2">
      <c r="N1148" s="120"/>
    </row>
    <row r="1149" spans="14:14" ht="13.2">
      <c r="N1149" s="120"/>
    </row>
    <row r="1150" spans="14:14" ht="13.2">
      <c r="N1150" s="120"/>
    </row>
    <row r="1151" spans="14:14" ht="13.2">
      <c r="N1151" s="120"/>
    </row>
    <row r="1152" spans="14:14" ht="13.2">
      <c r="N1152" s="120"/>
    </row>
    <row r="1153" spans="14:14" ht="13.2">
      <c r="N1153" s="120"/>
    </row>
    <row r="1154" spans="14:14" ht="13.2">
      <c r="N1154" s="120"/>
    </row>
    <row r="1155" spans="14:14" ht="13.2">
      <c r="N1155" s="120"/>
    </row>
    <row r="1156" spans="14:14" ht="13.2">
      <c r="N1156" s="120"/>
    </row>
    <row r="1157" spans="14:14" ht="13.2">
      <c r="N1157" s="120"/>
    </row>
    <row r="1158" spans="14:14" ht="13.2">
      <c r="N1158" s="120"/>
    </row>
    <row r="1159" spans="14:14" ht="13.2">
      <c r="N1159" s="120"/>
    </row>
    <row r="1160" spans="14:14" ht="13.2">
      <c r="N1160" s="120"/>
    </row>
    <row r="1161" spans="14:14" ht="13.2">
      <c r="N1161" s="120"/>
    </row>
    <row r="1162" spans="14:14" ht="13.2">
      <c r="N1162" s="120"/>
    </row>
    <row r="1163" spans="14:14" ht="13.2">
      <c r="N1163" s="120"/>
    </row>
    <row r="1164" spans="14:14" ht="13.2">
      <c r="N1164" s="120"/>
    </row>
    <row r="1165" spans="14:14" ht="13.2">
      <c r="N1165" s="120"/>
    </row>
    <row r="1166" spans="14:14" ht="13.2">
      <c r="N1166" s="120"/>
    </row>
    <row r="1167" spans="14:14" ht="13.2">
      <c r="N1167" s="120"/>
    </row>
    <row r="1168" spans="14:14" ht="13.2">
      <c r="N1168" s="120"/>
    </row>
    <row r="1169" spans="14:14" ht="13.2">
      <c r="N1169" s="120"/>
    </row>
    <row r="1170" spans="14:14" ht="13.2">
      <c r="N1170" s="120"/>
    </row>
    <row r="1171" spans="14:14" ht="13.2">
      <c r="N1171" s="120"/>
    </row>
    <row r="1172" spans="14:14" ht="13.2">
      <c r="N1172" s="120"/>
    </row>
    <row r="1173" spans="14:14" ht="13.2">
      <c r="N1173" s="120"/>
    </row>
    <row r="1174" spans="14:14" ht="13.2">
      <c r="N1174" s="120"/>
    </row>
    <row r="1175" spans="14:14" ht="13.2">
      <c r="N1175" s="120"/>
    </row>
    <row r="1176" spans="14:14" ht="13.2">
      <c r="N1176" s="120"/>
    </row>
    <row r="1177" spans="14:14" ht="13.2">
      <c r="N1177" s="120"/>
    </row>
    <row r="1178" spans="14:14" ht="13.2">
      <c r="N1178" s="120"/>
    </row>
    <row r="1179" spans="14:14" ht="13.2">
      <c r="N1179" s="120"/>
    </row>
    <row r="1180" spans="14:14" ht="13.2">
      <c r="N1180" s="120"/>
    </row>
    <row r="1181" spans="14:14" ht="13.2">
      <c r="N1181" s="120"/>
    </row>
    <row r="1182" spans="14:14" ht="13.2">
      <c r="N1182" s="120"/>
    </row>
    <row r="1183" spans="14:14" ht="13.2">
      <c r="N1183" s="120"/>
    </row>
    <row r="1184" spans="14:14" ht="13.2">
      <c r="N1184" s="120"/>
    </row>
    <row r="1185" spans="14:14" ht="13.2">
      <c r="N1185" s="120"/>
    </row>
    <row r="1186" spans="14:14" ht="13.2">
      <c r="N1186" s="120"/>
    </row>
    <row r="1187" spans="14:14" ht="13.2">
      <c r="N1187" s="120"/>
    </row>
    <row r="1188" spans="14:14" ht="13.2">
      <c r="N1188" s="120"/>
    </row>
    <row r="1189" spans="14:14" ht="13.2">
      <c r="N1189" s="120"/>
    </row>
    <row r="1190" spans="14:14" ht="13.2">
      <c r="N1190" s="120"/>
    </row>
    <row r="1191" spans="14:14" ht="13.2">
      <c r="N1191" s="120"/>
    </row>
    <row r="1192" spans="14:14" ht="13.2">
      <c r="N1192" s="120"/>
    </row>
    <row r="1193" spans="14:14" ht="13.2">
      <c r="N1193" s="120"/>
    </row>
    <row r="1194" spans="14:14" ht="13.2">
      <c r="N1194" s="120"/>
    </row>
    <row r="1195" spans="14:14" ht="13.2">
      <c r="N1195" s="120"/>
    </row>
    <row r="1196" spans="14:14" ht="13.2">
      <c r="N1196" s="120"/>
    </row>
    <row r="1197" spans="14:14" ht="13.2">
      <c r="N1197" s="120"/>
    </row>
    <row r="1198" spans="14:14" ht="13.2">
      <c r="N1198" s="120"/>
    </row>
    <row r="1199" spans="14:14" ht="13.2">
      <c r="N1199" s="120"/>
    </row>
    <row r="1200" spans="14:14" ht="13.2">
      <c r="N1200" s="120"/>
    </row>
    <row r="1201" spans="14:14" ht="13.2">
      <c r="N1201" s="120"/>
    </row>
    <row r="1202" spans="14:14" ht="13.2">
      <c r="N1202" s="120"/>
    </row>
    <row r="1203" spans="14:14" ht="13.2">
      <c r="N1203" s="120"/>
    </row>
    <row r="1204" spans="14:14" ht="13.2">
      <c r="N1204" s="120"/>
    </row>
    <row r="1205" spans="14:14" ht="13.2">
      <c r="N1205" s="120"/>
    </row>
    <row r="1206" spans="14:14" ht="13.2">
      <c r="N1206" s="120"/>
    </row>
    <row r="1207" spans="14:14" ht="13.2">
      <c r="N1207" s="120"/>
    </row>
    <row r="1208" spans="14:14" ht="13.2">
      <c r="N1208" s="120"/>
    </row>
    <row r="1209" spans="14:14" ht="13.2">
      <c r="N1209" s="120"/>
    </row>
    <row r="1210" spans="14:14" ht="13.2">
      <c r="N1210" s="120"/>
    </row>
    <row r="1211" spans="14:14" ht="13.2">
      <c r="N1211" s="120"/>
    </row>
    <row r="1212" spans="14:14" ht="13.2">
      <c r="N1212" s="120"/>
    </row>
    <row r="1213" spans="14:14" ht="13.2">
      <c r="N1213" s="120"/>
    </row>
    <row r="1214" spans="14:14" ht="13.2">
      <c r="N1214" s="120"/>
    </row>
    <row r="1215" spans="14:14" ht="13.2">
      <c r="N1215" s="120"/>
    </row>
    <row r="1216" spans="14:14" ht="13.2">
      <c r="N1216" s="120"/>
    </row>
    <row r="1217" spans="14:14" ht="13.2">
      <c r="N1217" s="120"/>
    </row>
    <row r="1218" spans="14:14" ht="13.2">
      <c r="N1218" s="120"/>
    </row>
    <row r="1219" spans="14:14" ht="13.2">
      <c r="N1219" s="120"/>
    </row>
    <row r="1220" spans="14:14" ht="13.2">
      <c r="N1220" s="120"/>
    </row>
    <row r="1221" spans="14:14" ht="13.2">
      <c r="N1221" s="120"/>
    </row>
    <row r="1222" spans="14:14" ht="13.2">
      <c r="N1222" s="120"/>
    </row>
    <row r="1223" spans="14:14" ht="13.2">
      <c r="N1223" s="120"/>
    </row>
    <row r="1224" spans="14:14" ht="13.2">
      <c r="N1224" s="120"/>
    </row>
    <row r="1225" spans="14:14" ht="13.2">
      <c r="N1225" s="120"/>
    </row>
    <row r="1226" spans="14:14" ht="13.2">
      <c r="N1226" s="120"/>
    </row>
    <row r="1227" spans="14:14" ht="13.2">
      <c r="N1227" s="120"/>
    </row>
    <row r="1228" spans="14:14" ht="13.2">
      <c r="N1228" s="120"/>
    </row>
    <row r="1229" spans="14:14" ht="13.2">
      <c r="N1229" s="120"/>
    </row>
    <row r="1230" spans="14:14" ht="13.2">
      <c r="N1230" s="120"/>
    </row>
    <row r="1231" spans="14:14" ht="13.2">
      <c r="N1231" s="120"/>
    </row>
    <row r="1232" spans="14:14" ht="13.2">
      <c r="N1232" s="120"/>
    </row>
    <row r="1233" spans="14:14" ht="13.2">
      <c r="N1233" s="120"/>
    </row>
    <row r="1234" spans="14:14" ht="13.2">
      <c r="N1234" s="120"/>
    </row>
    <row r="1235" spans="14:14" ht="13.2">
      <c r="N1235" s="120"/>
    </row>
    <row r="1236" spans="14:14" ht="13.2">
      <c r="N1236" s="120"/>
    </row>
    <row r="1237" spans="14:14" ht="13.2">
      <c r="N1237" s="120"/>
    </row>
    <row r="1238" spans="14:14" ht="13.2">
      <c r="N1238" s="120"/>
    </row>
    <row r="1239" spans="14:14" ht="13.2">
      <c r="N1239" s="120"/>
    </row>
    <row r="1240" spans="14:14" ht="13.2">
      <c r="N1240" s="120"/>
    </row>
    <row r="1241" spans="14:14" ht="13.2">
      <c r="N1241" s="120"/>
    </row>
    <row r="1242" spans="14:14" ht="13.2">
      <c r="N1242" s="120"/>
    </row>
    <row r="1243" spans="14:14" ht="13.2">
      <c r="N1243" s="120"/>
    </row>
    <row r="1244" spans="14:14" ht="13.2">
      <c r="N1244" s="120"/>
    </row>
    <row r="1245" spans="14:14" ht="13.2">
      <c r="N1245" s="120"/>
    </row>
    <row r="1246" spans="14:14" ht="13.2">
      <c r="N1246" s="120"/>
    </row>
    <row r="1247" spans="14:14" ht="13.2">
      <c r="N1247" s="120"/>
    </row>
    <row r="1248" spans="14:14" ht="13.2">
      <c r="N1248" s="120"/>
    </row>
    <row r="1249" spans="14:14" ht="13.2">
      <c r="N1249" s="120"/>
    </row>
    <row r="1250" spans="14:14" ht="13.2">
      <c r="N1250" s="120"/>
    </row>
    <row r="1251" spans="14:14" ht="13.2">
      <c r="N1251" s="120"/>
    </row>
    <row r="1252" spans="14:14" ht="13.2">
      <c r="N1252" s="120"/>
    </row>
    <row r="1253" spans="14:14" ht="13.2">
      <c r="N1253" s="120"/>
    </row>
    <row r="1254" spans="14:14" ht="13.2">
      <c r="N1254" s="120"/>
    </row>
    <row r="1255" spans="14:14" ht="13.2">
      <c r="N1255" s="120"/>
    </row>
    <row r="1256" spans="14:14" ht="13.2">
      <c r="N1256" s="120"/>
    </row>
    <row r="1257" spans="14:14" ht="13.2">
      <c r="N1257" s="120"/>
    </row>
    <row r="1258" spans="14:14" ht="13.2">
      <c r="N1258" s="120"/>
    </row>
    <row r="1259" spans="14:14" ht="13.2">
      <c r="N1259" s="120"/>
    </row>
    <row r="1260" spans="14:14" ht="13.2">
      <c r="N1260" s="120"/>
    </row>
    <row r="1261" spans="14:14" ht="13.2">
      <c r="N1261" s="120"/>
    </row>
    <row r="1262" spans="14:14" ht="13.2">
      <c r="N1262" s="120"/>
    </row>
    <row r="1263" spans="14:14" ht="13.2">
      <c r="N1263" s="120"/>
    </row>
    <row r="1264" spans="14:14" ht="13.2">
      <c r="N1264" s="120"/>
    </row>
    <row r="1265" spans="14:14" ht="13.2">
      <c r="N1265" s="120"/>
    </row>
    <row r="1266" spans="14:14" ht="13.2">
      <c r="N1266" s="120"/>
    </row>
    <row r="1267" spans="14:14" ht="13.2">
      <c r="N1267" s="120"/>
    </row>
    <row r="1268" spans="14:14" ht="13.2">
      <c r="N1268" s="120"/>
    </row>
    <row r="1269" spans="14:14" ht="13.2">
      <c r="N1269" s="120"/>
    </row>
    <row r="1270" spans="14:14" ht="13.2">
      <c r="N1270" s="120"/>
    </row>
    <row r="1271" spans="14:14" ht="13.2">
      <c r="N1271" s="120"/>
    </row>
    <row r="1272" spans="14:14" ht="13.2">
      <c r="N1272" s="120"/>
    </row>
    <row r="1273" spans="14:14" ht="13.2">
      <c r="N1273" s="120"/>
    </row>
    <row r="1274" spans="14:14" ht="13.2">
      <c r="N1274" s="120"/>
    </row>
    <row r="1275" spans="14:14" ht="13.2">
      <c r="N1275" s="120"/>
    </row>
    <row r="1276" spans="14:14" ht="13.2">
      <c r="N1276" s="120"/>
    </row>
    <row r="1277" spans="14:14" ht="13.2">
      <c r="N1277" s="120"/>
    </row>
    <row r="1278" spans="14:14" ht="13.2">
      <c r="N1278" s="120"/>
    </row>
    <row r="1279" spans="14:14" ht="13.2">
      <c r="N1279" s="120"/>
    </row>
    <row r="1280" spans="14:14" ht="13.2">
      <c r="N1280" s="120"/>
    </row>
    <row r="1281" spans="14:14" ht="13.2">
      <c r="N1281" s="120"/>
    </row>
    <row r="1282" spans="14:14" ht="13.2">
      <c r="N1282" s="120"/>
    </row>
    <row r="1283" spans="14:14" ht="13.2">
      <c r="N1283" s="120"/>
    </row>
    <row r="1284" spans="14:14" ht="13.2">
      <c r="N1284" s="120"/>
    </row>
    <row r="1285" spans="14:14" ht="13.2">
      <c r="N1285" s="120"/>
    </row>
    <row r="1286" spans="14:14" ht="13.2">
      <c r="N1286" s="120"/>
    </row>
    <row r="1287" spans="14:14" ht="13.2">
      <c r="N1287" s="120"/>
    </row>
    <row r="1288" spans="14:14" ht="13.2">
      <c r="N1288" s="120"/>
    </row>
    <row r="1289" spans="14:14" ht="13.2">
      <c r="N1289" s="120"/>
    </row>
    <row r="1290" spans="14:14" ht="13.2">
      <c r="N1290" s="120"/>
    </row>
    <row r="1291" spans="14:14" ht="13.2">
      <c r="N1291" s="120"/>
    </row>
    <row r="1292" spans="14:14" ht="13.2">
      <c r="N1292" s="120"/>
    </row>
    <row r="1293" spans="14:14" ht="13.2">
      <c r="N1293" s="120"/>
    </row>
    <row r="1294" spans="14:14" ht="13.2">
      <c r="N1294" s="120"/>
    </row>
    <row r="1295" spans="14:14" ht="13.2">
      <c r="N1295" s="120"/>
    </row>
    <row r="1296" spans="14:14" ht="13.2">
      <c r="N1296" s="120"/>
    </row>
    <row r="1297" spans="14:14" ht="13.2">
      <c r="N1297" s="120"/>
    </row>
    <row r="1298" spans="14:14" ht="13.2">
      <c r="N1298" s="120"/>
    </row>
    <row r="1299" spans="14:14" ht="13.2">
      <c r="N1299" s="120"/>
    </row>
    <row r="1300" spans="14:14" ht="13.2">
      <c r="N1300" s="120"/>
    </row>
    <row r="1301" spans="14:14" ht="13.2">
      <c r="N1301" s="120"/>
    </row>
    <row r="1302" spans="14:14" ht="13.2">
      <c r="N1302" s="120"/>
    </row>
    <row r="1303" spans="14:14" ht="13.2">
      <c r="N1303" s="120"/>
    </row>
    <row r="1304" spans="14:14" ht="13.2">
      <c r="N1304" s="120"/>
    </row>
    <row r="1305" spans="14:14" ht="13.2">
      <c r="N1305" s="120"/>
    </row>
    <row r="1306" spans="14:14" ht="13.2">
      <c r="N1306" s="120"/>
    </row>
    <row r="1307" spans="14:14" ht="13.2">
      <c r="N1307" s="120"/>
    </row>
    <row r="1308" spans="14:14" ht="13.2">
      <c r="N1308" s="120"/>
    </row>
    <row r="1309" spans="14:14" ht="13.2">
      <c r="N1309" s="120"/>
    </row>
    <row r="1310" spans="14:14" ht="13.2">
      <c r="N1310" s="120"/>
    </row>
    <row r="1311" spans="14:14" ht="13.2">
      <c r="N1311" s="120"/>
    </row>
    <row r="1312" spans="14:14" ht="13.2">
      <c r="N1312" s="120"/>
    </row>
    <row r="1313" spans="14:14" ht="13.2">
      <c r="N1313" s="120"/>
    </row>
    <row r="1314" spans="14:14" ht="13.2">
      <c r="N1314" s="120"/>
    </row>
    <row r="1315" spans="14:14" ht="13.2">
      <c r="N1315" s="120"/>
    </row>
    <row r="1316" spans="14:14" ht="13.2">
      <c r="N1316" s="120"/>
    </row>
    <row r="1317" spans="14:14" ht="13.2">
      <c r="N1317" s="120"/>
    </row>
    <row r="1318" spans="14:14" ht="13.2">
      <c r="N1318" s="120"/>
    </row>
    <row r="1319" spans="14:14" ht="13.2">
      <c r="N1319" s="120"/>
    </row>
    <row r="1320" spans="14:14" ht="13.2">
      <c r="N1320" s="120"/>
    </row>
    <row r="1321" spans="14:14" ht="13.2">
      <c r="N1321" s="120"/>
    </row>
    <row r="1322" spans="14:14" ht="13.2">
      <c r="N1322" s="120"/>
    </row>
    <row r="1323" spans="14:14" ht="13.2">
      <c r="N1323" s="120"/>
    </row>
    <row r="1324" spans="14:14" ht="13.2">
      <c r="N1324" s="120"/>
    </row>
    <row r="1325" spans="14:14" ht="13.2">
      <c r="N1325" s="120"/>
    </row>
    <row r="1326" spans="14:14" ht="13.2">
      <c r="N1326" s="120"/>
    </row>
    <row r="1327" spans="14:14" ht="13.2">
      <c r="N1327" s="120"/>
    </row>
    <row r="1328" spans="14:14" ht="13.2">
      <c r="N1328" s="120"/>
    </row>
    <row r="1329" spans="14:14" ht="13.2">
      <c r="N1329" s="120"/>
    </row>
    <row r="1330" spans="14:14" ht="13.2">
      <c r="N1330" s="120"/>
    </row>
    <row r="1331" spans="14:14" ht="13.2">
      <c r="N1331" s="120"/>
    </row>
    <row r="1332" spans="14:14" ht="13.2">
      <c r="N1332" s="120"/>
    </row>
    <row r="1333" spans="14:14" ht="13.2">
      <c r="N1333" s="120"/>
    </row>
    <row r="1334" spans="14:14" ht="13.2">
      <c r="N1334" s="120"/>
    </row>
    <row r="1335" spans="14:14" ht="13.2">
      <c r="N1335" s="120"/>
    </row>
    <row r="1336" spans="14:14" ht="13.2">
      <c r="N1336" s="120"/>
    </row>
    <row r="1337" spans="14:14" ht="13.2">
      <c r="N1337" s="120"/>
    </row>
    <row r="1338" spans="14:14" ht="13.2">
      <c r="N1338" s="120"/>
    </row>
    <row r="1339" spans="14:14" ht="13.2">
      <c r="N1339" s="120"/>
    </row>
    <row r="1340" spans="14:14" ht="13.2">
      <c r="N1340" s="120"/>
    </row>
    <row r="1341" spans="14:14" ht="13.2">
      <c r="N1341" s="120"/>
    </row>
    <row r="1342" spans="14:14" ht="13.2">
      <c r="N1342" s="120"/>
    </row>
    <row r="1343" spans="14:14" ht="13.2">
      <c r="N1343" s="120"/>
    </row>
    <row r="1344" spans="14:14" ht="13.2">
      <c r="N1344" s="120"/>
    </row>
    <row r="1345" spans="14:14" ht="13.2">
      <c r="N1345" s="120"/>
    </row>
    <row r="1346" spans="14:14" ht="13.2">
      <c r="N1346" s="120"/>
    </row>
    <row r="1347" spans="14:14" ht="13.2">
      <c r="N1347" s="120"/>
    </row>
    <row r="1348" spans="14:14" ht="13.2">
      <c r="N1348" s="120"/>
    </row>
    <row r="1349" spans="14:14" ht="13.2">
      <c r="N1349" s="120"/>
    </row>
    <row r="1350" spans="14:14" ht="13.2">
      <c r="N1350" s="120"/>
    </row>
    <row r="1351" spans="14:14" ht="13.2">
      <c r="N1351" s="120"/>
    </row>
    <row r="1352" spans="14:14" ht="13.2">
      <c r="N1352" s="120"/>
    </row>
    <row r="1353" spans="14:14" ht="13.2">
      <c r="N1353" s="120"/>
    </row>
    <row r="1354" spans="14:14" ht="13.2">
      <c r="N1354" s="120"/>
    </row>
    <row r="1355" spans="14:14" ht="13.2">
      <c r="N1355" s="120"/>
    </row>
    <row r="1356" spans="14:14" ht="13.2">
      <c r="N1356" s="120"/>
    </row>
    <row r="1357" spans="14:14" ht="13.2">
      <c r="N1357" s="120"/>
    </row>
    <row r="1358" spans="14:14" ht="13.2">
      <c r="N1358" s="120"/>
    </row>
    <row r="1359" spans="14:14" ht="13.2">
      <c r="N1359" s="120"/>
    </row>
    <row r="1360" spans="14:14" ht="13.2">
      <c r="N1360" s="120"/>
    </row>
    <row r="1361" spans="14:14" ht="13.2">
      <c r="N1361" s="120"/>
    </row>
    <row r="1362" spans="14:14" ht="13.2">
      <c r="N1362" s="120"/>
    </row>
    <row r="1363" spans="14:14" ht="13.2">
      <c r="N1363" s="120"/>
    </row>
    <row r="1364" spans="14:14" ht="13.2">
      <c r="N1364" s="120"/>
    </row>
    <row r="1365" spans="14:14" ht="13.2">
      <c r="N1365" s="120"/>
    </row>
    <row r="1366" spans="14:14" ht="13.2">
      <c r="N1366" s="120"/>
    </row>
    <row r="1367" spans="14:14" ht="13.2">
      <c r="N1367" s="120"/>
    </row>
    <row r="1368" spans="14:14" ht="13.2">
      <c r="N1368" s="120"/>
    </row>
    <row r="1369" spans="14:14" ht="13.2">
      <c r="N1369" s="120"/>
    </row>
    <row r="1370" spans="14:14" ht="13.2">
      <c r="N1370" s="120"/>
    </row>
    <row r="1371" spans="14:14" ht="13.2">
      <c r="N1371" s="120"/>
    </row>
    <row r="1372" spans="14:14" ht="13.2">
      <c r="N1372" s="120"/>
    </row>
    <row r="1373" spans="14:14" ht="13.2">
      <c r="N1373" s="120"/>
    </row>
    <row r="1374" spans="14:14" ht="13.2">
      <c r="N1374" s="120"/>
    </row>
    <row r="1375" spans="14:14" ht="13.2">
      <c r="N1375" s="120"/>
    </row>
    <row r="1376" spans="14:14" ht="13.2">
      <c r="N1376" s="120"/>
    </row>
    <row r="1377" spans="14:14" ht="13.2">
      <c r="N1377" s="120"/>
    </row>
    <row r="1378" spans="14:14" ht="13.2">
      <c r="N1378" s="120"/>
    </row>
    <row r="1379" spans="14:14" ht="13.2">
      <c r="N1379" s="120"/>
    </row>
    <row r="1380" spans="14:14" ht="13.2">
      <c r="N1380" s="120"/>
    </row>
    <row r="1381" spans="14:14" ht="13.2">
      <c r="N1381" s="120"/>
    </row>
    <row r="1382" spans="14:14" ht="13.2">
      <c r="N1382" s="120"/>
    </row>
    <row r="1383" spans="14:14" ht="13.2">
      <c r="N1383" s="120"/>
    </row>
    <row r="1384" spans="14:14" ht="13.2">
      <c r="N1384" s="120"/>
    </row>
    <row r="1385" spans="14:14" ht="13.2">
      <c r="N1385" s="120"/>
    </row>
    <row r="1386" spans="14:14" ht="13.2">
      <c r="N1386" s="120"/>
    </row>
    <row r="1387" spans="14:14" ht="13.2">
      <c r="N1387" s="120"/>
    </row>
    <row r="1388" spans="14:14" ht="13.2">
      <c r="N1388" s="120"/>
    </row>
    <row r="1389" spans="14:14" ht="13.2">
      <c r="N1389" s="120"/>
    </row>
    <row r="1390" spans="14:14" ht="13.2">
      <c r="N1390" s="120"/>
    </row>
    <row r="1391" spans="14:14" ht="13.2">
      <c r="N1391" s="120"/>
    </row>
    <row r="1392" spans="14:14" ht="13.2">
      <c r="N1392" s="120"/>
    </row>
    <row r="1393" spans="14:14" ht="13.2">
      <c r="N1393" s="120"/>
    </row>
    <row r="1394" spans="14:14" ht="13.2">
      <c r="N1394" s="120"/>
    </row>
    <row r="1395" spans="14:14" ht="13.2">
      <c r="N1395" s="120"/>
    </row>
    <row r="1396" spans="14:14" ht="13.2">
      <c r="N1396" s="120"/>
    </row>
    <row r="1397" spans="14:14" ht="13.2">
      <c r="N1397" s="120"/>
    </row>
    <row r="1398" spans="14:14" ht="13.2">
      <c r="N1398" s="120"/>
    </row>
    <row r="1399" spans="14:14" ht="13.2">
      <c r="N1399" s="120"/>
    </row>
    <row r="1400" spans="14:14" ht="13.2">
      <c r="N1400" s="120"/>
    </row>
    <row r="1401" spans="14:14" ht="13.2">
      <c r="N1401" s="120"/>
    </row>
    <row r="1402" spans="14:14" ht="13.2">
      <c r="N1402" s="120"/>
    </row>
    <row r="1403" spans="14:14" ht="13.2">
      <c r="N1403" s="120"/>
    </row>
    <row r="1404" spans="14:14" ht="13.2">
      <c r="N1404" s="120"/>
    </row>
    <row r="1405" spans="14:14" ht="13.2">
      <c r="N1405" s="120"/>
    </row>
    <row r="1406" spans="14:14" ht="13.2">
      <c r="N1406" s="120"/>
    </row>
    <row r="1407" spans="14:14" ht="13.2">
      <c r="N1407" s="120"/>
    </row>
    <row r="1408" spans="14:14" ht="13.2">
      <c r="N1408" s="120"/>
    </row>
    <row r="1409" spans="14:14" ht="13.2">
      <c r="N1409" s="120"/>
    </row>
    <row r="1410" spans="14:14" ht="13.2">
      <c r="N1410" s="120"/>
    </row>
    <row r="1411" spans="14:14" ht="13.2">
      <c r="N1411" s="120"/>
    </row>
    <row r="1412" spans="14:14" ht="13.2">
      <c r="N1412" s="120"/>
    </row>
    <row r="1413" spans="14:14" ht="13.2">
      <c r="N1413" s="120"/>
    </row>
    <row r="1414" spans="14:14" ht="13.2">
      <c r="N1414" s="120"/>
    </row>
    <row r="1415" spans="14:14" ht="13.2">
      <c r="N1415" s="120"/>
    </row>
    <row r="1416" spans="14:14" ht="13.2">
      <c r="N1416" s="120"/>
    </row>
    <row r="1417" spans="14:14" ht="13.2">
      <c r="N1417" s="120"/>
    </row>
    <row r="1418" spans="14:14" ht="13.2">
      <c r="N1418" s="120"/>
    </row>
    <row r="1419" spans="14:14" ht="13.2">
      <c r="N1419" s="120"/>
    </row>
    <row r="1420" spans="14:14" ht="13.2">
      <c r="N1420" s="120"/>
    </row>
    <row r="1421" spans="14:14" ht="13.2">
      <c r="N1421" s="120"/>
    </row>
    <row r="1422" spans="14:14" ht="13.2">
      <c r="N1422" s="120"/>
    </row>
    <row r="1423" spans="14:14" ht="13.2">
      <c r="N1423" s="120"/>
    </row>
    <row r="1424" spans="14:14" ht="13.2">
      <c r="N1424" s="120"/>
    </row>
    <row r="1425" spans="14:14" ht="13.2">
      <c r="N1425" s="120"/>
    </row>
    <row r="1426" spans="14:14" ht="13.2">
      <c r="N1426" s="120"/>
    </row>
    <row r="1427" spans="14:14" ht="13.2">
      <c r="N1427" s="120"/>
    </row>
    <row r="1428" spans="14:14" ht="13.2">
      <c r="N1428" s="120"/>
    </row>
    <row r="1429" spans="14:14" ht="13.2">
      <c r="N1429" s="120"/>
    </row>
    <row r="1430" spans="14:14" ht="13.2">
      <c r="N1430" s="120"/>
    </row>
    <row r="1431" spans="14:14" ht="13.2">
      <c r="N1431" s="120"/>
    </row>
    <row r="1432" spans="14:14" ht="13.2">
      <c r="N1432" s="120"/>
    </row>
    <row r="1433" spans="14:14" ht="13.2">
      <c r="N1433" s="120"/>
    </row>
    <row r="1434" spans="14:14" ht="13.2">
      <c r="N1434" s="120"/>
    </row>
    <row r="1435" spans="14:14" ht="13.2">
      <c r="N1435" s="120"/>
    </row>
    <row r="1436" spans="14:14" ht="13.2">
      <c r="N1436" s="120"/>
    </row>
    <row r="1437" spans="14:14" ht="13.2">
      <c r="N1437" s="120"/>
    </row>
    <row r="1438" spans="14:14" ht="13.2">
      <c r="N1438" s="120"/>
    </row>
    <row r="1439" spans="14:14" ht="13.2">
      <c r="N1439" s="120"/>
    </row>
    <row r="1440" spans="14:14" ht="13.2">
      <c r="N1440" s="120"/>
    </row>
    <row r="1441" spans="14:14" ht="13.2">
      <c r="N1441" s="120"/>
    </row>
    <row r="1442" spans="14:14" ht="13.2">
      <c r="N1442" s="120"/>
    </row>
    <row r="1443" spans="14:14" ht="13.2">
      <c r="N1443" s="120"/>
    </row>
    <row r="1444" spans="14:14" ht="13.2">
      <c r="N1444" s="120"/>
    </row>
    <row r="1445" spans="14:14" ht="13.2">
      <c r="N1445" s="120"/>
    </row>
    <row r="1446" spans="14:14" ht="13.2">
      <c r="N1446" s="120"/>
    </row>
    <row r="1447" spans="14:14" ht="13.2">
      <c r="N1447" s="120"/>
    </row>
    <row r="1448" spans="14:14" ht="13.2">
      <c r="N1448" s="120"/>
    </row>
    <row r="1449" spans="14:14" ht="13.2">
      <c r="N1449" s="120"/>
    </row>
    <row r="1450" spans="14:14" ht="13.2">
      <c r="N1450" s="120"/>
    </row>
    <row r="1451" spans="14:14" ht="13.2">
      <c r="N1451" s="120"/>
    </row>
    <row r="1452" spans="14:14" ht="13.2">
      <c r="N1452" s="120"/>
    </row>
    <row r="1453" spans="14:14" ht="13.2">
      <c r="N1453" s="120"/>
    </row>
    <row r="1454" spans="14:14" ht="13.2">
      <c r="N1454" s="120"/>
    </row>
    <row r="1455" spans="14:14" ht="13.2">
      <c r="N1455" s="120"/>
    </row>
    <row r="1456" spans="14:14" ht="13.2">
      <c r="N1456" s="120"/>
    </row>
    <row r="1457" spans="14:14" ht="13.2">
      <c r="N1457" s="120"/>
    </row>
    <row r="1458" spans="14:14" ht="13.2">
      <c r="N1458" s="120"/>
    </row>
    <row r="1459" spans="14:14" ht="13.2">
      <c r="N1459" s="120"/>
    </row>
    <row r="1460" spans="14:14" ht="13.2">
      <c r="N1460" s="120"/>
    </row>
    <row r="1461" spans="14:14" ht="13.2">
      <c r="N1461" s="120"/>
    </row>
    <row r="1462" spans="14:14" ht="13.2">
      <c r="N1462" s="120"/>
    </row>
    <row r="1463" spans="14:14" ht="13.2">
      <c r="N1463" s="120"/>
    </row>
    <row r="1464" spans="14:14" ht="13.2">
      <c r="N1464" s="120"/>
    </row>
    <row r="1465" spans="14:14" ht="13.2">
      <c r="N1465" s="120"/>
    </row>
    <row r="1466" spans="14:14" ht="13.2">
      <c r="N1466" s="120"/>
    </row>
    <row r="1467" spans="14:14" ht="13.2">
      <c r="N1467" s="120"/>
    </row>
    <row r="1468" spans="14:14" ht="13.2">
      <c r="N1468" s="120"/>
    </row>
    <row r="1469" spans="14:14" ht="13.2">
      <c r="N1469" s="120"/>
    </row>
    <row r="1470" spans="14:14" ht="13.2">
      <c r="N1470" s="120"/>
    </row>
    <row r="1471" spans="14:14" ht="13.2">
      <c r="N1471" s="120"/>
    </row>
    <row r="1472" spans="14:14" ht="13.2">
      <c r="N1472" s="120"/>
    </row>
    <row r="1473" spans="14:14" ht="13.2">
      <c r="N1473" s="120"/>
    </row>
    <row r="1474" spans="14:14" ht="13.2">
      <c r="N1474" s="120"/>
    </row>
    <row r="1475" spans="14:14" ht="13.2">
      <c r="N1475" s="120"/>
    </row>
    <row r="1476" spans="14:14" ht="13.2">
      <c r="N1476" s="120"/>
    </row>
    <row r="1477" spans="14:14" ht="13.2">
      <c r="N1477" s="120"/>
    </row>
    <row r="1478" spans="14:14" ht="13.2">
      <c r="N1478" s="120"/>
    </row>
    <row r="1479" spans="14:14" ht="13.2">
      <c r="N1479" s="120"/>
    </row>
    <row r="1480" spans="14:14" ht="13.2">
      <c r="N1480" s="120"/>
    </row>
    <row r="1481" spans="14:14" ht="13.2">
      <c r="N1481" s="120"/>
    </row>
    <row r="1482" spans="14:14" ht="13.2">
      <c r="N1482" s="120"/>
    </row>
    <row r="1483" spans="14:14" ht="13.2">
      <c r="N1483" s="120"/>
    </row>
    <row r="1484" spans="14:14" ht="13.2">
      <c r="N1484" s="120"/>
    </row>
    <row r="1485" spans="14:14" ht="13.2">
      <c r="N1485" s="120"/>
    </row>
    <row r="1486" spans="14:14" ht="13.2">
      <c r="N1486" s="120"/>
    </row>
    <row r="1487" spans="14:14" ht="13.2">
      <c r="N1487" s="120"/>
    </row>
    <row r="1488" spans="14:14" ht="13.2">
      <c r="N1488" s="120"/>
    </row>
    <row r="1489" spans="14:14" ht="13.2">
      <c r="N1489" s="120"/>
    </row>
    <row r="1490" spans="14:14" ht="13.2">
      <c r="N1490" s="120"/>
    </row>
    <row r="1491" spans="14:14" ht="13.2">
      <c r="N1491" s="120"/>
    </row>
    <row r="1492" spans="14:14" ht="13.2">
      <c r="N1492" s="120"/>
    </row>
    <row r="1493" spans="14:14" ht="13.2">
      <c r="N1493" s="120"/>
    </row>
    <row r="1494" spans="14:14" ht="13.2">
      <c r="N1494" s="120"/>
    </row>
    <row r="1495" spans="14:14" ht="13.2">
      <c r="N1495" s="120"/>
    </row>
    <row r="1496" spans="14:14" ht="13.2">
      <c r="N1496" s="120"/>
    </row>
    <row r="1497" spans="14:14" ht="13.2">
      <c r="N1497" s="120"/>
    </row>
    <row r="1498" spans="14:14" ht="13.2">
      <c r="N1498" s="120"/>
    </row>
    <row r="1499" spans="14:14" ht="13.2">
      <c r="N1499" s="120"/>
    </row>
    <row r="1500" spans="14:14" ht="13.2">
      <c r="N1500" s="120"/>
    </row>
    <row r="1501" spans="14:14" ht="13.2">
      <c r="N1501" s="120"/>
    </row>
    <row r="1502" spans="14:14" ht="13.2">
      <c r="N1502" s="120"/>
    </row>
    <row r="1503" spans="14:14" ht="13.2">
      <c r="N1503" s="120"/>
    </row>
    <row r="1504" spans="14:14" ht="13.2">
      <c r="N1504" s="120"/>
    </row>
    <row r="1505" spans="14:14" ht="13.2">
      <c r="N1505" s="120"/>
    </row>
    <row r="1506" spans="14:14" ht="13.2">
      <c r="N1506" s="120"/>
    </row>
    <row r="1507" spans="14:14" ht="13.2">
      <c r="N1507" s="120"/>
    </row>
    <row r="1508" spans="14:14" ht="13.2">
      <c r="N1508" s="120"/>
    </row>
    <row r="1509" spans="14:14" ht="13.2">
      <c r="N1509" s="120"/>
    </row>
    <row r="1510" spans="14:14" ht="13.2">
      <c r="N1510" s="120"/>
    </row>
    <row r="1511" spans="14:14" ht="13.2">
      <c r="N1511" s="120"/>
    </row>
    <row r="1512" spans="14:14" ht="13.2">
      <c r="N1512" s="120"/>
    </row>
    <row r="1513" spans="14:14" ht="13.2">
      <c r="N1513" s="120"/>
    </row>
    <row r="1514" spans="14:14" ht="13.2">
      <c r="N1514" s="120"/>
    </row>
    <row r="1515" spans="14:14" ht="13.2">
      <c r="N1515" s="120"/>
    </row>
    <row r="1516" spans="14:14" ht="13.2">
      <c r="N1516" s="120"/>
    </row>
    <row r="1517" spans="14:14" ht="13.2">
      <c r="N1517" s="120"/>
    </row>
    <row r="1518" spans="14:14" ht="13.2">
      <c r="N1518" s="120"/>
    </row>
    <row r="1519" spans="14:14" ht="13.2">
      <c r="N1519" s="120"/>
    </row>
    <row r="1520" spans="14:14" ht="13.2">
      <c r="N1520" s="120"/>
    </row>
    <row r="1521" spans="14:14" ht="13.2">
      <c r="N1521" s="120"/>
    </row>
    <row r="1522" spans="14:14" ht="13.2">
      <c r="N1522" s="120"/>
    </row>
    <row r="1523" spans="14:14" ht="13.2">
      <c r="N1523" s="120"/>
    </row>
    <row r="1524" spans="14:14" ht="13.2">
      <c r="N1524" s="120"/>
    </row>
    <row r="1525" spans="14:14" ht="13.2">
      <c r="N1525" s="120"/>
    </row>
    <row r="1526" spans="14:14" ht="13.2">
      <c r="N1526" s="120"/>
    </row>
    <row r="1527" spans="14:14" ht="13.2">
      <c r="N1527" s="120"/>
    </row>
    <row r="1528" spans="14:14" ht="13.2">
      <c r="N1528" s="120"/>
    </row>
    <row r="1529" spans="14:14" ht="13.2">
      <c r="N1529" s="120"/>
    </row>
    <row r="1530" spans="14:14" ht="13.2">
      <c r="N1530" s="120"/>
    </row>
    <row r="1531" spans="14:14" ht="13.2">
      <c r="N1531" s="120"/>
    </row>
    <row r="1532" spans="14:14" ht="13.2">
      <c r="N1532" s="120"/>
    </row>
    <row r="1533" spans="14:14" ht="13.2">
      <c r="N1533" s="120"/>
    </row>
    <row r="1534" spans="14:14" ht="13.2">
      <c r="N1534" s="120"/>
    </row>
    <row r="1535" spans="14:14" ht="13.2">
      <c r="N1535" s="120"/>
    </row>
    <row r="1536" spans="14:14" ht="13.2">
      <c r="N1536" s="120"/>
    </row>
    <row r="1537" spans="14:14" ht="13.2">
      <c r="N1537" s="120"/>
    </row>
    <row r="1538" spans="14:14" ht="13.2">
      <c r="N1538" s="120"/>
    </row>
    <row r="1539" spans="14:14" ht="13.2">
      <c r="N1539" s="120"/>
    </row>
    <row r="1540" spans="14:14" ht="13.2">
      <c r="N1540" s="120"/>
    </row>
    <row r="1541" spans="14:14" ht="13.2">
      <c r="N1541" s="120"/>
    </row>
    <row r="1542" spans="14:14" ht="13.2">
      <c r="N1542" s="120"/>
    </row>
    <row r="1543" spans="14:14" ht="13.2">
      <c r="N1543" s="120"/>
    </row>
    <row r="1544" spans="14:14" ht="13.2">
      <c r="N1544" s="120"/>
    </row>
    <row r="1545" spans="14:14" ht="13.2">
      <c r="N1545" s="120"/>
    </row>
    <row r="1546" spans="14:14" ht="13.2">
      <c r="N1546" s="120"/>
    </row>
    <row r="1547" spans="14:14" ht="13.2">
      <c r="N1547" s="120"/>
    </row>
    <row r="1548" spans="14:14" ht="13.2">
      <c r="N1548" s="120"/>
    </row>
    <row r="1549" spans="14:14" ht="13.2">
      <c r="N1549" s="120"/>
    </row>
    <row r="1550" spans="14:14" ht="13.2">
      <c r="N1550" s="120"/>
    </row>
    <row r="1551" spans="14:14" ht="13.2">
      <c r="N1551" s="120"/>
    </row>
    <row r="1552" spans="14:14" ht="13.2">
      <c r="N1552" s="120"/>
    </row>
    <row r="1553" spans="14:14" ht="13.2">
      <c r="N1553" s="120"/>
    </row>
    <row r="1554" spans="14:14" ht="13.2">
      <c r="N1554" s="120"/>
    </row>
    <row r="1555" spans="14:14" ht="13.2">
      <c r="N1555" s="120"/>
    </row>
    <row r="1556" spans="14:14" ht="13.2">
      <c r="N1556" s="120"/>
    </row>
    <row r="1557" spans="14:14" ht="13.2">
      <c r="N1557" s="120"/>
    </row>
    <row r="1558" spans="14:14" ht="13.2">
      <c r="N1558" s="120"/>
    </row>
    <row r="1559" spans="14:14" ht="13.2">
      <c r="N1559" s="120"/>
    </row>
    <row r="1560" spans="14:14" ht="13.2">
      <c r="N1560" s="120"/>
    </row>
    <row r="1561" spans="14:14" ht="13.2">
      <c r="N1561" s="120"/>
    </row>
    <row r="1562" spans="14:14" ht="13.2">
      <c r="N1562" s="120"/>
    </row>
    <row r="1563" spans="14:14" ht="13.2">
      <c r="N1563" s="120"/>
    </row>
    <row r="1564" spans="14:14" ht="13.2">
      <c r="N1564" s="120"/>
    </row>
    <row r="1565" spans="14:14" ht="13.2">
      <c r="N1565" s="120"/>
    </row>
    <row r="1566" spans="14:14" ht="13.2">
      <c r="N1566" s="120"/>
    </row>
    <row r="1567" spans="14:14" ht="13.2">
      <c r="N1567" s="120"/>
    </row>
    <row r="1568" spans="14:14" ht="13.2">
      <c r="N1568" s="120"/>
    </row>
    <row r="1569" spans="14:14" ht="13.2">
      <c r="N1569" s="120"/>
    </row>
    <row r="1570" spans="14:14" ht="13.2">
      <c r="N1570" s="120"/>
    </row>
    <row r="1571" spans="14:14" ht="13.2">
      <c r="N1571" s="120"/>
    </row>
    <row r="1572" spans="14:14" ht="13.2">
      <c r="N1572" s="120"/>
    </row>
    <row r="1573" spans="14:14" ht="13.2">
      <c r="N1573" s="120"/>
    </row>
    <row r="1574" spans="14:14" ht="13.2">
      <c r="N1574" s="120"/>
    </row>
    <row r="1575" spans="14:14" ht="13.2">
      <c r="N1575" s="120"/>
    </row>
    <row r="1576" spans="14:14" ht="13.2">
      <c r="N1576" s="120"/>
    </row>
    <row r="1577" spans="14:14" ht="13.2">
      <c r="N1577" s="120"/>
    </row>
    <row r="1578" spans="14:14" ht="13.2">
      <c r="N1578" s="120"/>
    </row>
    <row r="1579" spans="14:14" ht="13.2">
      <c r="N1579" s="120"/>
    </row>
    <row r="1580" spans="14:14" ht="13.2">
      <c r="N1580" s="120"/>
    </row>
    <row r="1581" spans="14:14" ht="13.2">
      <c r="N1581" s="120"/>
    </row>
    <row r="1582" spans="14:14" ht="13.2">
      <c r="N1582" s="120"/>
    </row>
    <row r="1583" spans="14:14" ht="13.2">
      <c r="N1583" s="120"/>
    </row>
    <row r="1584" spans="14:14" ht="13.2">
      <c r="N1584" s="120"/>
    </row>
    <row r="1585" spans="14:14" ht="13.2">
      <c r="N1585" s="120"/>
    </row>
    <row r="1586" spans="14:14" ht="13.2">
      <c r="N1586" s="120"/>
    </row>
    <row r="1587" spans="14:14" ht="13.2">
      <c r="N1587" s="120"/>
    </row>
    <row r="1588" spans="14:14" ht="13.2">
      <c r="N1588" s="120"/>
    </row>
    <row r="1589" spans="14:14" ht="13.2">
      <c r="N1589" s="120"/>
    </row>
    <row r="1590" spans="14:14" ht="13.2">
      <c r="N1590" s="120"/>
    </row>
    <row r="1591" spans="14:14" ht="13.2">
      <c r="N1591" s="120"/>
    </row>
    <row r="1592" spans="14:14" ht="13.2">
      <c r="N1592" s="120"/>
    </row>
    <row r="1593" spans="14:14" ht="13.2">
      <c r="N1593" s="120"/>
    </row>
    <row r="1594" spans="14:14" ht="13.2">
      <c r="N1594" s="120"/>
    </row>
    <row r="1595" spans="14:14" ht="13.2">
      <c r="N1595" s="120"/>
    </row>
    <row r="1596" spans="14:14" ht="13.2">
      <c r="N1596" s="120"/>
    </row>
    <row r="1597" spans="14:14" ht="13.2">
      <c r="N1597" s="120"/>
    </row>
    <row r="1598" spans="14:14" ht="13.2">
      <c r="N1598" s="120"/>
    </row>
    <row r="1599" spans="14:14" ht="13.2">
      <c r="N1599" s="120"/>
    </row>
    <row r="1600" spans="14:14" ht="13.2">
      <c r="N1600" s="120"/>
    </row>
    <row r="1601" spans="14:14" ht="13.2">
      <c r="N1601" s="120"/>
    </row>
    <row r="1602" spans="14:14" ht="13.2">
      <c r="N1602" s="120"/>
    </row>
    <row r="1603" spans="14:14" ht="13.2">
      <c r="N1603" s="120"/>
    </row>
    <row r="1604" spans="14:14" ht="13.2">
      <c r="N1604" s="120"/>
    </row>
    <row r="1605" spans="14:14" ht="13.2">
      <c r="N1605" s="120"/>
    </row>
    <row r="1606" spans="14:14" ht="13.2">
      <c r="N1606" s="120"/>
    </row>
    <row r="1607" spans="14:14" ht="13.2">
      <c r="N1607" s="120"/>
    </row>
    <row r="1608" spans="14:14" ht="13.2">
      <c r="N1608" s="120"/>
    </row>
    <row r="1609" spans="14:14" ht="13.2">
      <c r="N1609" s="120"/>
    </row>
    <row r="1610" spans="14:14" ht="13.2">
      <c r="N1610" s="120"/>
    </row>
    <row r="1611" spans="14:14" ht="13.2">
      <c r="N1611" s="120"/>
    </row>
    <row r="1612" spans="14:14" ht="13.2">
      <c r="N1612" s="120"/>
    </row>
    <row r="1613" spans="14:14" ht="13.2">
      <c r="N1613" s="120"/>
    </row>
    <row r="1614" spans="14:14" ht="13.2">
      <c r="N1614" s="120"/>
    </row>
    <row r="1615" spans="14:14" ht="13.2">
      <c r="N1615" s="120"/>
    </row>
    <row r="1616" spans="14:14" ht="13.2">
      <c r="N1616" s="120"/>
    </row>
    <row r="1617" spans="14:14" ht="13.2">
      <c r="N1617" s="120"/>
    </row>
    <row r="1618" spans="14:14" ht="13.2">
      <c r="N1618" s="120"/>
    </row>
    <row r="1619" spans="14:14" ht="13.2">
      <c r="N1619" s="120"/>
    </row>
    <row r="1620" spans="14:14" ht="13.2">
      <c r="N1620" s="120"/>
    </row>
    <row r="1621" spans="14:14" ht="13.2">
      <c r="N1621" s="120"/>
    </row>
    <row r="1622" spans="14:14" ht="13.2">
      <c r="N1622" s="120"/>
    </row>
    <row r="1623" spans="14:14" ht="13.2">
      <c r="N1623" s="120"/>
    </row>
    <row r="1624" spans="14:14" ht="13.2">
      <c r="N1624" s="120"/>
    </row>
    <row r="1625" spans="14:14" ht="13.2">
      <c r="N1625" s="120"/>
    </row>
    <row r="1626" spans="14:14" ht="13.2">
      <c r="N1626" s="120"/>
    </row>
    <row r="1627" spans="14:14" ht="13.2">
      <c r="N1627" s="120"/>
    </row>
    <row r="1628" spans="14:14" ht="13.2">
      <c r="N1628" s="120"/>
    </row>
    <row r="1629" spans="14:14" ht="13.2">
      <c r="N1629" s="120"/>
    </row>
    <row r="1630" spans="14:14" ht="13.2">
      <c r="N1630" s="120"/>
    </row>
    <row r="1631" spans="14:14" ht="13.2">
      <c r="N1631" s="120"/>
    </row>
    <row r="1632" spans="14:14" ht="13.2">
      <c r="N1632" s="120"/>
    </row>
    <row r="1633" spans="14:14" ht="13.2">
      <c r="N1633" s="120"/>
    </row>
    <row r="1634" spans="14:14" ht="13.2">
      <c r="N1634" s="120"/>
    </row>
    <row r="1635" spans="14:14" ht="13.2">
      <c r="N1635" s="120"/>
    </row>
    <row r="1636" spans="14:14" ht="13.2">
      <c r="N1636" s="120"/>
    </row>
    <row r="1637" spans="14:14" ht="13.2">
      <c r="N1637" s="120"/>
    </row>
    <row r="1638" spans="14:14" ht="13.2">
      <c r="N1638" s="120"/>
    </row>
    <row r="1639" spans="14:14" ht="13.2">
      <c r="N1639" s="120"/>
    </row>
    <row r="1640" spans="14:14" ht="13.2">
      <c r="N1640" s="120"/>
    </row>
    <row r="1641" spans="14:14" ht="13.2">
      <c r="N1641" s="120"/>
    </row>
    <row r="1642" spans="14:14" ht="13.2">
      <c r="N1642" s="120"/>
    </row>
    <row r="1643" spans="14:14" ht="13.2">
      <c r="N1643" s="120"/>
    </row>
    <row r="1644" spans="14:14" ht="13.2">
      <c r="N1644" s="120"/>
    </row>
    <row r="1645" spans="14:14" ht="13.2">
      <c r="N1645" s="120"/>
    </row>
    <row r="1646" spans="14:14" ht="13.2">
      <c r="N1646" s="120"/>
    </row>
    <row r="1647" spans="14:14" ht="13.2">
      <c r="N1647" s="120"/>
    </row>
    <row r="1648" spans="14:14" ht="13.2">
      <c r="N1648" s="120"/>
    </row>
    <row r="1649" spans="14:14" ht="13.2">
      <c r="N1649" s="120"/>
    </row>
    <row r="1650" spans="14:14" ht="13.2">
      <c r="N1650" s="120"/>
    </row>
    <row r="1651" spans="14:14" ht="13.2">
      <c r="N1651" s="120"/>
    </row>
    <row r="1652" spans="14:14" ht="13.2">
      <c r="N1652" s="120"/>
    </row>
    <row r="1653" spans="14:14" ht="13.2">
      <c r="N1653" s="120"/>
    </row>
    <row r="1654" spans="14:14" ht="13.2">
      <c r="N1654" s="120"/>
    </row>
    <row r="1655" spans="14:14" ht="13.2">
      <c r="N1655" s="120"/>
    </row>
    <row r="1656" spans="14:14" ht="13.2">
      <c r="N1656" s="120"/>
    </row>
    <row r="1657" spans="14:14" ht="13.2">
      <c r="N1657" s="120"/>
    </row>
    <row r="1658" spans="14:14" ht="13.2">
      <c r="N1658" s="120"/>
    </row>
    <row r="1659" spans="14:14" ht="13.2">
      <c r="N1659" s="120"/>
    </row>
    <row r="1660" spans="14:14" ht="13.2">
      <c r="N1660" s="120"/>
    </row>
    <row r="1661" spans="14:14" ht="13.2">
      <c r="N1661" s="120"/>
    </row>
    <row r="1662" spans="14:14" ht="13.2">
      <c r="N1662" s="120"/>
    </row>
    <row r="1663" spans="14:14" ht="13.2">
      <c r="N1663" s="120"/>
    </row>
    <row r="1664" spans="14:14" ht="13.2">
      <c r="N1664" s="120"/>
    </row>
    <row r="1665" spans="14:14" ht="13.2">
      <c r="N1665" s="120"/>
    </row>
    <row r="1666" spans="14:14" ht="13.2">
      <c r="N1666" s="120"/>
    </row>
    <row r="1667" spans="14:14" ht="13.2">
      <c r="N1667" s="120"/>
    </row>
    <row r="1668" spans="14:14" ht="13.2">
      <c r="N1668" s="120"/>
    </row>
    <row r="1669" spans="14:14" ht="13.2">
      <c r="N1669" s="120"/>
    </row>
    <row r="1670" spans="14:14" ht="13.2">
      <c r="N1670" s="120"/>
    </row>
    <row r="1671" spans="14:14" ht="13.2">
      <c r="N1671" s="120"/>
    </row>
    <row r="1672" spans="14:14" ht="13.2">
      <c r="N1672" s="120"/>
    </row>
    <row r="1673" spans="14:14" ht="13.2">
      <c r="N1673" s="120"/>
    </row>
    <row r="1674" spans="14:14" ht="13.2">
      <c r="N1674" s="120"/>
    </row>
    <row r="1675" spans="14:14" ht="13.2">
      <c r="N1675" s="120"/>
    </row>
    <row r="1676" spans="14:14" ht="13.2">
      <c r="N1676" s="120"/>
    </row>
    <row r="1677" spans="14:14" ht="13.2">
      <c r="N1677" s="120"/>
    </row>
    <row r="1678" spans="14:14" ht="13.2">
      <c r="N1678" s="120"/>
    </row>
    <row r="1679" spans="14:14" ht="13.2">
      <c r="N1679" s="120"/>
    </row>
    <row r="1680" spans="14:14" ht="13.2">
      <c r="N1680" s="120"/>
    </row>
    <row r="1681" spans="14:14" ht="13.2">
      <c r="N1681" s="120"/>
    </row>
    <row r="1682" spans="14:14" ht="13.2">
      <c r="N1682" s="120"/>
    </row>
    <row r="1683" spans="14:14" ht="13.2">
      <c r="N1683" s="120"/>
    </row>
    <row r="1684" spans="14:14" ht="13.2">
      <c r="N1684" s="120"/>
    </row>
    <row r="1685" spans="14:14" ht="13.2">
      <c r="N1685" s="120"/>
    </row>
    <row r="1686" spans="14:14" ht="13.2">
      <c r="N1686" s="120"/>
    </row>
    <row r="1687" spans="14:14" ht="13.2">
      <c r="N1687" s="120"/>
    </row>
    <row r="1688" spans="14:14" ht="13.2">
      <c r="N1688" s="120"/>
    </row>
    <row r="1689" spans="14:14" ht="13.2">
      <c r="N1689" s="120"/>
    </row>
    <row r="1690" spans="14:14" ht="13.2">
      <c r="N1690" s="120"/>
    </row>
    <row r="1691" spans="14:14" ht="13.2">
      <c r="N1691" s="120"/>
    </row>
    <row r="1692" spans="14:14" ht="13.2">
      <c r="N1692" s="120"/>
    </row>
    <row r="1693" spans="14:14" ht="13.2">
      <c r="N1693" s="120"/>
    </row>
    <row r="1694" spans="14:14" ht="13.2">
      <c r="N1694" s="120"/>
    </row>
    <row r="1695" spans="14:14" ht="13.2">
      <c r="N1695" s="120"/>
    </row>
    <row r="1696" spans="14:14" ht="13.2">
      <c r="N1696" s="120"/>
    </row>
    <row r="1697" spans="14:14" ht="13.2">
      <c r="N1697" s="120"/>
    </row>
    <row r="1698" spans="14:14" ht="13.2">
      <c r="N1698" s="120"/>
    </row>
    <row r="1699" spans="14:14" ht="13.2">
      <c r="N1699" s="120"/>
    </row>
    <row r="1700" spans="14:14" ht="13.2">
      <c r="N1700" s="120"/>
    </row>
    <row r="1701" spans="14:14" ht="13.2">
      <c r="N1701" s="120"/>
    </row>
    <row r="1702" spans="14:14" ht="13.2">
      <c r="N1702" s="120"/>
    </row>
    <row r="1703" spans="14:14" ht="13.2">
      <c r="N1703" s="120"/>
    </row>
    <row r="1704" spans="14:14" ht="13.2">
      <c r="N1704" s="120"/>
    </row>
    <row r="1705" spans="14:14" ht="13.2">
      <c r="N1705" s="120"/>
    </row>
    <row r="1706" spans="14:14" ht="13.2">
      <c r="N1706" s="120"/>
    </row>
    <row r="1707" spans="14:14" ht="13.2">
      <c r="N1707" s="120"/>
    </row>
    <row r="1708" spans="14:14" ht="13.2">
      <c r="N1708" s="120"/>
    </row>
    <row r="1709" spans="14:14" ht="13.2">
      <c r="N1709" s="120"/>
    </row>
    <row r="1710" spans="14:14" ht="13.2">
      <c r="N1710" s="120"/>
    </row>
    <row r="1711" spans="14:14" ht="13.2">
      <c r="N1711" s="120"/>
    </row>
    <row r="1712" spans="14:14" ht="13.2">
      <c r="N1712" s="120"/>
    </row>
    <row r="1713" spans="14:14" ht="13.2">
      <c r="N1713" s="120"/>
    </row>
    <row r="1714" spans="14:14" ht="13.2">
      <c r="N1714" s="120"/>
    </row>
    <row r="1715" spans="14:14" ht="13.2">
      <c r="N1715" s="120"/>
    </row>
    <row r="1716" spans="14:14" ht="13.2">
      <c r="N1716" s="120"/>
    </row>
    <row r="1717" spans="14:14" ht="13.2">
      <c r="N1717" s="120"/>
    </row>
    <row r="1718" spans="14:14" ht="13.2">
      <c r="N1718" s="120"/>
    </row>
    <row r="1719" spans="14:14" ht="13.2">
      <c r="N1719" s="120"/>
    </row>
    <row r="1720" spans="14:14" ht="13.2">
      <c r="N1720" s="120"/>
    </row>
    <row r="1721" spans="14:14" ht="13.2">
      <c r="N1721" s="120"/>
    </row>
    <row r="1722" spans="14:14" ht="13.2">
      <c r="N1722" s="120"/>
    </row>
    <row r="1723" spans="14:14" ht="13.2">
      <c r="N1723" s="120"/>
    </row>
    <row r="1724" spans="14:14" ht="13.2">
      <c r="N1724" s="120"/>
    </row>
    <row r="1725" spans="14:14" ht="13.2">
      <c r="N1725" s="120"/>
    </row>
    <row r="1726" spans="14:14" ht="13.2">
      <c r="N1726" s="120"/>
    </row>
    <row r="1727" spans="14:14" ht="13.2">
      <c r="N1727" s="120"/>
    </row>
    <row r="1728" spans="14:14" ht="13.2">
      <c r="N1728" s="120"/>
    </row>
    <row r="1729" spans="14:14" ht="13.2">
      <c r="N1729" s="120"/>
    </row>
    <row r="1730" spans="14:14" ht="13.2">
      <c r="N1730" s="120"/>
    </row>
    <row r="1731" spans="14:14" ht="13.2">
      <c r="N1731" s="120"/>
    </row>
    <row r="1732" spans="14:14" ht="13.2">
      <c r="N1732" s="120"/>
    </row>
    <row r="1733" spans="14:14" ht="13.2">
      <c r="N1733" s="120"/>
    </row>
    <row r="1734" spans="14:14" ht="13.2">
      <c r="N1734" s="120"/>
    </row>
    <row r="1735" spans="14:14" ht="13.2">
      <c r="N1735" s="120"/>
    </row>
    <row r="1736" spans="14:14" ht="13.2">
      <c r="N1736" s="120"/>
    </row>
    <row r="1737" spans="14:14" ht="13.2">
      <c r="N1737" s="120"/>
    </row>
    <row r="1738" spans="14:14" ht="13.2">
      <c r="N1738" s="120"/>
    </row>
    <row r="1739" spans="14:14" ht="13.2">
      <c r="N1739" s="120"/>
    </row>
    <row r="1740" spans="14:14" ht="13.2">
      <c r="N1740" s="120"/>
    </row>
    <row r="1741" spans="14:14" ht="13.2">
      <c r="N1741" s="120"/>
    </row>
    <row r="1742" spans="14:14" ht="13.2">
      <c r="N1742" s="120"/>
    </row>
    <row r="1743" spans="14:14" ht="13.2">
      <c r="N1743" s="120"/>
    </row>
    <row r="1744" spans="14:14" ht="13.2">
      <c r="N1744" s="120"/>
    </row>
    <row r="1745" spans="14:14" ht="13.2">
      <c r="N1745" s="120"/>
    </row>
    <row r="1746" spans="14:14" ht="13.2">
      <c r="N1746" s="120"/>
    </row>
    <row r="1747" spans="14:14" ht="13.2">
      <c r="N1747" s="120"/>
    </row>
    <row r="1748" spans="14:14" ht="13.2">
      <c r="N1748" s="120"/>
    </row>
    <row r="1749" spans="14:14" ht="13.2">
      <c r="N1749" s="120"/>
    </row>
    <row r="1750" spans="14:14" ht="13.2">
      <c r="N1750" s="120"/>
    </row>
    <row r="1751" spans="14:14" ht="13.2">
      <c r="N1751" s="120"/>
    </row>
    <row r="1752" spans="14:14" ht="13.2">
      <c r="N1752" s="120"/>
    </row>
    <row r="1753" spans="14:14" ht="13.2">
      <c r="N1753" s="120"/>
    </row>
    <row r="1754" spans="14:14" ht="13.2">
      <c r="N1754" s="120"/>
    </row>
    <row r="1755" spans="14:14" ht="13.2">
      <c r="N1755" s="120"/>
    </row>
    <row r="1756" spans="14:14" ht="13.2">
      <c r="N1756" s="120"/>
    </row>
    <row r="1757" spans="14:14" ht="13.2">
      <c r="N1757" s="120"/>
    </row>
    <row r="1758" spans="14:14" ht="13.2">
      <c r="N1758" s="120"/>
    </row>
    <row r="1759" spans="14:14" ht="13.2">
      <c r="N1759" s="120"/>
    </row>
    <row r="1760" spans="14:14" ht="13.2">
      <c r="N1760" s="120"/>
    </row>
    <row r="1761" spans="14:14" ht="13.2">
      <c r="N1761" s="120"/>
    </row>
    <row r="1762" spans="14:14" ht="13.2">
      <c r="N1762" s="120"/>
    </row>
    <row r="1763" spans="14:14" ht="13.2">
      <c r="N1763" s="120"/>
    </row>
    <row r="1764" spans="14:14" ht="13.2">
      <c r="N1764" s="120"/>
    </row>
    <row r="1765" spans="14:14" ht="13.2">
      <c r="N1765" s="120"/>
    </row>
    <row r="1766" spans="14:14" ht="13.2">
      <c r="N1766" s="120"/>
    </row>
    <row r="1767" spans="14:14" ht="13.2">
      <c r="N1767" s="120"/>
    </row>
    <row r="1768" spans="14:14" ht="13.2">
      <c r="N1768" s="120"/>
    </row>
    <row r="1769" spans="14:14" ht="13.2">
      <c r="N1769" s="120"/>
    </row>
    <row r="1770" spans="14:14" ht="13.2">
      <c r="N1770" s="120"/>
    </row>
    <row r="1771" spans="14:14" ht="13.2">
      <c r="N1771" s="120"/>
    </row>
    <row r="1772" spans="14:14" ht="13.2">
      <c r="N1772" s="120"/>
    </row>
    <row r="1773" spans="14:14" ht="13.2">
      <c r="N1773" s="120"/>
    </row>
    <row r="1774" spans="14:14" ht="13.2">
      <c r="N1774" s="120"/>
    </row>
    <row r="1775" spans="14:14" ht="13.2">
      <c r="N1775" s="120"/>
    </row>
    <row r="1776" spans="14:14" ht="13.2">
      <c r="N1776" s="120"/>
    </row>
    <row r="1777" spans="14:14" ht="13.2">
      <c r="N1777" s="120"/>
    </row>
    <row r="1778" spans="14:14" ht="13.2">
      <c r="N1778" s="120"/>
    </row>
    <row r="1779" spans="14:14" ht="13.2">
      <c r="N1779" s="120"/>
    </row>
    <row r="1780" spans="14:14" ht="13.2">
      <c r="N1780" s="120"/>
    </row>
    <row r="1781" spans="14:14" ht="13.2">
      <c r="N1781" s="120"/>
    </row>
    <row r="1782" spans="14:14" ht="13.2">
      <c r="N1782" s="120"/>
    </row>
    <row r="1783" spans="14:14" ht="13.2">
      <c r="N1783" s="120"/>
    </row>
    <row r="1784" spans="14:14" ht="13.2">
      <c r="N1784" s="120"/>
    </row>
    <row r="1785" spans="14:14" ht="13.2">
      <c r="N1785" s="120"/>
    </row>
    <row r="1786" spans="14:14" ht="13.2">
      <c r="N1786" s="120"/>
    </row>
    <row r="1787" spans="14:14" ht="13.2">
      <c r="N1787" s="120"/>
    </row>
    <row r="1788" spans="14:14" ht="13.2">
      <c r="N1788" s="120"/>
    </row>
    <row r="1789" spans="14:14" ht="13.2">
      <c r="N1789" s="120"/>
    </row>
    <row r="1790" spans="14:14" ht="13.2">
      <c r="N1790" s="120"/>
    </row>
    <row r="1791" spans="14:14" ht="13.2">
      <c r="N1791" s="120"/>
    </row>
    <row r="1792" spans="14:14" ht="13.2">
      <c r="N1792" s="120"/>
    </row>
    <row r="1793" spans="14:14" ht="13.2">
      <c r="N1793" s="120"/>
    </row>
    <row r="1794" spans="14:14" ht="13.2">
      <c r="N1794" s="120"/>
    </row>
    <row r="1795" spans="14:14" ht="13.2">
      <c r="N1795" s="120"/>
    </row>
    <row r="1796" spans="14:14" ht="13.2">
      <c r="N1796" s="120"/>
    </row>
    <row r="1797" spans="14:14" ht="13.2">
      <c r="N1797" s="120"/>
    </row>
    <row r="1798" spans="14:14" ht="13.2">
      <c r="N1798" s="120"/>
    </row>
    <row r="1799" spans="14:14" ht="13.2">
      <c r="N1799" s="120"/>
    </row>
    <row r="1800" spans="14:14" ht="13.2">
      <c r="N1800" s="120"/>
    </row>
    <row r="1801" spans="14:14" ht="13.2">
      <c r="N1801" s="120"/>
    </row>
    <row r="1802" spans="14:14" ht="13.2">
      <c r="N1802" s="120"/>
    </row>
    <row r="1803" spans="14:14" ht="13.2">
      <c r="N1803" s="120"/>
    </row>
    <row r="1804" spans="14:14" ht="13.2">
      <c r="N1804" s="120"/>
    </row>
    <row r="1805" spans="14:14" ht="13.2">
      <c r="N1805" s="120"/>
    </row>
    <row r="1806" spans="14:14" ht="13.2">
      <c r="N1806" s="120"/>
    </row>
    <row r="1807" spans="14:14" ht="13.2">
      <c r="N1807" s="120"/>
    </row>
    <row r="1808" spans="14:14" ht="13.2">
      <c r="N1808" s="120"/>
    </row>
    <row r="1809" spans="14:14" ht="13.2">
      <c r="N1809" s="120"/>
    </row>
    <row r="1810" spans="14:14" ht="13.2">
      <c r="N1810" s="120"/>
    </row>
    <row r="1811" spans="14:14" ht="13.2">
      <c r="N1811" s="120"/>
    </row>
    <row r="1812" spans="14:14" ht="13.2">
      <c r="N1812" s="120"/>
    </row>
    <row r="1813" spans="14:14" ht="13.2">
      <c r="N1813" s="120"/>
    </row>
    <row r="1814" spans="14:14" ht="13.2">
      <c r="N1814" s="120"/>
    </row>
    <row r="1815" spans="14:14" ht="13.2">
      <c r="N1815" s="120"/>
    </row>
    <row r="1816" spans="14:14" ht="13.2">
      <c r="N1816" s="120"/>
    </row>
    <row r="1817" spans="14:14" ht="13.2">
      <c r="N1817" s="120"/>
    </row>
    <row r="1818" spans="14:14" ht="13.2">
      <c r="N1818" s="120"/>
    </row>
    <row r="1819" spans="14:14" ht="13.2">
      <c r="N1819" s="120"/>
    </row>
    <row r="1820" spans="14:14" ht="13.2">
      <c r="N1820" s="120"/>
    </row>
    <row r="1821" spans="14:14" ht="13.2">
      <c r="N1821" s="120"/>
    </row>
    <row r="1822" spans="14:14" ht="13.2">
      <c r="N1822" s="120"/>
    </row>
    <row r="1823" spans="14:14" ht="13.2">
      <c r="N1823" s="120"/>
    </row>
    <row r="1824" spans="14:14" ht="13.2">
      <c r="N1824" s="120"/>
    </row>
    <row r="1825" spans="14:14" ht="13.2">
      <c r="N1825" s="120"/>
    </row>
    <row r="1826" spans="14:14" ht="13.2">
      <c r="N1826" s="120"/>
    </row>
    <row r="1827" spans="14:14" ht="13.2">
      <c r="N1827" s="120"/>
    </row>
    <row r="1828" spans="14:14" ht="13.2">
      <c r="N1828" s="120"/>
    </row>
    <row r="1829" spans="14:14" ht="13.2">
      <c r="N1829" s="120"/>
    </row>
    <row r="1830" spans="14:14" ht="13.2">
      <c r="N1830" s="120"/>
    </row>
    <row r="1831" spans="14:14" ht="13.2">
      <c r="N1831" s="120"/>
    </row>
    <row r="1832" spans="14:14" ht="13.2">
      <c r="N1832" s="120"/>
    </row>
    <row r="1833" spans="14:14" ht="13.2">
      <c r="N1833" s="120"/>
    </row>
    <row r="1834" spans="14:14" ht="13.2">
      <c r="N1834" s="120"/>
    </row>
    <row r="1835" spans="14:14" ht="13.2">
      <c r="N1835" s="120"/>
    </row>
    <row r="1836" spans="14:14" ht="13.2">
      <c r="N1836" s="120"/>
    </row>
    <row r="1837" spans="14:14" ht="13.2">
      <c r="N1837" s="120"/>
    </row>
    <row r="1838" spans="14:14" ht="13.2">
      <c r="N1838" s="120"/>
    </row>
    <row r="1839" spans="14:14" ht="13.2">
      <c r="N1839" s="120"/>
    </row>
    <row r="1840" spans="14:14" ht="13.2">
      <c r="N1840" s="120"/>
    </row>
    <row r="1841" spans="14:14" ht="13.2">
      <c r="N1841" s="120"/>
    </row>
    <row r="1842" spans="14:14" ht="13.2">
      <c r="N1842" s="120"/>
    </row>
    <row r="1843" spans="14:14" ht="13.2">
      <c r="N1843" s="120"/>
    </row>
    <row r="1844" spans="14:14" ht="13.2">
      <c r="N1844" s="120"/>
    </row>
    <row r="1845" spans="14:14" ht="13.2">
      <c r="N1845" s="120"/>
    </row>
    <row r="1846" spans="14:14" ht="13.2">
      <c r="N1846" s="120"/>
    </row>
    <row r="1847" spans="14:14" ht="13.2">
      <c r="N1847" s="120"/>
    </row>
    <row r="1848" spans="14:14" ht="13.2">
      <c r="N1848" s="120"/>
    </row>
    <row r="1849" spans="14:14" ht="13.2">
      <c r="N1849" s="120"/>
    </row>
    <row r="1850" spans="14:14" ht="13.2">
      <c r="N1850" s="120"/>
    </row>
    <row r="1851" spans="14:14" ht="13.2">
      <c r="N1851" s="120"/>
    </row>
    <row r="1852" spans="14:14" ht="13.2">
      <c r="N1852" s="120"/>
    </row>
    <row r="1853" spans="14:14" ht="13.2">
      <c r="N1853" s="120"/>
    </row>
    <row r="1854" spans="14:14" ht="13.2">
      <c r="N1854" s="120"/>
    </row>
    <row r="1855" spans="14:14" ht="13.2">
      <c r="N1855" s="120"/>
    </row>
    <row r="1856" spans="14:14" ht="13.2">
      <c r="N1856" s="120"/>
    </row>
    <row r="1857" spans="14:14" ht="13.2">
      <c r="N1857" s="120"/>
    </row>
    <row r="1858" spans="14:14" ht="13.2">
      <c r="N1858" s="120"/>
    </row>
    <row r="1859" spans="14:14" ht="13.2">
      <c r="N1859" s="120"/>
    </row>
    <row r="1860" spans="14:14" ht="13.2">
      <c r="N1860" s="120"/>
    </row>
    <row r="1861" spans="14:14" ht="13.2">
      <c r="N1861" s="120"/>
    </row>
    <row r="1862" spans="14:14" ht="13.2">
      <c r="N1862" s="120"/>
    </row>
    <row r="1863" spans="14:14" ht="13.2">
      <c r="N1863" s="120"/>
    </row>
    <row r="1864" spans="14:14" ht="13.2">
      <c r="N1864" s="120"/>
    </row>
    <row r="1865" spans="14:14" ht="13.2">
      <c r="N1865" s="120"/>
    </row>
    <row r="1866" spans="14:14" ht="13.2">
      <c r="N1866" s="120"/>
    </row>
    <row r="1867" spans="14:14" ht="13.2">
      <c r="N1867" s="120"/>
    </row>
    <row r="1868" spans="14:14" ht="13.2">
      <c r="N1868" s="120"/>
    </row>
    <row r="1869" spans="14:14" ht="13.2">
      <c r="N1869" s="120"/>
    </row>
    <row r="1870" spans="14:14" ht="13.2">
      <c r="N1870" s="120"/>
    </row>
    <row r="1871" spans="14:14" ht="13.2">
      <c r="N1871" s="120"/>
    </row>
    <row r="1872" spans="14:14" ht="13.2">
      <c r="N1872" s="120"/>
    </row>
    <row r="1873" spans="14:14" ht="13.2">
      <c r="N1873" s="120"/>
    </row>
    <row r="1874" spans="14:14" ht="13.2">
      <c r="N1874" s="120"/>
    </row>
    <row r="1875" spans="14:14" ht="13.2">
      <c r="N1875" s="120"/>
    </row>
    <row r="1876" spans="14:14" ht="13.2">
      <c r="N1876" s="120"/>
    </row>
    <row r="1877" spans="14:14" ht="13.2">
      <c r="N1877" s="120"/>
    </row>
    <row r="1878" spans="14:14" ht="13.2">
      <c r="N1878" s="120"/>
    </row>
    <row r="1879" spans="14:14" ht="13.2">
      <c r="N1879" s="120"/>
    </row>
    <row r="1880" spans="14:14" ht="13.2">
      <c r="N1880" s="120"/>
    </row>
    <row r="1881" spans="14:14" ht="13.2">
      <c r="N1881" s="120"/>
    </row>
    <row r="1882" spans="14:14" ht="13.2">
      <c r="N1882" s="120"/>
    </row>
    <row r="1883" spans="14:14" ht="13.2">
      <c r="N1883" s="120"/>
    </row>
    <row r="1884" spans="14:14" ht="13.2">
      <c r="N1884" s="120"/>
    </row>
    <row r="1885" spans="14:14" ht="13.2">
      <c r="N1885" s="120"/>
    </row>
    <row r="1886" spans="14:14" ht="13.2">
      <c r="N1886" s="120"/>
    </row>
    <row r="1887" spans="14:14" ht="13.2">
      <c r="N1887" s="120"/>
    </row>
    <row r="1888" spans="14:14" ht="13.2">
      <c r="N1888" s="120"/>
    </row>
    <row r="1889" spans="14:14" ht="13.2">
      <c r="N1889" s="120"/>
    </row>
    <row r="1890" spans="14:14" ht="13.2">
      <c r="N1890" s="120"/>
    </row>
    <row r="1891" spans="14:14" ht="13.2">
      <c r="N1891" s="120"/>
    </row>
    <row r="1892" spans="14:14" ht="13.2">
      <c r="N1892" s="120"/>
    </row>
    <row r="1893" spans="14:14" ht="13.2">
      <c r="N1893" s="120"/>
    </row>
    <row r="1894" spans="14:14" ht="13.2">
      <c r="N1894" s="120"/>
    </row>
    <row r="1895" spans="14:14" ht="13.2">
      <c r="N1895" s="120"/>
    </row>
    <row r="1896" spans="14:14" ht="13.2">
      <c r="N1896" s="120"/>
    </row>
    <row r="1897" spans="14:14" ht="13.2">
      <c r="N1897" s="120"/>
    </row>
    <row r="1898" spans="14:14" ht="13.2">
      <c r="N1898" s="120"/>
    </row>
    <row r="1899" spans="14:14" ht="13.2">
      <c r="N1899" s="120"/>
    </row>
    <row r="1900" spans="14:14" ht="13.2">
      <c r="N1900" s="120"/>
    </row>
    <row r="1901" spans="14:14" ht="13.2">
      <c r="N1901" s="120"/>
    </row>
    <row r="1902" spans="14:14" ht="13.2">
      <c r="N1902" s="120"/>
    </row>
    <row r="1903" spans="14:14" ht="13.2">
      <c r="N1903" s="120"/>
    </row>
    <row r="1904" spans="14:14" ht="13.2">
      <c r="N1904" s="120"/>
    </row>
    <row r="1905" spans="14:14" ht="13.2">
      <c r="N1905" s="120"/>
    </row>
    <row r="1906" spans="14:14" ht="13.2">
      <c r="N1906" s="120"/>
    </row>
    <row r="1907" spans="14:14" ht="13.2">
      <c r="N1907" s="120"/>
    </row>
    <row r="1908" spans="14:14" ht="13.2">
      <c r="N1908" s="120"/>
    </row>
    <row r="1909" spans="14:14" ht="13.2">
      <c r="N1909" s="120"/>
    </row>
    <row r="1910" spans="14:14" ht="13.2">
      <c r="N1910" s="120"/>
    </row>
    <row r="1911" spans="14:14" ht="13.2">
      <c r="N1911" s="120"/>
    </row>
    <row r="1912" spans="14:14" ht="13.2">
      <c r="N1912" s="120"/>
    </row>
    <row r="1913" spans="14:14" ht="13.2">
      <c r="N1913" s="120"/>
    </row>
    <row r="1914" spans="14:14" ht="13.2">
      <c r="N1914" s="120"/>
    </row>
    <row r="1915" spans="14:14" ht="13.2">
      <c r="N1915" s="120"/>
    </row>
    <row r="1916" spans="14:14" ht="13.2">
      <c r="N1916" s="120"/>
    </row>
    <row r="1917" spans="14:14" ht="13.2">
      <c r="N1917" s="120"/>
    </row>
    <row r="1918" spans="14:14" ht="13.2">
      <c r="N1918" s="120"/>
    </row>
    <row r="1919" spans="14:14" ht="13.2">
      <c r="N1919" s="120"/>
    </row>
    <row r="1920" spans="14:14" ht="13.2">
      <c r="N1920" s="120"/>
    </row>
    <row r="1921" spans="14:14" ht="13.2">
      <c r="N1921" s="120"/>
    </row>
    <row r="1922" spans="14:14" ht="13.2">
      <c r="N1922" s="120"/>
    </row>
    <row r="1923" spans="14:14" ht="13.2">
      <c r="N1923" s="120"/>
    </row>
    <row r="1924" spans="14:14" ht="13.2">
      <c r="N1924" s="120"/>
    </row>
    <row r="1925" spans="14:14" ht="13.2">
      <c r="N1925" s="120"/>
    </row>
    <row r="1926" spans="14:14" ht="13.2">
      <c r="N1926" s="120"/>
    </row>
    <row r="1927" spans="14:14" ht="13.2">
      <c r="N1927" s="120"/>
    </row>
    <row r="1928" spans="14:14" ht="13.2">
      <c r="N1928" s="120"/>
    </row>
    <row r="1929" spans="14:14" ht="13.2">
      <c r="N1929" s="120"/>
    </row>
    <row r="1930" spans="14:14" ht="13.2">
      <c r="N1930" s="120"/>
    </row>
    <row r="1931" spans="14:14" ht="13.2">
      <c r="N1931" s="120"/>
    </row>
    <row r="1932" spans="14:14" ht="13.2">
      <c r="N1932" s="120"/>
    </row>
    <row r="1933" spans="14:14" ht="13.2">
      <c r="N1933" s="120"/>
    </row>
    <row r="1934" spans="14:14" ht="13.2">
      <c r="N1934" s="120"/>
    </row>
    <row r="1935" spans="14:14" ht="13.2">
      <c r="N1935" s="120"/>
    </row>
    <row r="1936" spans="14:14" ht="13.2">
      <c r="N1936" s="120"/>
    </row>
    <row r="1937" spans="14:14" ht="13.2">
      <c r="N1937" s="120"/>
    </row>
    <row r="1938" spans="14:14" ht="13.2">
      <c r="N1938" s="120"/>
    </row>
    <row r="1939" spans="14:14" ht="13.2">
      <c r="N1939" s="120"/>
    </row>
    <row r="1940" spans="14:14" ht="13.2">
      <c r="N1940" s="120"/>
    </row>
    <row r="1941" spans="14:14" ht="13.2">
      <c r="N1941" s="120"/>
    </row>
    <row r="1942" spans="14:14" ht="13.2">
      <c r="N1942" s="120"/>
    </row>
    <row r="1943" spans="14:14" ht="13.2">
      <c r="N1943" s="120"/>
    </row>
    <row r="1944" spans="14:14" ht="13.2">
      <c r="N1944" s="120"/>
    </row>
    <row r="1945" spans="14:14" ht="13.2">
      <c r="N1945" s="120"/>
    </row>
    <row r="1946" spans="14:14" ht="13.2">
      <c r="N1946" s="120"/>
    </row>
    <row r="1947" spans="14:14" ht="13.2">
      <c r="N1947" s="120"/>
    </row>
    <row r="1948" spans="14:14" ht="13.2">
      <c r="N1948" s="120"/>
    </row>
    <row r="1949" spans="14:14" ht="13.2">
      <c r="N1949" s="120"/>
    </row>
    <row r="1950" spans="14:14" ht="13.2">
      <c r="N1950" s="120"/>
    </row>
    <row r="1951" spans="14:14" ht="13.2">
      <c r="N1951" s="120"/>
    </row>
    <row r="1952" spans="14:14" ht="13.2">
      <c r="N1952" s="120"/>
    </row>
    <row r="1953" spans="14:14" ht="13.2">
      <c r="N1953" s="120"/>
    </row>
    <row r="1954" spans="14:14" ht="13.2">
      <c r="N1954" s="120"/>
    </row>
    <row r="1955" spans="14:14" ht="13.2">
      <c r="N1955" s="120"/>
    </row>
    <row r="1956" spans="14:14" ht="13.2">
      <c r="N1956" s="120"/>
    </row>
    <row r="1957" spans="14:14" ht="13.2">
      <c r="N1957" s="120"/>
    </row>
    <row r="1958" spans="14:14" ht="13.2">
      <c r="N1958" s="120"/>
    </row>
    <row r="1959" spans="14:14" ht="13.2">
      <c r="N1959" s="120"/>
    </row>
    <row r="1960" spans="14:14" ht="13.2">
      <c r="N1960" s="120"/>
    </row>
    <row r="1961" spans="14:14" ht="13.2">
      <c r="N1961" s="120"/>
    </row>
    <row r="1962" spans="14:14" ht="13.2">
      <c r="N1962" s="120"/>
    </row>
    <row r="1963" spans="14:14" ht="13.2">
      <c r="N1963" s="120"/>
    </row>
    <row r="1964" spans="14:14" ht="13.2">
      <c r="N1964" s="120"/>
    </row>
    <row r="1965" spans="14:14" ht="13.2">
      <c r="N1965" s="120"/>
    </row>
    <row r="1966" spans="14:14" ht="13.2">
      <c r="N1966" s="120"/>
    </row>
    <row r="1967" spans="14:14" ht="13.2">
      <c r="N1967" s="120"/>
    </row>
    <row r="1968" spans="14:14" ht="13.2">
      <c r="N1968" s="120"/>
    </row>
    <row r="1969" spans="14:14" ht="13.2">
      <c r="N1969" s="120"/>
    </row>
    <row r="1970" spans="14:14" ht="13.2">
      <c r="N1970" s="120"/>
    </row>
    <row r="1971" spans="14:14" ht="13.2">
      <c r="N1971" s="120"/>
    </row>
    <row r="1972" spans="14:14" ht="13.2">
      <c r="N1972" s="120"/>
    </row>
    <row r="1973" spans="14:14" ht="13.2">
      <c r="N1973" s="120"/>
    </row>
    <row r="1974" spans="14:14" ht="13.2">
      <c r="N1974" s="120"/>
    </row>
    <row r="1975" spans="14:14" ht="13.2">
      <c r="N1975" s="120"/>
    </row>
    <row r="1976" spans="14:14" ht="13.2">
      <c r="N1976" s="120"/>
    </row>
    <row r="1977" spans="14:14" ht="13.2">
      <c r="N1977" s="120"/>
    </row>
    <row r="1978" spans="14:14" ht="13.2">
      <c r="N1978" s="120"/>
    </row>
    <row r="1979" spans="14:14" ht="13.2">
      <c r="N1979" s="120"/>
    </row>
    <row r="1980" spans="14:14" ht="13.2">
      <c r="N1980" s="120"/>
    </row>
    <row r="1981" spans="14:14" ht="13.2">
      <c r="N1981" s="120"/>
    </row>
    <row r="1982" spans="14:14" ht="13.2">
      <c r="N1982" s="120"/>
    </row>
    <row r="1983" spans="14:14" ht="13.2">
      <c r="N1983" s="120"/>
    </row>
    <row r="1984" spans="14:14" ht="13.2">
      <c r="N1984" s="120"/>
    </row>
    <row r="1985" spans="14:14" ht="13.2">
      <c r="N1985" s="120"/>
    </row>
    <row r="1986" spans="14:14" ht="13.2">
      <c r="N1986" s="120"/>
    </row>
    <row r="1987" spans="14:14" ht="13.2">
      <c r="N1987" s="120"/>
    </row>
    <row r="1988" spans="14:14" ht="13.2">
      <c r="N1988" s="120"/>
    </row>
    <row r="1989" spans="14:14" ht="13.2">
      <c r="N1989" s="120"/>
    </row>
    <row r="1990" spans="14:14" ht="13.2">
      <c r="N1990" s="120"/>
    </row>
    <row r="1991" spans="14:14" ht="13.2">
      <c r="N1991" s="120"/>
    </row>
    <row r="1992" spans="14:14" ht="13.2">
      <c r="N1992" s="120"/>
    </row>
    <row r="1993" spans="14:14" ht="13.2">
      <c r="N1993" s="120"/>
    </row>
    <row r="1994" spans="14:14" ht="13.2">
      <c r="N1994" s="120"/>
    </row>
    <row r="1995" spans="14:14" ht="13.2">
      <c r="N1995" s="120"/>
    </row>
    <row r="1996" spans="14:14" ht="13.2">
      <c r="N1996" s="120"/>
    </row>
    <row r="1997" spans="14:14" ht="13.2">
      <c r="N1997" s="120"/>
    </row>
    <row r="1998" spans="14:14" ht="13.2">
      <c r="N1998" s="120"/>
    </row>
    <row r="1999" spans="14:14" ht="13.2">
      <c r="N1999" s="120"/>
    </row>
    <row r="2000" spans="14:14" ht="13.2">
      <c r="N2000" s="120"/>
    </row>
    <row r="2001" spans="14:14" ht="13.2">
      <c r="N2001" s="120"/>
    </row>
    <row r="2002" spans="14:14" ht="13.2">
      <c r="N2002" s="120"/>
    </row>
    <row r="2003" spans="14:14" ht="13.2">
      <c r="N2003" s="120"/>
    </row>
    <row r="2004" spans="14:14" ht="13.2">
      <c r="N2004" s="120"/>
    </row>
    <row r="2005" spans="14:14" ht="13.2">
      <c r="N2005" s="120"/>
    </row>
    <row r="2006" spans="14:14" ht="13.2">
      <c r="N2006" s="120"/>
    </row>
    <row r="2007" spans="14:14" ht="13.2">
      <c r="N2007" s="120"/>
    </row>
    <row r="2008" spans="14:14" ht="13.2">
      <c r="N2008" s="120"/>
    </row>
    <row r="2009" spans="14:14" ht="13.2">
      <c r="N2009" s="120"/>
    </row>
    <row r="2010" spans="14:14" ht="13.2">
      <c r="N2010" s="120"/>
    </row>
    <row r="2011" spans="14:14" ht="13.2">
      <c r="N2011" s="120"/>
    </row>
    <row r="2012" spans="14:14" ht="13.2">
      <c r="N2012" s="120"/>
    </row>
    <row r="2013" spans="14:14" ht="13.2">
      <c r="N2013" s="120"/>
    </row>
    <row r="2014" spans="14:14" ht="13.2">
      <c r="N2014" s="120"/>
    </row>
    <row r="2015" spans="14:14" ht="13.2">
      <c r="N2015" s="120"/>
    </row>
    <row r="2016" spans="14:14" ht="13.2">
      <c r="N2016" s="120"/>
    </row>
    <row r="2017" spans="14:14" ht="13.2">
      <c r="N2017" s="120"/>
    </row>
    <row r="2018" spans="14:14" ht="13.2">
      <c r="N2018" s="120"/>
    </row>
    <row r="2019" spans="14:14" ht="13.2">
      <c r="N2019" s="120"/>
    </row>
    <row r="2020" spans="14:14" ht="13.2">
      <c r="N2020" s="120"/>
    </row>
    <row r="2021" spans="14:14" ht="13.2">
      <c r="N2021" s="120"/>
    </row>
    <row r="2022" spans="14:14" ht="13.2">
      <c r="N2022" s="120"/>
    </row>
    <row r="2023" spans="14:14" ht="13.2">
      <c r="N2023" s="120"/>
    </row>
    <row r="2024" spans="14:14" ht="13.2">
      <c r="N2024" s="120"/>
    </row>
    <row r="2025" spans="14:14" ht="13.2">
      <c r="N2025" s="120"/>
    </row>
    <row r="2026" spans="14:14" ht="13.2">
      <c r="N2026" s="120"/>
    </row>
    <row r="2027" spans="14:14" ht="13.2">
      <c r="N2027" s="120"/>
    </row>
    <row r="2028" spans="14:14" ht="13.2">
      <c r="N2028" s="120"/>
    </row>
    <row r="2029" spans="14:14" ht="13.2">
      <c r="N2029" s="120"/>
    </row>
    <row r="2030" spans="14:14" ht="13.2">
      <c r="N2030" s="120"/>
    </row>
    <row r="2031" spans="14:14" ht="13.2">
      <c r="N2031" s="120"/>
    </row>
    <row r="2032" spans="14:14" ht="13.2">
      <c r="N2032" s="120"/>
    </row>
    <row r="2033" spans="14:14" ht="13.2">
      <c r="N2033" s="120"/>
    </row>
    <row r="2034" spans="14:14" ht="13.2">
      <c r="N2034" s="120"/>
    </row>
    <row r="2035" spans="14:14" ht="13.2">
      <c r="N2035" s="120"/>
    </row>
    <row r="2036" spans="14:14" ht="13.2">
      <c r="N2036" s="120"/>
    </row>
    <row r="2037" spans="14:14" ht="13.2">
      <c r="N2037" s="120"/>
    </row>
    <row r="2038" spans="14:14" ht="13.2">
      <c r="N2038" s="120"/>
    </row>
    <row r="2039" spans="14:14" ht="13.2">
      <c r="N2039" s="120"/>
    </row>
    <row r="2040" spans="14:14" ht="13.2">
      <c r="N2040" s="120"/>
    </row>
    <row r="2041" spans="14:14" ht="13.2">
      <c r="N2041" s="120"/>
    </row>
    <row r="2042" spans="14:14" ht="13.2">
      <c r="N2042" s="120"/>
    </row>
    <row r="2043" spans="14:14" ht="13.2">
      <c r="N2043" s="120"/>
    </row>
    <row r="2044" spans="14:14" ht="13.2">
      <c r="N2044" s="120"/>
    </row>
    <row r="2045" spans="14:14" ht="13.2">
      <c r="N2045" s="120"/>
    </row>
    <row r="2046" spans="14:14" ht="13.2">
      <c r="N2046" s="120"/>
    </row>
    <row r="2047" spans="14:14" ht="13.2">
      <c r="N2047" s="120"/>
    </row>
    <row r="2048" spans="14:14" ht="13.2">
      <c r="N2048" s="120"/>
    </row>
    <row r="2049" spans="14:14" ht="13.2">
      <c r="N2049" s="120"/>
    </row>
    <row r="2050" spans="14:14" ht="13.2">
      <c r="N2050" s="120"/>
    </row>
    <row r="2051" spans="14:14" ht="13.2">
      <c r="N2051" s="120"/>
    </row>
    <row r="2052" spans="14:14" ht="13.2">
      <c r="N2052" s="120"/>
    </row>
    <row r="2053" spans="14:14" ht="13.2">
      <c r="N2053" s="120"/>
    </row>
    <row r="2054" spans="14:14" ht="13.2">
      <c r="N2054" s="120"/>
    </row>
    <row r="2055" spans="14:14" ht="13.2">
      <c r="N2055" s="120"/>
    </row>
    <row r="2056" spans="14:14" ht="13.2">
      <c r="N2056" s="120"/>
    </row>
    <row r="2057" spans="14:14" ht="13.2">
      <c r="N2057" s="120"/>
    </row>
    <row r="2058" spans="14:14" ht="13.2">
      <c r="N2058" s="120"/>
    </row>
    <row r="2059" spans="14:14" ht="13.2">
      <c r="N2059" s="120"/>
    </row>
    <row r="2060" spans="14:14" ht="13.2">
      <c r="N2060" s="120"/>
    </row>
    <row r="2061" spans="14:14" ht="13.2">
      <c r="N2061" s="120"/>
    </row>
    <row r="2062" spans="14:14" ht="13.2">
      <c r="N2062" s="120"/>
    </row>
    <row r="2063" spans="14:14" ht="13.2">
      <c r="N2063" s="120"/>
    </row>
    <row r="2064" spans="14:14" ht="13.2">
      <c r="N2064" s="120"/>
    </row>
    <row r="2065" spans="14:14" ht="13.2">
      <c r="N2065" s="120"/>
    </row>
    <row r="2066" spans="14:14" ht="13.2">
      <c r="N2066" s="120"/>
    </row>
    <row r="2067" spans="14:14" ht="13.2">
      <c r="N2067" s="120"/>
    </row>
    <row r="2068" spans="14:14" ht="13.2">
      <c r="N2068" s="120"/>
    </row>
    <row r="2069" spans="14:14" ht="13.2">
      <c r="N2069" s="120"/>
    </row>
    <row r="2070" spans="14:14" ht="13.2">
      <c r="N2070" s="120"/>
    </row>
    <row r="2071" spans="14:14" ht="13.2">
      <c r="N2071" s="120"/>
    </row>
    <row r="2072" spans="14:14" ht="13.2">
      <c r="N2072" s="120"/>
    </row>
    <row r="2073" spans="14:14" ht="13.2">
      <c r="N2073" s="120"/>
    </row>
    <row r="2074" spans="14:14" ht="13.2">
      <c r="N2074" s="120"/>
    </row>
    <row r="2075" spans="14:14" ht="13.2">
      <c r="N2075" s="120"/>
    </row>
    <row r="2076" spans="14:14" ht="13.2">
      <c r="N2076" s="120"/>
    </row>
    <row r="2077" spans="14:14" ht="13.2">
      <c r="N2077" s="120"/>
    </row>
    <row r="2078" spans="14:14" ht="13.2">
      <c r="N2078" s="120"/>
    </row>
    <row r="2079" spans="14:14" ht="13.2">
      <c r="N2079" s="120"/>
    </row>
    <row r="2080" spans="14:14" ht="13.2">
      <c r="N2080" s="120"/>
    </row>
    <row r="2081" spans="14:14" ht="13.2">
      <c r="N2081" s="120"/>
    </row>
    <row r="2082" spans="14:14" ht="13.2">
      <c r="N2082" s="120"/>
    </row>
    <row r="2083" spans="14:14" ht="13.2">
      <c r="N2083" s="120"/>
    </row>
    <row r="2084" spans="14:14" ht="13.2">
      <c r="N2084" s="120"/>
    </row>
    <row r="2085" spans="14:14" ht="13.2">
      <c r="N2085" s="120"/>
    </row>
    <row r="2086" spans="14:14" ht="13.2">
      <c r="N2086" s="120"/>
    </row>
    <row r="2087" spans="14:14" ht="13.2">
      <c r="N2087" s="120"/>
    </row>
    <row r="2088" spans="14:14" ht="13.2">
      <c r="N2088" s="120"/>
    </row>
    <row r="2089" spans="14:14" ht="13.2">
      <c r="N2089" s="120"/>
    </row>
    <row r="2090" spans="14:14" ht="13.2">
      <c r="N2090" s="120"/>
    </row>
    <row r="2091" spans="14:14" ht="13.2">
      <c r="N2091" s="120"/>
    </row>
    <row r="2092" spans="14:14" ht="13.2">
      <c r="N2092" s="120"/>
    </row>
    <row r="2093" spans="14:14" ht="13.2">
      <c r="N2093" s="120"/>
    </row>
    <row r="2094" spans="14:14" ht="13.2">
      <c r="N2094" s="120"/>
    </row>
    <row r="2095" spans="14:14" ht="13.2">
      <c r="N2095" s="120"/>
    </row>
    <row r="2096" spans="14:14" ht="13.2">
      <c r="N2096" s="120"/>
    </row>
    <row r="2097" spans="14:14" ht="13.2">
      <c r="N2097" s="120"/>
    </row>
    <row r="2098" spans="14:14" ht="13.2">
      <c r="N2098" s="120"/>
    </row>
    <row r="2099" spans="14:14" ht="13.2">
      <c r="N2099" s="120"/>
    </row>
    <row r="2100" spans="14:14" ht="13.2">
      <c r="N2100" s="120"/>
    </row>
    <row r="2101" spans="14:14" ht="13.2">
      <c r="N2101" s="120"/>
    </row>
    <row r="2102" spans="14:14" ht="13.2">
      <c r="N2102" s="120"/>
    </row>
    <row r="2103" spans="14:14" ht="13.2">
      <c r="N2103" s="120"/>
    </row>
    <row r="2104" spans="14:14" ht="13.2">
      <c r="N2104" s="120"/>
    </row>
    <row r="2105" spans="14:14" ht="13.2">
      <c r="N2105" s="120"/>
    </row>
    <row r="2106" spans="14:14" ht="13.2">
      <c r="N2106" s="120"/>
    </row>
    <row r="2107" spans="14:14" ht="13.2">
      <c r="N2107" s="120"/>
    </row>
    <row r="2108" spans="14:14" ht="13.2">
      <c r="N2108" s="120"/>
    </row>
    <row r="2109" spans="14:14" ht="13.2">
      <c r="N2109" s="120"/>
    </row>
    <row r="2110" spans="14:14" ht="13.2">
      <c r="N2110" s="120"/>
    </row>
    <row r="2111" spans="14:14" ht="13.2">
      <c r="N2111" s="120"/>
    </row>
    <row r="2112" spans="14:14" ht="13.2">
      <c r="N2112" s="120"/>
    </row>
    <row r="2113" spans="14:14" ht="13.2">
      <c r="N2113" s="120"/>
    </row>
    <row r="2114" spans="14:14" ht="13.2">
      <c r="N2114" s="120"/>
    </row>
    <row r="2115" spans="14:14" ht="13.2">
      <c r="N2115" s="120"/>
    </row>
    <row r="2116" spans="14:14" ht="13.2">
      <c r="N2116" s="120"/>
    </row>
    <row r="2117" spans="14:14" ht="13.2">
      <c r="N2117" s="120"/>
    </row>
    <row r="2118" spans="14:14" ht="13.2">
      <c r="N2118" s="120"/>
    </row>
    <row r="2119" spans="14:14" ht="13.2">
      <c r="N2119" s="120"/>
    </row>
    <row r="2120" spans="14:14" ht="13.2">
      <c r="N2120" s="120"/>
    </row>
    <row r="2121" spans="14:14" ht="13.2">
      <c r="N2121" s="120"/>
    </row>
    <row r="2122" spans="14:14" ht="13.2">
      <c r="N2122" s="120"/>
    </row>
    <row r="2123" spans="14:14" ht="13.2">
      <c r="N2123" s="120"/>
    </row>
    <row r="2124" spans="14:14" ht="13.2">
      <c r="N2124" s="120"/>
    </row>
    <row r="2125" spans="14:14" ht="13.2">
      <c r="N2125" s="120"/>
    </row>
    <row r="2126" spans="14:14" ht="13.2">
      <c r="N2126" s="120"/>
    </row>
    <row r="2127" spans="14:14" ht="13.2">
      <c r="N2127" s="120"/>
    </row>
    <row r="2128" spans="14:14" ht="13.2">
      <c r="N2128" s="120"/>
    </row>
    <row r="2129" spans="14:14" ht="13.2">
      <c r="N2129" s="120"/>
    </row>
    <row r="2130" spans="14:14" ht="13.2">
      <c r="N2130" s="120"/>
    </row>
    <row r="2131" spans="14:14" ht="13.2">
      <c r="N2131" s="120"/>
    </row>
    <row r="2132" spans="14:14" ht="13.2">
      <c r="N2132" s="120"/>
    </row>
    <row r="2133" spans="14:14" ht="13.2">
      <c r="N2133" s="120"/>
    </row>
    <row r="2134" spans="14:14" ht="13.2">
      <c r="N2134" s="120"/>
    </row>
    <row r="2135" spans="14:14" ht="13.2">
      <c r="N2135" s="120"/>
    </row>
    <row r="2136" spans="14:14" ht="13.2">
      <c r="N2136" s="120"/>
    </row>
    <row r="2137" spans="14:14" ht="13.2">
      <c r="N2137" s="120"/>
    </row>
    <row r="2138" spans="14:14" ht="13.2">
      <c r="N2138" s="120"/>
    </row>
    <row r="2139" spans="14:14" ht="13.2">
      <c r="N2139" s="120"/>
    </row>
    <row r="2140" spans="14:14" ht="13.2">
      <c r="N2140" s="120"/>
    </row>
    <row r="2141" spans="14:14" ht="13.2">
      <c r="N2141" s="120"/>
    </row>
    <row r="2142" spans="14:14" ht="13.2">
      <c r="N2142" s="120"/>
    </row>
    <row r="2143" spans="14:14" ht="13.2">
      <c r="N2143" s="120"/>
    </row>
    <row r="2144" spans="14:14" ht="13.2">
      <c r="N2144" s="120"/>
    </row>
    <row r="2145" spans="14:14" ht="13.2">
      <c r="N2145" s="120"/>
    </row>
    <row r="2146" spans="14:14" ht="13.2">
      <c r="N2146" s="120"/>
    </row>
    <row r="2147" spans="14:14" ht="13.2">
      <c r="N2147" s="120"/>
    </row>
    <row r="2148" spans="14:14" ht="13.2">
      <c r="N2148" s="120"/>
    </row>
    <row r="2149" spans="14:14" ht="13.2">
      <c r="N2149" s="120"/>
    </row>
    <row r="2150" spans="14:14" ht="13.2">
      <c r="N2150" s="120"/>
    </row>
    <row r="2151" spans="14:14" ht="13.2">
      <c r="N2151" s="120"/>
    </row>
    <row r="2152" spans="14:14" ht="13.2">
      <c r="N2152" s="120"/>
    </row>
    <row r="2153" spans="14:14" ht="13.2">
      <c r="N2153" s="120"/>
    </row>
    <row r="2154" spans="14:14" ht="13.2">
      <c r="N2154" s="120"/>
    </row>
    <row r="2155" spans="14:14" ht="13.2">
      <c r="N2155" s="120"/>
    </row>
    <row r="2156" spans="14:14" ht="13.2">
      <c r="N2156" s="120"/>
    </row>
    <row r="2157" spans="14:14" ht="13.2">
      <c r="N2157" s="120"/>
    </row>
    <row r="2158" spans="14:14" ht="13.2">
      <c r="N2158" s="120"/>
    </row>
    <row r="2159" spans="14:14" ht="13.2">
      <c r="N2159" s="120"/>
    </row>
    <row r="2160" spans="14:14" ht="13.2">
      <c r="N2160" s="120"/>
    </row>
    <row r="2161" spans="14:14" ht="13.2">
      <c r="N2161" s="120"/>
    </row>
    <row r="2162" spans="14:14" ht="13.2">
      <c r="N2162" s="120"/>
    </row>
    <row r="2163" spans="14:14" ht="13.2">
      <c r="N2163" s="120"/>
    </row>
    <row r="2164" spans="14:14" ht="13.2">
      <c r="N2164" s="120"/>
    </row>
    <row r="2165" spans="14:14" ht="13.2">
      <c r="N2165" s="120"/>
    </row>
    <row r="2166" spans="14:14" ht="13.2">
      <c r="N2166" s="120"/>
    </row>
    <row r="2167" spans="14:14" ht="13.2">
      <c r="N2167" s="120"/>
    </row>
    <row r="2168" spans="14:14" ht="13.2">
      <c r="N2168" s="120"/>
    </row>
    <row r="2169" spans="14:14" ht="13.2">
      <c r="N2169" s="120"/>
    </row>
    <row r="2170" spans="14:14" ht="13.2">
      <c r="N2170" s="120"/>
    </row>
    <row r="2171" spans="14:14" ht="13.2">
      <c r="N2171" s="120"/>
    </row>
    <row r="2172" spans="14:14" ht="13.2">
      <c r="N2172" s="120"/>
    </row>
    <row r="2173" spans="14:14" ht="13.2">
      <c r="N2173" s="120"/>
    </row>
    <row r="2174" spans="14:14" ht="13.2">
      <c r="N2174" s="120"/>
    </row>
    <row r="2175" spans="14:14" ht="13.2">
      <c r="N2175" s="120"/>
    </row>
    <row r="2176" spans="14:14" ht="13.2">
      <c r="N2176" s="120"/>
    </row>
    <row r="2177" spans="14:14" ht="13.2">
      <c r="N2177" s="120"/>
    </row>
    <row r="2178" spans="14:14" ht="13.2">
      <c r="N2178" s="120"/>
    </row>
    <row r="2179" spans="14:14" ht="13.2">
      <c r="N2179" s="120"/>
    </row>
    <row r="2180" spans="14:14" ht="13.2">
      <c r="N2180" s="120"/>
    </row>
    <row r="2181" spans="14:14" ht="13.2">
      <c r="N2181" s="120"/>
    </row>
    <row r="2182" spans="14:14" ht="13.2">
      <c r="N2182" s="120"/>
    </row>
    <row r="2183" spans="14:14" ht="13.2">
      <c r="N2183" s="120"/>
    </row>
    <row r="2184" spans="14:14" ht="13.2">
      <c r="N2184" s="120"/>
    </row>
    <row r="2185" spans="14:14" ht="13.2">
      <c r="N2185" s="120"/>
    </row>
    <row r="2186" spans="14:14" ht="13.2">
      <c r="N2186" s="120"/>
    </row>
    <row r="2187" spans="14:14" ht="13.2">
      <c r="N2187" s="120"/>
    </row>
    <row r="2188" spans="14:14" ht="13.2">
      <c r="N2188" s="120"/>
    </row>
    <row r="2189" spans="14:14" ht="13.2">
      <c r="N2189" s="120"/>
    </row>
    <row r="2190" spans="14:14" ht="13.2">
      <c r="N2190" s="126"/>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4">
    <tabColor indexed="14"/>
  </sheetPr>
  <dimension ref="A1:DZ2085"/>
  <sheetViews>
    <sheetView zoomScale="85" zoomScaleNormal="85" workbookViewId="0">
      <pane xSplit="2" ySplit="9" topLeftCell="H196" activePane="bottomRight" state="frozen"/>
      <selection pane="topRight" activeCell="C1" sqref="C1"/>
      <selection pane="bottomLeft" activeCell="A13" sqref="A13"/>
      <selection pane="bottomRight" activeCell="H223" sqref="H223"/>
    </sheetView>
  </sheetViews>
  <sheetFormatPr defaultColWidth="9.6640625" defaultRowHeight="13.2"/>
  <cols>
    <col min="1" max="1" width="5.88671875" style="12" customWidth="1"/>
    <col min="2" max="2" width="12" style="13" customWidth="1"/>
    <col min="3" max="3" width="10.44140625" style="14" customWidth="1"/>
    <col min="4" max="4" width="10.6640625" style="15" customWidth="1"/>
    <col min="5" max="5" width="12.88671875" style="55" bestFit="1" customWidth="1"/>
    <col min="6" max="6" width="12.109375" style="55" customWidth="1"/>
    <col min="7" max="7" width="13.21875" style="55" customWidth="1"/>
    <col min="8" max="8" width="11.33203125" style="76" customWidth="1"/>
    <col min="9" max="9" width="10.6640625" style="76" customWidth="1"/>
    <col min="10" max="10" width="12.33203125" style="29" customWidth="1"/>
    <col min="11" max="11" width="12.33203125" style="18" customWidth="1"/>
    <col min="12" max="13" width="13.109375" style="89" customWidth="1"/>
    <col min="14" max="14" width="11.44140625" style="51" customWidth="1"/>
    <col min="15" max="15" width="11.44140625" style="22" customWidth="1"/>
    <col min="16" max="16" width="12.33203125" style="51" customWidth="1"/>
    <col min="17" max="17" width="15" style="22" customWidth="1"/>
    <col min="18" max="19" width="11.77734375" style="6" customWidth="1"/>
    <col min="20" max="20" width="13.88671875" style="6" customWidth="1"/>
    <col min="21" max="21" width="13.44140625" style="6" customWidth="1"/>
    <col min="22" max="23" width="11.77734375" style="6" customWidth="1"/>
    <col min="24" max="24" width="13.109375" style="122" customWidth="1"/>
    <col min="25" max="25" width="11.6640625" style="6" customWidth="1"/>
    <col min="26" max="28" width="9.6640625" style="19" customWidth="1"/>
    <col min="29" max="29" width="10.21875" style="19" customWidth="1"/>
    <col min="30" max="31" width="9.6640625" style="19" customWidth="1"/>
    <col min="32" max="32" width="11.44140625" style="89" customWidth="1"/>
    <col min="33" max="33" width="10.21875" style="19" customWidth="1"/>
    <col min="34" max="34" width="11.44140625" style="19" customWidth="1"/>
    <col min="35" max="41" width="11.6640625" style="19" customWidth="1"/>
    <col min="42" max="42" width="9.6640625" style="19" customWidth="1"/>
    <col min="43" max="43" width="9.6640625" style="21" customWidth="1"/>
    <col min="44" max="44" width="9.6640625" style="128"/>
    <col min="45" max="45" width="9.6640625" style="21" customWidth="1"/>
    <col min="46" max="46" width="13.109375" style="253" customWidth="1"/>
    <col min="47" max="47" width="11.44140625" style="181" customWidth="1"/>
    <col min="48" max="53" width="9.6640625" style="12"/>
    <col min="54" max="54" width="9.6640625" style="132"/>
    <col min="55" max="59" width="9.6640625" style="12"/>
    <col min="60" max="60" width="9.6640625" style="132"/>
    <col min="61" max="62" width="9.6640625" style="12"/>
    <col min="63" max="63" width="9.6640625" style="132"/>
    <col min="64" max="64" width="9.6640625" style="12"/>
    <col min="65" max="65" width="9.6640625" style="132"/>
    <col min="66" max="130" width="9.6640625" style="12"/>
    <col min="131" max="16384" width="9.6640625" style="6"/>
  </cols>
  <sheetData>
    <row r="1" spans="1:70">
      <c r="G1" s="80"/>
      <c r="H1" s="98"/>
      <c r="I1" s="79"/>
      <c r="N1" s="116"/>
      <c r="O1" s="20"/>
      <c r="P1" s="116"/>
      <c r="Q1" s="20"/>
      <c r="Z1" s="243"/>
      <c r="AA1" s="243"/>
      <c r="AB1" s="243"/>
      <c r="AC1" s="243"/>
      <c r="AD1" s="243"/>
      <c r="AE1" s="243"/>
      <c r="AF1" s="98"/>
      <c r="AG1" s="243"/>
      <c r="AH1" s="243"/>
      <c r="AI1" s="243"/>
      <c r="AJ1" s="243"/>
      <c r="AK1" s="243"/>
      <c r="AL1" s="243"/>
      <c r="AM1" s="243"/>
      <c r="AN1" s="243"/>
      <c r="AO1" s="243"/>
      <c r="AT1" s="254"/>
      <c r="AU1" s="255"/>
    </row>
    <row r="2" spans="1:70">
      <c r="C2" s="263"/>
      <c r="D2" s="178"/>
      <c r="E2" s="179"/>
      <c r="F2" s="264"/>
      <c r="G2" s="265"/>
      <c r="H2" s="179"/>
      <c r="I2" s="266"/>
      <c r="J2" s="715" t="s">
        <v>227</v>
      </c>
      <c r="K2" s="716"/>
      <c r="L2" s="716"/>
      <c r="M2" s="716"/>
      <c r="N2" s="716"/>
      <c r="O2" s="716"/>
      <c r="P2" s="716"/>
      <c r="Q2" s="716"/>
      <c r="R2" s="716"/>
      <c r="S2" s="716"/>
      <c r="T2" s="716"/>
      <c r="U2" s="716"/>
      <c r="V2" s="716"/>
      <c r="W2" s="716"/>
      <c r="X2" s="716"/>
      <c r="Y2" s="716"/>
      <c r="Z2" s="716"/>
      <c r="AA2" s="716"/>
      <c r="AB2" s="716"/>
      <c r="AC2" s="716"/>
      <c r="AD2" s="716"/>
      <c r="AE2" s="716"/>
      <c r="AF2" s="717"/>
      <c r="AJ2" s="317"/>
      <c r="AK2" s="56"/>
      <c r="AL2" s="56"/>
      <c r="AM2" s="56"/>
      <c r="AN2" s="56"/>
      <c r="AO2" s="318"/>
      <c r="AT2" s="252"/>
      <c r="AU2" s="10"/>
    </row>
    <row r="3" spans="1:70">
      <c r="B3" s="28"/>
      <c r="C3" s="712" t="s">
        <v>206</v>
      </c>
      <c r="D3" s="713"/>
      <c r="E3" s="713"/>
      <c r="F3" s="713"/>
      <c r="G3" s="713"/>
      <c r="H3" s="713"/>
      <c r="I3" s="714"/>
      <c r="J3" s="712" t="s">
        <v>231</v>
      </c>
      <c r="K3" s="713"/>
      <c r="L3" s="713"/>
      <c r="M3" s="719"/>
      <c r="N3" s="718" t="s">
        <v>232</v>
      </c>
      <c r="O3" s="713"/>
      <c r="P3" s="713"/>
      <c r="Q3" s="719"/>
      <c r="R3" s="720" t="s">
        <v>230</v>
      </c>
      <c r="S3" s="721"/>
      <c r="T3" s="721"/>
      <c r="U3" s="721"/>
      <c r="V3" s="721"/>
      <c r="W3" s="722"/>
      <c r="X3" s="718" t="s">
        <v>229</v>
      </c>
      <c r="Y3" s="713"/>
      <c r="Z3" s="719"/>
      <c r="AA3" s="723" t="s">
        <v>228</v>
      </c>
      <c r="AB3" s="709"/>
      <c r="AC3" s="709"/>
      <c r="AD3" s="709"/>
      <c r="AE3" s="709"/>
      <c r="AF3" s="710"/>
      <c r="AG3" s="708" t="s">
        <v>234</v>
      </c>
      <c r="AH3" s="711"/>
      <c r="AI3" s="710"/>
      <c r="AJ3" s="708" t="s">
        <v>233</v>
      </c>
      <c r="AK3" s="709"/>
      <c r="AL3" s="709"/>
      <c r="AM3" s="709"/>
      <c r="AN3" s="709"/>
      <c r="AO3" s="710"/>
      <c r="AP3" s="241"/>
      <c r="AQ3" s="241"/>
      <c r="BB3" s="248"/>
      <c r="BC3" s="11"/>
      <c r="BD3" s="11"/>
      <c r="BE3" s="11"/>
      <c r="BF3" s="11"/>
      <c r="BG3" s="11"/>
      <c r="BH3" s="249"/>
      <c r="BI3" s="11"/>
      <c r="BJ3" s="11"/>
      <c r="BK3" s="249"/>
      <c r="BL3" s="11"/>
      <c r="BM3" s="248"/>
      <c r="BN3" s="11"/>
      <c r="BO3" s="11"/>
    </row>
    <row r="4" spans="1:70">
      <c r="B4" s="28"/>
      <c r="C4" s="263"/>
      <c r="D4" s="178"/>
      <c r="E4" s="550"/>
      <c r="F4" s="180" t="s">
        <v>3</v>
      </c>
      <c r="G4" s="180"/>
      <c r="H4" s="10"/>
      <c r="I4" s="267"/>
      <c r="J4" s="276" t="s">
        <v>56</v>
      </c>
      <c r="K4" s="191"/>
      <c r="L4" s="183" t="s">
        <v>8</v>
      </c>
      <c r="M4" s="183" t="s">
        <v>193</v>
      </c>
      <c r="N4" s="290"/>
      <c r="O4" s="240" t="s">
        <v>7</v>
      </c>
      <c r="P4" s="550" t="s">
        <v>9</v>
      </c>
      <c r="Q4" s="298" t="s">
        <v>7</v>
      </c>
      <c r="R4" s="293"/>
      <c r="S4" s="240" t="s">
        <v>7</v>
      </c>
      <c r="T4" s="11" t="s">
        <v>199</v>
      </c>
      <c r="U4" s="11" t="s">
        <v>7</v>
      </c>
      <c r="V4" s="550"/>
      <c r="W4" s="299" t="s">
        <v>7</v>
      </c>
      <c r="X4" s="550"/>
      <c r="Y4" s="12"/>
      <c r="Z4" s="309"/>
      <c r="AA4" s="550"/>
      <c r="AB4" s="56"/>
      <c r="AC4" s="550"/>
      <c r="AD4" s="56"/>
      <c r="AE4" s="56"/>
      <c r="AF4" s="275"/>
      <c r="AG4" s="56"/>
      <c r="AH4" s="247" t="s">
        <v>7</v>
      </c>
      <c r="AI4" s="247" t="s">
        <v>7</v>
      </c>
      <c r="AJ4" s="317"/>
      <c r="AK4" s="319"/>
      <c r="AL4" s="319"/>
      <c r="AM4" s="56"/>
      <c r="AN4" s="56"/>
      <c r="AO4" s="318"/>
      <c r="AP4" s="56"/>
      <c r="BB4" s="248"/>
      <c r="BC4" s="11"/>
      <c r="BD4" s="11"/>
      <c r="BE4" s="11"/>
      <c r="BF4" s="11"/>
      <c r="BG4" s="11"/>
      <c r="BH4" s="249"/>
      <c r="BI4" s="11"/>
      <c r="BJ4" s="250"/>
      <c r="BK4" s="249"/>
      <c r="BL4" s="11"/>
      <c r="BM4" s="248"/>
      <c r="BN4" s="11"/>
      <c r="BO4" s="11"/>
    </row>
    <row r="5" spans="1:70">
      <c r="B5" s="28"/>
      <c r="C5" s="263"/>
      <c r="D5" s="178"/>
      <c r="E5" s="550"/>
      <c r="F5" s="180" t="s">
        <v>4</v>
      </c>
      <c r="G5" s="180" t="s">
        <v>5</v>
      </c>
      <c r="H5" s="9" t="s">
        <v>12</v>
      </c>
      <c r="I5" s="267"/>
      <c r="J5" s="276" t="s">
        <v>57</v>
      </c>
      <c r="K5" s="191" t="s">
        <v>225</v>
      </c>
      <c r="L5" s="183" t="s">
        <v>16</v>
      </c>
      <c r="M5" s="183" t="s">
        <v>191</v>
      </c>
      <c r="N5" s="291" t="s">
        <v>195</v>
      </c>
      <c r="O5" s="11" t="s">
        <v>195</v>
      </c>
      <c r="P5" s="550" t="s">
        <v>195</v>
      </c>
      <c r="Q5" s="299" t="s">
        <v>195</v>
      </c>
      <c r="R5" s="291" t="s">
        <v>198</v>
      </c>
      <c r="S5" s="11" t="s">
        <v>198</v>
      </c>
      <c r="T5" s="11" t="s">
        <v>17</v>
      </c>
      <c r="U5" s="11" t="s">
        <v>202</v>
      </c>
      <c r="V5" s="550" t="s">
        <v>12</v>
      </c>
      <c r="W5" s="299" t="s">
        <v>12</v>
      </c>
      <c r="X5" s="550" t="s">
        <v>6</v>
      </c>
      <c r="Y5" s="44" t="s">
        <v>7</v>
      </c>
      <c r="Z5" s="310" t="s">
        <v>203</v>
      </c>
      <c r="AA5" s="550" t="s">
        <v>12</v>
      </c>
      <c r="AB5" s="278" t="s">
        <v>210</v>
      </c>
      <c r="AC5" s="550" t="s">
        <v>12</v>
      </c>
      <c r="AD5" s="112" t="s">
        <v>22</v>
      </c>
      <c r="AE5" s="112" t="s">
        <v>215</v>
      </c>
      <c r="AF5" s="279" t="s">
        <v>220</v>
      </c>
      <c r="AG5" s="246" t="s">
        <v>212</v>
      </c>
      <c r="AH5" s="31" t="s">
        <v>214</v>
      </c>
      <c r="AI5" s="31" t="s">
        <v>214</v>
      </c>
      <c r="AJ5" s="320"/>
      <c r="AK5" s="278" t="s">
        <v>7</v>
      </c>
      <c r="AL5" s="278" t="s">
        <v>207</v>
      </c>
      <c r="AM5" s="278" t="s">
        <v>7</v>
      </c>
      <c r="AN5" s="278" t="s">
        <v>207</v>
      </c>
      <c r="AO5" s="321" t="s">
        <v>7</v>
      </c>
      <c r="AU5" s="183"/>
      <c r="BB5" s="248"/>
      <c r="BC5" s="11"/>
      <c r="BD5" s="11"/>
      <c r="BE5" s="11"/>
      <c r="BF5" s="11"/>
      <c r="BG5" s="11"/>
      <c r="BH5" s="248"/>
      <c r="BI5" s="11"/>
      <c r="BJ5" s="250"/>
      <c r="BK5" s="248"/>
      <c r="BL5" s="11"/>
      <c r="BM5" s="248"/>
      <c r="BN5" s="11"/>
      <c r="BO5" s="11"/>
      <c r="BP5" s="250"/>
      <c r="BQ5" s="11"/>
      <c r="BR5" s="11"/>
    </row>
    <row r="6" spans="1:70">
      <c r="B6" s="28"/>
      <c r="C6" s="263"/>
      <c r="D6" s="178"/>
      <c r="E6" s="551" t="s">
        <v>43</v>
      </c>
      <c r="F6" s="180" t="s">
        <v>10</v>
      </c>
      <c r="G6" s="180" t="s">
        <v>11</v>
      </c>
      <c r="H6" s="10" t="s">
        <v>43</v>
      </c>
      <c r="I6" s="267" t="s">
        <v>185</v>
      </c>
      <c r="J6" s="276" t="s">
        <v>399</v>
      </c>
      <c r="K6" s="191" t="s">
        <v>226</v>
      </c>
      <c r="L6" s="183" t="s">
        <v>26</v>
      </c>
      <c r="M6" s="183" t="s">
        <v>192</v>
      </c>
      <c r="N6" s="291" t="s">
        <v>196</v>
      </c>
      <c r="O6" s="11" t="s">
        <v>196</v>
      </c>
      <c r="P6" s="550" t="s">
        <v>194</v>
      </c>
      <c r="Q6" s="299" t="s">
        <v>194</v>
      </c>
      <c r="R6" s="291" t="s">
        <v>17</v>
      </c>
      <c r="S6" s="11" t="s">
        <v>17</v>
      </c>
      <c r="T6" s="11" t="s">
        <v>200</v>
      </c>
      <c r="U6" s="11" t="s">
        <v>200</v>
      </c>
      <c r="V6" s="550" t="s">
        <v>17</v>
      </c>
      <c r="W6" s="299" t="s">
        <v>17</v>
      </c>
      <c r="X6" s="550" t="s">
        <v>13</v>
      </c>
      <c r="Y6" s="11" t="s">
        <v>13</v>
      </c>
      <c r="Z6" s="310" t="s">
        <v>204</v>
      </c>
      <c r="AA6" s="551" t="s">
        <v>9</v>
      </c>
      <c r="AB6" s="278" t="s">
        <v>211</v>
      </c>
      <c r="AC6" s="551" t="s">
        <v>43</v>
      </c>
      <c r="AD6" s="112" t="s">
        <v>217</v>
      </c>
      <c r="AE6" s="112" t="s">
        <v>216</v>
      </c>
      <c r="AF6" s="279" t="s">
        <v>3</v>
      </c>
      <c r="AG6" s="246" t="s">
        <v>213</v>
      </c>
      <c r="AH6" s="246" t="s">
        <v>213</v>
      </c>
      <c r="AI6" s="246" t="s">
        <v>213</v>
      </c>
      <c r="AJ6" s="322" t="s">
        <v>394</v>
      </c>
      <c r="AK6" s="112" t="s">
        <v>419</v>
      </c>
      <c r="AL6" s="112" t="s">
        <v>221</v>
      </c>
      <c r="AM6" s="112" t="s">
        <v>221</v>
      </c>
      <c r="AN6" s="112" t="s">
        <v>223</v>
      </c>
      <c r="AO6" s="323" t="s">
        <v>223</v>
      </c>
      <c r="AP6" s="31" t="s">
        <v>14</v>
      </c>
      <c r="AQ6" s="32"/>
      <c r="AS6" s="32"/>
      <c r="AT6" s="256"/>
      <c r="AU6" s="183"/>
      <c r="AZ6" s="11"/>
      <c r="BA6" s="11"/>
      <c r="BB6" s="248"/>
      <c r="BC6" s="11"/>
      <c r="BD6" s="11"/>
      <c r="BE6" s="11"/>
      <c r="BF6" s="11"/>
      <c r="BG6" s="11"/>
      <c r="BH6" s="248"/>
      <c r="BI6" s="11"/>
      <c r="BJ6" s="11"/>
      <c r="BK6" s="248"/>
      <c r="BL6" s="11"/>
      <c r="BM6" s="248"/>
      <c r="BN6" s="11"/>
      <c r="BO6" s="11"/>
      <c r="BP6" s="11"/>
      <c r="BQ6" s="11"/>
      <c r="BR6" s="11"/>
    </row>
    <row r="7" spans="1:70">
      <c r="B7" s="28"/>
      <c r="C7" s="268" t="s">
        <v>18</v>
      </c>
      <c r="D7" s="185" t="s">
        <v>19</v>
      </c>
      <c r="E7" s="550" t="s">
        <v>24</v>
      </c>
      <c r="F7" s="180" t="s">
        <v>20</v>
      </c>
      <c r="G7" s="180" t="s">
        <v>21</v>
      </c>
      <c r="H7" s="9" t="s">
        <v>22</v>
      </c>
      <c r="I7" s="269" t="s">
        <v>23</v>
      </c>
      <c r="J7" s="276" t="s">
        <v>400</v>
      </c>
      <c r="K7" s="191" t="s">
        <v>418</v>
      </c>
      <c r="L7" s="183" t="s">
        <v>10</v>
      </c>
      <c r="M7" s="183" t="s">
        <v>16</v>
      </c>
      <c r="N7" s="291" t="s">
        <v>197</v>
      </c>
      <c r="O7" s="11" t="s">
        <v>197</v>
      </c>
      <c r="P7" s="550" t="s">
        <v>22</v>
      </c>
      <c r="Q7" s="299" t="s">
        <v>22</v>
      </c>
      <c r="R7" s="291" t="s">
        <v>22</v>
      </c>
      <c r="S7" s="11" t="s">
        <v>22</v>
      </c>
      <c r="T7" s="11" t="s">
        <v>201</v>
      </c>
      <c r="U7" s="11" t="s">
        <v>201</v>
      </c>
      <c r="V7" s="550" t="s">
        <v>22</v>
      </c>
      <c r="W7" s="299" t="s">
        <v>22</v>
      </c>
      <c r="X7" s="550" t="s">
        <v>22</v>
      </c>
      <c r="Y7" s="11" t="s">
        <v>22</v>
      </c>
      <c r="Z7" s="310" t="s">
        <v>205</v>
      </c>
      <c r="AA7" s="550" t="s">
        <v>22</v>
      </c>
      <c r="AB7" s="278" t="s">
        <v>22</v>
      </c>
      <c r="AC7" s="550" t="s">
        <v>22</v>
      </c>
      <c r="AD7" s="112" t="s">
        <v>218</v>
      </c>
      <c r="AE7" s="112" t="s">
        <v>165</v>
      </c>
      <c r="AF7" s="280" t="s">
        <v>219</v>
      </c>
      <c r="AG7" s="246" t="s">
        <v>44</v>
      </c>
      <c r="AH7" s="246" t="s">
        <v>44</v>
      </c>
      <c r="AI7" s="246" t="s">
        <v>44</v>
      </c>
      <c r="AJ7" s="320" t="s">
        <v>23</v>
      </c>
      <c r="AK7" s="278" t="s">
        <v>23</v>
      </c>
      <c r="AL7" s="278" t="s">
        <v>222</v>
      </c>
      <c r="AM7" s="278" t="s">
        <v>222</v>
      </c>
      <c r="AN7" s="278" t="s">
        <v>224</v>
      </c>
      <c r="AO7" s="321" t="s">
        <v>224</v>
      </c>
      <c r="AP7" s="31" t="s">
        <v>10</v>
      </c>
      <c r="AQ7" s="32"/>
      <c r="AS7" s="32"/>
      <c r="AT7" s="256"/>
      <c r="AU7" s="183"/>
      <c r="AZ7" s="11"/>
      <c r="BA7" s="11"/>
      <c r="BB7" s="248"/>
      <c r="BC7" s="11"/>
      <c r="BD7" s="11"/>
      <c r="BE7" s="242"/>
      <c r="BF7" s="11"/>
      <c r="BG7" s="11"/>
      <c r="BH7" s="248"/>
      <c r="BI7" s="11"/>
      <c r="BJ7" s="11"/>
      <c r="BK7" s="248"/>
      <c r="BL7" s="11"/>
      <c r="BM7" s="248"/>
      <c r="BN7" s="11"/>
      <c r="BO7" s="11"/>
      <c r="BP7" s="11"/>
      <c r="BQ7" s="11"/>
      <c r="BR7" s="11"/>
    </row>
    <row r="8" spans="1:70" ht="13.8" thickBot="1">
      <c r="A8" s="35" t="s">
        <v>27</v>
      </c>
      <c r="B8" s="36" t="s">
        <v>40</v>
      </c>
      <c r="C8" s="270" t="s">
        <v>50</v>
      </c>
      <c r="D8" s="40" t="s">
        <v>51</v>
      </c>
      <c r="E8" s="552" t="s">
        <v>52</v>
      </c>
      <c r="F8" s="83" t="s">
        <v>52</v>
      </c>
      <c r="G8" s="83" t="s">
        <v>52</v>
      </c>
      <c r="H8" s="83" t="s">
        <v>52</v>
      </c>
      <c r="I8" s="271" t="s">
        <v>52</v>
      </c>
      <c r="J8" s="281"/>
      <c r="K8" s="42"/>
      <c r="L8" s="83" t="s">
        <v>52</v>
      </c>
      <c r="M8" s="83" t="s">
        <v>52</v>
      </c>
      <c r="N8" s="292" t="s">
        <v>52</v>
      </c>
      <c r="O8" s="40" t="s">
        <v>51</v>
      </c>
      <c r="P8" s="552" t="s">
        <v>52</v>
      </c>
      <c r="Q8" s="300" t="s">
        <v>51</v>
      </c>
      <c r="R8" s="292" t="s">
        <v>52</v>
      </c>
      <c r="S8" s="40" t="s">
        <v>51</v>
      </c>
      <c r="T8" s="83" t="s">
        <v>52</v>
      </c>
      <c r="U8" s="40" t="s">
        <v>51</v>
      </c>
      <c r="V8" s="552" t="s">
        <v>52</v>
      </c>
      <c r="W8" s="300" t="s">
        <v>51</v>
      </c>
      <c r="X8" s="552" t="s">
        <v>52</v>
      </c>
      <c r="Y8" s="40" t="s">
        <v>51</v>
      </c>
      <c r="Z8" s="311" t="s">
        <v>51</v>
      </c>
      <c r="AA8" s="552" t="s">
        <v>52</v>
      </c>
      <c r="AB8" s="113" t="s">
        <v>52</v>
      </c>
      <c r="AC8" s="552" t="s">
        <v>52</v>
      </c>
      <c r="AD8" s="113" t="s">
        <v>52</v>
      </c>
      <c r="AE8" s="113" t="s">
        <v>52</v>
      </c>
      <c r="AF8" s="271" t="s">
        <v>52</v>
      </c>
      <c r="AG8" s="113" t="s">
        <v>52</v>
      </c>
      <c r="AH8" s="113" t="s">
        <v>52</v>
      </c>
      <c r="AI8" s="113" t="s">
        <v>51</v>
      </c>
      <c r="AJ8" s="324" t="s">
        <v>51</v>
      </c>
      <c r="AK8" s="113" t="s">
        <v>51</v>
      </c>
      <c r="AL8" s="113" t="s">
        <v>51</v>
      </c>
      <c r="AM8" s="113" t="s">
        <v>51</v>
      </c>
      <c r="AN8" s="113" t="s">
        <v>51</v>
      </c>
      <c r="AO8" s="325" t="s">
        <v>51</v>
      </c>
      <c r="AP8" s="115" t="s">
        <v>52</v>
      </c>
      <c r="AQ8" s="32"/>
      <c r="AS8" s="32"/>
      <c r="AT8" s="9"/>
      <c r="AU8" s="9"/>
      <c r="AZ8" s="11"/>
      <c r="BA8" s="11"/>
      <c r="BB8" s="248"/>
      <c r="BC8" s="11"/>
      <c r="BD8" s="11"/>
      <c r="BE8" s="242"/>
      <c r="BF8" s="11"/>
      <c r="BG8" s="11"/>
      <c r="BH8" s="248"/>
      <c r="BI8" s="11"/>
      <c r="BJ8" s="11"/>
      <c r="BK8" s="248"/>
      <c r="BL8" s="11"/>
      <c r="BM8" s="248"/>
      <c r="BN8" s="11"/>
      <c r="BO8" s="11"/>
      <c r="BP8" s="11"/>
      <c r="BQ8" s="11"/>
      <c r="BR8" s="11"/>
    </row>
    <row r="9" spans="1:70" ht="13.8" thickTop="1">
      <c r="A9" s="44"/>
      <c r="B9" s="28">
        <f>Input!A9</f>
        <v>42825</v>
      </c>
      <c r="C9" s="272"/>
      <c r="D9" s="186">
        <f>Input!$H$2</f>
        <v>66212.94</v>
      </c>
      <c r="E9" s="187"/>
      <c r="F9" s="188"/>
      <c r="G9" s="188"/>
      <c r="H9" s="189"/>
      <c r="I9" s="273"/>
      <c r="J9" s="276"/>
      <c r="K9" s="282"/>
      <c r="L9" s="258"/>
      <c r="M9" s="258"/>
      <c r="N9" s="293"/>
      <c r="O9" s="283"/>
      <c r="P9" s="44"/>
      <c r="Q9" s="301"/>
      <c r="R9" s="293"/>
      <c r="S9" s="44"/>
      <c r="T9" s="44"/>
      <c r="U9" s="44"/>
      <c r="V9" s="44"/>
      <c r="W9" s="304"/>
      <c r="X9" s="277"/>
      <c r="Y9" s="44"/>
      <c r="Z9" s="312">
        <f>Input!H1</f>
        <v>21412.5</v>
      </c>
      <c r="AA9" s="244"/>
      <c r="AB9" s="244"/>
      <c r="AC9" s="244"/>
      <c r="AD9" s="244"/>
      <c r="AE9" s="244"/>
      <c r="AF9" s="284"/>
      <c r="AG9" s="244"/>
      <c r="AH9" s="244"/>
      <c r="AI9" s="244"/>
      <c r="AJ9" s="326"/>
      <c r="AK9" s="244">
        <f>D9</f>
        <v>66212.94</v>
      </c>
      <c r="AL9" s="244"/>
      <c r="AM9" s="244">
        <f>D9</f>
        <v>66212.94</v>
      </c>
      <c r="AN9" s="244"/>
      <c r="AO9" s="327"/>
      <c r="AP9" s="47"/>
      <c r="AQ9" s="48"/>
      <c r="AS9" s="48"/>
      <c r="AT9" s="257"/>
      <c r="AU9" s="258"/>
    </row>
    <row r="10" spans="1:70">
      <c r="A10" s="67" t="str">
        <f ca="1">OFFSET('day lookup'!$A$1,WEEKDAY(B10)-1,0)</f>
        <v>SAT</v>
      </c>
      <c r="B10" s="28">
        <f>Input!A10</f>
        <v>42826</v>
      </c>
      <c r="C10" s="274">
        <f>IF(D10&lt;&gt;"",interp(D10,AreaCapacity!$A$3:$B$245,2),"")</f>
        <v>7724.4897066666663</v>
      </c>
      <c r="D10" s="10">
        <f>IF(AND(Revised_Input!B10&gt;0,Revised_Input!B10&lt;104000),Revised_Input!B10,IF(Input!B10&lt;990000,Input!B10,""))</f>
        <v>66168.28</v>
      </c>
      <c r="E10" s="10">
        <f>IF(Revised_Input!G10&gt;0,Revised_Input!G10/1.9835,IF(Input!G10&lt;990000,Input!G10,""))</f>
        <v>0</v>
      </c>
      <c r="F10" s="10">
        <f>IF(Revised_Input!C10&gt;0,Revised_Input!C10,IF(Input!C10&lt;990000,Input!C10,""))</f>
        <v>148.27083329999999</v>
      </c>
      <c r="G10" s="10">
        <f>IF(Revised_Input!D10&gt;0,Revised_Input!D10,IF(Input!D10&lt;990000,Input!D10,""))</f>
        <v>4.4010417000000004</v>
      </c>
      <c r="H10" s="190">
        <f>IF(D10="","",F10-G10)</f>
        <v>143.86979159999999</v>
      </c>
      <c r="I10" s="267">
        <f>IF(D10="","",(D10-D9)/1.9835+E10+H10)</f>
        <v>121.354036621425</v>
      </c>
      <c r="J10" s="417" t="str">
        <f>IF(Input!H10="","",Input!H10)</f>
        <v>N</v>
      </c>
      <c r="K10" s="285">
        <f>IF(D10="","",IF(J10="Y",E10,0))</f>
        <v>0</v>
      </c>
      <c r="L10" s="181">
        <f>IF(D10="","",IF(J10="Y",I10+G10,MIN(Input!I10,I10+G10-K10)))</f>
        <v>39</v>
      </c>
      <c r="M10" s="181">
        <f>IF(D10="","",MAX(L10-G10,0))</f>
        <v>34.5989583</v>
      </c>
      <c r="N10" s="294">
        <f>IF(Revised_Input!E10&gt;0,Revised_Input!E10,IF(Input!E10&lt;990000,Input!E10,""))</f>
        <v>2.48</v>
      </c>
      <c r="O10" s="286">
        <f>IF(D10="","",O9+N10*1.9835)</f>
        <v>4.9190800000000001</v>
      </c>
      <c r="P10" s="10">
        <f>IF(D10="","",IF(J10="Y",N10,0))</f>
        <v>0</v>
      </c>
      <c r="Q10" s="302">
        <f>IF(D10="","",IF(J10="Y",(N10*1.9835)+Q9,Q9))</f>
        <v>0</v>
      </c>
      <c r="R10" s="305">
        <f>IF(D10="","",IF(J10="Y",Input!M10,0))</f>
        <v>0</v>
      </c>
      <c r="S10" s="288">
        <f>IF(D10="","",(R10*1.9835)+S9)</f>
        <v>0</v>
      </c>
      <c r="T10" s="285">
        <f>IF(D10="","",Input!L10)</f>
        <v>0</v>
      </c>
      <c r="U10" s="288">
        <f>IF(D10="","",(T10*1.9835)+U9)</f>
        <v>0</v>
      </c>
      <c r="V10" s="287">
        <f>IF(D10="","",R10+T10)</f>
        <v>0</v>
      </c>
      <c r="W10" s="306">
        <f>IF(D10="","",(V10*1.9835)+W9)</f>
        <v>0</v>
      </c>
      <c r="X10" s="132">
        <f>IF(D10="","",Input!K10)</f>
        <v>0</v>
      </c>
      <c r="Y10" s="288">
        <f>IF(D10="","",(X10*1.9835)+Y9)</f>
        <v>0</v>
      </c>
      <c r="Z10" s="309">
        <f>IF(D10="","",Z9-X10*1.9835)</f>
        <v>21412.5</v>
      </c>
      <c r="AA10" s="56">
        <f>IF(D10="","",M10+P10+V10+X10)</f>
        <v>34.5989583</v>
      </c>
      <c r="AB10" s="56">
        <f>IF(D10="","",Input!N10)</f>
        <v>0</v>
      </c>
      <c r="AC10" s="56">
        <f>IF(D10="","",H10)</f>
        <v>143.86979159999999</v>
      </c>
      <c r="AD10" s="56">
        <f>IF(D10="","",Input!J10)</f>
        <v>143.86979159999999</v>
      </c>
      <c r="AE10" s="56">
        <f>IF(D10="","",AC10-AD10)</f>
        <v>0</v>
      </c>
      <c r="AF10" s="289">
        <f>IF(D10="","",IF(F10-250&lt;0,0,F10-250))</f>
        <v>0</v>
      </c>
      <c r="AG10" s="19">
        <f>IF(D10="","",AA10-AC10+AB10)</f>
        <v>-109.27083329999999</v>
      </c>
      <c r="AH10" s="19">
        <f>IF(D10="","",AH9+AG10)</f>
        <v>-109.27083329999999</v>
      </c>
      <c r="AI10" s="19">
        <f>IF(D10="","",AH10*1.9835)</f>
        <v>-216.73869785054998</v>
      </c>
      <c r="AJ10" s="317">
        <f>IF(D10="","",MAX(((I10-M10)-(E10-K10))*1.9835,0))</f>
        <v>172.07869785054649</v>
      </c>
      <c r="AK10" s="56">
        <f>IF(D10="","",AK9+AJ10)</f>
        <v>66385.018697850552</v>
      </c>
      <c r="AL10" s="56">
        <f>IF(D10="","",IF(AK9&lt;'day lookup'!$I$1,MIN('day lookup'!$I$1-AK9,AJ10)))</f>
        <v>172.07869785054649</v>
      </c>
      <c r="AM10" s="56">
        <f>IF(D10="","",AM9+AL10)</f>
        <v>66385.018697850552</v>
      </c>
      <c r="AN10" s="56">
        <f>IF(D10="","",IF(AK10&lt;'day lookup'!$I$1,0,MIN(AK10-'day lookup'!$I$1,AJ10)))</f>
        <v>0</v>
      </c>
      <c r="AO10" s="318">
        <f>IF(D10="","",AO9+AN10)</f>
        <v>0</v>
      </c>
      <c r="AP10" s="10">
        <f>IF(Revised_Input!F10&gt;0,Revised_Input!F10,IF(Input!F10&lt;990000,Input!F10,""))</f>
        <v>2268.125</v>
      </c>
      <c r="AQ10" s="50"/>
      <c r="AS10" s="50"/>
      <c r="AT10" s="259"/>
      <c r="AU10" s="260"/>
      <c r="BL10" s="251"/>
      <c r="BN10" s="251"/>
      <c r="BO10" s="251"/>
    </row>
    <row r="11" spans="1:70">
      <c r="A11" s="67" t="str">
        <f ca="1">OFFSET('day lookup'!$A$1,WEEKDAY(B11)-1,0)</f>
        <v>SUN</v>
      </c>
      <c r="B11" s="28">
        <f>Input!A11</f>
        <v>42827</v>
      </c>
      <c r="C11" s="274">
        <f>IF(D11&lt;&gt;"",interp(D11,AreaCapacity!$A$3:$B$245,2),"")</f>
        <v>7724.4394533333334</v>
      </c>
      <c r="D11" s="10">
        <f>IF(AND(Revised_Input!B11&gt;0,Revised_Input!B11&lt;104000),Revised_Input!B11,IF(Input!B11&lt;990000,Input!B11,""))</f>
        <v>66130.59</v>
      </c>
      <c r="E11" s="10">
        <f>IF(Revised_Input!G11&gt;0,Revised_Input!G11/1.9835,IF(Input!G11&lt;990000,Input!G11,""))</f>
        <v>0</v>
      </c>
      <c r="F11" s="10">
        <f>IF(Revised_Input!C11&gt;0,Revised_Input!C11,IF(Input!C11&lt;990000,Input!C11,""))</f>
        <v>148.58333329999999</v>
      </c>
      <c r="G11" s="10">
        <f>IF(Revised_Input!D11&gt;0,Revised_Input!D11,IF(Input!D11&lt;990000,Input!D11,""))</f>
        <v>4.2177083</v>
      </c>
      <c r="H11" s="190">
        <f t="shared" ref="H11:H74" si="0">IF(D11="","",F11-G11)</f>
        <v>144.36562499999999</v>
      </c>
      <c r="I11" s="267">
        <f t="shared" ref="I11:I74" si="1">IF(D11="","",(D11-D10)/1.9835+E11+H11)</f>
        <v>125.36386044239862</v>
      </c>
      <c r="J11" s="417" t="str">
        <f>IF(Input!H11="","",Input!H11)</f>
        <v>N</v>
      </c>
      <c r="K11" s="285">
        <f t="shared" ref="K11:K74" si="2">IF(D11="","",IF(J11="Y",E11,0))</f>
        <v>0</v>
      </c>
      <c r="L11" s="181">
        <f>IF(D11="","",IF(J11="Y",I11+G11,MIN(Input!I11,I11+G11-K11)))</f>
        <v>39</v>
      </c>
      <c r="M11" s="181">
        <f t="shared" ref="M11:M74" si="3">IF(D11="","",MAX(L11-G11,0))</f>
        <v>34.782291700000002</v>
      </c>
      <c r="N11" s="294">
        <f>IF(Revised_Input!E11&gt;0,Revised_Input!E11,IF(Input!E11&lt;990000,Input!E11,""))</f>
        <v>2.5558333000000002</v>
      </c>
      <c r="O11" s="286">
        <f t="shared" ref="O11:O74" si="4">IF(D11="","",O10+N11*1.9835)</f>
        <v>9.9885753505500006</v>
      </c>
      <c r="P11" s="10">
        <f t="shared" ref="P11:P74" si="5">IF(D11="","",IF(J11="Y",N11,0))</f>
        <v>0</v>
      </c>
      <c r="Q11" s="302">
        <f t="shared" ref="Q11:Q74" si="6">IF(D11="","",IF(J11="Y",(N11*1.9835)+Q10,Q10))</f>
        <v>0</v>
      </c>
      <c r="R11" s="305">
        <f>IF(D11="","",IF(J11="Y",Input!M11,0))</f>
        <v>0</v>
      </c>
      <c r="S11" s="288">
        <f t="shared" ref="S11:S74" si="7">IF(D11="","",(R11*1.9835)+S10)</f>
        <v>0</v>
      </c>
      <c r="T11" s="285">
        <f>IF(D11="","",Input!L11)</f>
        <v>0</v>
      </c>
      <c r="U11" s="288">
        <f t="shared" ref="U11:U74" si="8">IF(D11="","",(T11*1.9835)+U10)</f>
        <v>0</v>
      </c>
      <c r="V11" s="287">
        <f t="shared" ref="V11:V74" si="9">IF(D11="","",R11+T11)</f>
        <v>0</v>
      </c>
      <c r="W11" s="306">
        <f t="shared" ref="W11:W74" si="10">IF(D11="","",(V11*1.9835)+W10)</f>
        <v>0</v>
      </c>
      <c r="X11" s="132">
        <f>IF(D11="","",Input!K11)</f>
        <v>0</v>
      </c>
      <c r="Y11" s="288">
        <f t="shared" ref="Y11:Y74" si="11">IF(D11="","",(X11*1.9835)+Y10)</f>
        <v>0</v>
      </c>
      <c r="Z11" s="309">
        <f t="shared" ref="Z11:Z74" si="12">IF(D11="","",Z10-X11*1.9835)</f>
        <v>21412.5</v>
      </c>
      <c r="AA11" s="56">
        <f t="shared" ref="AA11:AA74" si="13">IF(D11="","",M11+P11+V11+X11)</f>
        <v>34.782291700000002</v>
      </c>
      <c r="AB11" s="56">
        <f>IF(D11="","",Input!N11)</f>
        <v>0</v>
      </c>
      <c r="AC11" s="56">
        <f t="shared" ref="AC11:AC74" si="14">IF(D11="","",H11)</f>
        <v>144.36562499999999</v>
      </c>
      <c r="AD11" s="56">
        <f>IF(D11="","",Input!J11)</f>
        <v>144.36562499999999</v>
      </c>
      <c r="AE11" s="56">
        <f t="shared" ref="AE11:AE74" si="15">IF(D11="","",AC11-AD11)</f>
        <v>0</v>
      </c>
      <c r="AF11" s="289">
        <f t="shared" ref="AF11:AF74" si="16">IF(D11="","",IF(F11-250&lt;0,0,F11-250))</f>
        <v>0</v>
      </c>
      <c r="AG11" s="19">
        <f t="shared" ref="AG11:AG74" si="17">IF(D11="","",AA11-AC11+AB11)</f>
        <v>-109.58333329999999</v>
      </c>
      <c r="AH11" s="19">
        <f t="shared" ref="AH11:AH74" si="18">IF(D11="","",AH10+AG11)</f>
        <v>-218.85416659999999</v>
      </c>
      <c r="AI11" s="19">
        <f t="shared" ref="AI11:AI74" si="19">IF(D11="","",AH11*1.9835)</f>
        <v>-434.09723945109999</v>
      </c>
      <c r="AJ11" s="317">
        <f t="shared" ref="AJ11:AJ74" si="20">IF(D11="","",MAX(((I11-M11)-(E11-K11))*1.9835,0))</f>
        <v>179.66854160054766</v>
      </c>
      <c r="AK11" s="56">
        <f t="shared" ref="AK11:AK74" si="21">IF(D11="","",AK10+AJ11)</f>
        <v>66564.687239451101</v>
      </c>
      <c r="AL11" s="56">
        <f>IF(D11="","",IF(AK10&lt;'day lookup'!$I$1,MIN('day lookup'!$I$1-AK10,AJ11)))</f>
        <v>179.66854160054766</v>
      </c>
      <c r="AM11" s="56">
        <f t="shared" ref="AM11:AM74" si="22">IF(D11="","",AM10+AL11)</f>
        <v>66564.687239451101</v>
      </c>
      <c r="AN11" s="56">
        <f>IF(D11="","",IF(AK11&lt;'day lookup'!$I$1,0,MIN(AK11-'day lookup'!$I$1,AJ11)))</f>
        <v>0</v>
      </c>
      <c r="AO11" s="318">
        <f t="shared" ref="AO11:AO74" si="23">IF(D11="","",AO10+AN11)</f>
        <v>0</v>
      </c>
      <c r="AP11" s="10">
        <f>IF(Revised_Input!F11&gt;0,Revised_Input!F11,IF(Input!F11&lt;990000,Input!F11,""))</f>
        <v>2178.5416667</v>
      </c>
      <c r="AQ11" s="50"/>
      <c r="AS11" s="50"/>
      <c r="AT11" s="259"/>
      <c r="AU11" s="260"/>
      <c r="BL11" s="251"/>
      <c r="BN11" s="251"/>
      <c r="BO11" s="251"/>
    </row>
    <row r="12" spans="1:70">
      <c r="A12" s="67" t="str">
        <f ca="1">OFFSET('day lookup'!$A$1,WEEKDAY(B12)-1,0)</f>
        <v>MON</v>
      </c>
      <c r="B12" s="28">
        <f>Input!A12</f>
        <v>42828</v>
      </c>
      <c r="C12" s="274">
        <f>IF(D12&lt;&gt;"",interp(D12,AreaCapacity!$A$3:$B$245,2),"")</f>
        <v>7724.3896933333335</v>
      </c>
      <c r="D12" s="10">
        <f>IF(AND(Revised_Input!B12&gt;0,Revised_Input!B12&lt;104000),Revised_Input!B12,IF(Input!B12&lt;990000,Input!B12,""))</f>
        <v>66093.27</v>
      </c>
      <c r="E12" s="10">
        <f>IF(Revised_Input!G12&gt;0,Revised_Input!G12/1.9835,IF(Input!G12&lt;990000,Input!G12,""))</f>
        <v>0</v>
      </c>
      <c r="F12" s="10">
        <f>IF(Revised_Input!C12&gt;0,Revised_Input!C12,IF(Input!C12&lt;990000,Input!C12,""))</f>
        <v>148.375</v>
      </c>
      <c r="G12" s="10">
        <f>IF(Revised_Input!D12&gt;0,Revised_Input!D12,IF(Input!D12&lt;990000,Input!D12,""))</f>
        <v>4.1100000000000003</v>
      </c>
      <c r="H12" s="190">
        <f t="shared" si="0"/>
        <v>144.26499999999999</v>
      </c>
      <c r="I12" s="267">
        <f t="shared" si="1"/>
        <v>125.44977438871064</v>
      </c>
      <c r="J12" s="417" t="str">
        <f>IF(Input!H12="","",Input!H12)</f>
        <v>N</v>
      </c>
      <c r="K12" s="285">
        <f t="shared" si="2"/>
        <v>0</v>
      </c>
      <c r="L12" s="181">
        <f>IF(D12="","",IF(J12="Y",I12+G12,MIN(Input!I12,I12+G12-K12)))</f>
        <v>39</v>
      </c>
      <c r="M12" s="181">
        <f t="shared" si="3"/>
        <v>34.89</v>
      </c>
      <c r="N12" s="294">
        <f>IF(Revised_Input!E12&gt;0,Revised_Input!E12,IF(Input!E12&lt;990000,Input!E12,""))</f>
        <v>2.5587499999999999</v>
      </c>
      <c r="O12" s="286">
        <f t="shared" si="4"/>
        <v>15.06385597555</v>
      </c>
      <c r="P12" s="10">
        <f t="shared" si="5"/>
        <v>0</v>
      </c>
      <c r="Q12" s="302">
        <f t="shared" si="6"/>
        <v>0</v>
      </c>
      <c r="R12" s="305">
        <f>IF(D12="","",IF(J12="Y",Input!M12,0))</f>
        <v>0</v>
      </c>
      <c r="S12" s="288">
        <f t="shared" si="7"/>
        <v>0</v>
      </c>
      <c r="T12" s="285">
        <f>IF(D12="","",Input!L12)</f>
        <v>0</v>
      </c>
      <c r="U12" s="288">
        <f t="shared" si="8"/>
        <v>0</v>
      </c>
      <c r="V12" s="287">
        <f t="shared" si="9"/>
        <v>0</v>
      </c>
      <c r="W12" s="306">
        <f t="shared" si="10"/>
        <v>0</v>
      </c>
      <c r="X12" s="132">
        <f>IF(D12="","",Input!K12)</f>
        <v>0</v>
      </c>
      <c r="Y12" s="288">
        <f t="shared" si="11"/>
        <v>0</v>
      </c>
      <c r="Z12" s="309">
        <f t="shared" si="12"/>
        <v>21412.5</v>
      </c>
      <c r="AA12" s="56">
        <f t="shared" si="13"/>
        <v>34.89</v>
      </c>
      <c r="AB12" s="56">
        <f>IF(D12="","",Input!N12)</f>
        <v>0</v>
      </c>
      <c r="AC12" s="56">
        <f t="shared" si="14"/>
        <v>144.26499999999999</v>
      </c>
      <c r="AD12" s="56">
        <f>IF(D12="","",Input!J12)</f>
        <v>144.26499999999999</v>
      </c>
      <c r="AE12" s="56">
        <f t="shared" si="15"/>
        <v>0</v>
      </c>
      <c r="AF12" s="289">
        <f t="shared" si="16"/>
        <v>0</v>
      </c>
      <c r="AG12" s="19">
        <f t="shared" si="17"/>
        <v>-109.37499999999999</v>
      </c>
      <c r="AH12" s="19">
        <f t="shared" si="18"/>
        <v>-328.22916659999999</v>
      </c>
      <c r="AI12" s="19">
        <f t="shared" si="19"/>
        <v>-651.04255195109999</v>
      </c>
      <c r="AJ12" s="317">
        <f t="shared" si="20"/>
        <v>179.62531250000754</v>
      </c>
      <c r="AK12" s="56">
        <f t="shared" si="21"/>
        <v>66744.312551951109</v>
      </c>
      <c r="AL12" s="56">
        <f>IF(D12="","",IF(AK11&lt;'day lookup'!$I$1,MIN('day lookup'!$I$1-AK11,AJ12)))</f>
        <v>179.62531250000754</v>
      </c>
      <c r="AM12" s="56">
        <f t="shared" si="22"/>
        <v>66744.312551951109</v>
      </c>
      <c r="AN12" s="56">
        <f>IF(D12="","",IF(AK12&lt;'day lookup'!$I$1,0,MIN(AK12-'day lookup'!$I$1,AJ12)))</f>
        <v>0</v>
      </c>
      <c r="AO12" s="318">
        <f t="shared" si="23"/>
        <v>0</v>
      </c>
      <c r="AP12" s="10">
        <f>IF(Revised_Input!F12&gt;0,Revised_Input!F12,IF(Input!F12&lt;990000,Input!F12,""))</f>
        <v>1941.1458333</v>
      </c>
      <c r="AQ12" s="50"/>
      <c r="AS12" s="50"/>
      <c r="AT12" s="259"/>
      <c r="AU12" s="260"/>
      <c r="BL12" s="251"/>
      <c r="BN12" s="251"/>
      <c r="BO12" s="251"/>
    </row>
    <row r="13" spans="1:70">
      <c r="A13" s="67" t="str">
        <f ca="1">OFFSET('day lookup'!$A$1,WEEKDAY(B13)-1,0)</f>
        <v>TUE</v>
      </c>
      <c r="B13" s="28">
        <f>Input!A13</f>
        <v>42829</v>
      </c>
      <c r="C13" s="274">
        <f>IF(D13&lt;&gt;"",interp(D13,AreaCapacity!$A$3:$B$245,2),"")</f>
        <v>7724.329733333333</v>
      </c>
      <c r="D13" s="10">
        <f>IF(AND(Revised_Input!B13&gt;0,Revised_Input!B13&lt;104000),Revised_Input!B13,IF(Input!B13&lt;990000,Input!B13,""))</f>
        <v>66048.3</v>
      </c>
      <c r="E13" s="10">
        <f>IF(Revised_Input!G13&gt;0,Revised_Input!G13/1.9835,IF(Input!G13&lt;990000,Input!G13,""))</f>
        <v>0</v>
      </c>
      <c r="F13" s="10">
        <f>IF(Revised_Input!C13&gt;0,Revised_Input!C13,IF(Input!C13&lt;990000,Input!C13,""))</f>
        <v>148</v>
      </c>
      <c r="G13" s="10">
        <f>IF(Revised_Input!D13&gt;0,Revised_Input!D13,IF(Input!D13&lt;990000,Input!D13,""))</f>
        <v>3.9335417000000001</v>
      </c>
      <c r="H13" s="190">
        <f t="shared" si="0"/>
        <v>144.06645829999999</v>
      </c>
      <c r="I13" s="267">
        <f t="shared" si="1"/>
        <v>121.39441393397975</v>
      </c>
      <c r="J13" s="417" t="str">
        <f>IF(Input!H13="","",Input!H13)</f>
        <v>N</v>
      </c>
      <c r="K13" s="285">
        <f t="shared" si="2"/>
        <v>0</v>
      </c>
      <c r="L13" s="181">
        <f>IF(D13="","",IF(J13="Y",I13+G13,MIN(Input!I13,I13+G13-K13)))</f>
        <v>39</v>
      </c>
      <c r="M13" s="181">
        <f t="shared" si="3"/>
        <v>35.066458300000001</v>
      </c>
      <c r="N13" s="294">
        <f>IF(Revised_Input!E13&gt;0,Revised_Input!E13,IF(Input!E13&lt;990000,Input!E13,""))</f>
        <v>2.48</v>
      </c>
      <c r="O13" s="286">
        <f t="shared" si="4"/>
        <v>19.982935975549999</v>
      </c>
      <c r="P13" s="10">
        <f t="shared" si="5"/>
        <v>0</v>
      </c>
      <c r="Q13" s="302">
        <f t="shared" si="6"/>
        <v>0</v>
      </c>
      <c r="R13" s="305">
        <f>IF(D13="","",IF(J13="Y",Input!M13,0))</f>
        <v>0</v>
      </c>
      <c r="S13" s="288">
        <f t="shared" si="7"/>
        <v>0</v>
      </c>
      <c r="T13" s="285">
        <f>IF(D13="","",Input!L13)</f>
        <v>0</v>
      </c>
      <c r="U13" s="288">
        <f t="shared" si="8"/>
        <v>0</v>
      </c>
      <c r="V13" s="287">
        <f t="shared" si="9"/>
        <v>0</v>
      </c>
      <c r="W13" s="306">
        <f t="shared" si="10"/>
        <v>0</v>
      </c>
      <c r="X13" s="132">
        <f>IF(D13="","",Input!K13)</f>
        <v>0</v>
      </c>
      <c r="Y13" s="288">
        <f t="shared" si="11"/>
        <v>0</v>
      </c>
      <c r="Z13" s="309">
        <f t="shared" si="12"/>
        <v>21412.5</v>
      </c>
      <c r="AA13" s="56">
        <f t="shared" si="13"/>
        <v>35.066458300000001</v>
      </c>
      <c r="AB13" s="56">
        <f>IF(D13="","",Input!N13)</f>
        <v>0</v>
      </c>
      <c r="AC13" s="56">
        <f t="shared" si="14"/>
        <v>144.06645829999999</v>
      </c>
      <c r="AD13" s="56">
        <f>IF(D13="","",Input!J13)</f>
        <v>144.06645829999999</v>
      </c>
      <c r="AE13" s="56">
        <f t="shared" si="15"/>
        <v>0</v>
      </c>
      <c r="AF13" s="289">
        <f t="shared" si="16"/>
        <v>0</v>
      </c>
      <c r="AG13" s="19">
        <f t="shared" si="17"/>
        <v>-109</v>
      </c>
      <c r="AH13" s="19">
        <f t="shared" si="18"/>
        <v>-437.22916659999999</v>
      </c>
      <c r="AI13" s="19">
        <f t="shared" si="19"/>
        <v>-867.2440519511</v>
      </c>
      <c r="AJ13" s="317">
        <f t="shared" si="20"/>
        <v>171.23149999999882</v>
      </c>
      <c r="AK13" s="56">
        <f t="shared" si="21"/>
        <v>66915.544051951103</v>
      </c>
      <c r="AL13" s="56">
        <f>IF(D13="","",IF(AK12&lt;'day lookup'!$I$1,MIN('day lookup'!$I$1-AK12,AJ13)))</f>
        <v>171.23149999999882</v>
      </c>
      <c r="AM13" s="56">
        <f t="shared" si="22"/>
        <v>66915.544051951103</v>
      </c>
      <c r="AN13" s="56">
        <f>IF(D13="","",IF(AK13&lt;'day lookup'!$I$1,0,MIN(AK13-'day lookup'!$I$1,AJ13)))</f>
        <v>0</v>
      </c>
      <c r="AO13" s="318">
        <f t="shared" si="23"/>
        <v>0</v>
      </c>
      <c r="AP13" s="10">
        <f>IF(Revised_Input!F13&gt;0,Revised_Input!F13,IF(Input!F13&lt;990000,Input!F13,""))</f>
        <v>1782.2916667</v>
      </c>
      <c r="AQ13" s="50"/>
      <c r="AS13" s="50"/>
      <c r="AT13" s="259"/>
      <c r="AU13" s="260"/>
      <c r="BL13" s="251"/>
      <c r="BN13" s="251"/>
      <c r="BO13" s="251"/>
    </row>
    <row r="14" spans="1:70">
      <c r="A14" s="67" t="str">
        <f ca="1">OFFSET('day lookup'!$A$1,WEEKDAY(B14)-1,0)</f>
        <v>WED</v>
      </c>
      <c r="B14" s="28">
        <f>Input!A14</f>
        <v>42830</v>
      </c>
      <c r="C14" s="274">
        <f>IF(D14&lt;&gt;"",interp(D14,AreaCapacity!$A$3:$B$245,2),"")</f>
        <v>7724.2298266666667</v>
      </c>
      <c r="D14" s="10">
        <f>IF(AND(Revised_Input!B14&gt;0,Revised_Input!B14&lt;104000),Revised_Input!B14,IF(Input!B14&lt;990000,Input!B14,""))</f>
        <v>65973.37</v>
      </c>
      <c r="E14" s="10">
        <f>IF(Revised_Input!G14&gt;0,Revised_Input!G14/1.9835,IF(Input!G14&lt;990000,Input!G14,""))</f>
        <v>0</v>
      </c>
      <c r="F14" s="10">
        <f>IF(Revised_Input!C14&gt;0,Revised_Input!C14,IF(Input!C14&lt;990000,Input!C14,""))</f>
        <v>148</v>
      </c>
      <c r="G14" s="10">
        <f>IF(Revised_Input!D14&gt;0,Revised_Input!D14,IF(Input!D14&lt;990000,Input!D14,""))</f>
        <v>3.7731249999999998</v>
      </c>
      <c r="H14" s="190">
        <f t="shared" si="0"/>
        <v>144.22687500000001</v>
      </c>
      <c r="I14" s="267">
        <f t="shared" si="1"/>
        <v>106.45021757625028</v>
      </c>
      <c r="J14" s="417" t="str">
        <f>IF(Input!H14="","",Input!H14)</f>
        <v>N</v>
      </c>
      <c r="K14" s="285">
        <f t="shared" si="2"/>
        <v>0</v>
      </c>
      <c r="L14" s="181">
        <f>IF(D14="","",IF(J14="Y",I14+G14,MIN(Input!I14,I14+G14-K14)))</f>
        <v>39</v>
      </c>
      <c r="M14" s="181">
        <f t="shared" si="3"/>
        <v>35.226875</v>
      </c>
      <c r="N14" s="294">
        <f>IF(Revised_Input!E14&gt;0,Revised_Input!E14,IF(Input!E14&lt;990000,Input!E14,""))</f>
        <v>2.48</v>
      </c>
      <c r="O14" s="286">
        <f t="shared" si="4"/>
        <v>24.90201597555</v>
      </c>
      <c r="P14" s="10">
        <f t="shared" si="5"/>
        <v>0</v>
      </c>
      <c r="Q14" s="302">
        <f t="shared" si="6"/>
        <v>0</v>
      </c>
      <c r="R14" s="305">
        <f>IF(D14="","",IF(J14="Y",Input!M14,0))</f>
        <v>0</v>
      </c>
      <c r="S14" s="288">
        <f t="shared" si="7"/>
        <v>0</v>
      </c>
      <c r="T14" s="285">
        <f>IF(D14="","",Input!L14)</f>
        <v>0</v>
      </c>
      <c r="U14" s="288">
        <f t="shared" si="8"/>
        <v>0</v>
      </c>
      <c r="V14" s="287">
        <f t="shared" si="9"/>
        <v>0</v>
      </c>
      <c r="W14" s="306">
        <f t="shared" si="10"/>
        <v>0</v>
      </c>
      <c r="X14" s="132">
        <f>IF(D14="","",Input!K14)</f>
        <v>0</v>
      </c>
      <c r="Y14" s="288">
        <f t="shared" si="11"/>
        <v>0</v>
      </c>
      <c r="Z14" s="309">
        <f t="shared" si="12"/>
        <v>21412.5</v>
      </c>
      <c r="AA14" s="56">
        <f t="shared" si="13"/>
        <v>35.226875</v>
      </c>
      <c r="AB14" s="56">
        <f>IF(D14="","",Input!N14)</f>
        <v>0</v>
      </c>
      <c r="AC14" s="56">
        <f t="shared" si="14"/>
        <v>144.22687500000001</v>
      </c>
      <c r="AD14" s="56">
        <f>IF(D14="","",Input!J14)</f>
        <v>144.22687500000001</v>
      </c>
      <c r="AE14" s="56">
        <f t="shared" si="15"/>
        <v>0</v>
      </c>
      <c r="AF14" s="289">
        <f t="shared" si="16"/>
        <v>0</v>
      </c>
      <c r="AG14" s="19">
        <f t="shared" si="17"/>
        <v>-109</v>
      </c>
      <c r="AH14" s="19">
        <f t="shared" si="18"/>
        <v>-546.22916659999999</v>
      </c>
      <c r="AI14" s="19">
        <f t="shared" si="19"/>
        <v>-1083.4455519511</v>
      </c>
      <c r="AJ14" s="317">
        <f t="shared" si="20"/>
        <v>141.27149999999241</v>
      </c>
      <c r="AK14" s="56">
        <f t="shared" si="21"/>
        <v>67056.815551951091</v>
      </c>
      <c r="AL14" s="56">
        <f>IF(D14="","",IF(AK13&lt;'day lookup'!$I$1,MIN('day lookup'!$I$1-AK13,AJ14)))</f>
        <v>141.27149999999241</v>
      </c>
      <c r="AM14" s="56">
        <f t="shared" si="22"/>
        <v>67056.815551951091</v>
      </c>
      <c r="AN14" s="56">
        <f>IF(D14="","",IF(AK14&lt;'day lookup'!$I$1,0,MIN(AK14-'day lookup'!$I$1,AJ14)))</f>
        <v>0</v>
      </c>
      <c r="AO14" s="318">
        <f t="shared" si="23"/>
        <v>0</v>
      </c>
      <c r="AP14" s="10">
        <f>IF(Revised_Input!F14&gt;0,Revised_Input!F14,IF(Input!F14&lt;990000,Input!F14,""))</f>
        <v>1637.1875</v>
      </c>
      <c r="AQ14" s="50"/>
      <c r="AS14" s="50"/>
      <c r="AT14" s="259"/>
      <c r="AU14" s="260"/>
      <c r="BL14" s="251"/>
      <c r="BN14" s="251"/>
      <c r="BO14" s="251"/>
    </row>
    <row r="15" spans="1:70">
      <c r="A15" s="67" t="str">
        <f ca="1">OFFSET('day lookup'!$A$1,WEEKDAY(B15)-1,0)</f>
        <v>THU</v>
      </c>
      <c r="B15" s="28">
        <f>Input!A15</f>
        <v>42831</v>
      </c>
      <c r="C15" s="274">
        <f>IF(D15&lt;&gt;"",interp(D15,AreaCapacity!$A$3:$B$245,2),"")</f>
        <v>7724.1299866666668</v>
      </c>
      <c r="D15" s="10">
        <f>IF(AND(Revised_Input!B15&gt;0,Revised_Input!B15&lt;104000),Revised_Input!B15,IF(Input!B15&lt;990000,Input!B15,""))</f>
        <v>65898.490000000005</v>
      </c>
      <c r="E15" s="10">
        <f>IF(Revised_Input!G15&gt;0,Revised_Input!G15/1.9835,IF(Input!G15&lt;990000,Input!G15,""))</f>
        <v>0</v>
      </c>
      <c r="F15" s="10">
        <f>IF(Revised_Input!C15&gt;0,Revised_Input!C15,IF(Input!C15&lt;990000,Input!C15,""))</f>
        <v>147.97916670000001</v>
      </c>
      <c r="G15" s="10">
        <f>IF(Revised_Input!D15&gt;0,Revised_Input!D15,IF(Input!D15&lt;990000,Input!D15,""))</f>
        <v>3.5691666999999998</v>
      </c>
      <c r="H15" s="190">
        <f t="shared" si="0"/>
        <v>144.41</v>
      </c>
      <c r="I15" s="267">
        <f t="shared" si="1"/>
        <v>106.65855054197624</v>
      </c>
      <c r="J15" s="417" t="str">
        <f>IF(Input!H15="","",Input!H15)</f>
        <v>N</v>
      </c>
      <c r="K15" s="285">
        <f t="shared" si="2"/>
        <v>0</v>
      </c>
      <c r="L15" s="181">
        <f>IF(D15="","",IF(J15="Y",I15+G15,MIN(Input!I15,I15+G15-K15)))</f>
        <v>39</v>
      </c>
      <c r="M15" s="181">
        <f t="shared" si="3"/>
        <v>35.430833300000003</v>
      </c>
      <c r="N15" s="294">
        <f>IF(Revised_Input!E15&gt;0,Revised_Input!E15,IF(Input!E15&lt;990000,Input!E15,""))</f>
        <v>2.5325000000000002</v>
      </c>
      <c r="O15" s="286">
        <f t="shared" si="4"/>
        <v>29.92522972555</v>
      </c>
      <c r="P15" s="10">
        <f t="shared" si="5"/>
        <v>0</v>
      </c>
      <c r="Q15" s="302">
        <f t="shared" si="6"/>
        <v>0</v>
      </c>
      <c r="R15" s="305">
        <f>IF(D15="","",IF(J15="Y",Input!M15,0))</f>
        <v>0</v>
      </c>
      <c r="S15" s="288">
        <f t="shared" si="7"/>
        <v>0</v>
      </c>
      <c r="T15" s="285">
        <f>IF(D15="","",Input!L15)</f>
        <v>0</v>
      </c>
      <c r="U15" s="288">
        <f t="shared" si="8"/>
        <v>0</v>
      </c>
      <c r="V15" s="287">
        <f t="shared" si="9"/>
        <v>0</v>
      </c>
      <c r="W15" s="306">
        <f t="shared" si="10"/>
        <v>0</v>
      </c>
      <c r="X15" s="132">
        <f>IF(D15="","",Input!K15)</f>
        <v>0</v>
      </c>
      <c r="Y15" s="288">
        <f t="shared" si="11"/>
        <v>0</v>
      </c>
      <c r="Z15" s="309">
        <f t="shared" si="12"/>
        <v>21412.5</v>
      </c>
      <c r="AA15" s="56">
        <f t="shared" si="13"/>
        <v>35.430833300000003</v>
      </c>
      <c r="AB15" s="56">
        <f>IF(D15="","",Input!N15)</f>
        <v>0</v>
      </c>
      <c r="AC15" s="56">
        <f t="shared" si="14"/>
        <v>144.41</v>
      </c>
      <c r="AD15" s="56">
        <f>IF(D15="","",Input!J15)</f>
        <v>144.41</v>
      </c>
      <c r="AE15" s="56">
        <f t="shared" si="15"/>
        <v>0</v>
      </c>
      <c r="AF15" s="289">
        <f t="shared" si="16"/>
        <v>0</v>
      </c>
      <c r="AG15" s="19">
        <f t="shared" si="17"/>
        <v>-108.97916669999999</v>
      </c>
      <c r="AH15" s="19">
        <f t="shared" si="18"/>
        <v>-655.20833329999994</v>
      </c>
      <c r="AI15" s="19">
        <f t="shared" si="19"/>
        <v>-1299.60572910055</v>
      </c>
      <c r="AJ15" s="317">
        <f t="shared" si="20"/>
        <v>141.28017714945986</v>
      </c>
      <c r="AK15" s="56">
        <f t="shared" si="21"/>
        <v>67198.095729100547</v>
      </c>
      <c r="AL15" s="56">
        <f>IF(D15="","",IF(AK14&lt;'day lookup'!$I$1,MIN('day lookup'!$I$1-AK14,AJ15)))</f>
        <v>141.28017714945986</v>
      </c>
      <c r="AM15" s="56">
        <f t="shared" si="22"/>
        <v>67198.095729100547</v>
      </c>
      <c r="AN15" s="56">
        <f>IF(D15="","",IF(AK15&lt;'day lookup'!$I$1,0,MIN(AK15-'day lookup'!$I$1,AJ15)))</f>
        <v>0</v>
      </c>
      <c r="AO15" s="318">
        <f t="shared" si="23"/>
        <v>0</v>
      </c>
      <c r="AP15" s="10">
        <f>IF(Revised_Input!F15&gt;0,Revised_Input!F15,IF(Input!F15&lt;990000,Input!F15,""))</f>
        <v>1448.4375</v>
      </c>
      <c r="AQ15" s="50"/>
      <c r="AS15" s="50"/>
      <c r="AT15" s="259"/>
      <c r="AU15" s="260"/>
      <c r="BL15" s="251"/>
      <c r="BN15" s="251"/>
      <c r="BO15" s="251"/>
    </row>
    <row r="16" spans="1:70">
      <c r="A16" s="67" t="str">
        <f ca="1">OFFSET('day lookup'!$A$1,WEEKDAY(B16)-1,0)</f>
        <v>FRI</v>
      </c>
      <c r="B16" s="28">
        <f>Input!A16</f>
        <v>42832</v>
      </c>
      <c r="C16" s="274">
        <f>IF(D16&lt;&gt;"",interp(D16,AreaCapacity!$A$3:$B$245,2),"")</f>
        <v>7723.9907258064513</v>
      </c>
      <c r="D16" s="10">
        <f>IF(AND(Revised_Input!B16&gt;0,Revised_Input!B16&lt;104000),Revised_Input!B16,IF(Input!B16&lt;990000,Input!B16,""))</f>
        <v>65794.100000000006</v>
      </c>
      <c r="E16" s="10">
        <f>IF(Revised_Input!G16&gt;0,Revised_Input!G16/1.9835,IF(Input!G16&lt;990000,Input!G16,""))</f>
        <v>0</v>
      </c>
      <c r="F16" s="10">
        <f>IF(Revised_Input!C16&gt;0,Revised_Input!C16,IF(Input!C16&lt;990000,Input!C16,""))</f>
        <v>147.97916670000001</v>
      </c>
      <c r="G16" s="10">
        <f>IF(Revised_Input!D16&gt;0,Revised_Input!D16,IF(Input!D16&lt;990000,Input!D16,""))</f>
        <v>3.5408333000000001</v>
      </c>
      <c r="H16" s="190">
        <f t="shared" si="0"/>
        <v>144.4383334</v>
      </c>
      <c r="I16" s="267">
        <f t="shared" si="1"/>
        <v>91.809142575699823</v>
      </c>
      <c r="J16" s="417" t="str">
        <f>IF(Input!H16="","",Input!H16)</f>
        <v>N</v>
      </c>
      <c r="K16" s="285">
        <f t="shared" si="2"/>
        <v>0</v>
      </c>
      <c r="L16" s="181">
        <f>IF(D16="","",IF(J16="Y",I16+G16,MIN(Input!I16,I16+G16-K16)))</f>
        <v>39</v>
      </c>
      <c r="M16" s="181">
        <f t="shared" si="3"/>
        <v>35.459166699999997</v>
      </c>
      <c r="N16" s="294">
        <f>IF(Revised_Input!E16&gt;0,Revised_Input!E16,IF(Input!E16&lt;990000,Input!E16,""))</f>
        <v>2.6169791999999998</v>
      </c>
      <c r="O16" s="286">
        <f t="shared" si="4"/>
        <v>35.116007968749997</v>
      </c>
      <c r="P16" s="10">
        <f t="shared" si="5"/>
        <v>0</v>
      </c>
      <c r="Q16" s="302">
        <f t="shared" si="6"/>
        <v>0</v>
      </c>
      <c r="R16" s="305">
        <f>IF(D16="","",IF(J16="Y",Input!M16,0))</f>
        <v>0</v>
      </c>
      <c r="S16" s="288">
        <f t="shared" si="7"/>
        <v>0</v>
      </c>
      <c r="T16" s="285">
        <f>IF(D16="","",Input!L16)</f>
        <v>0</v>
      </c>
      <c r="U16" s="288">
        <f t="shared" si="8"/>
        <v>0</v>
      </c>
      <c r="V16" s="287">
        <f t="shared" si="9"/>
        <v>0</v>
      </c>
      <c r="W16" s="306">
        <f t="shared" si="10"/>
        <v>0</v>
      </c>
      <c r="X16" s="132">
        <f>IF(D16="","",Input!K16)</f>
        <v>0</v>
      </c>
      <c r="Y16" s="288">
        <f t="shared" si="11"/>
        <v>0</v>
      </c>
      <c r="Z16" s="309">
        <f t="shared" si="12"/>
        <v>21412.5</v>
      </c>
      <c r="AA16" s="56">
        <f t="shared" si="13"/>
        <v>35.459166699999997</v>
      </c>
      <c r="AB16" s="56">
        <f>IF(D16="","",Input!N16)</f>
        <v>0</v>
      </c>
      <c r="AC16" s="56">
        <f t="shared" si="14"/>
        <v>144.4383334</v>
      </c>
      <c r="AD16" s="56">
        <f>IF(D16="","",Input!J16)</f>
        <v>144.4383334</v>
      </c>
      <c r="AE16" s="56">
        <f t="shared" si="15"/>
        <v>0</v>
      </c>
      <c r="AF16" s="289">
        <f t="shared" si="16"/>
        <v>0</v>
      </c>
      <c r="AG16" s="19">
        <f t="shared" si="17"/>
        <v>-108.97916670000001</v>
      </c>
      <c r="AH16" s="19">
        <f t="shared" si="18"/>
        <v>-764.1875</v>
      </c>
      <c r="AI16" s="19">
        <f t="shared" si="19"/>
        <v>-1515.7659062499999</v>
      </c>
      <c r="AJ16" s="317">
        <f t="shared" si="20"/>
        <v>111.7701771494506</v>
      </c>
      <c r="AK16" s="56">
        <f t="shared" si="21"/>
        <v>67309.865906249994</v>
      </c>
      <c r="AL16" s="56">
        <f>IF(D16="","",IF(AK15&lt;'day lookup'!$I$1,MIN('day lookup'!$I$1-AK15,AJ16)))</f>
        <v>111.7701771494506</v>
      </c>
      <c r="AM16" s="56">
        <f t="shared" si="22"/>
        <v>67309.865906249994</v>
      </c>
      <c r="AN16" s="56">
        <f>IF(D16="","",IF(AK16&lt;'day lookup'!$I$1,0,MIN(AK16-'day lookup'!$I$1,AJ16)))</f>
        <v>0</v>
      </c>
      <c r="AO16" s="318">
        <f t="shared" si="23"/>
        <v>0</v>
      </c>
      <c r="AP16" s="10">
        <f>IF(Revised_Input!F16&gt;0,Revised_Input!F16,IF(Input!F16&lt;990000,Input!F16,""))</f>
        <v>1245.1041667</v>
      </c>
      <c r="AQ16" s="50"/>
      <c r="AS16" s="50"/>
      <c r="AT16" s="259"/>
      <c r="AU16" s="260"/>
      <c r="BL16" s="251"/>
      <c r="BN16" s="251"/>
      <c r="BO16" s="251"/>
    </row>
    <row r="17" spans="1:67">
      <c r="A17" s="67" t="str">
        <f ca="1">OFFSET('day lookup'!$A$1,WEEKDAY(B17)-1,0)</f>
        <v>SAT</v>
      </c>
      <c r="B17" s="28">
        <f>Input!A17</f>
        <v>42833</v>
      </c>
      <c r="C17" s="274">
        <f>IF(D17&lt;&gt;"",interp(D17,AreaCapacity!$A$3:$B$245,2),"")</f>
        <v>7724.0302133333334</v>
      </c>
      <c r="D17" s="10">
        <f>IF(AND(Revised_Input!B17&gt;0,Revised_Input!B17&lt;104000),Revised_Input!B17,IF(Input!B17&lt;990000,Input!B17,""))</f>
        <v>65823.66</v>
      </c>
      <c r="E17" s="10">
        <f>IF(Revised_Input!G17&gt;0,Revised_Input!G17/1.9835,IF(Input!G17&lt;990000,Input!G17,""))</f>
        <v>0</v>
      </c>
      <c r="F17" s="10">
        <f>IF(Revised_Input!C17&gt;0,Revised_Input!C17,IF(Input!C17&lt;990000,Input!C17,""))</f>
        <v>148.16666670000001</v>
      </c>
      <c r="G17" s="10">
        <f>IF(Revised_Input!D17&gt;0,Revised_Input!D17,IF(Input!D17&lt;990000,Input!D17,""))</f>
        <v>3.6148958000000002</v>
      </c>
      <c r="H17" s="190">
        <f t="shared" si="0"/>
        <v>144.55177090000001</v>
      </c>
      <c r="I17" s="267">
        <f t="shared" si="1"/>
        <v>159.45472023198775</v>
      </c>
      <c r="J17" s="417" t="str">
        <f>IF(Input!H17="","",Input!H17)</f>
        <v>N</v>
      </c>
      <c r="K17" s="285">
        <f t="shared" si="2"/>
        <v>0</v>
      </c>
      <c r="L17" s="181">
        <f>IF(D17="","",IF(J17="Y",I17+G17,MIN(Input!I17,I17+G17-K17)))</f>
        <v>39</v>
      </c>
      <c r="M17" s="181">
        <f t="shared" si="3"/>
        <v>35.385104200000001</v>
      </c>
      <c r="N17" s="294">
        <f>IF(Revised_Input!E17&gt;0,Revised_Input!E17,IF(Input!E17&lt;990000,Input!E17,""))</f>
        <v>3.05</v>
      </c>
      <c r="O17" s="286">
        <f t="shared" si="4"/>
        <v>41.165682968749998</v>
      </c>
      <c r="P17" s="10">
        <f t="shared" si="5"/>
        <v>0</v>
      </c>
      <c r="Q17" s="302">
        <f t="shared" si="6"/>
        <v>0</v>
      </c>
      <c r="R17" s="305">
        <f>IF(D17="","",IF(J17="Y",Input!M17,0))</f>
        <v>0</v>
      </c>
      <c r="S17" s="288">
        <f t="shared" si="7"/>
        <v>0</v>
      </c>
      <c r="T17" s="285">
        <f>IF(D17="","",Input!L17)</f>
        <v>0</v>
      </c>
      <c r="U17" s="288">
        <f t="shared" si="8"/>
        <v>0</v>
      </c>
      <c r="V17" s="287">
        <f t="shared" si="9"/>
        <v>0</v>
      </c>
      <c r="W17" s="306">
        <f t="shared" si="10"/>
        <v>0</v>
      </c>
      <c r="X17" s="132">
        <f>IF(D17="","",Input!K17)</f>
        <v>0</v>
      </c>
      <c r="Y17" s="288">
        <f t="shared" si="11"/>
        <v>0</v>
      </c>
      <c r="Z17" s="309">
        <f t="shared" si="12"/>
        <v>21412.5</v>
      </c>
      <c r="AA17" s="56">
        <f t="shared" si="13"/>
        <v>35.385104200000001</v>
      </c>
      <c r="AB17" s="56">
        <f>IF(D17="","",Input!N17)</f>
        <v>0</v>
      </c>
      <c r="AC17" s="56">
        <f t="shared" si="14"/>
        <v>144.55177090000001</v>
      </c>
      <c r="AD17" s="56">
        <f>IF(D17="","",Input!J17)</f>
        <v>144.55177090000001</v>
      </c>
      <c r="AE17" s="56">
        <f t="shared" si="15"/>
        <v>0</v>
      </c>
      <c r="AF17" s="289">
        <f t="shared" si="16"/>
        <v>0</v>
      </c>
      <c r="AG17" s="19">
        <f t="shared" si="17"/>
        <v>-109.16666670000001</v>
      </c>
      <c r="AH17" s="19">
        <f t="shared" si="18"/>
        <v>-873.35416669999995</v>
      </c>
      <c r="AI17" s="19">
        <f t="shared" si="19"/>
        <v>-1732.2979896494498</v>
      </c>
      <c r="AJ17" s="317">
        <f t="shared" si="20"/>
        <v>246.09208339944772</v>
      </c>
      <c r="AK17" s="56">
        <f t="shared" si="21"/>
        <v>67555.95798964944</v>
      </c>
      <c r="AL17" s="56">
        <f>IF(D17="","",IF(AK16&lt;'day lookup'!$I$1,MIN('day lookup'!$I$1-AK16,AJ17)))</f>
        <v>246.09208339944772</v>
      </c>
      <c r="AM17" s="56">
        <f t="shared" si="22"/>
        <v>67555.95798964944</v>
      </c>
      <c r="AN17" s="56">
        <f>IF(D17="","",IF(AK17&lt;'day lookup'!$I$1,0,MIN(AK17-'day lookup'!$I$1,AJ17)))</f>
        <v>0</v>
      </c>
      <c r="AO17" s="318">
        <f t="shared" si="23"/>
        <v>0</v>
      </c>
      <c r="AP17" s="10">
        <f>IF(Revised_Input!F17&gt;0,Revised_Input!F17,IF(Input!F17&lt;990000,Input!F17,""))</f>
        <v>1119.8958333</v>
      </c>
      <c r="AQ17" s="50"/>
      <c r="AS17" s="50"/>
      <c r="AT17" s="259"/>
      <c r="AU17" s="260"/>
      <c r="BL17" s="251"/>
      <c r="BN17" s="251"/>
      <c r="BO17" s="251"/>
    </row>
    <row r="18" spans="1:67">
      <c r="A18" s="67" t="str">
        <f ca="1">OFFSET('day lookup'!$A$1,WEEKDAY(B18)-1,0)</f>
        <v>SUN</v>
      </c>
      <c r="B18" s="28">
        <f>Input!A18</f>
        <v>42834</v>
      </c>
      <c r="C18" s="274">
        <f>IF(D18&lt;&gt;"",interp(D18,AreaCapacity!$A$3:$B$245,2),"")</f>
        <v>7724.0501599999998</v>
      </c>
      <c r="D18" s="10">
        <f>IF(AND(Revised_Input!B18&gt;0,Revised_Input!B18&lt;104000),Revised_Input!B18,IF(Input!B18&lt;990000,Input!B18,""))</f>
        <v>65838.62</v>
      </c>
      <c r="E18" s="10">
        <f>IF(Revised_Input!G18&gt;0,Revised_Input!G18/1.9835,IF(Input!G18&lt;990000,Input!G18,""))</f>
        <v>0</v>
      </c>
      <c r="F18" s="10">
        <f>IF(Revised_Input!C18&gt;0,Revised_Input!C18,IF(Input!C18&lt;990000,Input!C18,""))</f>
        <v>148.08333329999999</v>
      </c>
      <c r="G18" s="10">
        <f>IF(Revised_Input!D18&gt;0,Revised_Input!D18,IF(Input!D18&lt;990000,Input!D18,""))</f>
        <v>3.7822917</v>
      </c>
      <c r="H18" s="190">
        <f t="shared" si="0"/>
        <v>144.30104159999999</v>
      </c>
      <c r="I18" s="267">
        <f t="shared" si="1"/>
        <v>151.84326494257215</v>
      </c>
      <c r="J18" s="417" t="str">
        <f>IF(Input!H18="","",Input!H18)</f>
        <v>N</v>
      </c>
      <c r="K18" s="285">
        <f t="shared" si="2"/>
        <v>0</v>
      </c>
      <c r="L18" s="181">
        <f>IF(D18="","",IF(J18="Y",I18+G18,MIN(Input!I18,I18+G18-K18)))</f>
        <v>39</v>
      </c>
      <c r="M18" s="181">
        <f t="shared" si="3"/>
        <v>35.217708299999998</v>
      </c>
      <c r="N18" s="294">
        <f>IF(Revised_Input!E18&gt;0,Revised_Input!E18,IF(Input!E18&lt;990000,Input!E18,""))</f>
        <v>3.05</v>
      </c>
      <c r="O18" s="286">
        <f t="shared" si="4"/>
        <v>47.215357968749998</v>
      </c>
      <c r="P18" s="10">
        <f t="shared" si="5"/>
        <v>0</v>
      </c>
      <c r="Q18" s="302">
        <f t="shared" si="6"/>
        <v>0</v>
      </c>
      <c r="R18" s="305">
        <f>IF(D18="","",IF(J18="Y",Input!M18,0))</f>
        <v>0</v>
      </c>
      <c r="S18" s="288">
        <f t="shared" si="7"/>
        <v>0</v>
      </c>
      <c r="T18" s="285">
        <f>IF(D18="","",Input!L18)</f>
        <v>0</v>
      </c>
      <c r="U18" s="288">
        <f t="shared" si="8"/>
        <v>0</v>
      </c>
      <c r="V18" s="287">
        <f t="shared" si="9"/>
        <v>0</v>
      </c>
      <c r="W18" s="306">
        <f t="shared" si="10"/>
        <v>0</v>
      </c>
      <c r="X18" s="132">
        <f>IF(D18="","",Input!K18)</f>
        <v>0</v>
      </c>
      <c r="Y18" s="288">
        <f t="shared" si="11"/>
        <v>0</v>
      </c>
      <c r="Z18" s="309">
        <f t="shared" si="12"/>
        <v>21412.5</v>
      </c>
      <c r="AA18" s="56">
        <f t="shared" si="13"/>
        <v>35.217708299999998</v>
      </c>
      <c r="AB18" s="56">
        <f>IF(D18="","",Input!N18)</f>
        <v>0</v>
      </c>
      <c r="AC18" s="56">
        <f t="shared" si="14"/>
        <v>144.30104159999999</v>
      </c>
      <c r="AD18" s="56">
        <f>IF(D18="","",Input!J18)</f>
        <v>144.30104159999999</v>
      </c>
      <c r="AE18" s="56">
        <f t="shared" si="15"/>
        <v>0</v>
      </c>
      <c r="AF18" s="289">
        <f t="shared" si="16"/>
        <v>0</v>
      </c>
      <c r="AG18" s="19">
        <f t="shared" si="17"/>
        <v>-109.08333329999999</v>
      </c>
      <c r="AH18" s="19">
        <f t="shared" si="18"/>
        <v>-982.4375</v>
      </c>
      <c r="AI18" s="19">
        <f t="shared" si="19"/>
        <v>-1948.66478125</v>
      </c>
      <c r="AJ18" s="317">
        <f t="shared" si="20"/>
        <v>231.32679160054187</v>
      </c>
      <c r="AK18" s="56">
        <f t="shared" si="21"/>
        <v>67787.284781249982</v>
      </c>
      <c r="AL18" s="56">
        <f>IF(D18="","",IF(AK17&lt;'day lookup'!$I$1,MIN('day lookup'!$I$1-AK17,AJ18)))</f>
        <v>231.32679160054187</v>
      </c>
      <c r="AM18" s="56">
        <f t="shared" si="22"/>
        <v>67787.284781249982</v>
      </c>
      <c r="AN18" s="56">
        <f>IF(D18="","",IF(AK18&lt;'day lookup'!$I$1,0,MIN(AK18-'day lookup'!$I$1,AJ18)))</f>
        <v>0</v>
      </c>
      <c r="AO18" s="318">
        <f t="shared" si="23"/>
        <v>0</v>
      </c>
      <c r="AP18" s="10">
        <f>IF(Revised_Input!F18&gt;0,Revised_Input!F18,IF(Input!F18&lt;990000,Input!F18,""))</f>
        <v>1159.5833333</v>
      </c>
      <c r="AQ18" s="50"/>
      <c r="AS18" s="50"/>
      <c r="AT18" s="259"/>
      <c r="AU18" s="260"/>
      <c r="BL18" s="251"/>
      <c r="BN18" s="251"/>
      <c r="BO18" s="251"/>
    </row>
    <row r="19" spans="1:67">
      <c r="A19" s="67" t="str">
        <f ca="1">OFFSET('day lookup'!$A$1,WEEKDAY(B19)-1,0)</f>
        <v>MON</v>
      </c>
      <c r="B19" s="28">
        <f>Input!A19</f>
        <v>42835</v>
      </c>
      <c r="C19" s="274">
        <f>IF(D19&lt;&gt;"",interp(D19,AreaCapacity!$A$3:$B$245,2),"")</f>
        <v>7724.0302133333334</v>
      </c>
      <c r="D19" s="10">
        <f>IF(AND(Revised_Input!B19&gt;0,Revised_Input!B19&lt;104000),Revised_Input!B19,IF(Input!B19&lt;990000,Input!B19,""))</f>
        <v>65823.66</v>
      </c>
      <c r="E19" s="10">
        <f>IF(Revised_Input!G19&gt;0,Revised_Input!G19/1.9835,IF(Input!G19&lt;990000,Input!G19,""))</f>
        <v>0</v>
      </c>
      <c r="F19" s="10">
        <f>IF(Revised_Input!C19&gt;0,Revised_Input!C19,IF(Input!C19&lt;990000,Input!C19,""))</f>
        <v>148.08333329999999</v>
      </c>
      <c r="G19" s="10">
        <f>IF(Revised_Input!D19&gt;0,Revised_Input!D19,IF(Input!D19&lt;990000,Input!D19,""))</f>
        <v>3.78</v>
      </c>
      <c r="H19" s="190">
        <f t="shared" si="0"/>
        <v>144.30333329999999</v>
      </c>
      <c r="I19" s="267">
        <f t="shared" si="1"/>
        <v>136.76110995742783</v>
      </c>
      <c r="J19" s="417" t="str">
        <f>IF(Input!H19="","",Input!H19)</f>
        <v>N</v>
      </c>
      <c r="K19" s="285">
        <f t="shared" si="2"/>
        <v>0</v>
      </c>
      <c r="L19" s="181">
        <f>IF(D19="","",IF(J19="Y",I19+G19,MIN(Input!I19,I19+G19-K19)))</f>
        <v>39</v>
      </c>
      <c r="M19" s="181">
        <f t="shared" si="3"/>
        <v>35.22</v>
      </c>
      <c r="N19" s="294">
        <f>IF(Revised_Input!E19&gt;0,Revised_Input!E19,IF(Input!E19&lt;990000,Input!E19,""))</f>
        <v>3.0952082999999999</v>
      </c>
      <c r="O19" s="286">
        <f t="shared" si="4"/>
        <v>53.3547036318</v>
      </c>
      <c r="P19" s="10">
        <f t="shared" si="5"/>
        <v>0</v>
      </c>
      <c r="Q19" s="302">
        <f t="shared" si="6"/>
        <v>0</v>
      </c>
      <c r="R19" s="305">
        <f>IF(D19="","",IF(J19="Y",Input!M19,0))</f>
        <v>0</v>
      </c>
      <c r="S19" s="288">
        <f t="shared" si="7"/>
        <v>0</v>
      </c>
      <c r="T19" s="285">
        <f>IF(D19="","",Input!L19)</f>
        <v>0</v>
      </c>
      <c r="U19" s="288">
        <f t="shared" si="8"/>
        <v>0</v>
      </c>
      <c r="V19" s="287">
        <f t="shared" si="9"/>
        <v>0</v>
      </c>
      <c r="W19" s="306">
        <f t="shared" si="10"/>
        <v>0</v>
      </c>
      <c r="X19" s="132">
        <f>IF(D19="","",Input!K19)</f>
        <v>0</v>
      </c>
      <c r="Y19" s="288">
        <f t="shared" si="11"/>
        <v>0</v>
      </c>
      <c r="Z19" s="309">
        <f t="shared" si="12"/>
        <v>21412.5</v>
      </c>
      <c r="AA19" s="56">
        <f t="shared" si="13"/>
        <v>35.22</v>
      </c>
      <c r="AB19" s="56">
        <f>IF(D19="","",Input!N19)</f>
        <v>0</v>
      </c>
      <c r="AC19" s="56">
        <f t="shared" si="14"/>
        <v>144.30333329999999</v>
      </c>
      <c r="AD19" s="56">
        <f>IF(D19="","",Input!J19)</f>
        <v>144.30333329999999</v>
      </c>
      <c r="AE19" s="56">
        <f t="shared" si="15"/>
        <v>0</v>
      </c>
      <c r="AF19" s="289">
        <f t="shared" si="16"/>
        <v>0</v>
      </c>
      <c r="AG19" s="19">
        <f t="shared" si="17"/>
        <v>-109.08333329999999</v>
      </c>
      <c r="AH19" s="19">
        <f t="shared" si="18"/>
        <v>-1091.5208333</v>
      </c>
      <c r="AI19" s="19">
        <f t="shared" si="19"/>
        <v>-2165.0315728505502</v>
      </c>
      <c r="AJ19" s="317">
        <f t="shared" si="20"/>
        <v>201.40679160055811</v>
      </c>
      <c r="AK19" s="56">
        <f t="shared" si="21"/>
        <v>67988.691572850541</v>
      </c>
      <c r="AL19" s="56">
        <f>IF(D19="","",IF(AK18&lt;'day lookup'!$I$1,MIN('day lookup'!$I$1-AK18,AJ19)))</f>
        <v>201.40679160055811</v>
      </c>
      <c r="AM19" s="56">
        <f t="shared" si="22"/>
        <v>67988.691572850541</v>
      </c>
      <c r="AN19" s="56">
        <f>IF(D19="","",IF(AK19&lt;'day lookup'!$I$1,0,MIN(AK19-'day lookup'!$I$1,AJ19)))</f>
        <v>0</v>
      </c>
      <c r="AO19" s="318">
        <f t="shared" si="23"/>
        <v>0</v>
      </c>
      <c r="AP19" s="10">
        <f>IF(Revised_Input!F19&gt;0,Revised_Input!F19,IF(Input!F19&lt;990000,Input!F19,""))</f>
        <v>1310.5208333</v>
      </c>
      <c r="AQ19" s="50"/>
      <c r="AS19" s="50"/>
      <c r="AT19" s="259"/>
      <c r="AU19" s="260"/>
      <c r="BL19" s="251"/>
      <c r="BN19" s="251"/>
      <c r="BO19" s="251"/>
    </row>
    <row r="20" spans="1:67">
      <c r="A20" s="67" t="str">
        <f ca="1">OFFSET('day lookup'!$A$1,WEEKDAY(B20)-1,0)</f>
        <v>TUE</v>
      </c>
      <c r="B20" s="28">
        <f>Input!A20</f>
        <v>42836</v>
      </c>
      <c r="C20" s="274">
        <f>IF(D20&lt;&gt;"",interp(D20,AreaCapacity!$A$3:$B$245,2),"")</f>
        <v>7724.0102666666662</v>
      </c>
      <c r="D20" s="10">
        <f>IF(AND(Revised_Input!B20&gt;0,Revised_Input!B20&lt;104000),Revised_Input!B20,IF(Input!B20&lt;990000,Input!B20,""))</f>
        <v>65808.7</v>
      </c>
      <c r="E20" s="10">
        <f>IF(Revised_Input!G20&gt;0,Revised_Input!G20/1.9835,IF(Input!G20&lt;990000,Input!G20,""))</f>
        <v>0</v>
      </c>
      <c r="F20" s="10">
        <f>IF(Revised_Input!C20&gt;0,Revised_Input!C20,IF(Input!C20&lt;990000,Input!C20,""))</f>
        <v>148.02083329999999</v>
      </c>
      <c r="G20" s="10">
        <f>IF(Revised_Input!D20&gt;0,Revised_Input!D20,IF(Input!D20&lt;990000,Input!D20,""))</f>
        <v>3.78</v>
      </c>
      <c r="H20" s="190">
        <f t="shared" si="0"/>
        <v>144.24083329999999</v>
      </c>
      <c r="I20" s="267">
        <f t="shared" si="1"/>
        <v>136.6986099574205</v>
      </c>
      <c r="J20" s="417" t="str">
        <f>IF(Input!H20="","",Input!H20)</f>
        <v>N</v>
      </c>
      <c r="K20" s="285">
        <f t="shared" si="2"/>
        <v>0</v>
      </c>
      <c r="L20" s="181">
        <f>IF(D20="","",IF(J20="Y",I20+G20,MIN(Input!I20,I20+G20-K20)))</f>
        <v>39</v>
      </c>
      <c r="M20" s="181">
        <f t="shared" si="3"/>
        <v>35.22</v>
      </c>
      <c r="N20" s="294">
        <f>IF(Revised_Input!E20&gt;0,Revised_Input!E20,IF(Input!E20&lt;990000,Input!E20,""))</f>
        <v>3.3309375000000001</v>
      </c>
      <c r="O20" s="286">
        <f t="shared" si="4"/>
        <v>59.961618163049998</v>
      </c>
      <c r="P20" s="10">
        <f t="shared" si="5"/>
        <v>0</v>
      </c>
      <c r="Q20" s="302">
        <f t="shared" si="6"/>
        <v>0</v>
      </c>
      <c r="R20" s="305">
        <f>IF(D20="","",IF(J20="Y",Input!M20,0))</f>
        <v>0</v>
      </c>
      <c r="S20" s="288">
        <f t="shared" si="7"/>
        <v>0</v>
      </c>
      <c r="T20" s="285">
        <f>IF(D20="","",Input!L20)</f>
        <v>0</v>
      </c>
      <c r="U20" s="288">
        <f t="shared" si="8"/>
        <v>0</v>
      </c>
      <c r="V20" s="287">
        <f t="shared" si="9"/>
        <v>0</v>
      </c>
      <c r="W20" s="306">
        <f t="shared" si="10"/>
        <v>0</v>
      </c>
      <c r="X20" s="132">
        <f>IF(D20="","",Input!K20)</f>
        <v>0</v>
      </c>
      <c r="Y20" s="288">
        <f t="shared" si="11"/>
        <v>0</v>
      </c>
      <c r="Z20" s="309">
        <f t="shared" si="12"/>
        <v>21412.5</v>
      </c>
      <c r="AA20" s="56">
        <f t="shared" si="13"/>
        <v>35.22</v>
      </c>
      <c r="AB20" s="56">
        <f>IF(D20="","",Input!N20)</f>
        <v>0</v>
      </c>
      <c r="AC20" s="56">
        <f t="shared" si="14"/>
        <v>144.24083329999999</v>
      </c>
      <c r="AD20" s="56">
        <f>IF(D20="","",Input!J20)</f>
        <v>144.24083329999999</v>
      </c>
      <c r="AE20" s="56">
        <f t="shared" si="15"/>
        <v>0</v>
      </c>
      <c r="AF20" s="289">
        <f t="shared" si="16"/>
        <v>0</v>
      </c>
      <c r="AG20" s="19">
        <f t="shared" si="17"/>
        <v>-109.02083329999999</v>
      </c>
      <c r="AH20" s="19">
        <f t="shared" si="18"/>
        <v>-1200.5416666000001</v>
      </c>
      <c r="AI20" s="19">
        <f t="shared" si="19"/>
        <v>-2381.2743957011003</v>
      </c>
      <c r="AJ20" s="317">
        <f t="shared" si="20"/>
        <v>201.28282285054357</v>
      </c>
      <c r="AK20" s="56">
        <f t="shared" si="21"/>
        <v>68189.97439570108</v>
      </c>
      <c r="AL20" s="56">
        <f>IF(D20="","",IF(AK19&lt;'day lookup'!$I$1,MIN('day lookup'!$I$1-AK19,AJ20)))</f>
        <v>201.28282285054357</v>
      </c>
      <c r="AM20" s="56">
        <f t="shared" si="22"/>
        <v>68189.97439570108</v>
      </c>
      <c r="AN20" s="56">
        <f>IF(D20="","",IF(AK20&lt;'day lookup'!$I$1,0,MIN(AK20-'day lookup'!$I$1,AJ20)))</f>
        <v>0</v>
      </c>
      <c r="AO20" s="318">
        <f t="shared" si="23"/>
        <v>0</v>
      </c>
      <c r="AP20" s="10">
        <f>IF(Revised_Input!F20&gt;0,Revised_Input!F20,IF(Input!F20&lt;990000,Input!F20,""))</f>
        <v>1203.5416667</v>
      </c>
      <c r="AQ20" s="50"/>
      <c r="AS20" s="50"/>
      <c r="AT20" s="259"/>
      <c r="AU20" s="260"/>
      <c r="BL20" s="251"/>
      <c r="BN20" s="251"/>
      <c r="BO20" s="251"/>
    </row>
    <row r="21" spans="1:67">
      <c r="A21" s="67" t="str">
        <f ca="1">OFFSET('day lookup'!$A$1,WEEKDAY(B21)-1,0)</f>
        <v>WED</v>
      </c>
      <c r="B21" s="28">
        <f>Input!A21</f>
        <v>42837</v>
      </c>
      <c r="C21" s="274">
        <f>IF(D21&lt;&gt;"",interp(D21,AreaCapacity!$A$3:$B$245,2),"")</f>
        <v>7724.0005333333329</v>
      </c>
      <c r="D21" s="10">
        <f>IF(AND(Revised_Input!B21&gt;0,Revised_Input!B21&lt;104000),Revised_Input!B21,IF(Input!B21&lt;990000,Input!B21,""))</f>
        <v>65801.399999999994</v>
      </c>
      <c r="E21" s="10">
        <f>IF(Revised_Input!G21&gt;0,Revised_Input!G21/1.9835,IF(Input!G21&lt;990000,Input!G21,""))</f>
        <v>0</v>
      </c>
      <c r="F21" s="10">
        <f>IF(Revised_Input!C21&gt;0,Revised_Input!C21,IF(Input!C21&lt;990000,Input!C21,""))</f>
        <v>148.66666670000001</v>
      </c>
      <c r="G21" s="10">
        <f>IF(Revised_Input!D21&gt;0,Revised_Input!D21,IF(Input!D21&lt;990000,Input!D21,""))</f>
        <v>3.8120832999999998</v>
      </c>
      <c r="H21" s="190">
        <f t="shared" si="0"/>
        <v>144.8545834</v>
      </c>
      <c r="I21" s="267">
        <f t="shared" si="1"/>
        <v>141.1742204052922</v>
      </c>
      <c r="J21" s="417" t="str">
        <f>IF(Input!H21="","",Input!H21)</f>
        <v>N</v>
      </c>
      <c r="K21" s="285">
        <f t="shared" si="2"/>
        <v>0</v>
      </c>
      <c r="L21" s="181">
        <f>IF(D21="","",IF(J21="Y",I21+G21,MIN(Input!I21,I21+G21-K21)))</f>
        <v>39</v>
      </c>
      <c r="M21" s="181">
        <f t="shared" si="3"/>
        <v>35.187916700000002</v>
      </c>
      <c r="N21" s="294">
        <f>IF(Revised_Input!E21&gt;0,Revised_Input!E21,IF(Input!E21&lt;990000,Input!E21,""))</f>
        <v>3.36</v>
      </c>
      <c r="O21" s="286">
        <f t="shared" si="4"/>
        <v>66.62617816305</v>
      </c>
      <c r="P21" s="10">
        <f t="shared" si="5"/>
        <v>0</v>
      </c>
      <c r="Q21" s="302">
        <f t="shared" si="6"/>
        <v>0</v>
      </c>
      <c r="R21" s="305">
        <f>IF(D21="","",IF(J21="Y",Input!M21,0))</f>
        <v>0</v>
      </c>
      <c r="S21" s="288">
        <f t="shared" si="7"/>
        <v>0</v>
      </c>
      <c r="T21" s="285">
        <f>IF(D21="","",Input!L21)</f>
        <v>0</v>
      </c>
      <c r="U21" s="288">
        <f t="shared" si="8"/>
        <v>0</v>
      </c>
      <c r="V21" s="287">
        <f t="shared" si="9"/>
        <v>0</v>
      </c>
      <c r="W21" s="306">
        <f t="shared" si="10"/>
        <v>0</v>
      </c>
      <c r="X21" s="132">
        <f>IF(D21="","",Input!K21)</f>
        <v>0</v>
      </c>
      <c r="Y21" s="288">
        <f t="shared" si="11"/>
        <v>0</v>
      </c>
      <c r="Z21" s="309">
        <f t="shared" si="12"/>
        <v>21412.5</v>
      </c>
      <c r="AA21" s="56">
        <f t="shared" si="13"/>
        <v>35.187916700000002</v>
      </c>
      <c r="AB21" s="56">
        <f>IF(D21="","",Input!N21)</f>
        <v>0</v>
      </c>
      <c r="AC21" s="56">
        <f t="shared" si="14"/>
        <v>144.8545834</v>
      </c>
      <c r="AD21" s="56">
        <f>IF(D21="","",Input!J21)</f>
        <v>144.8545834</v>
      </c>
      <c r="AE21" s="56">
        <f t="shared" si="15"/>
        <v>0</v>
      </c>
      <c r="AF21" s="289">
        <f t="shared" si="16"/>
        <v>0</v>
      </c>
      <c r="AG21" s="19">
        <f t="shared" si="17"/>
        <v>-109.66666669999999</v>
      </c>
      <c r="AH21" s="19">
        <f t="shared" si="18"/>
        <v>-1310.2083333</v>
      </c>
      <c r="AI21" s="19">
        <f t="shared" si="19"/>
        <v>-2598.7982291005501</v>
      </c>
      <c r="AJ21" s="317">
        <f t="shared" si="20"/>
        <v>210.22383339944707</v>
      </c>
      <c r="AK21" s="56">
        <f t="shared" si="21"/>
        <v>68400.198229100526</v>
      </c>
      <c r="AL21" s="56">
        <f>IF(D21="","",IF(AK20&lt;'day lookup'!$I$1,MIN('day lookup'!$I$1-AK20,AJ21)))</f>
        <v>210.22383339944707</v>
      </c>
      <c r="AM21" s="56">
        <f t="shared" si="22"/>
        <v>68400.198229100526</v>
      </c>
      <c r="AN21" s="56">
        <f>IF(D21="","",IF(AK21&lt;'day lookup'!$I$1,0,MIN(AK21-'day lookup'!$I$1,AJ21)))</f>
        <v>0</v>
      </c>
      <c r="AO21" s="318">
        <f t="shared" si="23"/>
        <v>0</v>
      </c>
      <c r="AP21" s="10">
        <f>IF(Revised_Input!F21&gt;0,Revised_Input!F21,IF(Input!F21&lt;990000,Input!F21,""))</f>
        <v>1109.625</v>
      </c>
      <c r="AQ21" s="50"/>
      <c r="AS21" s="50"/>
      <c r="AT21" s="259"/>
      <c r="AU21" s="260"/>
      <c r="BL21" s="251"/>
      <c r="BN21" s="251"/>
      <c r="BO21" s="251"/>
    </row>
    <row r="22" spans="1:67">
      <c r="A22" s="67" t="str">
        <f ca="1">OFFSET('day lookup'!$A$1,WEEKDAY(B22)-1,0)</f>
        <v>THU</v>
      </c>
      <c r="B22" s="28">
        <f>Input!A22</f>
        <v>42838</v>
      </c>
      <c r="C22" s="274">
        <f>IF(D22&lt;&gt;"",interp(D22,AreaCapacity!$A$3:$B$245,2),"")</f>
        <v>7724.1100266666663</v>
      </c>
      <c r="D22" s="10">
        <f>IF(AND(Revised_Input!B22&gt;0,Revised_Input!B22&lt;104000),Revised_Input!B22,IF(Input!B22&lt;990000,Input!B22,""))</f>
        <v>65883.520000000004</v>
      </c>
      <c r="E22" s="10">
        <f>IF(Revised_Input!G22&gt;0,Revised_Input!G22/1.9835,IF(Input!G22&lt;990000,Input!G22,""))</f>
        <v>0</v>
      </c>
      <c r="F22" s="10">
        <f>IF(Revised_Input!C22&gt;0,Revised_Input!C22,IF(Input!C22&lt;990000,Input!C22,""))</f>
        <v>149</v>
      </c>
      <c r="G22" s="10">
        <f>IF(Revised_Input!D22&gt;0,Revised_Input!D22,IF(Input!D22&lt;990000,Input!D22,""))</f>
        <v>3.9862500000000001</v>
      </c>
      <c r="H22" s="190">
        <f t="shared" si="0"/>
        <v>145.01374999999999</v>
      </c>
      <c r="I22" s="267">
        <f t="shared" si="1"/>
        <v>186.41531289387945</v>
      </c>
      <c r="J22" s="417" t="str">
        <f>IF(Input!H22="","",Input!H22)</f>
        <v>N</v>
      </c>
      <c r="K22" s="285">
        <f t="shared" si="2"/>
        <v>0</v>
      </c>
      <c r="L22" s="181">
        <f>IF(D22="","",IF(J22="Y",I22+G22,MIN(Input!I22,I22+G22-K22)))</f>
        <v>39</v>
      </c>
      <c r="M22" s="181">
        <f t="shared" si="3"/>
        <v>35.013750000000002</v>
      </c>
      <c r="N22" s="294">
        <f>IF(Revised_Input!E22&gt;0,Revised_Input!E22,IF(Input!E22&lt;990000,Input!E22,""))</f>
        <v>4.3928124999999998</v>
      </c>
      <c r="O22" s="286">
        <f t="shared" si="4"/>
        <v>75.339321756800004</v>
      </c>
      <c r="P22" s="10">
        <f t="shared" si="5"/>
        <v>0</v>
      </c>
      <c r="Q22" s="302">
        <f t="shared" si="6"/>
        <v>0</v>
      </c>
      <c r="R22" s="305">
        <f>IF(D22="","",IF(J22="Y",Input!M22,0))</f>
        <v>0</v>
      </c>
      <c r="S22" s="288">
        <f t="shared" si="7"/>
        <v>0</v>
      </c>
      <c r="T22" s="285">
        <f>IF(D22="","",Input!L22)</f>
        <v>0</v>
      </c>
      <c r="U22" s="288">
        <f t="shared" si="8"/>
        <v>0</v>
      </c>
      <c r="V22" s="287">
        <f t="shared" si="9"/>
        <v>0</v>
      </c>
      <c r="W22" s="306">
        <f t="shared" si="10"/>
        <v>0</v>
      </c>
      <c r="X22" s="132">
        <f>IF(D22="","",Input!K22)</f>
        <v>0</v>
      </c>
      <c r="Y22" s="288">
        <f t="shared" si="11"/>
        <v>0</v>
      </c>
      <c r="Z22" s="309">
        <f t="shared" si="12"/>
        <v>21412.5</v>
      </c>
      <c r="AA22" s="56">
        <f t="shared" si="13"/>
        <v>35.013750000000002</v>
      </c>
      <c r="AB22" s="56">
        <f>IF(D22="","",Input!N22)</f>
        <v>0</v>
      </c>
      <c r="AC22" s="56">
        <f t="shared" si="14"/>
        <v>145.01374999999999</v>
      </c>
      <c r="AD22" s="56">
        <f>IF(D22="","",Input!J22)</f>
        <v>145.01374999999999</v>
      </c>
      <c r="AE22" s="56">
        <f t="shared" si="15"/>
        <v>0</v>
      </c>
      <c r="AF22" s="289">
        <f t="shared" si="16"/>
        <v>0</v>
      </c>
      <c r="AG22" s="19">
        <f t="shared" si="17"/>
        <v>-109.99999999999999</v>
      </c>
      <c r="AH22" s="19">
        <f t="shared" si="18"/>
        <v>-1420.2083333</v>
      </c>
      <c r="AI22" s="19">
        <f t="shared" si="19"/>
        <v>-2816.98322910055</v>
      </c>
      <c r="AJ22" s="317">
        <f t="shared" si="20"/>
        <v>300.30500000000984</v>
      </c>
      <c r="AK22" s="56">
        <f t="shared" si="21"/>
        <v>68700.503229100534</v>
      </c>
      <c r="AL22" s="56">
        <f>IF(D22="","",IF(AK21&lt;'day lookup'!$I$1,MIN('day lookup'!$I$1-AK21,AJ22)))</f>
        <v>300.30500000000984</v>
      </c>
      <c r="AM22" s="56">
        <f t="shared" si="22"/>
        <v>68700.503229100534</v>
      </c>
      <c r="AN22" s="56">
        <f>IF(D22="","",IF(AK22&lt;'day lookup'!$I$1,0,MIN(AK22-'day lookup'!$I$1,AJ22)))</f>
        <v>0</v>
      </c>
      <c r="AO22" s="318">
        <f t="shared" si="23"/>
        <v>0</v>
      </c>
      <c r="AP22" s="10">
        <f>IF(Revised_Input!F22&gt;0,Revised_Input!F22,IF(Input!F22&lt;990000,Input!F22,""))</f>
        <v>982.05208330000005</v>
      </c>
      <c r="AQ22" s="50"/>
      <c r="AS22" s="50"/>
      <c r="AT22" s="259"/>
      <c r="AU22" s="260"/>
      <c r="BL22" s="251"/>
      <c r="BN22" s="251"/>
      <c r="BO22" s="251"/>
    </row>
    <row r="23" spans="1:67">
      <c r="A23" s="67" t="str">
        <f ca="1">OFFSET('day lookup'!$A$1,WEEKDAY(B23)-1,0)</f>
        <v>FRI</v>
      </c>
      <c r="B23" s="28">
        <f>Input!A23</f>
        <v>42839</v>
      </c>
      <c r="C23" s="274">
        <f>IF(D23&lt;&gt;"",interp(D23,AreaCapacity!$A$3:$B$245,2),"")</f>
        <v>7724.3394799999996</v>
      </c>
      <c r="D23" s="10">
        <f>IF(AND(Revised_Input!B23&gt;0,Revised_Input!B23&lt;104000),Revised_Input!B23,IF(Input!B23&lt;990000,Input!B23,""))</f>
        <v>66055.61</v>
      </c>
      <c r="E23" s="10">
        <f>IF(Revised_Input!G23&gt;0,Revised_Input!G23/1.9835,IF(Input!G23&lt;990000,Input!G23,""))</f>
        <v>0</v>
      </c>
      <c r="F23" s="10">
        <f>IF(Revised_Input!C23&gt;0,Revised_Input!C23,IF(Input!C23&lt;990000,Input!C23,""))</f>
        <v>149.39583329999999</v>
      </c>
      <c r="G23" s="10">
        <f>IF(Revised_Input!D23&gt;0,Revised_Input!D23,IF(Input!D23&lt;990000,Input!D23,""))</f>
        <v>4.0779167000000003</v>
      </c>
      <c r="H23" s="190">
        <f t="shared" si="0"/>
        <v>145.31791659999999</v>
      </c>
      <c r="I23" s="267">
        <f t="shared" si="1"/>
        <v>232.0786930053423</v>
      </c>
      <c r="J23" s="417" t="str">
        <f>IF(Input!H23="","",Input!H23)</f>
        <v>N</v>
      </c>
      <c r="K23" s="285">
        <f t="shared" si="2"/>
        <v>0</v>
      </c>
      <c r="L23" s="181">
        <f>IF(D23="","",IF(J23="Y",I23+G23,MIN(Input!I23,I23+G23-K23)))</f>
        <v>39</v>
      </c>
      <c r="M23" s="181">
        <f t="shared" si="3"/>
        <v>34.922083299999997</v>
      </c>
      <c r="N23" s="294">
        <f>IF(Revised_Input!E23&gt;0,Revised_Input!E23,IF(Input!E23&lt;990000,Input!E23,""))</f>
        <v>14.075833299999999</v>
      </c>
      <c r="O23" s="286">
        <f t="shared" si="4"/>
        <v>103.25873710735</v>
      </c>
      <c r="P23" s="10">
        <f t="shared" si="5"/>
        <v>0</v>
      </c>
      <c r="Q23" s="302">
        <f t="shared" si="6"/>
        <v>0</v>
      </c>
      <c r="R23" s="305">
        <f>IF(D23="","",IF(J23="Y",Input!M23,0))</f>
        <v>0</v>
      </c>
      <c r="S23" s="288">
        <f t="shared" si="7"/>
        <v>0</v>
      </c>
      <c r="T23" s="285">
        <f>IF(D23="","",Input!L23)</f>
        <v>0</v>
      </c>
      <c r="U23" s="288">
        <f t="shared" si="8"/>
        <v>0</v>
      </c>
      <c r="V23" s="287">
        <f t="shared" si="9"/>
        <v>0</v>
      </c>
      <c r="W23" s="306">
        <f t="shared" si="10"/>
        <v>0</v>
      </c>
      <c r="X23" s="132">
        <f>IF(D23="","",Input!K23)</f>
        <v>0</v>
      </c>
      <c r="Y23" s="288">
        <f t="shared" si="11"/>
        <v>0</v>
      </c>
      <c r="Z23" s="309">
        <f t="shared" si="12"/>
        <v>21412.5</v>
      </c>
      <c r="AA23" s="56">
        <f>IF(D23="","",M23+P23+V23+X23)</f>
        <v>34.922083299999997</v>
      </c>
      <c r="AB23" s="56">
        <f>IF(D23="","",Input!N23)</f>
        <v>0</v>
      </c>
      <c r="AC23" s="56">
        <f t="shared" si="14"/>
        <v>145.31791659999999</v>
      </c>
      <c r="AD23" s="56">
        <f>IF(D23="","",Input!J23)</f>
        <v>145.31791659999999</v>
      </c>
      <c r="AE23" s="56">
        <f t="shared" si="15"/>
        <v>0</v>
      </c>
      <c r="AF23" s="289">
        <f t="shared" si="16"/>
        <v>0</v>
      </c>
      <c r="AG23" s="19">
        <f t="shared" si="17"/>
        <v>-110.39583329999999</v>
      </c>
      <c r="AH23" s="19">
        <f t="shared" si="18"/>
        <v>-1530.6041666000001</v>
      </c>
      <c r="AI23" s="19">
        <f t="shared" si="19"/>
        <v>-3035.9533644511002</v>
      </c>
      <c r="AJ23" s="317">
        <f t="shared" si="20"/>
        <v>391.06013535054649</v>
      </c>
      <c r="AK23" s="56">
        <f t="shared" si="21"/>
        <v>69091.563364451082</v>
      </c>
      <c r="AL23" s="56">
        <f>IF(D23="","",IF(AK22&lt;'day lookup'!$I$1,MIN('day lookup'!$I$1-AK22,AJ23)))</f>
        <v>391.06013535054649</v>
      </c>
      <c r="AM23" s="56">
        <f t="shared" si="22"/>
        <v>69091.563364451082</v>
      </c>
      <c r="AN23" s="56">
        <f>IF(D23="","",IF(AK23&lt;'day lookup'!$I$1,0,MIN(AK23-'day lookup'!$I$1,AJ23)))</f>
        <v>0</v>
      </c>
      <c r="AO23" s="318">
        <f t="shared" si="23"/>
        <v>0</v>
      </c>
      <c r="AP23" s="10">
        <f>IF(Revised_Input!F23&gt;0,Revised_Input!F23,IF(Input!F23&lt;990000,Input!F23,""))</f>
        <v>1167.9166667</v>
      </c>
      <c r="AQ23" s="50"/>
      <c r="AS23" s="50"/>
      <c r="AT23" s="259"/>
      <c r="AU23" s="260"/>
      <c r="BL23" s="251"/>
      <c r="BN23" s="251"/>
      <c r="BO23" s="251"/>
    </row>
    <row r="24" spans="1:67">
      <c r="A24" s="67" t="str">
        <f ca="1">OFFSET('day lookup'!$A$1,WEEKDAY(B24)-1,0)</f>
        <v>SAT</v>
      </c>
      <c r="B24" s="28">
        <f>Input!A24</f>
        <v>42840</v>
      </c>
      <c r="C24" s="274">
        <f>IF(D24&lt;&gt;"",interp(D24,AreaCapacity!$A$3:$B$245,2),"")</f>
        <v>7724.6195600000001</v>
      </c>
      <c r="D24" s="10">
        <f>IF(AND(Revised_Input!B24&gt;0,Revised_Input!B24&lt;104000),Revised_Input!B24,IF(Input!B24&lt;990000,Input!B24,""))</f>
        <v>66265.67</v>
      </c>
      <c r="E24" s="10">
        <f>IF(Revised_Input!G24&gt;0,Revised_Input!G24/1.9835,IF(Input!G24&lt;990000,Input!G24,""))</f>
        <v>0</v>
      </c>
      <c r="F24" s="10">
        <f>IF(Revised_Input!C24&gt;0,Revised_Input!C24,IF(Input!C24&lt;990000,Input!C24,""))</f>
        <v>149.6875</v>
      </c>
      <c r="G24" s="10">
        <f>IF(Revised_Input!D24&gt;0,Revised_Input!D24,IF(Input!D24&lt;990000,Input!D24,""))</f>
        <v>4.3002083000000004</v>
      </c>
      <c r="H24" s="190">
        <f t="shared" si="0"/>
        <v>145.38729169999999</v>
      </c>
      <c r="I24" s="267">
        <f t="shared" si="1"/>
        <v>251.29099727095922</v>
      </c>
      <c r="J24" s="417" t="str">
        <f>IF(Input!H24="","",Input!H24)</f>
        <v>N</v>
      </c>
      <c r="K24" s="285">
        <f t="shared" si="2"/>
        <v>0</v>
      </c>
      <c r="L24" s="181">
        <f>IF(D24="","",IF(J24="Y",I24+G24,MIN(Input!I24,I24+G24-K24)))</f>
        <v>39</v>
      </c>
      <c r="M24" s="181">
        <f t="shared" si="3"/>
        <v>34.699791699999999</v>
      </c>
      <c r="N24" s="294">
        <f>IF(Revised_Input!E24&gt;0,Revised_Input!E24,IF(Input!E24&lt;990000,Input!E24,""))</f>
        <v>20.436458300000002</v>
      </c>
      <c r="O24" s="286">
        <f t="shared" si="4"/>
        <v>143.79445214540002</v>
      </c>
      <c r="P24" s="10">
        <f t="shared" si="5"/>
        <v>0</v>
      </c>
      <c r="Q24" s="302">
        <f t="shared" si="6"/>
        <v>0</v>
      </c>
      <c r="R24" s="305">
        <f>IF(D24="","",IF(J24="Y",Input!M24,0))</f>
        <v>0</v>
      </c>
      <c r="S24" s="288">
        <f t="shared" si="7"/>
        <v>0</v>
      </c>
      <c r="T24" s="285">
        <f>IF(D24="","",Input!L24)</f>
        <v>0</v>
      </c>
      <c r="U24" s="288">
        <f t="shared" si="8"/>
        <v>0</v>
      </c>
      <c r="V24" s="287">
        <f t="shared" si="9"/>
        <v>0</v>
      </c>
      <c r="W24" s="306">
        <f t="shared" si="10"/>
        <v>0</v>
      </c>
      <c r="X24" s="132">
        <f>IF(D24="","",Input!K24)</f>
        <v>0</v>
      </c>
      <c r="Y24" s="288">
        <f t="shared" si="11"/>
        <v>0</v>
      </c>
      <c r="Z24" s="309">
        <f t="shared" si="12"/>
        <v>21412.5</v>
      </c>
      <c r="AA24" s="56">
        <f t="shared" si="13"/>
        <v>34.699791699999999</v>
      </c>
      <c r="AB24" s="56">
        <f>IF(D24="","",Input!N24)</f>
        <v>0</v>
      </c>
      <c r="AC24" s="56">
        <f t="shared" si="14"/>
        <v>145.38729169999999</v>
      </c>
      <c r="AD24" s="56">
        <f>IF(D24="","",Input!J24)</f>
        <v>145.38729169999999</v>
      </c>
      <c r="AE24" s="56">
        <f t="shared" si="15"/>
        <v>0</v>
      </c>
      <c r="AF24" s="289">
        <f t="shared" si="16"/>
        <v>0</v>
      </c>
      <c r="AG24" s="19">
        <f t="shared" si="17"/>
        <v>-110.6875</v>
      </c>
      <c r="AH24" s="19">
        <f t="shared" si="18"/>
        <v>-1641.2916666000001</v>
      </c>
      <c r="AI24" s="19">
        <f t="shared" si="19"/>
        <v>-3255.5020207011003</v>
      </c>
      <c r="AJ24" s="317">
        <f t="shared" si="20"/>
        <v>429.60865624999764</v>
      </c>
      <c r="AK24" s="56">
        <f t="shared" si="21"/>
        <v>69521.17202070108</v>
      </c>
      <c r="AL24" s="56">
        <f>IF(D24="","",IF(AK23&lt;'day lookup'!$I$1,MIN('day lookup'!$I$1-AK23,AJ24)))</f>
        <v>429.60865624999764</v>
      </c>
      <c r="AM24" s="56">
        <f t="shared" si="22"/>
        <v>69521.17202070108</v>
      </c>
      <c r="AN24" s="56">
        <f>IF(D24="","",IF(AK24&lt;'day lookup'!$I$1,0,MIN(AK24-'day lookup'!$I$1,AJ24)))</f>
        <v>0</v>
      </c>
      <c r="AO24" s="318">
        <f t="shared" si="23"/>
        <v>0</v>
      </c>
      <c r="AP24" s="10">
        <f>IF(Revised_Input!F24&gt;0,Revised_Input!F24,IF(Input!F24&lt;990000,Input!F24,""))</f>
        <v>1566.5625</v>
      </c>
      <c r="AQ24" s="50"/>
      <c r="AS24" s="50"/>
      <c r="AT24" s="259"/>
      <c r="AU24" s="260"/>
      <c r="BL24" s="251"/>
      <c r="BN24" s="251"/>
      <c r="BO24" s="251"/>
    </row>
    <row r="25" spans="1:67">
      <c r="A25" s="67" t="str">
        <f ca="1">OFFSET('day lookup'!$A$1,WEEKDAY(B25)-1,0)</f>
        <v>SUN</v>
      </c>
      <c r="B25" s="28">
        <f>Input!A25</f>
        <v>42841</v>
      </c>
      <c r="C25" s="274">
        <f>IF(D25&lt;&gt;"",interp(D25,AreaCapacity!$A$3:$B$245,2),"")</f>
        <v>7724.8898799999997</v>
      </c>
      <c r="D25" s="10">
        <f>IF(AND(Revised_Input!B25&gt;0,Revised_Input!B25&lt;104000),Revised_Input!B25,IF(Input!B25&lt;990000,Input!B25,""))</f>
        <v>66468.41</v>
      </c>
      <c r="E25" s="10">
        <f>IF(Revised_Input!G25&gt;0,Revised_Input!G25/1.9835,IF(Input!G25&lt;990000,Input!G25,""))</f>
        <v>0</v>
      </c>
      <c r="F25" s="10">
        <f>IF(Revised_Input!C25&gt;0,Revised_Input!C25,IF(Input!C25&lt;990000,Input!C25,""))</f>
        <v>149.9375</v>
      </c>
      <c r="G25" s="10">
        <f>IF(Revised_Input!D25&gt;0,Revised_Input!D25,IF(Input!D25&lt;990000,Input!D25,""))</f>
        <v>4.6187500000000004</v>
      </c>
      <c r="H25" s="190">
        <f t="shared" si="0"/>
        <v>145.31874999999999</v>
      </c>
      <c r="I25" s="267">
        <f t="shared" si="1"/>
        <v>247.53200938996986</v>
      </c>
      <c r="J25" s="417" t="str">
        <f>IF(Input!H25="","",Input!H25)</f>
        <v>N</v>
      </c>
      <c r="K25" s="285">
        <f t="shared" si="2"/>
        <v>0</v>
      </c>
      <c r="L25" s="181">
        <f>IF(D25="","",IF(J25="Y",I25+G25,MIN(Input!I25,I25+G25-K25)))</f>
        <v>39</v>
      </c>
      <c r="M25" s="181">
        <f t="shared" si="3"/>
        <v>34.381250000000001</v>
      </c>
      <c r="N25" s="294">
        <f>IF(Revised_Input!E25&gt;0,Revised_Input!E25,IF(Input!E25&lt;990000,Input!E25,""))</f>
        <v>21.872916700000001</v>
      </c>
      <c r="O25" s="286">
        <f t="shared" si="4"/>
        <v>187.17938241985001</v>
      </c>
      <c r="P25" s="10">
        <f t="shared" si="5"/>
        <v>0</v>
      </c>
      <c r="Q25" s="302">
        <f t="shared" si="6"/>
        <v>0</v>
      </c>
      <c r="R25" s="305">
        <f>IF(D25="","",IF(J25="Y",Input!M25,0))</f>
        <v>0</v>
      </c>
      <c r="S25" s="288">
        <f t="shared" si="7"/>
        <v>0</v>
      </c>
      <c r="T25" s="285">
        <f>IF(D25="","",Input!L25)</f>
        <v>0</v>
      </c>
      <c r="U25" s="288">
        <f t="shared" si="8"/>
        <v>0</v>
      </c>
      <c r="V25" s="287">
        <f t="shared" si="9"/>
        <v>0</v>
      </c>
      <c r="W25" s="306">
        <f t="shared" si="10"/>
        <v>0</v>
      </c>
      <c r="X25" s="132">
        <f>IF(D25="","",Input!K25)</f>
        <v>0</v>
      </c>
      <c r="Y25" s="288">
        <f t="shared" si="11"/>
        <v>0</v>
      </c>
      <c r="Z25" s="309">
        <f t="shared" si="12"/>
        <v>21412.5</v>
      </c>
      <c r="AA25" s="56">
        <f t="shared" si="13"/>
        <v>34.381250000000001</v>
      </c>
      <c r="AB25" s="56">
        <f>IF(D25="","",Input!N25)</f>
        <v>0</v>
      </c>
      <c r="AC25" s="56">
        <f t="shared" si="14"/>
        <v>145.31874999999999</v>
      </c>
      <c r="AD25" s="56">
        <f>IF(D25="","",Input!J25)</f>
        <v>145.31874999999999</v>
      </c>
      <c r="AE25" s="56">
        <f t="shared" si="15"/>
        <v>0</v>
      </c>
      <c r="AF25" s="289">
        <f t="shared" si="16"/>
        <v>0</v>
      </c>
      <c r="AG25" s="19">
        <f t="shared" si="17"/>
        <v>-110.9375</v>
      </c>
      <c r="AH25" s="19">
        <f t="shared" si="18"/>
        <v>-1752.2291666000001</v>
      </c>
      <c r="AI25" s="19">
        <f t="shared" si="19"/>
        <v>-3475.5465519511004</v>
      </c>
      <c r="AJ25" s="317">
        <f t="shared" si="20"/>
        <v>422.78453125000522</v>
      </c>
      <c r="AK25" s="56">
        <f t="shared" si="21"/>
        <v>69943.95655195108</v>
      </c>
      <c r="AL25" s="56">
        <f>IF(D25="","",IF(AK24&lt;'day lookup'!$I$1,MIN('day lookup'!$I$1-AK24,AJ25)))</f>
        <v>422.78453125000522</v>
      </c>
      <c r="AM25" s="56">
        <f t="shared" si="22"/>
        <v>69943.95655195108</v>
      </c>
      <c r="AN25" s="56">
        <f>IF(D25="","",IF(AK25&lt;'day lookup'!$I$1,0,MIN(AK25-'day lookup'!$I$1,AJ25)))</f>
        <v>0</v>
      </c>
      <c r="AO25" s="318">
        <f t="shared" si="23"/>
        <v>0</v>
      </c>
      <c r="AP25" s="10">
        <f>IF(Revised_Input!F25&gt;0,Revised_Input!F25,IF(Input!F25&lt;990000,Input!F25,""))</f>
        <v>2015</v>
      </c>
      <c r="AQ25" s="50"/>
      <c r="AS25" s="50"/>
      <c r="AT25" s="259"/>
      <c r="AU25" s="260"/>
      <c r="BL25" s="251"/>
      <c r="BN25" s="251"/>
      <c r="BO25" s="251"/>
    </row>
    <row r="26" spans="1:67">
      <c r="A26" s="67" t="str">
        <f ca="1">OFFSET('day lookup'!$A$1,WEEKDAY(B26)-1,0)</f>
        <v>MON</v>
      </c>
      <c r="B26" s="28">
        <f>Input!A26</f>
        <v>42842</v>
      </c>
      <c r="C26" s="274">
        <f>IF(D26&lt;&gt;"",interp(D26,AreaCapacity!$A$3:$B$245,2),"")</f>
        <v>7725.1893377483448</v>
      </c>
      <c r="D26" s="10">
        <f>IF(AND(Revised_Input!B26&gt;0,Revised_Input!B26&lt;104000),Revised_Input!B26,IF(Input!B26&lt;990000,Input!B26,""))</f>
        <v>66693.95</v>
      </c>
      <c r="E26" s="10">
        <f>IF(Revised_Input!G26&gt;0,Revised_Input!G26/1.9835,IF(Input!G26&lt;990000,Input!G26,""))</f>
        <v>0</v>
      </c>
      <c r="F26" s="10">
        <f>IF(Revised_Input!C26&gt;0,Revised_Input!C26,IF(Input!C26&lt;990000,Input!C26,""))</f>
        <v>150.03125</v>
      </c>
      <c r="G26" s="10">
        <f>IF(Revised_Input!D26&gt;0,Revised_Input!D26,IF(Input!D26&lt;990000,Input!D26,""))</f>
        <v>5.1395833</v>
      </c>
      <c r="H26" s="190">
        <f t="shared" si="0"/>
        <v>144.8916667</v>
      </c>
      <c r="I26" s="267">
        <f t="shared" si="1"/>
        <v>258.59975845699199</v>
      </c>
      <c r="J26" s="417" t="str">
        <f>IF(Input!H26="","",Input!H26)</f>
        <v>N</v>
      </c>
      <c r="K26" s="285">
        <f t="shared" si="2"/>
        <v>0</v>
      </c>
      <c r="L26" s="181">
        <f>IF(D26="","",IF(J26="Y",I26+G26,MIN(Input!I26,I26+G26-K26)))</f>
        <v>39</v>
      </c>
      <c r="M26" s="181">
        <f>IF(D26="","",MAX(L26-G26,0))</f>
        <v>33.860416700000002</v>
      </c>
      <c r="N26" s="294">
        <f>IF(Revised_Input!E26&gt;0,Revised_Input!E26,IF(Input!E26&lt;990000,Input!E26,""))</f>
        <v>24.857291700000001</v>
      </c>
      <c r="O26" s="286">
        <f t="shared" si="4"/>
        <v>236.48382050680001</v>
      </c>
      <c r="P26" s="10">
        <f t="shared" si="5"/>
        <v>0</v>
      </c>
      <c r="Q26" s="302">
        <f t="shared" si="6"/>
        <v>0</v>
      </c>
      <c r="R26" s="305">
        <f>IF(D26="","",IF(J26="Y",Input!M26,0))</f>
        <v>0</v>
      </c>
      <c r="S26" s="288">
        <f t="shared" si="7"/>
        <v>0</v>
      </c>
      <c r="T26" s="285">
        <f>IF(D26="","",Input!L26)</f>
        <v>0</v>
      </c>
      <c r="U26" s="288">
        <f t="shared" si="8"/>
        <v>0</v>
      </c>
      <c r="V26" s="287">
        <f t="shared" si="9"/>
        <v>0</v>
      </c>
      <c r="W26" s="306">
        <f t="shared" si="10"/>
        <v>0</v>
      </c>
      <c r="X26" s="132">
        <f>IF(D26="","",Input!K26)</f>
        <v>0</v>
      </c>
      <c r="Y26" s="288">
        <f t="shared" si="11"/>
        <v>0</v>
      </c>
      <c r="Z26" s="309">
        <f t="shared" si="12"/>
        <v>21412.5</v>
      </c>
      <c r="AA26" s="56">
        <f>IF(D26="","",M26+P26+V26+X26)</f>
        <v>33.860416700000002</v>
      </c>
      <c r="AB26" s="56">
        <f>IF(D26="","",Input!N26)</f>
        <v>0</v>
      </c>
      <c r="AC26" s="56">
        <f>IF(D26="","",H26)</f>
        <v>144.8916667</v>
      </c>
      <c r="AD26" s="56">
        <f>IF(D26="","",Input!J26)</f>
        <v>144.8916667</v>
      </c>
      <c r="AE26" s="56">
        <f t="shared" si="15"/>
        <v>0</v>
      </c>
      <c r="AF26" s="289">
        <f t="shared" si="16"/>
        <v>0</v>
      </c>
      <c r="AG26" s="19">
        <f>IF(D26="","",AA26-AC26+AB26)</f>
        <v>-111.03125</v>
      </c>
      <c r="AH26" s="19">
        <f t="shared" si="18"/>
        <v>-1863.2604166000001</v>
      </c>
      <c r="AI26" s="19">
        <f t="shared" si="19"/>
        <v>-3695.7770363261002</v>
      </c>
      <c r="AJ26" s="317">
        <f t="shared" si="20"/>
        <v>445.7704843749936</v>
      </c>
      <c r="AK26" s="56">
        <f t="shared" si="21"/>
        <v>70389.727036326076</v>
      </c>
      <c r="AL26" s="56">
        <f>IF(D26="","",IF(AK25&lt;'day lookup'!$I$1,MIN('day lookup'!$I$1-AK25,AJ26)))</f>
        <v>445.7704843749936</v>
      </c>
      <c r="AM26" s="56">
        <f t="shared" si="22"/>
        <v>70389.727036326076</v>
      </c>
      <c r="AN26" s="56">
        <f>IF(D26="","",IF(AK26&lt;'day lookup'!$I$1,0,MIN(AK26-'day lookup'!$I$1,AJ26)))</f>
        <v>0</v>
      </c>
      <c r="AO26" s="318">
        <f t="shared" si="23"/>
        <v>0</v>
      </c>
      <c r="AP26" s="10">
        <f>IF(Revised_Input!F26&gt;0,Revised_Input!F26,IF(Input!F26&lt;990000,Input!F26,""))</f>
        <v>2223.75</v>
      </c>
      <c r="AQ26" s="50"/>
      <c r="AS26" s="50"/>
      <c r="AT26" s="259"/>
      <c r="AU26" s="260"/>
      <c r="BL26" s="251"/>
      <c r="BN26" s="251"/>
      <c r="BO26" s="251"/>
    </row>
    <row r="27" spans="1:67">
      <c r="A27" s="67" t="str">
        <f ca="1">OFFSET('day lookup'!$A$1,WEEKDAY(B27)-1,0)</f>
        <v>TUE</v>
      </c>
      <c r="B27" s="28">
        <f>Input!A27</f>
        <v>42843</v>
      </c>
      <c r="C27" s="274">
        <f>IF(D27&lt;&gt;"",interp(D27,AreaCapacity!$A$3:$B$245,2),"")</f>
        <v>7725.5088079470197</v>
      </c>
      <c r="D27" s="10">
        <f>IF(AND(Revised_Input!B27&gt;0,Revised_Input!B27&lt;104000),Revised_Input!B27,IF(Input!B27&lt;990000,Input!B27,""))</f>
        <v>66935.149999999994</v>
      </c>
      <c r="E27" s="10">
        <f>IF(Revised_Input!G27&gt;0,Revised_Input!G27/1.9835,IF(Input!G27&lt;990000,Input!G27,""))</f>
        <v>0</v>
      </c>
      <c r="F27" s="10">
        <f>IF(Revised_Input!C27&gt;0,Revised_Input!C27,IF(Input!C27&lt;990000,Input!C27,""))</f>
        <v>151.5625</v>
      </c>
      <c r="G27" s="10">
        <f>IF(Revised_Input!D27&gt;0,Revised_Input!D27,IF(Input!D27&lt;990000,Input!D27,""))</f>
        <v>6.0289583000000002</v>
      </c>
      <c r="H27" s="190">
        <f t="shared" si="0"/>
        <v>145.5335417</v>
      </c>
      <c r="I27" s="267">
        <f t="shared" si="1"/>
        <v>267.13676831961033</v>
      </c>
      <c r="J27" s="417" t="str">
        <f>IF(Input!H27="","",Input!H27)</f>
        <v>N</v>
      </c>
      <c r="K27" s="285">
        <f t="shared" si="2"/>
        <v>0</v>
      </c>
      <c r="L27" s="181">
        <f>IF(D27="","",IF(J27="Y",I27+G27,MIN(Input!I27,I27+G27-K27)))</f>
        <v>39</v>
      </c>
      <c r="M27" s="181">
        <f t="shared" si="3"/>
        <v>32.971041700000001</v>
      </c>
      <c r="N27" s="294">
        <f>IF(Revised_Input!E27&gt;0,Revised_Input!E27,IF(Input!E27&lt;990000,Input!E27,""))</f>
        <v>34.85</v>
      </c>
      <c r="O27" s="286">
        <f t="shared" si="4"/>
        <v>305.60879550679999</v>
      </c>
      <c r="P27" s="10">
        <f t="shared" si="5"/>
        <v>0</v>
      </c>
      <c r="Q27" s="302">
        <f t="shared" si="6"/>
        <v>0</v>
      </c>
      <c r="R27" s="305">
        <f>IF(D27="","",IF(J27="Y",Input!M27,0))</f>
        <v>0</v>
      </c>
      <c r="S27" s="288">
        <f t="shared" si="7"/>
        <v>0</v>
      </c>
      <c r="T27" s="285">
        <f>IF(D27="","",Input!L27)</f>
        <v>0</v>
      </c>
      <c r="U27" s="288">
        <f t="shared" si="8"/>
        <v>0</v>
      </c>
      <c r="V27" s="287">
        <f t="shared" si="9"/>
        <v>0</v>
      </c>
      <c r="W27" s="306">
        <f t="shared" si="10"/>
        <v>0</v>
      </c>
      <c r="X27" s="132">
        <f>IF(D27="","",Input!K27)</f>
        <v>0</v>
      </c>
      <c r="Y27" s="288">
        <f t="shared" si="11"/>
        <v>0</v>
      </c>
      <c r="Z27" s="309">
        <f t="shared" si="12"/>
        <v>21412.5</v>
      </c>
      <c r="AA27" s="56">
        <f t="shared" si="13"/>
        <v>32.971041700000001</v>
      </c>
      <c r="AB27" s="56">
        <f>IF(D27="","",Input!N27)</f>
        <v>0</v>
      </c>
      <c r="AC27" s="56">
        <f t="shared" si="14"/>
        <v>145.5335417</v>
      </c>
      <c r="AD27" s="56">
        <f>IF(D27="","",Input!J27)</f>
        <v>145.5335417</v>
      </c>
      <c r="AE27" s="56">
        <f t="shared" si="15"/>
        <v>0</v>
      </c>
      <c r="AF27" s="289">
        <f t="shared" si="16"/>
        <v>0</v>
      </c>
      <c r="AG27" s="19">
        <f t="shared" si="17"/>
        <v>-112.5625</v>
      </c>
      <c r="AH27" s="19">
        <f t="shared" si="18"/>
        <v>-1975.8229166000001</v>
      </c>
      <c r="AI27" s="19">
        <f t="shared" si="19"/>
        <v>-3919.0447550761005</v>
      </c>
      <c r="AJ27" s="317">
        <f t="shared" si="20"/>
        <v>464.46771874999706</v>
      </c>
      <c r="AK27" s="56">
        <f t="shared" si="21"/>
        <v>70854.194755076067</v>
      </c>
      <c r="AL27" s="56">
        <f>IF(D27="","",IF(AK26&lt;'day lookup'!$I$1,MIN('day lookup'!$I$1-AK26,AJ27)))</f>
        <v>464.46771874999706</v>
      </c>
      <c r="AM27" s="56">
        <f t="shared" si="22"/>
        <v>70854.194755076067</v>
      </c>
      <c r="AN27" s="56">
        <f>IF(D27="","",IF(AK27&lt;'day lookup'!$I$1,0,MIN(AK27-'day lookup'!$I$1,AJ27)))</f>
        <v>0</v>
      </c>
      <c r="AO27" s="318">
        <f t="shared" si="23"/>
        <v>0</v>
      </c>
      <c r="AP27" s="10">
        <f>IF(Revised_Input!F27&gt;0,Revised_Input!F27,IF(Input!F27&lt;990000,Input!F27,""))</f>
        <v>2369.6875</v>
      </c>
      <c r="AQ27" s="50"/>
      <c r="AS27" s="50"/>
      <c r="AT27" s="259"/>
      <c r="AU27" s="260"/>
      <c r="BL27" s="251"/>
      <c r="BN27" s="251"/>
      <c r="BO27" s="251"/>
    </row>
    <row r="28" spans="1:67">
      <c r="A28" s="67" t="str">
        <f ca="1">OFFSET('day lookup'!$A$1,WEEKDAY(B28)-1,0)</f>
        <v>WED</v>
      </c>
      <c r="B28" s="28">
        <f>Input!A28</f>
        <v>42844</v>
      </c>
      <c r="C28" s="274">
        <f>IF(D28&lt;&gt;"",interp(D28,AreaCapacity!$A$3:$B$245,2),"")</f>
        <v>7725.9398410596023</v>
      </c>
      <c r="D28" s="10">
        <f>IF(AND(Revised_Input!B28&gt;0,Revised_Input!B28&lt;104000),Revised_Input!B28,IF(Input!B28&lt;990000,Input!B28,""))</f>
        <v>67260.58</v>
      </c>
      <c r="E28" s="10">
        <f>IF(Revised_Input!G28&gt;0,Revised_Input!G28/1.9835,IF(Input!G28&lt;990000,Input!G28,""))</f>
        <v>0</v>
      </c>
      <c r="F28" s="10">
        <f>IF(Revised_Input!C28&gt;0,Revised_Input!C28,IF(Input!C28&lt;990000,Input!C28,""))</f>
        <v>153.13541670000001</v>
      </c>
      <c r="G28" s="10">
        <f>IF(Revised_Input!D28&gt;0,Revised_Input!D28,IF(Input!D28&lt;990000,Input!D28,""))</f>
        <v>6.5017708000000001</v>
      </c>
      <c r="H28" s="190">
        <f t="shared" si="0"/>
        <v>146.6336459</v>
      </c>
      <c r="I28" s="267">
        <f t="shared" si="1"/>
        <v>310.7022115667545</v>
      </c>
      <c r="J28" s="417" t="str">
        <f>IF(Input!H28="","",Input!H28)</f>
        <v>N</v>
      </c>
      <c r="K28" s="285">
        <f t="shared" si="2"/>
        <v>0</v>
      </c>
      <c r="L28" s="181">
        <f>IF(D28="","",IF(J28="Y",I28+G28,MIN(Input!I28,I28+G28-K28)))</f>
        <v>39</v>
      </c>
      <c r="M28" s="181">
        <f t="shared" si="3"/>
        <v>32.498229199999997</v>
      </c>
      <c r="N28" s="294">
        <f>IF(Revised_Input!E28&gt;0,Revised_Input!E28,IF(Input!E28&lt;990000,Input!E28,""))</f>
        <v>53.5885417</v>
      </c>
      <c r="O28" s="286">
        <f t="shared" si="4"/>
        <v>411.90166796874996</v>
      </c>
      <c r="P28" s="10">
        <f t="shared" si="5"/>
        <v>0</v>
      </c>
      <c r="Q28" s="302">
        <f t="shared" si="6"/>
        <v>0</v>
      </c>
      <c r="R28" s="305">
        <f>IF(D28="","",IF(J28="Y",Input!M28,0))</f>
        <v>0</v>
      </c>
      <c r="S28" s="288">
        <f t="shared" si="7"/>
        <v>0</v>
      </c>
      <c r="T28" s="285">
        <f>IF(D28="","",Input!L28)</f>
        <v>0</v>
      </c>
      <c r="U28" s="288">
        <f t="shared" si="8"/>
        <v>0</v>
      </c>
      <c r="V28" s="287">
        <f t="shared" si="9"/>
        <v>0</v>
      </c>
      <c r="W28" s="306">
        <f t="shared" si="10"/>
        <v>0</v>
      </c>
      <c r="X28" s="132">
        <f>IF(D28="","",Input!K28)</f>
        <v>0</v>
      </c>
      <c r="Y28" s="288">
        <f t="shared" si="11"/>
        <v>0</v>
      </c>
      <c r="Z28" s="309">
        <f t="shared" si="12"/>
        <v>21412.5</v>
      </c>
      <c r="AA28" s="56">
        <f t="shared" si="13"/>
        <v>32.498229199999997</v>
      </c>
      <c r="AB28" s="56">
        <f>IF(D28="","",Input!N28)</f>
        <v>0</v>
      </c>
      <c r="AC28" s="56">
        <f t="shared" si="14"/>
        <v>146.6336459</v>
      </c>
      <c r="AD28" s="56">
        <f>IF(D28="","",Input!J28)</f>
        <v>146.6336459</v>
      </c>
      <c r="AE28" s="56">
        <f t="shared" si="15"/>
        <v>0</v>
      </c>
      <c r="AF28" s="289">
        <f t="shared" si="16"/>
        <v>0</v>
      </c>
      <c r="AG28" s="19">
        <f t="shared" si="17"/>
        <v>-114.13541670000001</v>
      </c>
      <c r="AH28" s="19">
        <f t="shared" si="18"/>
        <v>-2089.9583333</v>
      </c>
      <c r="AI28" s="19">
        <f t="shared" si="19"/>
        <v>-4145.4323541005506</v>
      </c>
      <c r="AJ28" s="317">
        <f t="shared" si="20"/>
        <v>551.81759902445765</v>
      </c>
      <c r="AK28" s="56">
        <f t="shared" si="21"/>
        <v>71406.012354100531</v>
      </c>
      <c r="AL28" s="56">
        <f>IF(D28="","",IF(AK27&lt;'day lookup'!$I$1,MIN('day lookup'!$I$1-AK27,AJ28)))</f>
        <v>551.81759902445765</v>
      </c>
      <c r="AM28" s="56">
        <f>IF(D28="","",AM27+AL28)</f>
        <v>71406.012354100531</v>
      </c>
      <c r="AN28" s="56">
        <f>IF(D28="","",IF(AK28&lt;'day lookup'!$I$1,0,MIN(AK28-'day lookup'!$I$1,AJ28)))</f>
        <v>0</v>
      </c>
      <c r="AO28" s="318">
        <f t="shared" si="23"/>
        <v>0</v>
      </c>
      <c r="AP28" s="10">
        <f>IF(Revised_Input!F28&gt;0,Revised_Input!F28,IF(Input!F28&lt;990000,Input!F28,""))</f>
        <v>2574.8958333</v>
      </c>
      <c r="AQ28" s="50"/>
      <c r="AS28" s="50"/>
      <c r="AT28" s="259"/>
      <c r="AU28" s="260"/>
      <c r="BL28" s="251"/>
      <c r="BN28" s="251"/>
      <c r="BO28" s="251"/>
    </row>
    <row r="29" spans="1:67">
      <c r="A29" s="67" t="str">
        <f ca="1">OFFSET('day lookup'!$A$1,WEEKDAY(B29)-1,0)</f>
        <v>THU</v>
      </c>
      <c r="B29" s="28">
        <f>Input!A29</f>
        <v>42845</v>
      </c>
      <c r="C29" s="274">
        <f>IF(D29&lt;&gt;"",interp(D29,AreaCapacity!$A$3:$B$245,2),"")</f>
        <v>7726.3187795275589</v>
      </c>
      <c r="D29" s="10">
        <f>IF(AND(Revised_Input!B29&gt;0,Revised_Input!B29&lt;104000),Revised_Input!B29,IF(Input!B29&lt;990000,Input!B29,""))</f>
        <v>67548.91</v>
      </c>
      <c r="E29" s="10">
        <f>IF(Revised_Input!G29&gt;0,Revised_Input!G29/1.9835,IF(Input!G29&lt;990000,Input!G29,""))</f>
        <v>0</v>
      </c>
      <c r="F29" s="10">
        <f>IF(Revised_Input!C29&gt;0,Revised_Input!C29,IF(Input!C29&lt;990000,Input!C29,""))</f>
        <v>153.1875</v>
      </c>
      <c r="G29" s="10">
        <f>IF(Revised_Input!D29&gt;0,Revised_Input!D29,IF(Input!D29&lt;990000,Input!D29,""))</f>
        <v>7.1421875000000004</v>
      </c>
      <c r="H29" s="190">
        <f t="shared" si="0"/>
        <v>146.04531249999999</v>
      </c>
      <c r="I29" s="267">
        <f t="shared" si="1"/>
        <v>291.40956760461393</v>
      </c>
      <c r="J29" s="417" t="str">
        <f>IF(Input!H29="","",Input!H29)</f>
        <v>N</v>
      </c>
      <c r="K29" s="285">
        <f t="shared" si="2"/>
        <v>0</v>
      </c>
      <c r="L29" s="181">
        <f>IF(D29="","",IF(J29="Y",I29+G29,MIN(Input!I29,I29+G29-K29)))</f>
        <v>39</v>
      </c>
      <c r="M29" s="181">
        <f t="shared" si="3"/>
        <v>31.857812500000001</v>
      </c>
      <c r="N29" s="294">
        <f>IF(Revised_Input!E29&gt;0,Revised_Input!E29,IF(Input!E29&lt;990000,Input!E29,""))</f>
        <v>39.6354167</v>
      </c>
      <c r="O29" s="286">
        <f t="shared" si="4"/>
        <v>490.51851699319997</v>
      </c>
      <c r="P29" s="10">
        <f t="shared" si="5"/>
        <v>0</v>
      </c>
      <c r="Q29" s="302">
        <f t="shared" si="6"/>
        <v>0</v>
      </c>
      <c r="R29" s="305">
        <f>IF(D29="","",IF(J29="Y",Input!M29,0))</f>
        <v>0</v>
      </c>
      <c r="S29" s="288">
        <f t="shared" si="7"/>
        <v>0</v>
      </c>
      <c r="T29" s="285">
        <f>IF(D29="","",Input!L29)</f>
        <v>0</v>
      </c>
      <c r="U29" s="288">
        <f t="shared" si="8"/>
        <v>0</v>
      </c>
      <c r="V29" s="287">
        <f t="shared" si="9"/>
        <v>0</v>
      </c>
      <c r="W29" s="306">
        <f t="shared" si="10"/>
        <v>0</v>
      </c>
      <c r="X29" s="132">
        <f>IF(D29="","",Input!K29)</f>
        <v>0</v>
      </c>
      <c r="Y29" s="288">
        <f t="shared" si="11"/>
        <v>0</v>
      </c>
      <c r="Z29" s="309">
        <f t="shared" si="12"/>
        <v>21412.5</v>
      </c>
      <c r="AA29" s="56">
        <f t="shared" si="13"/>
        <v>31.857812500000001</v>
      </c>
      <c r="AB29" s="56">
        <f>IF(D29="","",Input!N29)</f>
        <v>0</v>
      </c>
      <c r="AC29" s="56">
        <f t="shared" si="14"/>
        <v>146.04531249999999</v>
      </c>
      <c r="AD29" s="56">
        <f>IF(D29="","",Input!J29)</f>
        <v>146.04531249999999</v>
      </c>
      <c r="AE29" s="56">
        <f t="shared" si="15"/>
        <v>0</v>
      </c>
      <c r="AF29" s="289">
        <f t="shared" si="16"/>
        <v>0</v>
      </c>
      <c r="AG29" s="19">
        <f t="shared" si="17"/>
        <v>-114.1875</v>
      </c>
      <c r="AH29" s="19">
        <f t="shared" si="18"/>
        <v>-2204.1458333</v>
      </c>
      <c r="AI29" s="19">
        <f t="shared" si="19"/>
        <v>-4371.9232603505498</v>
      </c>
      <c r="AJ29" s="317">
        <f t="shared" si="20"/>
        <v>514.82090625000171</v>
      </c>
      <c r="AK29" s="56">
        <f t="shared" si="21"/>
        <v>71920.833260350526</v>
      </c>
      <c r="AL29" s="56">
        <f>IF(D29="","",IF(AK28&lt;'day lookup'!$I$1,MIN('day lookup'!$I$1-AK28,AJ29)))</f>
        <v>514.82090625000171</v>
      </c>
      <c r="AM29" s="56">
        <f t="shared" si="22"/>
        <v>71920.833260350526</v>
      </c>
      <c r="AN29" s="56">
        <f>IF(D29="","",IF(AK29&lt;'day lookup'!$I$1,0,MIN(AK29-'day lookup'!$I$1,AJ29)))</f>
        <v>0</v>
      </c>
      <c r="AO29" s="318">
        <f t="shared" si="23"/>
        <v>0</v>
      </c>
      <c r="AP29" s="10">
        <f>IF(Revised_Input!F29&gt;0,Revised_Input!F29,IF(Input!F29&lt;990000,Input!F29,""))</f>
        <v>3163.8541667</v>
      </c>
      <c r="AQ29" s="50"/>
      <c r="AS29" s="50"/>
      <c r="AT29" s="259"/>
      <c r="AU29" s="260"/>
      <c r="BL29" s="251"/>
      <c r="BN29" s="251"/>
      <c r="BO29" s="251"/>
    </row>
    <row r="30" spans="1:67">
      <c r="A30" s="67" t="str">
        <f ca="1">OFFSET('day lookup'!$A$1,WEEKDAY(B30)-1,0)</f>
        <v>FRI</v>
      </c>
      <c r="B30" s="28">
        <f>Input!A30</f>
        <v>42846</v>
      </c>
      <c r="C30" s="274">
        <f>IF(D30&lt;&gt;"",interp(D30,AreaCapacity!$A$3:$B$245,2),"")</f>
        <v>7726.6084645669289</v>
      </c>
      <c r="D30" s="10">
        <f>IF(AND(Revised_Input!B30&gt;0,Revised_Input!B30&lt;104000),Revised_Input!B30,IF(Input!B30&lt;990000,Input!B30,""))</f>
        <v>67769.649999999994</v>
      </c>
      <c r="E30" s="10">
        <f>IF(Revised_Input!G30&gt;0,Revised_Input!G30/1.9835,IF(Input!G30&lt;990000,Input!G30,""))</f>
        <v>0</v>
      </c>
      <c r="F30" s="10">
        <f>IF(Revised_Input!C30&gt;0,Revised_Input!C30,IF(Input!C30&lt;990000,Input!C30,""))</f>
        <v>152.875</v>
      </c>
      <c r="G30" s="10">
        <f>IF(Revised_Input!D30&gt;0,Revised_Input!D30,IF(Input!D30&lt;990000,Input!D30,""))</f>
        <v>7.9215625000000003</v>
      </c>
      <c r="H30" s="190">
        <f t="shared" si="0"/>
        <v>144.95343750000001</v>
      </c>
      <c r="I30" s="267">
        <f t="shared" si="1"/>
        <v>256.24156454814249</v>
      </c>
      <c r="J30" s="417" t="str">
        <f>IF(Input!H30="","",Input!H30)</f>
        <v>N</v>
      </c>
      <c r="K30" s="285">
        <f t="shared" si="2"/>
        <v>0</v>
      </c>
      <c r="L30" s="181">
        <f>IF(D30="","",IF(J30="Y",I30+G30,MIN(Input!I30,I30+G30-K30)))</f>
        <v>39</v>
      </c>
      <c r="M30" s="181">
        <f t="shared" si="3"/>
        <v>31.0784375</v>
      </c>
      <c r="N30" s="294">
        <f>IF(Revised_Input!E30&gt;0,Revised_Input!E30,IF(Input!E30&lt;990000,Input!E30,""))</f>
        <v>28.282291699999998</v>
      </c>
      <c r="O30" s="286">
        <f t="shared" si="4"/>
        <v>546.61644258014996</v>
      </c>
      <c r="P30" s="10">
        <f t="shared" si="5"/>
        <v>0</v>
      </c>
      <c r="Q30" s="302">
        <f t="shared" si="6"/>
        <v>0</v>
      </c>
      <c r="R30" s="305">
        <f>IF(D30="","",IF(J30="Y",Input!M30,0))</f>
        <v>0</v>
      </c>
      <c r="S30" s="288">
        <f t="shared" si="7"/>
        <v>0</v>
      </c>
      <c r="T30" s="285">
        <f>IF(D30="","",Input!L30)</f>
        <v>0</v>
      </c>
      <c r="U30" s="288">
        <f t="shared" si="8"/>
        <v>0</v>
      </c>
      <c r="V30" s="287">
        <f t="shared" si="9"/>
        <v>0</v>
      </c>
      <c r="W30" s="306">
        <f t="shared" si="10"/>
        <v>0</v>
      </c>
      <c r="X30" s="132">
        <f>IF(D30="","",Input!K30)</f>
        <v>0</v>
      </c>
      <c r="Y30" s="288">
        <f t="shared" si="11"/>
        <v>0</v>
      </c>
      <c r="Z30" s="309">
        <f t="shared" si="12"/>
        <v>21412.5</v>
      </c>
      <c r="AA30" s="56">
        <f t="shared" si="13"/>
        <v>31.0784375</v>
      </c>
      <c r="AB30" s="56">
        <f>IF(D30="","",Input!N30)</f>
        <v>0</v>
      </c>
      <c r="AC30" s="56">
        <f t="shared" si="14"/>
        <v>144.95343750000001</v>
      </c>
      <c r="AD30" s="56">
        <f>IF(D30="","",Input!J30)</f>
        <v>144.95343750000001</v>
      </c>
      <c r="AE30" s="56">
        <f t="shared" si="15"/>
        <v>0</v>
      </c>
      <c r="AF30" s="289">
        <f t="shared" si="16"/>
        <v>0</v>
      </c>
      <c r="AG30" s="19">
        <f t="shared" si="17"/>
        <v>-113.875</v>
      </c>
      <c r="AH30" s="19">
        <f t="shared" si="18"/>
        <v>-2318.0208333</v>
      </c>
      <c r="AI30" s="19">
        <f t="shared" si="19"/>
        <v>-4597.7943228505501</v>
      </c>
      <c r="AJ30" s="317">
        <f t="shared" si="20"/>
        <v>446.61106249999062</v>
      </c>
      <c r="AK30" s="56">
        <f t="shared" si="21"/>
        <v>72367.444322850512</v>
      </c>
      <c r="AL30" s="56">
        <f>IF(D30="","",IF(AK29&lt;'day lookup'!$I$1,MIN('day lookup'!$I$1-AK29,AJ30)))</f>
        <v>446.61106249999062</v>
      </c>
      <c r="AM30" s="56">
        <f t="shared" si="22"/>
        <v>72367.444322850512</v>
      </c>
      <c r="AN30" s="56">
        <f>IF(D30="","",IF(AK30&lt;'day lookup'!$I$1,0,MIN(AK30-'day lookup'!$I$1,AJ30)))</f>
        <v>0</v>
      </c>
      <c r="AO30" s="318">
        <f t="shared" si="23"/>
        <v>0</v>
      </c>
      <c r="AP30" s="10">
        <f>IF(Revised_Input!F30&gt;0,Revised_Input!F30,IF(Input!F30&lt;990000,Input!F30,""))</f>
        <v>3155.2083333</v>
      </c>
      <c r="AQ30" s="50"/>
      <c r="AS30" s="50"/>
      <c r="AT30" s="259"/>
      <c r="AU30" s="260"/>
      <c r="BL30" s="251"/>
      <c r="BN30" s="251"/>
      <c r="BO30" s="251"/>
    </row>
    <row r="31" spans="1:67">
      <c r="A31" s="67" t="str">
        <f ca="1">OFFSET('day lookup'!$A$1,WEEKDAY(B31)-1,0)</f>
        <v>SAT</v>
      </c>
      <c r="B31" s="28">
        <f>Input!A31</f>
        <v>42847</v>
      </c>
      <c r="C31" s="274">
        <f>IF(D31&lt;&gt;"",interp(D31,AreaCapacity!$A$3:$B$245,2),"")</f>
        <v>7726.808818897638</v>
      </c>
      <c r="D31" s="10">
        <f>IF(AND(Revised_Input!B31&gt;0,Revised_Input!B31&lt;104000),Revised_Input!B31,IF(Input!B31&lt;990000,Input!B31,""))</f>
        <v>67922.320000000007</v>
      </c>
      <c r="E31" s="10">
        <f>IF(Revised_Input!G31&gt;0,Revised_Input!G31/1.9835,IF(Input!G31&lt;990000,Input!G31,""))</f>
        <v>0</v>
      </c>
      <c r="F31" s="10">
        <f>IF(Revised_Input!C31&gt;0,Revised_Input!C31,IF(Input!C31&lt;990000,Input!C31,""))</f>
        <v>153.04166670000001</v>
      </c>
      <c r="G31" s="10">
        <f>IF(Revised_Input!D31&gt;0,Revised_Input!D31,IF(Input!D31&lt;990000,Input!D31,""))</f>
        <v>8.5258333000000004</v>
      </c>
      <c r="H31" s="190">
        <f t="shared" si="0"/>
        <v>144.51583340000002</v>
      </c>
      <c r="I31" s="267">
        <f t="shared" si="1"/>
        <v>221.48583592080303</v>
      </c>
      <c r="J31" s="417" t="str">
        <f>IF(Input!H31="","",Input!H31)</f>
        <v>N</v>
      </c>
      <c r="K31" s="285">
        <f t="shared" si="2"/>
        <v>0</v>
      </c>
      <c r="L31" s="181">
        <f>IF(D31="","",IF(J31="Y",I31+G31,MIN(Input!I31,I31+G31-K31)))</f>
        <v>39</v>
      </c>
      <c r="M31" s="181">
        <f t="shared" si="3"/>
        <v>30.474166699999998</v>
      </c>
      <c r="N31" s="294">
        <f>IF(Revised_Input!E31&gt;0,Revised_Input!E31,IF(Input!E31&lt;990000,Input!E31,""))</f>
        <v>20.953125</v>
      </c>
      <c r="O31" s="286">
        <f t="shared" si="4"/>
        <v>588.17696601764999</v>
      </c>
      <c r="P31" s="10">
        <f t="shared" si="5"/>
        <v>0</v>
      </c>
      <c r="Q31" s="302">
        <f t="shared" si="6"/>
        <v>0</v>
      </c>
      <c r="R31" s="305">
        <f>IF(D31="","",IF(J31="Y",Input!M31,0))</f>
        <v>0</v>
      </c>
      <c r="S31" s="288">
        <f t="shared" si="7"/>
        <v>0</v>
      </c>
      <c r="T31" s="285">
        <f>IF(D31="","",Input!L31)</f>
        <v>0</v>
      </c>
      <c r="U31" s="288">
        <f t="shared" si="8"/>
        <v>0</v>
      </c>
      <c r="V31" s="287">
        <f t="shared" si="9"/>
        <v>0</v>
      </c>
      <c r="W31" s="306">
        <f t="shared" si="10"/>
        <v>0</v>
      </c>
      <c r="X31" s="132">
        <f>IF(D31="","",Input!K31)</f>
        <v>0</v>
      </c>
      <c r="Y31" s="288">
        <f t="shared" si="11"/>
        <v>0</v>
      </c>
      <c r="Z31" s="309">
        <f t="shared" si="12"/>
        <v>21412.5</v>
      </c>
      <c r="AA31" s="56">
        <f t="shared" si="13"/>
        <v>30.474166699999998</v>
      </c>
      <c r="AB31" s="56">
        <f>IF(D31="","",Input!N31)</f>
        <v>0</v>
      </c>
      <c r="AC31" s="56">
        <f t="shared" si="14"/>
        <v>144.51583340000002</v>
      </c>
      <c r="AD31" s="56">
        <f>IF(D31="","",Input!J31)</f>
        <v>144.51583340000002</v>
      </c>
      <c r="AE31" s="56">
        <f t="shared" si="15"/>
        <v>0</v>
      </c>
      <c r="AF31" s="289">
        <f t="shared" si="16"/>
        <v>0</v>
      </c>
      <c r="AG31" s="19">
        <f t="shared" si="17"/>
        <v>-114.04166670000002</v>
      </c>
      <c r="AH31" s="19">
        <f t="shared" si="18"/>
        <v>-2432.0625</v>
      </c>
      <c r="AI31" s="19">
        <f t="shared" si="19"/>
        <v>-4823.9959687500004</v>
      </c>
      <c r="AJ31" s="317">
        <f t="shared" si="20"/>
        <v>378.87164589946281</v>
      </c>
      <c r="AK31" s="56">
        <f t="shared" si="21"/>
        <v>72746.315968749972</v>
      </c>
      <c r="AL31" s="56">
        <f>IF(D31="","",IF(AK30&lt;'day lookup'!$I$1,MIN('day lookup'!$I$1-AK30,AJ31)))</f>
        <v>378.87164589946281</v>
      </c>
      <c r="AM31" s="56">
        <f t="shared" si="22"/>
        <v>72746.315968749972</v>
      </c>
      <c r="AN31" s="56">
        <f>IF(D31="","",IF(AK31&lt;'day lookup'!$I$1,0,MIN(AK31-'day lookup'!$I$1,AJ31)))</f>
        <v>0</v>
      </c>
      <c r="AO31" s="318">
        <f t="shared" si="23"/>
        <v>0</v>
      </c>
      <c r="AP31" s="10">
        <f>IF(Revised_Input!F31&gt;0,Revised_Input!F31,IF(Input!F31&lt;990000,Input!F31,""))</f>
        <v>2859.1666667</v>
      </c>
      <c r="AQ31" s="50"/>
      <c r="AS31" s="50"/>
      <c r="AT31" s="259"/>
      <c r="AU31" s="260"/>
      <c r="BL31" s="251"/>
      <c r="BN31" s="251"/>
      <c r="BO31" s="251"/>
    </row>
    <row r="32" spans="1:67">
      <c r="A32" s="67" t="str">
        <f ca="1">OFFSET('day lookup'!$A$1,WEEKDAY(B32)-1,0)</f>
        <v>SUN</v>
      </c>
      <c r="B32" s="28">
        <f>Input!A32</f>
        <v>42848</v>
      </c>
      <c r="C32" s="274">
        <f>IF(D32&lt;&gt;"",interp(D32,AreaCapacity!$A$3:$B$245,2),"")</f>
        <v>7726.9492650918637</v>
      </c>
      <c r="D32" s="10">
        <f>IF(AND(Revised_Input!B32&gt;0,Revised_Input!B32&lt;104000),Revised_Input!B32,IF(Input!B32&lt;990000,Input!B32,""))</f>
        <v>68029.34</v>
      </c>
      <c r="E32" s="10">
        <f>IF(Revised_Input!G32&gt;0,Revised_Input!G32/1.9835,IF(Input!G32&lt;990000,Input!G32,""))</f>
        <v>0</v>
      </c>
      <c r="F32" s="10">
        <f>IF(Revised_Input!C32&gt;0,Revised_Input!C32,IF(Input!C32&lt;990000,Input!C32,""))</f>
        <v>153.33333329999999</v>
      </c>
      <c r="G32" s="10">
        <f>IF(Revised_Input!D32&gt;0,Revised_Input!D32,IF(Input!D32&lt;990000,Input!D32,""))</f>
        <v>8.5337499999999995</v>
      </c>
      <c r="H32" s="190">
        <f t="shared" si="0"/>
        <v>144.79958329999999</v>
      </c>
      <c r="I32" s="267">
        <f t="shared" si="1"/>
        <v>198.75471312101814</v>
      </c>
      <c r="J32" s="417" t="str">
        <f>IF(Input!H32="","",Input!H32)</f>
        <v>N</v>
      </c>
      <c r="K32" s="285">
        <f t="shared" si="2"/>
        <v>0</v>
      </c>
      <c r="L32" s="181">
        <f>IF(D32="","",IF(J32="Y",I32+G32,MIN(Input!I32,I32+G32-K32)))</f>
        <v>39</v>
      </c>
      <c r="M32" s="181">
        <f t="shared" si="3"/>
        <v>30.466250000000002</v>
      </c>
      <c r="N32" s="294">
        <f>IF(Revised_Input!E32&gt;0,Revised_Input!E32,IF(Input!E32&lt;990000,Input!E32,""))</f>
        <v>20.923958299999999</v>
      </c>
      <c r="O32" s="286">
        <f t="shared" si="4"/>
        <v>629.6796373057</v>
      </c>
      <c r="P32" s="10">
        <f t="shared" si="5"/>
        <v>0</v>
      </c>
      <c r="Q32" s="302">
        <f t="shared" si="6"/>
        <v>0</v>
      </c>
      <c r="R32" s="305">
        <f>IF(D32="","",IF(J32="Y",Input!M32,0))</f>
        <v>0</v>
      </c>
      <c r="S32" s="288">
        <f t="shared" si="7"/>
        <v>0</v>
      </c>
      <c r="T32" s="285">
        <f>IF(D32="","",Input!L32)</f>
        <v>0</v>
      </c>
      <c r="U32" s="288">
        <f t="shared" si="8"/>
        <v>0</v>
      </c>
      <c r="V32" s="287">
        <f t="shared" si="9"/>
        <v>0</v>
      </c>
      <c r="W32" s="306">
        <f t="shared" si="10"/>
        <v>0</v>
      </c>
      <c r="X32" s="132">
        <f>IF(D32="","",Input!K32)</f>
        <v>0</v>
      </c>
      <c r="Y32" s="288">
        <f t="shared" si="11"/>
        <v>0</v>
      </c>
      <c r="Z32" s="309">
        <f t="shared" si="12"/>
        <v>21412.5</v>
      </c>
      <c r="AA32" s="56">
        <f t="shared" si="13"/>
        <v>30.466250000000002</v>
      </c>
      <c r="AB32" s="56">
        <f>IF(D32="","",Input!N32)</f>
        <v>0</v>
      </c>
      <c r="AC32" s="56">
        <f t="shared" si="14"/>
        <v>144.79958329999999</v>
      </c>
      <c r="AD32" s="56">
        <f>IF(D32="","",Input!J32)</f>
        <v>144.79958329999999</v>
      </c>
      <c r="AE32" s="56">
        <f t="shared" si="15"/>
        <v>0</v>
      </c>
      <c r="AF32" s="289">
        <f t="shared" si="16"/>
        <v>0</v>
      </c>
      <c r="AG32" s="19">
        <f t="shared" si="17"/>
        <v>-114.33333329999999</v>
      </c>
      <c r="AH32" s="19">
        <f t="shared" si="18"/>
        <v>-2546.3958333</v>
      </c>
      <c r="AI32" s="19">
        <f t="shared" si="19"/>
        <v>-5050.7761353505502</v>
      </c>
      <c r="AJ32" s="317">
        <f t="shared" si="20"/>
        <v>333.80016660053951</v>
      </c>
      <c r="AK32" s="56">
        <f t="shared" si="21"/>
        <v>73080.116135350516</v>
      </c>
      <c r="AL32" s="56">
        <f>IF(D32="","",IF(AK31&lt;'day lookup'!$I$1,MIN('day lookup'!$I$1-AK31,AJ32)))</f>
        <v>333.80016660053951</v>
      </c>
      <c r="AM32" s="56">
        <f t="shared" si="22"/>
        <v>73080.116135350516</v>
      </c>
      <c r="AN32" s="56">
        <f>IF(D32="","",IF(AK32&lt;'day lookup'!$I$1,0,MIN(AK32-'day lookup'!$I$1,AJ32)))</f>
        <v>0</v>
      </c>
      <c r="AO32" s="318">
        <f t="shared" si="23"/>
        <v>0</v>
      </c>
      <c r="AP32" s="10">
        <f>IF(Revised_Input!F32&gt;0,Revised_Input!F32,IF(Input!F32&lt;990000,Input!F32,""))</f>
        <v>2438.3333333</v>
      </c>
      <c r="AQ32" s="50"/>
      <c r="AS32" s="50"/>
      <c r="AT32" s="259"/>
      <c r="AU32" s="260"/>
      <c r="BL32" s="251"/>
      <c r="BN32" s="251"/>
      <c r="BO32" s="251"/>
    </row>
    <row r="33" spans="1:67">
      <c r="A33" s="67" t="str">
        <f ca="1">OFFSET('day lookup'!$A$1,WEEKDAY(B33)-1,0)</f>
        <v>MON</v>
      </c>
      <c r="B33" s="28">
        <f>Input!A33</f>
        <v>42849</v>
      </c>
      <c r="C33" s="274">
        <f>IF(D33&lt;&gt;"",interp(D33,AreaCapacity!$A$3:$B$245,2),"")</f>
        <v>7727.2286310299869</v>
      </c>
      <c r="D33" s="10">
        <f>IF(AND(Revised_Input!B33&gt;0,Revised_Input!B33&lt;104000),Revised_Input!B33,IF(Input!B33&lt;990000,Input!B33,""))</f>
        <v>68243.360000000001</v>
      </c>
      <c r="E33" s="10">
        <f>IF(Revised_Input!G33&gt;0,Revised_Input!G33/1.9835,IF(Input!G33&lt;990000,Input!G33,""))</f>
        <v>0</v>
      </c>
      <c r="F33" s="10">
        <f>IF(Revised_Input!C33&gt;0,Revised_Input!C33,IF(Input!C33&lt;990000,Input!C33,""))</f>
        <v>153.16249999999999</v>
      </c>
      <c r="G33" s="10">
        <f>IF(Revised_Input!D33&gt;0,Revised_Input!D33,IF(Input!D33&lt;990000,Input!D33,""))</f>
        <v>8.1945832999999997</v>
      </c>
      <c r="H33" s="190">
        <f t="shared" si="0"/>
        <v>144.96791669999999</v>
      </c>
      <c r="I33" s="267">
        <f t="shared" si="1"/>
        <v>252.86809315576207</v>
      </c>
      <c r="J33" s="417" t="str">
        <f>IF(Input!H33="","",Input!H33)</f>
        <v>N</v>
      </c>
      <c r="K33" s="285">
        <f t="shared" si="2"/>
        <v>0</v>
      </c>
      <c r="L33" s="181">
        <f>IF(D33="","",IF(J33="Y",I33+G33,MIN(Input!I33,I33+G33-K33)))</f>
        <v>39</v>
      </c>
      <c r="M33" s="181">
        <f t="shared" si="3"/>
        <v>30.805416700000002</v>
      </c>
      <c r="N33" s="294">
        <f>IF(Revised_Input!E33&gt;0,Revised_Input!E33,IF(Input!E33&lt;990000,Input!E33,""))</f>
        <v>29.172916699999998</v>
      </c>
      <c r="O33" s="286">
        <f t="shared" si="4"/>
        <v>687.54411758014999</v>
      </c>
      <c r="P33" s="10">
        <f t="shared" si="5"/>
        <v>0</v>
      </c>
      <c r="Q33" s="302">
        <f t="shared" si="6"/>
        <v>0</v>
      </c>
      <c r="R33" s="305">
        <f>IF(D33="","",IF(J33="Y",Input!M33,0))</f>
        <v>0</v>
      </c>
      <c r="S33" s="288">
        <f t="shared" si="7"/>
        <v>0</v>
      </c>
      <c r="T33" s="285">
        <f>IF(D33="","",Input!L33)</f>
        <v>0</v>
      </c>
      <c r="U33" s="288">
        <f t="shared" si="8"/>
        <v>0</v>
      </c>
      <c r="V33" s="287">
        <f t="shared" si="9"/>
        <v>0</v>
      </c>
      <c r="W33" s="306">
        <f t="shared" si="10"/>
        <v>0</v>
      </c>
      <c r="X33" s="132">
        <f>IF(D33="","",Input!K33)</f>
        <v>0</v>
      </c>
      <c r="Y33" s="288">
        <f t="shared" si="11"/>
        <v>0</v>
      </c>
      <c r="Z33" s="309">
        <f t="shared" si="12"/>
        <v>21412.5</v>
      </c>
      <c r="AA33" s="56">
        <f t="shared" si="13"/>
        <v>30.805416700000002</v>
      </c>
      <c r="AB33" s="56">
        <f>IF(D33="","",Input!N33)</f>
        <v>0</v>
      </c>
      <c r="AC33" s="56">
        <f t="shared" si="14"/>
        <v>144.96791669999999</v>
      </c>
      <c r="AD33" s="56">
        <f>IF(D33="","",Input!J33)</f>
        <v>144.96791669999999</v>
      </c>
      <c r="AE33" s="56">
        <f t="shared" si="15"/>
        <v>0</v>
      </c>
      <c r="AF33" s="289">
        <f t="shared" si="16"/>
        <v>0</v>
      </c>
      <c r="AG33" s="19">
        <f t="shared" si="17"/>
        <v>-114.16249999999999</v>
      </c>
      <c r="AH33" s="19">
        <f t="shared" si="18"/>
        <v>-2660.5583333</v>
      </c>
      <c r="AI33" s="19">
        <f t="shared" si="19"/>
        <v>-5277.2174541005497</v>
      </c>
      <c r="AJ33" s="317">
        <f t="shared" si="20"/>
        <v>440.46131875000407</v>
      </c>
      <c r="AK33" s="56">
        <f t="shared" si="21"/>
        <v>73520.577454100523</v>
      </c>
      <c r="AL33" s="56">
        <f>IF(D33="","",IF(AK32&lt;'day lookup'!$I$1,MIN('day lookup'!$I$1-AK32,AJ33)))</f>
        <v>440.46131875000407</v>
      </c>
      <c r="AM33" s="56">
        <f t="shared" si="22"/>
        <v>73520.577454100523</v>
      </c>
      <c r="AN33" s="56">
        <f>IF(D33="","",IF(AK33&lt;'day lookup'!$I$1,0,MIN(AK33-'day lookup'!$I$1,AJ33)))</f>
        <v>0</v>
      </c>
      <c r="AO33" s="318">
        <f t="shared" si="23"/>
        <v>0</v>
      </c>
      <c r="AP33" s="10">
        <f>IF(Revised_Input!F33&gt;0,Revised_Input!F33,IF(Input!F33&lt;990000,Input!F33,""))</f>
        <v>2203.5416667</v>
      </c>
      <c r="AQ33" s="50"/>
      <c r="AS33" s="50"/>
      <c r="AT33" s="259"/>
      <c r="AU33" s="260"/>
      <c r="BL33" s="251"/>
      <c r="BN33" s="251"/>
      <c r="BO33" s="251"/>
    </row>
    <row r="34" spans="1:67">
      <c r="A34" s="67" t="str">
        <f ca="1">OFFSET('day lookup'!$A$1,WEEKDAY(B34)-1,0)</f>
        <v>TUE</v>
      </c>
      <c r="B34" s="28">
        <f>Input!A34</f>
        <v>42850</v>
      </c>
      <c r="C34" s="274">
        <f>IF(D34&lt;&gt;"",interp(D34,AreaCapacity!$A$3:$B$245,2),"")</f>
        <v>7727.4687353324643</v>
      </c>
      <c r="D34" s="10">
        <f>IF(AND(Revised_Input!B34&gt;0,Revised_Input!B34&lt;104000),Revised_Input!B34,IF(Input!B34&lt;990000,Input!B34,""))</f>
        <v>68427.520000000004</v>
      </c>
      <c r="E34" s="10">
        <f>IF(Revised_Input!G34&gt;0,Revised_Input!G34/1.9835,IF(Input!G34&lt;990000,Input!G34,""))</f>
        <v>0</v>
      </c>
      <c r="F34" s="10">
        <f>IF(Revised_Input!C34&gt;0,Revised_Input!C34,IF(Input!C34&lt;990000,Input!C34,""))</f>
        <v>153.02500000000001</v>
      </c>
      <c r="G34" s="10">
        <f>IF(Revised_Input!D34&gt;0,Revised_Input!D34,IF(Input!D34&lt;990000,Input!D34,""))</f>
        <v>7.9012500000000001</v>
      </c>
      <c r="H34" s="190">
        <f t="shared" si="0"/>
        <v>145.12375</v>
      </c>
      <c r="I34" s="267">
        <f t="shared" si="1"/>
        <v>237.96972932946989</v>
      </c>
      <c r="J34" s="417" t="str">
        <f>IF(Input!H34="","",Input!H34)</f>
        <v>N</v>
      </c>
      <c r="K34" s="285">
        <f t="shared" si="2"/>
        <v>0</v>
      </c>
      <c r="L34" s="181">
        <f>IF(D34="","",IF(J34="Y",I34+G34,MIN(Input!I34,I34+G34-K34)))</f>
        <v>39</v>
      </c>
      <c r="M34" s="181">
        <f t="shared" si="3"/>
        <v>31.098749999999999</v>
      </c>
      <c r="N34" s="294">
        <f>IF(Revised_Input!E34&gt;0,Revised_Input!E34,IF(Input!E34&lt;990000,Input!E34,""))</f>
        <v>24.861458299999999</v>
      </c>
      <c r="O34" s="286">
        <f t="shared" si="4"/>
        <v>736.85682011819995</v>
      </c>
      <c r="P34" s="10">
        <f t="shared" si="5"/>
        <v>0</v>
      </c>
      <c r="Q34" s="302">
        <f t="shared" si="6"/>
        <v>0</v>
      </c>
      <c r="R34" s="305">
        <f>IF(D34="","",IF(J34="Y",Input!M34,0))</f>
        <v>0</v>
      </c>
      <c r="S34" s="288">
        <f t="shared" si="7"/>
        <v>0</v>
      </c>
      <c r="T34" s="285">
        <f>IF(D34="","",Input!L34)</f>
        <v>0</v>
      </c>
      <c r="U34" s="288">
        <f t="shared" si="8"/>
        <v>0</v>
      </c>
      <c r="V34" s="287">
        <f t="shared" si="9"/>
        <v>0</v>
      </c>
      <c r="W34" s="306">
        <f t="shared" si="10"/>
        <v>0</v>
      </c>
      <c r="X34" s="132">
        <f>IF(D34="","",Input!K34)</f>
        <v>0</v>
      </c>
      <c r="Y34" s="288">
        <f t="shared" si="11"/>
        <v>0</v>
      </c>
      <c r="Z34" s="309">
        <f t="shared" si="12"/>
        <v>21412.5</v>
      </c>
      <c r="AA34" s="56">
        <f t="shared" si="13"/>
        <v>31.098749999999999</v>
      </c>
      <c r="AB34" s="56">
        <f>IF(D34="","",Input!N34)</f>
        <v>0</v>
      </c>
      <c r="AC34" s="56">
        <f t="shared" si="14"/>
        <v>145.12375</v>
      </c>
      <c r="AD34" s="56">
        <f>IF(D34="","",Input!J34)</f>
        <v>145.12375</v>
      </c>
      <c r="AE34" s="56">
        <f t="shared" si="15"/>
        <v>0</v>
      </c>
      <c r="AF34" s="289">
        <f t="shared" si="16"/>
        <v>0</v>
      </c>
      <c r="AG34" s="19">
        <f t="shared" si="17"/>
        <v>-114.02500000000001</v>
      </c>
      <c r="AH34" s="19">
        <f t="shared" si="18"/>
        <v>-2774.5833333</v>
      </c>
      <c r="AI34" s="19">
        <f t="shared" si="19"/>
        <v>-5503.38604160055</v>
      </c>
      <c r="AJ34" s="317">
        <f t="shared" si="20"/>
        <v>410.32858750000355</v>
      </c>
      <c r="AK34" s="56">
        <f t="shared" si="21"/>
        <v>73930.906041600523</v>
      </c>
      <c r="AL34" s="56">
        <f>IF(D34="","",IF(AK33&lt;'day lookup'!$I$1,MIN('day lookup'!$I$1-AK33,AJ34)))</f>
        <v>410.32858750000355</v>
      </c>
      <c r="AM34" s="56">
        <f t="shared" si="22"/>
        <v>73930.906041600523</v>
      </c>
      <c r="AN34" s="56">
        <f>IF(D34="","",IF(AK34&lt;'day lookup'!$I$1,0,MIN(AK34-'day lookup'!$I$1,AJ34)))</f>
        <v>0</v>
      </c>
      <c r="AO34" s="318">
        <f t="shared" si="23"/>
        <v>0</v>
      </c>
      <c r="AP34" s="10">
        <f>IF(Revised_Input!F34&gt;0,Revised_Input!F34,IF(Input!F34&lt;990000,Input!F34,""))</f>
        <v>2284.7916667</v>
      </c>
      <c r="AQ34" s="50"/>
      <c r="AS34" s="50"/>
      <c r="AT34" s="259"/>
      <c r="AU34" s="260"/>
      <c r="BL34" s="251"/>
      <c r="BN34" s="251"/>
      <c r="BO34" s="251"/>
    </row>
    <row r="35" spans="1:67">
      <c r="A35" s="67" t="str">
        <f ca="1">OFFSET('day lookup'!$A$1,WEEKDAY(B35)-1,0)</f>
        <v>WED</v>
      </c>
      <c r="B35" s="28">
        <f>Input!A35</f>
        <v>42851</v>
      </c>
      <c r="C35" s="274">
        <f>IF(D35&lt;&gt;"",interp(D35,AreaCapacity!$A$3:$B$245,2),"")</f>
        <v>7727.6388396349412</v>
      </c>
      <c r="D35" s="10">
        <f>IF(AND(Revised_Input!B35&gt;0,Revised_Input!B35&lt;104000),Revised_Input!B35,IF(Input!B35&lt;990000,Input!B35,""))</f>
        <v>68557.990000000005</v>
      </c>
      <c r="E35" s="10">
        <f>IF(Revised_Input!G35&gt;0,Revised_Input!G35/1.9835,IF(Input!G35&lt;990000,Input!G35,""))</f>
        <v>0</v>
      </c>
      <c r="F35" s="10">
        <f>IF(Revised_Input!C35&gt;0,Revised_Input!C35,IF(Input!C35&lt;990000,Input!C35,""))</f>
        <v>153</v>
      </c>
      <c r="G35" s="10">
        <f>IF(Revised_Input!D35&gt;0,Revised_Input!D35,IF(Input!D35&lt;990000,Input!D35,""))</f>
        <v>7.7643750000000002</v>
      </c>
      <c r="H35" s="190">
        <f t="shared" si="0"/>
        <v>145.235625</v>
      </c>
      <c r="I35" s="267">
        <f t="shared" si="1"/>
        <v>211.01329074237518</v>
      </c>
      <c r="J35" s="417" t="str">
        <f>IF(Input!H35="","",Input!H35)</f>
        <v>N</v>
      </c>
      <c r="K35" s="285">
        <f t="shared" si="2"/>
        <v>0</v>
      </c>
      <c r="L35" s="181">
        <f>IF(D35="","",IF(J35="Y",I35+G35,MIN(Input!I35,I35+G35-K35)))</f>
        <v>39</v>
      </c>
      <c r="M35" s="181">
        <f t="shared" si="3"/>
        <v>31.235624999999999</v>
      </c>
      <c r="N35" s="294">
        <f>IF(Revised_Input!E35&gt;0,Revised_Input!E35,IF(Input!E35&lt;990000,Input!E35,""))</f>
        <v>19.7114583</v>
      </c>
      <c r="O35" s="286">
        <f t="shared" si="4"/>
        <v>775.95449765624994</v>
      </c>
      <c r="P35" s="10">
        <f t="shared" si="5"/>
        <v>0</v>
      </c>
      <c r="Q35" s="302">
        <f t="shared" si="6"/>
        <v>0</v>
      </c>
      <c r="R35" s="305">
        <f>IF(D35="","",IF(J35="Y",Input!M35,0))</f>
        <v>0</v>
      </c>
      <c r="S35" s="288">
        <f t="shared" si="7"/>
        <v>0</v>
      </c>
      <c r="T35" s="285">
        <f>IF(D35="","",Input!L35)</f>
        <v>0</v>
      </c>
      <c r="U35" s="288">
        <f t="shared" si="8"/>
        <v>0</v>
      </c>
      <c r="V35" s="287">
        <f t="shared" si="9"/>
        <v>0</v>
      </c>
      <c r="W35" s="306">
        <f t="shared" si="10"/>
        <v>0</v>
      </c>
      <c r="X35" s="132">
        <f>IF(D35="","",Input!K35)</f>
        <v>0</v>
      </c>
      <c r="Y35" s="288">
        <f t="shared" si="11"/>
        <v>0</v>
      </c>
      <c r="Z35" s="309">
        <f t="shared" si="12"/>
        <v>21412.5</v>
      </c>
      <c r="AA35" s="56">
        <f t="shared" si="13"/>
        <v>31.235624999999999</v>
      </c>
      <c r="AB35" s="56">
        <f>IF(D35="","",Input!N35)</f>
        <v>0</v>
      </c>
      <c r="AC35" s="56">
        <f t="shared" si="14"/>
        <v>145.235625</v>
      </c>
      <c r="AD35" s="56">
        <f>IF(D35="","",Input!J35)</f>
        <v>145.235625</v>
      </c>
      <c r="AE35" s="56">
        <f t="shared" si="15"/>
        <v>0</v>
      </c>
      <c r="AF35" s="289">
        <f t="shared" si="16"/>
        <v>0</v>
      </c>
      <c r="AG35" s="19">
        <f t="shared" si="17"/>
        <v>-114</v>
      </c>
      <c r="AH35" s="19">
        <f t="shared" si="18"/>
        <v>-2888.5833333</v>
      </c>
      <c r="AI35" s="19">
        <f t="shared" si="19"/>
        <v>-5729.5050416005506</v>
      </c>
      <c r="AJ35" s="317">
        <f t="shared" si="20"/>
        <v>356.58900000000119</v>
      </c>
      <c r="AK35" s="56">
        <f t="shared" si="21"/>
        <v>74287.49504160053</v>
      </c>
      <c r="AL35" s="56">
        <f>IF(D35="","",IF(AK34&lt;'day lookup'!$I$1,MIN('day lookup'!$I$1-AK34,AJ35)))</f>
        <v>356.58900000000119</v>
      </c>
      <c r="AM35" s="56">
        <f t="shared" si="22"/>
        <v>74287.49504160053</v>
      </c>
      <c r="AN35" s="56">
        <f>IF(D35="","",IF(AK35&lt;'day lookup'!$I$1,0,MIN(AK35-'day lookup'!$I$1,AJ35)))</f>
        <v>0</v>
      </c>
      <c r="AO35" s="318">
        <f t="shared" si="23"/>
        <v>0</v>
      </c>
      <c r="AP35" s="10">
        <f>IF(Revised_Input!F35&gt;0,Revised_Input!F35,IF(Input!F35&lt;990000,Input!F35,""))</f>
        <v>2291.25</v>
      </c>
      <c r="AQ35" s="50"/>
      <c r="AS35" s="50"/>
      <c r="AT35" s="259"/>
      <c r="AU35" s="260"/>
      <c r="BL35" s="251"/>
      <c r="BN35" s="251"/>
      <c r="BO35" s="251"/>
    </row>
    <row r="36" spans="1:67">
      <c r="A36" s="67" t="str">
        <f ca="1">OFFSET('day lookup'!$A$1,WEEKDAY(B36)-1,0)</f>
        <v>THU</v>
      </c>
      <c r="B36" s="28">
        <f>Input!A36</f>
        <v>42852</v>
      </c>
      <c r="C36" s="274">
        <f>IF(D36&lt;&gt;"",interp(D36,AreaCapacity!$A$3:$B$245,2),"")</f>
        <v>7727.8091786179921</v>
      </c>
      <c r="D36" s="10">
        <f>IF(AND(Revised_Input!B36&gt;0,Revised_Input!B36&lt;104000),Revised_Input!B36,IF(Input!B36&lt;990000,Input!B36,""))</f>
        <v>68688.639999999999</v>
      </c>
      <c r="E36" s="10">
        <f>IF(Revised_Input!G36&gt;0,Revised_Input!G36/1.9835,IF(Input!G36&lt;990000,Input!G36,""))</f>
        <v>0</v>
      </c>
      <c r="F36" s="10">
        <f>IF(Revised_Input!C36&gt;0,Revised_Input!C36,IF(Input!C36&lt;990000,Input!C36,""))</f>
        <v>153</v>
      </c>
      <c r="G36" s="10">
        <f>IF(Revised_Input!D36&gt;0,Revised_Input!D36,IF(Input!D36&lt;990000,Input!D36,""))</f>
        <v>7.7418750000000003</v>
      </c>
      <c r="H36" s="190">
        <f t="shared" si="0"/>
        <v>145.25812500000001</v>
      </c>
      <c r="I36" s="267">
        <f t="shared" si="1"/>
        <v>211.12653941895346</v>
      </c>
      <c r="J36" s="417" t="str">
        <f>IF(Input!H36="","",Input!H36)</f>
        <v>N</v>
      </c>
      <c r="K36" s="285">
        <f t="shared" si="2"/>
        <v>0</v>
      </c>
      <c r="L36" s="181">
        <f>IF(D36="","",IF(J36="Y",I36+G36,MIN(Input!I36,I36+G36-K36)))</f>
        <v>39</v>
      </c>
      <c r="M36" s="181">
        <f t="shared" si="3"/>
        <v>31.258125</v>
      </c>
      <c r="N36" s="294">
        <f>IF(Revised_Input!E36&gt;0,Revised_Input!E36,IF(Input!E36&lt;990000,Input!E36,""))</f>
        <v>16.365625000000001</v>
      </c>
      <c r="O36" s="286">
        <f t="shared" si="4"/>
        <v>808.41571484374992</v>
      </c>
      <c r="P36" s="10">
        <f t="shared" si="5"/>
        <v>0</v>
      </c>
      <c r="Q36" s="302">
        <f t="shared" si="6"/>
        <v>0</v>
      </c>
      <c r="R36" s="305">
        <f>IF(D36="","",IF(J36="Y",Input!M36,0))</f>
        <v>0</v>
      </c>
      <c r="S36" s="288">
        <f t="shared" si="7"/>
        <v>0</v>
      </c>
      <c r="T36" s="285">
        <f>IF(D36="","",Input!L36)</f>
        <v>0</v>
      </c>
      <c r="U36" s="288">
        <f t="shared" si="8"/>
        <v>0</v>
      </c>
      <c r="V36" s="287">
        <f t="shared" si="9"/>
        <v>0</v>
      </c>
      <c r="W36" s="306">
        <f t="shared" si="10"/>
        <v>0</v>
      </c>
      <c r="X36" s="132">
        <f>IF(D36="","",Input!K36)</f>
        <v>0</v>
      </c>
      <c r="Y36" s="288">
        <f t="shared" si="11"/>
        <v>0</v>
      </c>
      <c r="Z36" s="309">
        <f t="shared" si="12"/>
        <v>21412.5</v>
      </c>
      <c r="AA36" s="56">
        <f t="shared" si="13"/>
        <v>31.258125</v>
      </c>
      <c r="AB36" s="56">
        <f>IF(D36="","",Input!N36)</f>
        <v>0</v>
      </c>
      <c r="AC36" s="56">
        <f t="shared" si="14"/>
        <v>145.25812500000001</v>
      </c>
      <c r="AD36" s="56">
        <f>IF(D36="","",Input!J36)</f>
        <v>145.25812500000001</v>
      </c>
      <c r="AE36" s="56">
        <f t="shared" si="15"/>
        <v>0</v>
      </c>
      <c r="AF36" s="289">
        <f t="shared" si="16"/>
        <v>0</v>
      </c>
      <c r="AG36" s="19">
        <f t="shared" si="17"/>
        <v>-114</v>
      </c>
      <c r="AH36" s="19">
        <f t="shared" si="18"/>
        <v>-3002.5833333</v>
      </c>
      <c r="AI36" s="19">
        <f t="shared" si="19"/>
        <v>-5955.6240416005503</v>
      </c>
      <c r="AJ36" s="317">
        <f t="shared" si="20"/>
        <v>356.76899999999415</v>
      </c>
      <c r="AK36" s="56">
        <f t="shared" si="21"/>
        <v>74644.264041600531</v>
      </c>
      <c r="AL36" s="56">
        <f>IF(D36="","",IF(AK35&lt;'day lookup'!$I$1,MIN('day lookup'!$I$1-AK35,AJ36)))</f>
        <v>356.76899999999415</v>
      </c>
      <c r="AM36" s="56">
        <f t="shared" si="22"/>
        <v>74644.264041600531</v>
      </c>
      <c r="AN36" s="56">
        <f>IF(D36="","",IF(AK36&lt;'day lookup'!$I$1,0,MIN(AK36-'day lookup'!$I$1,AJ36)))</f>
        <v>0</v>
      </c>
      <c r="AO36" s="318">
        <f t="shared" si="23"/>
        <v>0</v>
      </c>
      <c r="AP36" s="10">
        <f>IF(Revised_Input!F36&gt;0,Revised_Input!F36,IF(Input!F36&lt;990000,Input!F36,""))</f>
        <v>2202.7083333</v>
      </c>
      <c r="AQ36" s="50"/>
      <c r="AS36" s="50"/>
      <c r="AT36" s="259"/>
      <c r="AU36" s="260"/>
      <c r="BL36" s="251"/>
      <c r="BN36" s="251"/>
      <c r="BO36" s="251"/>
    </row>
    <row r="37" spans="1:67">
      <c r="A37" s="67" t="str">
        <f ca="1">OFFSET('day lookup'!$A$1,WEEKDAY(B37)-1,0)</f>
        <v>FRI</v>
      </c>
      <c r="B37" s="28">
        <f>Input!A37</f>
        <v>42853</v>
      </c>
      <c r="C37" s="274">
        <f>IF(D37&lt;&gt;"",interp(D37,AreaCapacity!$A$3:$B$245,2),"")</f>
        <v>7727.9194393741855</v>
      </c>
      <c r="D37" s="10">
        <f>IF(AND(Revised_Input!B37&gt;0,Revised_Input!B37&lt;104000),Revised_Input!B37,IF(Input!B37&lt;990000,Input!B37,""))</f>
        <v>68773.210000000006</v>
      </c>
      <c r="E37" s="10">
        <f>IF(Revised_Input!G37&gt;0,Revised_Input!G37/1.9835,IF(Input!G37&lt;990000,Input!G37,""))</f>
        <v>0</v>
      </c>
      <c r="F37" s="10">
        <f>IF(Revised_Input!C37&gt;0,Revised_Input!C37,IF(Input!C37&lt;990000,Input!C37,""))</f>
        <v>153</v>
      </c>
      <c r="G37" s="10">
        <f>IF(Revised_Input!D37&gt;0,Revised_Input!D37,IF(Input!D37&lt;990000,Input!D37,""))</f>
        <v>7.5</v>
      </c>
      <c r="H37" s="190">
        <f t="shared" si="0"/>
        <v>145.5</v>
      </c>
      <c r="I37" s="267">
        <f t="shared" si="1"/>
        <v>188.13675321401917</v>
      </c>
      <c r="J37" s="417" t="str">
        <f>IF(Input!H37="","",Input!H37)</f>
        <v>N</v>
      </c>
      <c r="K37" s="285">
        <f t="shared" si="2"/>
        <v>0</v>
      </c>
      <c r="L37" s="181">
        <f>IF(D37="","",IF(J37="Y",I37+G37,MIN(Input!I37,I37+G37-K37)))</f>
        <v>39</v>
      </c>
      <c r="M37" s="181">
        <f t="shared" si="3"/>
        <v>31.5</v>
      </c>
      <c r="N37" s="294">
        <f>IF(Revised_Input!E37&gt;0,Revised_Input!E37,IF(Input!E37&lt;990000,Input!E37,""))</f>
        <v>13.4229167</v>
      </c>
      <c r="O37" s="286">
        <f t="shared" si="4"/>
        <v>835.04007011819988</v>
      </c>
      <c r="P37" s="10">
        <f t="shared" si="5"/>
        <v>0</v>
      </c>
      <c r="Q37" s="302">
        <f t="shared" si="6"/>
        <v>0</v>
      </c>
      <c r="R37" s="305">
        <f>IF(D37="","",IF(J37="Y",Input!M37,0))</f>
        <v>0</v>
      </c>
      <c r="S37" s="288">
        <f t="shared" si="7"/>
        <v>0</v>
      </c>
      <c r="T37" s="285">
        <f>IF(D37="","",Input!L37)</f>
        <v>0</v>
      </c>
      <c r="U37" s="288">
        <f t="shared" si="8"/>
        <v>0</v>
      </c>
      <c r="V37" s="287">
        <f t="shared" si="9"/>
        <v>0</v>
      </c>
      <c r="W37" s="306">
        <f t="shared" si="10"/>
        <v>0</v>
      </c>
      <c r="X37" s="132">
        <f>IF(D37="","",Input!K37)</f>
        <v>0</v>
      </c>
      <c r="Y37" s="288">
        <f t="shared" si="11"/>
        <v>0</v>
      </c>
      <c r="Z37" s="309">
        <f t="shared" si="12"/>
        <v>21412.5</v>
      </c>
      <c r="AA37" s="56">
        <f t="shared" si="13"/>
        <v>31.5</v>
      </c>
      <c r="AB37" s="56">
        <f>IF(D37="","",Input!N37)</f>
        <v>0</v>
      </c>
      <c r="AC37" s="56">
        <f t="shared" si="14"/>
        <v>145.5</v>
      </c>
      <c r="AD37" s="56">
        <f>IF(D37="","",Input!J37)</f>
        <v>145.5</v>
      </c>
      <c r="AE37" s="56">
        <f t="shared" si="15"/>
        <v>0</v>
      </c>
      <c r="AF37" s="289">
        <f t="shared" si="16"/>
        <v>0</v>
      </c>
      <c r="AG37" s="19">
        <f t="shared" si="17"/>
        <v>-114</v>
      </c>
      <c r="AH37" s="19">
        <f t="shared" si="18"/>
        <v>-3116.5833333</v>
      </c>
      <c r="AI37" s="19">
        <f t="shared" si="19"/>
        <v>-6181.74304160055</v>
      </c>
      <c r="AJ37" s="317">
        <f t="shared" si="20"/>
        <v>310.68900000000701</v>
      </c>
      <c r="AK37" s="56">
        <f t="shared" si="21"/>
        <v>74954.953041600544</v>
      </c>
      <c r="AL37" s="56">
        <f>IF(D37="","",IF(AK36&lt;'day lookup'!$I$1,MIN('day lookup'!$I$1-AK36,AJ37)))</f>
        <v>310.68900000000701</v>
      </c>
      <c r="AM37" s="56">
        <f t="shared" si="22"/>
        <v>74954.953041600544</v>
      </c>
      <c r="AN37" s="56">
        <f>IF(D37="","",IF(AK37&lt;'day lookup'!$I$1,0,MIN(AK37-'day lookup'!$I$1,AJ37)))</f>
        <v>0</v>
      </c>
      <c r="AO37" s="318">
        <f t="shared" si="23"/>
        <v>0</v>
      </c>
      <c r="AP37" s="10">
        <f>IF(Revised_Input!F37&gt;0,Revised_Input!F37,IF(Input!F37&lt;990000,Input!F37,""))</f>
        <v>2101.0416667</v>
      </c>
      <c r="AQ37" s="50"/>
      <c r="AS37" s="50"/>
      <c r="AT37" s="259"/>
      <c r="AU37" s="260"/>
      <c r="BL37" s="251"/>
      <c r="BN37" s="251"/>
      <c r="BO37" s="251"/>
    </row>
    <row r="38" spans="1:67">
      <c r="A38" s="67" t="str">
        <f ca="1">OFFSET('day lookup'!$A$1,WEEKDAY(B38)-1,0)</f>
        <v>SAT</v>
      </c>
      <c r="B38" s="28">
        <f>Input!A38</f>
        <v>42854</v>
      </c>
      <c r="C38" s="274">
        <f>IF(D38&lt;&gt;"",interp(D38,AreaCapacity!$A$3:$B$245,2),"")</f>
        <v>7727.969947848761</v>
      </c>
      <c r="D38" s="10">
        <f>IF(AND(Revised_Input!B38&gt;0,Revised_Input!B38&lt;104000),Revised_Input!B38,IF(Input!B38&lt;990000,Input!B38,""))</f>
        <v>68811.95</v>
      </c>
      <c r="E38" s="10">
        <f>IF(Revised_Input!G38&gt;0,Revised_Input!G38/1.9835,IF(Input!G38&lt;990000,Input!G38,""))</f>
        <v>0</v>
      </c>
      <c r="F38" s="10">
        <f>IF(Revised_Input!C38&gt;0,Revised_Input!C38,IF(Input!C38&lt;990000,Input!C38,""))</f>
        <v>152.96875</v>
      </c>
      <c r="G38" s="10">
        <f>IF(Revised_Input!D38&gt;0,Revised_Input!D38,IF(Input!D38&lt;990000,Input!D38,""))</f>
        <v>7.2549999999999999</v>
      </c>
      <c r="H38" s="190">
        <f t="shared" si="0"/>
        <v>145.71375</v>
      </c>
      <c r="I38" s="267">
        <f>IF(D38="","",(D38-D37)/1.9835+E38+H38)</f>
        <v>165.24488183765601</v>
      </c>
      <c r="J38" s="417" t="str">
        <f>IF(Input!H38="","",Input!H38)</f>
        <v>N</v>
      </c>
      <c r="K38" s="285">
        <f t="shared" si="2"/>
        <v>0</v>
      </c>
      <c r="L38" s="181">
        <f>IF(D38="","",IF(J38="Y",I38+G38,MIN(Input!I38,I38+G38-K38)))</f>
        <v>39</v>
      </c>
      <c r="M38" s="181">
        <f t="shared" si="3"/>
        <v>31.745000000000001</v>
      </c>
      <c r="N38" s="294">
        <f>IF(Revised_Input!E38&gt;0,Revised_Input!E38,IF(Input!E38&lt;990000,Input!E38,""))</f>
        <v>11.4423958</v>
      </c>
      <c r="O38" s="286">
        <f t="shared" si="4"/>
        <v>857.7360621874999</v>
      </c>
      <c r="P38" s="10">
        <f t="shared" si="5"/>
        <v>0</v>
      </c>
      <c r="Q38" s="302">
        <f t="shared" si="6"/>
        <v>0</v>
      </c>
      <c r="R38" s="305">
        <f>IF(D38="","",IF(J38="Y",Input!M38,0))</f>
        <v>0</v>
      </c>
      <c r="S38" s="288">
        <f t="shared" si="7"/>
        <v>0</v>
      </c>
      <c r="T38" s="285">
        <f>IF(D38="","",Input!L38)</f>
        <v>0</v>
      </c>
      <c r="U38" s="288">
        <f t="shared" si="8"/>
        <v>0</v>
      </c>
      <c r="V38" s="287">
        <f t="shared" si="9"/>
        <v>0</v>
      </c>
      <c r="W38" s="306">
        <f t="shared" si="10"/>
        <v>0</v>
      </c>
      <c r="X38" s="132">
        <f>IF(D38="","",Input!K38)</f>
        <v>0</v>
      </c>
      <c r="Y38" s="288">
        <f t="shared" si="11"/>
        <v>0</v>
      </c>
      <c r="Z38" s="309">
        <f t="shared" si="12"/>
        <v>21412.5</v>
      </c>
      <c r="AA38" s="56">
        <f t="shared" si="13"/>
        <v>31.745000000000001</v>
      </c>
      <c r="AB38" s="56">
        <f>IF(D38="","",Input!N38)</f>
        <v>0</v>
      </c>
      <c r="AC38" s="56">
        <f t="shared" si="14"/>
        <v>145.71375</v>
      </c>
      <c r="AD38" s="56">
        <f>IF(D38="","",Input!J38)</f>
        <v>145.71375</v>
      </c>
      <c r="AE38" s="56">
        <f t="shared" si="15"/>
        <v>0</v>
      </c>
      <c r="AF38" s="289">
        <f t="shared" si="16"/>
        <v>0</v>
      </c>
      <c r="AG38" s="19">
        <f t="shared" si="17"/>
        <v>-113.96875</v>
      </c>
      <c r="AH38" s="19">
        <f t="shared" si="18"/>
        <v>-3230.5520833</v>
      </c>
      <c r="AI38" s="19">
        <f t="shared" si="19"/>
        <v>-6407.8000572255505</v>
      </c>
      <c r="AJ38" s="317">
        <f>IF(D38="","",MAX(((I38-M38)-(E38-K38))*1.9835,0))</f>
        <v>264.79701562499071</v>
      </c>
      <c r="AK38" s="56">
        <f t="shared" si="21"/>
        <v>75219.750057225538</v>
      </c>
      <c r="AL38" s="56">
        <f>IF(D38="","",IF(AK37&lt;'day lookup'!$I$1,MIN('day lookup'!$I$1-AK37,AJ38)))</f>
        <v>264.79701562499071</v>
      </c>
      <c r="AM38" s="56">
        <f t="shared" si="22"/>
        <v>75219.750057225538</v>
      </c>
      <c r="AN38" s="56">
        <f>IF(D38="","",IF(AK38&lt;'day lookup'!$I$1,0,MIN(AK38-'day lookup'!$I$1,AJ38)))</f>
        <v>0</v>
      </c>
      <c r="AO38" s="318">
        <f t="shared" si="23"/>
        <v>0</v>
      </c>
      <c r="AP38" s="10">
        <f>IF(Revised_Input!F38&gt;0,Revised_Input!F38,IF(Input!F38&lt;990000,Input!F38,""))</f>
        <v>1947.2916667</v>
      </c>
      <c r="AQ38" s="50"/>
      <c r="AS38" s="50"/>
      <c r="AT38" s="259"/>
      <c r="AU38" s="260"/>
      <c r="BL38" s="251"/>
      <c r="BN38" s="251"/>
      <c r="BO38" s="251"/>
    </row>
    <row r="39" spans="1:67">
      <c r="A39" s="67" t="str">
        <f ca="1">OFFSET('day lookup'!$A$1,WEEKDAY(B39)-1,0)</f>
        <v>SUN</v>
      </c>
      <c r="B39" s="28">
        <f>Input!A39</f>
        <v>42855</v>
      </c>
      <c r="C39" s="274">
        <f>IF(D39&lt;&gt;"",interp(D39,AreaCapacity!$A$3:$B$245,2),"")</f>
        <v>7727.9998696219036</v>
      </c>
      <c r="D39" s="10">
        <f>IF(AND(Revised_Input!B39&gt;0,Revised_Input!B39&lt;104000),Revised_Input!B39,IF(Input!B39&lt;990000,Input!B39,""))</f>
        <v>68834.899999999994</v>
      </c>
      <c r="E39" s="10">
        <f>IF(Revised_Input!G39&gt;0,Revised_Input!G39/1.9835,IF(Input!G39&lt;990000,Input!G39,""))</f>
        <v>0</v>
      </c>
      <c r="F39" s="10">
        <f>IF(Revised_Input!C39&gt;0,Revised_Input!C39,IF(Input!C39&lt;990000,Input!C39,""))</f>
        <v>152.75</v>
      </c>
      <c r="G39" s="10">
        <f>IF(Revised_Input!D39&gt;0,Revised_Input!D39,IF(Input!D39&lt;990000,Input!D39,""))</f>
        <v>6.8928124999999998</v>
      </c>
      <c r="H39" s="190">
        <f t="shared" si="0"/>
        <v>145.85718750000001</v>
      </c>
      <c r="I39" s="267">
        <f t="shared" si="1"/>
        <v>157.42764376417801</v>
      </c>
      <c r="J39" s="417" t="str">
        <f>IF(Input!H39="","",Input!H39)</f>
        <v>N</v>
      </c>
      <c r="K39" s="285">
        <f t="shared" si="2"/>
        <v>0</v>
      </c>
      <c r="L39" s="181">
        <f>IF(D39="","",IF(J39="Y",I39+G39,MIN(Input!I39,I39+G39-K39)))</f>
        <v>39</v>
      </c>
      <c r="M39" s="181">
        <f t="shared" si="3"/>
        <v>32.107187500000002</v>
      </c>
      <c r="N39" s="294">
        <f>IF(Revised_Input!E39&gt;0,Revised_Input!E39,IF(Input!E39&lt;990000,Input!E39,""))</f>
        <v>7.3051041999999997</v>
      </c>
      <c r="O39" s="286">
        <f t="shared" si="4"/>
        <v>872.22573636819993</v>
      </c>
      <c r="P39" s="10">
        <f t="shared" si="5"/>
        <v>0</v>
      </c>
      <c r="Q39" s="302">
        <f t="shared" si="6"/>
        <v>0</v>
      </c>
      <c r="R39" s="305">
        <f>IF(D39="","",IF(J39="Y",Input!M39,0))</f>
        <v>0</v>
      </c>
      <c r="S39" s="288">
        <f t="shared" si="7"/>
        <v>0</v>
      </c>
      <c r="T39" s="285">
        <f>IF(D39="","",Input!L39)</f>
        <v>0</v>
      </c>
      <c r="U39" s="288">
        <f t="shared" si="8"/>
        <v>0</v>
      </c>
      <c r="V39" s="287">
        <f t="shared" si="9"/>
        <v>0</v>
      </c>
      <c r="W39" s="306">
        <f t="shared" si="10"/>
        <v>0</v>
      </c>
      <c r="X39" s="132">
        <f>IF(D39="","",Input!K39)</f>
        <v>0</v>
      </c>
      <c r="Y39" s="288">
        <f t="shared" si="11"/>
        <v>0</v>
      </c>
      <c r="Z39" s="309">
        <f t="shared" si="12"/>
        <v>21412.5</v>
      </c>
      <c r="AA39" s="56">
        <f t="shared" si="13"/>
        <v>32.107187500000002</v>
      </c>
      <c r="AB39" s="56">
        <f>IF(D39="","",Input!N39)</f>
        <v>0</v>
      </c>
      <c r="AC39" s="56">
        <f t="shared" si="14"/>
        <v>145.85718750000001</v>
      </c>
      <c r="AD39" s="56">
        <f>IF(D39="","",Input!J39)</f>
        <v>145.85718750000001</v>
      </c>
      <c r="AE39" s="56">
        <f t="shared" si="15"/>
        <v>0</v>
      </c>
      <c r="AF39" s="289">
        <f t="shared" si="16"/>
        <v>0</v>
      </c>
      <c r="AG39" s="19">
        <f t="shared" si="17"/>
        <v>-113.75</v>
      </c>
      <c r="AH39" s="19">
        <f t="shared" si="18"/>
        <v>-3344.3020833</v>
      </c>
      <c r="AI39" s="19">
        <f t="shared" si="19"/>
        <v>-6633.4231822255506</v>
      </c>
      <c r="AJ39" s="317">
        <f t="shared" si="20"/>
        <v>248.57312499999708</v>
      </c>
      <c r="AK39" s="56">
        <f t="shared" si="21"/>
        <v>75468.323182225533</v>
      </c>
      <c r="AL39" s="56">
        <f>IF(D39="","",IF(AK38&lt;'day lookup'!$I$1,MIN('day lookup'!$I$1-AK38,AJ39)))</f>
        <v>248.57312499999708</v>
      </c>
      <c r="AM39" s="56">
        <f t="shared" si="22"/>
        <v>75468.323182225533</v>
      </c>
      <c r="AN39" s="56">
        <f>IF(D39="","",IF(AK39&lt;'day lookup'!$I$1,0,MIN(AK39-'day lookup'!$I$1,AJ39)))</f>
        <v>0</v>
      </c>
      <c r="AO39" s="318">
        <f t="shared" si="23"/>
        <v>0</v>
      </c>
      <c r="AP39" s="10">
        <f>IF(Revised_Input!F39&gt;0,Revised_Input!F39,IF(Input!F39&lt;990000,Input!F39,""))</f>
        <v>1760.2083333</v>
      </c>
      <c r="AQ39" s="50"/>
      <c r="AS39" s="50"/>
      <c r="AT39" s="259"/>
      <c r="AU39" s="260"/>
      <c r="BL39" s="251"/>
      <c r="BN39" s="251"/>
      <c r="BO39" s="251"/>
    </row>
    <row r="40" spans="1:67">
      <c r="A40" s="67" t="str">
        <f ca="1">OFFSET('day lookup'!$A$1,WEEKDAY(B40)-1,0)</f>
        <v>MON</v>
      </c>
      <c r="B40" s="28">
        <f>Input!A40</f>
        <v>42856</v>
      </c>
      <c r="C40" s="274">
        <f>IF(D40&lt;&gt;"",interp(D40,AreaCapacity!$A$3:$B$245,2),"")</f>
        <v>7728.0494702842379</v>
      </c>
      <c r="D40" s="10">
        <f>IF(AND(Revised_Input!B40&gt;0,Revised_Input!B40&lt;104000),Revised_Input!B40,IF(Input!B40&lt;990000,Input!B40,""))</f>
        <v>68873.289999999994</v>
      </c>
      <c r="E40" s="10">
        <f>IF(Revised_Input!G40&gt;0,Revised_Input!G40/1.9835,IF(Input!G40&lt;990000,Input!G40,""))</f>
        <v>3.3325399999999998</v>
      </c>
      <c r="F40" s="10">
        <f>IF(Revised_Input!C40&gt;0,Revised_Input!C40,IF(Input!C40&lt;990000,Input!C40,""))</f>
        <v>152.34375</v>
      </c>
      <c r="G40" s="10">
        <f>IF(Revised_Input!D40&gt;0,Revised_Input!D40,IF(Input!D40&lt;990000,Input!D40,""))</f>
        <v>6.5181250000000004</v>
      </c>
      <c r="H40" s="190">
        <f t="shared" si="0"/>
        <v>145.825625</v>
      </c>
      <c r="I40" s="267">
        <f t="shared" si="1"/>
        <v>168.51284107764025</v>
      </c>
      <c r="J40" s="417" t="str">
        <f>IF(Input!H40="","",Input!H40)</f>
        <v>N</v>
      </c>
      <c r="K40" s="285">
        <f t="shared" si="2"/>
        <v>0</v>
      </c>
      <c r="L40" s="181">
        <f>IF(D40="","",IF(J40="Y",I40+G40,MIN(Input!I40,I40+G40-K40)))</f>
        <v>110</v>
      </c>
      <c r="M40" s="181">
        <f t="shared" si="3"/>
        <v>103.481875</v>
      </c>
      <c r="N40" s="294">
        <f>IF(Revised_Input!E40&gt;0,Revised_Input!E40,IF(Input!E40&lt;990000,Input!E40,""))</f>
        <v>3.4019792</v>
      </c>
      <c r="O40" s="286">
        <f t="shared" si="4"/>
        <v>878.97356211139993</v>
      </c>
      <c r="P40" s="10">
        <f t="shared" si="5"/>
        <v>0</v>
      </c>
      <c r="Q40" s="302">
        <f t="shared" si="6"/>
        <v>0</v>
      </c>
      <c r="R40" s="305">
        <f>IF(D40="","",IF(J40="Y",Input!M40,0))</f>
        <v>0</v>
      </c>
      <c r="S40" s="288">
        <f t="shared" si="7"/>
        <v>0</v>
      </c>
      <c r="T40" s="285">
        <f>IF(D40="","",Input!L40)</f>
        <v>0</v>
      </c>
      <c r="U40" s="288">
        <f t="shared" si="8"/>
        <v>0</v>
      </c>
      <c r="V40" s="287">
        <f t="shared" si="9"/>
        <v>0</v>
      </c>
      <c r="W40" s="306">
        <f t="shared" si="10"/>
        <v>0</v>
      </c>
      <c r="X40" s="132">
        <f>IF(D40="","",Input!K40)</f>
        <v>0</v>
      </c>
      <c r="Y40" s="288">
        <f t="shared" si="11"/>
        <v>0</v>
      </c>
      <c r="Z40" s="309">
        <f t="shared" si="12"/>
        <v>21412.5</v>
      </c>
      <c r="AA40" s="56">
        <f t="shared" si="13"/>
        <v>103.481875</v>
      </c>
      <c r="AB40" s="56">
        <f>IF(D40="","",Input!N40)</f>
        <v>0</v>
      </c>
      <c r="AC40" s="56">
        <f t="shared" si="14"/>
        <v>145.825625</v>
      </c>
      <c r="AD40" s="56">
        <f>IF(D40="","",Input!J40)</f>
        <v>145.825625</v>
      </c>
      <c r="AE40" s="56">
        <f t="shared" si="15"/>
        <v>0</v>
      </c>
      <c r="AF40" s="289">
        <f t="shared" si="16"/>
        <v>0</v>
      </c>
      <c r="AG40" s="19">
        <f t="shared" si="17"/>
        <v>-42.34375</v>
      </c>
      <c r="AH40" s="19">
        <f t="shared" si="18"/>
        <v>-3386.6458333</v>
      </c>
      <c r="AI40" s="19">
        <f t="shared" si="19"/>
        <v>-6717.4120103505502</v>
      </c>
      <c r="AJ40" s="317">
        <f t="shared" si="20"/>
        <v>122.37882812499943</v>
      </c>
      <c r="AK40" s="56">
        <f t="shared" si="21"/>
        <v>75590.702010350535</v>
      </c>
      <c r="AL40" s="56">
        <f>IF(D40="","",IF(AK39&lt;'day lookup'!$I$1,MIN('day lookup'!$I$1-AK39,AJ40)))</f>
        <v>122.37882812499943</v>
      </c>
      <c r="AM40" s="56">
        <f t="shared" si="22"/>
        <v>75590.702010350535</v>
      </c>
      <c r="AN40" s="56">
        <f>IF(D40="","",IF(AK40&lt;'day lookup'!$I$1,0,MIN(AK40-'day lookup'!$I$1,AJ40)))</f>
        <v>0</v>
      </c>
      <c r="AO40" s="318">
        <f t="shared" si="23"/>
        <v>0</v>
      </c>
      <c r="AP40" s="10">
        <f>IF(Revised_Input!F40&gt;0,Revised_Input!F40,IF(Input!F40&lt;990000,Input!F40,""))</f>
        <v>1581.0416667</v>
      </c>
      <c r="AQ40" s="50"/>
      <c r="AS40" s="50"/>
      <c r="AT40" s="259"/>
      <c r="AU40" s="260"/>
      <c r="BL40" s="251"/>
      <c r="BN40" s="251"/>
      <c r="BO40" s="251"/>
    </row>
    <row r="41" spans="1:67">
      <c r="A41" s="67" t="str">
        <f ca="1">OFFSET('day lookup'!$A$1,WEEKDAY(B41)-1,0)</f>
        <v>TUE</v>
      </c>
      <c r="B41" s="28">
        <f>Input!A41</f>
        <v>42857</v>
      </c>
      <c r="C41" s="274">
        <f>IF(D41&lt;&gt;"",interp(D41,AreaCapacity!$A$3:$B$245,2),"")</f>
        <v>7728.1093023255817</v>
      </c>
      <c r="D41" s="10">
        <f>IF(AND(Revised_Input!B41&gt;0,Revised_Input!B41&lt;104000),Revised_Input!B41,IF(Input!B41&lt;990000,Input!B41,""))</f>
        <v>68919.600000000006</v>
      </c>
      <c r="E41" s="10">
        <f>IF(Revised_Input!G41&gt;0,Revised_Input!G41/1.9835,IF(Input!G41&lt;990000,Input!G41,""))</f>
        <v>3.3325399999999998</v>
      </c>
      <c r="F41" s="10">
        <f>IF(Revised_Input!C41&gt;0,Revised_Input!C41,IF(Input!C41&lt;990000,Input!C41,""))</f>
        <v>151.71875</v>
      </c>
      <c r="G41" s="10">
        <f>IF(Revised_Input!D41&gt;0,Revised_Input!D41,IF(Input!D41&lt;990000,Input!D41,""))</f>
        <v>6.2862499999999999</v>
      </c>
      <c r="H41" s="190">
        <f t="shared" si="0"/>
        <v>145.4325</v>
      </c>
      <c r="I41" s="267">
        <f t="shared" si="1"/>
        <v>172.11265784724588</v>
      </c>
      <c r="J41" s="417" t="str">
        <f>IF(Input!H41="","",Input!H41)</f>
        <v>N</v>
      </c>
      <c r="K41" s="285">
        <f t="shared" si="2"/>
        <v>0</v>
      </c>
      <c r="L41" s="181">
        <f>IF(D41="","",IF(J41="Y",I41+G41,MIN(Input!I41,I41+G41-K41)))</f>
        <v>110</v>
      </c>
      <c r="M41" s="181">
        <f t="shared" si="3"/>
        <v>103.71375</v>
      </c>
      <c r="N41" s="294">
        <f>IF(Revised_Input!E41&gt;0,Revised_Input!E41,IF(Input!E41&lt;990000,Input!E41,""))</f>
        <v>3.36</v>
      </c>
      <c r="O41" s="286">
        <f t="shared" si="4"/>
        <v>885.63812211139998</v>
      </c>
      <c r="P41" s="10">
        <f t="shared" si="5"/>
        <v>0</v>
      </c>
      <c r="Q41" s="302">
        <f t="shared" si="6"/>
        <v>0</v>
      </c>
      <c r="R41" s="305">
        <f>IF(D41="","",IF(J41="Y",Input!M41,0))</f>
        <v>0</v>
      </c>
      <c r="S41" s="288">
        <f t="shared" si="7"/>
        <v>0</v>
      </c>
      <c r="T41" s="285">
        <f>IF(D41="","",Input!L41)</f>
        <v>0</v>
      </c>
      <c r="U41" s="288">
        <f t="shared" si="8"/>
        <v>0</v>
      </c>
      <c r="V41" s="287">
        <f t="shared" si="9"/>
        <v>0</v>
      </c>
      <c r="W41" s="306">
        <f t="shared" si="10"/>
        <v>0</v>
      </c>
      <c r="X41" s="132">
        <f>IF(D41="","",Input!K41)</f>
        <v>0</v>
      </c>
      <c r="Y41" s="288">
        <f t="shared" si="11"/>
        <v>0</v>
      </c>
      <c r="Z41" s="309">
        <f t="shared" si="12"/>
        <v>21412.5</v>
      </c>
      <c r="AA41" s="56">
        <f t="shared" si="13"/>
        <v>103.71375</v>
      </c>
      <c r="AB41" s="56">
        <f>IF(D41="","",Input!N41)</f>
        <v>0</v>
      </c>
      <c r="AC41" s="56">
        <f t="shared" si="14"/>
        <v>145.4325</v>
      </c>
      <c r="AD41" s="56">
        <f>IF(D41="","",Input!J41)</f>
        <v>145.4325</v>
      </c>
      <c r="AE41" s="56">
        <f t="shared" si="15"/>
        <v>0</v>
      </c>
      <c r="AF41" s="289">
        <f t="shared" si="16"/>
        <v>0</v>
      </c>
      <c r="AG41" s="19">
        <f t="shared" si="17"/>
        <v>-41.71875</v>
      </c>
      <c r="AH41" s="19">
        <f t="shared" si="18"/>
        <v>-3428.3645833</v>
      </c>
      <c r="AI41" s="19">
        <f t="shared" si="19"/>
        <v>-6800.1611509755503</v>
      </c>
      <c r="AJ41" s="317">
        <f t="shared" si="20"/>
        <v>129.05914062501222</v>
      </c>
      <c r="AK41" s="56">
        <f t="shared" si="21"/>
        <v>75719.761150975552</v>
      </c>
      <c r="AL41" s="56">
        <f>IF(D41="","",IF(AK40&lt;'day lookup'!$I$1,MIN('day lookup'!$I$1-AK40,AJ41)))</f>
        <v>129.05914062501222</v>
      </c>
      <c r="AM41" s="56">
        <f t="shared" si="22"/>
        <v>75719.761150975552</v>
      </c>
      <c r="AN41" s="56">
        <f>IF(D41="","",IF(AK41&lt;'day lookup'!$I$1,0,MIN(AK41-'day lookup'!$I$1,AJ41)))</f>
        <v>0</v>
      </c>
      <c r="AO41" s="318">
        <f t="shared" si="23"/>
        <v>0</v>
      </c>
      <c r="AP41" s="10">
        <f>IF(Revised_Input!F41&gt;0,Revised_Input!F41,IF(Input!F41&lt;990000,Input!F41,""))</f>
        <v>1453.6458333</v>
      </c>
      <c r="AQ41" s="50"/>
      <c r="AS41" s="50"/>
      <c r="AT41" s="259"/>
      <c r="AU41" s="260"/>
      <c r="BL41" s="251"/>
      <c r="BN41" s="251"/>
      <c r="BO41" s="251"/>
    </row>
    <row r="42" spans="1:67">
      <c r="A42" s="67" t="str">
        <f ca="1">OFFSET('day lookup'!$A$1,WEEKDAY(B42)-1,0)</f>
        <v>WED</v>
      </c>
      <c r="B42" s="28">
        <f>Input!A42</f>
        <v>42858</v>
      </c>
      <c r="C42" s="274">
        <f>IF(D42&lt;&gt;"",interp(D42,AreaCapacity!$A$3:$B$245,2),"")</f>
        <v>7728.1394702842381</v>
      </c>
      <c r="D42" s="10">
        <f>IF(AND(Revised_Input!B42&gt;0,Revised_Input!B42&lt;104000),Revised_Input!B42,IF(Input!B42&lt;990000,Input!B42,""))</f>
        <v>68942.95</v>
      </c>
      <c r="E42" s="10">
        <f>IF(Revised_Input!G42&gt;0,Revised_Input!G42/1.9835,IF(Input!G42&lt;990000,Input!G42,""))</f>
        <v>3.33758</v>
      </c>
      <c r="F42" s="10">
        <f>IF(Revised_Input!C42&gt;0,Revised_Input!C42,IF(Input!C42&lt;990000,Input!C42,""))</f>
        <v>151.75</v>
      </c>
      <c r="G42" s="10">
        <f>IF(Revised_Input!D42&gt;0,Revised_Input!D42,IF(Input!D42&lt;990000,Input!D42,""))</f>
        <v>6.0181250000000004</v>
      </c>
      <c r="H42" s="190">
        <f t="shared" si="0"/>
        <v>145.731875</v>
      </c>
      <c r="I42" s="267">
        <f t="shared" si="1"/>
        <v>160.8415749899124</v>
      </c>
      <c r="J42" s="417" t="str">
        <f>IF(Input!H42="","",Input!H42)</f>
        <v>N</v>
      </c>
      <c r="K42" s="285">
        <f t="shared" si="2"/>
        <v>0</v>
      </c>
      <c r="L42" s="181">
        <f>IF(D42="","",IF(J42="Y",I42+G42,MIN(Input!I42,I42+G42-K42)))</f>
        <v>110</v>
      </c>
      <c r="M42" s="181">
        <f t="shared" si="3"/>
        <v>103.981875</v>
      </c>
      <c r="N42" s="294">
        <f>IF(Revised_Input!E42&gt;0,Revised_Input!E42,IF(Input!E42&lt;990000,Input!E42,""))</f>
        <v>3.36</v>
      </c>
      <c r="O42" s="286">
        <f t="shared" si="4"/>
        <v>892.30268211140003</v>
      </c>
      <c r="P42" s="10">
        <f t="shared" si="5"/>
        <v>0</v>
      </c>
      <c r="Q42" s="302">
        <f t="shared" si="6"/>
        <v>0</v>
      </c>
      <c r="R42" s="305">
        <f>IF(D42="","",IF(J42="Y",Input!M42,0))</f>
        <v>0</v>
      </c>
      <c r="S42" s="288">
        <f t="shared" si="7"/>
        <v>0</v>
      </c>
      <c r="T42" s="285">
        <f>IF(D42="","",Input!L42)</f>
        <v>0</v>
      </c>
      <c r="U42" s="288">
        <f t="shared" si="8"/>
        <v>0</v>
      </c>
      <c r="V42" s="287">
        <f t="shared" si="9"/>
        <v>0</v>
      </c>
      <c r="W42" s="306">
        <f t="shared" si="10"/>
        <v>0</v>
      </c>
      <c r="X42" s="132">
        <f>IF(D42="","",Input!K42)</f>
        <v>0</v>
      </c>
      <c r="Y42" s="288">
        <f t="shared" si="11"/>
        <v>0</v>
      </c>
      <c r="Z42" s="309">
        <f t="shared" si="12"/>
        <v>21412.5</v>
      </c>
      <c r="AA42" s="56">
        <f t="shared" si="13"/>
        <v>103.981875</v>
      </c>
      <c r="AB42" s="56">
        <f>IF(D42="","",Input!N42)</f>
        <v>0</v>
      </c>
      <c r="AC42" s="56">
        <f t="shared" si="14"/>
        <v>145.731875</v>
      </c>
      <c r="AD42" s="56">
        <f>IF(D42="","",Input!J42)</f>
        <v>145.731875</v>
      </c>
      <c r="AE42" s="56">
        <f t="shared" si="15"/>
        <v>0</v>
      </c>
      <c r="AF42" s="289">
        <f t="shared" si="16"/>
        <v>0</v>
      </c>
      <c r="AG42" s="19">
        <f>IF(D42="","",AA42-AC42+AB42)</f>
        <v>-41.75</v>
      </c>
      <c r="AH42" s="19">
        <f t="shared" si="18"/>
        <v>-3470.1145833</v>
      </c>
      <c r="AI42" s="19">
        <f t="shared" si="19"/>
        <v>-6882.9722759755505</v>
      </c>
      <c r="AJ42" s="317">
        <f t="shared" si="20"/>
        <v>106.16112499999124</v>
      </c>
      <c r="AK42" s="56">
        <f t="shared" si="21"/>
        <v>75825.922275975536</v>
      </c>
      <c r="AL42" s="56">
        <f>IF(D42="","",IF(AK41&lt;'day lookup'!$I$1,MIN('day lookup'!$I$1-AK41,AJ42)))</f>
        <v>106.16112499999124</v>
      </c>
      <c r="AM42" s="56">
        <f t="shared" si="22"/>
        <v>75825.922275975536</v>
      </c>
      <c r="AN42" s="56">
        <f>IF(D42="","",IF(AK42&lt;'day lookup'!$I$1,0,MIN(AK42-'day lookup'!$I$1,AJ42)))</f>
        <v>0</v>
      </c>
      <c r="AO42" s="318">
        <f t="shared" si="23"/>
        <v>0</v>
      </c>
      <c r="AP42" s="10">
        <f>IF(Revised_Input!F42&gt;0,Revised_Input!F42,IF(Input!F42&lt;990000,Input!F42,""))</f>
        <v>1250.625</v>
      </c>
      <c r="AQ42" s="50"/>
      <c r="AS42" s="50"/>
      <c r="AT42" s="259"/>
      <c r="AU42" s="260"/>
      <c r="BL42" s="251"/>
      <c r="BN42" s="251"/>
      <c r="BO42" s="251"/>
    </row>
    <row r="43" spans="1:67">
      <c r="A43" s="67" t="str">
        <f ca="1">OFFSET('day lookup'!$A$1,WEEKDAY(B43)-1,0)</f>
        <v>THU</v>
      </c>
      <c r="B43" s="28">
        <f>Input!A43</f>
        <v>42859</v>
      </c>
      <c r="C43" s="274">
        <f>IF(D43&lt;&gt;"",interp(D43,AreaCapacity!$A$3:$B$245,2),"")</f>
        <v>7728.1891214470288</v>
      </c>
      <c r="D43" s="10">
        <f>IF(AND(Revised_Input!B43&gt;0,Revised_Input!B43&lt;104000),Revised_Input!B43,IF(Input!B43&lt;990000,Input!B43,""))</f>
        <v>68981.38</v>
      </c>
      <c r="E43" s="10">
        <f>IF(Revised_Input!G43&gt;0,Revised_Input!G43/1.9835,IF(Input!G43&lt;990000,Input!G43,""))</f>
        <v>3.33758</v>
      </c>
      <c r="F43" s="10">
        <f>IF(Revised_Input!C43&gt;0,Revised_Input!C43,IF(Input!C43&lt;990000,Input!C43,""))</f>
        <v>151.84375</v>
      </c>
      <c r="G43" s="10">
        <f>IF(Revised_Input!D43&gt;0,Revised_Input!D43,IF(Input!D43&lt;990000,Input!D43,""))</f>
        <v>5.8745833000000003</v>
      </c>
      <c r="H43" s="190">
        <f t="shared" si="0"/>
        <v>145.96916669999999</v>
      </c>
      <c r="I43" s="267">
        <f t="shared" si="1"/>
        <v>168.68158915021806</v>
      </c>
      <c r="J43" s="417" t="str">
        <f>IF(Input!H43="","",Input!H43)</f>
        <v>N</v>
      </c>
      <c r="K43" s="285">
        <f t="shared" si="2"/>
        <v>0</v>
      </c>
      <c r="L43" s="181">
        <f>IF(D43="","",IF(J43="Y",I43+G43,MIN(Input!I43,I43+G43-K43)))</f>
        <v>110</v>
      </c>
      <c r="M43" s="181">
        <f t="shared" si="3"/>
        <v>104.1254167</v>
      </c>
      <c r="N43" s="294">
        <f>IF(Revised_Input!E43&gt;0,Revised_Input!E43,IF(Input!E43&lt;990000,Input!E43,""))</f>
        <v>3.9231250000000002</v>
      </c>
      <c r="O43" s="286">
        <f t="shared" si="4"/>
        <v>900.08420054890007</v>
      </c>
      <c r="P43" s="10">
        <f t="shared" si="5"/>
        <v>0</v>
      </c>
      <c r="Q43" s="302">
        <f t="shared" si="6"/>
        <v>0</v>
      </c>
      <c r="R43" s="305">
        <f>IF(D43="","",IF(J43="Y",Input!M43,0))</f>
        <v>0</v>
      </c>
      <c r="S43" s="288">
        <f t="shared" si="7"/>
        <v>0</v>
      </c>
      <c r="T43" s="285">
        <f>IF(D43="","",Input!L43)</f>
        <v>0</v>
      </c>
      <c r="U43" s="288">
        <f t="shared" si="8"/>
        <v>0</v>
      </c>
      <c r="V43" s="287">
        <f t="shared" si="9"/>
        <v>0</v>
      </c>
      <c r="W43" s="306">
        <f t="shared" si="10"/>
        <v>0</v>
      </c>
      <c r="X43" s="132">
        <f>IF(D43="","",Input!K43)</f>
        <v>0</v>
      </c>
      <c r="Y43" s="288">
        <f t="shared" si="11"/>
        <v>0</v>
      </c>
      <c r="Z43" s="309">
        <f t="shared" si="12"/>
        <v>21412.5</v>
      </c>
      <c r="AA43" s="56">
        <f t="shared" si="13"/>
        <v>104.1254167</v>
      </c>
      <c r="AB43" s="56">
        <f>IF(D43="","",Input!N43)</f>
        <v>0</v>
      </c>
      <c r="AC43" s="56">
        <f t="shared" si="14"/>
        <v>145.96916669999999</v>
      </c>
      <c r="AD43" s="56">
        <f>IF(D43="","",Input!J43)</f>
        <v>145.96916669999999</v>
      </c>
      <c r="AE43" s="56">
        <f t="shared" si="15"/>
        <v>0</v>
      </c>
      <c r="AF43" s="289">
        <f t="shared" si="16"/>
        <v>0</v>
      </c>
      <c r="AG43" s="19">
        <f t="shared" si="17"/>
        <v>-41.843749999999986</v>
      </c>
      <c r="AH43" s="19">
        <f t="shared" si="18"/>
        <v>-3511.9583333</v>
      </c>
      <c r="AI43" s="19">
        <f t="shared" si="19"/>
        <v>-6965.9693541005499</v>
      </c>
      <c r="AJ43" s="317">
        <f t="shared" si="20"/>
        <v>121.42707812500751</v>
      </c>
      <c r="AK43" s="56">
        <f t="shared" si="21"/>
        <v>75947.349354100545</v>
      </c>
      <c r="AL43" s="56">
        <f>IF(D43="","",IF(AK42&lt;'day lookup'!$I$1,MIN('day lookup'!$I$1-AK42,AJ43)))</f>
        <v>121.42707812500751</v>
      </c>
      <c r="AM43" s="56">
        <f t="shared" si="22"/>
        <v>75947.349354100545</v>
      </c>
      <c r="AN43" s="56">
        <f>IF(D43="","",IF(AK43&lt;'day lookup'!$I$1,0,MIN(AK43-'day lookup'!$I$1,AJ43)))</f>
        <v>0</v>
      </c>
      <c r="AO43" s="318">
        <f t="shared" si="23"/>
        <v>0</v>
      </c>
      <c r="AP43" s="10">
        <f>IF(Revised_Input!F43&gt;0,Revised_Input!F43,IF(Input!F43&lt;990000,Input!F43,""))</f>
        <v>1246.4583333</v>
      </c>
      <c r="AQ43" s="50"/>
      <c r="AS43" s="50"/>
      <c r="AT43" s="259"/>
      <c r="AU43" s="260"/>
      <c r="BL43" s="251"/>
      <c r="BN43" s="251"/>
      <c r="BO43" s="251"/>
    </row>
    <row r="44" spans="1:67">
      <c r="A44" s="67" t="str">
        <f ca="1">OFFSET('day lookup'!$A$1,WEEKDAY(B44)-1,0)</f>
        <v>FRI</v>
      </c>
      <c r="B44" s="28">
        <f>Input!A44</f>
        <v>42860</v>
      </c>
      <c r="C44" s="274">
        <f>IF(D44&lt;&gt;"",interp(D44,AreaCapacity!$A$3:$B$245,2),"")</f>
        <v>7728.308953488372</v>
      </c>
      <c r="D44" s="10">
        <f>IF(AND(Revised_Input!B44&gt;0,Revised_Input!B44&lt;104000),Revised_Input!B44,IF(Input!B44&lt;990000,Input!B44,""))</f>
        <v>69074.13</v>
      </c>
      <c r="E44" s="10">
        <f>IF(Revised_Input!G44&gt;0,Revised_Input!G44/1.9835,IF(Input!G44&lt;990000,Input!G44,""))</f>
        <v>3.33758</v>
      </c>
      <c r="F44" s="10">
        <f>IF(Revised_Input!C44&gt;0,Revised_Input!C44,IF(Input!C44&lt;990000,Input!C44,""))</f>
        <v>184.1875</v>
      </c>
      <c r="G44" s="10">
        <f>IF(Revised_Input!D44&gt;0,Revised_Input!D44,IF(Input!D44&lt;990000,Input!D44,""))</f>
        <v>5.6362500000000004</v>
      </c>
      <c r="H44" s="190">
        <f t="shared" si="0"/>
        <v>178.55125000000001</v>
      </c>
      <c r="I44" s="267">
        <f t="shared" si="1"/>
        <v>228.64960640534412</v>
      </c>
      <c r="J44" s="417" t="str">
        <f>IF(Input!H44="","",Input!H44)</f>
        <v>N</v>
      </c>
      <c r="K44" s="285">
        <f t="shared" si="2"/>
        <v>0</v>
      </c>
      <c r="L44" s="181">
        <f>IF(D44="","",IF(J44="Y",I44+G44,MIN(Input!I44,I44+G44-K44)))</f>
        <v>110</v>
      </c>
      <c r="M44" s="181">
        <f t="shared" si="3"/>
        <v>104.36375</v>
      </c>
      <c r="N44" s="294">
        <f>IF(Revised_Input!E44&gt;0,Revised_Input!E44,IF(Input!E44&lt;990000,Input!E44,""))</f>
        <v>27.749583300000001</v>
      </c>
      <c r="O44" s="286">
        <f t="shared" si="4"/>
        <v>955.12549902445005</v>
      </c>
      <c r="P44" s="10">
        <f t="shared" si="5"/>
        <v>0</v>
      </c>
      <c r="Q44" s="302">
        <f t="shared" si="6"/>
        <v>0</v>
      </c>
      <c r="R44" s="305">
        <f>IF(D44="","",IF(J44="Y",Input!M44,0))</f>
        <v>0</v>
      </c>
      <c r="S44" s="288">
        <f t="shared" si="7"/>
        <v>0</v>
      </c>
      <c r="T44" s="285">
        <f>IF(D44="","",Input!L44)</f>
        <v>0</v>
      </c>
      <c r="U44" s="288">
        <f t="shared" si="8"/>
        <v>0</v>
      </c>
      <c r="V44" s="287">
        <f t="shared" si="9"/>
        <v>0</v>
      </c>
      <c r="W44" s="306">
        <f t="shared" si="10"/>
        <v>0</v>
      </c>
      <c r="X44" s="132">
        <f>IF(D44="","",Input!K44)</f>
        <v>0</v>
      </c>
      <c r="Y44" s="288">
        <f t="shared" si="11"/>
        <v>0</v>
      </c>
      <c r="Z44" s="309">
        <f t="shared" si="12"/>
        <v>21412.5</v>
      </c>
      <c r="AA44" s="56">
        <f t="shared" si="13"/>
        <v>104.36375</v>
      </c>
      <c r="AB44" s="56">
        <f>IF(D44="","",Input!N44)</f>
        <v>0</v>
      </c>
      <c r="AC44" s="56">
        <f t="shared" si="14"/>
        <v>178.55125000000001</v>
      </c>
      <c r="AD44" s="56">
        <f>IF(D44="","",Input!J44)</f>
        <v>178.55125000000001</v>
      </c>
      <c r="AE44" s="56">
        <f t="shared" si="15"/>
        <v>0</v>
      </c>
      <c r="AF44" s="289">
        <f t="shared" si="16"/>
        <v>0</v>
      </c>
      <c r="AG44" s="19">
        <f t="shared" si="17"/>
        <v>-74.187500000000014</v>
      </c>
      <c r="AH44" s="19">
        <f t="shared" si="18"/>
        <v>-3586.1458333</v>
      </c>
      <c r="AI44" s="19">
        <f t="shared" si="19"/>
        <v>-7113.1202603505499</v>
      </c>
      <c r="AJ44" s="317">
        <f t="shared" si="20"/>
        <v>239.90090625000005</v>
      </c>
      <c r="AK44" s="56">
        <f t="shared" si="21"/>
        <v>76187.250260350542</v>
      </c>
      <c r="AL44" s="56">
        <f>IF(D44="","",IF(AK43&lt;'day lookup'!$I$1,MIN('day lookup'!$I$1-AK43,AJ44)))</f>
        <v>239.90090625000005</v>
      </c>
      <c r="AM44" s="56">
        <f t="shared" si="22"/>
        <v>76187.250260350542</v>
      </c>
      <c r="AN44" s="56">
        <f>IF(D44="","",IF(AK44&lt;'day lookup'!$I$1,0,MIN(AK44-'day lookup'!$I$1,AJ44)))</f>
        <v>0</v>
      </c>
      <c r="AO44" s="318">
        <f t="shared" si="23"/>
        <v>0</v>
      </c>
      <c r="AP44" s="10">
        <f>IF(Revised_Input!F44&gt;0,Revised_Input!F44,IF(Input!F44&lt;990000,Input!F44,""))</f>
        <v>1176.25</v>
      </c>
      <c r="AQ44" s="50"/>
      <c r="AS44" s="50"/>
      <c r="AT44" s="259"/>
      <c r="AU44" s="260"/>
      <c r="BL44" s="251"/>
      <c r="BN44" s="251"/>
      <c r="BO44" s="251"/>
    </row>
    <row r="45" spans="1:67">
      <c r="A45" s="67" t="str">
        <f ca="1">OFFSET('day lookup'!$A$1,WEEKDAY(B45)-1,0)</f>
        <v>SAT</v>
      </c>
      <c r="B45" s="28">
        <f>Input!A45</f>
        <v>42861</v>
      </c>
      <c r="C45" s="274">
        <f>IF(D45&lt;&gt;"",interp(D45,AreaCapacity!$A$3:$B$245,2),"")</f>
        <v>7728.5387080103355</v>
      </c>
      <c r="D45" s="10">
        <f>IF(AND(Revised_Input!B45&gt;0,Revised_Input!B45&lt;104000),Revised_Input!B45,IF(Input!B45&lt;990000,Input!B45,""))</f>
        <v>69251.960000000006</v>
      </c>
      <c r="E45" s="10">
        <f>IF(Revised_Input!G45&gt;0,Revised_Input!G45/1.9835,IF(Input!G45&lt;990000,Input!G45,""))</f>
        <v>3.3476699999999999</v>
      </c>
      <c r="F45" s="10">
        <f>IF(Revised_Input!C45&gt;0,Revised_Input!C45,IF(Input!C45&lt;990000,Input!C45,""))</f>
        <v>201.8125</v>
      </c>
      <c r="G45" s="10">
        <f>IF(Revised_Input!D45&gt;0,Revised_Input!D45,IF(Input!D45&lt;990000,Input!D45,""))</f>
        <v>5.6443750000000001</v>
      </c>
      <c r="H45" s="190">
        <f t="shared" si="0"/>
        <v>196.168125</v>
      </c>
      <c r="I45" s="267">
        <f t="shared" si="1"/>
        <v>289.17044586967569</v>
      </c>
      <c r="J45" s="417" t="str">
        <f>IF(Input!H45="","",Input!H45)</f>
        <v>N</v>
      </c>
      <c r="K45" s="285">
        <f t="shared" si="2"/>
        <v>0</v>
      </c>
      <c r="L45" s="181">
        <f>IF(D45="","",IF(J45="Y",I45+G45,MIN(Input!I45,I45+G45-K45)))</f>
        <v>110</v>
      </c>
      <c r="M45" s="181">
        <f t="shared" si="3"/>
        <v>104.355625</v>
      </c>
      <c r="N45" s="294">
        <f>IF(Revised_Input!E45&gt;0,Revised_Input!E45,IF(Input!E45&lt;990000,Input!E45,""))</f>
        <v>81.982291700000005</v>
      </c>
      <c r="O45" s="286">
        <f t="shared" si="4"/>
        <v>1117.7373746114001</v>
      </c>
      <c r="P45" s="10">
        <f t="shared" si="5"/>
        <v>0</v>
      </c>
      <c r="Q45" s="302">
        <f t="shared" si="6"/>
        <v>0</v>
      </c>
      <c r="R45" s="305">
        <f>IF(D45="","",IF(J45="Y",Input!M45,0))</f>
        <v>0</v>
      </c>
      <c r="S45" s="288">
        <f t="shared" si="7"/>
        <v>0</v>
      </c>
      <c r="T45" s="285">
        <f>IF(D45="","",Input!L45)</f>
        <v>0</v>
      </c>
      <c r="U45" s="288">
        <f t="shared" si="8"/>
        <v>0</v>
      </c>
      <c r="V45" s="287">
        <f t="shared" si="9"/>
        <v>0</v>
      </c>
      <c r="W45" s="306">
        <f t="shared" si="10"/>
        <v>0</v>
      </c>
      <c r="X45" s="132">
        <f>IF(D45="","",Input!K45)</f>
        <v>0</v>
      </c>
      <c r="Y45" s="288">
        <f t="shared" si="11"/>
        <v>0</v>
      </c>
      <c r="Z45" s="309">
        <f t="shared" si="12"/>
        <v>21412.5</v>
      </c>
      <c r="AA45" s="56">
        <f t="shared" si="13"/>
        <v>104.355625</v>
      </c>
      <c r="AB45" s="56">
        <f>IF(D45="","",Input!N45)</f>
        <v>0</v>
      </c>
      <c r="AC45" s="56">
        <f t="shared" si="14"/>
        <v>196.168125</v>
      </c>
      <c r="AD45" s="56">
        <f>IF(D45="","",Input!J45)</f>
        <v>196.168125</v>
      </c>
      <c r="AE45" s="56">
        <f t="shared" si="15"/>
        <v>0</v>
      </c>
      <c r="AF45" s="289">
        <f t="shared" si="16"/>
        <v>0</v>
      </c>
      <c r="AG45" s="19">
        <f t="shared" si="17"/>
        <v>-91.8125</v>
      </c>
      <c r="AH45" s="19">
        <f t="shared" si="18"/>
        <v>-3677.9583333</v>
      </c>
      <c r="AI45" s="19">
        <f t="shared" si="19"/>
        <v>-7295.2303541005504</v>
      </c>
      <c r="AJ45" s="317">
        <f t="shared" si="20"/>
        <v>359.94009375000172</v>
      </c>
      <c r="AK45" s="56">
        <f t="shared" si="21"/>
        <v>76547.190354100545</v>
      </c>
      <c r="AL45" s="56">
        <f>IF(D45="","",IF(AK44&lt;'day lookup'!$I$1,MIN('day lookup'!$I$1-AK44,AJ45)))</f>
        <v>359.94009375000172</v>
      </c>
      <c r="AM45" s="56">
        <f t="shared" si="22"/>
        <v>76547.190354100545</v>
      </c>
      <c r="AN45" s="56">
        <f>IF(D45="","",IF(AK45&lt;'day lookup'!$I$1,0,MIN(AK45-'day lookup'!$I$1,AJ45)))</f>
        <v>0</v>
      </c>
      <c r="AO45" s="318">
        <f t="shared" si="23"/>
        <v>0</v>
      </c>
      <c r="AP45" s="10">
        <f>IF(Revised_Input!F45&gt;0,Revised_Input!F45,IF(Input!F45&lt;990000,Input!F45,""))</f>
        <v>1409.7916667</v>
      </c>
      <c r="AQ45" s="50"/>
      <c r="AS45" s="50"/>
      <c r="AT45" s="259"/>
      <c r="AU45" s="260"/>
      <c r="BL45" s="251"/>
      <c r="BN45" s="251"/>
      <c r="BO45" s="251"/>
    </row>
    <row r="46" spans="1:67">
      <c r="A46" s="67" t="str">
        <f ca="1">OFFSET('day lookup'!$A$1,WEEKDAY(B46)-1,0)</f>
        <v>SUN</v>
      </c>
      <c r="B46" s="28">
        <f>Input!A46</f>
        <v>42862</v>
      </c>
      <c r="C46" s="274">
        <f>IF(D46&lt;&gt;"",interp(D46,AreaCapacity!$A$3:$B$245,2),"")</f>
        <v>7728.829069767442</v>
      </c>
      <c r="D46" s="10">
        <f>IF(AND(Revised_Input!B46&gt;0,Revised_Input!B46&lt;104000),Revised_Input!B46,IF(Input!B46&lt;990000,Input!B46,""))</f>
        <v>69476.7</v>
      </c>
      <c r="E46" s="10">
        <f>IF(Revised_Input!G46&gt;0,Revised_Input!G46/1.9835,IF(Input!G46&lt;990000,Input!G46,""))</f>
        <v>3.3527100000000001</v>
      </c>
      <c r="F46" s="10">
        <f>IF(Revised_Input!C46&gt;0,Revised_Input!C46,IF(Input!C46&lt;990000,Input!C46,""))</f>
        <v>202.1875</v>
      </c>
      <c r="G46" s="10">
        <f>IF(Revised_Input!D46&gt;0,Revised_Input!D46,IF(Input!D46&lt;990000,Input!D46,""))</f>
        <v>6.0533333000000002</v>
      </c>
      <c r="H46" s="190">
        <f t="shared" si="0"/>
        <v>196.13416670000001</v>
      </c>
      <c r="I46" s="267">
        <f t="shared" si="1"/>
        <v>312.79164100551588</v>
      </c>
      <c r="J46" s="417" t="str">
        <f>IF(Input!H46="","",Input!H46)</f>
        <v>N</v>
      </c>
      <c r="K46" s="285">
        <f t="shared" si="2"/>
        <v>0</v>
      </c>
      <c r="L46" s="181">
        <f>IF(D46="","",IF(J46="Y",I46+G46,MIN(Input!I46,I46+G46-K46)))</f>
        <v>110</v>
      </c>
      <c r="M46" s="181">
        <f t="shared" si="3"/>
        <v>103.94666669999999</v>
      </c>
      <c r="N46" s="294">
        <f>IF(Revised_Input!E46&gt;0,Revised_Input!E46,IF(Input!E46&lt;990000,Input!E46,""))</f>
        <v>138.98958329999999</v>
      </c>
      <c r="O46" s="286">
        <f t="shared" si="4"/>
        <v>1393.42321308695</v>
      </c>
      <c r="P46" s="10">
        <f t="shared" si="5"/>
        <v>0</v>
      </c>
      <c r="Q46" s="302">
        <f t="shared" si="6"/>
        <v>0</v>
      </c>
      <c r="R46" s="305">
        <f>IF(D46="","",IF(J46="Y",Input!M46,0))</f>
        <v>0</v>
      </c>
      <c r="S46" s="288">
        <f t="shared" si="7"/>
        <v>0</v>
      </c>
      <c r="T46" s="285">
        <f>IF(D46="","",Input!L46)</f>
        <v>0</v>
      </c>
      <c r="U46" s="288">
        <f t="shared" si="8"/>
        <v>0</v>
      </c>
      <c r="V46" s="287">
        <f t="shared" si="9"/>
        <v>0</v>
      </c>
      <c r="W46" s="306">
        <f t="shared" si="10"/>
        <v>0</v>
      </c>
      <c r="X46" s="132">
        <f>IF(D46="","",Input!K46)</f>
        <v>0</v>
      </c>
      <c r="Y46" s="288">
        <f t="shared" si="11"/>
        <v>0</v>
      </c>
      <c r="Z46" s="309">
        <f t="shared" si="12"/>
        <v>21412.5</v>
      </c>
      <c r="AA46" s="56">
        <f t="shared" si="13"/>
        <v>103.94666669999999</v>
      </c>
      <c r="AB46" s="56">
        <f>IF(D46="","",Input!N46)</f>
        <v>0</v>
      </c>
      <c r="AC46" s="56">
        <f t="shared" si="14"/>
        <v>196.13416670000001</v>
      </c>
      <c r="AD46" s="56">
        <f>IF(D46="","",Input!J46)</f>
        <v>196.13416670000001</v>
      </c>
      <c r="AE46" s="56">
        <f t="shared" si="15"/>
        <v>0</v>
      </c>
      <c r="AF46" s="289">
        <f t="shared" si="16"/>
        <v>0</v>
      </c>
      <c r="AG46" s="19">
        <f t="shared" si="17"/>
        <v>-92.187500000000014</v>
      </c>
      <c r="AH46" s="19">
        <f t="shared" si="18"/>
        <v>-3770.1458333</v>
      </c>
      <c r="AI46" s="19">
        <f t="shared" si="19"/>
        <v>-7478.0842603505498</v>
      </c>
      <c r="AJ46" s="317">
        <f t="shared" si="20"/>
        <v>407.59390624999082</v>
      </c>
      <c r="AK46" s="56">
        <f t="shared" si="21"/>
        <v>76954.784260350541</v>
      </c>
      <c r="AL46" s="56">
        <f>IF(D46="","",IF(AK45&lt;'day lookup'!$I$1,MIN('day lookup'!$I$1-AK45,AJ46)))</f>
        <v>407.59390624999082</v>
      </c>
      <c r="AM46" s="56">
        <f t="shared" si="22"/>
        <v>76954.784260350541</v>
      </c>
      <c r="AN46" s="56">
        <f>IF(D46="","",IF(AK46&lt;'day lookup'!$I$1,0,MIN(AK46-'day lookup'!$I$1,AJ46)))</f>
        <v>0</v>
      </c>
      <c r="AO46" s="318">
        <f t="shared" si="23"/>
        <v>0</v>
      </c>
      <c r="AP46" s="10">
        <f>IF(Revised_Input!F46&gt;0,Revised_Input!F46,IF(Input!F46&lt;990000,Input!F46,""))</f>
        <v>2311.25</v>
      </c>
      <c r="AQ46" s="50"/>
      <c r="AS46" s="50"/>
      <c r="AT46" s="259"/>
      <c r="AU46" s="260"/>
      <c r="BL46" s="251"/>
      <c r="BN46" s="251"/>
      <c r="BO46" s="251"/>
    </row>
    <row r="47" spans="1:67">
      <c r="A47" s="67" t="str">
        <f ca="1">OFFSET('day lookup'!$A$1,WEEKDAY(B47)-1,0)</f>
        <v>MON</v>
      </c>
      <c r="B47" s="28">
        <f>Input!A47</f>
        <v>42863</v>
      </c>
      <c r="C47" s="274">
        <f>IF(D47&lt;&gt;"",interp(D47,AreaCapacity!$A$3:$B$245,2),"")</f>
        <v>7729.2090372272141</v>
      </c>
      <c r="D47" s="10">
        <f>IF(AND(Revised_Input!B47&gt;0,Revised_Input!B47&lt;104000),Revised_Input!B47,IF(Input!B47&lt;990000,Input!B47,""))</f>
        <v>69771.839999999997</v>
      </c>
      <c r="E47" s="10">
        <f>IF(Revised_Input!G47&gt;0,Revised_Input!G47/1.9835,IF(Input!G47&lt;990000,Input!G47,""))</f>
        <v>3.3627899999999999</v>
      </c>
      <c r="F47" s="10">
        <f>IF(Revised_Input!C47&gt;0,Revised_Input!C47,IF(Input!C47&lt;990000,Input!C47,""))</f>
        <v>203.3125</v>
      </c>
      <c r="G47" s="10">
        <f>IF(Revised_Input!D47&gt;0,Revised_Input!D47,IF(Input!D47&lt;990000,Input!D47,""))</f>
        <v>7.0106250000000001</v>
      </c>
      <c r="H47" s="190">
        <f t="shared" si="0"/>
        <v>196.301875</v>
      </c>
      <c r="I47" s="267">
        <f t="shared" si="1"/>
        <v>348.46224503529083</v>
      </c>
      <c r="J47" s="417" t="str">
        <f>IF(Input!H47="","",Input!H47)</f>
        <v>N</v>
      </c>
      <c r="K47" s="285">
        <f t="shared" si="2"/>
        <v>0</v>
      </c>
      <c r="L47" s="181">
        <f>IF(D47="","",IF(J47="Y",I47+G47,MIN(Input!I47,I47+G47-K47)))</f>
        <v>110</v>
      </c>
      <c r="M47" s="181">
        <f t="shared" si="3"/>
        <v>102.989375</v>
      </c>
      <c r="N47" s="294">
        <f>IF(Revised_Input!E47&gt;0,Revised_Input!E47,IF(Input!E47&lt;990000,Input!E47,""))</f>
        <v>168.52083329999999</v>
      </c>
      <c r="O47" s="286">
        <f t="shared" si="4"/>
        <v>1727.6842859374999</v>
      </c>
      <c r="P47" s="10">
        <f t="shared" si="5"/>
        <v>0</v>
      </c>
      <c r="Q47" s="302">
        <f t="shared" si="6"/>
        <v>0</v>
      </c>
      <c r="R47" s="305">
        <f>IF(D47="","",IF(J47="Y",Input!M47,0))</f>
        <v>0</v>
      </c>
      <c r="S47" s="288">
        <f t="shared" si="7"/>
        <v>0</v>
      </c>
      <c r="T47" s="285">
        <f>IF(D47="","",Input!L47)</f>
        <v>0</v>
      </c>
      <c r="U47" s="288">
        <f t="shared" si="8"/>
        <v>0</v>
      </c>
      <c r="V47" s="287">
        <f t="shared" si="9"/>
        <v>0</v>
      </c>
      <c r="W47" s="306">
        <f t="shared" si="10"/>
        <v>0</v>
      </c>
      <c r="X47" s="132">
        <f>IF(D47="","",Input!K47)</f>
        <v>0</v>
      </c>
      <c r="Y47" s="288">
        <f t="shared" si="11"/>
        <v>0</v>
      </c>
      <c r="Z47" s="309">
        <f t="shared" si="12"/>
        <v>21412.5</v>
      </c>
      <c r="AA47" s="56">
        <f t="shared" si="13"/>
        <v>102.989375</v>
      </c>
      <c r="AB47" s="56">
        <f>IF(D47="","",Input!N47)</f>
        <v>0</v>
      </c>
      <c r="AC47" s="56">
        <f t="shared" si="14"/>
        <v>196.301875</v>
      </c>
      <c r="AD47" s="56">
        <f>IF(D47="","",Input!J47)</f>
        <v>196.301875</v>
      </c>
      <c r="AE47" s="56">
        <f t="shared" si="15"/>
        <v>0</v>
      </c>
      <c r="AF47" s="289">
        <f t="shared" si="16"/>
        <v>0</v>
      </c>
      <c r="AG47" s="19">
        <f t="shared" si="17"/>
        <v>-93.3125</v>
      </c>
      <c r="AH47" s="19">
        <f t="shared" si="18"/>
        <v>-3863.4583333</v>
      </c>
      <c r="AI47" s="19">
        <f t="shared" si="19"/>
        <v>-7663.1696041005498</v>
      </c>
      <c r="AJ47" s="317">
        <f t="shared" si="20"/>
        <v>480.22534374999941</v>
      </c>
      <c r="AK47" s="56">
        <f t="shared" si="21"/>
        <v>77435.009604100545</v>
      </c>
      <c r="AL47" s="56">
        <f>IF(D47="","",IF(AK46&lt;'day lookup'!$I$1,MIN('day lookup'!$I$1-AK46,AJ47)))</f>
        <v>480.22534374999941</v>
      </c>
      <c r="AM47" s="56">
        <f t="shared" si="22"/>
        <v>77435.009604100545</v>
      </c>
      <c r="AN47" s="56">
        <f>IF(D47="","",IF(AK47&lt;'day lookup'!$I$1,0,MIN(AK47-'day lookup'!$I$1,AJ47)))</f>
        <v>0</v>
      </c>
      <c r="AO47" s="318">
        <f t="shared" si="23"/>
        <v>0</v>
      </c>
      <c r="AP47" s="10">
        <f>IF(Revised_Input!F47&gt;0,Revised_Input!F47,IF(Input!F47&lt;990000,Input!F47,""))</f>
        <v>3600.7291667</v>
      </c>
      <c r="AQ47" s="50"/>
      <c r="AS47" s="50"/>
      <c r="AT47" s="259"/>
      <c r="AU47" s="260"/>
      <c r="BL47" s="251"/>
      <c r="BN47" s="251"/>
      <c r="BO47" s="251"/>
    </row>
    <row r="48" spans="1:67">
      <c r="A48" s="67" t="str">
        <f ca="1">OFFSET('day lookup'!$A$1,WEEKDAY(B48)-1,0)</f>
        <v>TUE</v>
      </c>
      <c r="B48" s="28">
        <f>Input!A48</f>
        <v>42864</v>
      </c>
      <c r="C48" s="274">
        <f>IF(D48&lt;&gt;"",interp(D48,AreaCapacity!$A$3:$B$245,2),"")</f>
        <v>7729.7995892169447</v>
      </c>
      <c r="D48" s="10">
        <f>IF(AND(Revised_Input!B48&gt;0,Revised_Input!B48&lt;104000),Revised_Input!B48,IF(Input!B48&lt;990000,Input!B48,""))</f>
        <v>70231.88</v>
      </c>
      <c r="E48" s="10">
        <f>IF(Revised_Input!G48&gt;0,Revised_Input!G48/1.9835,IF(Input!G48&lt;990000,Input!G48,""))</f>
        <v>3.37792</v>
      </c>
      <c r="F48" s="10">
        <f>IF(Revised_Input!C48&gt;0,Revised_Input!C48,IF(Input!C48&lt;990000,Input!C48,""))</f>
        <v>205.6875</v>
      </c>
      <c r="G48" s="10">
        <f>IF(Revised_Input!D48&gt;0,Revised_Input!D48,IF(Input!D48&lt;990000,Input!D48,""))</f>
        <v>8.8460417000000007</v>
      </c>
      <c r="H48" s="190">
        <f t="shared" si="0"/>
        <v>196.8414583</v>
      </c>
      <c r="I48" s="267">
        <f t="shared" si="1"/>
        <v>432.15282927051078</v>
      </c>
      <c r="J48" s="417" t="str">
        <f>IF(Input!H48="","",Input!H48)</f>
        <v>N</v>
      </c>
      <c r="K48" s="285">
        <f t="shared" si="2"/>
        <v>0</v>
      </c>
      <c r="L48" s="181">
        <f>IF(D48="","",IF(J48="Y",I48+G48,MIN(Input!I48,I48+G48-K48)))</f>
        <v>110</v>
      </c>
      <c r="M48" s="181">
        <f t="shared" si="3"/>
        <v>101.1539583</v>
      </c>
      <c r="N48" s="294">
        <f>IF(Revised_Input!E48&gt;0,Revised_Input!E48,IF(Input!E48&lt;990000,Input!E48,""))</f>
        <v>194.27083329999999</v>
      </c>
      <c r="O48" s="286">
        <f t="shared" si="4"/>
        <v>2113.0204837880501</v>
      </c>
      <c r="P48" s="10">
        <f t="shared" si="5"/>
        <v>0</v>
      </c>
      <c r="Q48" s="302">
        <f t="shared" si="6"/>
        <v>0</v>
      </c>
      <c r="R48" s="305">
        <f>IF(D48="","",IF(J48="Y",Input!M48,0))</f>
        <v>0</v>
      </c>
      <c r="S48" s="288">
        <f t="shared" si="7"/>
        <v>0</v>
      </c>
      <c r="T48" s="285">
        <f>IF(D48="","",Input!L48)</f>
        <v>0</v>
      </c>
      <c r="U48" s="288">
        <f t="shared" si="8"/>
        <v>0</v>
      </c>
      <c r="V48" s="287">
        <f t="shared" si="9"/>
        <v>0</v>
      </c>
      <c r="W48" s="306">
        <f t="shared" si="10"/>
        <v>0</v>
      </c>
      <c r="X48" s="132">
        <f>IF(D48="","",Input!K48)</f>
        <v>0</v>
      </c>
      <c r="Y48" s="288">
        <f t="shared" si="11"/>
        <v>0</v>
      </c>
      <c r="Z48" s="309">
        <f t="shared" si="12"/>
        <v>21412.5</v>
      </c>
      <c r="AA48" s="56">
        <f t="shared" si="13"/>
        <v>101.1539583</v>
      </c>
      <c r="AB48" s="56">
        <f>IF(D48="","",Input!N48)</f>
        <v>0</v>
      </c>
      <c r="AC48" s="56">
        <f t="shared" si="14"/>
        <v>196.8414583</v>
      </c>
      <c r="AD48" s="56">
        <f>IF(D48="","",Input!J48)</f>
        <v>196.8414583</v>
      </c>
      <c r="AE48" s="56">
        <f t="shared" si="15"/>
        <v>0</v>
      </c>
      <c r="AF48" s="289">
        <f t="shared" si="16"/>
        <v>0</v>
      </c>
      <c r="AG48" s="19">
        <f t="shared" si="17"/>
        <v>-95.6875</v>
      </c>
      <c r="AH48" s="19">
        <f t="shared" si="18"/>
        <v>-3959.1458333</v>
      </c>
      <c r="AI48" s="19">
        <f t="shared" si="19"/>
        <v>-7852.9657603505502</v>
      </c>
      <c r="AJ48" s="317">
        <f t="shared" si="20"/>
        <v>649.83615625000812</v>
      </c>
      <c r="AK48" s="56">
        <f t="shared" si="21"/>
        <v>78084.845760350552</v>
      </c>
      <c r="AL48" s="56">
        <f>IF(D48="","",IF(AK47&lt;'day lookup'!$I$1,MIN('day lookup'!$I$1-AK47,AJ48)))</f>
        <v>649.83615625000812</v>
      </c>
      <c r="AM48" s="56">
        <f t="shared" si="22"/>
        <v>78084.845760350552</v>
      </c>
      <c r="AN48" s="56">
        <f>IF(D48="","",IF(AK48&lt;'day lookup'!$I$1,0,MIN(AK48-'day lookup'!$I$1,AJ48)))</f>
        <v>0</v>
      </c>
      <c r="AO48" s="318">
        <f t="shared" si="23"/>
        <v>0</v>
      </c>
      <c r="AP48" s="10">
        <f>IF(Revised_Input!F48&gt;0,Revised_Input!F48,IF(Input!F48&lt;990000,Input!F48,""))</f>
        <v>4253.8541667</v>
      </c>
      <c r="AQ48" s="50"/>
      <c r="AS48" s="50"/>
      <c r="AT48" s="259"/>
      <c r="AU48" s="260"/>
      <c r="BL48" s="251"/>
      <c r="BN48" s="251"/>
      <c r="BO48" s="251"/>
    </row>
    <row r="49" spans="1:67">
      <c r="A49" s="67" t="str">
        <f ca="1">OFFSET('day lookup'!$A$1,WEEKDAY(B49)-1,0)</f>
        <v>WED</v>
      </c>
      <c r="B49" s="28">
        <f>Input!A49</f>
        <v>42865</v>
      </c>
      <c r="C49" s="274">
        <f>IF(D49&lt;&gt;"",interp(D49,AreaCapacity!$A$3:$B$245,2),"")</f>
        <v>7730.3796183206105</v>
      </c>
      <c r="D49" s="10">
        <f>IF(AND(Revised_Input!B49&gt;0,Revised_Input!B49&lt;104000),Revised_Input!B49,IF(Input!B49&lt;990000,Input!B49,""))</f>
        <v>70686.38</v>
      </c>
      <c r="E49" s="10">
        <f>IF(Revised_Input!G49&gt;0,Revised_Input!G49/1.9835,IF(Input!G49&lt;990000,Input!G49,""))</f>
        <v>3.3930400000000001</v>
      </c>
      <c r="F49" s="10">
        <f>IF(Revised_Input!C49&gt;0,Revised_Input!C49,IF(Input!C49&lt;990000,Input!C49,""))</f>
        <v>208.15625</v>
      </c>
      <c r="G49" s="10">
        <f>IF(Revised_Input!D49&gt;0,Revised_Input!D49,IF(Input!D49&lt;990000,Input!D49,""))</f>
        <v>11.533333300000001</v>
      </c>
      <c r="H49" s="190">
        <f t="shared" si="0"/>
        <v>196.62291669999999</v>
      </c>
      <c r="I49" s="267">
        <f t="shared" si="1"/>
        <v>429.15636506904463</v>
      </c>
      <c r="J49" s="417" t="str">
        <f>IF(Input!H49="","",Input!H49)</f>
        <v>N</v>
      </c>
      <c r="K49" s="285">
        <f t="shared" si="2"/>
        <v>0</v>
      </c>
      <c r="L49" s="181">
        <f>IF(D49="","",IF(J49="Y",I49+G49,MIN(Input!I49,I49+G49-K49)))</f>
        <v>110</v>
      </c>
      <c r="M49" s="181">
        <f t="shared" si="3"/>
        <v>98.466666700000005</v>
      </c>
      <c r="N49" s="294">
        <f>IF(Revised_Input!E49&gt;0,Revised_Input!E49,IF(Input!E49&lt;990000,Input!E49,""))</f>
        <v>174.83333329999999</v>
      </c>
      <c r="O49" s="286">
        <f t="shared" si="4"/>
        <v>2459.8024003886003</v>
      </c>
      <c r="P49" s="10">
        <f t="shared" si="5"/>
        <v>0</v>
      </c>
      <c r="Q49" s="302">
        <f t="shared" si="6"/>
        <v>0</v>
      </c>
      <c r="R49" s="305">
        <f>IF(D49="","",IF(J49="Y",Input!M49,0))</f>
        <v>0</v>
      </c>
      <c r="S49" s="288">
        <f t="shared" si="7"/>
        <v>0</v>
      </c>
      <c r="T49" s="285">
        <f>IF(D49="","",Input!L49)</f>
        <v>0</v>
      </c>
      <c r="U49" s="288">
        <f t="shared" si="8"/>
        <v>0</v>
      </c>
      <c r="V49" s="287">
        <f t="shared" si="9"/>
        <v>0</v>
      </c>
      <c r="W49" s="306">
        <f t="shared" si="10"/>
        <v>0</v>
      </c>
      <c r="X49" s="132">
        <f>IF(D49="","",Input!K49)</f>
        <v>0</v>
      </c>
      <c r="Y49" s="288">
        <f t="shared" si="11"/>
        <v>0</v>
      </c>
      <c r="Z49" s="309">
        <f t="shared" si="12"/>
        <v>21412.5</v>
      </c>
      <c r="AA49" s="56">
        <f t="shared" si="13"/>
        <v>98.466666700000005</v>
      </c>
      <c r="AB49" s="56">
        <f>IF(D49="","",Input!N49)</f>
        <v>0</v>
      </c>
      <c r="AC49" s="56">
        <f t="shared" si="14"/>
        <v>196.62291669999999</v>
      </c>
      <c r="AD49" s="56">
        <f>IF(D49="","",Input!J49)</f>
        <v>196.62291669999999</v>
      </c>
      <c r="AE49" s="56">
        <f t="shared" si="15"/>
        <v>0</v>
      </c>
      <c r="AF49" s="289">
        <f t="shared" si="16"/>
        <v>0</v>
      </c>
      <c r="AG49" s="19">
        <f t="shared" si="17"/>
        <v>-98.156249999999986</v>
      </c>
      <c r="AH49" s="19">
        <f t="shared" si="18"/>
        <v>-4057.3020833</v>
      </c>
      <c r="AI49" s="19">
        <f t="shared" si="19"/>
        <v>-8047.6586822255504</v>
      </c>
      <c r="AJ49" s="317">
        <f t="shared" si="20"/>
        <v>649.19292187500002</v>
      </c>
      <c r="AK49" s="56">
        <f t="shared" si="21"/>
        <v>78734.038682225553</v>
      </c>
      <c r="AL49" s="56">
        <f>IF(D49="","",IF(AK48&lt;'day lookup'!$I$1,MIN('day lookup'!$I$1-AK48,AJ49)))</f>
        <v>649.19292187500002</v>
      </c>
      <c r="AM49" s="56">
        <f t="shared" si="22"/>
        <v>78734.038682225553</v>
      </c>
      <c r="AN49" s="56">
        <f>IF(D49="","",IF(AK49&lt;'day lookup'!$I$1,0,MIN(AK49-'day lookup'!$I$1,AJ49)))</f>
        <v>0</v>
      </c>
      <c r="AO49" s="318">
        <f t="shared" si="23"/>
        <v>0</v>
      </c>
      <c r="AP49" s="10">
        <f>IF(Revised_Input!F49&gt;0,Revised_Input!F49,IF(Input!F49&lt;990000,Input!F49,""))</f>
        <v>4682.1875</v>
      </c>
      <c r="AQ49" s="50"/>
      <c r="AS49" s="50"/>
      <c r="AT49" s="259"/>
      <c r="AU49" s="260"/>
      <c r="BL49" s="251"/>
      <c r="BN49" s="251"/>
      <c r="BO49" s="251"/>
    </row>
    <row r="50" spans="1:67">
      <c r="A50" s="67" t="str">
        <f ca="1">OFFSET('day lookup'!$A$1,WEEKDAY(B50)-1,0)</f>
        <v>THU</v>
      </c>
      <c r="B50" s="28">
        <f>Input!A50</f>
        <v>42866</v>
      </c>
      <c r="C50" s="274">
        <f>IF(D50&lt;&gt;"",interp(D50,AreaCapacity!$A$3:$B$245,2),"")</f>
        <v>7730.9202798982187</v>
      </c>
      <c r="D50" s="10">
        <f>IF(AND(Revised_Input!B50&gt;0,Revised_Input!B50&lt;104000),Revised_Input!B50,IF(Input!B50&lt;990000,Input!B50,""))</f>
        <v>71111.34</v>
      </c>
      <c r="E50" s="10">
        <f>IF(Revised_Input!G50&gt;0,Revised_Input!G50/1.9835,IF(Input!G50&lt;990000,Input!G50,""))</f>
        <v>3.4081700000000001</v>
      </c>
      <c r="F50" s="10">
        <f>IF(Revised_Input!C50&gt;0,Revised_Input!C50,IF(Input!C50&lt;990000,Input!C50,""))</f>
        <v>211.01041670000001</v>
      </c>
      <c r="G50" s="10">
        <f>IF(Revised_Input!D50&gt;0,Revised_Input!D50,IF(Input!D50&lt;990000,Input!D50,""))</f>
        <v>13.45</v>
      </c>
      <c r="H50" s="190">
        <f t="shared" si="0"/>
        <v>197.56041670000002</v>
      </c>
      <c r="I50" s="267">
        <f t="shared" si="1"/>
        <v>415.21612892333849</v>
      </c>
      <c r="J50" s="417" t="str">
        <f>IF(Input!H50="","",Input!H50)</f>
        <v>N</v>
      </c>
      <c r="K50" s="285">
        <f t="shared" si="2"/>
        <v>0</v>
      </c>
      <c r="L50" s="181">
        <f>IF(D50="","",IF(J50="Y",I50+G50,MIN(Input!I50,I50+G50-K50)))</f>
        <v>110</v>
      </c>
      <c r="M50" s="181">
        <f t="shared" si="3"/>
        <v>96.55</v>
      </c>
      <c r="N50" s="294">
        <f>IF(Revised_Input!E50&gt;0,Revised_Input!E50,IF(Input!E50&lt;990000,Input!E50,""))</f>
        <v>198.83333329999999</v>
      </c>
      <c r="O50" s="286">
        <f t="shared" si="4"/>
        <v>2854.1883169891503</v>
      </c>
      <c r="P50" s="10">
        <f t="shared" si="5"/>
        <v>0</v>
      </c>
      <c r="Q50" s="302">
        <f t="shared" si="6"/>
        <v>0</v>
      </c>
      <c r="R50" s="305">
        <f>IF(D50="","",IF(J50="Y",Input!M50,0))</f>
        <v>0</v>
      </c>
      <c r="S50" s="288">
        <f t="shared" si="7"/>
        <v>0</v>
      </c>
      <c r="T50" s="285">
        <f>IF(D50="","",Input!L50)</f>
        <v>0</v>
      </c>
      <c r="U50" s="288">
        <f t="shared" si="8"/>
        <v>0</v>
      </c>
      <c r="V50" s="287">
        <f t="shared" si="9"/>
        <v>0</v>
      </c>
      <c r="W50" s="306">
        <f t="shared" si="10"/>
        <v>0</v>
      </c>
      <c r="X50" s="132">
        <f>IF(D50="","",Input!K50)</f>
        <v>0</v>
      </c>
      <c r="Y50" s="288">
        <f t="shared" si="11"/>
        <v>0</v>
      </c>
      <c r="Z50" s="309">
        <f t="shared" si="12"/>
        <v>21412.5</v>
      </c>
      <c r="AA50" s="56">
        <f t="shared" si="13"/>
        <v>96.55</v>
      </c>
      <c r="AB50" s="56">
        <f>IF(D50="","",Input!N50)</f>
        <v>0</v>
      </c>
      <c r="AC50" s="56">
        <f t="shared" si="14"/>
        <v>197.56041670000002</v>
      </c>
      <c r="AD50" s="56">
        <f>IF(D50="","",Input!J50)</f>
        <v>197.56041670000002</v>
      </c>
      <c r="AE50" s="56">
        <f t="shared" si="15"/>
        <v>0</v>
      </c>
      <c r="AF50" s="289">
        <f t="shared" si="16"/>
        <v>0</v>
      </c>
      <c r="AG50" s="19">
        <f t="shared" si="17"/>
        <v>-101.01041670000002</v>
      </c>
      <c r="AH50" s="19">
        <f t="shared" si="18"/>
        <v>-4158.3125</v>
      </c>
      <c r="AI50" s="19">
        <f t="shared" si="19"/>
        <v>-8248.0128437500007</v>
      </c>
      <c r="AJ50" s="317">
        <f t="shared" si="20"/>
        <v>625.31416152444194</v>
      </c>
      <c r="AK50" s="56">
        <f t="shared" si="21"/>
        <v>79359.352843749992</v>
      </c>
      <c r="AL50" s="56">
        <f>IF(D50="","",IF(AK49&lt;'day lookup'!$I$1,MIN('day lookup'!$I$1-AK49,AJ50)))</f>
        <v>625.31416152444194</v>
      </c>
      <c r="AM50" s="56">
        <f t="shared" si="22"/>
        <v>79359.352843749992</v>
      </c>
      <c r="AN50" s="56">
        <f>IF(D50="","",IF(AK50&lt;'day lookup'!$I$1,0,MIN(AK50-'day lookup'!$I$1,AJ50)))</f>
        <v>0</v>
      </c>
      <c r="AO50" s="318">
        <f t="shared" si="23"/>
        <v>0</v>
      </c>
      <c r="AP50" s="10">
        <f>IF(Revised_Input!F50&gt;0,Revised_Input!F50,IF(Input!F50&lt;990000,Input!F50,""))</f>
        <v>5067.0833333</v>
      </c>
      <c r="AQ50" s="50"/>
      <c r="AS50" s="50"/>
      <c r="AT50" s="259"/>
      <c r="AU50" s="260"/>
      <c r="BL50" s="251"/>
      <c r="BN50" s="251"/>
      <c r="BO50" s="251"/>
    </row>
    <row r="51" spans="1:67">
      <c r="A51" s="67" t="str">
        <f ca="1">OFFSET('day lookup'!$A$1,WEEKDAY(B51)-1,0)</f>
        <v>FRI</v>
      </c>
      <c r="B51" s="28">
        <f>Input!A51</f>
        <v>42867</v>
      </c>
      <c r="C51" s="274">
        <f>IF(D51&lt;&gt;"",interp(D51,AreaCapacity!$A$3:$B$245,2),"")</f>
        <v>7731.5397348484848</v>
      </c>
      <c r="D51" s="10">
        <f>IF(AND(Revised_Input!B51&gt;0,Revised_Input!B51&lt;104000),Revised_Input!B51,IF(Input!B51&lt;990000,Input!B51,""))</f>
        <v>71601.47</v>
      </c>
      <c r="E51" s="10">
        <f>IF(Revised_Input!G51&gt;0,Revised_Input!G51/1.9835,IF(Input!G51&lt;990000,Input!G51,""))</f>
        <v>3.4232900000000002</v>
      </c>
      <c r="F51" s="10">
        <f>IF(Revised_Input!C51&gt;0,Revised_Input!C51,IF(Input!C51&lt;990000,Input!C51,""))</f>
        <v>222.4375</v>
      </c>
      <c r="G51" s="10">
        <f>IF(Revised_Input!D51&gt;0,Revised_Input!D51,IF(Input!D51&lt;990000,Input!D51,""))</f>
        <v>14.402083299999999</v>
      </c>
      <c r="H51" s="190">
        <f t="shared" si="0"/>
        <v>208.03541670000001</v>
      </c>
      <c r="I51" s="267">
        <f t="shared" si="1"/>
        <v>458.56231143909991</v>
      </c>
      <c r="J51" s="417" t="str">
        <f>IF(Input!H51="","",Input!H51)</f>
        <v>N</v>
      </c>
      <c r="K51" s="285">
        <f t="shared" si="2"/>
        <v>0</v>
      </c>
      <c r="L51" s="181">
        <f>IF(D51="","",IF(J51="Y",I51+G51,MIN(Input!I51,I51+G51-K51)))</f>
        <v>110</v>
      </c>
      <c r="M51" s="181">
        <f t="shared" si="3"/>
        <v>95.597916699999999</v>
      </c>
      <c r="N51" s="294">
        <f>IF(Revised_Input!E51&gt;0,Revised_Input!E51,IF(Input!E51&lt;990000,Input!E51,""))</f>
        <v>300.4375</v>
      </c>
      <c r="O51" s="286">
        <f t="shared" si="4"/>
        <v>3450.10609823915</v>
      </c>
      <c r="P51" s="10">
        <f t="shared" si="5"/>
        <v>0</v>
      </c>
      <c r="Q51" s="302">
        <f t="shared" si="6"/>
        <v>0</v>
      </c>
      <c r="R51" s="305">
        <f>IF(D51="","",IF(J51="Y",Input!M51,0))</f>
        <v>0</v>
      </c>
      <c r="S51" s="288">
        <f t="shared" si="7"/>
        <v>0</v>
      </c>
      <c r="T51" s="285">
        <f>IF(D51="","",Input!L51)</f>
        <v>0</v>
      </c>
      <c r="U51" s="288">
        <f t="shared" si="8"/>
        <v>0</v>
      </c>
      <c r="V51" s="287">
        <f t="shared" si="9"/>
        <v>0</v>
      </c>
      <c r="W51" s="306">
        <f t="shared" si="10"/>
        <v>0</v>
      </c>
      <c r="X51" s="132">
        <f>IF(D51="","",Input!K51)</f>
        <v>0</v>
      </c>
      <c r="Y51" s="288">
        <f t="shared" si="11"/>
        <v>0</v>
      </c>
      <c r="Z51" s="309">
        <f t="shared" si="12"/>
        <v>21412.5</v>
      </c>
      <c r="AA51" s="56">
        <f t="shared" si="13"/>
        <v>95.597916699999999</v>
      </c>
      <c r="AB51" s="56">
        <f>IF(D51="","",Input!N51)</f>
        <v>0</v>
      </c>
      <c r="AC51" s="56">
        <f t="shared" si="14"/>
        <v>208.03541670000001</v>
      </c>
      <c r="AD51" s="56">
        <f>IF(D51="","",Input!J51)</f>
        <v>208.03541670000001</v>
      </c>
      <c r="AE51" s="56">
        <f t="shared" si="15"/>
        <v>0</v>
      </c>
      <c r="AF51" s="289">
        <f t="shared" si="16"/>
        <v>0</v>
      </c>
      <c r="AG51" s="19">
        <f t="shared" si="17"/>
        <v>-112.43750000000001</v>
      </c>
      <c r="AH51" s="19">
        <f t="shared" si="18"/>
        <v>-4270.75</v>
      </c>
      <c r="AI51" s="19">
        <f t="shared" si="19"/>
        <v>-8471.0326249999998</v>
      </c>
      <c r="AJ51" s="317">
        <f t="shared" si="20"/>
        <v>713.14978125000471</v>
      </c>
      <c r="AK51" s="56">
        <f t="shared" si="21"/>
        <v>80072.502624999994</v>
      </c>
      <c r="AL51" s="56">
        <f>IF(D51="","",IF(AK50&lt;'day lookup'!$I$1,MIN('day lookup'!$I$1-AK50,AJ51)))</f>
        <v>713.14978125000471</v>
      </c>
      <c r="AM51" s="56">
        <f t="shared" si="22"/>
        <v>80072.502624999994</v>
      </c>
      <c r="AN51" s="56">
        <f>IF(D51="","",IF(AK51&lt;'day lookup'!$I$1,0,MIN(AK51-'day lookup'!$I$1,AJ51)))</f>
        <v>0</v>
      </c>
      <c r="AO51" s="318">
        <f t="shared" si="23"/>
        <v>0</v>
      </c>
      <c r="AP51" s="10">
        <f>IF(Revised_Input!F51&gt;0,Revised_Input!F51,IF(Input!F51&lt;990000,Input!F51,""))</f>
        <v>5361.3541667</v>
      </c>
      <c r="AQ51" s="50"/>
      <c r="AS51" s="50"/>
      <c r="AT51" s="259"/>
      <c r="AU51" s="260"/>
      <c r="BL51" s="251"/>
      <c r="BN51" s="251"/>
      <c r="BO51" s="251"/>
    </row>
    <row r="52" spans="1:67">
      <c r="A52" s="67" t="str">
        <f ca="1">OFFSET('day lookup'!$A$1,WEEKDAY(B52)-1,0)</f>
        <v>SAT</v>
      </c>
      <c r="B52" s="28">
        <f>Input!A52</f>
        <v>42868</v>
      </c>
      <c r="C52" s="274">
        <f>IF(D52&lt;&gt;"",interp(D52,AreaCapacity!$A$3:$B$245,2),"")</f>
        <v>7732.229937343358</v>
      </c>
      <c r="D52" s="10">
        <f>IF(AND(Revised_Input!B52&gt;0,Revised_Input!B52&lt;104000),Revised_Input!B52,IF(Input!B52&lt;990000,Input!B52,""))</f>
        <v>72149.490000000005</v>
      </c>
      <c r="E52" s="10">
        <f>IF(Revised_Input!G52&gt;0,Revised_Input!G52/1.9835,IF(Input!G52&lt;990000,Input!G52,""))</f>
        <v>3.44346</v>
      </c>
      <c r="F52" s="10">
        <f>IF(Revised_Input!C52&gt;0,Revised_Input!C52,IF(Input!C52&lt;990000,Input!C52,""))</f>
        <v>253.65625</v>
      </c>
      <c r="G52" s="10">
        <f>IF(Revised_Input!D52&gt;0,Revised_Input!D52,IF(Input!D52&lt;990000,Input!D52,""))</f>
        <v>15.644791700000001</v>
      </c>
      <c r="H52" s="190">
        <f t="shared" si="0"/>
        <v>238.01145829999999</v>
      </c>
      <c r="I52" s="267">
        <f t="shared" si="1"/>
        <v>517.74430574643509</v>
      </c>
      <c r="J52" s="417" t="str">
        <f>IF(Input!H52="","",Input!H52)</f>
        <v>N</v>
      </c>
      <c r="K52" s="285">
        <f t="shared" si="2"/>
        <v>0</v>
      </c>
      <c r="L52" s="181">
        <f>IF(D52="","",IF(J52="Y",I52+G52,MIN(Input!I52,I52+G52-K52)))</f>
        <v>110</v>
      </c>
      <c r="M52" s="181">
        <f t="shared" si="3"/>
        <v>94.355208300000001</v>
      </c>
      <c r="N52" s="294">
        <f>IF(Revised_Input!E52&gt;0,Revised_Input!E52,IF(Input!E52&lt;990000,Input!E52,""))</f>
        <v>441.734375</v>
      </c>
      <c r="O52" s="286">
        <f t="shared" si="4"/>
        <v>4326.2862310516502</v>
      </c>
      <c r="P52" s="10">
        <f t="shared" si="5"/>
        <v>0</v>
      </c>
      <c r="Q52" s="302">
        <f t="shared" si="6"/>
        <v>0</v>
      </c>
      <c r="R52" s="305">
        <f>IF(D52="","",IF(J52="Y",Input!M52,0))</f>
        <v>0</v>
      </c>
      <c r="S52" s="288">
        <f t="shared" si="7"/>
        <v>0</v>
      </c>
      <c r="T52" s="285">
        <f>IF(D52="","",Input!L52)</f>
        <v>0</v>
      </c>
      <c r="U52" s="288">
        <f t="shared" si="8"/>
        <v>0</v>
      </c>
      <c r="V52" s="287">
        <f t="shared" si="9"/>
        <v>0</v>
      </c>
      <c r="W52" s="306">
        <f t="shared" si="10"/>
        <v>0</v>
      </c>
      <c r="X52" s="132">
        <f>IF(D52="","",Input!K52)</f>
        <v>0</v>
      </c>
      <c r="Y52" s="288">
        <f t="shared" si="11"/>
        <v>0</v>
      </c>
      <c r="Z52" s="309">
        <f t="shared" si="12"/>
        <v>21412.5</v>
      </c>
      <c r="AA52" s="56">
        <f t="shared" si="13"/>
        <v>94.355208300000001</v>
      </c>
      <c r="AB52" s="56">
        <f>IF(D52="","",Input!N52)</f>
        <v>0</v>
      </c>
      <c r="AC52" s="56">
        <f t="shared" si="14"/>
        <v>238.01145829999999</v>
      </c>
      <c r="AD52" s="56">
        <f>IF(D52="","",Input!J52)</f>
        <v>238.01145829999999</v>
      </c>
      <c r="AE52" s="56">
        <f t="shared" si="15"/>
        <v>0</v>
      </c>
      <c r="AF52" s="289">
        <f t="shared" si="16"/>
        <v>3.65625</v>
      </c>
      <c r="AG52" s="19">
        <f t="shared" si="17"/>
        <v>-143.65625</v>
      </c>
      <c r="AH52" s="19">
        <f t="shared" si="18"/>
        <v>-4414.40625</v>
      </c>
      <c r="AI52" s="19">
        <f t="shared" si="19"/>
        <v>-8755.9747968749998</v>
      </c>
      <c r="AJ52" s="317">
        <f t="shared" si="20"/>
        <v>832.96217187500395</v>
      </c>
      <c r="AK52" s="56">
        <f t="shared" si="21"/>
        <v>80905.464796874992</v>
      </c>
      <c r="AL52" s="56">
        <f>IF(D52="","",IF(AK51&lt;'day lookup'!$I$1,MIN('day lookup'!$I$1-AK51,AJ52)))</f>
        <v>832.96217187500395</v>
      </c>
      <c r="AM52" s="56">
        <f t="shared" si="22"/>
        <v>80905.464796874992</v>
      </c>
      <c r="AN52" s="56">
        <f>IF(D52="","",IF(AK52&lt;'day lookup'!$I$1,0,MIN(AK52-'day lookup'!$I$1,AJ52)))</f>
        <v>0</v>
      </c>
      <c r="AO52" s="318">
        <f t="shared" si="23"/>
        <v>0</v>
      </c>
      <c r="AP52" s="10">
        <f>IF(Revised_Input!F52&gt;0,Revised_Input!F52,IF(Input!F52&lt;990000,Input!F52,""))</f>
        <v>6663.6458333</v>
      </c>
      <c r="AQ52" s="50"/>
      <c r="AS52" s="50"/>
      <c r="AT52" s="259"/>
      <c r="AU52" s="260"/>
      <c r="BL52" s="251"/>
      <c r="BN52" s="251"/>
      <c r="BO52" s="251"/>
    </row>
    <row r="53" spans="1:67">
      <c r="A53" s="67" t="str">
        <f ca="1">OFFSET('day lookup'!$A$1,WEEKDAY(B53)-1,0)</f>
        <v>SUN</v>
      </c>
      <c r="B53" s="28">
        <f>Input!A53</f>
        <v>42869</v>
      </c>
      <c r="C53" s="274">
        <f>IF(D53&lt;&gt;"",interp(D53,AreaCapacity!$A$3:$B$245,2),"")</f>
        <v>7733.040472049689</v>
      </c>
      <c r="D53" s="10">
        <f>IF(AND(Revised_Input!B53&gt;0,Revised_Input!B53&lt;104000),Revised_Input!B53,IF(Input!B53&lt;990000,Input!B53,""))</f>
        <v>72796.58</v>
      </c>
      <c r="E53" s="10">
        <f>IF(Revised_Input!G53&gt;0,Revised_Input!G53/1.9835,IF(Input!G53&lt;990000,Input!G53,""))</f>
        <v>3.4636300000000002</v>
      </c>
      <c r="F53" s="10">
        <f>IF(Revised_Input!C53&gt;0,Revised_Input!C53,IF(Input!C53&lt;990000,Input!C53,""))</f>
        <v>257.47916670000001</v>
      </c>
      <c r="G53" s="10">
        <f>IF(Revised_Input!D53&gt;0,Revised_Input!D53,IF(Input!D53&lt;990000,Input!D53,""))</f>
        <v>19.765625</v>
      </c>
      <c r="H53" s="190">
        <f t="shared" si="0"/>
        <v>237.71354170000001</v>
      </c>
      <c r="I53" s="267">
        <f t="shared" si="1"/>
        <v>567.41362241842535</v>
      </c>
      <c r="J53" s="417" t="str">
        <f>IF(Input!H53="","",Input!H53)</f>
        <v>N</v>
      </c>
      <c r="K53" s="285">
        <f t="shared" si="2"/>
        <v>0</v>
      </c>
      <c r="L53" s="181">
        <f>IF(D53="","",IF(J53="Y",I53+G53,MIN(Input!I53,I53+G53-K53)))</f>
        <v>110</v>
      </c>
      <c r="M53" s="181">
        <f t="shared" si="3"/>
        <v>90.234375</v>
      </c>
      <c r="N53" s="294">
        <f>IF(Revised_Input!E53&gt;0,Revised_Input!E53,IF(Input!E53&lt;990000,Input!E53,""))</f>
        <v>487.70833329999999</v>
      </c>
      <c r="O53" s="286">
        <f t="shared" si="4"/>
        <v>5293.6557101522003</v>
      </c>
      <c r="P53" s="10">
        <f t="shared" si="5"/>
        <v>0</v>
      </c>
      <c r="Q53" s="302">
        <f t="shared" si="6"/>
        <v>0</v>
      </c>
      <c r="R53" s="305">
        <f>IF(D53="","",IF(J53="Y",Input!M53,0))</f>
        <v>0</v>
      </c>
      <c r="S53" s="288">
        <f t="shared" si="7"/>
        <v>0</v>
      </c>
      <c r="T53" s="285">
        <f>IF(D53="","",Input!L53)</f>
        <v>0</v>
      </c>
      <c r="U53" s="288">
        <f t="shared" si="8"/>
        <v>0</v>
      </c>
      <c r="V53" s="287">
        <f t="shared" si="9"/>
        <v>0</v>
      </c>
      <c r="W53" s="306">
        <f t="shared" si="10"/>
        <v>0</v>
      </c>
      <c r="X53" s="132">
        <f>IF(D53="","",Input!K53)</f>
        <v>0</v>
      </c>
      <c r="Y53" s="288">
        <f t="shared" si="11"/>
        <v>0</v>
      </c>
      <c r="Z53" s="309">
        <f t="shared" si="12"/>
        <v>21412.5</v>
      </c>
      <c r="AA53" s="56">
        <f t="shared" si="13"/>
        <v>90.234375</v>
      </c>
      <c r="AB53" s="56">
        <f>IF(D53="","",Input!N53)</f>
        <v>0</v>
      </c>
      <c r="AC53" s="56">
        <f t="shared" si="14"/>
        <v>237.71354170000001</v>
      </c>
      <c r="AD53" s="56">
        <f>IF(D53="","",Input!J53)</f>
        <v>237.71354170000001</v>
      </c>
      <c r="AE53" s="56">
        <f t="shared" si="15"/>
        <v>0</v>
      </c>
      <c r="AF53" s="289">
        <f t="shared" si="16"/>
        <v>7.4791667000000075</v>
      </c>
      <c r="AG53" s="19">
        <f t="shared" si="17"/>
        <v>-147.47916670000001</v>
      </c>
      <c r="AH53" s="19">
        <f t="shared" si="18"/>
        <v>-4561.8854167</v>
      </c>
      <c r="AI53" s="19">
        <f t="shared" si="19"/>
        <v>-9048.4997240244502</v>
      </c>
      <c r="AJ53" s="317">
        <f t="shared" si="20"/>
        <v>939.61492714944666</v>
      </c>
      <c r="AK53" s="56">
        <f>IF(D53="","",AK52+AJ53)</f>
        <v>81845.079724024443</v>
      </c>
      <c r="AL53" s="56">
        <f>IF(D53="","",IF(AK52&lt;'day lookup'!$I$1,MIN('day lookup'!$I$1-AK52,AJ53)))</f>
        <v>939.61492714944666</v>
      </c>
      <c r="AM53" s="56">
        <f t="shared" si="22"/>
        <v>81845.079724024443</v>
      </c>
      <c r="AN53" s="56">
        <f>IF(D53="","",IF(AK53&lt;'day lookup'!$I$1,0,MIN(AK53-'day lookup'!$I$1,AJ53)))</f>
        <v>0</v>
      </c>
      <c r="AO53" s="318">
        <f t="shared" si="23"/>
        <v>0</v>
      </c>
      <c r="AP53" s="10">
        <f>IF(Revised_Input!F53&gt;0,Revised_Input!F53,IF(Input!F53&lt;990000,Input!F53,""))</f>
        <v>7846.6666667</v>
      </c>
      <c r="AQ53" s="50"/>
      <c r="AS53" s="50"/>
      <c r="AT53" s="259"/>
      <c r="AU53" s="260"/>
      <c r="BL53" s="251"/>
      <c r="BN53" s="251"/>
      <c r="BO53" s="251"/>
    </row>
    <row r="54" spans="1:67">
      <c r="A54" s="67" t="str">
        <f ca="1">OFFSET('day lookup'!$A$1,WEEKDAY(B54)-1,0)</f>
        <v>MON</v>
      </c>
      <c r="B54" s="28">
        <f>Input!A54</f>
        <v>42870</v>
      </c>
      <c r="C54" s="274">
        <f>IF(D54&lt;&gt;"",interp(D54,AreaCapacity!$A$3:$B$245,2),"")</f>
        <v>7733.739217391304</v>
      </c>
      <c r="D54" s="10">
        <f>IF(AND(Revised_Input!B54&gt;0,Revised_Input!B54&lt;104000),Revised_Input!B54,IF(Input!B54&lt;990000,Input!B54,""))</f>
        <v>73359.070000000007</v>
      </c>
      <c r="E54" s="10">
        <f>IF(Revised_Input!G54&gt;0,Revised_Input!G54/1.9835,IF(Input!G54&lt;990000,Input!G54,""))</f>
        <v>3.4837899999999999</v>
      </c>
      <c r="F54" s="10">
        <f>IF(Revised_Input!C54&gt;0,Revised_Input!C54,IF(Input!C54&lt;990000,Input!C54,""))</f>
        <v>261.54166670000001</v>
      </c>
      <c r="G54" s="10">
        <f>IF(Revised_Input!D54&gt;0,Revised_Input!D54,IF(Input!D54&lt;990000,Input!D54,""))</f>
        <v>22.765625</v>
      </c>
      <c r="H54" s="190">
        <f t="shared" si="0"/>
        <v>238.77604170000001</v>
      </c>
      <c r="I54" s="267">
        <f t="shared" si="1"/>
        <v>525.84440442498374</v>
      </c>
      <c r="J54" s="417" t="str">
        <f>IF(Input!H54="","",Input!H54)</f>
        <v>N</v>
      </c>
      <c r="K54" s="285">
        <f t="shared" si="2"/>
        <v>0</v>
      </c>
      <c r="L54" s="181">
        <f>IF(D54="","",IF(J54="Y",I54+G54,MIN(Input!I54,I54+G54-K54)))</f>
        <v>110</v>
      </c>
      <c r="M54" s="181">
        <f t="shared" si="3"/>
        <v>87.234375</v>
      </c>
      <c r="N54" s="294">
        <f>IF(Revised_Input!E54&gt;0,Revised_Input!E54,IF(Input!E54&lt;990000,Input!E54,""))</f>
        <v>450.66666670000001</v>
      </c>
      <c r="O54" s="286">
        <f t="shared" si="4"/>
        <v>6187.5530435516503</v>
      </c>
      <c r="P54" s="10">
        <f t="shared" si="5"/>
        <v>0</v>
      </c>
      <c r="Q54" s="302">
        <f t="shared" si="6"/>
        <v>0</v>
      </c>
      <c r="R54" s="305">
        <f>IF(D54="","",IF(J54="Y",Input!M54,0))</f>
        <v>0</v>
      </c>
      <c r="S54" s="288">
        <f t="shared" si="7"/>
        <v>0</v>
      </c>
      <c r="T54" s="285">
        <f>IF(D54="","",Input!L54)</f>
        <v>0</v>
      </c>
      <c r="U54" s="288">
        <f t="shared" si="8"/>
        <v>0</v>
      </c>
      <c r="V54" s="287">
        <f t="shared" si="9"/>
        <v>0</v>
      </c>
      <c r="W54" s="306">
        <f t="shared" si="10"/>
        <v>0</v>
      </c>
      <c r="X54" s="132">
        <f>IF(D54="","",Input!K54)</f>
        <v>0</v>
      </c>
      <c r="Y54" s="288">
        <f t="shared" si="11"/>
        <v>0</v>
      </c>
      <c r="Z54" s="309">
        <f t="shared" si="12"/>
        <v>21412.5</v>
      </c>
      <c r="AA54" s="56">
        <f t="shared" si="13"/>
        <v>87.234375</v>
      </c>
      <c r="AB54" s="56">
        <f>IF(D54="","",Input!N54)</f>
        <v>0</v>
      </c>
      <c r="AC54" s="56">
        <f t="shared" si="14"/>
        <v>238.77604170000001</v>
      </c>
      <c r="AD54" s="56">
        <f>IF(D54="","",Input!J54)</f>
        <v>238.77604170000001</v>
      </c>
      <c r="AE54" s="56">
        <f t="shared" si="15"/>
        <v>0</v>
      </c>
      <c r="AF54" s="289">
        <f t="shared" si="16"/>
        <v>11.541666700000007</v>
      </c>
      <c r="AG54" s="19">
        <f t="shared" si="17"/>
        <v>-151.54166670000001</v>
      </c>
      <c r="AH54" s="19">
        <f t="shared" si="18"/>
        <v>-4713.4270833999999</v>
      </c>
      <c r="AI54" s="19">
        <f t="shared" si="19"/>
        <v>-9349.0826199239</v>
      </c>
      <c r="AJ54" s="317">
        <f t="shared" si="20"/>
        <v>863.07289589945526</v>
      </c>
      <c r="AK54" s="56">
        <f t="shared" si="21"/>
        <v>82708.152619923902</v>
      </c>
      <c r="AL54" s="56">
        <f>IF(D54="","",IF(AK53&lt;'day lookup'!$I$1,MIN('day lookup'!$I$1-AK53,AJ54)))</f>
        <v>863.07289589945526</v>
      </c>
      <c r="AM54" s="56">
        <f t="shared" si="22"/>
        <v>82708.152619923902</v>
      </c>
      <c r="AN54" s="56">
        <f>IF(D54="","",IF(AK54&lt;'day lookup'!$I$1,0,MIN(AK54-'day lookup'!$I$1,AJ54)))</f>
        <v>0</v>
      </c>
      <c r="AO54" s="318">
        <f t="shared" si="23"/>
        <v>0</v>
      </c>
      <c r="AP54" s="10">
        <f>IF(Revised_Input!F54&gt;0,Revised_Input!F54,IF(Input!F54&lt;990000,Input!F54,""))</f>
        <v>8053.6458333</v>
      </c>
      <c r="AQ54" s="50"/>
      <c r="AS54" s="50"/>
      <c r="AT54" s="259"/>
      <c r="AU54" s="260"/>
      <c r="BL54" s="251"/>
      <c r="BN54" s="251"/>
      <c r="BO54" s="251"/>
    </row>
    <row r="55" spans="1:67">
      <c r="A55" s="67" t="str">
        <f ca="1">OFFSET('day lookup'!$A$1,WEEKDAY(B55)-1,0)</f>
        <v>TUE</v>
      </c>
      <c r="B55" s="28">
        <f>Input!A55</f>
        <v>42871</v>
      </c>
      <c r="C55" s="274">
        <f>IF(D55&lt;&gt;"",interp(D55,AreaCapacity!$A$3:$B$245,2),"")</f>
        <v>7734.378395061728</v>
      </c>
      <c r="D55" s="10">
        <f>IF(AND(Revised_Input!B55&gt;0,Revised_Input!B55&lt;104000),Revised_Input!B55,IF(Input!B55&lt;990000,Input!B55,""))</f>
        <v>73875.5</v>
      </c>
      <c r="E55" s="10">
        <f>IF(Revised_Input!G55&gt;0,Revised_Input!G55/1.9835,IF(Input!G55&lt;990000,Input!G55,""))</f>
        <v>3.49892</v>
      </c>
      <c r="F55" s="10">
        <f>IF(Revised_Input!C55&gt;0,Revised_Input!C55,IF(Input!C55&lt;990000,Input!C55,""))</f>
        <v>262.25</v>
      </c>
      <c r="G55" s="10">
        <f>IF(Revised_Input!D55&gt;0,Revised_Input!D55,IF(Input!D55&lt;990000,Input!D55,""))</f>
        <v>23.125</v>
      </c>
      <c r="H55" s="190">
        <f t="shared" si="0"/>
        <v>239.125</v>
      </c>
      <c r="I55" s="267">
        <f t="shared" si="1"/>
        <v>502.98691470632366</v>
      </c>
      <c r="J55" s="417" t="str">
        <f>IF(Input!H55="","",Input!H55)</f>
        <v>N</v>
      </c>
      <c r="K55" s="285">
        <f t="shared" si="2"/>
        <v>0</v>
      </c>
      <c r="L55" s="181">
        <f>IF(D55="","",IF(J55="Y",I55+G55,MIN(Input!I55,I55+G55-K55)))</f>
        <v>110</v>
      </c>
      <c r="M55" s="181">
        <f>IF(D55="","",MAX(L55-G55,0))</f>
        <v>86.875</v>
      </c>
      <c r="N55" s="294">
        <f>IF(Revised_Input!E55&gt;0,Revised_Input!E55,IF(Input!E55&lt;990000,Input!E55,""))</f>
        <v>433.16666670000001</v>
      </c>
      <c r="O55" s="286">
        <f t="shared" si="4"/>
        <v>7046.7391269510999</v>
      </c>
      <c r="P55" s="10">
        <f t="shared" si="5"/>
        <v>0</v>
      </c>
      <c r="Q55" s="302">
        <f t="shared" si="6"/>
        <v>0</v>
      </c>
      <c r="R55" s="305">
        <f>IF(D55="","",IF(J55="Y",Input!M55,0))</f>
        <v>0</v>
      </c>
      <c r="S55" s="288">
        <f t="shared" si="7"/>
        <v>0</v>
      </c>
      <c r="T55" s="285">
        <f>IF(D55="","",Input!L55)</f>
        <v>0</v>
      </c>
      <c r="U55" s="288">
        <f t="shared" si="8"/>
        <v>0</v>
      </c>
      <c r="V55" s="287">
        <f t="shared" si="9"/>
        <v>0</v>
      </c>
      <c r="W55" s="306">
        <f t="shared" si="10"/>
        <v>0</v>
      </c>
      <c r="X55" s="132">
        <f>IF(D55="","",Input!K55)</f>
        <v>0</v>
      </c>
      <c r="Y55" s="288">
        <f t="shared" si="11"/>
        <v>0</v>
      </c>
      <c r="Z55" s="309">
        <f t="shared" si="12"/>
        <v>21412.5</v>
      </c>
      <c r="AA55" s="56">
        <f t="shared" si="13"/>
        <v>86.875</v>
      </c>
      <c r="AB55" s="56">
        <f>IF(D55="","",Input!N55)</f>
        <v>0</v>
      </c>
      <c r="AC55" s="56">
        <f t="shared" si="14"/>
        <v>239.125</v>
      </c>
      <c r="AD55" s="56">
        <f>IF(D55="","",Input!J55)</f>
        <v>239.125</v>
      </c>
      <c r="AE55" s="56">
        <f t="shared" si="15"/>
        <v>0</v>
      </c>
      <c r="AF55" s="289">
        <f t="shared" si="16"/>
        <v>12.25</v>
      </c>
      <c r="AG55" s="19">
        <f t="shared" si="17"/>
        <v>-152.25</v>
      </c>
      <c r="AH55" s="19">
        <f t="shared" si="18"/>
        <v>-4865.6770833999999</v>
      </c>
      <c r="AI55" s="19">
        <f t="shared" si="19"/>
        <v>-9651.0704949239007</v>
      </c>
      <c r="AJ55" s="317">
        <f>IF(D55="","",MAX(((I55-M55)-(E55-K55))*1.9835,0))</f>
        <v>818.41787499999305</v>
      </c>
      <c r="AK55" s="56">
        <f>IF(D55="","",AK54+AJ55)</f>
        <v>83526.570494923901</v>
      </c>
      <c r="AL55" s="56">
        <f>IF(D55="","",IF(AK54&lt;'day lookup'!$I$1,MIN('day lookup'!$I$1-AK54,AJ55)))</f>
        <v>818.41787499999305</v>
      </c>
      <c r="AM55" s="56">
        <f>IF(D55="","",AM54+AL55)</f>
        <v>83526.570494923901</v>
      </c>
      <c r="AN55" s="56">
        <f>IF(D55="","",IF(AK55&lt;'day lookup'!$I$1,0,MIN(AK55-'day lookup'!$I$1,AJ55)))</f>
        <v>0</v>
      </c>
      <c r="AO55" s="318">
        <f t="shared" si="23"/>
        <v>0</v>
      </c>
      <c r="AP55" s="10">
        <f>IF(Revised_Input!F55&gt;0,Revised_Input!F55,IF(Input!F55&lt;990000,Input!F55,""))</f>
        <v>8086.25</v>
      </c>
      <c r="AQ55" s="50"/>
      <c r="AS55" s="50"/>
      <c r="AT55" s="259"/>
      <c r="AU55" s="260"/>
      <c r="BL55" s="251"/>
      <c r="BN55" s="251"/>
      <c r="BO55" s="251"/>
    </row>
    <row r="56" spans="1:67">
      <c r="A56" s="67" t="str">
        <f ca="1">OFFSET('day lookup'!$A$1,WEEKDAY(B56)-1,0)</f>
        <v>WED</v>
      </c>
      <c r="B56" s="28">
        <f>Input!A56</f>
        <v>42872</v>
      </c>
      <c r="C56" s="274">
        <f>IF(D56&lt;&gt;"",interp(D56,AreaCapacity!$A$3:$B$245,2),"")</f>
        <v>7734.869074074074</v>
      </c>
      <c r="D56" s="10">
        <f>IF(AND(Revised_Input!B56&gt;0,Revised_Input!B56&lt;104000),Revised_Input!B56,IF(Input!B56&lt;990000,Input!B56,""))</f>
        <v>74272.95</v>
      </c>
      <c r="E56" s="10">
        <f>IF(Revised_Input!G56&gt;0,Revised_Input!G56/1.9835,IF(Input!G56&lt;990000,Input!G56,""))</f>
        <v>3.5089999999999999</v>
      </c>
      <c r="F56" s="10">
        <f>IF(Revised_Input!C56&gt;0,Revised_Input!C56,IF(Input!C56&lt;990000,Input!C56,""))</f>
        <v>260.75</v>
      </c>
      <c r="G56" s="10">
        <f>IF(Revised_Input!D56&gt;0,Revised_Input!D56,IF(Input!D56&lt;990000,Input!D56,""))</f>
        <v>22.215624999999999</v>
      </c>
      <c r="H56" s="190">
        <f t="shared" si="0"/>
        <v>238.53437500000001</v>
      </c>
      <c r="I56" s="267">
        <f t="shared" si="1"/>
        <v>442.42149448575606</v>
      </c>
      <c r="J56" s="417" t="str">
        <f>IF(Input!H56="","",Input!H56)</f>
        <v>N</v>
      </c>
      <c r="K56" s="285">
        <f t="shared" si="2"/>
        <v>0</v>
      </c>
      <c r="L56" s="181">
        <f>IF(D56="","",IF(J56="Y",I56+G56,MIN(Input!I56,I56+G56-K56)))</f>
        <v>110</v>
      </c>
      <c r="M56" s="181">
        <f t="shared" si="3"/>
        <v>87.784374999999997</v>
      </c>
      <c r="N56" s="294">
        <f>IF(Revised_Input!E56&gt;0,Revised_Input!E56,IF(Input!E56&lt;990000,Input!E56,""))</f>
        <v>331.61458329999999</v>
      </c>
      <c r="O56" s="286">
        <f t="shared" si="4"/>
        <v>7704.4966529266503</v>
      </c>
      <c r="P56" s="10">
        <f t="shared" si="5"/>
        <v>0</v>
      </c>
      <c r="Q56" s="302">
        <f t="shared" si="6"/>
        <v>0</v>
      </c>
      <c r="R56" s="305">
        <f>IF(D56="","",IF(J56="Y",Input!M56,0))</f>
        <v>0</v>
      </c>
      <c r="S56" s="288">
        <f t="shared" si="7"/>
        <v>0</v>
      </c>
      <c r="T56" s="285">
        <f>IF(D56="","",Input!L56)</f>
        <v>0</v>
      </c>
      <c r="U56" s="288">
        <f t="shared" si="8"/>
        <v>0</v>
      </c>
      <c r="V56" s="287">
        <f t="shared" si="9"/>
        <v>0</v>
      </c>
      <c r="W56" s="306">
        <f t="shared" si="10"/>
        <v>0</v>
      </c>
      <c r="X56" s="132">
        <f>IF(D56="","",Input!K56)</f>
        <v>0</v>
      </c>
      <c r="Y56" s="288">
        <f t="shared" si="11"/>
        <v>0</v>
      </c>
      <c r="Z56" s="309">
        <f t="shared" si="12"/>
        <v>21412.5</v>
      </c>
      <c r="AA56" s="56">
        <f t="shared" si="13"/>
        <v>87.784374999999997</v>
      </c>
      <c r="AB56" s="56">
        <f>IF(D56="","",Input!N56)</f>
        <v>0</v>
      </c>
      <c r="AC56" s="56">
        <f t="shared" si="14"/>
        <v>238.53437500000001</v>
      </c>
      <c r="AD56" s="56">
        <f>IF(D56="","",Input!J56)</f>
        <v>238.53437500000001</v>
      </c>
      <c r="AE56" s="56">
        <f t="shared" si="15"/>
        <v>0</v>
      </c>
      <c r="AF56" s="289">
        <f t="shared" si="16"/>
        <v>10.75</v>
      </c>
      <c r="AG56" s="19">
        <f t="shared" si="17"/>
        <v>-150.75</v>
      </c>
      <c r="AH56" s="19">
        <f t="shared" si="18"/>
        <v>-5016.4270833999999</v>
      </c>
      <c r="AI56" s="19">
        <f t="shared" si="19"/>
        <v>-9950.0831199239001</v>
      </c>
      <c r="AJ56" s="317">
        <f t="shared" si="20"/>
        <v>696.46262499999705</v>
      </c>
      <c r="AK56" s="56">
        <f t="shared" si="21"/>
        <v>84223.033119923901</v>
      </c>
      <c r="AL56" s="56">
        <f>IF(D56="","",IF(AK55&lt;'day lookup'!$I$1,MIN('day lookup'!$I$1-AK55,AJ56)))</f>
        <v>696.46262499999705</v>
      </c>
      <c r="AM56" s="56">
        <f t="shared" si="22"/>
        <v>84223.033119923901</v>
      </c>
      <c r="AN56" s="56">
        <f>IF(D56="","",IF(AK56&lt;'day lookup'!$I$1,0,MIN(AK56-'day lookup'!$I$1,AJ56)))</f>
        <v>0</v>
      </c>
      <c r="AO56" s="318">
        <f t="shared" si="23"/>
        <v>0</v>
      </c>
      <c r="AP56" s="10">
        <f>IF(Revised_Input!F56&gt;0,Revised_Input!F56,IF(Input!F56&lt;990000,Input!F56,""))</f>
        <v>7852.0833333</v>
      </c>
      <c r="AQ56" s="50"/>
      <c r="AS56" s="50"/>
      <c r="AT56" s="259"/>
      <c r="AU56" s="260"/>
      <c r="BL56" s="251"/>
      <c r="BN56" s="251"/>
      <c r="BO56" s="251"/>
    </row>
    <row r="57" spans="1:67">
      <c r="A57" s="67" t="str">
        <f ca="1">OFFSET('day lookup'!$A$1,WEEKDAY(B57)-1,0)</f>
        <v>THU</v>
      </c>
      <c r="B57" s="28">
        <f>Input!A57</f>
        <v>42873</v>
      </c>
      <c r="C57" s="274">
        <f>IF(D57&lt;&gt;"",interp(D57,AreaCapacity!$A$3:$B$245,2),"")</f>
        <v>7735.2489815950921</v>
      </c>
      <c r="D57" s="10">
        <f>IF(AND(Revised_Input!B57&gt;0,Revised_Input!B57&lt;104000),Revised_Input!B57,IF(Input!B57&lt;990000,Input!B57,""))</f>
        <v>74581.919999999998</v>
      </c>
      <c r="E57" s="10">
        <f>IF(Revised_Input!G57&gt;0,Revised_Input!G57/1.9835,IF(Input!G57&lt;990000,Input!G57,""))</f>
        <v>3.5190800000000002</v>
      </c>
      <c r="F57" s="10">
        <f>IF(Revised_Input!C57&gt;0,Revised_Input!C57,IF(Input!C57&lt;990000,Input!C57,""))</f>
        <v>256.875</v>
      </c>
      <c r="G57" s="10">
        <f>IF(Revised_Input!D57&gt;0,Revised_Input!D57,IF(Input!D57&lt;990000,Input!D57,""))</f>
        <v>20.90625</v>
      </c>
      <c r="H57" s="190">
        <f t="shared" si="0"/>
        <v>235.96875</v>
      </c>
      <c r="I57" s="267">
        <f t="shared" si="1"/>
        <v>395.25793335266002</v>
      </c>
      <c r="J57" s="417" t="str">
        <f>IF(Input!H57="","",Input!H57)</f>
        <v>N</v>
      </c>
      <c r="K57" s="285">
        <f t="shared" si="2"/>
        <v>0</v>
      </c>
      <c r="L57" s="181">
        <f>IF(D57="","",IF(J57="Y",I57+G57,MIN(Input!I57,I57+G57-K57)))</f>
        <v>110</v>
      </c>
      <c r="M57" s="181">
        <f t="shared" si="3"/>
        <v>89.09375</v>
      </c>
      <c r="N57" s="294">
        <f>IF(Revised_Input!E57&gt;0,Revised_Input!E57,IF(Input!E57&lt;990000,Input!E57,""))</f>
        <v>251.32291670000001</v>
      </c>
      <c r="O57" s="286">
        <f t="shared" si="4"/>
        <v>8202.9956582011</v>
      </c>
      <c r="P57" s="10">
        <f t="shared" si="5"/>
        <v>0</v>
      </c>
      <c r="Q57" s="302">
        <f t="shared" si="6"/>
        <v>0</v>
      </c>
      <c r="R57" s="305">
        <f>IF(D57="","",IF(J57="Y",Input!M57,0))</f>
        <v>0</v>
      </c>
      <c r="S57" s="288">
        <f t="shared" si="7"/>
        <v>0</v>
      </c>
      <c r="T57" s="285">
        <f>IF(D57="","",Input!L57)</f>
        <v>0</v>
      </c>
      <c r="U57" s="288">
        <f t="shared" si="8"/>
        <v>0</v>
      </c>
      <c r="V57" s="287">
        <f t="shared" si="9"/>
        <v>0</v>
      </c>
      <c r="W57" s="306">
        <f t="shared" si="10"/>
        <v>0</v>
      </c>
      <c r="X57" s="132">
        <f>IF(D57="","",Input!K57)</f>
        <v>0</v>
      </c>
      <c r="Y57" s="288">
        <f t="shared" si="11"/>
        <v>0</v>
      </c>
      <c r="Z57" s="309">
        <f t="shared" si="12"/>
        <v>21412.5</v>
      </c>
      <c r="AA57" s="56">
        <f t="shared" si="13"/>
        <v>89.09375</v>
      </c>
      <c r="AB57" s="56">
        <f>IF(D57="","",Input!N57)</f>
        <v>0</v>
      </c>
      <c r="AC57" s="56">
        <f t="shared" si="14"/>
        <v>235.96875</v>
      </c>
      <c r="AD57" s="56">
        <f>IF(D57="","",Input!J57)</f>
        <v>235.96875</v>
      </c>
      <c r="AE57" s="56">
        <f t="shared" si="15"/>
        <v>0</v>
      </c>
      <c r="AF57" s="289">
        <f t="shared" si="16"/>
        <v>6.875</v>
      </c>
      <c r="AG57" s="19">
        <f t="shared" si="17"/>
        <v>-146.875</v>
      </c>
      <c r="AH57" s="19">
        <f t="shared" si="18"/>
        <v>-5163.3020833999999</v>
      </c>
      <c r="AI57" s="19">
        <f t="shared" si="19"/>
        <v>-10241.4096824239</v>
      </c>
      <c r="AJ57" s="317">
        <f t="shared" si="20"/>
        <v>600.29656250000119</v>
      </c>
      <c r="AK57" s="56">
        <f t="shared" si="21"/>
        <v>84823.329682423908</v>
      </c>
      <c r="AL57" s="56">
        <f>IF(D57="","",IF(AK56&lt;'day lookup'!$I$1,MIN('day lookup'!$I$1-AK56,AJ57)))</f>
        <v>600.29656250000119</v>
      </c>
      <c r="AM57" s="56">
        <f t="shared" si="22"/>
        <v>84823.329682423908</v>
      </c>
      <c r="AN57" s="56">
        <f>IF(D57="","",IF(AK57&lt;'day lookup'!$I$1,0,MIN(AK57-'day lookup'!$I$1,AJ57)))</f>
        <v>0</v>
      </c>
      <c r="AO57" s="318">
        <f t="shared" si="23"/>
        <v>0</v>
      </c>
      <c r="AP57" s="10">
        <f>IF(Revised_Input!F57&gt;0,Revised_Input!F57,IF(Input!F57&lt;990000,Input!F57,""))</f>
        <v>7422.6041667</v>
      </c>
      <c r="AQ57" s="50"/>
      <c r="AS57" s="50"/>
      <c r="AT57" s="259"/>
      <c r="AU57" s="260"/>
      <c r="BL57" s="251"/>
      <c r="BN57" s="251"/>
      <c r="BO57" s="251"/>
    </row>
    <row r="58" spans="1:67">
      <c r="A58" s="67" t="str">
        <f ca="1">OFFSET('day lookup'!$A$1,WEEKDAY(B58)-1,0)</f>
        <v>FRI</v>
      </c>
      <c r="B58" s="28">
        <f>Input!A58</f>
        <v>42874</v>
      </c>
      <c r="C58" s="274">
        <f>IF(D58&lt;&gt;"",interp(D58,AreaCapacity!$A$3:$B$245,2),"")</f>
        <v>7735.5190552147242</v>
      </c>
      <c r="D58" s="10">
        <f>IF(AND(Revised_Input!B58&gt;0,Revised_Input!B58&lt;104000),Revised_Input!B58,IF(Input!B58&lt;990000,Input!B58,""))</f>
        <v>74802.03</v>
      </c>
      <c r="E58" s="10">
        <f>IF(Revised_Input!G58&gt;0,Revised_Input!G58/1.9835,IF(Input!G58&lt;990000,Input!G58,""))</f>
        <v>3.5291700000000001</v>
      </c>
      <c r="F58" s="10">
        <f>IF(Revised_Input!C58&gt;0,Revised_Input!C58,IF(Input!C58&lt;990000,Input!C58,""))</f>
        <v>255.6875</v>
      </c>
      <c r="G58" s="10">
        <f>IF(Revised_Input!D58&gt;0,Revised_Input!D58,IF(Input!D58&lt;990000,Input!D58,""))</f>
        <v>18.925000000000001</v>
      </c>
      <c r="H58" s="190">
        <f t="shared" si="0"/>
        <v>236.76249999999999</v>
      </c>
      <c r="I58" s="267">
        <f t="shared" si="1"/>
        <v>351.26217668011117</v>
      </c>
      <c r="J58" s="417" t="str">
        <f>IF(Input!H58="","",Input!H58)</f>
        <v>N</v>
      </c>
      <c r="K58" s="285">
        <f t="shared" si="2"/>
        <v>0</v>
      </c>
      <c r="L58" s="181">
        <f>IF(D58="","",IF(J58="Y",I58+G58,MIN(Input!I58,I58+G58-K58)))</f>
        <v>110</v>
      </c>
      <c r="M58" s="181">
        <f t="shared" si="3"/>
        <v>91.075000000000003</v>
      </c>
      <c r="N58" s="294">
        <f>IF(Revised_Input!E58&gt;0,Revised_Input!E58,IF(Input!E58&lt;990000,Input!E58,""))</f>
        <v>181.36458329999999</v>
      </c>
      <c r="O58" s="286">
        <f t="shared" si="4"/>
        <v>8562.7323091766502</v>
      </c>
      <c r="P58" s="10">
        <f t="shared" si="5"/>
        <v>0</v>
      </c>
      <c r="Q58" s="302">
        <f t="shared" si="6"/>
        <v>0</v>
      </c>
      <c r="R58" s="305">
        <f>IF(D58="","",IF(J58="Y",Input!M58,0))</f>
        <v>0</v>
      </c>
      <c r="S58" s="288">
        <f t="shared" si="7"/>
        <v>0</v>
      </c>
      <c r="T58" s="285">
        <f>IF(D58="","",Input!L58)</f>
        <v>0</v>
      </c>
      <c r="U58" s="288">
        <f t="shared" si="8"/>
        <v>0</v>
      </c>
      <c r="V58" s="287">
        <f t="shared" si="9"/>
        <v>0</v>
      </c>
      <c r="W58" s="306">
        <f t="shared" si="10"/>
        <v>0</v>
      </c>
      <c r="X58" s="132">
        <f>IF(D58="","",Input!K58)</f>
        <v>0</v>
      </c>
      <c r="Y58" s="288">
        <f t="shared" si="11"/>
        <v>0</v>
      </c>
      <c r="Z58" s="309">
        <f t="shared" si="12"/>
        <v>21412.5</v>
      </c>
      <c r="AA58" s="56">
        <f t="shared" si="13"/>
        <v>91.075000000000003</v>
      </c>
      <c r="AB58" s="56">
        <f>IF(D58="","",Input!N58)</f>
        <v>0</v>
      </c>
      <c r="AC58" s="56">
        <f t="shared" si="14"/>
        <v>236.76249999999999</v>
      </c>
      <c r="AD58" s="56">
        <f>IF(D58="","",Input!J58)</f>
        <v>236.76249999999999</v>
      </c>
      <c r="AE58" s="56">
        <f t="shared" si="15"/>
        <v>0</v>
      </c>
      <c r="AF58" s="289">
        <f t="shared" si="16"/>
        <v>5.6875</v>
      </c>
      <c r="AG58" s="19">
        <f t="shared" si="17"/>
        <v>-145.6875</v>
      </c>
      <c r="AH58" s="19">
        <f t="shared" si="18"/>
        <v>-5308.9895833999999</v>
      </c>
      <c r="AI58" s="19">
        <f t="shared" si="19"/>
        <v>-10530.3808386739</v>
      </c>
      <c r="AJ58" s="317">
        <f t="shared" si="20"/>
        <v>509.0811562500005</v>
      </c>
      <c r="AK58" s="56">
        <f t="shared" si="21"/>
        <v>85332.41083867391</v>
      </c>
      <c r="AL58" s="56">
        <f>IF(D58="","",IF(AK57&lt;'day lookup'!$I$1,MIN('day lookup'!$I$1-AK57,AJ58)))</f>
        <v>509.0811562500005</v>
      </c>
      <c r="AM58" s="56">
        <f t="shared" si="22"/>
        <v>85332.41083867391</v>
      </c>
      <c r="AN58" s="56">
        <f>IF(D58="","",IF(AK58&lt;'day lookup'!$I$1,0,MIN(AK58-'day lookup'!$I$1,AJ58)))</f>
        <v>0</v>
      </c>
      <c r="AO58" s="318">
        <f t="shared" si="23"/>
        <v>0</v>
      </c>
      <c r="AP58" s="10">
        <f>IF(Revised_Input!F58&gt;0,Revised_Input!F58,IF(Input!F58&lt;990000,Input!F58,""))</f>
        <v>6706.3541667</v>
      </c>
      <c r="AQ58" s="50"/>
      <c r="AS58" s="50"/>
      <c r="AT58" s="259"/>
      <c r="AU58" s="260"/>
      <c r="BL58" s="251"/>
      <c r="BN58" s="251"/>
      <c r="BO58" s="251"/>
    </row>
    <row r="59" spans="1:67">
      <c r="A59" s="67" t="str">
        <f ca="1">OFFSET('day lookup'!$A$1,WEEKDAY(B59)-1,0)</f>
        <v>SAT</v>
      </c>
      <c r="B59" s="28">
        <f>Input!A59</f>
        <v>42875</v>
      </c>
      <c r="C59" s="274">
        <f>IF(D59&lt;&gt;"",interp(D59,AreaCapacity!$A$3:$B$245,2),"")</f>
        <v>7735.7093374233127</v>
      </c>
      <c r="D59" s="10">
        <f>IF(AND(Revised_Input!B59&gt;0,Revised_Input!B59&lt;104000),Revised_Input!B59,IF(Input!B59&lt;990000,Input!B59,""))</f>
        <v>74957.11</v>
      </c>
      <c r="E59" s="10">
        <f>IF(Revised_Input!G59&gt;0,Revised_Input!G59/1.9835,IF(Input!G59&lt;990000,Input!G59,""))</f>
        <v>3.5342099999999999</v>
      </c>
      <c r="F59" s="10">
        <f>IF(Revised_Input!C59&gt;0,Revised_Input!C59,IF(Input!C59&lt;990000,Input!C59,""))</f>
        <v>253.8125</v>
      </c>
      <c r="G59" s="10">
        <f>IF(Revised_Input!D59&gt;0,Revised_Input!D59,IF(Input!D59&lt;990000,Input!D59,""))</f>
        <v>16.754166699999999</v>
      </c>
      <c r="H59" s="190">
        <f t="shared" si="0"/>
        <v>237.05833330000002</v>
      </c>
      <c r="I59" s="267">
        <f t="shared" si="1"/>
        <v>318.77756976836491</v>
      </c>
      <c r="J59" s="417" t="str">
        <f>IF(Input!H59="","",Input!H59)</f>
        <v>N</v>
      </c>
      <c r="K59" s="285">
        <f t="shared" si="2"/>
        <v>0</v>
      </c>
      <c r="L59" s="181">
        <f>IF(D59="","",IF(J59="Y",I59+G59,MIN(Input!I59,I59+G59-K59)))</f>
        <v>110</v>
      </c>
      <c r="M59" s="181">
        <f t="shared" si="3"/>
        <v>93.245833300000001</v>
      </c>
      <c r="N59" s="294">
        <f>IF(Revised_Input!E59&gt;0,Revised_Input!E59,IF(Input!E59&lt;990000,Input!E59,""))</f>
        <v>119.621875</v>
      </c>
      <c r="O59" s="286">
        <f t="shared" si="4"/>
        <v>8800.0022982391511</v>
      </c>
      <c r="P59" s="10">
        <f t="shared" si="5"/>
        <v>0</v>
      </c>
      <c r="Q59" s="302">
        <f t="shared" si="6"/>
        <v>0</v>
      </c>
      <c r="R59" s="305">
        <f>IF(D59="","",IF(J59="Y",Input!M59,0))</f>
        <v>0</v>
      </c>
      <c r="S59" s="288">
        <f t="shared" si="7"/>
        <v>0</v>
      </c>
      <c r="T59" s="285">
        <f>IF(D59="","",Input!L59)</f>
        <v>0</v>
      </c>
      <c r="U59" s="288">
        <f t="shared" si="8"/>
        <v>0</v>
      </c>
      <c r="V59" s="287">
        <f t="shared" si="9"/>
        <v>0</v>
      </c>
      <c r="W59" s="306">
        <f t="shared" si="10"/>
        <v>0</v>
      </c>
      <c r="X59" s="132">
        <f>IF(D59="","",Input!K59)</f>
        <v>0</v>
      </c>
      <c r="Y59" s="288">
        <f t="shared" si="11"/>
        <v>0</v>
      </c>
      <c r="Z59" s="309">
        <f t="shared" si="12"/>
        <v>21412.5</v>
      </c>
      <c r="AA59" s="56">
        <f t="shared" si="13"/>
        <v>93.245833300000001</v>
      </c>
      <c r="AB59" s="56">
        <f>IF(D59="","",Input!N59)</f>
        <v>0</v>
      </c>
      <c r="AC59" s="56">
        <f t="shared" si="14"/>
        <v>237.05833330000002</v>
      </c>
      <c r="AD59" s="56">
        <f>IF(D59="","",Input!J59)</f>
        <v>237.05833330000002</v>
      </c>
      <c r="AE59" s="56">
        <f t="shared" si="15"/>
        <v>0</v>
      </c>
      <c r="AF59" s="289">
        <f t="shared" si="16"/>
        <v>3.8125</v>
      </c>
      <c r="AG59" s="19">
        <f t="shared" si="17"/>
        <v>-143.8125</v>
      </c>
      <c r="AH59" s="19">
        <f t="shared" si="18"/>
        <v>-5452.8020833999999</v>
      </c>
      <c r="AI59" s="19">
        <f t="shared" si="19"/>
        <v>-10815.6329324239</v>
      </c>
      <c r="AJ59" s="317">
        <f t="shared" si="20"/>
        <v>440.33209375000177</v>
      </c>
      <c r="AK59" s="56">
        <f t="shared" si="21"/>
        <v>85772.742932423906</v>
      </c>
      <c r="AL59" s="56">
        <f>IF(D59="","",IF(AK58&lt;'day lookup'!$I$1,MIN('day lookup'!$I$1-AK58,AJ59)))</f>
        <v>440.33209375000177</v>
      </c>
      <c r="AM59" s="56">
        <f t="shared" si="22"/>
        <v>85772.742932423906</v>
      </c>
      <c r="AN59" s="56">
        <f>IF(D59="","",IF(AK59&lt;'day lookup'!$I$1,0,MIN(AK59-'day lookup'!$I$1,AJ59)))</f>
        <v>0</v>
      </c>
      <c r="AO59" s="318">
        <f t="shared" si="23"/>
        <v>0</v>
      </c>
      <c r="AP59" s="10">
        <f>IF(Revised_Input!F59&gt;0,Revised_Input!F59,IF(Input!F59&lt;990000,Input!F59,""))</f>
        <v>5962.1875</v>
      </c>
      <c r="AQ59" s="50"/>
      <c r="AS59" s="50"/>
      <c r="AT59" s="259"/>
      <c r="AU59" s="260"/>
      <c r="BL59" s="251"/>
      <c r="BN59" s="251"/>
      <c r="BO59" s="251"/>
    </row>
    <row r="60" spans="1:67">
      <c r="A60" s="67" t="str">
        <f ca="1">OFFSET('day lookup'!$A$1,WEEKDAY(B60)-1,0)</f>
        <v>SUN</v>
      </c>
      <c r="B60" s="28">
        <f>Input!A60</f>
        <v>42876</v>
      </c>
      <c r="C60" s="274">
        <f>IF(D60&lt;&gt;"",interp(D60,AreaCapacity!$A$3:$B$245,2),"")</f>
        <v>7735.8797791411043</v>
      </c>
      <c r="D60" s="10">
        <f>IF(AND(Revised_Input!B60&gt;0,Revised_Input!B60&lt;104000),Revised_Input!B60,IF(Input!B60&lt;990000,Input!B60,""))</f>
        <v>75096.02</v>
      </c>
      <c r="E60" s="10">
        <f>IF(Revised_Input!G60&gt;0,Revised_Input!G60/1.9835,IF(Input!G60&lt;990000,Input!G60,""))</f>
        <v>3.5342099999999999</v>
      </c>
      <c r="F60" s="10">
        <f>IF(Revised_Input!C60&gt;0,Revised_Input!C60,IF(Input!C60&lt;990000,Input!C60,""))</f>
        <v>252.75</v>
      </c>
      <c r="G60" s="10">
        <f>IF(Revised_Input!D60&gt;0,Revised_Input!D60,IF(Input!D60&lt;990000,Input!D60,""))</f>
        <v>15.136458299999999</v>
      </c>
      <c r="H60" s="190">
        <f t="shared" si="0"/>
        <v>237.61354170000001</v>
      </c>
      <c r="I60" s="267">
        <f t="shared" si="1"/>
        <v>311.1805220554341</v>
      </c>
      <c r="J60" s="417" t="str">
        <f>IF(Input!H60="","",Input!H60)</f>
        <v>N</v>
      </c>
      <c r="K60" s="285">
        <f t="shared" si="2"/>
        <v>0</v>
      </c>
      <c r="L60" s="181">
        <f>IF(D60="","",IF(J60="Y",I60+G60,MIN(Input!I60,I60+G60-K60)))</f>
        <v>110</v>
      </c>
      <c r="M60" s="181">
        <f>IF(D60="","",MAX(L60-G60,0))</f>
        <v>94.863541699999999</v>
      </c>
      <c r="N60" s="294">
        <f>IF(Revised_Input!E60&gt;0,Revised_Input!E60,IF(Input!E60&lt;990000,Input!E60,""))</f>
        <v>79.897916699999996</v>
      </c>
      <c r="O60" s="286">
        <f t="shared" si="4"/>
        <v>8958.4798160136015</v>
      </c>
      <c r="P60" s="10">
        <f t="shared" si="5"/>
        <v>0</v>
      </c>
      <c r="Q60" s="302">
        <f t="shared" si="6"/>
        <v>0</v>
      </c>
      <c r="R60" s="305">
        <f>IF(D60="","",IF(J60="Y",Input!M60,0))</f>
        <v>0</v>
      </c>
      <c r="S60" s="288">
        <f t="shared" si="7"/>
        <v>0</v>
      </c>
      <c r="T60" s="285">
        <f>IF(D60="","",Input!L60)</f>
        <v>0</v>
      </c>
      <c r="U60" s="288">
        <f t="shared" si="8"/>
        <v>0</v>
      </c>
      <c r="V60" s="287">
        <f t="shared" si="9"/>
        <v>0</v>
      </c>
      <c r="W60" s="306">
        <f t="shared" si="10"/>
        <v>0</v>
      </c>
      <c r="X60" s="132">
        <f>IF(D60="","",Input!K60)</f>
        <v>0</v>
      </c>
      <c r="Y60" s="288">
        <f t="shared" si="11"/>
        <v>0</v>
      </c>
      <c r="Z60" s="309">
        <f t="shared" si="12"/>
        <v>21412.5</v>
      </c>
      <c r="AA60" s="56">
        <f t="shared" si="13"/>
        <v>94.863541699999999</v>
      </c>
      <c r="AB60" s="56">
        <f>IF(D60="","",Input!N60)</f>
        <v>0</v>
      </c>
      <c r="AC60" s="56">
        <f t="shared" si="14"/>
        <v>237.61354170000001</v>
      </c>
      <c r="AD60" s="56">
        <f>IF(D60="","",Input!J60)</f>
        <v>237.61354170000001</v>
      </c>
      <c r="AE60" s="56">
        <f t="shared" si="15"/>
        <v>0</v>
      </c>
      <c r="AF60" s="289">
        <f t="shared" si="16"/>
        <v>2.75</v>
      </c>
      <c r="AG60" s="19">
        <f t="shared" si="17"/>
        <v>-142.75</v>
      </c>
      <c r="AH60" s="19">
        <f t="shared" si="18"/>
        <v>-5595.5520833999999</v>
      </c>
      <c r="AI60" s="19">
        <f t="shared" si="19"/>
        <v>-11098.7775574239</v>
      </c>
      <c r="AJ60" s="317">
        <f>IF(D60="","",MAX(((I60-M60)-(E60-K60))*1.9835,0))</f>
        <v>422.05462500000357</v>
      </c>
      <c r="AK60" s="56">
        <f t="shared" si="21"/>
        <v>86194.79755742391</v>
      </c>
      <c r="AL60" s="56">
        <f>IF(D60="","",IF(AK59&lt;'day lookup'!$I$1,MIN('day lookup'!$I$1-AK59,AJ60)))</f>
        <v>422.05462500000357</v>
      </c>
      <c r="AM60" s="56">
        <f t="shared" si="22"/>
        <v>86194.79755742391</v>
      </c>
      <c r="AN60" s="56">
        <f>IF(D60="","",IF(AK60&lt;'day lookup'!$I$1,0,MIN(AK60-'day lookup'!$I$1,AJ60)))</f>
        <v>0</v>
      </c>
      <c r="AO60" s="318">
        <f t="shared" si="23"/>
        <v>0</v>
      </c>
      <c r="AP60" s="10">
        <f>IF(Revised_Input!F60&gt;0,Revised_Input!F60,IF(Input!F60&lt;990000,Input!F60,""))</f>
        <v>5391.4583333</v>
      </c>
      <c r="AQ60" s="50"/>
      <c r="AS60" s="50"/>
      <c r="AT60" s="259"/>
      <c r="AU60" s="260"/>
      <c r="BL60" s="251"/>
      <c r="BN60" s="251"/>
      <c r="BO60" s="251"/>
    </row>
    <row r="61" spans="1:67">
      <c r="A61" s="67" t="str">
        <f ca="1">OFFSET('day lookup'!$A$1,WEEKDAY(B61)-1,0)</f>
        <v>MON</v>
      </c>
      <c r="B61" s="28">
        <f>Input!A61</f>
        <v>42877</v>
      </c>
      <c r="C61" s="274">
        <f>IF(D61&lt;&gt;"",interp(D61,AreaCapacity!$A$3:$B$245,2),"")</f>
        <v>7736.0500365408043</v>
      </c>
      <c r="D61" s="10">
        <f>IF(AND(Revised_Input!B61&gt;0,Revised_Input!B61&lt;104000),Revised_Input!B61,IF(Input!B61&lt;990000,Input!B61,""))</f>
        <v>75235.08</v>
      </c>
      <c r="E61" s="10">
        <f>IF(Revised_Input!G61&gt;0,Revised_Input!G61/1.9835,IF(Input!G61&lt;990000,Input!G61,""))</f>
        <v>3.53925</v>
      </c>
      <c r="F61" s="10">
        <f>IF(Revised_Input!C61&gt;0,Revised_Input!C61,IF(Input!C61&lt;990000,Input!C61,""))</f>
        <v>251</v>
      </c>
      <c r="G61" s="10">
        <f>IF(Revised_Input!D61&gt;0,Revised_Input!D61,IF(Input!D61&lt;990000,Input!D61,""))</f>
        <v>14.134375</v>
      </c>
      <c r="H61" s="190">
        <f t="shared" si="0"/>
        <v>236.86562499999999</v>
      </c>
      <c r="I61" s="267">
        <f t="shared" si="1"/>
        <v>310.51326925258263</v>
      </c>
      <c r="J61" s="417" t="str">
        <f>IF(Input!H61="","",Input!H61)</f>
        <v>N</v>
      </c>
      <c r="K61" s="285">
        <f t="shared" si="2"/>
        <v>0</v>
      </c>
      <c r="L61" s="181">
        <f>IF(D61="","",IF(J61="Y",I61+G61,MIN(Input!I61,I61+G61-K61)))</f>
        <v>110</v>
      </c>
      <c r="M61" s="181">
        <f t="shared" si="3"/>
        <v>95.865624999999994</v>
      </c>
      <c r="N61" s="294">
        <f>IF(Revised_Input!E61&gt;0,Revised_Input!E61,IF(Input!E61&lt;990000,Input!E61,""))</f>
        <v>78.491666699999996</v>
      </c>
      <c r="O61" s="286">
        <f t="shared" si="4"/>
        <v>9114.1680369130518</v>
      </c>
      <c r="P61" s="10">
        <f t="shared" si="5"/>
        <v>0</v>
      </c>
      <c r="Q61" s="302">
        <f t="shared" si="6"/>
        <v>0</v>
      </c>
      <c r="R61" s="305">
        <f>IF(D61="","",IF(J61="Y",Input!M61,0))</f>
        <v>0</v>
      </c>
      <c r="S61" s="288">
        <f t="shared" si="7"/>
        <v>0</v>
      </c>
      <c r="T61" s="285">
        <f>IF(D61="","",Input!L61)</f>
        <v>0</v>
      </c>
      <c r="U61" s="288">
        <f t="shared" si="8"/>
        <v>0</v>
      </c>
      <c r="V61" s="287">
        <f t="shared" si="9"/>
        <v>0</v>
      </c>
      <c r="W61" s="306">
        <f t="shared" si="10"/>
        <v>0</v>
      </c>
      <c r="X61" s="132">
        <f>IF(D61="","",Input!K61)</f>
        <v>0</v>
      </c>
      <c r="Y61" s="288">
        <f t="shared" si="11"/>
        <v>0</v>
      </c>
      <c r="Z61" s="309">
        <f t="shared" si="12"/>
        <v>21412.5</v>
      </c>
      <c r="AA61" s="56">
        <f t="shared" si="13"/>
        <v>95.865624999999994</v>
      </c>
      <c r="AB61" s="56">
        <f>IF(D61="","",Input!N61)</f>
        <v>0</v>
      </c>
      <c r="AC61" s="56">
        <f t="shared" si="14"/>
        <v>236.86562499999999</v>
      </c>
      <c r="AD61" s="56">
        <f>IF(D61="","",Input!J61)</f>
        <v>236.86562499999999</v>
      </c>
      <c r="AE61" s="56">
        <f t="shared" si="15"/>
        <v>0</v>
      </c>
      <c r="AF61" s="289">
        <f t="shared" si="16"/>
        <v>1</v>
      </c>
      <c r="AG61" s="19">
        <f t="shared" si="17"/>
        <v>-141</v>
      </c>
      <c r="AH61" s="19">
        <f t="shared" si="18"/>
        <v>-5736.5520833999999</v>
      </c>
      <c r="AI61" s="19">
        <f t="shared" si="19"/>
        <v>-11378.451057423899</v>
      </c>
      <c r="AJ61" s="317">
        <f t="shared" si="20"/>
        <v>418.73349999999766</v>
      </c>
      <c r="AK61" s="56">
        <f t="shared" si="21"/>
        <v>86613.531057423912</v>
      </c>
      <c r="AL61" s="56">
        <f>IF(D61="","",IF(AK60&lt;'day lookup'!$I$1,MIN('day lookup'!$I$1-AK60,AJ61)))</f>
        <v>418.73349999999766</v>
      </c>
      <c r="AM61" s="56">
        <f t="shared" si="22"/>
        <v>86613.531057423912</v>
      </c>
      <c r="AN61" s="56">
        <f>IF(D61="","",IF(AK61&lt;'day lookup'!$I$1,0,MIN(AK61-'day lookup'!$I$1,AJ61)))</f>
        <v>0</v>
      </c>
      <c r="AO61" s="318">
        <f t="shared" si="23"/>
        <v>0</v>
      </c>
      <c r="AP61" s="10">
        <f>IF(Revised_Input!F61&gt;0,Revised_Input!F61,IF(Input!F61&lt;990000,Input!F61,""))</f>
        <v>4912.7083333</v>
      </c>
      <c r="AQ61" s="50"/>
      <c r="AS61" s="50"/>
      <c r="AT61" s="259"/>
      <c r="AU61" s="260"/>
      <c r="BL61" s="251"/>
      <c r="BN61" s="251"/>
      <c r="BO61" s="251"/>
    </row>
    <row r="62" spans="1:67">
      <c r="A62" s="67" t="str">
        <f ca="1">OFFSET('day lookup'!$A$1,WEEKDAY(B62)-1,0)</f>
        <v>TUE</v>
      </c>
      <c r="B62" s="28">
        <f>Input!A62</f>
        <v>42878</v>
      </c>
      <c r="C62" s="274">
        <f>IF(D62&lt;&gt;"",interp(D62,AreaCapacity!$A$3:$B$245,2),"")</f>
        <v>7736.2200974421439</v>
      </c>
      <c r="D62" s="10">
        <f>IF(AND(Revised_Input!B62&gt;0,Revised_Input!B62&lt;104000),Revised_Input!B62,IF(Input!B62&lt;990000,Input!B62,""))</f>
        <v>75374.7</v>
      </c>
      <c r="E62" s="10">
        <f>IF(Revised_Input!G62&gt;0,Revised_Input!G62/1.9835,IF(Input!G62&lt;990000,Input!G62,""))</f>
        <v>3.5442900000000002</v>
      </c>
      <c r="F62" s="10">
        <f>IF(Revised_Input!C62&gt;0,Revised_Input!C62,IF(Input!C62&lt;990000,Input!C62,""))</f>
        <v>226.34375</v>
      </c>
      <c r="G62" s="10">
        <f>IF(Revised_Input!D62&gt;0,Revised_Input!D62,IF(Input!D62&lt;990000,Input!D62,""))</f>
        <v>13.3291667</v>
      </c>
      <c r="H62" s="190">
        <f t="shared" si="0"/>
        <v>213.0145833</v>
      </c>
      <c r="I62" s="267">
        <f t="shared" si="1"/>
        <v>286.94959676861373</v>
      </c>
      <c r="J62" s="417" t="str">
        <f>IF(Input!H62="","",Input!H62)</f>
        <v>N</v>
      </c>
      <c r="K62" s="285">
        <f t="shared" si="2"/>
        <v>0</v>
      </c>
      <c r="L62" s="181">
        <f>IF(D62="","",IF(J62="Y",I62+G62,MIN(Input!I62,I62+G62-K62)))</f>
        <v>110</v>
      </c>
      <c r="M62" s="181">
        <f t="shared" si="3"/>
        <v>96.670833299999998</v>
      </c>
      <c r="N62" s="294">
        <f>IF(Revised_Input!E62&gt;0,Revised_Input!E62,IF(Input!E62&lt;990000,Input!E62,""))</f>
        <v>75.71875</v>
      </c>
      <c r="O62" s="286">
        <f t="shared" si="4"/>
        <v>9264.3561775380513</v>
      </c>
      <c r="P62" s="10">
        <f t="shared" si="5"/>
        <v>0</v>
      </c>
      <c r="Q62" s="302">
        <f t="shared" si="6"/>
        <v>0</v>
      </c>
      <c r="R62" s="305">
        <f>IF(D62="","",IF(J62="Y",Input!M62,0))</f>
        <v>0</v>
      </c>
      <c r="S62" s="288">
        <f t="shared" si="7"/>
        <v>0</v>
      </c>
      <c r="T62" s="285">
        <f>IF(D62="","",Input!L62)</f>
        <v>0</v>
      </c>
      <c r="U62" s="288">
        <f t="shared" si="8"/>
        <v>0</v>
      </c>
      <c r="V62" s="287">
        <f t="shared" si="9"/>
        <v>0</v>
      </c>
      <c r="W62" s="306">
        <f t="shared" si="10"/>
        <v>0</v>
      </c>
      <c r="X62" s="132">
        <f>IF(D62="","",Input!K62)</f>
        <v>0</v>
      </c>
      <c r="Y62" s="288">
        <f t="shared" si="11"/>
        <v>0</v>
      </c>
      <c r="Z62" s="309">
        <f t="shared" si="12"/>
        <v>21412.5</v>
      </c>
      <c r="AA62" s="56">
        <f t="shared" si="13"/>
        <v>96.670833299999998</v>
      </c>
      <c r="AB62" s="56">
        <f>IF(D62="","",Input!N62)</f>
        <v>0</v>
      </c>
      <c r="AC62" s="56">
        <f t="shared" si="14"/>
        <v>213.0145833</v>
      </c>
      <c r="AD62" s="56">
        <f>IF(D62="","",Input!J62)</f>
        <v>213.0145833</v>
      </c>
      <c r="AE62" s="56">
        <f t="shared" si="15"/>
        <v>0</v>
      </c>
      <c r="AF62" s="289">
        <f t="shared" si="16"/>
        <v>0</v>
      </c>
      <c r="AG62" s="19">
        <f t="shared" si="17"/>
        <v>-116.34375</v>
      </c>
      <c r="AH62" s="19">
        <f t="shared" si="18"/>
        <v>-5852.8958333999999</v>
      </c>
      <c r="AI62" s="19">
        <f t="shared" si="19"/>
        <v>-11609.2188855489</v>
      </c>
      <c r="AJ62" s="317">
        <f t="shared" si="20"/>
        <v>370.38782812499539</v>
      </c>
      <c r="AK62" s="56">
        <f t="shared" si="21"/>
        <v>86983.918885548905</v>
      </c>
      <c r="AL62" s="56">
        <f>IF(D62="","",IF(AK61&lt;'day lookup'!$I$1,MIN('day lookup'!$I$1-AK61,AJ62)))</f>
        <v>370.38782812499539</v>
      </c>
      <c r="AM62" s="56">
        <f t="shared" si="22"/>
        <v>86983.918885548905</v>
      </c>
      <c r="AN62" s="56">
        <f>IF(D62="","",IF(AK62&lt;'day lookup'!$I$1,0,MIN(AK62-'day lookup'!$I$1,AJ62)))</f>
        <v>0</v>
      </c>
      <c r="AO62" s="318">
        <f t="shared" si="23"/>
        <v>0</v>
      </c>
      <c r="AP62" s="10">
        <f>IF(Revised_Input!F62&gt;0,Revised_Input!F62,IF(Input!F62&lt;990000,Input!F62,""))</f>
        <v>4639.4791667</v>
      </c>
      <c r="AQ62" s="50"/>
      <c r="AS62" s="50"/>
      <c r="AT62" s="259"/>
      <c r="AU62" s="260"/>
      <c r="BL62" s="251"/>
      <c r="BN62" s="251"/>
      <c r="BO62" s="251"/>
    </row>
    <row r="63" spans="1:67">
      <c r="A63" s="67" t="str">
        <f ca="1">OFFSET('day lookup'!$A$1,WEEKDAY(B63)-1,0)</f>
        <v>WED</v>
      </c>
      <c r="B63" s="28">
        <f>Input!A63</f>
        <v>42879</v>
      </c>
      <c r="C63" s="274">
        <f>IF(D63&lt;&gt;"",interp(D63,AreaCapacity!$A$3:$B$245,2),"")</f>
        <v>7736.4797320341049</v>
      </c>
      <c r="D63" s="10">
        <f>IF(AND(Revised_Input!B63&gt;0,Revised_Input!B63&lt;104000),Revised_Input!B63,IF(Input!B63&lt;990000,Input!B63,""))</f>
        <v>75587.86</v>
      </c>
      <c r="E63" s="10">
        <f>IF(Revised_Input!G63&gt;0,Revised_Input!G63/1.9835,IF(Input!G63&lt;990000,Input!G63,""))</f>
        <v>3.5493299999999999</v>
      </c>
      <c r="F63" s="10">
        <f>IF(Revised_Input!C63&gt;0,Revised_Input!C63,IF(Input!C63&lt;990000,Input!C63,""))</f>
        <v>192.1875</v>
      </c>
      <c r="G63" s="10">
        <f>IF(Revised_Input!D63&gt;0,Revised_Input!D63,IF(Input!D63&lt;990000,Input!D63,""))</f>
        <v>12.675000000000001</v>
      </c>
      <c r="H63" s="190">
        <f t="shared" si="0"/>
        <v>179.51249999999999</v>
      </c>
      <c r="I63" s="267">
        <f t="shared" si="1"/>
        <v>290.52842944542647</v>
      </c>
      <c r="J63" s="417" t="str">
        <f>IF(Input!H63="","",Input!H63)</f>
        <v>N</v>
      </c>
      <c r="K63" s="285">
        <f t="shared" si="2"/>
        <v>0</v>
      </c>
      <c r="L63" s="181">
        <f>IF(D63="","",IF(J63="Y",I63+G63,MIN(Input!I63,I63+G63-K63)))</f>
        <v>110</v>
      </c>
      <c r="M63" s="181">
        <f t="shared" si="3"/>
        <v>97.325000000000003</v>
      </c>
      <c r="N63" s="294">
        <f>IF(Revised_Input!E63&gt;0,Revised_Input!E63,IF(Input!E63&lt;990000,Input!E63,""))</f>
        <v>102.23125</v>
      </c>
      <c r="O63" s="286">
        <f t="shared" si="4"/>
        <v>9467.1318619130507</v>
      </c>
      <c r="P63" s="10">
        <f t="shared" si="5"/>
        <v>0</v>
      </c>
      <c r="Q63" s="302">
        <f t="shared" si="6"/>
        <v>0</v>
      </c>
      <c r="R63" s="305">
        <f>IF(D63="","",IF(J63="Y",Input!M63,0))</f>
        <v>0</v>
      </c>
      <c r="S63" s="288">
        <f t="shared" si="7"/>
        <v>0</v>
      </c>
      <c r="T63" s="285">
        <f>IF(D63="","",Input!L63)</f>
        <v>0</v>
      </c>
      <c r="U63" s="288">
        <f t="shared" si="8"/>
        <v>0</v>
      </c>
      <c r="V63" s="287">
        <f t="shared" si="9"/>
        <v>0</v>
      </c>
      <c r="W63" s="306">
        <f t="shared" si="10"/>
        <v>0</v>
      </c>
      <c r="X63" s="132">
        <f>IF(D63="","",Input!K63)</f>
        <v>0</v>
      </c>
      <c r="Y63" s="288">
        <f t="shared" si="11"/>
        <v>0</v>
      </c>
      <c r="Z63" s="309">
        <f t="shared" si="12"/>
        <v>21412.5</v>
      </c>
      <c r="AA63" s="56">
        <f t="shared" si="13"/>
        <v>97.325000000000003</v>
      </c>
      <c r="AB63" s="56">
        <f>IF(D63="","",Input!N63)</f>
        <v>0</v>
      </c>
      <c r="AC63" s="56">
        <f t="shared" si="14"/>
        <v>179.51249999999999</v>
      </c>
      <c r="AD63" s="56">
        <f>IF(D63="","",Input!J63)</f>
        <v>179.51249999999999</v>
      </c>
      <c r="AE63" s="56">
        <f t="shared" si="15"/>
        <v>0</v>
      </c>
      <c r="AF63" s="289">
        <f t="shared" si="16"/>
        <v>0</v>
      </c>
      <c r="AG63" s="19">
        <f t="shared" si="17"/>
        <v>-82.187499999999986</v>
      </c>
      <c r="AH63" s="19">
        <f t="shared" si="18"/>
        <v>-5935.0833333999999</v>
      </c>
      <c r="AI63" s="19">
        <f t="shared" si="19"/>
        <v>-11772.2377917989</v>
      </c>
      <c r="AJ63" s="317">
        <f t="shared" si="20"/>
        <v>376.17890625000342</v>
      </c>
      <c r="AK63" s="56">
        <f t="shared" si="21"/>
        <v>87360.097791798908</v>
      </c>
      <c r="AL63" s="56">
        <f>IF(D63="","",IF(AK62&lt;'day lookup'!$I$1,MIN('day lookup'!$I$1-AK62,AJ63)))</f>
        <v>376.17890625000342</v>
      </c>
      <c r="AM63" s="56">
        <f t="shared" si="22"/>
        <v>87360.097791798908</v>
      </c>
      <c r="AN63" s="56">
        <f>IF(D63="","",IF(AK63&lt;'day lookup'!$I$1,0,MIN(AK63-'day lookup'!$I$1,AJ63)))</f>
        <v>0</v>
      </c>
      <c r="AO63" s="318">
        <f t="shared" si="23"/>
        <v>0</v>
      </c>
      <c r="AP63" s="10">
        <f>IF(Revised_Input!F63&gt;0,Revised_Input!F63,IF(Input!F63&lt;990000,Input!F63,""))</f>
        <v>4346.25</v>
      </c>
      <c r="AQ63" s="50"/>
      <c r="AS63" s="50"/>
      <c r="AT63" s="259"/>
      <c r="AU63" s="260"/>
      <c r="BL63" s="251"/>
      <c r="BN63" s="251"/>
      <c r="BO63" s="251"/>
    </row>
    <row r="64" spans="1:67">
      <c r="A64" s="67" t="str">
        <f ca="1">OFFSET('day lookup'!$A$1,WEEKDAY(B64)-1,0)</f>
        <v>THU</v>
      </c>
      <c r="B64" s="28">
        <f>Input!A64</f>
        <v>42880</v>
      </c>
      <c r="C64" s="274">
        <f>IF(D64&lt;&gt;"",interp(D64,AreaCapacity!$A$3:$B$245,2),"")</f>
        <v>7736.8303654080391</v>
      </c>
      <c r="D64" s="10">
        <f>IF(AND(Revised_Input!B64&gt;0,Revised_Input!B64&lt;104000),Revised_Input!B64,IF(Input!B64&lt;990000,Input!B64,""))</f>
        <v>75875.73</v>
      </c>
      <c r="E64" s="10">
        <f>IF(Revised_Input!G64&gt;0,Revised_Input!G64/1.9835,IF(Input!G64&lt;990000,Input!G64,""))</f>
        <v>3.5594199999999998</v>
      </c>
      <c r="F64" s="10">
        <f>IF(Revised_Input!C64&gt;0,Revised_Input!C64,IF(Input!C64&lt;990000,Input!C64,""))</f>
        <v>192.5625</v>
      </c>
      <c r="G64" s="10">
        <f>IF(Revised_Input!D64&gt;0,Revised_Input!D64,IF(Input!D64&lt;990000,Input!D64,""))</f>
        <v>12.55</v>
      </c>
      <c r="H64" s="190">
        <f t="shared" si="0"/>
        <v>180.01249999999999</v>
      </c>
      <c r="I64" s="267">
        <f t="shared" si="1"/>
        <v>328.70426182001279</v>
      </c>
      <c r="J64" s="417" t="str">
        <f>IF(Input!H64="","",Input!H64)</f>
        <v>N</v>
      </c>
      <c r="K64" s="285">
        <f t="shared" si="2"/>
        <v>0</v>
      </c>
      <c r="L64" s="181">
        <f>IF(D64="","",IF(J64="Y",I64+G64,MIN(Input!I64,I64+G64-K64)))</f>
        <v>110</v>
      </c>
      <c r="M64" s="181">
        <f t="shared" si="3"/>
        <v>97.45</v>
      </c>
      <c r="N64" s="294">
        <f>IF(Revised_Input!E64&gt;0,Revised_Input!E64,IF(Input!E64&lt;990000,Input!E64,""))</f>
        <v>232.66666670000001</v>
      </c>
      <c r="O64" s="286">
        <f t="shared" si="4"/>
        <v>9928.6261953125013</v>
      </c>
      <c r="P64" s="10">
        <f t="shared" si="5"/>
        <v>0</v>
      </c>
      <c r="Q64" s="302">
        <f t="shared" si="6"/>
        <v>0</v>
      </c>
      <c r="R64" s="305">
        <f>IF(D64="","",IF(J64="Y",Input!M64,0))</f>
        <v>0</v>
      </c>
      <c r="S64" s="288">
        <f t="shared" si="7"/>
        <v>0</v>
      </c>
      <c r="T64" s="285">
        <f>IF(D64="","",Input!L64)</f>
        <v>0</v>
      </c>
      <c r="U64" s="288">
        <f t="shared" si="8"/>
        <v>0</v>
      </c>
      <c r="V64" s="287">
        <f t="shared" si="9"/>
        <v>0</v>
      </c>
      <c r="W64" s="306">
        <f t="shared" si="10"/>
        <v>0</v>
      </c>
      <c r="X64" s="132">
        <f>IF(D64="","",Input!K64)</f>
        <v>0</v>
      </c>
      <c r="Y64" s="288">
        <f t="shared" si="11"/>
        <v>0</v>
      </c>
      <c r="Z64" s="309">
        <f t="shared" si="12"/>
        <v>21412.5</v>
      </c>
      <c r="AA64" s="56">
        <f t="shared" si="13"/>
        <v>97.45</v>
      </c>
      <c r="AB64" s="56">
        <f>IF(D64="","",Input!N64)</f>
        <v>0</v>
      </c>
      <c r="AC64" s="56">
        <f t="shared" si="14"/>
        <v>180.01249999999999</v>
      </c>
      <c r="AD64" s="56">
        <f>IF(D64="","",Input!J64)</f>
        <v>180.01249999999999</v>
      </c>
      <c r="AE64" s="56">
        <f t="shared" si="15"/>
        <v>0</v>
      </c>
      <c r="AF64" s="289">
        <f t="shared" si="16"/>
        <v>0</v>
      </c>
      <c r="AG64" s="19">
        <f t="shared" si="17"/>
        <v>-82.562499999999986</v>
      </c>
      <c r="AH64" s="19">
        <f t="shared" si="18"/>
        <v>-6017.6458333999999</v>
      </c>
      <c r="AI64" s="19">
        <f t="shared" si="19"/>
        <v>-11936.0005105489</v>
      </c>
      <c r="AJ64" s="317">
        <f t="shared" si="20"/>
        <v>451.63271874999543</v>
      </c>
      <c r="AK64" s="56">
        <f t="shared" si="21"/>
        <v>87811.730510548907</v>
      </c>
      <c r="AL64" s="56">
        <f>IF(D64="","",IF(AK63&lt;'day lookup'!$I$1,MIN('day lookup'!$I$1-AK63,AJ64)))</f>
        <v>451.63271874999543</v>
      </c>
      <c r="AM64" s="56">
        <f t="shared" si="22"/>
        <v>87811.730510548907</v>
      </c>
      <c r="AN64" s="56">
        <f>IF(D64="","",IF(AK64&lt;'day lookup'!$I$1,0,MIN(AK64-'day lookup'!$I$1,AJ64)))</f>
        <v>0</v>
      </c>
      <c r="AO64" s="318">
        <f t="shared" si="23"/>
        <v>0</v>
      </c>
      <c r="AP64" s="10">
        <f>IF(Revised_Input!F64&gt;0,Revised_Input!F64,IF(Input!F64&lt;990000,Input!F64,""))</f>
        <v>4277.8125</v>
      </c>
      <c r="AQ64" s="50"/>
      <c r="AS64" s="50"/>
      <c r="AT64" s="259"/>
      <c r="AU64" s="260"/>
      <c r="BL64" s="251"/>
      <c r="BN64" s="251"/>
      <c r="BO64" s="251"/>
    </row>
    <row r="65" spans="1:67">
      <c r="A65" s="67" t="str">
        <f ca="1">OFFSET('day lookup'!$A$1,WEEKDAY(B65)-1,0)</f>
        <v>FRI</v>
      </c>
      <c r="B65" s="28">
        <f>Input!A65</f>
        <v>42881</v>
      </c>
      <c r="C65" s="274">
        <f>IF(D65&lt;&gt;"",interp(D65,AreaCapacity!$A$3:$B$245,2),"")</f>
        <v>7737.2502055622735</v>
      </c>
      <c r="D65" s="10">
        <f>IF(AND(Revised_Input!B65&gt;0,Revised_Input!B65&lt;104000),Revised_Input!B65,IF(Input!B65&lt;990000,Input!B65,""))</f>
        <v>76221.919999999998</v>
      </c>
      <c r="E65" s="10">
        <f>IF(Revised_Input!G65&gt;0,Revised_Input!G65/1.9835,IF(Input!G65&lt;990000,Input!G65,""))</f>
        <v>3.5695000000000001</v>
      </c>
      <c r="F65" s="10">
        <f>IF(Revised_Input!C65&gt;0,Revised_Input!C65,IF(Input!C65&lt;990000,Input!C65,""))</f>
        <v>193.59375</v>
      </c>
      <c r="G65" s="10">
        <f>IF(Revised_Input!D65&gt;0,Revised_Input!D65,IF(Input!D65&lt;990000,Input!D65,""))</f>
        <v>13.6395833</v>
      </c>
      <c r="H65" s="190">
        <f t="shared" si="0"/>
        <v>179.9541667</v>
      </c>
      <c r="I65" s="267">
        <f t="shared" si="1"/>
        <v>358.05857973251943</v>
      </c>
      <c r="J65" s="417" t="str">
        <f>IF(Input!H65="","",Input!H65)</f>
        <v>N</v>
      </c>
      <c r="K65" s="285">
        <f t="shared" si="2"/>
        <v>0</v>
      </c>
      <c r="L65" s="181">
        <f>IF(D65="","",IF(J65="Y",I65+G65,MIN(Input!I65,I65+G65-K65)))</f>
        <v>110</v>
      </c>
      <c r="M65" s="181">
        <f t="shared" si="3"/>
        <v>96.360416700000002</v>
      </c>
      <c r="N65" s="294">
        <f>IF(Revised_Input!E65&gt;0,Revised_Input!E65,IF(Input!E65&lt;990000,Input!E65,""))</f>
        <v>303.32291670000001</v>
      </c>
      <c r="O65" s="286">
        <f t="shared" si="4"/>
        <v>10530.267200586952</v>
      </c>
      <c r="P65" s="10">
        <f t="shared" si="5"/>
        <v>0</v>
      </c>
      <c r="Q65" s="302">
        <f t="shared" si="6"/>
        <v>0</v>
      </c>
      <c r="R65" s="305">
        <f>IF(D65="","",IF(J65="Y",Input!M65,0))</f>
        <v>0</v>
      </c>
      <c r="S65" s="288">
        <f t="shared" si="7"/>
        <v>0</v>
      </c>
      <c r="T65" s="285">
        <f>IF(D65="","",Input!L65)</f>
        <v>0</v>
      </c>
      <c r="U65" s="288">
        <f t="shared" si="8"/>
        <v>0</v>
      </c>
      <c r="V65" s="287">
        <f t="shared" si="9"/>
        <v>0</v>
      </c>
      <c r="W65" s="306">
        <f t="shared" si="10"/>
        <v>0</v>
      </c>
      <c r="X65" s="132">
        <f>IF(D65="","",Input!K65)</f>
        <v>0</v>
      </c>
      <c r="Y65" s="288">
        <f t="shared" si="11"/>
        <v>0</v>
      </c>
      <c r="Z65" s="309">
        <f t="shared" si="12"/>
        <v>21412.5</v>
      </c>
      <c r="AA65" s="56">
        <f t="shared" si="13"/>
        <v>96.360416700000002</v>
      </c>
      <c r="AB65" s="56">
        <f>IF(D65="","",Input!N65)</f>
        <v>0</v>
      </c>
      <c r="AC65" s="56">
        <f t="shared" si="14"/>
        <v>179.9541667</v>
      </c>
      <c r="AD65" s="56">
        <f>IF(D65="","",Input!J65)</f>
        <v>179.9541667</v>
      </c>
      <c r="AE65" s="56">
        <f t="shared" si="15"/>
        <v>0</v>
      </c>
      <c r="AF65" s="289">
        <f t="shared" si="16"/>
        <v>0</v>
      </c>
      <c r="AG65" s="19">
        <f t="shared" si="17"/>
        <v>-83.59375</v>
      </c>
      <c r="AH65" s="19">
        <f t="shared" si="18"/>
        <v>-6101.2395833999999</v>
      </c>
      <c r="AI65" s="19">
        <f t="shared" si="19"/>
        <v>-12101.8087136739</v>
      </c>
      <c r="AJ65" s="317">
        <f t="shared" si="20"/>
        <v>511.99820312500236</v>
      </c>
      <c r="AK65" s="56">
        <f t="shared" si="21"/>
        <v>88323.728713673903</v>
      </c>
      <c r="AL65" s="56">
        <f>IF(D65="","",IF(AK64&lt;'day lookup'!$I$1,MIN('day lookup'!$I$1-AK64,AJ65)))</f>
        <v>511.99820312500236</v>
      </c>
      <c r="AM65" s="56">
        <f t="shared" si="22"/>
        <v>88323.728713673903</v>
      </c>
      <c r="AN65" s="56">
        <f>IF(D65="","",IF(AK65&lt;'day lookup'!$I$1,0,MIN(AK65-'day lookup'!$I$1,AJ65)))</f>
        <v>0</v>
      </c>
      <c r="AO65" s="318">
        <f t="shared" si="23"/>
        <v>0</v>
      </c>
      <c r="AP65" s="10">
        <f>IF(Revised_Input!F65&gt;0,Revised_Input!F65,IF(Input!F65&lt;990000,Input!F65,""))</f>
        <v>4958.2291667</v>
      </c>
      <c r="AQ65" s="50"/>
      <c r="AS65" s="50"/>
      <c r="AT65" s="259"/>
      <c r="AU65" s="260"/>
      <c r="BL65" s="251"/>
      <c r="BN65" s="251"/>
      <c r="BO65" s="251"/>
    </row>
    <row r="66" spans="1:67">
      <c r="A66" s="67" t="str">
        <f ca="1">OFFSET('day lookup'!$A$1,WEEKDAY(B66)-1,0)</f>
        <v>SAT</v>
      </c>
      <c r="B66" s="28">
        <f>Input!A66</f>
        <v>42882</v>
      </c>
      <c r="C66" s="274">
        <f>IF(D66&lt;&gt;"",interp(D66,AreaCapacity!$A$3:$B$245,2),"")</f>
        <v>7737.7903264812576</v>
      </c>
      <c r="D66" s="10">
        <f>IF(AND(Revised_Input!B66&gt;0,Revised_Input!B66&lt;104000),Revised_Input!B66,IF(Input!B66&lt;990000,Input!B66,""))</f>
        <v>76668.600000000006</v>
      </c>
      <c r="E66" s="10">
        <f>IF(Revised_Input!G66&gt;0,Revised_Input!G66/1.9835,IF(Input!G66&lt;990000,Input!G66,""))</f>
        <v>3.5846300000000002</v>
      </c>
      <c r="F66" s="10">
        <f>IF(Revised_Input!C66&gt;0,Revised_Input!C66,IF(Input!C66&lt;990000,Input!C66,""))</f>
        <v>196.59375</v>
      </c>
      <c r="G66" s="10">
        <f>IF(Revised_Input!D66&gt;0,Revised_Input!D66,IF(Input!D66&lt;990000,Input!D66,""))</f>
        <v>16.113541699999999</v>
      </c>
      <c r="H66" s="190">
        <f t="shared" si="0"/>
        <v>180.48020830000002</v>
      </c>
      <c r="I66" s="267">
        <f t="shared" si="1"/>
        <v>409.26272083088361</v>
      </c>
      <c r="J66" s="417" t="str">
        <f>IF(Input!H66="","",Input!H66)</f>
        <v>N</v>
      </c>
      <c r="K66" s="285">
        <f t="shared" si="2"/>
        <v>0</v>
      </c>
      <c r="L66" s="181">
        <f>IF(D66="","",IF(J66="Y",I66+G66,MIN(Input!I66,I66+G66-K66)))</f>
        <v>110</v>
      </c>
      <c r="M66" s="181">
        <f t="shared" si="3"/>
        <v>93.886458300000001</v>
      </c>
      <c r="N66" s="294">
        <f>IF(Revised_Input!E66&gt;0,Revised_Input!E66,IF(Input!E66&lt;990000,Input!E66,""))</f>
        <v>327.66666670000001</v>
      </c>
      <c r="O66" s="286">
        <f t="shared" si="4"/>
        <v>11180.194033986401</v>
      </c>
      <c r="P66" s="10">
        <f t="shared" si="5"/>
        <v>0</v>
      </c>
      <c r="Q66" s="302">
        <f t="shared" si="6"/>
        <v>0</v>
      </c>
      <c r="R66" s="305">
        <f>IF(D66="","",IF(J66="Y",Input!M66,0))</f>
        <v>0</v>
      </c>
      <c r="S66" s="288">
        <f t="shared" si="7"/>
        <v>0</v>
      </c>
      <c r="T66" s="285">
        <f>IF(D66="","",Input!L66)</f>
        <v>0</v>
      </c>
      <c r="U66" s="288">
        <f t="shared" si="8"/>
        <v>0</v>
      </c>
      <c r="V66" s="287">
        <f t="shared" si="9"/>
        <v>0</v>
      </c>
      <c r="W66" s="306">
        <f t="shared" si="10"/>
        <v>0</v>
      </c>
      <c r="X66" s="132">
        <f>IF(D66="","",Input!K66)</f>
        <v>0</v>
      </c>
      <c r="Y66" s="288">
        <f t="shared" si="11"/>
        <v>0</v>
      </c>
      <c r="Z66" s="309">
        <f t="shared" si="12"/>
        <v>21412.5</v>
      </c>
      <c r="AA66" s="56">
        <f t="shared" si="13"/>
        <v>93.886458300000001</v>
      </c>
      <c r="AB66" s="56">
        <f>IF(D66="","",Input!N66)</f>
        <v>0</v>
      </c>
      <c r="AC66" s="56">
        <f t="shared" si="14"/>
        <v>180.48020830000002</v>
      </c>
      <c r="AD66" s="56">
        <f>IF(D66="","",Input!J66)</f>
        <v>180.48020830000002</v>
      </c>
      <c r="AE66" s="56">
        <f t="shared" si="15"/>
        <v>0</v>
      </c>
      <c r="AF66" s="289">
        <f t="shared" si="16"/>
        <v>0</v>
      </c>
      <c r="AG66" s="19">
        <f t="shared" si="17"/>
        <v>-86.593750000000014</v>
      </c>
      <c r="AH66" s="19">
        <f t="shared" si="18"/>
        <v>-6187.8333333999999</v>
      </c>
      <c r="AI66" s="19">
        <f t="shared" si="19"/>
        <v>-12273.5674167989</v>
      </c>
      <c r="AJ66" s="317">
        <f t="shared" si="20"/>
        <v>618.43870312500758</v>
      </c>
      <c r="AK66" s="56">
        <f t="shared" si="21"/>
        <v>88942.167416798911</v>
      </c>
      <c r="AL66" s="56">
        <f>IF(D66="","",IF(AK65&lt;'day lookup'!$I$1,MIN('day lookup'!$I$1-AK65,AJ66)))</f>
        <v>618.43870312500758</v>
      </c>
      <c r="AM66" s="56">
        <f t="shared" si="22"/>
        <v>88942.167416798911</v>
      </c>
      <c r="AN66" s="56">
        <f>IF(D66="","",IF(AK66&lt;'day lookup'!$I$1,0,MIN(AK66-'day lookup'!$I$1,AJ66)))</f>
        <v>0</v>
      </c>
      <c r="AO66" s="318">
        <f t="shared" si="23"/>
        <v>0</v>
      </c>
      <c r="AP66" s="10">
        <f>IF(Revised_Input!F66&gt;0,Revised_Input!F66,IF(Input!F66&lt;990000,Input!F66,""))</f>
        <v>5912.0833333</v>
      </c>
      <c r="AQ66" s="50"/>
      <c r="AS66" s="50"/>
      <c r="AT66" s="259"/>
      <c r="AU66" s="260"/>
      <c r="BL66" s="251"/>
      <c r="BN66" s="251"/>
      <c r="BO66" s="251"/>
    </row>
    <row r="67" spans="1:67">
      <c r="A67" s="67" t="str">
        <f ca="1">OFFSET('day lookup'!$A$1,WEEKDAY(B67)-1,0)</f>
        <v>SUN</v>
      </c>
      <c r="B67" s="28">
        <f>Input!A67</f>
        <v>42883</v>
      </c>
      <c r="C67" s="274">
        <f>IF(D67&lt;&gt;"",interp(D67,AreaCapacity!$A$3:$B$245,2),"")</f>
        <v>7738.2101440576234</v>
      </c>
      <c r="D67" s="10">
        <f>IF(AND(Revised_Input!B67&gt;0,Revised_Input!B67&lt;104000),Revised_Input!B67,IF(Input!B67&lt;990000,Input!B67,""))</f>
        <v>77017.05</v>
      </c>
      <c r="E67" s="10">
        <f>IF(Revised_Input!G67&gt;0,Revised_Input!G67/1.9835,IF(Input!G67&lt;990000,Input!G67,""))</f>
        <v>3.5947100000000001</v>
      </c>
      <c r="F67" s="10">
        <f>IF(Revised_Input!C67&gt;0,Revised_Input!C67,IF(Input!C67&lt;990000,Input!C67,""))</f>
        <v>198.84375</v>
      </c>
      <c r="G67" s="10">
        <f>IF(Revised_Input!D67&gt;0,Revised_Input!D67,IF(Input!D67&lt;990000,Input!D67,""))</f>
        <v>18.318750000000001</v>
      </c>
      <c r="H67" s="190">
        <f t="shared" si="0"/>
        <v>180.52500000000001</v>
      </c>
      <c r="I67" s="267">
        <f t="shared" si="1"/>
        <v>359.79402308293277</v>
      </c>
      <c r="J67" s="417" t="str">
        <f>IF(Input!H67="","",Input!H67)</f>
        <v>N</v>
      </c>
      <c r="K67" s="285">
        <f t="shared" si="2"/>
        <v>0</v>
      </c>
      <c r="L67" s="181">
        <f>IF(D67="","",IF(J67="Y",I67+G67,MIN(Input!I67,I67+G67-K67)))</f>
        <v>110</v>
      </c>
      <c r="M67" s="181">
        <f t="shared" si="3"/>
        <v>91.681250000000006</v>
      </c>
      <c r="N67" s="294">
        <f>IF(Revised_Input!E67&gt;0,Revised_Input!E67,IF(Input!E67&lt;990000,Input!E67,""))</f>
        <v>235.15104170000001</v>
      </c>
      <c r="O67" s="286">
        <f t="shared" si="4"/>
        <v>11646.616125198352</v>
      </c>
      <c r="P67" s="10">
        <f t="shared" si="5"/>
        <v>0</v>
      </c>
      <c r="Q67" s="302">
        <f t="shared" si="6"/>
        <v>0</v>
      </c>
      <c r="R67" s="305">
        <f>IF(D67="","",IF(J67="Y",Input!M67,0))</f>
        <v>0</v>
      </c>
      <c r="S67" s="288">
        <f t="shared" si="7"/>
        <v>0</v>
      </c>
      <c r="T67" s="285">
        <f>IF(D67="","",Input!L67)</f>
        <v>0</v>
      </c>
      <c r="U67" s="288">
        <f t="shared" si="8"/>
        <v>0</v>
      </c>
      <c r="V67" s="287">
        <f t="shared" si="9"/>
        <v>0</v>
      </c>
      <c r="W67" s="306">
        <f t="shared" si="10"/>
        <v>0</v>
      </c>
      <c r="X67" s="132">
        <f>IF(D67="","",Input!K67)</f>
        <v>0</v>
      </c>
      <c r="Y67" s="288">
        <f t="shared" si="11"/>
        <v>0</v>
      </c>
      <c r="Z67" s="309">
        <f t="shared" si="12"/>
        <v>21412.5</v>
      </c>
      <c r="AA67" s="56">
        <f t="shared" si="13"/>
        <v>91.681250000000006</v>
      </c>
      <c r="AB67" s="56">
        <f>IF(D67="","",Input!N67)</f>
        <v>0</v>
      </c>
      <c r="AC67" s="56">
        <f t="shared" si="14"/>
        <v>180.52500000000001</v>
      </c>
      <c r="AD67" s="56">
        <f>IF(D67="","",Input!J67)</f>
        <v>180.52500000000001</v>
      </c>
      <c r="AE67" s="56">
        <f t="shared" si="15"/>
        <v>0</v>
      </c>
      <c r="AF67" s="289">
        <f t="shared" si="16"/>
        <v>0</v>
      </c>
      <c r="AG67" s="19">
        <f t="shared" si="17"/>
        <v>-88.84375</v>
      </c>
      <c r="AH67" s="19">
        <f t="shared" si="18"/>
        <v>-6276.6770833999999</v>
      </c>
      <c r="AI67" s="19">
        <f t="shared" si="19"/>
        <v>-12449.7889949239</v>
      </c>
      <c r="AJ67" s="317">
        <f t="shared" si="20"/>
        <v>524.67157812499715</v>
      </c>
      <c r="AK67" s="56">
        <f t="shared" si="21"/>
        <v>89466.838994923906</v>
      </c>
      <c r="AL67" s="56">
        <f>IF(D67="","",IF(AK66&lt;'day lookup'!$I$1,MIN('day lookup'!$I$1-AK66,AJ67)))</f>
        <v>524.67157812499715</v>
      </c>
      <c r="AM67" s="56">
        <f t="shared" si="22"/>
        <v>89466.838994923906</v>
      </c>
      <c r="AN67" s="56">
        <f>IF(D67="","",IF(AK67&lt;'day lookup'!$I$1,0,MIN(AK67-'day lookup'!$I$1,AJ67)))</f>
        <v>0</v>
      </c>
      <c r="AO67" s="318">
        <f t="shared" si="23"/>
        <v>0</v>
      </c>
      <c r="AP67" s="10">
        <f>IF(Revised_Input!F67&gt;0,Revised_Input!F67,IF(Input!F67&lt;990000,Input!F67,""))</f>
        <v>6338.75</v>
      </c>
      <c r="AQ67" s="50"/>
      <c r="AS67" s="50"/>
      <c r="AT67" s="259"/>
      <c r="AU67" s="260"/>
      <c r="BL67" s="251"/>
      <c r="BN67" s="251"/>
      <c r="BO67" s="251"/>
    </row>
    <row r="68" spans="1:67">
      <c r="A68" s="67" t="str">
        <f ca="1">OFFSET('day lookup'!$A$1,WEEKDAY(B68)-1,0)</f>
        <v>MON</v>
      </c>
      <c r="B68" s="28">
        <f>Input!A68</f>
        <v>42884</v>
      </c>
      <c r="C68" s="274">
        <f>IF(D68&lt;&gt;"",interp(D68,AreaCapacity!$A$3:$B$245,2),"")</f>
        <v>7738.6096038415362</v>
      </c>
      <c r="D68" s="10">
        <f>IF(AND(Revised_Input!B68&gt;0,Revised_Input!B68&lt;104000),Revised_Input!B68,IF(Input!B68&lt;990000,Input!B68,""))</f>
        <v>77349.8</v>
      </c>
      <c r="E68" s="10">
        <f>IF(Revised_Input!G68&gt;0,Revised_Input!G68/1.9835,IF(Input!G68&lt;990000,Input!G68,""))</f>
        <v>3.5997499999999998</v>
      </c>
      <c r="F68" s="10">
        <f>IF(Revised_Input!C68&gt;0,Revised_Input!C68,IF(Input!C68&lt;990000,Input!C68,""))</f>
        <v>199.9375</v>
      </c>
      <c r="G68" s="10">
        <f>IF(Revised_Input!D68&gt;0,Revised_Input!D68,IF(Input!D68&lt;990000,Input!D68,""))</f>
        <v>19.1958333</v>
      </c>
      <c r="H68" s="190">
        <f t="shared" si="0"/>
        <v>180.7416667</v>
      </c>
      <c r="I68" s="267">
        <f t="shared" si="1"/>
        <v>352.10042854774389</v>
      </c>
      <c r="J68" s="417" t="str">
        <f>IF(Input!H68="","",Input!H68)</f>
        <v>N</v>
      </c>
      <c r="K68" s="285">
        <f t="shared" si="2"/>
        <v>0</v>
      </c>
      <c r="L68" s="181">
        <f>IF(D68="","",IF(J68="Y",I68+G68,MIN(Input!I68,I68+G68-K68)))</f>
        <v>110</v>
      </c>
      <c r="M68" s="181">
        <f t="shared" si="3"/>
        <v>90.804166699999996</v>
      </c>
      <c r="N68" s="294">
        <f>IF(Revised_Input!E68&gt;0,Revised_Input!E68,IF(Input!E68&lt;990000,Input!E68,""))</f>
        <v>280.17708329999999</v>
      </c>
      <c r="O68" s="286">
        <f t="shared" si="4"/>
        <v>12202.347369923902</v>
      </c>
      <c r="P68" s="10">
        <f t="shared" si="5"/>
        <v>0</v>
      </c>
      <c r="Q68" s="302">
        <f t="shared" si="6"/>
        <v>0</v>
      </c>
      <c r="R68" s="305">
        <f>IF(D68="","",IF(J68="Y",Input!M68,0))</f>
        <v>0</v>
      </c>
      <c r="S68" s="288">
        <f t="shared" si="7"/>
        <v>0</v>
      </c>
      <c r="T68" s="285">
        <f>IF(D68="","",Input!L68)</f>
        <v>0</v>
      </c>
      <c r="U68" s="288">
        <f t="shared" si="8"/>
        <v>0</v>
      </c>
      <c r="V68" s="287">
        <f t="shared" si="9"/>
        <v>0</v>
      </c>
      <c r="W68" s="306">
        <f t="shared" si="10"/>
        <v>0</v>
      </c>
      <c r="X68" s="132">
        <f>IF(D68="","",Input!K68)</f>
        <v>0</v>
      </c>
      <c r="Y68" s="288">
        <f t="shared" si="11"/>
        <v>0</v>
      </c>
      <c r="Z68" s="309">
        <f t="shared" si="12"/>
        <v>21412.5</v>
      </c>
      <c r="AA68" s="56">
        <f t="shared" si="13"/>
        <v>90.804166699999996</v>
      </c>
      <c r="AB68" s="56">
        <f>IF(D68="","",Input!N68)</f>
        <v>0</v>
      </c>
      <c r="AC68" s="56">
        <f t="shared" si="14"/>
        <v>180.7416667</v>
      </c>
      <c r="AD68" s="56">
        <f>IF(D68="","",Input!J68)</f>
        <v>180.7416667</v>
      </c>
      <c r="AE68" s="56">
        <f t="shared" si="15"/>
        <v>0</v>
      </c>
      <c r="AF68" s="289">
        <f t="shared" si="16"/>
        <v>0</v>
      </c>
      <c r="AG68" s="19">
        <f t="shared" si="17"/>
        <v>-89.9375</v>
      </c>
      <c r="AH68" s="19">
        <f t="shared" si="18"/>
        <v>-6366.6145833999999</v>
      </c>
      <c r="AI68" s="19">
        <f t="shared" si="19"/>
        <v>-12628.180026173901</v>
      </c>
      <c r="AJ68" s="317">
        <f t="shared" si="20"/>
        <v>511.14103125000008</v>
      </c>
      <c r="AK68" s="56">
        <f t="shared" si="21"/>
        <v>89977.9800261739</v>
      </c>
      <c r="AL68" s="56">
        <f>IF(D68="","",IF(AK67&lt;'day lookup'!$I$1,MIN('day lookup'!$I$1-AK67,AJ68)))</f>
        <v>511.14103125000008</v>
      </c>
      <c r="AM68" s="56">
        <f t="shared" si="22"/>
        <v>89977.9800261739</v>
      </c>
      <c r="AN68" s="56">
        <f>IF(D68="","",IF(AK68&lt;'day lookup'!$I$1,0,MIN(AK68-'day lookup'!$I$1,AJ68)))</f>
        <v>0</v>
      </c>
      <c r="AO68" s="318">
        <f t="shared" si="23"/>
        <v>0</v>
      </c>
      <c r="AP68" s="10">
        <f>IF(Revised_Input!F68&gt;0,Revised_Input!F68,IF(Input!F68&lt;990000,Input!F68,""))</f>
        <v>6021.1458333</v>
      </c>
      <c r="AQ68" s="50"/>
      <c r="AS68" s="50"/>
      <c r="AT68" s="259"/>
      <c r="AU68" s="260"/>
      <c r="BL68" s="251"/>
      <c r="BN68" s="251"/>
      <c r="BO68" s="251"/>
    </row>
    <row r="69" spans="1:67">
      <c r="A69" s="67" t="str">
        <f ca="1">OFFSET('day lookup'!$A$1,WEEKDAY(B69)-1,0)</f>
        <v>TUE</v>
      </c>
      <c r="B69" s="28">
        <f>Input!A69</f>
        <v>42885</v>
      </c>
      <c r="C69" s="274">
        <f>IF(D69&lt;&gt;"",interp(D69,AreaCapacity!$A$3:$B$245,2),"")</f>
        <v>7739.0300596658708</v>
      </c>
      <c r="D69" s="10">
        <f>IF(AND(Revised_Input!B69&gt;0,Revised_Input!B69&lt;104000),Revised_Input!B69,IF(Input!B69&lt;990000,Input!B69,""))</f>
        <v>77700.19</v>
      </c>
      <c r="E69" s="10">
        <f>IF(Revised_Input!G69&gt;0,Revised_Input!G69/1.9835,IF(Input!G69&lt;990000,Input!G69,""))</f>
        <v>3.6098300000000001</v>
      </c>
      <c r="F69" s="10">
        <f>IF(Revised_Input!C69&gt;0,Revised_Input!C69,IF(Input!C69&lt;990000,Input!C69,""))</f>
        <v>201.09375</v>
      </c>
      <c r="G69" s="10">
        <f>IF(Revised_Input!D69&gt;0,Revised_Input!D69,IF(Input!D69&lt;990000,Input!D69,""))</f>
        <v>20.324999999999999</v>
      </c>
      <c r="H69" s="190">
        <f t="shared" si="0"/>
        <v>180.76875000000001</v>
      </c>
      <c r="I69" s="267">
        <f t="shared" si="1"/>
        <v>361.03096215275997</v>
      </c>
      <c r="J69" s="417" t="str">
        <f>IF(Input!H69="","",Input!H69)</f>
        <v>N</v>
      </c>
      <c r="K69" s="285">
        <f t="shared" si="2"/>
        <v>0</v>
      </c>
      <c r="L69" s="181">
        <f>IF(D69="","",IF(J69="Y",I69+G69,MIN(Input!I69,I69+G69-K69)))</f>
        <v>110</v>
      </c>
      <c r="M69" s="181">
        <f t="shared" si="3"/>
        <v>89.674999999999997</v>
      </c>
      <c r="N69" s="294">
        <f>IF(Revised_Input!E69&gt;0,Revised_Input!E69,IF(Input!E69&lt;990000,Input!E69,""))</f>
        <v>401.6875</v>
      </c>
      <c r="O69" s="286">
        <f t="shared" si="4"/>
        <v>12999.094526173902</v>
      </c>
      <c r="P69" s="10">
        <f t="shared" si="5"/>
        <v>0</v>
      </c>
      <c r="Q69" s="302">
        <f t="shared" si="6"/>
        <v>0</v>
      </c>
      <c r="R69" s="305">
        <f>IF(D69="","",IF(J69="Y",Input!M69,0))</f>
        <v>0</v>
      </c>
      <c r="S69" s="288">
        <f t="shared" si="7"/>
        <v>0</v>
      </c>
      <c r="T69" s="285">
        <f>IF(D69="","",Input!L69)</f>
        <v>0</v>
      </c>
      <c r="U69" s="288">
        <f t="shared" si="8"/>
        <v>0</v>
      </c>
      <c r="V69" s="287">
        <f t="shared" si="9"/>
        <v>0</v>
      </c>
      <c r="W69" s="306">
        <f t="shared" si="10"/>
        <v>0</v>
      </c>
      <c r="X69" s="132">
        <f>IF(D69="","",Input!K69)</f>
        <v>0</v>
      </c>
      <c r="Y69" s="288">
        <f t="shared" si="11"/>
        <v>0</v>
      </c>
      <c r="Z69" s="309">
        <f t="shared" si="12"/>
        <v>21412.5</v>
      </c>
      <c r="AA69" s="56">
        <f t="shared" si="13"/>
        <v>89.674999999999997</v>
      </c>
      <c r="AB69" s="56">
        <f>IF(D69="","",Input!N69)</f>
        <v>0</v>
      </c>
      <c r="AC69" s="56">
        <f t="shared" si="14"/>
        <v>180.76875000000001</v>
      </c>
      <c r="AD69" s="56">
        <f>IF(D69="","",Input!J69)</f>
        <v>180.76875000000001</v>
      </c>
      <c r="AE69" s="56">
        <f t="shared" si="15"/>
        <v>0</v>
      </c>
      <c r="AF69" s="289">
        <f t="shared" si="16"/>
        <v>0</v>
      </c>
      <c r="AG69" s="19">
        <f t="shared" si="17"/>
        <v>-91.093750000000014</v>
      </c>
      <c r="AH69" s="19">
        <f t="shared" si="18"/>
        <v>-6457.7083333999999</v>
      </c>
      <c r="AI69" s="19">
        <f t="shared" si="19"/>
        <v>-12808.8644792989</v>
      </c>
      <c r="AJ69" s="317">
        <f t="shared" si="20"/>
        <v>531.07445312499942</v>
      </c>
      <c r="AK69" s="56">
        <f t="shared" si="21"/>
        <v>90509.054479298895</v>
      </c>
      <c r="AL69" s="56">
        <f>IF(D69="","",IF(AK68&lt;'day lookup'!$I$1,MIN('day lookup'!$I$1-AK68,AJ69)))</f>
        <v>531.07445312499942</v>
      </c>
      <c r="AM69" s="56">
        <f t="shared" si="22"/>
        <v>90509.054479298895</v>
      </c>
      <c r="AN69" s="56">
        <f>IF(D69="","",IF(AK69&lt;'day lookup'!$I$1,0,MIN(AK69-'day lookup'!$I$1,AJ69)))</f>
        <v>0</v>
      </c>
      <c r="AO69" s="318">
        <f t="shared" si="23"/>
        <v>0</v>
      </c>
      <c r="AP69" s="10">
        <f>IF(Revised_Input!F69&gt;0,Revised_Input!F69,IF(Input!F69&lt;990000,Input!F69,""))</f>
        <v>6146.5625</v>
      </c>
      <c r="AQ69" s="50"/>
      <c r="AS69" s="50"/>
      <c r="AT69" s="259"/>
      <c r="AU69" s="260"/>
      <c r="BL69" s="251"/>
      <c r="BN69" s="251"/>
      <c r="BO69" s="251"/>
    </row>
    <row r="70" spans="1:67">
      <c r="A70" s="67" t="str">
        <f ca="1">OFFSET('day lookup'!$A$1,WEEKDAY(B70)-1,0)</f>
        <v>WED</v>
      </c>
      <c r="B70" s="28">
        <f>Input!A70</f>
        <v>42886</v>
      </c>
      <c r="C70" s="274">
        <f>IF(D70&lt;&gt;"",interp(D70,AreaCapacity!$A$3:$B$245,2),"")</f>
        <v>7739.5494630071598</v>
      </c>
      <c r="D70" s="10">
        <f>IF(AND(Revised_Input!B70&gt;0,Revised_Input!B70&lt;104000),Revised_Input!B70,IF(Input!B70&lt;990000,Input!B70,""))</f>
        <v>78135.45</v>
      </c>
      <c r="E70" s="10">
        <f>IF(Revised_Input!G70&gt;0,Revised_Input!G70/1.9835,IF(Input!G70&lt;990000,Input!G70,""))</f>
        <v>3.6249600000000002</v>
      </c>
      <c r="F70" s="10">
        <f>IF(Revised_Input!C70&gt;0,Revised_Input!C70,IF(Input!C70&lt;990000,Input!C70,""))</f>
        <v>203.4375</v>
      </c>
      <c r="G70" s="10">
        <f>IF(Revised_Input!D70&gt;0,Revised_Input!D70,IF(Input!D70&lt;990000,Input!D70,""))</f>
        <v>22.396875000000001</v>
      </c>
      <c r="H70" s="190">
        <f t="shared" si="0"/>
        <v>181.04062500000001</v>
      </c>
      <c r="I70" s="267">
        <f t="shared" si="1"/>
        <v>404.10596816107625</v>
      </c>
      <c r="J70" s="417" t="str">
        <f>IF(Input!H70="","",Input!H70)</f>
        <v>N</v>
      </c>
      <c r="K70" s="285">
        <f t="shared" si="2"/>
        <v>0</v>
      </c>
      <c r="L70" s="181">
        <f>IF(D70="","",IF(J70="Y",I70+G70,MIN(Input!I70,I70+G70-K70)))</f>
        <v>110</v>
      </c>
      <c r="M70" s="181">
        <f t="shared" si="3"/>
        <v>87.603125000000006</v>
      </c>
      <c r="N70" s="294">
        <f>IF(Revised_Input!E70&gt;0,Revised_Input!E70,IF(Input!E70&lt;990000,Input!E70,""))</f>
        <v>504.82291670000001</v>
      </c>
      <c r="O70" s="286">
        <f t="shared" si="4"/>
        <v>14000.410781448352</v>
      </c>
      <c r="P70" s="10">
        <f t="shared" si="5"/>
        <v>0</v>
      </c>
      <c r="Q70" s="302">
        <f t="shared" si="6"/>
        <v>0</v>
      </c>
      <c r="R70" s="305">
        <f>IF(D70="","",IF(J70="Y",Input!M70,0))</f>
        <v>0</v>
      </c>
      <c r="S70" s="288">
        <f t="shared" si="7"/>
        <v>0</v>
      </c>
      <c r="T70" s="285">
        <f>IF(D70="","",Input!L70)</f>
        <v>0</v>
      </c>
      <c r="U70" s="288">
        <f t="shared" si="8"/>
        <v>0</v>
      </c>
      <c r="V70" s="287">
        <f t="shared" si="9"/>
        <v>0</v>
      </c>
      <c r="W70" s="306">
        <f t="shared" si="10"/>
        <v>0</v>
      </c>
      <c r="X70" s="132">
        <f>IF(D70="","",Input!K70)</f>
        <v>0</v>
      </c>
      <c r="Y70" s="288">
        <f t="shared" si="11"/>
        <v>0</v>
      </c>
      <c r="Z70" s="309">
        <f t="shared" si="12"/>
        <v>21412.5</v>
      </c>
      <c r="AA70" s="56">
        <f t="shared" si="13"/>
        <v>87.603125000000006</v>
      </c>
      <c r="AB70" s="56">
        <f>IF(D70="","",Input!N70)</f>
        <v>0</v>
      </c>
      <c r="AC70" s="56">
        <f t="shared" si="14"/>
        <v>181.04062500000001</v>
      </c>
      <c r="AD70" s="56">
        <f>IF(D70="","",Input!J70)</f>
        <v>181.04062500000001</v>
      </c>
      <c r="AE70" s="56">
        <f t="shared" si="15"/>
        <v>0</v>
      </c>
      <c r="AF70" s="289">
        <f t="shared" si="16"/>
        <v>0</v>
      </c>
      <c r="AG70" s="19">
        <f t="shared" si="17"/>
        <v>-93.4375</v>
      </c>
      <c r="AH70" s="19">
        <f t="shared" si="18"/>
        <v>-6551.1458333999999</v>
      </c>
      <c r="AI70" s="19">
        <f t="shared" si="19"/>
        <v>-12994.197760548899</v>
      </c>
      <c r="AJ70" s="317">
        <f t="shared" si="20"/>
        <v>620.59328124999479</v>
      </c>
      <c r="AK70" s="56">
        <f>IF(D70="","",AK69+AJ70)+1.63</f>
        <v>91131.277760548895</v>
      </c>
      <c r="AL70" s="56">
        <f>IF(D70="","",IF(AK69&lt;'day lookup'!$I$1,MIN('day lookup'!$I$1-AK69,AJ70)))</f>
        <v>620.59328124999479</v>
      </c>
      <c r="AM70" s="56">
        <f t="shared" si="22"/>
        <v>91129.647760548891</v>
      </c>
      <c r="AN70" s="56">
        <f>IF(D70="","",IF(AK70&lt;'day lookup'!$I$1,0,MIN(AK70-'day lookup'!$I$1,AJ70)))</f>
        <v>0</v>
      </c>
      <c r="AO70" s="318">
        <f t="shared" si="23"/>
        <v>0</v>
      </c>
      <c r="AP70" s="10">
        <f>IF(Revised_Input!F70&gt;0,Revised_Input!F70,IF(Input!F70&lt;990000,Input!F70,""))</f>
        <v>6420.5208333</v>
      </c>
      <c r="AQ70" s="50"/>
      <c r="AS70" s="50"/>
      <c r="AT70" s="259"/>
      <c r="AU70" s="260"/>
      <c r="BL70" s="251"/>
      <c r="BN70" s="251"/>
      <c r="BO70" s="251"/>
    </row>
    <row r="71" spans="1:67">
      <c r="A71" s="67" t="str">
        <f ca="1">OFFSET('day lookup'!$A$1,WEEKDAY(B71)-1,0)</f>
        <v>THU</v>
      </c>
      <c r="B71" s="28">
        <f>Input!A71</f>
        <v>42887</v>
      </c>
      <c r="C71" s="274">
        <f>IF(D71&lt;&gt;"",interp(D71,AreaCapacity!$A$3:$B$245,2),"")</f>
        <v>7740.1897633136095</v>
      </c>
      <c r="D71" s="10">
        <f>IF(AND(Revised_Input!B71&gt;0,Revised_Input!B71&lt;104000),Revised_Input!B71,IF(Input!B71&lt;990000,Input!B71,""))</f>
        <v>78673.350000000006</v>
      </c>
      <c r="E71" s="10">
        <f>IF(Revised_Input!G71&gt;0,Revised_Input!G71/1.9835,IF(Input!G71&lt;990000,Input!G71,""))</f>
        <v>8.9287899999999993</v>
      </c>
      <c r="F71" s="10">
        <f>IF(Revised_Input!C71&gt;0,Revised_Input!C71,IF(Input!C71&lt;990000,Input!C71,""))</f>
        <v>206.59375</v>
      </c>
      <c r="G71" s="10">
        <f>IF(Revised_Input!D71&gt;0,Revised_Input!D71,IF(Input!D71&lt;990000,Input!D71,""))</f>
        <v>24.9145833</v>
      </c>
      <c r="H71" s="190">
        <f t="shared" si="0"/>
        <v>181.6791667</v>
      </c>
      <c r="I71" s="267">
        <f t="shared" si="1"/>
        <v>461.79525188528294</v>
      </c>
      <c r="J71" s="417" t="str">
        <f>IF(Input!H71="","",Input!H71)</f>
        <v>N</v>
      </c>
      <c r="K71" s="285">
        <f t="shared" si="2"/>
        <v>0</v>
      </c>
      <c r="L71" s="181">
        <f>IF(D71="","",IF(J71="Y",I71+G71,MIN(Input!I71,I71+G71-K71)))</f>
        <v>110</v>
      </c>
      <c r="M71" s="181">
        <f t="shared" si="3"/>
        <v>85.085416699999996</v>
      </c>
      <c r="N71" s="294">
        <f>IF(Revised_Input!E71&gt;0,Revised_Input!E71,IF(Input!E71&lt;990000,Input!E71,""))</f>
        <v>608.73958330000005</v>
      </c>
      <c r="O71" s="286">
        <f t="shared" si="4"/>
        <v>15207.845744923903</v>
      </c>
      <c r="P71" s="10">
        <f t="shared" si="5"/>
        <v>0</v>
      </c>
      <c r="Q71" s="302">
        <f t="shared" si="6"/>
        <v>0</v>
      </c>
      <c r="R71" s="305">
        <f>IF(D71="","",IF(J71="Y",Input!M71,0))</f>
        <v>0</v>
      </c>
      <c r="S71" s="288">
        <f t="shared" si="7"/>
        <v>0</v>
      </c>
      <c r="T71" s="285">
        <f>IF(D71="","",Input!L71)</f>
        <v>0</v>
      </c>
      <c r="U71" s="288">
        <f t="shared" si="8"/>
        <v>0</v>
      </c>
      <c r="V71" s="287">
        <f t="shared" si="9"/>
        <v>0</v>
      </c>
      <c r="W71" s="306">
        <f t="shared" si="10"/>
        <v>0</v>
      </c>
      <c r="X71" s="132">
        <f>IF(D71="","",Input!K71)</f>
        <v>0</v>
      </c>
      <c r="Y71" s="288">
        <f t="shared" si="11"/>
        <v>0</v>
      </c>
      <c r="Z71" s="309">
        <f t="shared" si="12"/>
        <v>21412.5</v>
      </c>
      <c r="AA71" s="56">
        <f t="shared" si="13"/>
        <v>85.085416699999996</v>
      </c>
      <c r="AB71" s="56">
        <f>IF(D71="","",Input!N71)</f>
        <v>0</v>
      </c>
      <c r="AC71" s="56">
        <f t="shared" si="14"/>
        <v>181.6791667</v>
      </c>
      <c r="AD71" s="56">
        <f>IF(D71="","",Input!J71)</f>
        <v>181.6791667</v>
      </c>
      <c r="AE71" s="56">
        <f t="shared" si="15"/>
        <v>0</v>
      </c>
      <c r="AF71" s="289">
        <f t="shared" si="16"/>
        <v>0</v>
      </c>
      <c r="AG71" s="19">
        <f t="shared" si="17"/>
        <v>-96.59375</v>
      </c>
      <c r="AH71" s="19">
        <f t="shared" si="18"/>
        <v>-6647.7395833999999</v>
      </c>
      <c r="AI71" s="19">
        <f t="shared" si="19"/>
        <v>-13185.791463673901</v>
      </c>
      <c r="AJ71" s="317">
        <f t="shared" si="20"/>
        <v>729.49370312500878</v>
      </c>
      <c r="AK71" s="56">
        <f t="shared" si="21"/>
        <v>91860.771463673911</v>
      </c>
      <c r="AL71" s="56">
        <f>IF(D71="","",IF(AK70&lt;'day lookup'!$I$1,MIN('day lookup'!$I$1-AK70,AJ71)))</f>
        <v>729.49370312500878</v>
      </c>
      <c r="AM71" s="56">
        <f t="shared" si="22"/>
        <v>91859.141463673906</v>
      </c>
      <c r="AN71" s="56">
        <f>IF(D71="","",IF(AK71&lt;'day lookup'!$I$1,0,MIN(AK71-'day lookup'!$I$1,AJ71)))</f>
        <v>0</v>
      </c>
      <c r="AO71" s="318">
        <f t="shared" si="23"/>
        <v>0</v>
      </c>
      <c r="AP71" s="10">
        <f>IF(Revised_Input!F71&gt;0,Revised_Input!F71,IF(Input!F71&lt;990000,Input!F71,""))</f>
        <v>7122.2916667</v>
      </c>
      <c r="AQ71" s="50"/>
      <c r="AS71" s="50"/>
      <c r="AT71" s="259"/>
      <c r="AU71" s="260"/>
      <c r="BL71" s="251"/>
      <c r="BN71" s="251"/>
      <c r="BO71" s="251"/>
    </row>
    <row r="72" spans="1:67">
      <c r="A72" s="67" t="str">
        <f ca="1">OFFSET('day lookup'!$A$1,WEEKDAY(B72)-1,0)</f>
        <v>FRI</v>
      </c>
      <c r="B72" s="28">
        <f>Input!A72</f>
        <v>42888</v>
      </c>
      <c r="C72" s="274">
        <f>IF(D72&lt;&gt;"",interp(D72,AreaCapacity!$A$3:$B$245,2),"")</f>
        <v>7740.9793491124265</v>
      </c>
      <c r="D72" s="10">
        <f>IF(AND(Revised_Input!B72&gt;0,Revised_Input!B72&lt;104000),Revised_Input!B72,IF(Input!B72&lt;990000,Input!B72,""))</f>
        <v>79340.55</v>
      </c>
      <c r="E72" s="10">
        <f>IF(Revised_Input!G72&gt;0,Revised_Input!G72/1.9835,IF(Input!G72&lt;990000,Input!G72,""))</f>
        <v>8.9792100000000001</v>
      </c>
      <c r="F72" s="10">
        <f>IF(Revised_Input!C72&gt;0,Revised_Input!C72,IF(Input!C72&lt;990000,Input!C72,""))</f>
        <v>219.89583329999999</v>
      </c>
      <c r="G72" s="10">
        <f>IF(Revised_Input!D72&gt;0,Revised_Input!D72,IF(Input!D72&lt;990000,Input!D72,""))</f>
        <v>27.716666700000001</v>
      </c>
      <c r="H72" s="190">
        <f t="shared" si="0"/>
        <v>192.1791666</v>
      </c>
      <c r="I72" s="267">
        <f t="shared" si="1"/>
        <v>537.53347112987001</v>
      </c>
      <c r="J72" s="417" t="str">
        <f>IF(Input!H72="","",Input!H72)</f>
        <v>N</v>
      </c>
      <c r="K72" s="285">
        <f>IF(D72="","",IF(J72="Y",E72,0))</f>
        <v>0</v>
      </c>
      <c r="L72" s="181">
        <f>IF(D72="","",IF(J72="Y",I72+G72,MIN(Input!I72,I72+G72-K72)))</f>
        <v>110</v>
      </c>
      <c r="M72" s="181">
        <f>IF(D72="","",MAX(L72-G72,0))</f>
        <v>82.283333299999995</v>
      </c>
      <c r="N72" s="294">
        <f>IF(Revised_Input!E72&gt;0,Revised_Input!E72,IF(Input!E72&lt;990000,Input!E72,""))</f>
        <v>732.17708330000005</v>
      </c>
      <c r="O72" s="286">
        <f t="shared" si="4"/>
        <v>16660.118989649454</v>
      </c>
      <c r="P72" s="10">
        <f t="shared" si="5"/>
        <v>0</v>
      </c>
      <c r="Q72" s="302">
        <f t="shared" si="6"/>
        <v>0</v>
      </c>
      <c r="R72" s="305">
        <f>IF(D72="","",IF(J72="Y",Input!M72,0))</f>
        <v>0</v>
      </c>
      <c r="S72" s="288">
        <f t="shared" si="7"/>
        <v>0</v>
      </c>
      <c r="T72" s="285">
        <f>IF(D72="","",Input!L72)</f>
        <v>0</v>
      </c>
      <c r="U72" s="288">
        <f t="shared" si="8"/>
        <v>0</v>
      </c>
      <c r="V72" s="287">
        <f t="shared" si="9"/>
        <v>0</v>
      </c>
      <c r="W72" s="306">
        <f t="shared" si="10"/>
        <v>0</v>
      </c>
      <c r="X72" s="132">
        <f>IF(D72="","",Input!K72)</f>
        <v>0</v>
      </c>
      <c r="Y72" s="288">
        <f t="shared" si="11"/>
        <v>0</v>
      </c>
      <c r="Z72" s="309">
        <f t="shared" si="12"/>
        <v>21412.5</v>
      </c>
      <c r="AA72" s="56">
        <f t="shared" si="13"/>
        <v>82.283333299999995</v>
      </c>
      <c r="AB72" s="56">
        <f>IF(D72="","",Input!N72)</f>
        <v>0</v>
      </c>
      <c r="AC72" s="56">
        <f t="shared" si="14"/>
        <v>192.1791666</v>
      </c>
      <c r="AD72" s="56">
        <f>IF(D72="","",Input!J72)</f>
        <v>192.1791666</v>
      </c>
      <c r="AE72" s="56">
        <f t="shared" si="15"/>
        <v>0</v>
      </c>
      <c r="AF72" s="289">
        <f t="shared" si="16"/>
        <v>0</v>
      </c>
      <c r="AG72" s="19">
        <f t="shared" si="17"/>
        <v>-109.89583330000001</v>
      </c>
      <c r="AH72" s="19">
        <f t="shared" si="18"/>
        <v>-6757.6354167</v>
      </c>
      <c r="AI72" s="19">
        <f t="shared" si="19"/>
        <v>-13403.769849024449</v>
      </c>
      <c r="AJ72" s="317">
        <f>IF(D72="","",MAX(((I72-M72)-(E72-K72))*1.9835,0))</f>
        <v>885.17838535054716</v>
      </c>
      <c r="AK72" s="56">
        <f t="shared" si="21"/>
        <v>92745.949849024459</v>
      </c>
      <c r="AL72" s="56">
        <f>IF(D72="","",IF(AK71&lt;'day lookup'!$I$1,MIN('day lookup'!$I$1-AK71,AJ72)))</f>
        <v>885.17838535054716</v>
      </c>
      <c r="AM72" s="56">
        <f t="shared" si="22"/>
        <v>92744.319849024454</v>
      </c>
      <c r="AN72" s="56">
        <f>IF(D72="","",IF(AK72&lt;'day lookup'!$I$1,0,MIN(AK72-'day lookup'!$I$1,AJ72)))</f>
        <v>0</v>
      </c>
      <c r="AO72" s="318">
        <f t="shared" si="23"/>
        <v>0</v>
      </c>
      <c r="AP72" s="10">
        <f>IF(Revised_Input!F72&gt;0,Revised_Input!F72,IF(Input!F72&lt;990000,Input!F72,""))</f>
        <v>8114.0625</v>
      </c>
      <c r="AQ72" s="50"/>
      <c r="AS72" s="50"/>
      <c r="AT72" s="259"/>
      <c r="AU72" s="260"/>
      <c r="BL72" s="251"/>
      <c r="BN72" s="251"/>
      <c r="BO72" s="251"/>
    </row>
    <row r="73" spans="1:67">
      <c r="A73" s="67" t="str">
        <f ca="1">OFFSET('day lookup'!$A$1,WEEKDAY(B73)-1,0)</f>
        <v>SAT</v>
      </c>
      <c r="B73" s="28">
        <f>Input!A73</f>
        <v>42889</v>
      </c>
      <c r="C73" s="274">
        <f>IF(D73&lt;&gt;"",interp(D73,AreaCapacity!$A$3:$B$245,2),"")</f>
        <v>7741.6485058823528</v>
      </c>
      <c r="D73" s="10">
        <f>IF(AND(Revised_Input!B73&gt;0,Revised_Input!B73&lt;104000),Revised_Input!B73,IF(Input!B73&lt;990000,Input!B73,""))</f>
        <v>79909.23</v>
      </c>
      <c r="E73" s="10">
        <f>IF(Revised_Input!G73&gt;0,Revised_Input!G73/1.9835,IF(Input!G73&lt;990000,Input!G73,""))</f>
        <v>9.0195399999999992</v>
      </c>
      <c r="F73" s="10">
        <f>IF(Revised_Input!C73&gt;0,Revised_Input!C73,IF(Input!C73&lt;990000,Input!C73,""))</f>
        <v>316.55208329999999</v>
      </c>
      <c r="G73" s="10">
        <f>IF(Revised_Input!D73&gt;0,Revised_Input!D73,IF(Input!D73&lt;990000,Input!D73,""))</f>
        <v>30.438541699999998</v>
      </c>
      <c r="H73" s="190">
        <f t="shared" si="0"/>
        <v>286.11354160000002</v>
      </c>
      <c r="I73" s="267">
        <f t="shared" si="1"/>
        <v>581.83840048076286</v>
      </c>
      <c r="J73" s="417" t="str">
        <f>IF(Input!H73="","",Input!H73)</f>
        <v>N</v>
      </c>
      <c r="K73" s="285">
        <f t="shared" si="2"/>
        <v>0</v>
      </c>
      <c r="L73" s="181">
        <f>IF(D73="","",IF(J73="Y",I73+G73,MIN(Input!I73,I73+G73-K73)))</f>
        <v>110</v>
      </c>
      <c r="M73" s="181">
        <f t="shared" si="3"/>
        <v>79.561458299999998</v>
      </c>
      <c r="N73" s="294">
        <f>IF(Revised_Input!E73&gt;0,Revised_Input!E73,IF(Input!E73&lt;990000,Input!E73,""))</f>
        <v>791.85416669999995</v>
      </c>
      <c r="O73" s="286">
        <f t="shared" si="4"/>
        <v>18230.761729298905</v>
      </c>
      <c r="P73" s="10">
        <f t="shared" si="5"/>
        <v>0</v>
      </c>
      <c r="Q73" s="302">
        <f t="shared" si="6"/>
        <v>0</v>
      </c>
      <c r="R73" s="305">
        <f>IF(D73="","",IF(J73="Y",Input!M73,0))</f>
        <v>0</v>
      </c>
      <c r="S73" s="288">
        <f t="shared" si="7"/>
        <v>0</v>
      </c>
      <c r="T73" s="285">
        <f>IF(D73="","",Input!L73)</f>
        <v>0</v>
      </c>
      <c r="U73" s="288">
        <f t="shared" si="8"/>
        <v>0</v>
      </c>
      <c r="V73" s="287">
        <f t="shared" si="9"/>
        <v>0</v>
      </c>
      <c r="W73" s="306">
        <f t="shared" si="10"/>
        <v>0</v>
      </c>
      <c r="X73" s="132">
        <f>IF(D73="","",Input!K73)</f>
        <v>0</v>
      </c>
      <c r="Y73" s="288">
        <f t="shared" si="11"/>
        <v>0</v>
      </c>
      <c r="Z73" s="309">
        <f t="shared" si="12"/>
        <v>21412.5</v>
      </c>
      <c r="AA73" s="56">
        <f t="shared" si="13"/>
        <v>79.561458299999998</v>
      </c>
      <c r="AB73" s="56">
        <f>IF(D73="","",Input!N73)</f>
        <v>0</v>
      </c>
      <c r="AC73" s="56">
        <f t="shared" si="14"/>
        <v>286.11354160000002</v>
      </c>
      <c r="AD73" s="56">
        <f>IF(D73="","",Input!J73)</f>
        <v>286.11354160000002</v>
      </c>
      <c r="AE73" s="56">
        <f t="shared" si="15"/>
        <v>0</v>
      </c>
      <c r="AF73" s="289">
        <f t="shared" si="16"/>
        <v>66.552083299999993</v>
      </c>
      <c r="AG73" s="19">
        <f t="shared" si="17"/>
        <v>-206.55208330000002</v>
      </c>
      <c r="AH73" s="19">
        <f t="shared" si="18"/>
        <v>-6964.1875</v>
      </c>
      <c r="AI73" s="19">
        <f t="shared" si="19"/>
        <v>-13813.46590625</v>
      </c>
      <c r="AJ73" s="317">
        <f t="shared" si="20"/>
        <v>978.37605722554304</v>
      </c>
      <c r="AK73" s="56">
        <f t="shared" si="21"/>
        <v>93724.32590625</v>
      </c>
      <c r="AL73" s="56">
        <f>IF(D73="","",IF(AK72&lt;'day lookup'!$I$1,MIN('day lookup'!$I$1-AK72,AJ73)))</f>
        <v>978.37605722554304</v>
      </c>
      <c r="AM73" s="56">
        <f t="shared" si="22"/>
        <v>93722.695906249995</v>
      </c>
      <c r="AN73" s="56">
        <f>IF(D73="","",IF(AK73&lt;'day lookup'!$I$1,0,MIN(AK73-'day lookup'!$I$1,AJ73)))</f>
        <v>0</v>
      </c>
      <c r="AO73" s="318">
        <f t="shared" si="23"/>
        <v>0</v>
      </c>
      <c r="AP73" s="10">
        <f>IF(Revised_Input!F73&gt;0,Revised_Input!F73,IF(Input!F73&lt;990000,Input!F73,""))</f>
        <v>9140.625</v>
      </c>
      <c r="AQ73" s="50"/>
      <c r="AS73" s="50"/>
      <c r="AT73" s="259"/>
      <c r="AU73" s="260"/>
      <c r="BL73" s="251"/>
      <c r="BN73" s="251"/>
      <c r="BO73" s="251"/>
    </row>
    <row r="74" spans="1:67">
      <c r="A74" s="67" t="str">
        <f ca="1">OFFSET('day lookup'!$A$1,WEEKDAY(B74)-1,0)</f>
        <v>SUN</v>
      </c>
      <c r="B74" s="28">
        <f>Input!A74</f>
        <v>42890</v>
      </c>
      <c r="C74" s="274">
        <f>IF(D74&lt;&gt;"",interp(D74,AreaCapacity!$A$3:$B$245,2),"")</f>
        <v>7742.3184813084108</v>
      </c>
      <c r="D74" s="10">
        <f>IF(AND(Revised_Input!B74&gt;0,Revised_Input!B74&lt;104000),Revised_Input!B74,IF(Input!B74&lt;990000,Input!B74,""))</f>
        <v>80480.62</v>
      </c>
      <c r="E74" s="10">
        <f>IF(Revised_Input!G74&gt;0,Revised_Input!G74/1.9835,IF(Input!G74&lt;990000,Input!G74,""))</f>
        <v>9.0649200000000008</v>
      </c>
      <c r="F74" s="10">
        <f>IF(Revised_Input!C74&gt;0,Revised_Input!C74,IF(Input!C74&lt;990000,Input!C74,""))</f>
        <v>415.34375</v>
      </c>
      <c r="G74" s="10">
        <f>IF(Revised_Input!D74&gt;0,Revised_Input!D74,IF(Input!D74&lt;990000,Input!D74,""))</f>
        <v>33.233333299999998</v>
      </c>
      <c r="H74" s="190">
        <f t="shared" si="0"/>
        <v>382.11041669999997</v>
      </c>
      <c r="I74" s="267">
        <f t="shared" si="1"/>
        <v>679.24692732263645</v>
      </c>
      <c r="J74" s="417" t="str">
        <f>IF(Input!H74="","",Input!H74)</f>
        <v>N</v>
      </c>
      <c r="K74" s="285">
        <f t="shared" si="2"/>
        <v>0</v>
      </c>
      <c r="L74" s="181">
        <f>IF(D74="","",IF(J74="Y",I74+G74,MIN(Input!I74,I74+G74-K74)))</f>
        <v>110</v>
      </c>
      <c r="M74" s="181">
        <f t="shared" si="3"/>
        <v>76.766666700000002</v>
      </c>
      <c r="N74" s="294">
        <f>IF(Revised_Input!E74&gt;0,Revised_Input!E74,IF(Input!E74&lt;990000,Input!E74,""))</f>
        <v>872.32291669999995</v>
      </c>
      <c r="O74" s="286">
        <f t="shared" si="4"/>
        <v>19961.014234573355</v>
      </c>
      <c r="P74" s="10">
        <f t="shared" si="5"/>
        <v>0</v>
      </c>
      <c r="Q74" s="302">
        <f t="shared" si="6"/>
        <v>0</v>
      </c>
      <c r="R74" s="305">
        <f>IF(D74="","",IF(J74="Y",Input!M74,0))</f>
        <v>0</v>
      </c>
      <c r="S74" s="288">
        <f t="shared" si="7"/>
        <v>0</v>
      </c>
      <c r="T74" s="285">
        <f>IF(D74="","",Input!L74)</f>
        <v>0</v>
      </c>
      <c r="U74" s="288">
        <f t="shared" si="8"/>
        <v>0</v>
      </c>
      <c r="V74" s="287">
        <f t="shared" si="9"/>
        <v>0</v>
      </c>
      <c r="W74" s="306">
        <f t="shared" si="10"/>
        <v>0</v>
      </c>
      <c r="X74" s="132">
        <f>IF(D74="","",Input!K74)</f>
        <v>0</v>
      </c>
      <c r="Y74" s="288">
        <f t="shared" si="11"/>
        <v>0</v>
      </c>
      <c r="Z74" s="309">
        <f t="shared" si="12"/>
        <v>21412.5</v>
      </c>
      <c r="AA74" s="56">
        <f t="shared" si="13"/>
        <v>76.766666700000002</v>
      </c>
      <c r="AB74" s="56">
        <f>IF(D74="","",Input!N74)</f>
        <v>0</v>
      </c>
      <c r="AC74" s="56">
        <f t="shared" si="14"/>
        <v>382.11041669999997</v>
      </c>
      <c r="AD74" s="56">
        <f>IF(D74="","",Input!J74)</f>
        <v>382.11041669999997</v>
      </c>
      <c r="AE74" s="56">
        <f t="shared" si="15"/>
        <v>0</v>
      </c>
      <c r="AF74" s="289">
        <f t="shared" si="16"/>
        <v>165.34375</v>
      </c>
      <c r="AG74" s="19">
        <f t="shared" si="17"/>
        <v>-305.34375</v>
      </c>
      <c r="AH74" s="19">
        <f t="shared" si="18"/>
        <v>-7269.53125</v>
      </c>
      <c r="AI74" s="19">
        <f t="shared" si="19"/>
        <v>-14419.115234375</v>
      </c>
      <c r="AJ74" s="317">
        <f t="shared" si="20"/>
        <v>1177.0393281249994</v>
      </c>
      <c r="AK74" s="56">
        <f t="shared" si="21"/>
        <v>94901.365234375</v>
      </c>
      <c r="AL74" s="56">
        <f>IF(D74="","",IF(AK73&lt;'day lookup'!$I$1,MIN('day lookup'!$I$1-AK73,AJ74)))</f>
        <v>1177.0393281249994</v>
      </c>
      <c r="AM74" s="56">
        <f t="shared" si="22"/>
        <v>94899.735234374995</v>
      </c>
      <c r="AN74" s="56">
        <f>IF(D74="","",IF(AK74&lt;'day lookup'!$I$1,0,MIN(AK74-'day lookup'!$I$1,AJ74)))</f>
        <v>0</v>
      </c>
      <c r="AO74" s="318">
        <f t="shared" si="23"/>
        <v>0</v>
      </c>
      <c r="AP74" s="10">
        <f>IF(Revised_Input!F74&gt;0,Revised_Input!F74,IF(Input!F74&lt;990000,Input!F74,""))</f>
        <v>9886.7708332999991</v>
      </c>
      <c r="AQ74" s="50"/>
      <c r="AS74" s="50"/>
      <c r="AT74" s="259"/>
      <c r="AU74" s="260"/>
      <c r="BL74" s="251"/>
      <c r="BN74" s="251"/>
      <c r="BO74" s="251"/>
    </row>
    <row r="75" spans="1:67">
      <c r="A75" s="67" t="str">
        <f ca="1">OFFSET('day lookup'!$A$1,WEEKDAY(B75)-1,0)</f>
        <v>MON</v>
      </c>
      <c r="B75" s="28">
        <f>Input!A75</f>
        <v>42891</v>
      </c>
      <c r="C75" s="274">
        <f>IF(D75&lt;&gt;"",interp(D75,AreaCapacity!$A$3:$B$245,2),"")</f>
        <v>7743.0993263646924</v>
      </c>
      <c r="D75" s="10">
        <f>IF(AND(Revised_Input!B75&gt;0,Revised_Input!B75&lt;104000),Revised_Input!B75,IF(Input!B75&lt;990000,Input!B75,""))</f>
        <v>81149.52</v>
      </c>
      <c r="E75" s="10">
        <f>IF(Revised_Input!G75&gt;0,Revised_Input!G75/1.9835,IF(Input!G75&lt;990000,Input!G75,""))</f>
        <v>9.1153300000000002</v>
      </c>
      <c r="F75" s="10">
        <f>IF(Revised_Input!C75&gt;0,Revised_Input!C75,IF(Input!C75&lt;990000,Input!C75,""))</f>
        <v>510.72916670000001</v>
      </c>
      <c r="G75" s="10">
        <f>IF(Revised_Input!D75&gt;0,Revised_Input!D75,IF(Input!D75&lt;990000,Input!D75,""))</f>
        <v>36.716666699999998</v>
      </c>
      <c r="H75" s="190">
        <f t="shared" ref="H75:H137" si="24">IF(D75="","",F75-G75)</f>
        <v>474.01249999999999</v>
      </c>
      <c r="I75" s="267">
        <f t="shared" ref="I75:I137" si="25">IF(D75="","",(D75-D74)/1.9835+E75+H75)</f>
        <v>820.35999536425948</v>
      </c>
      <c r="J75" s="417" t="str">
        <f>IF(Input!H75="","",Input!H75)</f>
        <v>N</v>
      </c>
      <c r="K75" s="285">
        <f t="shared" ref="K75:K138" si="26">IF(D75="","",IF(J75="Y",E75,0))</f>
        <v>0</v>
      </c>
      <c r="L75" s="181">
        <f>IF(D75="","",IF(J75="Y",I75+G75,MIN(Input!I75,I75+G75-K75)))</f>
        <v>110</v>
      </c>
      <c r="M75" s="181">
        <f t="shared" ref="M75:M138" si="27">IF(D75="","",MAX(L75-G75,0))</f>
        <v>73.28333330000001</v>
      </c>
      <c r="N75" s="294">
        <f>IF(Revised_Input!E75&gt;0,Revised_Input!E75,IF(Input!E75&lt;990000,Input!E75,""))</f>
        <v>919.875</v>
      </c>
      <c r="O75" s="286">
        <f t="shared" ref="O75:O138" si="28">IF(D75="","",O74+N75*1.9835)</f>
        <v>21785.586297073354</v>
      </c>
      <c r="P75" s="10">
        <f t="shared" ref="P75:P138" si="29">IF(D75="","",IF(J75="Y",N75,0))</f>
        <v>0</v>
      </c>
      <c r="Q75" s="302">
        <f t="shared" ref="Q75:Q138" si="30">IF(D75="","",IF(J75="Y",(N75*1.9835)+Q74,Q74))</f>
        <v>0</v>
      </c>
      <c r="R75" s="305">
        <f>IF(D75="","",IF(J75="Y",Input!M75,0))</f>
        <v>0</v>
      </c>
      <c r="S75" s="288">
        <f t="shared" ref="S75:S138" si="31">IF(D75="","",(R75*1.9835)+S74)</f>
        <v>0</v>
      </c>
      <c r="T75" s="285">
        <f>IF(D75="","",Input!L75)</f>
        <v>0</v>
      </c>
      <c r="U75" s="288">
        <f t="shared" ref="U75:U138" si="32">IF(D75="","",(T75*1.9835)+U74)</f>
        <v>0</v>
      </c>
      <c r="V75" s="287">
        <f t="shared" ref="V75:V138" si="33">IF(D75="","",R75+T75)</f>
        <v>0</v>
      </c>
      <c r="W75" s="306">
        <f t="shared" ref="W75:W138" si="34">IF(D75="","",(V75*1.9835)+W74)</f>
        <v>0</v>
      </c>
      <c r="X75" s="132">
        <f>IF(D75="","",Input!K75)</f>
        <v>0</v>
      </c>
      <c r="Y75" s="288">
        <f t="shared" ref="Y75:Y138" si="35">IF(D75="","",(X75*1.9835)+Y74)</f>
        <v>0</v>
      </c>
      <c r="Z75" s="309">
        <f t="shared" ref="Z75:Z138" si="36">IF(D75="","",Z74-X75*1.9835)</f>
        <v>21412.5</v>
      </c>
      <c r="AA75" s="56">
        <f t="shared" ref="AA75:AA137" si="37">IF(D75="","",M75+P75+V75+X75)</f>
        <v>73.28333330000001</v>
      </c>
      <c r="AB75" s="56">
        <f>IF(D75="","",Input!N75)</f>
        <v>0</v>
      </c>
      <c r="AC75" s="56">
        <f t="shared" ref="AC75:AC137" si="38">IF(D75="","",H75)</f>
        <v>474.01249999999999</v>
      </c>
      <c r="AD75" s="56">
        <f>IF(D75="","",Input!J75)</f>
        <v>474.01249999999999</v>
      </c>
      <c r="AE75" s="56">
        <f t="shared" ref="AE75:AE138" si="39">IF(D75="","",AC75-AD75)</f>
        <v>0</v>
      </c>
      <c r="AF75" s="289">
        <f t="shared" ref="AF75:AF138" si="40">IF(D75="","",IF(F75-250&lt;0,0,F75-250))</f>
        <v>260.72916670000001</v>
      </c>
      <c r="AG75" s="19">
        <f t="shared" ref="AG75:AG138" si="41">IF(D75="","",AA75-AC75+AB75)</f>
        <v>-400.72916669999995</v>
      </c>
      <c r="AH75" s="19">
        <f t="shared" ref="AH75:AH138" si="42">IF(D75="","",AH74+AG75)</f>
        <v>-7670.2604167</v>
      </c>
      <c r="AI75" s="19">
        <f t="shared" ref="AI75:AI138" si="43">IF(D75="","",AH75*1.9835)</f>
        <v>-15213.96153652445</v>
      </c>
      <c r="AJ75" s="317">
        <f t="shared" ref="AJ75:AJ138" si="44">IF(D75="","",MAX(((I75-M75)-(E75-K75))*1.9835,0))</f>
        <v>1463.7463021494589</v>
      </c>
      <c r="AK75" s="56">
        <f t="shared" ref="AK75:AK138" si="45">IF(D75="","",AK74+AJ75)</f>
        <v>96365.111536524462</v>
      </c>
      <c r="AL75" s="56">
        <f>IF(D75="","",IF(AK74&lt;'day lookup'!$I$1,MIN('day lookup'!$I$1-AK74,AJ75)))</f>
        <v>1463.7463021494589</v>
      </c>
      <c r="AM75" s="56">
        <f t="shared" ref="AM75:AM138" si="46">IF(D75="","",AM74+AL75)</f>
        <v>96363.481536524458</v>
      </c>
      <c r="AN75" s="56">
        <f>IF(D75="","",IF(AK75&lt;'day lookup'!$I$1,0,MIN(AK75-'day lookup'!$I$1,AJ75)))</f>
        <v>0</v>
      </c>
      <c r="AO75" s="318">
        <f t="shared" ref="AO75:AO138" si="47">IF(D75="","",AO74+AN75)</f>
        <v>0</v>
      </c>
      <c r="AP75" s="10">
        <f>IF(Revised_Input!F75&gt;0,Revised_Input!F75,IF(Input!F75&lt;990000,Input!F75,""))</f>
        <v>11106.770833299999</v>
      </c>
      <c r="AQ75" s="50"/>
      <c r="AS75" s="50"/>
      <c r="AT75" s="259"/>
      <c r="AU75" s="260"/>
      <c r="BL75" s="251"/>
      <c r="BN75" s="251"/>
      <c r="BO75" s="251"/>
    </row>
    <row r="76" spans="1:67">
      <c r="A76" s="67" t="str">
        <f ca="1">OFFSET('day lookup'!$A$1,WEEKDAY(B76)-1,0)</f>
        <v>TUE</v>
      </c>
      <c r="B76" s="28">
        <f>Input!A76</f>
        <v>42892</v>
      </c>
      <c r="C76" s="274">
        <f>IF(D76&lt;&gt;"",interp(D76,AreaCapacity!$A$3:$B$245,2),"")</f>
        <v>7743.8098838559818</v>
      </c>
      <c r="D76" s="10">
        <f>IF(AND(Revised_Input!B76&gt;0,Revised_Input!B76&lt;104000),Revised_Input!B76,IF(Input!B76&lt;990000,Input!B76,""))</f>
        <v>81761.31</v>
      </c>
      <c r="E76" s="10">
        <f>IF(Revised_Input!G76&gt;0,Revised_Input!G76/1.9835,IF(Input!G76&lt;990000,Input!G76,""))</f>
        <v>9.1607099999999999</v>
      </c>
      <c r="F76" s="10">
        <f>IF(Revised_Input!C76&gt;0,Revised_Input!C76,IF(Input!C76&lt;990000,Input!C76,""))</f>
        <v>594.1875</v>
      </c>
      <c r="G76" s="10">
        <f>IF(Revised_Input!D76&gt;0,Revised_Input!D76,IF(Input!D76&lt;990000,Input!D76,""))</f>
        <v>38.331249999999997</v>
      </c>
      <c r="H76" s="190">
        <f t="shared" si="24"/>
        <v>555.85625000000005</v>
      </c>
      <c r="I76" s="267">
        <f t="shared" si="25"/>
        <v>873.45658692210418</v>
      </c>
      <c r="J76" s="417" t="str">
        <f>IF(Input!H76="","",Input!H76)</f>
        <v>N</v>
      </c>
      <c r="K76" s="285">
        <f t="shared" si="26"/>
        <v>0</v>
      </c>
      <c r="L76" s="181">
        <f>IF(D76="","",IF(J76="Y",I76+G76,MIN(Input!I76,I76+G76-K76)))</f>
        <v>110</v>
      </c>
      <c r="M76" s="181">
        <f t="shared" si="27"/>
        <v>71.668750000000003</v>
      </c>
      <c r="N76" s="294">
        <f>IF(Revised_Input!E76&gt;0,Revised_Input!E76,IF(Input!E76&lt;990000,Input!E76,""))</f>
        <v>935.46875</v>
      </c>
      <c r="O76" s="286">
        <f t="shared" si="28"/>
        <v>23641.088562698355</v>
      </c>
      <c r="P76" s="10">
        <f t="shared" si="29"/>
        <v>0</v>
      </c>
      <c r="Q76" s="302">
        <f t="shared" si="30"/>
        <v>0</v>
      </c>
      <c r="R76" s="305">
        <f>IF(D76="","",IF(J76="Y",Input!M76,0))</f>
        <v>0</v>
      </c>
      <c r="S76" s="288">
        <f t="shared" si="31"/>
        <v>0</v>
      </c>
      <c r="T76" s="285">
        <f>IF(D76="","",Input!L76)</f>
        <v>0</v>
      </c>
      <c r="U76" s="288">
        <f t="shared" si="32"/>
        <v>0</v>
      </c>
      <c r="V76" s="287">
        <f t="shared" si="33"/>
        <v>0</v>
      </c>
      <c r="W76" s="306">
        <f t="shared" si="34"/>
        <v>0</v>
      </c>
      <c r="X76" s="132">
        <f>IF(D76="","",Input!K76)</f>
        <v>0</v>
      </c>
      <c r="Y76" s="288">
        <f t="shared" si="35"/>
        <v>0</v>
      </c>
      <c r="Z76" s="309">
        <f t="shared" si="36"/>
        <v>21412.5</v>
      </c>
      <c r="AA76" s="56">
        <f t="shared" si="37"/>
        <v>71.668750000000003</v>
      </c>
      <c r="AB76" s="56">
        <f>IF(D76="","",Input!N76)</f>
        <v>0</v>
      </c>
      <c r="AC76" s="56">
        <f t="shared" si="38"/>
        <v>555.85625000000005</v>
      </c>
      <c r="AD76" s="56">
        <f>IF(D76="","",Input!J76)</f>
        <v>555.85625000000005</v>
      </c>
      <c r="AE76" s="56">
        <f t="shared" si="39"/>
        <v>0</v>
      </c>
      <c r="AF76" s="289">
        <f t="shared" si="40"/>
        <v>344.1875</v>
      </c>
      <c r="AG76" s="19">
        <f t="shared" si="41"/>
        <v>-484.18750000000006</v>
      </c>
      <c r="AH76" s="19">
        <f t="shared" si="42"/>
        <v>-8154.4479167</v>
      </c>
      <c r="AI76" s="19">
        <f t="shared" si="43"/>
        <v>-16174.34744277445</v>
      </c>
      <c r="AJ76" s="317">
        <f t="shared" si="44"/>
        <v>1572.1759062499937</v>
      </c>
      <c r="AK76" s="56">
        <f t="shared" si="45"/>
        <v>97937.287442774454</v>
      </c>
      <c r="AL76" s="56">
        <f>IF(D76="","",IF(AK75&lt;'day lookup'!$I$1,MIN('day lookup'!$I$1-AK75,AJ76)))</f>
        <v>1572.1759062499937</v>
      </c>
      <c r="AM76" s="56">
        <f t="shared" si="46"/>
        <v>97935.657442774449</v>
      </c>
      <c r="AN76" s="56">
        <f>IF(D76="","",IF(AK76&lt;'day lookup'!$I$1,0,MIN(AK76-'day lookup'!$I$1,AJ76)))</f>
        <v>0</v>
      </c>
      <c r="AO76" s="318">
        <f t="shared" si="47"/>
        <v>0</v>
      </c>
      <c r="AP76" s="10">
        <f>IF(Revised_Input!F76&gt;0,Revised_Input!F76,IF(Input!F76&lt;990000,Input!F76,""))</f>
        <v>12204.166666700001</v>
      </c>
      <c r="AQ76" s="50"/>
      <c r="AS76" s="50"/>
      <c r="AT76" s="259"/>
      <c r="AU76" s="260"/>
      <c r="BL76" s="251"/>
      <c r="BN76" s="251"/>
      <c r="BO76" s="251"/>
    </row>
    <row r="77" spans="1:67">
      <c r="A77" s="67" t="str">
        <f ca="1">OFFSET('day lookup'!$A$1,WEEKDAY(B77)-1,0)</f>
        <v>WED</v>
      </c>
      <c r="B77" s="28">
        <f>Input!A77</f>
        <v>42893</v>
      </c>
      <c r="C77" s="274">
        <f>IF(D77&lt;&gt;"",interp(D77,AreaCapacity!$A$3:$B$245,2),"")</f>
        <v>7744.4899423963134</v>
      </c>
      <c r="D77" s="10">
        <f>IF(AND(Revised_Input!B77&gt;0,Revised_Input!B77&lt;104000),Revised_Input!B77,IF(Input!B77&lt;990000,Input!B77,""))</f>
        <v>82350.27</v>
      </c>
      <c r="E77" s="10">
        <f>IF(Revised_Input!G77&gt;0,Revised_Input!G77/1.9835,IF(Input!G77&lt;990000,Input!G77,""))</f>
        <v>9.2010400000000008</v>
      </c>
      <c r="F77" s="10">
        <f>IF(Revised_Input!C77&gt;0,Revised_Input!C77,IF(Input!C77&lt;990000,Input!C77,""))</f>
        <v>608.8125</v>
      </c>
      <c r="G77" s="10">
        <f>IF(Revised_Input!D77&gt;0,Revised_Input!D77,IF(Input!D77&lt;990000,Input!D77,""))</f>
        <v>43.125</v>
      </c>
      <c r="H77" s="190">
        <f t="shared" si="24"/>
        <v>565.6875</v>
      </c>
      <c r="I77" s="267">
        <f t="shared" si="25"/>
        <v>871.81820977565235</v>
      </c>
      <c r="J77" s="417" t="str">
        <f>IF(Input!H77="","",Input!H77)</f>
        <v>N</v>
      </c>
      <c r="K77" s="285">
        <f t="shared" si="26"/>
        <v>0</v>
      </c>
      <c r="L77" s="181">
        <f>IF(D77="","",IF(J77="Y",I77+G77,MIN(Input!I77,I77+G77-K77)))</f>
        <v>110</v>
      </c>
      <c r="M77" s="181">
        <f t="shared" si="27"/>
        <v>66.875</v>
      </c>
      <c r="N77" s="294">
        <f>IF(Revised_Input!E77&gt;0,Revised_Input!E77,IF(Input!E77&lt;990000,Input!E77,""))</f>
        <v>921.42708330000005</v>
      </c>
      <c r="O77" s="286">
        <f t="shared" si="28"/>
        <v>25468.739182423906</v>
      </c>
      <c r="P77" s="10">
        <f t="shared" si="29"/>
        <v>0</v>
      </c>
      <c r="Q77" s="302">
        <f t="shared" si="30"/>
        <v>0</v>
      </c>
      <c r="R77" s="305">
        <f>IF(D77="","",IF(J77="Y",Input!M77,0))</f>
        <v>0</v>
      </c>
      <c r="S77" s="288">
        <f t="shared" si="31"/>
        <v>0</v>
      </c>
      <c r="T77" s="285">
        <f>IF(D77="","",Input!L77)</f>
        <v>0</v>
      </c>
      <c r="U77" s="288">
        <f t="shared" si="32"/>
        <v>0</v>
      </c>
      <c r="V77" s="287">
        <f t="shared" si="33"/>
        <v>0</v>
      </c>
      <c r="W77" s="306">
        <f t="shared" si="34"/>
        <v>0</v>
      </c>
      <c r="X77" s="132">
        <f>IF(D77="","",Input!K77)</f>
        <v>0</v>
      </c>
      <c r="Y77" s="288">
        <f t="shared" si="35"/>
        <v>0</v>
      </c>
      <c r="Z77" s="309">
        <f t="shared" si="36"/>
        <v>21412.5</v>
      </c>
      <c r="AA77" s="56">
        <f t="shared" si="37"/>
        <v>66.875</v>
      </c>
      <c r="AB77" s="56">
        <f>IF(D77="","",Input!N77)</f>
        <v>0</v>
      </c>
      <c r="AC77" s="56">
        <f t="shared" si="38"/>
        <v>565.6875</v>
      </c>
      <c r="AD77" s="56">
        <f>IF(D77="","",Input!J77)</f>
        <v>565.6875</v>
      </c>
      <c r="AE77" s="56">
        <f t="shared" si="39"/>
        <v>0</v>
      </c>
      <c r="AF77" s="289">
        <f t="shared" si="40"/>
        <v>358.8125</v>
      </c>
      <c r="AG77" s="19">
        <f t="shared" si="41"/>
        <v>-498.8125</v>
      </c>
      <c r="AH77" s="19">
        <f t="shared" si="42"/>
        <v>-8653.260416699999</v>
      </c>
      <c r="AI77" s="19">
        <f t="shared" si="43"/>
        <v>-17163.742036524447</v>
      </c>
      <c r="AJ77" s="317">
        <f t="shared" si="44"/>
        <v>1578.3545937500064</v>
      </c>
      <c r="AK77" s="56">
        <f t="shared" si="45"/>
        <v>99515.642036524456</v>
      </c>
      <c r="AL77" s="56">
        <f>IF(D77="","",IF(AK76&lt;'day lookup'!$I$1,MIN('day lookup'!$I$1-AK76,AJ77)))</f>
        <v>1578.3545937500064</v>
      </c>
      <c r="AM77" s="56">
        <f t="shared" si="46"/>
        <v>99514.012036524451</v>
      </c>
      <c r="AN77" s="56">
        <f>IF(D77="","",IF(AK77&lt;'day lookup'!$I$1,0,MIN(AK77-'day lookup'!$I$1,AJ77)))</f>
        <v>0</v>
      </c>
      <c r="AO77" s="318">
        <f t="shared" si="47"/>
        <v>0</v>
      </c>
      <c r="AP77" s="10">
        <f>IF(Revised_Input!F77&gt;0,Revised_Input!F77,IF(Input!F77&lt;990000,Input!F77,""))</f>
        <v>13487.5</v>
      </c>
      <c r="AQ77" s="50"/>
      <c r="AS77" s="50"/>
      <c r="AT77" s="259"/>
      <c r="AU77" s="260"/>
      <c r="BL77" s="251"/>
      <c r="BN77" s="251"/>
      <c r="BO77" s="251"/>
    </row>
    <row r="78" spans="1:67">
      <c r="A78" s="67" t="str">
        <f ca="1">OFFSET('day lookup'!$A$1,WEEKDAY(B78)-1,0)</f>
        <v>THU</v>
      </c>
      <c r="B78" s="28">
        <f>Input!A78</f>
        <v>42894</v>
      </c>
      <c r="C78" s="274">
        <f>IF(D78&lt;&gt;"",interp(D78,AreaCapacity!$A$3:$B$245,2),"")</f>
        <v>7745.1402860411899</v>
      </c>
      <c r="D78" s="10">
        <f>IF(AND(Revised_Input!B78&gt;0,Revised_Input!B78&lt;104000),Revised_Input!B78,IF(Input!B78&lt;990000,Input!B78,""))</f>
        <v>82915.61</v>
      </c>
      <c r="E78" s="10">
        <f>IF(Revised_Input!G78&gt;0,Revised_Input!G78/1.9835,IF(Input!G78&lt;990000,Input!G78,""))</f>
        <v>9.2413799999999995</v>
      </c>
      <c r="F78" s="10">
        <f>IF(Revised_Input!C78&gt;0,Revised_Input!C78,IF(Input!C78&lt;990000,Input!C78,""))</f>
        <v>595.6875</v>
      </c>
      <c r="G78" s="10">
        <f>IF(Revised_Input!D78&gt;0,Revised_Input!D78,IF(Input!D78&lt;990000,Input!D78,""))</f>
        <v>45.778125000000003</v>
      </c>
      <c r="H78" s="190">
        <f t="shared" si="24"/>
        <v>549.90937499999995</v>
      </c>
      <c r="I78" s="267">
        <f t="shared" si="25"/>
        <v>844.17218177085783</v>
      </c>
      <c r="J78" s="417" t="str">
        <f>IF(Input!H78="","",Input!H78)</f>
        <v>N</v>
      </c>
      <c r="K78" s="285">
        <f t="shared" si="26"/>
        <v>0</v>
      </c>
      <c r="L78" s="181">
        <f>IF(D78="","",IF(J78="Y",I78+G78,MIN(Input!I78,I78+G78-K78)))</f>
        <v>110</v>
      </c>
      <c r="M78" s="181">
        <f t="shared" si="27"/>
        <v>64.221874999999997</v>
      </c>
      <c r="N78" s="294">
        <f>IF(Revised_Input!E78&gt;0,Revised_Input!E78,IF(Input!E78&lt;990000,Input!E78,""))</f>
        <v>922.5</v>
      </c>
      <c r="O78" s="286">
        <f t="shared" si="28"/>
        <v>27298.517932423907</v>
      </c>
      <c r="P78" s="10">
        <f t="shared" si="29"/>
        <v>0</v>
      </c>
      <c r="Q78" s="302">
        <f t="shared" si="30"/>
        <v>0</v>
      </c>
      <c r="R78" s="305">
        <f>IF(D78="","",IF(J78="Y",Input!M78,0))</f>
        <v>0</v>
      </c>
      <c r="S78" s="288">
        <f t="shared" si="31"/>
        <v>0</v>
      </c>
      <c r="T78" s="285">
        <f>IF(D78="","",Input!L78)</f>
        <v>0</v>
      </c>
      <c r="U78" s="288">
        <f t="shared" si="32"/>
        <v>0</v>
      </c>
      <c r="V78" s="287">
        <f t="shared" si="33"/>
        <v>0</v>
      </c>
      <c r="W78" s="306">
        <f t="shared" si="34"/>
        <v>0</v>
      </c>
      <c r="X78" s="132">
        <f>IF(D78="","",Input!K78)</f>
        <v>0</v>
      </c>
      <c r="Y78" s="288">
        <f t="shared" si="35"/>
        <v>0</v>
      </c>
      <c r="Z78" s="309">
        <f t="shared" si="36"/>
        <v>21412.5</v>
      </c>
      <c r="AA78" s="56">
        <f t="shared" si="37"/>
        <v>64.221874999999997</v>
      </c>
      <c r="AB78" s="56">
        <f>IF(D78="","",Input!N78)</f>
        <v>0</v>
      </c>
      <c r="AC78" s="56">
        <f t="shared" si="38"/>
        <v>549.90937499999995</v>
      </c>
      <c r="AD78" s="56">
        <f>IF(D78="","",Input!J78)</f>
        <v>549.90937499999995</v>
      </c>
      <c r="AE78" s="56">
        <f t="shared" si="39"/>
        <v>0</v>
      </c>
      <c r="AF78" s="289">
        <f t="shared" si="40"/>
        <v>345.6875</v>
      </c>
      <c r="AG78" s="19">
        <f t="shared" si="41"/>
        <v>-485.68749999999994</v>
      </c>
      <c r="AH78" s="19">
        <f t="shared" si="42"/>
        <v>-9138.947916699999</v>
      </c>
      <c r="AI78" s="19">
        <f t="shared" si="43"/>
        <v>-18127.103192774448</v>
      </c>
      <c r="AJ78" s="317">
        <f t="shared" si="44"/>
        <v>1528.7011562499965</v>
      </c>
      <c r="AK78" s="56">
        <f t="shared" si="45"/>
        <v>101044.34319277445</v>
      </c>
      <c r="AL78" s="56">
        <f>IF(D78="","",IF(AK77&lt;'day lookup'!$I$1,MIN('day lookup'!$I$1-AK77,AJ78)))</f>
        <v>1528.7011562499965</v>
      </c>
      <c r="AM78" s="56">
        <f t="shared" si="46"/>
        <v>101042.71319277445</v>
      </c>
      <c r="AN78" s="56">
        <f>IF(D78="","",IF(AK78&lt;'day lookup'!$I$1,0,MIN(AK78-'day lookup'!$I$1,AJ78)))</f>
        <v>0</v>
      </c>
      <c r="AO78" s="318">
        <f t="shared" si="47"/>
        <v>0</v>
      </c>
      <c r="AP78" s="10">
        <f>IF(Revised_Input!F78&gt;0,Revised_Input!F78,IF(Input!F78&lt;990000,Input!F78,""))</f>
        <v>14032.291666700001</v>
      </c>
      <c r="AQ78" s="50"/>
      <c r="AS78" s="50"/>
      <c r="AT78" s="259"/>
      <c r="AU78" s="260"/>
      <c r="BL78" s="251"/>
      <c r="BN78" s="251"/>
      <c r="BO78" s="251"/>
    </row>
    <row r="79" spans="1:67">
      <c r="A79" s="67" t="str">
        <f ca="1">OFFSET('day lookup'!$A$1,WEEKDAY(B79)-1,0)</f>
        <v>FRI</v>
      </c>
      <c r="B79" s="28">
        <f>Input!A79</f>
        <v>42895</v>
      </c>
      <c r="C79" s="274">
        <f>IF(D79&lt;&gt;"",interp(D79,AreaCapacity!$A$3:$B$245,2),"")</f>
        <v>7746.2097042093292</v>
      </c>
      <c r="D79" s="10">
        <f>IF(AND(Revised_Input!B79&gt;0,Revised_Input!B79&lt;104000),Revised_Input!B79,IF(Input!B79&lt;990000,Input!B79,""))</f>
        <v>83851.33</v>
      </c>
      <c r="E79" s="10">
        <f>IF(Revised_Input!G79&gt;0,Revised_Input!G79/1.9835,IF(Input!G79&lt;990000,Input!G79,""))</f>
        <v>9.3018800000000006</v>
      </c>
      <c r="F79" s="10">
        <f>IF(Revised_Input!C79&gt;0,Revised_Input!C79,IF(Input!C79&lt;990000,Input!C79,""))</f>
        <v>504.54166670000001</v>
      </c>
      <c r="G79" s="10">
        <f>IF(Revised_Input!D79&gt;0,Revised_Input!D79,IF(Input!D79&lt;990000,Input!D79,""))</f>
        <v>48.125</v>
      </c>
      <c r="H79" s="190">
        <f t="shared" si="24"/>
        <v>456.41666670000001</v>
      </c>
      <c r="I79" s="267">
        <f t="shared" si="25"/>
        <v>937.47050031734364</v>
      </c>
      <c r="J79" s="417" t="str">
        <f>IF(Input!H79="","",Input!H79)</f>
        <v>N</v>
      </c>
      <c r="K79" s="285">
        <f t="shared" si="26"/>
        <v>0</v>
      </c>
      <c r="L79" s="181">
        <f>IF(D79="","",IF(J79="Y",I79+G79,MIN(Input!I79,I79+G79-K79)))</f>
        <v>110</v>
      </c>
      <c r="M79" s="181">
        <f t="shared" si="27"/>
        <v>61.875</v>
      </c>
      <c r="N79" s="294">
        <f>IF(Revised_Input!E79&gt;0,Revised_Input!E79,IF(Input!E79&lt;990000,Input!E79,""))</f>
        <v>930.3125</v>
      </c>
      <c r="O79" s="286">
        <f t="shared" si="28"/>
        <v>29143.792776173908</v>
      </c>
      <c r="P79" s="10">
        <f t="shared" si="29"/>
        <v>0</v>
      </c>
      <c r="Q79" s="302">
        <f t="shared" si="30"/>
        <v>0</v>
      </c>
      <c r="R79" s="305">
        <f>IF(D79="","",IF(J79="Y",Input!M79,0))</f>
        <v>0</v>
      </c>
      <c r="S79" s="288">
        <f t="shared" si="31"/>
        <v>0</v>
      </c>
      <c r="T79" s="285">
        <f>IF(D79="","",Input!L79)</f>
        <v>0</v>
      </c>
      <c r="U79" s="288">
        <f t="shared" si="32"/>
        <v>0</v>
      </c>
      <c r="V79" s="287">
        <f t="shared" si="33"/>
        <v>0</v>
      </c>
      <c r="W79" s="306">
        <f t="shared" si="34"/>
        <v>0</v>
      </c>
      <c r="X79" s="132">
        <f>IF(D79="","",Input!K79)</f>
        <v>0</v>
      </c>
      <c r="Y79" s="288">
        <f t="shared" si="35"/>
        <v>0</v>
      </c>
      <c r="Z79" s="309">
        <f t="shared" si="36"/>
        <v>21412.5</v>
      </c>
      <c r="AA79" s="56">
        <f t="shared" si="37"/>
        <v>61.875</v>
      </c>
      <c r="AB79" s="56">
        <f>IF(D79="","",Input!N79)</f>
        <v>0</v>
      </c>
      <c r="AC79" s="56">
        <f t="shared" si="38"/>
        <v>456.41666670000001</v>
      </c>
      <c r="AD79" s="56">
        <f>IF(D79="","",Input!J79)</f>
        <v>456.41666670000001</v>
      </c>
      <c r="AE79" s="56">
        <f t="shared" si="39"/>
        <v>0</v>
      </c>
      <c r="AF79" s="289">
        <f t="shared" si="40"/>
        <v>254.54166670000001</v>
      </c>
      <c r="AG79" s="19">
        <f t="shared" si="41"/>
        <v>-394.54166670000001</v>
      </c>
      <c r="AH79" s="19">
        <f t="shared" si="42"/>
        <v>-9533.4895833999999</v>
      </c>
      <c r="AI79" s="19">
        <f t="shared" si="43"/>
        <v>-18909.676588673901</v>
      </c>
      <c r="AJ79" s="317">
        <f t="shared" si="44"/>
        <v>1718.2933958994511</v>
      </c>
      <c r="AK79" s="56">
        <f t="shared" si="45"/>
        <v>102762.63658867391</v>
      </c>
      <c r="AL79" s="56">
        <f>IF(D79="","",IF(AK78&lt;'day lookup'!$I$1,MIN('day lookup'!$I$1-AK78,AJ79)))</f>
        <v>1328.6568072255468</v>
      </c>
      <c r="AM79" s="56">
        <f t="shared" si="46"/>
        <v>102371.37</v>
      </c>
      <c r="AN79" s="56">
        <f>IF(D79="","",IF(AK79&lt;'day lookup'!$I$1,0,MIN(AK79-'day lookup'!$I$1,AJ79)))</f>
        <v>389.63658867390768</v>
      </c>
      <c r="AO79" s="318">
        <f t="shared" si="47"/>
        <v>389.63658867390768</v>
      </c>
      <c r="AP79" s="10">
        <f>IF(Revised_Input!F79&gt;0,Revised_Input!F79,IF(Input!F79&lt;990000,Input!F79,""))</f>
        <v>14740.625</v>
      </c>
      <c r="AQ79" s="50"/>
      <c r="AS79" s="50"/>
      <c r="AT79" s="259"/>
      <c r="AU79" s="260"/>
      <c r="BL79" s="251"/>
      <c r="BN79" s="251"/>
      <c r="BO79" s="251"/>
    </row>
    <row r="80" spans="1:67">
      <c r="A80" s="67" t="str">
        <f ca="1">OFFSET('day lookup'!$A$1,WEEKDAY(B80)-1,0)</f>
        <v>SAT</v>
      </c>
      <c r="B80" s="28">
        <f>Input!A80</f>
        <v>42896</v>
      </c>
      <c r="C80" s="274">
        <f>IF(D80&lt;&gt;"",interp(D80,AreaCapacity!$A$3:$B$245,2),"")</f>
        <v>7747.449525423729</v>
      </c>
      <c r="D80" s="10">
        <f>IF(AND(Revised_Input!B80&gt;0,Revised_Input!B80&lt;104000),Revised_Input!B80,IF(Input!B80&lt;990000,Input!B80,""))</f>
        <v>84943.83</v>
      </c>
      <c r="E80" s="10">
        <f>IF(Revised_Input!G80&gt;0,Revised_Input!G80/1.9835,IF(Input!G80&lt;990000,Input!G80,""))</f>
        <v>9.3724600000000002</v>
      </c>
      <c r="F80" s="10">
        <f>IF(Revised_Input!C80&gt;0,Revised_Input!C80,IF(Input!C80&lt;990000,Input!C80,""))</f>
        <v>395.83333329999999</v>
      </c>
      <c r="G80" s="10">
        <f>IF(Revised_Input!D80&gt;0,Revised_Input!D80,IF(Input!D80&lt;990000,Input!D80,""))</f>
        <v>49.097916699999999</v>
      </c>
      <c r="H80" s="190">
        <f t="shared" si="24"/>
        <v>346.73541660000001</v>
      </c>
      <c r="I80" s="267">
        <f t="shared" si="25"/>
        <v>906.90192752009079</v>
      </c>
      <c r="J80" s="417" t="str">
        <f>IF(Input!H80="","",Input!H80)</f>
        <v>N</v>
      </c>
      <c r="K80" s="285">
        <f t="shared" si="26"/>
        <v>0</v>
      </c>
      <c r="L80" s="181">
        <f>IF(D80="","",IF(J80="Y",I80+G80,MIN(Input!I80,I80+G80-K80)))</f>
        <v>110</v>
      </c>
      <c r="M80" s="181">
        <f t="shared" si="27"/>
        <v>60.902083300000001</v>
      </c>
      <c r="N80" s="294">
        <f>IF(Revised_Input!E80&gt;0,Revised_Input!E80,IF(Input!E80&lt;990000,Input!E80,""))</f>
        <v>938.54166669999995</v>
      </c>
      <c r="O80" s="286">
        <f t="shared" si="28"/>
        <v>31005.390172073359</v>
      </c>
      <c r="P80" s="10">
        <f t="shared" si="29"/>
        <v>0</v>
      </c>
      <c r="Q80" s="302">
        <f t="shared" si="30"/>
        <v>0</v>
      </c>
      <c r="R80" s="305">
        <f>IF(D80="","",IF(J80="Y",Input!M80,0))</f>
        <v>0</v>
      </c>
      <c r="S80" s="288">
        <f t="shared" si="31"/>
        <v>0</v>
      </c>
      <c r="T80" s="285">
        <f>IF(D80="","",Input!L80)</f>
        <v>0</v>
      </c>
      <c r="U80" s="288">
        <f t="shared" si="32"/>
        <v>0</v>
      </c>
      <c r="V80" s="287">
        <f t="shared" si="33"/>
        <v>0</v>
      </c>
      <c r="W80" s="306">
        <f t="shared" si="34"/>
        <v>0</v>
      </c>
      <c r="X80" s="132">
        <f>IF(D80="","",Input!K80)</f>
        <v>0</v>
      </c>
      <c r="Y80" s="288">
        <f t="shared" si="35"/>
        <v>0</v>
      </c>
      <c r="Z80" s="309">
        <f t="shared" si="36"/>
        <v>21412.5</v>
      </c>
      <c r="AA80" s="56">
        <f t="shared" si="37"/>
        <v>60.902083300000001</v>
      </c>
      <c r="AB80" s="56">
        <f>IF(D80="","",Input!N80)</f>
        <v>0</v>
      </c>
      <c r="AC80" s="56">
        <f t="shared" si="38"/>
        <v>346.73541660000001</v>
      </c>
      <c r="AD80" s="56">
        <f>IF(D80="","",Input!J80)</f>
        <v>346.73541660000001</v>
      </c>
      <c r="AE80" s="56">
        <f t="shared" si="39"/>
        <v>0</v>
      </c>
      <c r="AF80" s="289">
        <f t="shared" si="40"/>
        <v>145.83333329999999</v>
      </c>
      <c r="AG80" s="19">
        <f t="shared" si="41"/>
        <v>-285.83333329999999</v>
      </c>
      <c r="AH80" s="19">
        <f t="shared" si="42"/>
        <v>-9819.322916699999</v>
      </c>
      <c r="AI80" s="19">
        <f t="shared" si="43"/>
        <v>-19476.627005274448</v>
      </c>
      <c r="AJ80" s="317">
        <f t="shared" si="44"/>
        <v>1659.4504166005502</v>
      </c>
      <c r="AK80" s="56">
        <f t="shared" si="45"/>
        <v>104422.08700527446</v>
      </c>
      <c r="AL80" s="56" t="b">
        <f>IF(D80="","",IF(AK79&lt;'day lookup'!$I$1,MIN('day lookup'!$I$1-AK79,AJ80)))</f>
        <v>0</v>
      </c>
      <c r="AM80" s="56">
        <f t="shared" si="46"/>
        <v>102371.37</v>
      </c>
      <c r="AN80" s="56">
        <f>IF(D80="","",IF(AK80&lt;'day lookup'!$I$1,0,MIN(AK80-'day lookup'!$I$1,AJ80)))</f>
        <v>1659.4504166005502</v>
      </c>
      <c r="AO80" s="318">
        <f t="shared" si="47"/>
        <v>2049.0870052744576</v>
      </c>
      <c r="AP80" s="10">
        <f>IF(Revised_Input!F80&gt;0,Revised_Input!F80,IF(Input!F80&lt;990000,Input!F80,""))</f>
        <v>14912.5</v>
      </c>
      <c r="AQ80" s="50"/>
      <c r="AS80" s="50"/>
      <c r="AT80" s="259"/>
      <c r="AU80" s="260"/>
      <c r="BL80" s="251"/>
      <c r="BN80" s="251"/>
      <c r="BO80" s="251"/>
    </row>
    <row r="81" spans="1:67">
      <c r="A81" s="67" t="str">
        <f ca="1">OFFSET('day lookup'!$A$1,WEEKDAY(B81)-1,0)</f>
        <v>SUN</v>
      </c>
      <c r="B81" s="28">
        <f>Input!A81</f>
        <v>42897</v>
      </c>
      <c r="C81" s="274">
        <f>IF(D81&lt;&gt;"",interp(D81,AreaCapacity!$A$3:$B$245,2),"")</f>
        <v>7748.9697977528094</v>
      </c>
      <c r="D81" s="10">
        <f>IF(AND(Revised_Input!B81&gt;0,Revised_Input!B81&lt;104000),Revised_Input!B81,IF(Input!B81&lt;990000,Input!B81,""))</f>
        <v>86294.12</v>
      </c>
      <c r="E81" s="10">
        <f>IF(Revised_Input!G81&gt;0,Revised_Input!G81/1.9835,IF(Input!G81&lt;990000,Input!G81,""))</f>
        <v>9.4632100000000001</v>
      </c>
      <c r="F81" s="10">
        <f>IF(Revised_Input!C81&gt;0,Revised_Input!C81,IF(Input!C81&lt;990000,Input!C81,""))</f>
        <v>300.58333329999999</v>
      </c>
      <c r="G81" s="10">
        <f>IF(Revised_Input!D81&gt;0,Revised_Input!D81,IF(Input!D81&lt;990000,Input!D81,""))</f>
        <v>48.865625000000001</v>
      </c>
      <c r="H81" s="190">
        <f t="shared" si="24"/>
        <v>251.7177083</v>
      </c>
      <c r="I81" s="267">
        <f t="shared" si="25"/>
        <v>941.94219886465521</v>
      </c>
      <c r="J81" s="417" t="str">
        <f>IF(Input!H81="","",Input!H81)</f>
        <v>N</v>
      </c>
      <c r="K81" s="285">
        <f t="shared" si="26"/>
        <v>0</v>
      </c>
      <c r="L81" s="181">
        <f>IF(D81="","",IF(J81="Y",I81+G81,MIN(Input!I81,I81+G81-K81)))</f>
        <v>110</v>
      </c>
      <c r="M81" s="181">
        <f t="shared" si="27"/>
        <v>61.134374999999999</v>
      </c>
      <c r="N81" s="294">
        <f>IF(Revised_Input!E81&gt;0,Revised_Input!E81,IF(Input!E81&lt;990000,Input!E81,""))</f>
        <v>934.41666669999995</v>
      </c>
      <c r="O81" s="286">
        <f t="shared" si="28"/>
        <v>32858.805630472809</v>
      </c>
      <c r="P81" s="10">
        <f t="shared" si="29"/>
        <v>0</v>
      </c>
      <c r="Q81" s="302">
        <f t="shared" si="30"/>
        <v>0</v>
      </c>
      <c r="R81" s="305">
        <f>IF(D81="","",IF(J81="Y",Input!M81,0))</f>
        <v>0</v>
      </c>
      <c r="S81" s="288">
        <f t="shared" si="31"/>
        <v>0</v>
      </c>
      <c r="T81" s="285">
        <f>IF(D81="","",Input!L81)</f>
        <v>0</v>
      </c>
      <c r="U81" s="288">
        <f t="shared" si="32"/>
        <v>0</v>
      </c>
      <c r="V81" s="287">
        <f t="shared" si="33"/>
        <v>0</v>
      </c>
      <c r="W81" s="306">
        <f t="shared" si="34"/>
        <v>0</v>
      </c>
      <c r="X81" s="132">
        <f>IF(D81="","",Input!K81)</f>
        <v>0</v>
      </c>
      <c r="Y81" s="288">
        <f t="shared" si="35"/>
        <v>0</v>
      </c>
      <c r="Z81" s="309">
        <f t="shared" si="36"/>
        <v>21412.5</v>
      </c>
      <c r="AA81" s="56">
        <f t="shared" si="37"/>
        <v>61.134374999999999</v>
      </c>
      <c r="AB81" s="56">
        <f>IF(D81="","",Input!N81)</f>
        <v>0</v>
      </c>
      <c r="AC81" s="56">
        <f t="shared" si="38"/>
        <v>251.7177083</v>
      </c>
      <c r="AD81" s="56">
        <f>IF(D81="","",Input!J81)</f>
        <v>251.7177083</v>
      </c>
      <c r="AE81" s="56">
        <f t="shared" si="39"/>
        <v>0</v>
      </c>
      <c r="AF81" s="289">
        <f t="shared" si="40"/>
        <v>50.583333299999993</v>
      </c>
      <c r="AG81" s="19">
        <f t="shared" si="41"/>
        <v>-190.58333329999999</v>
      </c>
      <c r="AH81" s="19">
        <f t="shared" si="42"/>
        <v>-10009.906249999998</v>
      </c>
      <c r="AI81" s="19">
        <f t="shared" si="43"/>
        <v>-19854.649046874998</v>
      </c>
      <c r="AJ81" s="317">
        <f t="shared" si="44"/>
        <v>1728.3120416005436</v>
      </c>
      <c r="AK81" s="56">
        <f t="shared" si="45"/>
        <v>106150.399046875</v>
      </c>
      <c r="AL81" s="56" t="b">
        <f>IF(D81="","",IF(AK80&lt;'day lookup'!$I$1,MIN('day lookup'!$I$1-AK80,AJ81)))</f>
        <v>0</v>
      </c>
      <c r="AM81" s="56">
        <f t="shared" si="46"/>
        <v>102371.37</v>
      </c>
      <c r="AN81" s="56">
        <f>IF(D81="","",IF(AK81&lt;'day lookup'!$I$1,0,MIN(AK81-'day lookup'!$I$1,AJ81)))</f>
        <v>1728.3120416005436</v>
      </c>
      <c r="AO81" s="318">
        <f t="shared" si="47"/>
        <v>3777.3990468750012</v>
      </c>
      <c r="AP81" s="10">
        <f>IF(Revised_Input!F81&gt;0,Revised_Input!F81,IF(Input!F81&lt;990000,Input!F81,""))</f>
        <v>14729.166666700001</v>
      </c>
      <c r="AQ81" s="50"/>
      <c r="AS81" s="50"/>
      <c r="AT81" s="259"/>
      <c r="AU81" s="260"/>
      <c r="BL81" s="251"/>
      <c r="BN81" s="251"/>
      <c r="BO81" s="251"/>
    </row>
    <row r="82" spans="1:67">
      <c r="A82" s="67" t="str">
        <f ca="1">OFFSET('day lookup'!$A$1,WEEKDAY(B82)-1,0)</f>
        <v>MON</v>
      </c>
      <c r="B82" s="28">
        <f>Input!A82</f>
        <v>42898</v>
      </c>
      <c r="C82" s="274">
        <f>IF(D82&lt;&gt;"",interp(D82,AreaCapacity!$A$3:$B$245,2),"")</f>
        <v>7750.2493784683684</v>
      </c>
      <c r="D82" s="10">
        <f>IF(AND(Revised_Input!B82&gt;0,Revised_Input!B82&lt;104000),Revised_Input!B82,IF(Input!B82&lt;990000,Input!B82,""))</f>
        <v>87440.69</v>
      </c>
      <c r="E82" s="10">
        <f>IF(Revised_Input!G82&gt;0,Revised_Input!G82/1.9835,IF(Input!G82&lt;990000,Input!G82,""))</f>
        <v>9.5388300000000008</v>
      </c>
      <c r="F82" s="10">
        <f>IF(Revised_Input!C82&gt;0,Revised_Input!C82,IF(Input!C82&lt;990000,Input!C82,""))</f>
        <v>235.5</v>
      </c>
      <c r="G82" s="10">
        <f>IF(Revised_Input!D82&gt;0,Revised_Input!D82,IF(Input!D82&lt;990000,Input!D82,""))</f>
        <v>46.696874999999999</v>
      </c>
      <c r="H82" s="190">
        <f t="shared" si="24"/>
        <v>188.80312499999999</v>
      </c>
      <c r="I82" s="267">
        <f t="shared" si="25"/>
        <v>776.39590004663819</v>
      </c>
      <c r="J82" s="417" t="str">
        <f>IF(Input!H82="","",Input!H82)</f>
        <v>N</v>
      </c>
      <c r="K82" s="285">
        <f t="shared" si="26"/>
        <v>0</v>
      </c>
      <c r="L82" s="181">
        <f>IF(D82="","",IF(J82="Y",I82+G82,MIN(Input!I82,I82+G82-K82)))</f>
        <v>110</v>
      </c>
      <c r="M82" s="181">
        <f t="shared" si="27"/>
        <v>63.303125000000001</v>
      </c>
      <c r="N82" s="294">
        <f>IF(Revised_Input!E82&gt;0,Revised_Input!E82,IF(Input!E82&lt;990000,Input!E82,""))</f>
        <v>906.29166669999995</v>
      </c>
      <c r="O82" s="286">
        <f t="shared" si="28"/>
        <v>34656.435151372258</v>
      </c>
      <c r="P82" s="10">
        <f t="shared" si="29"/>
        <v>0</v>
      </c>
      <c r="Q82" s="302">
        <f t="shared" si="30"/>
        <v>0</v>
      </c>
      <c r="R82" s="305">
        <f>IF(D82="","",IF(J82="Y",Input!M82,0))</f>
        <v>0</v>
      </c>
      <c r="S82" s="288">
        <f t="shared" si="31"/>
        <v>0</v>
      </c>
      <c r="T82" s="285">
        <f>IF(D82="","",Input!L82)</f>
        <v>0</v>
      </c>
      <c r="U82" s="288">
        <f t="shared" si="32"/>
        <v>0</v>
      </c>
      <c r="V82" s="287">
        <f t="shared" si="33"/>
        <v>0</v>
      </c>
      <c r="W82" s="306">
        <f t="shared" si="34"/>
        <v>0</v>
      </c>
      <c r="X82" s="132">
        <f>IF(D82="","",Input!K82)</f>
        <v>0</v>
      </c>
      <c r="Y82" s="288">
        <f t="shared" si="35"/>
        <v>0</v>
      </c>
      <c r="Z82" s="309">
        <f t="shared" si="36"/>
        <v>21412.5</v>
      </c>
      <c r="AA82" s="56">
        <f t="shared" si="37"/>
        <v>63.303125000000001</v>
      </c>
      <c r="AB82" s="56">
        <f>IF(D82="","",Input!N82)</f>
        <v>0</v>
      </c>
      <c r="AC82" s="56">
        <f t="shared" si="38"/>
        <v>188.80312499999999</v>
      </c>
      <c r="AD82" s="56">
        <f>IF(D82="","",Input!J82)</f>
        <v>188.80312499999999</v>
      </c>
      <c r="AE82" s="56">
        <f t="shared" si="39"/>
        <v>0</v>
      </c>
      <c r="AF82" s="289">
        <f t="shared" si="40"/>
        <v>0</v>
      </c>
      <c r="AG82" s="19">
        <f t="shared" si="41"/>
        <v>-125.5</v>
      </c>
      <c r="AH82" s="19">
        <f t="shared" si="42"/>
        <v>-10135.406249999998</v>
      </c>
      <c r="AI82" s="19">
        <f t="shared" si="43"/>
        <v>-20103.578296874995</v>
      </c>
      <c r="AJ82" s="317">
        <f t="shared" si="44"/>
        <v>1395.4992500000069</v>
      </c>
      <c r="AK82" s="56">
        <f t="shared" si="45"/>
        <v>107545.89829687501</v>
      </c>
      <c r="AL82" s="56" t="b">
        <f>IF(D82="","",IF(AK81&lt;'day lookup'!$I$1,MIN('day lookup'!$I$1-AK81,AJ82)))</f>
        <v>0</v>
      </c>
      <c r="AM82" s="56">
        <f>IF(D82="","",AM81+AL82)</f>
        <v>102371.37</v>
      </c>
      <c r="AN82" s="56">
        <f>IF(D82="","",IF(AK82&lt;'day lookup'!$I$1,0,MIN(AK82-'day lookup'!$I$1,AJ82)))</f>
        <v>1395.4992500000069</v>
      </c>
      <c r="AO82" s="318">
        <f t="shared" si="47"/>
        <v>5172.8982968750079</v>
      </c>
      <c r="AP82" s="10">
        <f>IF(Revised_Input!F82&gt;0,Revised_Input!F82,IF(Input!F82&lt;990000,Input!F82,""))</f>
        <v>14036.458333299999</v>
      </c>
      <c r="AQ82" s="50"/>
      <c r="AS82" s="50"/>
      <c r="AT82" s="259"/>
      <c r="AU82" s="260"/>
      <c r="BL82" s="251"/>
      <c r="BN82" s="251"/>
      <c r="BO82" s="251"/>
    </row>
    <row r="83" spans="1:67">
      <c r="A83" s="67" t="str">
        <f ca="1">OFFSET('day lookup'!$A$1,WEEKDAY(B83)-1,0)</f>
        <v>TUE</v>
      </c>
      <c r="B83" s="28">
        <f>Input!A83</f>
        <v>42899</v>
      </c>
      <c r="C83" s="274">
        <f>IF(D83&lt;&gt;"",interp(D83,AreaCapacity!$A$3:$B$245,2),"")</f>
        <v>7751.3493495038592</v>
      </c>
      <c r="D83" s="10">
        <f>IF(AND(Revised_Input!B83&gt;0,Revised_Input!B83&lt;104000),Revised_Input!B83,IF(Input!B83&lt;990000,Input!B83,""))</f>
        <v>88433.86</v>
      </c>
      <c r="E83" s="10">
        <f>IF(Revised_Input!G83&gt;0,Revised_Input!G83/1.9835,IF(Input!G83&lt;990000,Input!G83,""))</f>
        <v>9.6043800000000008</v>
      </c>
      <c r="F83" s="10">
        <f>IF(Revised_Input!C83&gt;0,Revised_Input!C83,IF(Input!C83&lt;990000,Input!C83,""))</f>
        <v>225.78125</v>
      </c>
      <c r="G83" s="10">
        <f>IF(Revised_Input!D83&gt;0,Revised_Input!D83,IF(Input!D83&lt;990000,Input!D83,""))</f>
        <v>43.996875000000003</v>
      </c>
      <c r="H83" s="190">
        <f t="shared" si="24"/>
        <v>181.78437500000001</v>
      </c>
      <c r="I83" s="267">
        <f>IF(D83="","",(D83-D82)/1.9835+E83+H83)</f>
        <v>692.10466122636672</v>
      </c>
      <c r="J83" s="417" t="str">
        <f>IF(Input!H83="","",Input!H83)</f>
        <v>N</v>
      </c>
      <c r="K83" s="285">
        <f t="shared" si="26"/>
        <v>0</v>
      </c>
      <c r="L83" s="181">
        <f>IF(D83="","",IF(J83="Y",I83+G83,MIN(Input!I83,I83+G83-K83)))</f>
        <v>110</v>
      </c>
      <c r="M83" s="181">
        <f t="shared" si="27"/>
        <v>66.003124999999997</v>
      </c>
      <c r="N83" s="294">
        <f>IF(Revised_Input!E83&gt;0,Revised_Input!E83,IF(Input!E83&lt;990000,Input!E83,""))</f>
        <v>823.39583330000005</v>
      </c>
      <c r="O83" s="286">
        <f t="shared" si="28"/>
        <v>36289.640786722804</v>
      </c>
      <c r="P83" s="10">
        <f t="shared" si="29"/>
        <v>0</v>
      </c>
      <c r="Q83" s="302">
        <f t="shared" si="30"/>
        <v>0</v>
      </c>
      <c r="R83" s="305">
        <f>IF(D83="","",IF(J83="Y",Input!M83,0))</f>
        <v>0</v>
      </c>
      <c r="S83" s="288">
        <f t="shared" si="31"/>
        <v>0</v>
      </c>
      <c r="T83" s="285">
        <f>IF(D83="","",Input!L83)</f>
        <v>0</v>
      </c>
      <c r="U83" s="288">
        <f t="shared" si="32"/>
        <v>0</v>
      </c>
      <c r="V83" s="287">
        <f t="shared" si="33"/>
        <v>0</v>
      </c>
      <c r="W83" s="306">
        <f t="shared" si="34"/>
        <v>0</v>
      </c>
      <c r="X83" s="132">
        <f>IF(D83="","",Input!K83)</f>
        <v>0</v>
      </c>
      <c r="Y83" s="288">
        <f t="shared" si="35"/>
        <v>0</v>
      </c>
      <c r="Z83" s="309">
        <f t="shared" si="36"/>
        <v>21412.5</v>
      </c>
      <c r="AA83" s="56">
        <f t="shared" si="37"/>
        <v>66.003124999999997</v>
      </c>
      <c r="AB83" s="56">
        <f>IF(D83="","",Input!N83)</f>
        <v>0</v>
      </c>
      <c r="AC83" s="56">
        <f t="shared" si="38"/>
        <v>181.78437500000001</v>
      </c>
      <c r="AD83" s="56">
        <f>IF(D83="","",Input!J83)</f>
        <v>181.78437500000001</v>
      </c>
      <c r="AE83" s="56">
        <f t="shared" si="39"/>
        <v>0</v>
      </c>
      <c r="AF83" s="289">
        <f t="shared" si="40"/>
        <v>0</v>
      </c>
      <c r="AG83" s="19">
        <f t="shared" si="41"/>
        <v>-115.78125000000001</v>
      </c>
      <c r="AH83" s="19">
        <f t="shared" si="42"/>
        <v>-10251.187499999998</v>
      </c>
      <c r="AI83" s="19">
        <f t="shared" si="43"/>
        <v>-20333.230406249997</v>
      </c>
      <c r="AJ83" s="317">
        <f t="shared" si="44"/>
        <v>1222.8221093749985</v>
      </c>
      <c r="AK83" s="56">
        <f t="shared" si="45"/>
        <v>108768.72040625001</v>
      </c>
      <c r="AL83" s="56" t="b">
        <f>IF(D83="","",IF(AK82&lt;'day lookup'!$I$1,MIN('day lookup'!$I$1-AK82,AJ83)))</f>
        <v>0</v>
      </c>
      <c r="AM83" s="56">
        <f t="shared" si="46"/>
        <v>102371.37</v>
      </c>
      <c r="AN83" s="56">
        <f>IF(D83="","",IF(AK83&lt;'day lookup'!$I$1,0,MIN(AK83-'day lookup'!$I$1,AJ83)))</f>
        <v>1222.8221093749985</v>
      </c>
      <c r="AO83" s="318">
        <f t="shared" si="47"/>
        <v>6395.7204062500059</v>
      </c>
      <c r="AP83" s="10">
        <f>IF(Revised_Input!F83&gt;0,Revised_Input!F83,IF(Input!F83&lt;990000,Input!F83,""))</f>
        <v>13166.666666700001</v>
      </c>
      <c r="AQ83" s="50"/>
      <c r="AS83" s="50"/>
      <c r="AT83" s="259"/>
      <c r="AU83" s="260"/>
      <c r="BL83" s="251"/>
      <c r="BN83" s="251"/>
      <c r="BO83" s="251"/>
    </row>
    <row r="84" spans="1:67">
      <c r="A84" s="67" t="str">
        <f ca="1">OFFSET('day lookup'!$A$1,WEEKDAY(B84)-1,0)</f>
        <v>WED</v>
      </c>
      <c r="B84" s="28">
        <f>Input!A84</f>
        <v>42900</v>
      </c>
      <c r="C84" s="274">
        <f>IF(D84&lt;&gt;"",interp(D84,AreaCapacity!$A$3:$B$245,2),"")</f>
        <v>7752.2094194961664</v>
      </c>
      <c r="D84" s="10">
        <f>IF(AND(Revised_Input!B84&gt;0,Revised_Input!B84&lt;104000),Revised_Input!B84,IF(Input!B84&lt;990000,Input!B84,""))</f>
        <v>89215.2</v>
      </c>
      <c r="E84" s="10">
        <f>IF(Revised_Input!G84&gt;0,Revised_Input!G84/1.9835,IF(Input!G84&lt;990000,Input!G84,""))</f>
        <v>9.6598299999999995</v>
      </c>
      <c r="F84" s="10">
        <f>IF(Revised_Input!C84&gt;0,Revised_Input!C84,IF(Input!C84&lt;990000,Input!C84,""))</f>
        <v>176.15625</v>
      </c>
      <c r="G84" s="10">
        <f>IF(Revised_Input!D84&gt;0,Revised_Input!D84,IF(Input!D84&lt;990000,Input!D84,""))</f>
        <v>39.778125000000003</v>
      </c>
      <c r="H84" s="190">
        <f t="shared" si="24"/>
        <v>136.37812500000001</v>
      </c>
      <c r="I84" s="267">
        <f t="shared" si="25"/>
        <v>539.95779366901763</v>
      </c>
      <c r="J84" s="417" t="str">
        <f>IF(Input!H84="","",Input!H84)</f>
        <v>N</v>
      </c>
      <c r="K84" s="285">
        <f t="shared" si="26"/>
        <v>0</v>
      </c>
      <c r="L84" s="181">
        <f>IF(D84="","",IF(J84="Y",I84+G84,MIN(Input!I84,I84+G84-K84)))</f>
        <v>110</v>
      </c>
      <c r="M84" s="181">
        <f t="shared" si="27"/>
        <v>70.221874999999997</v>
      </c>
      <c r="N84" s="294">
        <f>IF(Revised_Input!E84&gt;0,Revised_Input!E84,IF(Input!E84&lt;990000,Input!E84,""))</f>
        <v>716.47916669999995</v>
      </c>
      <c r="O84" s="286">
        <f t="shared" si="28"/>
        <v>37710.777213872258</v>
      </c>
      <c r="P84" s="10">
        <f t="shared" si="29"/>
        <v>0</v>
      </c>
      <c r="Q84" s="302">
        <f t="shared" si="30"/>
        <v>0</v>
      </c>
      <c r="R84" s="305">
        <f>IF(D84="","",IF(J84="Y",Input!M84,0))</f>
        <v>0</v>
      </c>
      <c r="S84" s="288">
        <f t="shared" si="31"/>
        <v>0</v>
      </c>
      <c r="T84" s="285">
        <f>IF(D84="","",Input!L84)</f>
        <v>0</v>
      </c>
      <c r="U84" s="288">
        <f t="shared" si="32"/>
        <v>0</v>
      </c>
      <c r="V84" s="287">
        <f t="shared" si="33"/>
        <v>0</v>
      </c>
      <c r="W84" s="306">
        <f t="shared" si="34"/>
        <v>0</v>
      </c>
      <c r="X84" s="132">
        <f>IF(D84="","",Input!K84)</f>
        <v>0</v>
      </c>
      <c r="Y84" s="288">
        <f t="shared" si="35"/>
        <v>0</v>
      </c>
      <c r="Z84" s="309">
        <f t="shared" si="36"/>
        <v>21412.5</v>
      </c>
      <c r="AA84" s="56">
        <f t="shared" si="37"/>
        <v>70.221874999999997</v>
      </c>
      <c r="AB84" s="56">
        <f>IF(D84="","",Input!N84)</f>
        <v>0</v>
      </c>
      <c r="AC84" s="56">
        <f t="shared" si="38"/>
        <v>136.37812500000001</v>
      </c>
      <c r="AD84" s="56">
        <f>IF(D84="","",Input!J84)</f>
        <v>136.37812500000001</v>
      </c>
      <c r="AE84" s="56">
        <f t="shared" si="39"/>
        <v>0</v>
      </c>
      <c r="AF84" s="289">
        <f t="shared" si="40"/>
        <v>0</v>
      </c>
      <c r="AG84" s="19">
        <f t="shared" si="41"/>
        <v>-66.156250000000014</v>
      </c>
      <c r="AH84" s="19">
        <f t="shared" si="42"/>
        <v>-10317.343749999998</v>
      </c>
      <c r="AI84" s="19">
        <f t="shared" si="43"/>
        <v>-20464.451328124997</v>
      </c>
      <c r="AJ84" s="317">
        <f t="shared" si="44"/>
        <v>912.56092187499644</v>
      </c>
      <c r="AK84" s="56">
        <f t="shared" si="45"/>
        <v>109681.28132812501</v>
      </c>
      <c r="AL84" s="56" t="b">
        <f>IF(D84="","",IF(AK83&lt;'day lookup'!$I$1,MIN('day lookup'!$I$1-AK83,AJ84)))</f>
        <v>0</v>
      </c>
      <c r="AM84" s="56">
        <f t="shared" si="46"/>
        <v>102371.37</v>
      </c>
      <c r="AN84" s="56">
        <f>IF(D84="","",IF(AK84&lt;'day lookup'!$I$1,0,MIN(AK84-'day lookup'!$I$1,AJ84)))</f>
        <v>912.56092187499644</v>
      </c>
      <c r="AO84" s="318">
        <f t="shared" si="47"/>
        <v>7308.2813281250019</v>
      </c>
      <c r="AP84" s="10">
        <f>IF(Revised_Input!F84&gt;0,Revised_Input!F84,IF(Input!F84&lt;990000,Input!F84,""))</f>
        <v>11505.208333299999</v>
      </c>
      <c r="AQ84" s="50"/>
      <c r="AS84" s="50"/>
      <c r="AT84" s="259"/>
      <c r="AU84" s="260"/>
      <c r="BL84" s="251"/>
      <c r="BN84" s="251"/>
      <c r="BO84" s="251"/>
    </row>
    <row r="85" spans="1:67">
      <c r="A85" s="67" t="str">
        <f ca="1">OFFSET('day lookup'!$A$1,WEEKDAY(B85)-1,0)</f>
        <v>THU</v>
      </c>
      <c r="B85" s="28">
        <f>Input!A85</f>
        <v>42901</v>
      </c>
      <c r="C85" s="274">
        <f>IF(D85&lt;&gt;"",interp(D85,AreaCapacity!$A$3:$B$245,2),"")</f>
        <v>7753.009738846572</v>
      </c>
      <c r="D85" s="10">
        <f>IF(AND(Revised_Input!B85&gt;0,Revised_Input!B85&lt;104000),Revised_Input!B85,IF(Input!B85&lt;990000,Input!B85,""))</f>
        <v>89945.95</v>
      </c>
      <c r="E85" s="10">
        <f>IF(Revised_Input!G85&gt;0,Revised_Input!G85/1.9835,IF(Input!G85&lt;990000,Input!G85,""))</f>
        <v>9.7102500000000003</v>
      </c>
      <c r="F85" s="10">
        <f>IF(Revised_Input!C85&gt;0,Revised_Input!C85,IF(Input!C85&lt;990000,Input!C85,""))</f>
        <v>162.47916670000001</v>
      </c>
      <c r="G85" s="10">
        <f>IF(Revised_Input!D85&gt;0,Revised_Input!D85,IF(Input!D85&lt;990000,Input!D85,""))</f>
        <v>36.779166699999998</v>
      </c>
      <c r="H85" s="190">
        <f t="shared" si="24"/>
        <v>125.70000000000002</v>
      </c>
      <c r="I85" s="267">
        <f t="shared" si="25"/>
        <v>503.82466895639016</v>
      </c>
      <c r="J85" s="417" t="str">
        <f>IF(Input!H85="","",Input!H85)</f>
        <v>N</v>
      </c>
      <c r="K85" s="285">
        <f t="shared" si="26"/>
        <v>0</v>
      </c>
      <c r="L85" s="181">
        <f>IF(D85="","",IF(J85="Y",I85+G85,MIN(Input!I85,I85+G85-K85)))</f>
        <v>110</v>
      </c>
      <c r="M85" s="181">
        <f t="shared" si="27"/>
        <v>73.22083330000001</v>
      </c>
      <c r="N85" s="294">
        <f>IF(Revised_Input!E85&gt;0,Revised_Input!E85,IF(Input!E85&lt;990000,Input!E85,""))</f>
        <v>787.78125</v>
      </c>
      <c r="O85" s="286">
        <f t="shared" si="28"/>
        <v>39273.341323247259</v>
      </c>
      <c r="P85" s="10">
        <f t="shared" si="29"/>
        <v>0</v>
      </c>
      <c r="Q85" s="302">
        <f t="shared" si="30"/>
        <v>0</v>
      </c>
      <c r="R85" s="305">
        <f>IF(D85="","",IF(J85="Y",Input!M85,0))</f>
        <v>0</v>
      </c>
      <c r="S85" s="288">
        <f t="shared" si="31"/>
        <v>0</v>
      </c>
      <c r="T85" s="285">
        <f>IF(D85="","",Input!L85)</f>
        <v>0</v>
      </c>
      <c r="U85" s="288">
        <f t="shared" si="32"/>
        <v>0</v>
      </c>
      <c r="V85" s="287">
        <f t="shared" si="33"/>
        <v>0</v>
      </c>
      <c r="W85" s="306">
        <f t="shared" si="34"/>
        <v>0</v>
      </c>
      <c r="X85" s="132">
        <f>IF(D85="","",Input!K85)</f>
        <v>0</v>
      </c>
      <c r="Y85" s="288">
        <f t="shared" si="35"/>
        <v>0</v>
      </c>
      <c r="Z85" s="309">
        <f t="shared" si="36"/>
        <v>21412.5</v>
      </c>
      <c r="AA85" s="56">
        <f t="shared" si="37"/>
        <v>73.22083330000001</v>
      </c>
      <c r="AB85" s="56">
        <f>IF(D85="","",Input!N85)</f>
        <v>0</v>
      </c>
      <c r="AC85" s="56">
        <f t="shared" si="38"/>
        <v>125.70000000000002</v>
      </c>
      <c r="AD85" s="56">
        <f>IF(D85="","",Input!J85)</f>
        <v>125.70000000000002</v>
      </c>
      <c r="AE85" s="56">
        <f t="shared" si="39"/>
        <v>0</v>
      </c>
      <c r="AF85" s="289">
        <f t="shared" si="40"/>
        <v>0</v>
      </c>
      <c r="AG85" s="19">
        <f t="shared" si="41"/>
        <v>-52.479166700000007</v>
      </c>
      <c r="AH85" s="19">
        <f t="shared" si="42"/>
        <v>-10369.822916699999</v>
      </c>
      <c r="AI85" s="19">
        <f t="shared" si="43"/>
        <v>-20568.543755274448</v>
      </c>
      <c r="AJ85" s="317">
        <f t="shared" si="44"/>
        <v>834.84242714945003</v>
      </c>
      <c r="AK85" s="56">
        <f t="shared" si="45"/>
        <v>110516.12375527446</v>
      </c>
      <c r="AL85" s="56" t="b">
        <f>IF(D85="","",IF(AK84&lt;'day lookup'!$I$1,MIN('day lookup'!$I$1-AK84,AJ85)))</f>
        <v>0</v>
      </c>
      <c r="AM85" s="56">
        <f t="shared" si="46"/>
        <v>102371.37</v>
      </c>
      <c r="AN85" s="56">
        <f>IF(D85="","",IF(AK85&lt;'day lookup'!$I$1,0,MIN(AK85-'day lookup'!$I$1,AJ85)))</f>
        <v>834.84242714945003</v>
      </c>
      <c r="AO85" s="318">
        <f t="shared" si="47"/>
        <v>8143.1237552744515</v>
      </c>
      <c r="AP85" s="10">
        <f>IF(Revised_Input!F85&gt;0,Revised_Input!F85,IF(Input!F85&lt;990000,Input!F85,""))</f>
        <v>10079.375</v>
      </c>
      <c r="AQ85" s="50"/>
      <c r="AS85" s="50"/>
      <c r="AT85" s="259"/>
      <c r="AU85" s="260"/>
      <c r="BL85" s="251"/>
      <c r="BN85" s="251"/>
      <c r="BO85" s="251"/>
    </row>
    <row r="86" spans="1:67">
      <c r="A86" s="67" t="str">
        <f ca="1">OFFSET('day lookup'!$A$1,WEEKDAY(B86)-1,0)</f>
        <v>FRI</v>
      </c>
      <c r="B86" s="28">
        <f>Input!A86</f>
        <v>42902</v>
      </c>
      <c r="C86" s="274">
        <f>IF(D86&lt;&gt;"",interp(D86,AreaCapacity!$A$3:$B$245,2),"")</f>
        <v>7753.8898150163222</v>
      </c>
      <c r="D86" s="10">
        <f>IF(AND(Revised_Input!B86&gt;0,Revised_Input!B86&lt;104000),Revised_Input!B86,IF(Input!B86&lt;990000,Input!B86,""))</f>
        <v>90754.74</v>
      </c>
      <c r="E86" s="10">
        <f>IF(Revised_Input!G86&gt;0,Revised_Input!G86/1.9835,IF(Input!G86&lt;990000,Input!G86,""))</f>
        <v>9.7707499999999996</v>
      </c>
      <c r="F86" s="10">
        <f>IF(Revised_Input!C86&gt;0,Revised_Input!C86,IF(Input!C86&lt;990000,Input!C86,""))</f>
        <v>140.32291670000001</v>
      </c>
      <c r="G86" s="10">
        <f>IF(Revised_Input!D86&gt;0,Revised_Input!D86,IF(Input!D86&lt;990000,Input!D86,""))</f>
        <v>34.943750000000001</v>
      </c>
      <c r="H86" s="190">
        <f t="shared" si="24"/>
        <v>105.37916670000001</v>
      </c>
      <c r="I86" s="267">
        <f t="shared" si="25"/>
        <v>522.90892854774802</v>
      </c>
      <c r="J86" s="417" t="str">
        <f>IF(Input!H86="","",Input!H86)</f>
        <v>N</v>
      </c>
      <c r="K86" s="285">
        <f t="shared" si="26"/>
        <v>0</v>
      </c>
      <c r="L86" s="181">
        <f>IF(D86="","",IF(J86="Y",I86+G86,MIN(Input!I86,I86+G86-K86)))</f>
        <v>110</v>
      </c>
      <c r="M86" s="181">
        <f t="shared" si="27"/>
        <v>75.056250000000006</v>
      </c>
      <c r="N86" s="294">
        <f>IF(Revised_Input!E86&gt;0,Revised_Input!E86,IF(Input!E86&lt;990000,Input!E86,""))</f>
        <v>820.15625</v>
      </c>
      <c r="O86" s="286">
        <f t="shared" si="28"/>
        <v>40900.12124512226</v>
      </c>
      <c r="P86" s="10">
        <f t="shared" si="29"/>
        <v>0</v>
      </c>
      <c r="Q86" s="302">
        <f t="shared" si="30"/>
        <v>0</v>
      </c>
      <c r="R86" s="305">
        <f>IF(D86="","",IF(J86="Y",Input!M86,0))</f>
        <v>0</v>
      </c>
      <c r="S86" s="288">
        <f t="shared" si="31"/>
        <v>0</v>
      </c>
      <c r="T86" s="285">
        <f>IF(D86="","",Input!L86)</f>
        <v>0</v>
      </c>
      <c r="U86" s="288">
        <f t="shared" si="32"/>
        <v>0</v>
      </c>
      <c r="V86" s="287">
        <f t="shared" si="33"/>
        <v>0</v>
      </c>
      <c r="W86" s="306">
        <f t="shared" si="34"/>
        <v>0</v>
      </c>
      <c r="X86" s="132">
        <f>IF(D86="","",Input!K86)</f>
        <v>0</v>
      </c>
      <c r="Y86" s="288">
        <f t="shared" si="35"/>
        <v>0</v>
      </c>
      <c r="Z86" s="309">
        <f t="shared" si="36"/>
        <v>21412.5</v>
      </c>
      <c r="AA86" s="56">
        <f t="shared" si="37"/>
        <v>75.056250000000006</v>
      </c>
      <c r="AB86" s="56">
        <f>IF(D86="","",Input!N86)</f>
        <v>0</v>
      </c>
      <c r="AC86" s="56">
        <f t="shared" si="38"/>
        <v>105.37916670000001</v>
      </c>
      <c r="AD86" s="56">
        <f>IF(D86="","",Input!J86)</f>
        <v>105.37916670000001</v>
      </c>
      <c r="AE86" s="56">
        <f t="shared" si="39"/>
        <v>0</v>
      </c>
      <c r="AF86" s="289">
        <f t="shared" si="40"/>
        <v>0</v>
      </c>
      <c r="AG86" s="19">
        <f t="shared" si="41"/>
        <v>-30.322916700000007</v>
      </c>
      <c r="AH86" s="19">
        <f t="shared" si="42"/>
        <v>-10400.1458334</v>
      </c>
      <c r="AI86" s="19">
        <f t="shared" si="43"/>
        <v>-20628.689260548901</v>
      </c>
      <c r="AJ86" s="317">
        <f t="shared" si="44"/>
        <v>868.93550527445825</v>
      </c>
      <c r="AK86" s="56">
        <f t="shared" si="45"/>
        <v>111385.05926054892</v>
      </c>
      <c r="AL86" s="56" t="b">
        <f>IF(D86="","",IF(AK85&lt;'day lookup'!$I$1,MIN('day lookup'!$I$1-AK85,AJ86)))</f>
        <v>0</v>
      </c>
      <c r="AM86" s="56">
        <f t="shared" si="46"/>
        <v>102371.37</v>
      </c>
      <c r="AN86" s="56">
        <f>IF(D86="","",IF(AK86&lt;'day lookup'!$I$1,0,MIN(AK86-'day lookup'!$I$1,AJ86)))</f>
        <v>868.93550527445825</v>
      </c>
      <c r="AO86" s="318">
        <f t="shared" si="47"/>
        <v>9012.0592605489092</v>
      </c>
      <c r="AP86" s="10">
        <f>IF(Revised_Input!F86&gt;0,Revised_Input!F86,IF(Input!F86&lt;990000,Input!F86,""))</f>
        <v>10098.958333299999</v>
      </c>
      <c r="AQ86" s="50"/>
      <c r="AS86" s="50"/>
      <c r="AT86" s="259"/>
      <c r="AU86" s="260"/>
      <c r="BL86" s="251"/>
      <c r="BN86" s="251"/>
      <c r="BO86" s="251"/>
    </row>
    <row r="87" spans="1:67">
      <c r="A87" s="67" t="str">
        <f ca="1">OFFSET('day lookup'!$A$1,WEEKDAY(B87)-1,0)</f>
        <v>SAT</v>
      </c>
      <c r="B87" s="28">
        <f>Input!A87</f>
        <v>42903</v>
      </c>
      <c r="C87" s="274">
        <f>IF(D87&lt;&gt;"",interp(D87,AreaCapacity!$A$3:$B$245,2),"")</f>
        <v>7754.9397513513513</v>
      </c>
      <c r="D87" s="10">
        <f>IF(AND(Revised_Input!B87&gt;0,Revised_Input!B87&lt;104000),Revised_Input!B87,IF(Input!B87&lt;990000,Input!B87,""))</f>
        <v>91725.27</v>
      </c>
      <c r="E87" s="10">
        <f>IF(Revised_Input!G87&gt;0,Revised_Input!G87/1.9835,IF(Input!G87&lt;990000,Input!G87,""))</f>
        <v>9.83629</v>
      </c>
      <c r="F87" s="10">
        <f>IF(Revised_Input!C87&gt;0,Revised_Input!C87,IF(Input!C87&lt;990000,Input!C87,""))</f>
        <v>131.875</v>
      </c>
      <c r="G87" s="10">
        <f>IF(Revised_Input!D87&gt;0,Revised_Input!D87,IF(Input!D87&lt;990000,Input!D87,""))</f>
        <v>34.085416700000003</v>
      </c>
      <c r="H87" s="190">
        <f t="shared" si="24"/>
        <v>97.789583300000004</v>
      </c>
      <c r="I87" s="267">
        <f>IF(D87="","",(D87-D86)/1.9835+E87+H87)</f>
        <v>596.92761264963383</v>
      </c>
      <c r="J87" s="417" t="str">
        <f>IF(Input!H87="","",Input!H87)</f>
        <v>N</v>
      </c>
      <c r="K87" s="285">
        <f t="shared" si="26"/>
        <v>0</v>
      </c>
      <c r="L87" s="181">
        <f>IF(D87="","",IF(J87="Y",I87+G87,MIN(Input!I87,I87+G87-K87)))</f>
        <v>110</v>
      </c>
      <c r="M87" s="181">
        <f t="shared" si="27"/>
        <v>75.914583300000004</v>
      </c>
      <c r="N87" s="294">
        <f>IF(Revised_Input!E87&gt;0,Revised_Input!E87,IF(Input!E87&lt;990000,Input!E87,""))</f>
        <v>891.5</v>
      </c>
      <c r="O87" s="286">
        <f t="shared" si="28"/>
        <v>42668.411495122258</v>
      </c>
      <c r="P87" s="10">
        <f t="shared" si="29"/>
        <v>0</v>
      </c>
      <c r="Q87" s="302">
        <f t="shared" si="30"/>
        <v>0</v>
      </c>
      <c r="R87" s="305">
        <f>IF(D87="","",IF(J87="Y",Input!M87,0))</f>
        <v>0</v>
      </c>
      <c r="S87" s="288">
        <f t="shared" si="31"/>
        <v>0</v>
      </c>
      <c r="T87" s="285">
        <f>IF(D87="","",Input!L87)</f>
        <v>0</v>
      </c>
      <c r="U87" s="288">
        <f t="shared" si="32"/>
        <v>0</v>
      </c>
      <c r="V87" s="287">
        <f t="shared" si="33"/>
        <v>0</v>
      </c>
      <c r="W87" s="306">
        <f t="shared" si="34"/>
        <v>0</v>
      </c>
      <c r="X87" s="132">
        <f>IF(D87="","",Input!K87)</f>
        <v>0</v>
      </c>
      <c r="Y87" s="288">
        <f t="shared" si="35"/>
        <v>0</v>
      </c>
      <c r="Z87" s="309">
        <f t="shared" si="36"/>
        <v>21412.5</v>
      </c>
      <c r="AA87" s="56">
        <f t="shared" si="37"/>
        <v>75.914583300000004</v>
      </c>
      <c r="AB87" s="56">
        <f>IF(D87="","",Input!N87)</f>
        <v>0</v>
      </c>
      <c r="AC87" s="56">
        <f t="shared" si="38"/>
        <v>97.789583300000004</v>
      </c>
      <c r="AD87" s="56">
        <f>IF(D87="","",Input!J87)</f>
        <v>97.789583300000004</v>
      </c>
      <c r="AE87" s="56">
        <f t="shared" si="39"/>
        <v>0</v>
      </c>
      <c r="AF87" s="289">
        <f t="shared" si="40"/>
        <v>0</v>
      </c>
      <c r="AG87" s="19">
        <f t="shared" si="41"/>
        <v>-21.875</v>
      </c>
      <c r="AH87" s="19">
        <f t="shared" si="42"/>
        <v>-10422.0208334</v>
      </c>
      <c r="AI87" s="19">
        <f t="shared" si="43"/>
        <v>-20672.0783230489</v>
      </c>
      <c r="AJ87" s="317">
        <f t="shared" si="44"/>
        <v>1013.9190624999986</v>
      </c>
      <c r="AK87" s="56">
        <f t="shared" si="45"/>
        <v>112398.97832304893</v>
      </c>
      <c r="AL87" s="56" t="b">
        <f>IF(D87="","",IF(AK86&lt;'day lookup'!$I$1,MIN('day lookup'!$I$1-AK86,AJ87)))</f>
        <v>0</v>
      </c>
      <c r="AM87" s="56">
        <f t="shared" si="46"/>
        <v>102371.37</v>
      </c>
      <c r="AN87" s="56">
        <f>IF(D87="","",IF(AK87&lt;'day lookup'!$I$1,0,MIN(AK87-'day lookup'!$I$1,AJ87)))</f>
        <v>1013.9190624999986</v>
      </c>
      <c r="AO87" s="318">
        <f t="shared" si="47"/>
        <v>10025.978323048908</v>
      </c>
      <c r="AP87" s="10">
        <f>IF(Revised_Input!F87&gt;0,Revised_Input!F87,IF(Input!F87&lt;990000,Input!F87,""))</f>
        <v>10381.5625</v>
      </c>
      <c r="AQ87" s="50"/>
      <c r="AS87" s="50"/>
      <c r="AT87" s="259"/>
      <c r="AU87" s="260"/>
      <c r="BL87" s="251"/>
      <c r="BN87" s="251"/>
      <c r="BO87" s="251"/>
    </row>
    <row r="88" spans="1:67">
      <c r="A88" s="67" t="str">
        <f ca="1">OFFSET('day lookup'!$A$1,WEEKDAY(B88)-1,0)</f>
        <v>SUN</v>
      </c>
      <c r="B88" s="28">
        <f>Input!A88</f>
        <v>42904</v>
      </c>
      <c r="C88" s="274">
        <f>IF(D88&lt;&gt;"",interp(D88,AreaCapacity!$A$3:$B$245,2),"")</f>
        <v>7756.3391471215355</v>
      </c>
      <c r="D88" s="10">
        <f>IF(AND(Revised_Input!B88&gt;0,Revised_Input!B88&lt;104000),Revised_Input!B88,IF(Input!B88&lt;990000,Input!B88,""))</f>
        <v>93030.12</v>
      </c>
      <c r="E88" s="10">
        <f>IF(Revised_Input!G88&gt;0,Revised_Input!G88/1.9835,IF(Input!G88&lt;990000,Input!G88,""))</f>
        <v>9.9320799999999991</v>
      </c>
      <c r="F88" s="10">
        <f>IF(Revised_Input!C88&gt;0,Revised_Input!C88,IF(Input!C88&lt;990000,Input!C88,""))</f>
        <v>131.85416670000001</v>
      </c>
      <c r="G88" s="10">
        <f>IF(Revised_Input!D88&gt;0,Revised_Input!D88,IF(Input!D88&lt;990000,Input!D88,""))</f>
        <v>33.757291700000003</v>
      </c>
      <c r="H88" s="190">
        <f t="shared" si="24"/>
        <v>98.096875000000011</v>
      </c>
      <c r="I88" s="267">
        <f t="shared" si="25"/>
        <v>765.88123632089309</v>
      </c>
      <c r="J88" s="417" t="str">
        <f>IF(Input!H88="","",Input!H88)</f>
        <v>N</v>
      </c>
      <c r="K88" s="285">
        <f t="shared" si="26"/>
        <v>0</v>
      </c>
      <c r="L88" s="181">
        <f>IF(D88="","",IF(J88="Y",I88+G88,MIN(Input!I88,I88+G88-K88)))</f>
        <v>110</v>
      </c>
      <c r="M88" s="181">
        <f t="shared" si="27"/>
        <v>76.242708300000004</v>
      </c>
      <c r="N88" s="294">
        <f>IF(Revised_Input!E88&gt;0,Revised_Input!E88,IF(Input!E88&lt;990000,Input!E88,""))</f>
        <v>943.125</v>
      </c>
      <c r="O88" s="286">
        <f t="shared" si="28"/>
        <v>44539.099932622259</v>
      </c>
      <c r="P88" s="10">
        <f t="shared" si="29"/>
        <v>0</v>
      </c>
      <c r="Q88" s="302">
        <f t="shared" si="30"/>
        <v>0</v>
      </c>
      <c r="R88" s="305">
        <f>IF(D88="","",IF(J88="Y",Input!M88,0))</f>
        <v>0</v>
      </c>
      <c r="S88" s="288">
        <f t="shared" si="31"/>
        <v>0</v>
      </c>
      <c r="T88" s="285">
        <f>IF(D88="","",Input!L88)</f>
        <v>0</v>
      </c>
      <c r="U88" s="288">
        <f t="shared" si="32"/>
        <v>0</v>
      </c>
      <c r="V88" s="287">
        <f t="shared" si="33"/>
        <v>0</v>
      </c>
      <c r="W88" s="306">
        <f t="shared" si="34"/>
        <v>0</v>
      </c>
      <c r="X88" s="132">
        <f>IF(D88="","",Input!K88)</f>
        <v>0</v>
      </c>
      <c r="Y88" s="288">
        <f t="shared" si="35"/>
        <v>0</v>
      </c>
      <c r="Z88" s="309">
        <f t="shared" si="36"/>
        <v>21412.5</v>
      </c>
      <c r="AA88" s="56">
        <f t="shared" si="37"/>
        <v>76.242708300000004</v>
      </c>
      <c r="AB88" s="56">
        <f>IF(D88="","",Input!N88)</f>
        <v>0</v>
      </c>
      <c r="AC88" s="56">
        <f t="shared" si="38"/>
        <v>98.096875000000011</v>
      </c>
      <c r="AD88" s="56">
        <f>IF(D88="","",Input!J88)</f>
        <v>98.096875000000011</v>
      </c>
      <c r="AE88" s="56">
        <f t="shared" si="39"/>
        <v>0</v>
      </c>
      <c r="AF88" s="289">
        <f t="shared" si="40"/>
        <v>0</v>
      </c>
      <c r="AG88" s="19">
        <f t="shared" si="41"/>
        <v>-21.854166700000007</v>
      </c>
      <c r="AH88" s="19">
        <f t="shared" si="42"/>
        <v>-10443.875000100001</v>
      </c>
      <c r="AI88" s="19">
        <f t="shared" si="43"/>
        <v>-20715.426062698352</v>
      </c>
      <c r="AJ88" s="317">
        <f t="shared" si="44"/>
        <v>1348.1977396494415</v>
      </c>
      <c r="AK88" s="56">
        <f t="shared" si="45"/>
        <v>113747.17606269837</v>
      </c>
      <c r="AL88" s="56" t="b">
        <f>IF(D88="","",IF(AK87&lt;'day lookup'!$I$1,MIN('day lookup'!$I$1-AK87,AJ88)))</f>
        <v>0</v>
      </c>
      <c r="AM88" s="56">
        <f t="shared" si="46"/>
        <v>102371.37</v>
      </c>
      <c r="AN88" s="56">
        <f>IF(D88="","",IF(AK88&lt;'day lookup'!$I$1,0,MIN(AK88-'day lookup'!$I$1,AJ88)))</f>
        <v>1348.1977396494415</v>
      </c>
      <c r="AO88" s="318">
        <f t="shared" si="47"/>
        <v>11374.176062698351</v>
      </c>
      <c r="AP88" s="10">
        <f>IF(Revised_Input!F88&gt;0,Revised_Input!F88,IF(Input!F88&lt;990000,Input!F88,""))</f>
        <v>11254.166666700001</v>
      </c>
      <c r="AQ88" s="50"/>
      <c r="AS88" s="50"/>
      <c r="AT88" s="259"/>
      <c r="AU88" s="260"/>
      <c r="BL88" s="251"/>
      <c r="BN88" s="251"/>
      <c r="BO88" s="251"/>
    </row>
    <row r="89" spans="1:67">
      <c r="A89" s="67" t="str">
        <f ca="1">OFFSET('day lookup'!$A$1,WEEKDAY(B89)-1,0)</f>
        <v>MON</v>
      </c>
      <c r="B89" s="28">
        <f>Input!A89</f>
        <v>42905</v>
      </c>
      <c r="C89" s="274">
        <f>IF(D89&lt;&gt;"",interp(D89,AreaCapacity!$A$3:$B$245,2),"")</f>
        <v>7757.5888135593223</v>
      </c>
      <c r="D89" s="10">
        <f>IF(AND(Revised_Input!B89&gt;0,Revised_Input!B89&lt;104000),Revised_Input!B89,IF(Input!B89&lt;990000,Input!B89,""))</f>
        <v>94205.84</v>
      </c>
      <c r="E89" s="10">
        <f>IF(Revised_Input!G89&gt;0,Revised_Input!G89/1.9835,IF(Input!G89&lt;990000,Input!G89,""))</f>
        <v>10.01275</v>
      </c>
      <c r="F89" s="10">
        <f>IF(Revised_Input!C89&gt;0,Revised_Input!C89,IF(Input!C89&lt;990000,Input!C89,""))</f>
        <v>131.125</v>
      </c>
      <c r="G89" s="10">
        <f>IF(Revised_Input!D89&gt;0,Revised_Input!D89,IF(Input!D89&lt;990000,Input!D89,""))</f>
        <v>32.355208300000001</v>
      </c>
      <c r="H89" s="190">
        <f>IF(D89="","",F89-G89)</f>
        <v>98.769791699999999</v>
      </c>
      <c r="I89" s="267">
        <f t="shared" si="25"/>
        <v>701.53273075974346</v>
      </c>
      <c r="J89" s="417" t="str">
        <f>IF(Input!H89="","",Input!H89)</f>
        <v>N</v>
      </c>
      <c r="K89" s="285">
        <f t="shared" si="26"/>
        <v>0</v>
      </c>
      <c r="L89" s="181">
        <f>IF(D89="","",IF(J89="Y",I89+G89,MIN(Input!I89,I89+G89-K89)))</f>
        <v>110</v>
      </c>
      <c r="M89" s="181">
        <f>IF(D89="","",MAX(L89-G89,0))</f>
        <v>77.644791699999999</v>
      </c>
      <c r="N89" s="294">
        <f>IF(Revised_Input!E89&gt;0,Revised_Input!E89,IF(Input!E89&lt;990000,Input!E89,""))</f>
        <v>929.55208330000005</v>
      </c>
      <c r="O89" s="286">
        <f t="shared" si="28"/>
        <v>46382.866489847809</v>
      </c>
      <c r="P89" s="10">
        <f t="shared" si="29"/>
        <v>0</v>
      </c>
      <c r="Q89" s="302">
        <f t="shared" si="30"/>
        <v>0</v>
      </c>
      <c r="R89" s="305">
        <f>IF(D89="","",IF(J89="Y",Input!M89,0))</f>
        <v>0</v>
      </c>
      <c r="S89" s="288">
        <f t="shared" si="31"/>
        <v>0</v>
      </c>
      <c r="T89" s="285">
        <f>IF(D89="","",Input!L89)</f>
        <v>0</v>
      </c>
      <c r="U89" s="288">
        <f t="shared" si="32"/>
        <v>0</v>
      </c>
      <c r="V89" s="287">
        <f t="shared" si="33"/>
        <v>0</v>
      </c>
      <c r="W89" s="306">
        <f t="shared" si="34"/>
        <v>0</v>
      </c>
      <c r="X89" s="132">
        <f>IF(D89="","",Input!K89)</f>
        <v>0</v>
      </c>
      <c r="Y89" s="288">
        <f t="shared" si="35"/>
        <v>0</v>
      </c>
      <c r="Z89" s="309">
        <f t="shared" si="36"/>
        <v>21412.5</v>
      </c>
      <c r="AA89" s="56">
        <f>IF(D89="","",M89+P89+V89+X89)</f>
        <v>77.644791699999999</v>
      </c>
      <c r="AB89" s="56">
        <f>IF(D89="","",Input!N89)</f>
        <v>0</v>
      </c>
      <c r="AC89" s="56">
        <f t="shared" si="38"/>
        <v>98.769791699999999</v>
      </c>
      <c r="AD89" s="56">
        <f>IF(D89="","",Input!J89)</f>
        <v>98.769791699999999</v>
      </c>
      <c r="AE89" s="56">
        <f t="shared" si="39"/>
        <v>0</v>
      </c>
      <c r="AF89" s="289">
        <f t="shared" si="40"/>
        <v>0</v>
      </c>
      <c r="AG89" s="19">
        <f t="shared" si="41"/>
        <v>-21.125</v>
      </c>
      <c r="AH89" s="19">
        <f t="shared" si="42"/>
        <v>-10465.000000100001</v>
      </c>
      <c r="AI89" s="19">
        <f t="shared" si="43"/>
        <v>-20757.327500198353</v>
      </c>
      <c r="AJ89" s="317">
        <f t="shared" si="44"/>
        <v>1217.6214375000011</v>
      </c>
      <c r="AK89" s="56">
        <f t="shared" si="45"/>
        <v>114964.79750019837</v>
      </c>
      <c r="AL89" s="56" t="b">
        <f>IF(D89="","",IF(AK88&lt;'day lookup'!$I$1,MIN('day lookup'!$I$1-AK88,AJ89)))</f>
        <v>0</v>
      </c>
      <c r="AM89" s="56">
        <f t="shared" si="46"/>
        <v>102371.37</v>
      </c>
      <c r="AN89" s="56">
        <f>IF(D89="","",IF(AK89&lt;'day lookup'!$I$1,0,MIN(AK89-'day lookup'!$I$1,AJ89)))</f>
        <v>1217.6214375000011</v>
      </c>
      <c r="AO89" s="318">
        <f t="shared" si="47"/>
        <v>12591.797500198352</v>
      </c>
      <c r="AP89" s="10">
        <f>IF(Revised_Input!F89&gt;0,Revised_Input!F89,IF(Input!F89&lt;990000,Input!F89,""))</f>
        <v>11961.458333299999</v>
      </c>
      <c r="AQ89" s="50"/>
      <c r="AS89" s="50"/>
      <c r="AT89" s="259"/>
      <c r="AU89" s="260"/>
      <c r="BL89" s="251"/>
      <c r="BN89" s="251"/>
      <c r="BO89" s="251"/>
    </row>
    <row r="90" spans="1:67">
      <c r="A90" s="67" t="str">
        <f ca="1">OFFSET('day lookup'!$A$1,WEEKDAY(B90)-1,0)</f>
        <v>TUE</v>
      </c>
      <c r="B90" s="28">
        <f>Input!A90</f>
        <v>42906</v>
      </c>
      <c r="C90" s="274">
        <f>IF(D90&lt;&gt;"",interp(D90,AreaCapacity!$A$3:$B$245,2),"")</f>
        <v>7758.5289578947368</v>
      </c>
      <c r="D90" s="10">
        <f>IF(AND(Revised_Input!B90&gt;0,Revised_Input!B90&lt;104000),Revised_Input!B90,IF(Input!B90&lt;990000,Input!B90,""))</f>
        <v>95096.51</v>
      </c>
      <c r="E90" s="10">
        <f>IF(Revised_Input!G90&gt;0,Revised_Input!G90/1.9835,IF(Input!G90&lt;990000,Input!G90,""))</f>
        <v>10.078290000000001</v>
      </c>
      <c r="F90" s="10">
        <f>IF(Revised_Input!C90&gt;0,Revised_Input!C90,IF(Input!C90&lt;990000,Input!C90,""))</f>
        <v>145.84375</v>
      </c>
      <c r="G90" s="10">
        <f>IF(Revised_Input!D90&gt;0,Revised_Input!D90,IF(Input!D90&lt;990000,Input!D90,""))</f>
        <v>30.889583300000002</v>
      </c>
      <c r="H90" s="190">
        <f t="shared" si="24"/>
        <v>114.9541667</v>
      </c>
      <c r="I90" s="267">
        <f>IF(D90="","",(D90-D89)/1.9835+E90+H90)</f>
        <v>574.07203320617509</v>
      </c>
      <c r="J90" s="417" t="str">
        <f>IF(Input!H90="","",Input!H90)</f>
        <v>N</v>
      </c>
      <c r="K90" s="285">
        <f t="shared" si="26"/>
        <v>0</v>
      </c>
      <c r="L90" s="181">
        <f>IF(D90="","",IF(J90="Y",I90+G90,MIN(Input!I90,I90+G90-K90)))</f>
        <v>110</v>
      </c>
      <c r="M90" s="181">
        <f>IF(D90="","",MAX(L90-G90,0))</f>
        <v>79.110416700000002</v>
      </c>
      <c r="N90" s="294">
        <f>IF(Revised_Input!E90&gt;0,Revised_Input!E90,IF(Input!E90&lt;990000,Input!E90,""))</f>
        <v>898.76041669999995</v>
      </c>
      <c r="O90" s="286">
        <f t="shared" si="28"/>
        <v>48165.557776372261</v>
      </c>
      <c r="P90" s="10">
        <f t="shared" si="29"/>
        <v>0</v>
      </c>
      <c r="Q90" s="302">
        <f t="shared" si="30"/>
        <v>0</v>
      </c>
      <c r="R90" s="305">
        <f>IF(D90="","",IF(J90="Y",Input!M90,0))</f>
        <v>0</v>
      </c>
      <c r="S90" s="288">
        <f t="shared" si="31"/>
        <v>0</v>
      </c>
      <c r="T90" s="285">
        <f>IF(D90="","",Input!L90)</f>
        <v>0</v>
      </c>
      <c r="U90" s="288">
        <f t="shared" si="32"/>
        <v>0</v>
      </c>
      <c r="V90" s="287">
        <f t="shared" si="33"/>
        <v>0</v>
      </c>
      <c r="W90" s="306">
        <f t="shared" si="34"/>
        <v>0</v>
      </c>
      <c r="X90" s="132">
        <f>IF(D90="","",Input!K90)</f>
        <v>0</v>
      </c>
      <c r="Y90" s="288">
        <f t="shared" si="35"/>
        <v>0</v>
      </c>
      <c r="Z90" s="309">
        <f t="shared" si="36"/>
        <v>21412.5</v>
      </c>
      <c r="AA90" s="56">
        <f>IF(D90="","",M90+P90+V90+X90)</f>
        <v>79.110416700000002</v>
      </c>
      <c r="AB90" s="56">
        <f>IF(D90="","",Input!N90)</f>
        <v>0</v>
      </c>
      <c r="AC90" s="56">
        <f t="shared" si="38"/>
        <v>114.9541667</v>
      </c>
      <c r="AD90" s="56">
        <f>IF(D90="","",Input!J90)</f>
        <v>114.9541667</v>
      </c>
      <c r="AE90" s="56">
        <f t="shared" si="39"/>
        <v>0</v>
      </c>
      <c r="AF90" s="289">
        <f t="shared" si="40"/>
        <v>0</v>
      </c>
      <c r="AG90" s="19">
        <f>IF(D90="","",AA90-AC90+AB90)</f>
        <v>-35.84375</v>
      </c>
      <c r="AH90" s="19">
        <f>IF(D90="","",AH89+AG90)</f>
        <v>-10500.843750100001</v>
      </c>
      <c r="AI90" s="19">
        <f t="shared" si="43"/>
        <v>-20828.423578323353</v>
      </c>
      <c r="AJ90" s="317">
        <f t="shared" si="44"/>
        <v>961.76607812499844</v>
      </c>
      <c r="AK90" s="56">
        <f t="shared" si="45"/>
        <v>115926.56357832337</v>
      </c>
      <c r="AL90" s="56" t="b">
        <f>IF(D90="","",IF(AK89&lt;'day lookup'!$I$1,MIN('day lookup'!$I$1-AK89,AJ90)))</f>
        <v>0</v>
      </c>
      <c r="AM90" s="56">
        <f t="shared" si="46"/>
        <v>102371.37</v>
      </c>
      <c r="AN90" s="56">
        <f>IF(D90="","",IF(AK90&lt;'day lookup'!$I$1,0,MIN(AK90-'day lookup'!$I$1,AJ90)))</f>
        <v>961.76607812499844</v>
      </c>
      <c r="AO90" s="318">
        <f t="shared" si="47"/>
        <v>13553.56357832335</v>
      </c>
      <c r="AP90" s="10">
        <f>IF(Revised_Input!F90&gt;0,Revised_Input!F90,IF(Input!F90&lt;990000,Input!F90,""))</f>
        <v>11527.083333299999</v>
      </c>
      <c r="AQ90" s="50"/>
      <c r="AS90" s="50"/>
      <c r="AT90" s="259"/>
      <c r="AU90" s="260"/>
      <c r="BL90" s="251"/>
      <c r="BN90" s="251"/>
      <c r="BO90" s="251"/>
    </row>
    <row r="91" spans="1:67">
      <c r="A91" s="67" t="str">
        <f ca="1">OFFSET('day lookup'!$A$1,WEEKDAY(B91)-1,0)</f>
        <v>WED</v>
      </c>
      <c r="B91" s="28">
        <f>Input!A91</f>
        <v>42907</v>
      </c>
      <c r="C91" s="274">
        <f>IF(D91&lt;&gt;"",interp(D91,AreaCapacity!$A$3:$B$245,2),"")</f>
        <v>7759.2097907949792</v>
      </c>
      <c r="D91" s="10">
        <f>IF(AND(Revised_Input!B91&gt;0,Revised_Input!B91&lt;104000),Revised_Input!B91,IF(Input!B91&lt;990000,Input!B91,""))</f>
        <v>95744.56</v>
      </c>
      <c r="E91" s="10">
        <f>IF(Revised_Input!G91&gt;0,Revised_Input!G91/1.9835,IF(Input!G91&lt;990000,Input!G91,""))</f>
        <v>10.123670000000001</v>
      </c>
      <c r="F91" s="10">
        <f>IF(Revised_Input!C91&gt;0,Revised_Input!C91,IF(Input!C91&lt;990000,Input!C91,""))</f>
        <v>248.82291670000001</v>
      </c>
      <c r="G91" s="10">
        <f>IF(Revised_Input!D91&gt;0,Revised_Input!D91,IF(Input!D91&lt;990000,Input!D91,""))</f>
        <v>29.7416667</v>
      </c>
      <c r="H91" s="190">
        <f t="shared" si="24"/>
        <v>219.08125000000001</v>
      </c>
      <c r="I91" s="267">
        <f t="shared" si="25"/>
        <v>555.92536366019817</v>
      </c>
      <c r="J91" s="417" t="str">
        <f>IF(Input!H91="","",Input!H91)</f>
        <v>N</v>
      </c>
      <c r="K91" s="285">
        <f t="shared" si="26"/>
        <v>0</v>
      </c>
      <c r="L91" s="181">
        <f>IF(D91="","",IF(J91="Y",I91+G91,MIN(Input!I91,I91+G91-K91)))</f>
        <v>110</v>
      </c>
      <c r="M91" s="181">
        <f t="shared" si="27"/>
        <v>80.258333300000004</v>
      </c>
      <c r="N91" s="294">
        <f>IF(Revised_Input!E91&gt;0,Revised_Input!E91,IF(Input!E91&lt;990000,Input!E91,""))</f>
        <v>908.89583330000005</v>
      </c>
      <c r="O91" s="286">
        <f t="shared" si="28"/>
        <v>49968.352661722813</v>
      </c>
      <c r="P91" s="10">
        <f t="shared" si="29"/>
        <v>0</v>
      </c>
      <c r="Q91" s="302">
        <f t="shared" si="30"/>
        <v>0</v>
      </c>
      <c r="R91" s="305">
        <f>IF(D91="","",IF(J91="Y",Input!M91,0))</f>
        <v>0</v>
      </c>
      <c r="S91" s="288">
        <f t="shared" si="31"/>
        <v>0</v>
      </c>
      <c r="T91" s="285">
        <f>IF(D91="","",Input!L91)</f>
        <v>0</v>
      </c>
      <c r="U91" s="288">
        <f t="shared" si="32"/>
        <v>0</v>
      </c>
      <c r="V91" s="287">
        <f t="shared" si="33"/>
        <v>0</v>
      </c>
      <c r="W91" s="306">
        <f t="shared" si="34"/>
        <v>0</v>
      </c>
      <c r="X91" s="132">
        <f>IF(D91="","",Input!K91)</f>
        <v>0</v>
      </c>
      <c r="Y91" s="288">
        <f t="shared" si="35"/>
        <v>0</v>
      </c>
      <c r="Z91" s="309">
        <f t="shared" si="36"/>
        <v>21412.5</v>
      </c>
      <c r="AA91" s="56">
        <f t="shared" si="37"/>
        <v>80.258333300000004</v>
      </c>
      <c r="AB91" s="56">
        <f>IF(D91="","",Input!N91)</f>
        <v>0</v>
      </c>
      <c r="AC91" s="56">
        <f t="shared" si="38"/>
        <v>219.08125000000001</v>
      </c>
      <c r="AD91" s="56">
        <f>IF(D91="","",Input!J91)</f>
        <v>219.08125000000001</v>
      </c>
      <c r="AE91" s="56">
        <f t="shared" si="39"/>
        <v>0</v>
      </c>
      <c r="AF91" s="289">
        <f t="shared" si="40"/>
        <v>0</v>
      </c>
      <c r="AG91" s="19">
        <f>IF(D91="","",AA91-AC91+AB91)</f>
        <v>-138.82291670000001</v>
      </c>
      <c r="AH91" s="19">
        <f t="shared" si="42"/>
        <v>-10639.666666800002</v>
      </c>
      <c r="AI91" s="19">
        <f t="shared" si="43"/>
        <v>-21103.778833597804</v>
      </c>
      <c r="AJ91" s="317">
        <f t="shared" si="44"/>
        <v>923.40525527445311</v>
      </c>
      <c r="AK91" s="56">
        <f t="shared" si="45"/>
        <v>116849.96883359783</v>
      </c>
      <c r="AL91" s="56" t="b">
        <f>IF(D91="","",IF(AK90&lt;'day lookup'!$I$1,MIN('day lookup'!$I$1-AK90,AJ91)))</f>
        <v>0</v>
      </c>
      <c r="AM91" s="56">
        <f t="shared" si="46"/>
        <v>102371.37</v>
      </c>
      <c r="AN91" s="56">
        <f>IF(D91="","",IF(AK91&lt;'day lookup'!$I$1,0,MIN(AK91-'day lookup'!$I$1,AJ91)))</f>
        <v>923.40525527445311</v>
      </c>
      <c r="AO91" s="318">
        <f t="shared" si="47"/>
        <v>14476.968833597803</v>
      </c>
      <c r="AP91" s="10">
        <f>IF(Revised_Input!F91&gt;0,Revised_Input!F91,IF(Input!F91&lt;990000,Input!F91,""))</f>
        <v>11011.458333299999</v>
      </c>
      <c r="AQ91" s="50"/>
      <c r="AS91" s="50"/>
      <c r="AT91" s="259"/>
      <c r="AU91" s="260"/>
      <c r="BL91" s="251"/>
      <c r="BN91" s="251"/>
      <c r="BO91" s="251"/>
    </row>
    <row r="92" spans="1:67">
      <c r="A92" s="67" t="str">
        <f ca="1">OFFSET('day lookup'!$A$1,WEEKDAY(B92)-1,0)</f>
        <v>THU</v>
      </c>
      <c r="B92" s="28">
        <f>Input!A92</f>
        <v>42908</v>
      </c>
      <c r="C92" s="274">
        <f>IF(D92&lt;&gt;"",interp(D92,AreaCapacity!$A$3:$B$245,2),"")</f>
        <v>7759.7404184100415</v>
      </c>
      <c r="D92" s="10">
        <f>IF(AND(Revised_Input!B92&gt;0,Revised_Input!B92&lt;104000),Revised_Input!B92,IF(Input!B92&lt;990000,Input!B92,""))</f>
        <v>96251.839999999997</v>
      </c>
      <c r="E92" s="10">
        <f>IF(Revised_Input!G92&gt;0,Revised_Input!G92/1.9835,IF(Input!G92&lt;990000,Input!G92,""))</f>
        <v>10.15896</v>
      </c>
      <c r="F92" s="10">
        <f>IF(Revised_Input!C92&gt;0,Revised_Input!C92,IF(Input!C92&lt;990000,Input!C92,""))</f>
        <v>262.125</v>
      </c>
      <c r="G92" s="10">
        <f>IF(Revised_Input!D92&gt;0,Revised_Input!D92,IF(Input!D92&lt;990000,Input!D92,""))</f>
        <v>28.391666699999998</v>
      </c>
      <c r="H92" s="190">
        <f t="shared" si="24"/>
        <v>233.7333333</v>
      </c>
      <c r="I92" s="267">
        <f t="shared" si="25"/>
        <v>499.64223028008507</v>
      </c>
      <c r="J92" s="417" t="str">
        <f>IF(Input!H92="","",Input!H92)</f>
        <v>N</v>
      </c>
      <c r="K92" s="285">
        <f t="shared" si="26"/>
        <v>0</v>
      </c>
      <c r="L92" s="181">
        <f>IF(D92="","",IF(J92="Y",I92+G92,MIN(Input!I92,I92+G92-K92)))</f>
        <v>110</v>
      </c>
      <c r="M92" s="181">
        <f t="shared" si="27"/>
        <v>81.608333299999998</v>
      </c>
      <c r="N92" s="294">
        <f>IF(Revised_Input!E92&gt;0,Revised_Input!E92,IF(Input!E92&lt;990000,Input!E92,""))</f>
        <v>866.15625</v>
      </c>
      <c r="O92" s="286">
        <f t="shared" si="28"/>
        <v>51686.373583597815</v>
      </c>
      <c r="P92" s="10">
        <f t="shared" si="29"/>
        <v>0</v>
      </c>
      <c r="Q92" s="302">
        <f t="shared" si="30"/>
        <v>0</v>
      </c>
      <c r="R92" s="305">
        <f>IF(D92="","",IF(J92="Y",Input!M92,0))</f>
        <v>0</v>
      </c>
      <c r="S92" s="288">
        <f t="shared" si="31"/>
        <v>0</v>
      </c>
      <c r="T92" s="285">
        <f>IF(D92="","",Input!L92)</f>
        <v>0</v>
      </c>
      <c r="U92" s="288">
        <f t="shared" si="32"/>
        <v>0</v>
      </c>
      <c r="V92" s="287">
        <f t="shared" si="33"/>
        <v>0</v>
      </c>
      <c r="W92" s="306">
        <f t="shared" si="34"/>
        <v>0</v>
      </c>
      <c r="X92" s="132">
        <f>IF(D92="","",Input!K92)</f>
        <v>0</v>
      </c>
      <c r="Y92" s="288">
        <f t="shared" si="35"/>
        <v>0</v>
      </c>
      <c r="Z92" s="309">
        <f t="shared" si="36"/>
        <v>21412.5</v>
      </c>
      <c r="AA92" s="56">
        <f t="shared" si="37"/>
        <v>81.608333299999998</v>
      </c>
      <c r="AB92" s="56">
        <f>IF(D92="","",Input!N92)</f>
        <v>0</v>
      </c>
      <c r="AC92" s="56">
        <f t="shared" si="38"/>
        <v>233.7333333</v>
      </c>
      <c r="AD92" s="56">
        <f>IF(D92="","",Input!J92)</f>
        <v>233.7333333</v>
      </c>
      <c r="AE92" s="56">
        <f t="shared" si="39"/>
        <v>0</v>
      </c>
      <c r="AF92" s="289">
        <f t="shared" si="40"/>
        <v>12.125</v>
      </c>
      <c r="AG92" s="19">
        <f t="shared" si="41"/>
        <v>-152.125</v>
      </c>
      <c r="AH92" s="19">
        <f t="shared" si="42"/>
        <v>-10791.791666800002</v>
      </c>
      <c r="AI92" s="19">
        <f t="shared" si="43"/>
        <v>-21405.518771097803</v>
      </c>
      <c r="AJ92" s="317">
        <f t="shared" si="44"/>
        <v>809.01993749999872</v>
      </c>
      <c r="AK92" s="56">
        <f t="shared" si="45"/>
        <v>117658.98877109782</v>
      </c>
      <c r="AL92" s="56" t="b">
        <f>IF(D92="","",IF(AK91&lt;'day lookup'!$I$1,MIN('day lookup'!$I$1-AK91,AJ92)))</f>
        <v>0</v>
      </c>
      <c r="AM92" s="56">
        <f t="shared" si="46"/>
        <v>102371.37</v>
      </c>
      <c r="AN92" s="56">
        <f>IF(D92="","",IF(AK92&lt;'day lookup'!$I$1,0,MIN(AK92-'day lookup'!$I$1,AJ92)))</f>
        <v>809.01993749999872</v>
      </c>
      <c r="AO92" s="318">
        <f t="shared" si="47"/>
        <v>15285.988771097802</v>
      </c>
      <c r="AP92" s="10">
        <f>IF(Revised_Input!F92&gt;0,Revised_Input!F92,IF(Input!F92&lt;990000,Input!F92,""))</f>
        <v>11130.208333299999</v>
      </c>
      <c r="AQ92" s="50"/>
      <c r="AS92" s="50"/>
      <c r="AT92" s="259"/>
      <c r="AU92" s="260"/>
      <c r="BL92" s="251"/>
      <c r="BN92" s="251"/>
      <c r="BO92" s="251"/>
    </row>
    <row r="93" spans="1:67">
      <c r="A93" s="67" t="str">
        <f ca="1">OFFSET('day lookup'!$A$1,WEEKDAY(B93)-1,0)</f>
        <v>FRI</v>
      </c>
      <c r="B93" s="28">
        <f>Input!A93</f>
        <v>42909</v>
      </c>
      <c r="C93" s="274">
        <f>IF(D93&lt;&gt;"",interp(D93,AreaCapacity!$A$3:$B$245,2),"")</f>
        <v>7760.1406535269707</v>
      </c>
      <c r="D93" s="10">
        <f>IF(AND(Revised_Input!B93&gt;0,Revised_Input!B93&lt;104000),Revised_Input!B93,IF(Input!B93&lt;990000,Input!B93,""))</f>
        <v>96635.59</v>
      </c>
      <c r="E93" s="10">
        <f>IF(Revised_Input!G93&gt;0,Revised_Input!G93/1.9835,IF(Input!G93&lt;990000,Input!G93,""))</f>
        <v>10.189209999999999</v>
      </c>
      <c r="F93" s="10">
        <f>IF(Revised_Input!C93&gt;0,Revised_Input!C93,IF(Input!C93&lt;990000,Input!C93,""))</f>
        <v>240.0625</v>
      </c>
      <c r="G93" s="10">
        <f>IF(Revised_Input!D93&gt;0,Revised_Input!D93,IF(Input!D93&lt;990000,Input!D93,""))</f>
        <v>26.1947917</v>
      </c>
      <c r="H93" s="190">
        <f t="shared" si="24"/>
        <v>213.8677083</v>
      </c>
      <c r="I93" s="267">
        <f t="shared" si="25"/>
        <v>417.52805517925384</v>
      </c>
      <c r="J93" s="417" t="str">
        <f>IF(Input!H93="","",Input!H93)</f>
        <v>N</v>
      </c>
      <c r="K93" s="285">
        <f t="shared" si="26"/>
        <v>0</v>
      </c>
      <c r="L93" s="181">
        <f>IF(D93="","",IF(J93="Y",I93+G93,MIN(Input!I93,I93+G93-K93)))</f>
        <v>110</v>
      </c>
      <c r="M93" s="181">
        <f>IF(D93="","",MAX(L93-G93,0))</f>
        <v>83.805208300000004</v>
      </c>
      <c r="N93" s="294">
        <f>IF(Revised_Input!E93&gt;0,Revised_Input!E93,IF(Input!E93&lt;990000,Input!E93,""))</f>
        <v>766.04166669999995</v>
      </c>
      <c r="O93" s="286">
        <f t="shared" si="28"/>
        <v>53205.817229497268</v>
      </c>
      <c r="P93" s="10">
        <f t="shared" si="29"/>
        <v>0</v>
      </c>
      <c r="Q93" s="302">
        <f t="shared" si="30"/>
        <v>0</v>
      </c>
      <c r="R93" s="305">
        <f>IF(D93="","",IF(J93="Y",Input!M93,0))</f>
        <v>0</v>
      </c>
      <c r="S93" s="288">
        <f t="shared" si="31"/>
        <v>0</v>
      </c>
      <c r="T93" s="285">
        <f>IF(D93="","",Input!L93)</f>
        <v>0</v>
      </c>
      <c r="U93" s="288">
        <f t="shared" si="32"/>
        <v>0</v>
      </c>
      <c r="V93" s="287">
        <f t="shared" si="33"/>
        <v>0</v>
      </c>
      <c r="W93" s="306">
        <f t="shared" si="34"/>
        <v>0</v>
      </c>
      <c r="X93" s="132">
        <f>IF(D93="","",Input!K93)</f>
        <v>0</v>
      </c>
      <c r="Y93" s="288">
        <f t="shared" si="35"/>
        <v>0</v>
      </c>
      <c r="Z93" s="309">
        <f t="shared" si="36"/>
        <v>21412.5</v>
      </c>
      <c r="AA93" s="56">
        <f t="shared" si="37"/>
        <v>83.805208300000004</v>
      </c>
      <c r="AB93" s="56">
        <f>IF(D93="","",Input!N93)</f>
        <v>0</v>
      </c>
      <c r="AC93" s="56">
        <f t="shared" si="38"/>
        <v>213.8677083</v>
      </c>
      <c r="AD93" s="56">
        <f>IF(D93="","",Input!J93)</f>
        <v>213.8677083</v>
      </c>
      <c r="AE93" s="56">
        <f t="shared" si="39"/>
        <v>0</v>
      </c>
      <c r="AF93" s="289">
        <f t="shared" si="40"/>
        <v>0</v>
      </c>
      <c r="AG93" s="19">
        <f t="shared" si="41"/>
        <v>-130.0625</v>
      </c>
      <c r="AH93" s="19">
        <f t="shared" si="42"/>
        <v>-10921.854166800002</v>
      </c>
      <c r="AI93" s="19">
        <f t="shared" si="43"/>
        <v>-21663.497739847804</v>
      </c>
      <c r="AJ93" s="317">
        <f t="shared" si="44"/>
        <v>641.72896875000004</v>
      </c>
      <c r="AK93" s="56">
        <f t="shared" si="45"/>
        <v>118300.71773984782</v>
      </c>
      <c r="AL93" s="56" t="b">
        <f>IF(D93="","",IF(AK92&lt;'day lookup'!$I$1,MIN('day lookup'!$I$1-AK92,AJ93)))</f>
        <v>0</v>
      </c>
      <c r="AM93" s="56">
        <f t="shared" si="46"/>
        <v>102371.37</v>
      </c>
      <c r="AN93" s="56">
        <f>IF(D93="","",IF(AK93&lt;'day lookup'!$I$1,0,MIN(AK93-'day lookup'!$I$1,AJ93)))</f>
        <v>641.72896875000004</v>
      </c>
      <c r="AO93" s="318">
        <f t="shared" si="47"/>
        <v>15927.717739847802</v>
      </c>
      <c r="AP93" s="10">
        <f>IF(Revised_Input!F93&gt;0,Revised_Input!F93,IF(Input!F93&lt;990000,Input!F93,""))</f>
        <v>10979.166666700001</v>
      </c>
      <c r="AQ93" s="50"/>
      <c r="AS93" s="50"/>
      <c r="AT93" s="259"/>
      <c r="AU93" s="260"/>
      <c r="BL93" s="251"/>
      <c r="BN93" s="251"/>
      <c r="BO93" s="251"/>
    </row>
    <row r="94" spans="1:67">
      <c r="A94" s="67" t="str">
        <f ca="1">OFFSET('day lookup'!$A$1,WEEKDAY(B94)-1,0)</f>
        <v>SAT</v>
      </c>
      <c r="B94" s="28">
        <f>Input!A94</f>
        <v>42910</v>
      </c>
      <c r="C94" s="274">
        <f>IF(D94&lt;&gt;"",interp(D94,AreaCapacity!$A$3:$B$245,2),"")</f>
        <v>7760.5695435684647</v>
      </c>
      <c r="D94" s="10">
        <f>IF(AND(Revised_Input!B94&gt;0,Revised_Input!B94&lt;104000),Revised_Input!B94,IF(Input!B94&lt;990000,Input!B94,""))</f>
        <v>97049.04</v>
      </c>
      <c r="E94" s="10">
        <f>IF(Revised_Input!G94&gt;0,Revised_Input!G94/1.9835,IF(Input!G94&lt;990000,Input!G94,""))</f>
        <v>10.21442</v>
      </c>
      <c r="F94" s="10">
        <f>IF(Revised_Input!C94&gt;0,Revised_Input!C94,IF(Input!C94&lt;990000,Input!C94,""))</f>
        <v>176.25</v>
      </c>
      <c r="G94" s="10">
        <f>IF(Revised_Input!D94&gt;0,Revised_Input!D94,IF(Input!D94&lt;990000,Input!D94,""))</f>
        <v>23.4</v>
      </c>
      <c r="H94" s="190">
        <f>IF(D94="","",F94-G94)</f>
        <v>152.85</v>
      </c>
      <c r="I94" s="267">
        <f>IF(D94="","",(D94-D93)/1.9835+E94+H94)</f>
        <v>371.50908851524935</v>
      </c>
      <c r="J94" s="417" t="str">
        <f>IF(Input!H94="","",Input!H94)</f>
        <v>N</v>
      </c>
      <c r="K94" s="285">
        <f>IF(D94="","",IF(J94="Y",E94,0))</f>
        <v>0</v>
      </c>
      <c r="L94" s="181">
        <f>IF(D94="","",IF(J94="Y",I94+G94,MIN(Input!I94,I94+G94-K94)))</f>
        <v>110</v>
      </c>
      <c r="M94" s="181">
        <f>IF(D94="","",MAX(L94-G94,0))</f>
        <v>86.6</v>
      </c>
      <c r="N94" s="294">
        <f>IF(Revised_Input!E94&gt;0,Revised_Input!E94,IF(Input!E94&lt;990000,Input!E94,""))</f>
        <v>665.32291669999995</v>
      </c>
      <c r="O94" s="286">
        <f t="shared" si="28"/>
        <v>54525.485234771717</v>
      </c>
      <c r="P94" s="10">
        <f t="shared" si="29"/>
        <v>0</v>
      </c>
      <c r="Q94" s="302">
        <f t="shared" si="30"/>
        <v>0</v>
      </c>
      <c r="R94" s="305">
        <f>IF(D94="","",IF(J94="Y",Input!M94,0))</f>
        <v>0</v>
      </c>
      <c r="S94" s="288">
        <f t="shared" si="31"/>
        <v>0</v>
      </c>
      <c r="T94" s="285">
        <f>IF(D94="","",Input!L94)</f>
        <v>0</v>
      </c>
      <c r="U94" s="288">
        <f t="shared" si="32"/>
        <v>0</v>
      </c>
      <c r="V94" s="287">
        <f t="shared" si="33"/>
        <v>0</v>
      </c>
      <c r="W94" s="306">
        <f t="shared" si="34"/>
        <v>0</v>
      </c>
      <c r="X94" s="132">
        <f>IF(D94="","",Input!K94)</f>
        <v>0</v>
      </c>
      <c r="Y94" s="288">
        <f t="shared" si="35"/>
        <v>0</v>
      </c>
      <c r="Z94" s="309">
        <f t="shared" si="36"/>
        <v>21412.5</v>
      </c>
      <c r="AA94" s="56">
        <f>IF(D94="","",M94+P94+V94+X94)</f>
        <v>86.6</v>
      </c>
      <c r="AB94" s="56">
        <f>IF(D94="","",Input!N94)</f>
        <v>0</v>
      </c>
      <c r="AC94" s="56">
        <f>IF(D94="","",H94)</f>
        <v>152.85</v>
      </c>
      <c r="AD94" s="56">
        <f>IF(D94="","",Input!J94)</f>
        <v>152.85</v>
      </c>
      <c r="AE94" s="56">
        <f>IF(D94="","",AC94-AD94)</f>
        <v>0</v>
      </c>
      <c r="AF94" s="289">
        <f t="shared" si="40"/>
        <v>0</v>
      </c>
      <c r="AG94" s="19">
        <f>IF(D94="","",AA94-AC94+AB94)</f>
        <v>-66.25</v>
      </c>
      <c r="AH94" s="19">
        <f t="shared" si="42"/>
        <v>-10988.104166800002</v>
      </c>
      <c r="AI94" s="19">
        <f>IF(D94="","",AH94*1.9835)</f>
        <v>-21794.904614847805</v>
      </c>
      <c r="AJ94" s="317">
        <f t="shared" si="44"/>
        <v>544.85687499999699</v>
      </c>
      <c r="AK94" s="56">
        <f t="shared" si="45"/>
        <v>118845.57461484782</v>
      </c>
      <c r="AL94" s="56" t="b">
        <f>IF(D94="","",IF(AK93&lt;'day lookup'!$I$1,MIN('day lookup'!$I$1-AK93,AJ94)))</f>
        <v>0</v>
      </c>
      <c r="AM94" s="56">
        <f t="shared" si="46"/>
        <v>102371.37</v>
      </c>
      <c r="AN94" s="56">
        <f>IF(D94="","",IF(AK94&lt;'day lookup'!$I$1,0,MIN(AK94-'day lookup'!$I$1,AJ94)))</f>
        <v>544.85687499999699</v>
      </c>
      <c r="AO94" s="318">
        <f t="shared" si="47"/>
        <v>16472.574614847799</v>
      </c>
      <c r="AP94" s="10">
        <f>IF(Revised_Input!F94&gt;0,Revised_Input!F94,IF(Input!F94&lt;990000,Input!F94,""))</f>
        <v>10643.75</v>
      </c>
      <c r="AQ94" s="50"/>
      <c r="AS94" s="50"/>
      <c r="AT94" s="259"/>
      <c r="AU94" s="260"/>
      <c r="BL94" s="251"/>
      <c r="BN94" s="251"/>
      <c r="BO94" s="251"/>
    </row>
    <row r="95" spans="1:67">
      <c r="A95" s="67" t="str">
        <f ca="1">OFFSET('day lookup'!$A$1,WEEKDAY(B95)-1,0)</f>
        <v>SUN</v>
      </c>
      <c r="B95" s="28">
        <f>Input!A95</f>
        <v>42911</v>
      </c>
      <c r="C95" s="274">
        <f>IF(D95&lt;&gt;"",interp(D95,AreaCapacity!$A$3:$B$245,2),"")</f>
        <v>7761.020072239422</v>
      </c>
      <c r="D95" s="10">
        <f>IF(AND(Revised_Input!B95&gt;0,Revised_Input!B95&lt;104000),Revised_Input!B95,IF(Input!B95&lt;990000,Input!B95,""))</f>
        <v>97483.45</v>
      </c>
      <c r="E95" s="10">
        <f>IF(Revised_Input!G95&gt;0,Revised_Input!G95/1.9835,IF(Input!G95&lt;990000,Input!G95,""))</f>
        <v>10.244669999999999</v>
      </c>
      <c r="F95" s="10">
        <f>IF(Revised_Input!C95&gt;0,Revised_Input!C95,IF(Input!C95&lt;990000,Input!C95,""))</f>
        <v>174.4375</v>
      </c>
      <c r="G95" s="10">
        <f>IF(Revised_Input!D95&gt;0,Revised_Input!D95,IF(Input!D95&lt;990000,Input!D95,""))</f>
        <v>21.478124999999999</v>
      </c>
      <c r="H95" s="190">
        <f>IF(D95="","",F95-G95)</f>
        <v>152.95937499999999</v>
      </c>
      <c r="I95" s="267">
        <f>IF(D95="","",(D95-D94)/1.9835+E95+H95)</f>
        <v>382.21589274388884</v>
      </c>
      <c r="J95" s="417" t="str">
        <f>IF(Input!H95="","",Input!H95)</f>
        <v>N</v>
      </c>
      <c r="K95" s="285">
        <f t="shared" si="26"/>
        <v>0</v>
      </c>
      <c r="L95" s="181">
        <f>IF(D95="","",IF(J95="Y",I95+G95,MIN(Input!I95,I95+G95-K95)))</f>
        <v>110</v>
      </c>
      <c r="M95" s="181">
        <f>IF(D95="","",MAX(L95-G95,0))</f>
        <v>88.521874999999994</v>
      </c>
      <c r="N95" s="294">
        <f>IF(Revised_Input!E95&gt;0,Revised_Input!E95,IF(Input!E95&lt;990000,Input!E95,""))</f>
        <v>553.86458330000005</v>
      </c>
      <c r="O95" s="286">
        <f t="shared" si="28"/>
        <v>55624.075635747264</v>
      </c>
      <c r="P95" s="10">
        <f t="shared" si="29"/>
        <v>0</v>
      </c>
      <c r="Q95" s="302">
        <f t="shared" si="30"/>
        <v>0</v>
      </c>
      <c r="R95" s="305">
        <f>IF(D95="","",IF(J95="Y",Input!M95,0))</f>
        <v>0</v>
      </c>
      <c r="S95" s="288">
        <f t="shared" si="31"/>
        <v>0</v>
      </c>
      <c r="T95" s="285">
        <f>IF(D95="","",Input!L95)</f>
        <v>0</v>
      </c>
      <c r="U95" s="288">
        <f t="shared" si="32"/>
        <v>0</v>
      </c>
      <c r="V95" s="287">
        <f t="shared" si="33"/>
        <v>0</v>
      </c>
      <c r="W95" s="306">
        <f t="shared" si="34"/>
        <v>0</v>
      </c>
      <c r="X95" s="132">
        <f>IF(D95="","",Input!K95)</f>
        <v>0</v>
      </c>
      <c r="Y95" s="288">
        <f t="shared" si="35"/>
        <v>0</v>
      </c>
      <c r="Z95" s="309">
        <f t="shared" si="36"/>
        <v>21412.5</v>
      </c>
      <c r="AA95" s="56">
        <f>IF(D95="","",M95+P95+V95+X95)</f>
        <v>88.521874999999994</v>
      </c>
      <c r="AB95" s="56">
        <f>IF(D95="","",Input!N95)</f>
        <v>0</v>
      </c>
      <c r="AC95" s="56">
        <f>IF(D95="","",H95)</f>
        <v>152.95937499999999</v>
      </c>
      <c r="AD95" s="56">
        <f>IF(D95="","",Input!J95)</f>
        <v>152.95937499999999</v>
      </c>
      <c r="AE95" s="56">
        <f t="shared" si="39"/>
        <v>0</v>
      </c>
      <c r="AF95" s="289">
        <f>IF(D95="","",IF(F95-250&lt;0,0,F95-250))</f>
        <v>0</v>
      </c>
      <c r="AG95" s="19">
        <f t="shared" si="41"/>
        <v>-64.4375</v>
      </c>
      <c r="AH95" s="19">
        <f t="shared" si="42"/>
        <v>-11052.541666800002</v>
      </c>
      <c r="AI95" s="19">
        <f t="shared" si="43"/>
        <v>-21922.716396097803</v>
      </c>
      <c r="AJ95" s="317">
        <f t="shared" si="44"/>
        <v>562.22178125000357</v>
      </c>
      <c r="AK95" s="56">
        <f t="shared" si="45"/>
        <v>119407.79639609782</v>
      </c>
      <c r="AL95" s="56" t="b">
        <f>IF(D95="","",IF(AK94&lt;'day lookup'!$I$1,MIN('day lookup'!$I$1-AK94,AJ95)))</f>
        <v>0</v>
      </c>
      <c r="AM95" s="56">
        <f t="shared" si="46"/>
        <v>102371.37</v>
      </c>
      <c r="AN95" s="56">
        <f>IF(D95="","",IF(AK95&lt;'day lookup'!$I$1,0,MIN(AK95-'day lookup'!$I$1,AJ95)))</f>
        <v>562.22178125000357</v>
      </c>
      <c r="AO95" s="318">
        <f t="shared" si="47"/>
        <v>17034.796396097801</v>
      </c>
      <c r="AP95" s="10">
        <f>IF(Revised_Input!F95&gt;0,Revised_Input!F95,IF(Input!F95&lt;990000,Input!F95,""))</f>
        <v>9658.75</v>
      </c>
      <c r="AQ95" s="50"/>
      <c r="AS95" s="50"/>
      <c r="AT95" s="259"/>
      <c r="AU95" s="260"/>
      <c r="BL95" s="251"/>
      <c r="BN95" s="251"/>
      <c r="BO95" s="251"/>
    </row>
    <row r="96" spans="1:67">
      <c r="A96" s="67" t="str">
        <f ca="1">OFFSET('day lookup'!$A$1,WEEKDAY(B96)-1,0)</f>
        <v>MON</v>
      </c>
      <c r="B96" s="28">
        <f>Input!A96</f>
        <v>42912</v>
      </c>
      <c r="C96" s="274">
        <f>IF(D96&lt;&gt;"",interp(D96,AreaCapacity!$A$3:$B$245,2),"")</f>
        <v>7761.4994633642928</v>
      </c>
      <c r="D96" s="10">
        <f>IF(AND(Revised_Input!B96&gt;0,Revised_Input!B96&lt;104000),Revised_Input!B96,IF(Input!B96&lt;990000,Input!B96,""))</f>
        <v>97947.98</v>
      </c>
      <c r="E96" s="10">
        <f>IF(Revised_Input!G96&gt;0,Revised_Input!G96/1.9835,IF(Input!G96&lt;990000,Input!G96,""))</f>
        <v>10.27492</v>
      </c>
      <c r="F96" s="10">
        <f>IF(Revised_Input!C96&gt;0,Revised_Input!C96,IF(Input!C96&lt;990000,Input!C96,""))</f>
        <v>172.21875</v>
      </c>
      <c r="G96" s="10">
        <f>IF(Revised_Input!D96&gt;0,Revised_Input!D96,IF(Input!D96&lt;990000,Input!D96,""))</f>
        <v>19.618749999999999</v>
      </c>
      <c r="H96" s="190">
        <f>IF(D96="","",F96-G96)</f>
        <v>152.6</v>
      </c>
      <c r="I96" s="267">
        <f>IF(D96="","",(D96-D95)/1.9835+E96+H96)</f>
        <v>397.07204629190767</v>
      </c>
      <c r="J96" s="417" t="str">
        <f>IF(Input!H96="","",Input!H96)</f>
        <v>N</v>
      </c>
      <c r="K96" s="285">
        <f>IF(D96="","",IF(J96="Y",E96,0))</f>
        <v>0</v>
      </c>
      <c r="L96" s="181">
        <f>IF(D96="","",IF(J96="Y",I96+G96,MIN(Input!I96,I96+G96-K96)))</f>
        <v>110</v>
      </c>
      <c r="M96" s="181">
        <f>IF(D96="","",MAX(L96-G96,0))</f>
        <v>90.381249999999994</v>
      </c>
      <c r="N96" s="294">
        <f>IF(Revised_Input!E96&gt;0,Revised_Input!E96,IF(Input!E96&lt;990000,Input!E96,""))</f>
        <v>485.14583329999999</v>
      </c>
      <c r="O96" s="286">
        <f>IF(D96="","",O95+N96*1.9835)</f>
        <v>56586.362396097815</v>
      </c>
      <c r="P96" s="10">
        <f t="shared" si="29"/>
        <v>0</v>
      </c>
      <c r="Q96" s="302">
        <f t="shared" si="30"/>
        <v>0</v>
      </c>
      <c r="R96" s="305">
        <f>IF(D96="","",IF(J96="Y",Input!M96,0))</f>
        <v>0</v>
      </c>
      <c r="S96" s="288">
        <f t="shared" si="31"/>
        <v>0</v>
      </c>
      <c r="T96" s="285">
        <f>IF(D96="","",Input!L96)</f>
        <v>0</v>
      </c>
      <c r="U96" s="288">
        <f t="shared" si="32"/>
        <v>0</v>
      </c>
      <c r="V96" s="287">
        <f t="shared" si="33"/>
        <v>0</v>
      </c>
      <c r="W96" s="306">
        <f t="shared" si="34"/>
        <v>0</v>
      </c>
      <c r="X96" s="132">
        <f>IF(D96="","",Input!K96)</f>
        <v>0</v>
      </c>
      <c r="Y96" s="288">
        <f t="shared" si="35"/>
        <v>0</v>
      </c>
      <c r="Z96" s="309">
        <f t="shared" si="36"/>
        <v>21412.5</v>
      </c>
      <c r="AA96" s="56">
        <f>IF(D96="","",M96+P96+V96+X96)</f>
        <v>90.381249999999994</v>
      </c>
      <c r="AB96" s="56">
        <f>IF(D96="","",Input!N96)</f>
        <v>0</v>
      </c>
      <c r="AC96" s="56">
        <f>IF(D96="","",H96)</f>
        <v>152.6</v>
      </c>
      <c r="AD96" s="56">
        <f>IF(D96="","",Input!J96)</f>
        <v>152.6</v>
      </c>
      <c r="AE96" s="56">
        <f t="shared" si="39"/>
        <v>0</v>
      </c>
      <c r="AF96" s="289">
        <f t="shared" si="40"/>
        <v>0</v>
      </c>
      <c r="AG96" s="19">
        <f t="shared" si="41"/>
        <v>-62.21875</v>
      </c>
      <c r="AH96" s="19">
        <f t="shared" si="42"/>
        <v>-11114.760416800002</v>
      </c>
      <c r="AI96" s="19">
        <f>IF(D96="","",AH96*1.9835)</f>
        <v>-22046.127286722804</v>
      </c>
      <c r="AJ96" s="317">
        <f t="shared" si="44"/>
        <v>587.94089062499881</v>
      </c>
      <c r="AK96" s="56">
        <f t="shared" si="45"/>
        <v>119995.73728672283</v>
      </c>
      <c r="AL96" s="56" t="b">
        <f>IF(D96="","",IF(AK95&lt;'day lookup'!$I$1,MIN('day lookup'!$I$1-AK95,AJ96)))</f>
        <v>0</v>
      </c>
      <c r="AM96" s="56">
        <f t="shared" si="46"/>
        <v>102371.37</v>
      </c>
      <c r="AN96" s="56">
        <f>IF(D96="","",IF(AK96&lt;'day lookup'!$I$1,0,MIN(AK96-'day lookup'!$I$1,AJ96)))</f>
        <v>587.94089062499881</v>
      </c>
      <c r="AO96" s="318">
        <f t="shared" si="47"/>
        <v>17622.7372867228</v>
      </c>
      <c r="AP96" s="10">
        <f>IF(Revised_Input!F96&gt;0,Revised_Input!F96,IF(Input!F96&lt;990000,Input!F96,""))</f>
        <v>8644.8958332999991</v>
      </c>
      <c r="AQ96" s="50"/>
      <c r="AS96" s="50"/>
      <c r="AT96" s="259"/>
      <c r="AU96" s="260"/>
      <c r="BL96" s="251"/>
      <c r="BN96" s="251"/>
      <c r="BO96" s="251"/>
    </row>
    <row r="97" spans="1:67">
      <c r="A97" s="67" t="str">
        <f ca="1">OFFSET('day lookup'!$A$1,WEEKDAY(B97)-1,0)</f>
        <v>TUE</v>
      </c>
      <c r="B97" s="28">
        <f>Input!A97</f>
        <v>42913</v>
      </c>
      <c r="C97" s="274">
        <f>IF(D97&lt;&gt;"",interp(D97,AreaCapacity!$A$3:$B$245,2),"")</f>
        <v>7761.9705263157894</v>
      </c>
      <c r="D97" s="10">
        <f>IF(AND(Revised_Input!B97&gt;0,Revised_Input!B97&lt;104000),Revised_Input!B97,IF(Input!B97&lt;990000,Input!B97,""))</f>
        <v>98404.44</v>
      </c>
      <c r="E97" s="10">
        <f>IF(Revised_Input!G97&gt;0,Revised_Input!G97/1.9835,IF(Input!G97&lt;990000,Input!G97,""))</f>
        <v>10.30517</v>
      </c>
      <c r="F97" s="10">
        <f>IF(Revised_Input!C97&gt;0,Revised_Input!C97,IF(Input!C97&lt;990000,Input!C97,""))</f>
        <v>171.85416670000001</v>
      </c>
      <c r="G97" s="10">
        <f>IF(Revised_Input!D97&gt;0,Revised_Input!D97,IF(Input!D97&lt;990000,Input!D97,""))</f>
        <v>17.856249999999999</v>
      </c>
      <c r="H97" s="190">
        <f t="shared" si="24"/>
        <v>153.99791670000002</v>
      </c>
      <c r="I97" s="267">
        <f t="shared" si="25"/>
        <v>394.43164732516078</v>
      </c>
      <c r="J97" s="417" t="str">
        <f>IF(Input!H97="","",Input!H97)</f>
        <v>N</v>
      </c>
      <c r="K97" s="285">
        <f t="shared" si="26"/>
        <v>0</v>
      </c>
      <c r="L97" s="181">
        <f>IF(D97="","",IF(J97="Y",I97+G97,MIN(Input!I97,I97+G97-K97)))</f>
        <v>110</v>
      </c>
      <c r="M97" s="181">
        <f t="shared" si="27"/>
        <v>92.143749999999997</v>
      </c>
      <c r="N97" s="294">
        <f>IF(Revised_Input!E97&gt;0,Revised_Input!E97,IF(Input!E97&lt;990000,Input!E97,""))</f>
        <v>426.15625</v>
      </c>
      <c r="O97" s="286">
        <f t="shared" si="28"/>
        <v>57431.643317972812</v>
      </c>
      <c r="P97" s="10">
        <f t="shared" si="29"/>
        <v>0</v>
      </c>
      <c r="Q97" s="302">
        <f t="shared" si="30"/>
        <v>0</v>
      </c>
      <c r="R97" s="305">
        <f>IF(D97="","",IF(J97="Y",Input!M97,0))</f>
        <v>0</v>
      </c>
      <c r="S97" s="288">
        <f t="shared" si="31"/>
        <v>0</v>
      </c>
      <c r="T97" s="285">
        <f>IF(D97="","",Input!L97)</f>
        <v>0</v>
      </c>
      <c r="U97" s="288">
        <f t="shared" si="32"/>
        <v>0</v>
      </c>
      <c r="V97" s="287">
        <f t="shared" si="33"/>
        <v>0</v>
      </c>
      <c r="W97" s="306">
        <f t="shared" si="34"/>
        <v>0</v>
      </c>
      <c r="X97" s="132">
        <f>IF(D97="","",Input!K97)</f>
        <v>0</v>
      </c>
      <c r="Y97" s="288">
        <f t="shared" si="35"/>
        <v>0</v>
      </c>
      <c r="Z97" s="309">
        <f t="shared" si="36"/>
        <v>21412.5</v>
      </c>
      <c r="AA97" s="56">
        <f t="shared" si="37"/>
        <v>92.143749999999997</v>
      </c>
      <c r="AB97" s="56">
        <f>IF(D97="","",Input!N97)</f>
        <v>0</v>
      </c>
      <c r="AC97" s="56">
        <f t="shared" si="38"/>
        <v>153.99791670000002</v>
      </c>
      <c r="AD97" s="56">
        <f>IF(D97="","",Input!J97)</f>
        <v>153.99791670000002</v>
      </c>
      <c r="AE97" s="56">
        <f t="shared" si="39"/>
        <v>0</v>
      </c>
      <c r="AF97" s="289">
        <f t="shared" si="40"/>
        <v>0</v>
      </c>
      <c r="AG97" s="19">
        <f t="shared" si="41"/>
        <v>-61.854166700000022</v>
      </c>
      <c r="AH97" s="19">
        <f t="shared" si="42"/>
        <v>-11176.614583500002</v>
      </c>
      <c r="AI97" s="19">
        <f t="shared" si="43"/>
        <v>-22168.815026372256</v>
      </c>
      <c r="AJ97" s="317">
        <f t="shared" si="44"/>
        <v>579.14773964945641</v>
      </c>
      <c r="AK97" s="56">
        <f t="shared" si="45"/>
        <v>120574.88502637229</v>
      </c>
      <c r="AL97" s="56" t="b">
        <f>IF(D97="","",IF(AK96&lt;'day lookup'!$I$1,MIN('day lookup'!$I$1-AK96,AJ97)))</f>
        <v>0</v>
      </c>
      <c r="AM97" s="56">
        <f t="shared" si="46"/>
        <v>102371.37</v>
      </c>
      <c r="AN97" s="56">
        <f>IF(D97="","",IF(AK97&lt;'day lookup'!$I$1,0,MIN(AK97-'day lookup'!$I$1,AJ97)))</f>
        <v>579.14773964945641</v>
      </c>
      <c r="AO97" s="318">
        <f t="shared" si="47"/>
        <v>18201.885026372256</v>
      </c>
      <c r="AP97" s="10">
        <f>IF(Revised_Input!F97&gt;0,Revised_Input!F97,IF(Input!F97&lt;990000,Input!F97,""))</f>
        <v>7654.375</v>
      </c>
      <c r="AQ97" s="50"/>
      <c r="AS97" s="50"/>
      <c r="AT97" s="259"/>
      <c r="AU97" s="260"/>
      <c r="BL97" s="251"/>
      <c r="BN97" s="251"/>
      <c r="BO97" s="251"/>
    </row>
    <row r="98" spans="1:67">
      <c r="A98" s="67" t="str">
        <f ca="1">OFFSET('day lookup'!$A$1,WEEKDAY(B98)-1,0)</f>
        <v>WED</v>
      </c>
      <c r="B98" s="28">
        <f>Input!A98</f>
        <v>42914</v>
      </c>
      <c r="C98" s="274">
        <f>IF(D98&lt;&gt;"",interp(D98,AreaCapacity!$A$3:$B$245,2),"")</f>
        <v>7762.4495901639348</v>
      </c>
      <c r="D98" s="10">
        <f>IF(AND(Revised_Input!B98&gt;0,Revised_Input!B98&lt;104000),Revised_Input!B98,IF(Input!B98&lt;990000,Input!B98,""))</f>
        <v>98871.8</v>
      </c>
      <c r="E98" s="10">
        <f>IF(Revised_Input!G98&gt;0,Revised_Input!G98/1.9835,IF(Input!G98&lt;990000,Input!G98,""))</f>
        <v>10.34046</v>
      </c>
      <c r="F98" s="10">
        <f>IF(Revised_Input!C98&gt;0,Revised_Input!C98,IF(Input!C98&lt;990000,Input!C98,""))</f>
        <v>152.75</v>
      </c>
      <c r="G98" s="10">
        <f>IF(Revised_Input!D98&gt;0,Revised_Input!D98,IF(Input!D98&lt;990000,Input!D98,""))</f>
        <v>16.667708300000001</v>
      </c>
      <c r="H98" s="190">
        <f t="shared" si="24"/>
        <v>136.08229169999998</v>
      </c>
      <c r="I98" s="267">
        <f t="shared" si="25"/>
        <v>382.04664885150015</v>
      </c>
      <c r="J98" s="417" t="str">
        <f>IF(Input!H98="","",Input!H98)</f>
        <v>N</v>
      </c>
      <c r="K98" s="285">
        <f t="shared" si="26"/>
        <v>0</v>
      </c>
      <c r="L98" s="181">
        <f>IF(D98="","",IF(J98="Y",I98+G98,MIN(Input!I98,I98+G98-K98)))</f>
        <v>110</v>
      </c>
      <c r="M98" s="181">
        <f t="shared" si="27"/>
        <v>93.332291699999999</v>
      </c>
      <c r="N98" s="294">
        <f>IF(Revised_Input!E98&gt;0,Revised_Input!E98,IF(Input!E98&lt;990000,Input!E98,""))</f>
        <v>368.5</v>
      </c>
      <c r="O98" s="286">
        <f t="shared" si="28"/>
        <v>58162.563067972813</v>
      </c>
      <c r="P98" s="10">
        <f t="shared" si="29"/>
        <v>0</v>
      </c>
      <c r="Q98" s="302">
        <f t="shared" si="30"/>
        <v>0</v>
      </c>
      <c r="R98" s="305">
        <f>IF(D98="","",IF(J98="Y",Input!M98,0))</f>
        <v>0</v>
      </c>
      <c r="S98" s="288">
        <f t="shared" si="31"/>
        <v>0</v>
      </c>
      <c r="T98" s="285">
        <f>IF(D98="","",Input!L98)</f>
        <v>0</v>
      </c>
      <c r="U98" s="288">
        <f t="shared" si="32"/>
        <v>0</v>
      </c>
      <c r="V98" s="287">
        <f t="shared" si="33"/>
        <v>0</v>
      </c>
      <c r="W98" s="306">
        <f t="shared" si="34"/>
        <v>0</v>
      </c>
      <c r="X98" s="132">
        <f>IF(D98="","",Input!K98)</f>
        <v>0</v>
      </c>
      <c r="Y98" s="288">
        <f t="shared" si="35"/>
        <v>0</v>
      </c>
      <c r="Z98" s="309">
        <f t="shared" si="36"/>
        <v>21412.5</v>
      </c>
      <c r="AA98" s="56">
        <f t="shared" si="37"/>
        <v>93.332291699999999</v>
      </c>
      <c r="AB98" s="56">
        <f>IF(D98="","",Input!N98)</f>
        <v>0</v>
      </c>
      <c r="AC98" s="56">
        <f t="shared" si="38"/>
        <v>136.08229169999998</v>
      </c>
      <c r="AD98" s="56">
        <f>IF(D98="","",Input!J98)</f>
        <v>136.08229169999998</v>
      </c>
      <c r="AE98" s="56">
        <f t="shared" si="39"/>
        <v>0</v>
      </c>
      <c r="AF98" s="289">
        <f t="shared" si="40"/>
        <v>0</v>
      </c>
      <c r="AG98" s="19">
        <f t="shared" si="41"/>
        <v>-42.749999999999986</v>
      </c>
      <c r="AH98" s="19">
        <f t="shared" si="42"/>
        <v>-11219.364583500002</v>
      </c>
      <c r="AI98" s="19">
        <f t="shared" si="43"/>
        <v>-22253.609651372255</v>
      </c>
      <c r="AJ98" s="317">
        <f t="shared" si="44"/>
        <v>552.15462500000058</v>
      </c>
      <c r="AK98" s="56">
        <f t="shared" si="45"/>
        <v>121127.03965137228</v>
      </c>
      <c r="AL98" s="56" t="b">
        <f>IF(D98="","",IF(AK97&lt;'day lookup'!$I$1,MIN('day lookup'!$I$1-AK97,AJ98)))</f>
        <v>0</v>
      </c>
      <c r="AM98" s="56">
        <f t="shared" si="46"/>
        <v>102371.37</v>
      </c>
      <c r="AN98" s="56">
        <f>IF(D98="","",IF(AK98&lt;'day lookup'!$I$1,0,MIN(AK98-'day lookup'!$I$1,AJ98)))</f>
        <v>552.15462500000058</v>
      </c>
      <c r="AO98" s="318">
        <f t="shared" si="47"/>
        <v>18754.039651372255</v>
      </c>
      <c r="AP98" s="10">
        <f>IF(Revised_Input!F98&gt;0,Revised_Input!F98,IF(Input!F98&lt;990000,Input!F98,""))</f>
        <v>7016.7708333</v>
      </c>
      <c r="AQ98" s="50"/>
      <c r="AS98" s="50"/>
      <c r="AT98" s="259"/>
      <c r="AU98" s="260"/>
      <c r="BL98" s="251"/>
      <c r="BN98" s="251"/>
      <c r="BO98" s="251"/>
    </row>
    <row r="99" spans="1:67">
      <c r="A99" s="67" t="str">
        <f ca="1">OFFSET('day lookup'!$A$1,WEEKDAY(B99)-1,0)</f>
        <v>THU</v>
      </c>
      <c r="B99" s="28">
        <f>Input!A99</f>
        <v>42915</v>
      </c>
      <c r="C99" s="274">
        <f>IF(D99&lt;&gt;"",interp(D99,AreaCapacity!$A$3:$B$245,2),"")</f>
        <v>7762.8897745901641</v>
      </c>
      <c r="D99" s="10">
        <f>IF(AND(Revised_Input!B99&gt;0,Revised_Input!B99&lt;104000),Revised_Input!B99,IF(Input!B99&lt;990000,Input!B99,""))</f>
        <v>99301.42</v>
      </c>
      <c r="E99" s="10">
        <f>IF(Revised_Input!G99&gt;0,Revised_Input!G99/1.9835,IF(Input!G99&lt;990000,Input!G99,""))</f>
        <v>10.36567</v>
      </c>
      <c r="F99" s="10">
        <f>IF(Revised_Input!C99&gt;0,Revised_Input!C99,IF(Input!C99&lt;990000,Input!C99,""))</f>
        <v>145.89583329999999</v>
      </c>
      <c r="G99" s="10">
        <f>IF(Revised_Input!D99&gt;0,Revised_Input!D99,IF(Input!D99&lt;990000,Input!D99,""))</f>
        <v>15.706250000000001</v>
      </c>
      <c r="H99" s="190">
        <f t="shared" si="24"/>
        <v>130.18958329999998</v>
      </c>
      <c r="I99" s="267">
        <f t="shared" si="25"/>
        <v>357.15217792818009</v>
      </c>
      <c r="J99" s="417" t="str">
        <f>IF(Input!H99="","",Input!H99)</f>
        <v>N</v>
      </c>
      <c r="K99" s="285">
        <f t="shared" si="26"/>
        <v>0</v>
      </c>
      <c r="L99" s="181">
        <f>IF(D99="","",IF(J99="Y",I99+G99,MIN(Input!I99,I99+G99-K99)))</f>
        <v>110</v>
      </c>
      <c r="M99" s="181">
        <f t="shared" si="27"/>
        <v>94.293750000000003</v>
      </c>
      <c r="N99" s="294">
        <f>IF(Revised_Input!E99&gt;0,Revised_Input!E99,IF(Input!E99&lt;990000,Input!E99,""))</f>
        <v>329.125</v>
      </c>
      <c r="O99" s="286">
        <f t="shared" si="28"/>
        <v>58815.382505472815</v>
      </c>
      <c r="P99" s="10">
        <f t="shared" si="29"/>
        <v>0</v>
      </c>
      <c r="Q99" s="302">
        <f t="shared" si="30"/>
        <v>0</v>
      </c>
      <c r="R99" s="305">
        <f>IF(D99="","",IF(J99="Y",Input!M99,0))</f>
        <v>0</v>
      </c>
      <c r="S99" s="288">
        <f t="shared" si="31"/>
        <v>0</v>
      </c>
      <c r="T99" s="285">
        <f>IF(D99="","",Input!L99)</f>
        <v>0</v>
      </c>
      <c r="U99" s="288">
        <f t="shared" si="32"/>
        <v>0</v>
      </c>
      <c r="V99" s="287">
        <f t="shared" si="33"/>
        <v>0</v>
      </c>
      <c r="W99" s="306">
        <f t="shared" si="34"/>
        <v>0</v>
      </c>
      <c r="X99" s="132">
        <f>IF(D99="","",Input!K99)</f>
        <v>0</v>
      </c>
      <c r="Y99" s="288">
        <f t="shared" si="35"/>
        <v>0</v>
      </c>
      <c r="Z99" s="309">
        <f t="shared" si="36"/>
        <v>21412.5</v>
      </c>
      <c r="AA99" s="56">
        <f t="shared" si="37"/>
        <v>94.293750000000003</v>
      </c>
      <c r="AB99" s="56">
        <f>IF(D99="","",Input!N99)</f>
        <v>0</v>
      </c>
      <c r="AC99" s="56">
        <f t="shared" si="38"/>
        <v>130.18958329999998</v>
      </c>
      <c r="AD99" s="56">
        <f>IF(D99="","",Input!J99)</f>
        <v>130.18958329999998</v>
      </c>
      <c r="AE99" s="56">
        <f t="shared" si="39"/>
        <v>0</v>
      </c>
      <c r="AF99" s="289">
        <f t="shared" si="40"/>
        <v>0</v>
      </c>
      <c r="AG99" s="19">
        <f t="shared" si="41"/>
        <v>-35.895833299999978</v>
      </c>
      <c r="AH99" s="19">
        <f t="shared" si="42"/>
        <v>-11255.260416800002</v>
      </c>
      <c r="AI99" s="19">
        <f t="shared" si="43"/>
        <v>-22324.809036722803</v>
      </c>
      <c r="AJ99" s="317">
        <f t="shared" si="44"/>
        <v>500.81938535054525</v>
      </c>
      <c r="AK99" s="56">
        <f t="shared" si="45"/>
        <v>121627.85903672283</v>
      </c>
      <c r="AL99" s="56" t="b">
        <f>IF(D99="","",IF(AK98&lt;'day lookup'!$I$1,MIN('day lookup'!$I$1-AK98,AJ99)))</f>
        <v>0</v>
      </c>
      <c r="AM99" s="56">
        <f t="shared" si="46"/>
        <v>102371.37</v>
      </c>
      <c r="AN99" s="56">
        <f>IF(D99="","",IF(AK99&lt;'day lookup'!$I$1,0,MIN(AK99-'day lookup'!$I$1,AJ99)))</f>
        <v>500.81938535054525</v>
      </c>
      <c r="AO99" s="318">
        <f t="shared" si="47"/>
        <v>19254.859036722799</v>
      </c>
      <c r="AP99" s="10">
        <f>IF(Revised_Input!F99&gt;0,Revised_Input!F99,IF(Input!F99&lt;990000,Input!F99,""))</f>
        <v>6416.5625</v>
      </c>
      <c r="AQ99" s="50"/>
      <c r="AS99" s="50"/>
      <c r="AT99" s="259"/>
      <c r="AU99" s="260"/>
      <c r="BL99" s="251"/>
      <c r="BN99" s="251"/>
      <c r="BO99" s="251"/>
    </row>
    <row r="100" spans="1:67">
      <c r="A100" s="67" t="str">
        <f ca="1">OFFSET('day lookup'!$A$1,WEEKDAY(B100)-1,0)</f>
        <v>FRI</v>
      </c>
      <c r="B100" s="28">
        <f>Input!A100</f>
        <v>42916</v>
      </c>
      <c r="C100" s="274">
        <f>IF(D100&lt;&gt;"",interp(D100,AreaCapacity!$A$3:$B$245,2),"")</f>
        <v>7763.2792456676862</v>
      </c>
      <c r="D100" s="10">
        <f>IF(AND(Revised_Input!B100&gt;0,Revised_Input!B100&lt;104000),Revised_Input!B100,IF(Input!B100&lt;990000,Input!B100,""))</f>
        <v>99682.94</v>
      </c>
      <c r="E100" s="10">
        <f>IF(Revised_Input!G100&gt;0,Revised_Input!G100/1.9835,IF(Input!G100&lt;990000,Input!G100,""))</f>
        <v>10.39592</v>
      </c>
      <c r="F100" s="10">
        <f>IF(Revised_Input!C100&gt;0,Revised_Input!C100,IF(Input!C100&lt;990000,Input!C100,""))</f>
        <v>144.35416670000001</v>
      </c>
      <c r="G100" s="10">
        <f>IF(Revised_Input!D100&gt;0,Revised_Input!D100,IF(Input!D100&lt;990000,Input!D100,""))</f>
        <v>14.8916667</v>
      </c>
      <c r="H100" s="190">
        <f t="shared" si="24"/>
        <v>129.46250000000001</v>
      </c>
      <c r="I100" s="267">
        <f t="shared" si="25"/>
        <v>332.2052816082703</v>
      </c>
      <c r="J100" s="417" t="str">
        <f>IF(Input!H100="","",Input!H100)</f>
        <v>N</v>
      </c>
      <c r="K100" s="285">
        <f t="shared" si="26"/>
        <v>0</v>
      </c>
      <c r="L100" s="181">
        <f>IF(D100="","",IF(J100="Y",I100+G100,MIN(Input!I100,I100+G100-K100)))</f>
        <v>110</v>
      </c>
      <c r="M100" s="181">
        <f t="shared" si="27"/>
        <v>95.108333299999998</v>
      </c>
      <c r="N100" s="294">
        <f>IF(Revised_Input!E100&gt;0,Revised_Input!E100,IF(Input!E100&lt;990000,Input!E100,""))</f>
        <v>322.20833329999999</v>
      </c>
      <c r="O100" s="286">
        <f t="shared" si="28"/>
        <v>59454.482734573365</v>
      </c>
      <c r="P100" s="10">
        <f t="shared" si="29"/>
        <v>0</v>
      </c>
      <c r="Q100" s="302">
        <f t="shared" si="30"/>
        <v>0</v>
      </c>
      <c r="R100" s="305">
        <f>IF(D100="","",IF(J100="Y",Input!M100,0))</f>
        <v>0</v>
      </c>
      <c r="S100" s="288">
        <f t="shared" si="31"/>
        <v>0</v>
      </c>
      <c r="T100" s="285">
        <f>IF(D100="","",Input!L100)</f>
        <v>0</v>
      </c>
      <c r="U100" s="288">
        <f t="shared" si="32"/>
        <v>0</v>
      </c>
      <c r="V100" s="287">
        <f t="shared" si="33"/>
        <v>0</v>
      </c>
      <c r="W100" s="306">
        <f t="shared" si="34"/>
        <v>0</v>
      </c>
      <c r="X100" s="132">
        <f>IF(D100="","",Input!K100)</f>
        <v>0</v>
      </c>
      <c r="Y100" s="288">
        <f t="shared" si="35"/>
        <v>0</v>
      </c>
      <c r="Z100" s="309">
        <f t="shared" si="36"/>
        <v>21412.5</v>
      </c>
      <c r="AA100" s="56">
        <f t="shared" si="37"/>
        <v>95.108333299999998</v>
      </c>
      <c r="AB100" s="56">
        <f>IF(D100="","",Input!N100)</f>
        <v>0</v>
      </c>
      <c r="AC100" s="56">
        <f t="shared" si="38"/>
        <v>129.46250000000001</v>
      </c>
      <c r="AD100" s="56">
        <f>IF(D100="","",Input!J100)</f>
        <v>129.46250000000001</v>
      </c>
      <c r="AE100" s="56">
        <f t="shared" si="39"/>
        <v>0</v>
      </c>
      <c r="AF100" s="289">
        <f t="shared" si="40"/>
        <v>0</v>
      </c>
      <c r="AG100" s="19">
        <f t="shared" si="41"/>
        <v>-34.354166700000007</v>
      </c>
      <c r="AH100" s="19">
        <f t="shared" si="42"/>
        <v>-11289.614583500002</v>
      </c>
      <c r="AI100" s="19">
        <f t="shared" si="43"/>
        <v>-22392.950526372257</v>
      </c>
      <c r="AJ100" s="317">
        <f t="shared" si="44"/>
        <v>449.66148964945415</v>
      </c>
      <c r="AK100" s="56">
        <f>IF(D100="","",AK99+AJ100)+1.98</f>
        <v>122079.50052637229</v>
      </c>
      <c r="AL100" s="56" t="b">
        <f>IF(D100="","",IF(AK99&lt;'day lookup'!$I$1,MIN('day lookup'!$I$1-AK99,AJ100)))</f>
        <v>0</v>
      </c>
      <c r="AM100" s="56">
        <f t="shared" si="46"/>
        <v>102371.37</v>
      </c>
      <c r="AN100" s="56">
        <f>IF(D100="","",IF(AK100&lt;'day lookup'!$I$1,0,MIN(AK100-'day lookup'!$I$1,AJ100)))</f>
        <v>449.66148964945415</v>
      </c>
      <c r="AO100" s="318">
        <f t="shared" si="47"/>
        <v>19704.520526372253</v>
      </c>
      <c r="AP100" s="10">
        <f>IF(Revised_Input!F100&gt;0,Revised_Input!F100,IF(Input!F100&lt;990000,Input!F100,""))</f>
        <v>5742.6041667</v>
      </c>
      <c r="AQ100" s="50"/>
      <c r="AS100" s="50"/>
      <c r="AT100" s="259"/>
      <c r="AU100" s="260"/>
      <c r="BL100" s="251"/>
      <c r="BN100" s="251"/>
      <c r="BO100" s="251"/>
    </row>
    <row r="101" spans="1:67">
      <c r="A101" s="67" t="str">
        <f ca="1">OFFSET('day lookup'!$A$1,WEEKDAY(B101)-1,0)</f>
        <v>SAT</v>
      </c>
      <c r="B101" s="28">
        <f>Input!A101</f>
        <v>42917</v>
      </c>
      <c r="C101" s="274">
        <f>IF(D101&lt;&gt;"",interp(D101,AreaCapacity!$A$3:$B$245,2),"")</f>
        <v>7763.5092354740063</v>
      </c>
      <c r="D101" s="10">
        <f>IF(AND(Revised_Input!B101&gt;0,Revised_Input!B101&lt;104000),Revised_Input!B101,IF(Input!B101&lt;990000,Input!B101,""))</f>
        <v>99908.56</v>
      </c>
      <c r="E101" s="10">
        <f>IF(Revised_Input!G101&gt;0,Revised_Input!G101/1.9835,IF(Input!G101&lt;990000,Input!G101,""))</f>
        <v>9.3674199999999992</v>
      </c>
      <c r="F101" s="10">
        <f>IF(Revised_Input!C101&gt;0,Revised_Input!C101,IF(Input!C101&lt;990000,Input!C101,""))</f>
        <v>143.45833329999999</v>
      </c>
      <c r="G101" s="10">
        <f>IF(Revised_Input!D101&gt;0,Revised_Input!D101,IF(Input!D101&lt;990000,Input!D101,""))</f>
        <v>14.2875</v>
      </c>
      <c r="H101" s="190">
        <f t="shared" si="24"/>
        <v>129.1708333</v>
      </c>
      <c r="I101" s="267">
        <f t="shared" si="25"/>
        <v>252.28667780214033</v>
      </c>
      <c r="J101" s="417" t="str">
        <f>IF(Input!H101="","",Input!H101)</f>
        <v>N</v>
      </c>
      <c r="K101" s="285">
        <f t="shared" si="26"/>
        <v>0</v>
      </c>
      <c r="L101" s="181">
        <f>IF(D101="","",IF(J101="Y",I101+G101,MIN(Input!I101,I101+G101-K101)))</f>
        <v>110</v>
      </c>
      <c r="M101" s="181">
        <f t="shared" si="27"/>
        <v>95.712500000000006</v>
      </c>
      <c r="N101" s="294">
        <f>IF(Revised_Input!E101&gt;0,Revised_Input!E101,IF(Input!E101&lt;990000,Input!E101,""))</f>
        <v>331.8125</v>
      </c>
      <c r="O101" s="286">
        <f t="shared" si="28"/>
        <v>60112.632828323367</v>
      </c>
      <c r="P101" s="10">
        <f t="shared" si="29"/>
        <v>0</v>
      </c>
      <c r="Q101" s="302">
        <f t="shared" si="30"/>
        <v>0</v>
      </c>
      <c r="R101" s="305">
        <f>IF(D101="","",IF(J101="Y",Input!M101,0))</f>
        <v>0</v>
      </c>
      <c r="S101" s="288">
        <f t="shared" si="31"/>
        <v>0</v>
      </c>
      <c r="T101" s="285">
        <f>IF(D101="","",Input!L101)</f>
        <v>0</v>
      </c>
      <c r="U101" s="288">
        <f t="shared" si="32"/>
        <v>0</v>
      </c>
      <c r="V101" s="287">
        <f t="shared" si="33"/>
        <v>0</v>
      </c>
      <c r="W101" s="306">
        <f t="shared" si="34"/>
        <v>0</v>
      </c>
      <c r="X101" s="132">
        <f>IF(D101="","",Input!K101)</f>
        <v>0</v>
      </c>
      <c r="Y101" s="288">
        <f t="shared" si="35"/>
        <v>0</v>
      </c>
      <c r="Z101" s="309">
        <f t="shared" si="36"/>
        <v>21412.5</v>
      </c>
      <c r="AA101" s="56">
        <f t="shared" si="37"/>
        <v>95.712500000000006</v>
      </c>
      <c r="AB101" s="56">
        <f>IF(D101="","",Input!N101)</f>
        <v>0</v>
      </c>
      <c r="AC101" s="56">
        <f t="shared" si="38"/>
        <v>129.1708333</v>
      </c>
      <c r="AD101" s="56">
        <f>IF(D101="","",Input!J101)</f>
        <v>129.1708333</v>
      </c>
      <c r="AE101" s="56">
        <f t="shared" si="39"/>
        <v>0</v>
      </c>
      <c r="AF101" s="289">
        <f t="shared" si="40"/>
        <v>0</v>
      </c>
      <c r="AG101" s="19">
        <f t="shared" si="41"/>
        <v>-33.458333299999993</v>
      </c>
      <c r="AH101" s="19">
        <f t="shared" si="42"/>
        <v>-11323.072916800002</v>
      </c>
      <c r="AI101" s="19">
        <f t="shared" si="43"/>
        <v>-22459.315130472805</v>
      </c>
      <c r="AJ101" s="317">
        <f t="shared" si="44"/>
        <v>291.98460410054531</v>
      </c>
      <c r="AK101" s="56">
        <f t="shared" si="45"/>
        <v>122371.48513047284</v>
      </c>
      <c r="AL101" s="56" t="b">
        <f>IF(D101="","",IF(AK100&lt;'day lookup'!$I$1,MIN('day lookup'!$I$1-AK100,AJ101)))</f>
        <v>0</v>
      </c>
      <c r="AM101" s="56">
        <f t="shared" si="46"/>
        <v>102371.37</v>
      </c>
      <c r="AN101" s="56">
        <f>IF(D101="","",IF(AK101&lt;'day lookup'!$I$1,0,MIN(AK101-'day lookup'!$I$1,AJ101)))</f>
        <v>291.98460410054531</v>
      </c>
      <c r="AO101" s="318">
        <f t="shared" si="47"/>
        <v>19996.505130472797</v>
      </c>
      <c r="AP101" s="10">
        <f>IF(Revised_Input!F101&gt;0,Revised_Input!F101,IF(Input!F101&lt;990000,Input!F101,""))</f>
        <v>5573.3333333</v>
      </c>
      <c r="AQ101" s="128"/>
      <c r="AS101" s="50"/>
      <c r="AT101" s="259"/>
      <c r="AU101" s="260"/>
      <c r="BL101" s="251"/>
      <c r="BN101" s="251"/>
      <c r="BO101" s="251"/>
    </row>
    <row r="102" spans="1:67">
      <c r="A102" s="67" t="str">
        <f ca="1">OFFSET('day lookup'!$A$1,WEEKDAY(B102)-1,0)</f>
        <v>SUN</v>
      </c>
      <c r="B102" s="28">
        <f>Input!A102</f>
        <v>42918</v>
      </c>
      <c r="C102" s="274">
        <f>IF(D102&lt;&gt;"",interp(D102,AreaCapacity!$A$3:$B$245,2),"")</f>
        <v>7763.6696024464836</v>
      </c>
      <c r="D102" s="10">
        <f>IF(AND(Revised_Input!B102&gt;0,Revised_Input!B102&lt;104000),Revised_Input!B102,IF(Input!B102&lt;990000,Input!B102,""))</f>
        <v>100065.88</v>
      </c>
      <c r="E102" s="10">
        <f>IF(Revised_Input!G102&gt;0,Revised_Input!G102/1.9835,IF(Input!G102&lt;990000,Input!G102,""))</f>
        <v>9.3774999999999995</v>
      </c>
      <c r="F102" s="10">
        <f>IF(Revised_Input!C102&gt;0,Revised_Input!C102,IF(Input!C102&lt;990000,Input!C102,""))</f>
        <v>142.64583329999999</v>
      </c>
      <c r="G102" s="10">
        <f>IF(Revised_Input!D102&gt;0,Revised_Input!D102,IF(Input!D102&lt;990000,Input!D102,""))</f>
        <v>13.6958333</v>
      </c>
      <c r="H102" s="190">
        <f>IF(D102="","",F102-G102)</f>
        <v>128.94999999999999</v>
      </c>
      <c r="I102" s="267">
        <f>IF(D102="","",(D102-D101)/1.9835+E102+H102)</f>
        <v>217.64184333249659</v>
      </c>
      <c r="J102" s="417" t="str">
        <f>IF(Input!H102="","",Input!H102)</f>
        <v>N</v>
      </c>
      <c r="K102" s="285">
        <f t="shared" si="26"/>
        <v>0</v>
      </c>
      <c r="L102" s="181">
        <f>IF(D102="","",IF(J102="Y",I102+G102,MIN(Input!I102,I102+G102-K102)))</f>
        <v>110</v>
      </c>
      <c r="M102" s="181">
        <f>IF(D102="","",MAX(L102-G102,0))</f>
        <v>96.304166699999996</v>
      </c>
      <c r="N102" s="294">
        <f>IF(Revised_Input!E102&gt;0,Revised_Input!E102,IF(Input!E102&lt;990000,Input!E102,""))</f>
        <v>296.63541670000001</v>
      </c>
      <c r="O102" s="286">
        <f t="shared" si="28"/>
        <v>60701.00917734782</v>
      </c>
      <c r="P102" s="10">
        <f t="shared" si="29"/>
        <v>0</v>
      </c>
      <c r="Q102" s="302">
        <f t="shared" si="30"/>
        <v>0</v>
      </c>
      <c r="R102" s="305">
        <f>IF(D102="","",IF(J102="Y",Input!M102,0))</f>
        <v>0</v>
      </c>
      <c r="S102" s="288">
        <f>IF(D102="","",(R102*1.9835)+S101)</f>
        <v>0</v>
      </c>
      <c r="T102" s="285">
        <f>IF(D102="","",Input!L102)</f>
        <v>0</v>
      </c>
      <c r="U102" s="288">
        <f t="shared" si="32"/>
        <v>0</v>
      </c>
      <c r="V102" s="287">
        <f t="shared" si="33"/>
        <v>0</v>
      </c>
      <c r="W102" s="306">
        <f>IF(D102="","",(V102*1.9835)+W101)</f>
        <v>0</v>
      </c>
      <c r="X102" s="132">
        <f>IF(D102="","",Input!K102)</f>
        <v>0</v>
      </c>
      <c r="Y102" s="288">
        <f t="shared" si="35"/>
        <v>0</v>
      </c>
      <c r="Z102" s="309">
        <f t="shared" si="36"/>
        <v>21412.5</v>
      </c>
      <c r="AA102" s="56">
        <f>IF(D102="","",M102+P102+V102+X102)</f>
        <v>96.304166699999996</v>
      </c>
      <c r="AB102" s="56">
        <f>IF(D102="","",Input!N102)</f>
        <v>0</v>
      </c>
      <c r="AC102" s="56">
        <f>IF(D102="","",H102)</f>
        <v>128.94999999999999</v>
      </c>
      <c r="AD102" s="56">
        <f>IF(D102="","",Input!J102)</f>
        <v>128.94999999999999</v>
      </c>
      <c r="AE102" s="56">
        <f t="shared" si="39"/>
        <v>0</v>
      </c>
      <c r="AF102" s="289">
        <f t="shared" si="40"/>
        <v>0</v>
      </c>
      <c r="AG102" s="19">
        <f>IF(D102="","",AA102-AC102+AB102)</f>
        <v>-32.645833299999993</v>
      </c>
      <c r="AH102" s="19">
        <f>IF(D102="","",AH101+AG102)</f>
        <v>-11355.718750100001</v>
      </c>
      <c r="AI102" s="19">
        <f>IF(D102="","",AH102*1.9835)</f>
        <v>-22524.06814082335</v>
      </c>
      <c r="AJ102" s="317">
        <f t="shared" si="44"/>
        <v>222.07301035055701</v>
      </c>
      <c r="AK102" s="56">
        <f t="shared" si="45"/>
        <v>122593.5581408234</v>
      </c>
      <c r="AL102" s="56" t="b">
        <f>IF(D102="","",IF(AK101&lt;'day lookup'!$I$1,MIN('day lookup'!$I$1-AK101,AJ102)))</f>
        <v>0</v>
      </c>
      <c r="AM102" s="56">
        <f t="shared" si="46"/>
        <v>102371.37</v>
      </c>
      <c r="AN102" s="56">
        <f>IF(D102="","",IF(AK102&lt;'day lookup'!$I$1,0,MIN(AK102-'day lookup'!$I$1,AJ102)))</f>
        <v>222.07301035055701</v>
      </c>
      <c r="AO102" s="318">
        <f t="shared" si="47"/>
        <v>20218.578140823352</v>
      </c>
      <c r="AP102" s="10">
        <f>IF(Revised_Input!F102&gt;0,Revised_Input!F102,IF(Input!F102&lt;990000,Input!F102,""))</f>
        <v>5150.7291667</v>
      </c>
      <c r="AQ102" s="128"/>
      <c r="AS102" s="50"/>
      <c r="AT102" s="259"/>
      <c r="AU102" s="260"/>
      <c r="BL102" s="251"/>
      <c r="BN102" s="251"/>
      <c r="BO102" s="251"/>
    </row>
    <row r="103" spans="1:67">
      <c r="A103" s="67" t="str">
        <f ca="1">OFFSET('day lookup'!$A$1,WEEKDAY(B103)-1,0)</f>
        <v>MON</v>
      </c>
      <c r="B103" s="28">
        <f>Input!A103</f>
        <v>42919</v>
      </c>
      <c r="C103" s="274">
        <f>IF(D103&lt;&gt;"",interp(D103,AreaCapacity!$A$3:$B$245,2),"")</f>
        <v>7763.8198470948009</v>
      </c>
      <c r="D103" s="10">
        <f>IF(AND(Revised_Input!B103&gt;0,Revised_Input!B103&lt;104000),Revised_Input!B103,IF(Input!B103&lt;990000,Input!B103,""))</f>
        <v>100213.27</v>
      </c>
      <c r="E103" s="10">
        <f>IF(Revised_Input!G103&gt;0,Revised_Input!G103/1.9835,IF(Input!G103&lt;990000,Input!G103,""))</f>
        <v>9.3825400000000005</v>
      </c>
      <c r="F103" s="10">
        <f>IF(Revised_Input!C103&gt;0,Revised_Input!C103,IF(Input!C103&lt;990000,Input!C103,""))</f>
        <v>142.14583329999999</v>
      </c>
      <c r="G103" s="10">
        <f>IF(Revised_Input!D103&gt;0,Revised_Input!D103,IF(Input!D103&lt;990000,Input!D103,""))</f>
        <v>13.1666667</v>
      </c>
      <c r="H103" s="190">
        <f t="shared" si="24"/>
        <v>128.97916659999999</v>
      </c>
      <c r="I103" s="267">
        <f t="shared" si="25"/>
        <v>212.66974794106346</v>
      </c>
      <c r="J103" s="417" t="str">
        <f>IF(Input!H103="","",Input!H103)</f>
        <v>N</v>
      </c>
      <c r="K103" s="285">
        <f t="shared" si="26"/>
        <v>0</v>
      </c>
      <c r="L103" s="181">
        <f>IF(D103="","",IF(J103="Y",I103+G103,MIN(Input!I103,I103+G103-K103)))</f>
        <v>110</v>
      </c>
      <c r="M103" s="181">
        <f t="shared" si="27"/>
        <v>96.833333299999993</v>
      </c>
      <c r="N103" s="294">
        <f>IF(Revised_Input!E103&gt;0,Revised_Input!E103,IF(Input!E103&lt;990000,Input!E103,""))</f>
        <v>246.875</v>
      </c>
      <c r="O103" s="286">
        <f t="shared" si="28"/>
        <v>61190.685739847817</v>
      </c>
      <c r="P103" s="10">
        <f t="shared" si="29"/>
        <v>0</v>
      </c>
      <c r="Q103" s="302">
        <f t="shared" si="30"/>
        <v>0</v>
      </c>
      <c r="R103" s="305">
        <f>IF(D103="","",IF(J103="Y",Input!M103,0))</f>
        <v>0</v>
      </c>
      <c r="S103" s="288">
        <f t="shared" si="31"/>
        <v>0</v>
      </c>
      <c r="T103" s="285">
        <f>IF(D103="","",Input!L103)</f>
        <v>0</v>
      </c>
      <c r="U103" s="288">
        <f t="shared" si="32"/>
        <v>0</v>
      </c>
      <c r="V103" s="287">
        <f t="shared" si="33"/>
        <v>0</v>
      </c>
      <c r="W103" s="306">
        <f t="shared" si="34"/>
        <v>0</v>
      </c>
      <c r="X103" s="132">
        <f>IF(D103="","",Input!K103)</f>
        <v>0</v>
      </c>
      <c r="Y103" s="288">
        <f t="shared" si="35"/>
        <v>0</v>
      </c>
      <c r="Z103" s="309">
        <f>IF(D103="","",Z102-X103*1.9835)</f>
        <v>21412.5</v>
      </c>
      <c r="AA103" s="56">
        <f t="shared" si="37"/>
        <v>96.833333299999993</v>
      </c>
      <c r="AB103" s="56">
        <f>IF(D103="","",Input!N103)</f>
        <v>0</v>
      </c>
      <c r="AC103" s="56">
        <f t="shared" si="38"/>
        <v>128.97916659999999</v>
      </c>
      <c r="AD103" s="56">
        <f>IF(D103="","",Input!J103)</f>
        <v>128.97916659999999</v>
      </c>
      <c r="AE103" s="56">
        <f t="shared" si="39"/>
        <v>0</v>
      </c>
      <c r="AF103" s="289">
        <f t="shared" si="40"/>
        <v>0</v>
      </c>
      <c r="AG103" s="19">
        <f t="shared" si="41"/>
        <v>-32.145833299999993</v>
      </c>
      <c r="AH103" s="19">
        <f t="shared" si="42"/>
        <v>-11387.8645834</v>
      </c>
      <c r="AI103" s="19">
        <f t="shared" si="43"/>
        <v>-22587.829401173902</v>
      </c>
      <c r="AJ103" s="317">
        <f t="shared" si="44"/>
        <v>211.15126035054939</v>
      </c>
      <c r="AK103" s="56">
        <f t="shared" si="45"/>
        <v>122804.70940117395</v>
      </c>
      <c r="AL103" s="56" t="b">
        <f>IF(D103="","",IF(AK102&lt;'day lookup'!$I$1,MIN('day lookup'!$I$1-AK102,AJ103)))</f>
        <v>0</v>
      </c>
      <c r="AM103" s="56">
        <f t="shared" si="46"/>
        <v>102371.37</v>
      </c>
      <c r="AN103" s="56">
        <f>IF(D103="","",IF(AK103&lt;'day lookup'!$I$1,0,MIN(AK103-'day lookup'!$I$1,AJ103)))</f>
        <v>211.15126035054939</v>
      </c>
      <c r="AO103" s="318">
        <f t="shared" si="47"/>
        <v>20429.729401173903</v>
      </c>
      <c r="AP103" s="10">
        <f>IF(Revised_Input!F103&gt;0,Revised_Input!F103,IF(Input!F103&lt;990000,Input!F103,""))</f>
        <v>4695</v>
      </c>
      <c r="AQ103" s="128"/>
      <c r="AS103" s="50"/>
      <c r="AT103" s="259"/>
      <c r="AU103" s="260"/>
      <c r="BL103" s="251"/>
      <c r="BN103" s="251"/>
      <c r="BO103" s="251"/>
    </row>
    <row r="104" spans="1:67">
      <c r="A104" s="67" t="str">
        <f ca="1">OFFSET('day lookup'!$A$1,WEEKDAY(B104)-1,0)</f>
        <v>TUE</v>
      </c>
      <c r="B104" s="28">
        <f>Input!A104</f>
        <v>42920</v>
      </c>
      <c r="C104" s="274">
        <f>IF(D104&lt;&gt;"",interp(D104,AreaCapacity!$A$3:$B$245,2),"")</f>
        <v>7764.0006072874494</v>
      </c>
      <c r="D104" s="10">
        <f>IF(AND(Revised_Input!B104&gt;0,Revised_Input!B104&lt;104000),Revised_Input!B104,IF(Input!B104&lt;990000,Input!B104,""))</f>
        <v>100390.6</v>
      </c>
      <c r="E104" s="10">
        <f>IF(Revised_Input!G104&gt;0,Revised_Input!G104/1.9835,IF(Input!G104&lt;990000,Input!G104,""))</f>
        <v>9.3976699999999997</v>
      </c>
      <c r="F104" s="10">
        <f>IF(Revised_Input!C104&gt;0,Revised_Input!C104,IF(Input!C104&lt;990000,Input!C104,""))</f>
        <v>142</v>
      </c>
      <c r="G104" s="10">
        <f>IF(Revised_Input!D104&gt;0,Revised_Input!D104,IF(Input!D104&lt;990000,Input!D104,""))</f>
        <v>12.6666667</v>
      </c>
      <c r="H104" s="190">
        <f t="shared" si="24"/>
        <v>129.33333329999999</v>
      </c>
      <c r="I104" s="267">
        <f t="shared" si="25"/>
        <v>228.13357451250403</v>
      </c>
      <c r="J104" s="417" t="str">
        <f>IF(Input!H104="","",Input!H104)</f>
        <v>N</v>
      </c>
      <c r="K104" s="285">
        <f t="shared" si="26"/>
        <v>0</v>
      </c>
      <c r="L104" s="181">
        <f>IF(D104="","",IF(J104="Y",I104+G104,MIN(Input!I104,I104+G104-K104)))</f>
        <v>110</v>
      </c>
      <c r="M104" s="181">
        <f t="shared" si="27"/>
        <v>97.333333299999993</v>
      </c>
      <c r="N104" s="294">
        <f>IF(Revised_Input!E104&gt;0,Revised_Input!E104,IF(Input!E104&lt;990000,Input!E104,""))</f>
        <v>227.14583329999999</v>
      </c>
      <c r="O104" s="286">
        <f t="shared" si="28"/>
        <v>61641.229500198366</v>
      </c>
      <c r="P104" s="10">
        <f t="shared" si="29"/>
        <v>0</v>
      </c>
      <c r="Q104" s="302">
        <f t="shared" si="30"/>
        <v>0</v>
      </c>
      <c r="R104" s="305">
        <f>IF(D104="","",IF(J104="Y",Input!M104,0))</f>
        <v>0</v>
      </c>
      <c r="S104" s="288">
        <f t="shared" si="31"/>
        <v>0</v>
      </c>
      <c r="T104" s="285">
        <f>IF(D104="","",Input!L104)</f>
        <v>0</v>
      </c>
      <c r="U104" s="288">
        <f t="shared" si="32"/>
        <v>0</v>
      </c>
      <c r="V104" s="287">
        <f t="shared" si="33"/>
        <v>0</v>
      </c>
      <c r="W104" s="306">
        <f t="shared" si="34"/>
        <v>0</v>
      </c>
      <c r="X104" s="132">
        <f>IF(D104="","",Input!K104)</f>
        <v>0</v>
      </c>
      <c r="Y104" s="288">
        <f t="shared" si="35"/>
        <v>0</v>
      </c>
      <c r="Z104" s="309">
        <f>IF(D104="","",Z103-X104*1.9835)</f>
        <v>21412.5</v>
      </c>
      <c r="AA104" s="56">
        <f>IF(D104="","",M104+P104+V104+X104)</f>
        <v>97.333333299999993</v>
      </c>
      <c r="AB104" s="56">
        <f>IF(D104="","",Input!N104)</f>
        <v>0</v>
      </c>
      <c r="AC104" s="56">
        <f t="shared" si="38"/>
        <v>129.33333329999999</v>
      </c>
      <c r="AD104" s="56">
        <f>IF(D104="","",Input!J104)</f>
        <v>129.33333329999999</v>
      </c>
      <c r="AE104" s="56">
        <f t="shared" si="39"/>
        <v>0</v>
      </c>
      <c r="AF104" s="289">
        <f t="shared" si="40"/>
        <v>0</v>
      </c>
      <c r="AG104" s="19">
        <f t="shared" si="41"/>
        <v>-32</v>
      </c>
      <c r="AH104" s="19">
        <f t="shared" si="42"/>
        <v>-11419.8645834</v>
      </c>
      <c r="AI104" s="19">
        <f t="shared" si="43"/>
        <v>-22651.3014011739</v>
      </c>
      <c r="AJ104" s="317">
        <f t="shared" si="44"/>
        <v>240.80200000000175</v>
      </c>
      <c r="AK104" s="56">
        <f t="shared" si="45"/>
        <v>123045.51140117395</v>
      </c>
      <c r="AL104" s="56" t="b">
        <f>IF(D104="","",IF(AK103&lt;'day lookup'!$I$1,MIN('day lookup'!$I$1-AK103,AJ104)))</f>
        <v>0</v>
      </c>
      <c r="AM104" s="56">
        <f t="shared" si="46"/>
        <v>102371.37</v>
      </c>
      <c r="AN104" s="56">
        <f>IF(D104="","",IF(AK104&lt;'day lookup'!$I$1,0,MIN(AK104-'day lookup'!$I$1,AJ104)))</f>
        <v>240.80200000000175</v>
      </c>
      <c r="AO104" s="318">
        <f t="shared" si="47"/>
        <v>20670.531401173906</v>
      </c>
      <c r="AP104" s="10">
        <f>IF(Revised_Input!F104&gt;0,Revised_Input!F104,IF(Input!F104&lt;990000,Input!F104,""))</f>
        <v>4360.2083333</v>
      </c>
      <c r="AQ104" s="128"/>
      <c r="AS104" s="50"/>
      <c r="AT104" s="259"/>
      <c r="AU104" s="260"/>
      <c r="BL104" s="251"/>
      <c r="BN104" s="251"/>
      <c r="BO104" s="251"/>
    </row>
    <row r="105" spans="1:67">
      <c r="A105" s="67" t="str">
        <f ca="1">OFFSET('day lookup'!$A$1,WEEKDAY(B105)-1,0)</f>
        <v>WED</v>
      </c>
      <c r="B105" s="28">
        <f>Input!A105</f>
        <v>42921</v>
      </c>
      <c r="C105" s="274">
        <f>IF(D105&lt;&gt;"",interp(D105,AreaCapacity!$A$3:$B$245,2),"")</f>
        <v>7764.190050607287</v>
      </c>
      <c r="D105" s="10">
        <f>IF(AND(Revised_Input!B105&gt;0,Revised_Input!B105&lt;104000),Revised_Input!B105,IF(Input!B105&lt;990000,Input!B105,""))</f>
        <v>100577.77</v>
      </c>
      <c r="E105" s="10">
        <f>IF(Revised_Input!G105&gt;0,Revised_Input!G105/1.9835,IF(Input!G105&lt;990000,Input!G105,""))</f>
        <v>9.4077500000000001</v>
      </c>
      <c r="F105" s="10">
        <f>IF(Revised_Input!C105&gt;0,Revised_Input!C105,IF(Input!C105&lt;990000,Input!C105,""))</f>
        <v>141.79166670000001</v>
      </c>
      <c r="G105" s="10">
        <f>IF(Revised_Input!D105&gt;0,Revised_Input!D105,IF(Input!D105&lt;990000,Input!D105,""))</f>
        <v>12.0083333</v>
      </c>
      <c r="H105" s="190">
        <f t="shared" si="24"/>
        <v>129.7833334</v>
      </c>
      <c r="I105" s="267">
        <f t="shared" si="25"/>
        <v>233.55458226564068</v>
      </c>
      <c r="J105" s="417" t="str">
        <f>IF(Input!H105="","",Input!H105)</f>
        <v>N</v>
      </c>
      <c r="K105" s="285">
        <f t="shared" si="26"/>
        <v>0</v>
      </c>
      <c r="L105" s="181">
        <f>IF(D105="","",IF(J105="Y",I105+G105,MIN(Input!I105,I105+G105-K105)))</f>
        <v>110</v>
      </c>
      <c r="M105" s="181">
        <f t="shared" si="27"/>
        <v>97.991666699999996</v>
      </c>
      <c r="N105" s="294">
        <f>IF(Revised_Input!E105&gt;0,Revised_Input!E105,IF(Input!E105&lt;990000,Input!E105,""))</f>
        <v>226.57291670000001</v>
      </c>
      <c r="O105" s="286">
        <f t="shared" si="28"/>
        <v>62090.636880472819</v>
      </c>
      <c r="P105" s="10">
        <f t="shared" si="29"/>
        <v>0</v>
      </c>
      <c r="Q105" s="302">
        <f t="shared" si="30"/>
        <v>0</v>
      </c>
      <c r="R105" s="305">
        <f>IF(D105="","",IF(J105="Y",Input!M105,0))</f>
        <v>0</v>
      </c>
      <c r="S105" s="288">
        <f t="shared" si="31"/>
        <v>0</v>
      </c>
      <c r="T105" s="285">
        <f>IF(D105="","",Input!L105)</f>
        <v>0</v>
      </c>
      <c r="U105" s="288">
        <f>IF(D105="","",(T105*1.9835)+U104)</f>
        <v>0</v>
      </c>
      <c r="V105" s="287">
        <f t="shared" si="33"/>
        <v>0</v>
      </c>
      <c r="W105" s="306">
        <f t="shared" si="34"/>
        <v>0</v>
      </c>
      <c r="X105" s="132">
        <f>IF(D105="","",Input!K105)</f>
        <v>0</v>
      </c>
      <c r="Y105" s="288">
        <f t="shared" si="35"/>
        <v>0</v>
      </c>
      <c r="Z105" s="309">
        <f>IF(D105="","",Z104-X105*1.9835)</f>
        <v>21412.5</v>
      </c>
      <c r="AA105" s="56">
        <f t="shared" si="37"/>
        <v>97.991666699999996</v>
      </c>
      <c r="AB105" s="56">
        <f>IF(D105="","",Input!N105)</f>
        <v>0</v>
      </c>
      <c r="AC105" s="56">
        <f t="shared" si="38"/>
        <v>129.7833334</v>
      </c>
      <c r="AD105" s="56">
        <f>IF(D105="","",Input!J105)</f>
        <v>129.7833334</v>
      </c>
      <c r="AE105" s="56">
        <f t="shared" si="39"/>
        <v>0</v>
      </c>
      <c r="AF105" s="289">
        <f t="shared" si="40"/>
        <v>0</v>
      </c>
      <c r="AG105" s="19">
        <f t="shared" si="41"/>
        <v>-31.791666700000007</v>
      </c>
      <c r="AH105" s="19">
        <f t="shared" si="42"/>
        <v>-11451.656250100001</v>
      </c>
      <c r="AI105" s="19">
        <f t="shared" si="43"/>
        <v>-22714.360172073353</v>
      </c>
      <c r="AJ105" s="317">
        <f t="shared" si="44"/>
        <v>250.22877089944831</v>
      </c>
      <c r="AK105" s="56">
        <f t="shared" si="45"/>
        <v>123295.74017207341</v>
      </c>
      <c r="AL105" s="56" t="b">
        <f>IF(D105="","",IF(AK104&lt;'day lookup'!$I$1,MIN('day lookup'!$I$1-AK104,AJ105)))</f>
        <v>0</v>
      </c>
      <c r="AM105" s="56">
        <f>IF(D105="","",AM104+AL105)</f>
        <v>102371.37</v>
      </c>
      <c r="AN105" s="56">
        <f>IF(D105="","",IF(AK105&lt;'day lookup'!$I$1,0,MIN(AK105-'day lookup'!$I$1,AJ105)))</f>
        <v>250.22877089944831</v>
      </c>
      <c r="AO105" s="318">
        <f t="shared" si="47"/>
        <v>20920.760172073355</v>
      </c>
      <c r="AP105" s="10">
        <f>IF(Revised_Input!F105&gt;0,Revised_Input!F105,IF(Input!F105&lt;990000,Input!F105,""))</f>
        <v>4185</v>
      </c>
      <c r="AQ105" s="128"/>
      <c r="AS105" s="50"/>
      <c r="AT105" s="259"/>
      <c r="AU105" s="260"/>
      <c r="BL105" s="251"/>
      <c r="BN105" s="251"/>
      <c r="BO105" s="251"/>
    </row>
    <row r="106" spans="1:67">
      <c r="A106" s="67" t="str">
        <f ca="1">OFFSET('day lookup'!$A$1,WEEKDAY(B106)-1,0)</f>
        <v>THU</v>
      </c>
      <c r="B106" s="28">
        <f>Input!A106</f>
        <v>42922</v>
      </c>
      <c r="C106" s="274">
        <f>IF(D106&lt;&gt;"",interp(D106,AreaCapacity!$A$3:$B$245,2),"")</f>
        <v>7764.3299595141698</v>
      </c>
      <c r="D106" s="10">
        <f>IF(AND(Revised_Input!B106&gt;0,Revised_Input!B106&lt;104000),Revised_Input!B106,IF(Input!B106&lt;990000,Input!B106,""))</f>
        <v>100716</v>
      </c>
      <c r="E106" s="10">
        <f>IF(Revised_Input!G106&gt;0,Revised_Input!G106/1.9835,IF(Input!G106&lt;990000,Input!G106,""))</f>
        <v>9.4127899999999993</v>
      </c>
      <c r="F106" s="10">
        <f>IF(Revised_Input!C106&gt;0,Revised_Input!C106,IF(Input!C106&lt;990000,Input!C106,""))</f>
        <v>140.64583329999999</v>
      </c>
      <c r="G106" s="10">
        <f>IF(Revised_Input!D106&gt;0,Revised_Input!D106,IF(Input!D106&lt;990000,Input!D106,""))</f>
        <v>11.466666699999999</v>
      </c>
      <c r="H106" s="190">
        <f t="shared" si="24"/>
        <v>129.1791666</v>
      </c>
      <c r="I106" s="267">
        <f t="shared" si="25"/>
        <v>208.28189862167682</v>
      </c>
      <c r="J106" s="417" t="str">
        <f>IF(Input!H106="","",Input!H106)</f>
        <v>N</v>
      </c>
      <c r="K106" s="285">
        <f t="shared" si="26"/>
        <v>0</v>
      </c>
      <c r="L106" s="181">
        <f>IF(D106="","",IF(J106="Y",I106+G106,MIN(Input!I106,I106+G106-K106)))</f>
        <v>110</v>
      </c>
      <c r="M106" s="181">
        <f t="shared" si="27"/>
        <v>98.533333299999995</v>
      </c>
      <c r="N106" s="294">
        <f>IF(Revised_Input!E106&gt;0,Revised_Input!E106,IF(Input!E106&lt;990000,Input!E106,""))</f>
        <v>219.69791670000001</v>
      </c>
      <c r="O106" s="286">
        <f t="shared" si="28"/>
        <v>62526.407698247269</v>
      </c>
      <c r="P106" s="10">
        <f t="shared" si="29"/>
        <v>0</v>
      </c>
      <c r="Q106" s="302">
        <f t="shared" si="30"/>
        <v>0</v>
      </c>
      <c r="R106" s="305">
        <f>IF(D106="","",IF(J106="Y",Input!M106,0))</f>
        <v>0</v>
      </c>
      <c r="S106" s="288">
        <f t="shared" si="31"/>
        <v>0</v>
      </c>
      <c r="T106" s="285">
        <f>IF(D106="","",Input!L106)</f>
        <v>0</v>
      </c>
      <c r="U106" s="288">
        <f t="shared" si="32"/>
        <v>0</v>
      </c>
      <c r="V106" s="287">
        <f t="shared" si="33"/>
        <v>0</v>
      </c>
      <c r="W106" s="306">
        <f t="shared" si="34"/>
        <v>0</v>
      </c>
      <c r="X106" s="132">
        <f>IF(D106="","",Input!K106)</f>
        <v>0</v>
      </c>
      <c r="Y106" s="288">
        <f t="shared" si="35"/>
        <v>0</v>
      </c>
      <c r="Z106" s="309">
        <f t="shared" si="36"/>
        <v>21412.5</v>
      </c>
      <c r="AA106" s="56">
        <f t="shared" si="37"/>
        <v>98.533333299999995</v>
      </c>
      <c r="AB106" s="56">
        <f>IF(D106="","",Input!N106)</f>
        <v>0</v>
      </c>
      <c r="AC106" s="56">
        <f t="shared" si="38"/>
        <v>129.1791666</v>
      </c>
      <c r="AD106" s="56">
        <f>IF(D106="","",Input!J106)</f>
        <v>129.1791666</v>
      </c>
      <c r="AE106" s="56">
        <f t="shared" si="39"/>
        <v>0</v>
      </c>
      <c r="AF106" s="289">
        <f t="shared" si="40"/>
        <v>0</v>
      </c>
      <c r="AG106" s="19">
        <f t="shared" si="41"/>
        <v>-30.645833300000007</v>
      </c>
      <c r="AH106" s="19">
        <f t="shared" si="42"/>
        <v>-11482.3020834</v>
      </c>
      <c r="AI106" s="19">
        <f t="shared" si="43"/>
        <v>-22775.146182423901</v>
      </c>
      <c r="AJ106" s="317">
        <f t="shared" si="44"/>
        <v>199.01601035054597</v>
      </c>
      <c r="AK106" s="56">
        <f t="shared" si="45"/>
        <v>123494.75618242395</v>
      </c>
      <c r="AL106" s="56" t="b">
        <f>IF(D106="","",IF(AK105&lt;'day lookup'!$I$1,MIN('day lookup'!$I$1-AK105,AJ106)))</f>
        <v>0</v>
      </c>
      <c r="AM106" s="56">
        <f t="shared" si="46"/>
        <v>102371.37</v>
      </c>
      <c r="AN106" s="56">
        <f>IF(D106="","",IF(AK106&lt;'day lookup'!$I$1,0,MIN(AK106-'day lookup'!$I$1,AJ106)))</f>
        <v>199.01601035054597</v>
      </c>
      <c r="AO106" s="318">
        <f t="shared" si="47"/>
        <v>21119.776182423902</v>
      </c>
      <c r="AP106" s="10">
        <f>IF(Revised_Input!F106&gt;0,Revised_Input!F106,IF(Input!F106&lt;990000,Input!F106,""))</f>
        <v>4034.5833333</v>
      </c>
      <c r="AQ106" s="128"/>
      <c r="AS106" s="50"/>
      <c r="AT106" s="259"/>
      <c r="AU106" s="260"/>
      <c r="BL106" s="251"/>
      <c r="BN106" s="251"/>
      <c r="BO106" s="251"/>
    </row>
    <row r="107" spans="1:67">
      <c r="A107" s="67" t="str">
        <f ca="1">OFFSET('day lookup'!$A$1,WEEKDAY(B107)-1,0)</f>
        <v>FRI</v>
      </c>
      <c r="B107" s="28">
        <f>Input!A107</f>
        <v>42923</v>
      </c>
      <c r="C107" s="274">
        <f>IF(D107&lt;&gt;"",interp(D107,AreaCapacity!$A$3:$B$245,2),"")</f>
        <v>7764.5696052631583</v>
      </c>
      <c r="D107" s="10">
        <f>IF(AND(Revised_Input!B107&gt;0,Revised_Input!B107&lt;104000),Revised_Input!B107,IF(Input!B107&lt;990000,Input!B107,""))</f>
        <v>100952.77</v>
      </c>
      <c r="E107" s="10">
        <f>IF(Revised_Input!G107&gt;0,Revised_Input!G107/1.9835,IF(Input!G107&lt;990000,Input!G107,""))</f>
        <v>9.4279200000000003</v>
      </c>
      <c r="F107" s="10">
        <f>IF(Revised_Input!C107&gt;0,Revised_Input!C107,IF(Input!C107&lt;990000,Input!C107,""))</f>
        <v>140.16666670000001</v>
      </c>
      <c r="G107" s="10">
        <f>IF(Revised_Input!D107&gt;0,Revised_Input!D107,IF(Input!D107&lt;990000,Input!D107,""))</f>
        <v>10.85</v>
      </c>
      <c r="H107" s="190">
        <f t="shared" si="24"/>
        <v>129.31666670000001</v>
      </c>
      <c r="I107" s="267">
        <f t="shared" si="25"/>
        <v>258.11438755707286</v>
      </c>
      <c r="J107" s="417" t="str">
        <f>IF(Input!H107="","",Input!H107)</f>
        <v>N</v>
      </c>
      <c r="K107" s="285">
        <f t="shared" si="26"/>
        <v>0</v>
      </c>
      <c r="L107" s="181">
        <f>IF(D107="","",IF(J107="Y",I107+G107,MIN(Input!I107,I107+G107-K107)))</f>
        <v>110</v>
      </c>
      <c r="M107" s="181">
        <f t="shared" si="27"/>
        <v>99.15</v>
      </c>
      <c r="N107" s="294">
        <f>IF(Revised_Input!E107&gt;0,Revised_Input!E107,IF(Input!E107&lt;990000,Input!E107,""))</f>
        <v>203.52083329999999</v>
      </c>
      <c r="O107" s="286">
        <f t="shared" si="28"/>
        <v>62930.091271097815</v>
      </c>
      <c r="P107" s="10">
        <f t="shared" si="29"/>
        <v>0</v>
      </c>
      <c r="Q107" s="302">
        <f t="shared" si="30"/>
        <v>0</v>
      </c>
      <c r="R107" s="305">
        <f>IF(D107="","",IF(J107="Y",Input!M107,0))</f>
        <v>0</v>
      </c>
      <c r="S107" s="288">
        <f t="shared" si="31"/>
        <v>0</v>
      </c>
      <c r="T107" s="285">
        <f>IF(D107="","",Input!L107)</f>
        <v>0</v>
      </c>
      <c r="U107" s="288">
        <f t="shared" si="32"/>
        <v>0</v>
      </c>
      <c r="V107" s="287">
        <f t="shared" si="33"/>
        <v>0</v>
      </c>
      <c r="W107" s="306">
        <f t="shared" si="34"/>
        <v>0</v>
      </c>
      <c r="X107" s="132">
        <f>IF(D107="","",Input!K107)</f>
        <v>0</v>
      </c>
      <c r="Y107" s="288">
        <f t="shared" si="35"/>
        <v>0</v>
      </c>
      <c r="Z107" s="309">
        <f t="shared" si="36"/>
        <v>21412.5</v>
      </c>
      <c r="AA107" s="56">
        <f t="shared" si="37"/>
        <v>99.15</v>
      </c>
      <c r="AB107" s="56">
        <f>IF(D107="","",Input!N107)</f>
        <v>0</v>
      </c>
      <c r="AC107" s="56">
        <f t="shared" si="38"/>
        <v>129.31666670000001</v>
      </c>
      <c r="AD107" s="56">
        <f>IF(D107="","",Input!J107)</f>
        <v>129.31666670000001</v>
      </c>
      <c r="AE107" s="56">
        <f t="shared" si="39"/>
        <v>0</v>
      </c>
      <c r="AF107" s="289">
        <f t="shared" si="40"/>
        <v>0</v>
      </c>
      <c r="AG107" s="19">
        <f t="shared" si="41"/>
        <v>-30.166666700000007</v>
      </c>
      <c r="AH107" s="19">
        <f t="shared" si="42"/>
        <v>-11512.468750100001</v>
      </c>
      <c r="AI107" s="19">
        <f t="shared" si="43"/>
        <v>-22834.981765823351</v>
      </c>
      <c r="AJ107" s="317">
        <f t="shared" si="44"/>
        <v>296.60558339945402</v>
      </c>
      <c r="AK107" s="56">
        <f t="shared" si="45"/>
        <v>123791.3617658234</v>
      </c>
      <c r="AL107" s="56" t="b">
        <f>IF(D107="","",IF(AK106&lt;'day lookup'!$I$1,MIN('day lookup'!$I$1-AK106,AJ107)))</f>
        <v>0</v>
      </c>
      <c r="AM107" s="56">
        <f t="shared" si="46"/>
        <v>102371.37</v>
      </c>
      <c r="AN107" s="56">
        <f>IF(D107="","",IF(AK107&lt;'day lookup'!$I$1,0,MIN(AK107-'day lookup'!$I$1,AJ107)))</f>
        <v>296.60558339945402</v>
      </c>
      <c r="AO107" s="318">
        <f t="shared" si="47"/>
        <v>21416.381765823357</v>
      </c>
      <c r="AP107" s="10">
        <f>IF(Revised_Input!F107&gt;0,Revised_Input!F107,IF(Input!F107&lt;990000,Input!F107,""))</f>
        <v>3946.875</v>
      </c>
      <c r="AQ107" s="128"/>
      <c r="AS107" s="50"/>
      <c r="AT107" s="259"/>
      <c r="AU107" s="260"/>
      <c r="BL107" s="251"/>
      <c r="BN107" s="251"/>
      <c r="BO107" s="251"/>
    </row>
    <row r="108" spans="1:67">
      <c r="A108" s="67" t="str">
        <f ca="1">OFFSET('day lookup'!$A$1,WEEKDAY(B108)-1,0)</f>
        <v>SAT</v>
      </c>
      <c r="B108" s="28">
        <f>Input!A108</f>
        <v>42924</v>
      </c>
      <c r="C108" s="274">
        <f>IF(D108&lt;&gt;"",interp(D108,AreaCapacity!$A$3:$B$245,2),"")</f>
        <v>7764.7298886639674</v>
      </c>
      <c r="D108" s="10">
        <f>IF(AND(Revised_Input!B108&gt;0,Revised_Input!B108&lt;104000),Revised_Input!B108,IF(Input!B108&lt;990000,Input!B108,""))</f>
        <v>101111.13</v>
      </c>
      <c r="E108" s="10">
        <f>IF(Revised_Input!G108&gt;0,Revised_Input!G108/1.9835,IF(Input!G108&lt;990000,Input!G108,""))</f>
        <v>9.4380000000000006</v>
      </c>
      <c r="F108" s="10">
        <f>IF(Revised_Input!C108&gt;0,Revised_Input!C108,IF(Input!C108&lt;990000,Input!C108,""))</f>
        <v>140.02083329999999</v>
      </c>
      <c r="G108" s="10">
        <f>IF(Revised_Input!D108&gt;0,Revised_Input!D108,IF(Input!D108&lt;990000,Input!D108,""))</f>
        <v>10.387499999999999</v>
      </c>
      <c r="H108" s="190">
        <f t="shared" si="24"/>
        <v>129.6333333</v>
      </c>
      <c r="I108" s="267">
        <f t="shared" si="25"/>
        <v>218.91000231941044</v>
      </c>
      <c r="J108" s="417" t="str">
        <f>IF(Input!H108="","",Input!H108)</f>
        <v>N</v>
      </c>
      <c r="K108" s="285">
        <f t="shared" si="26"/>
        <v>0</v>
      </c>
      <c r="L108" s="181">
        <f>IF(D108="","",IF(J108="Y",I108+G108,MIN(Input!I108,I108+G108-K108)))</f>
        <v>110</v>
      </c>
      <c r="M108" s="181">
        <f t="shared" si="27"/>
        <v>99.612499999999997</v>
      </c>
      <c r="N108" s="294">
        <f>IF(Revised_Input!E108&gt;0,Revised_Input!E108,IF(Input!E108&lt;990000,Input!E108,""))</f>
        <v>175.21875</v>
      </c>
      <c r="O108" s="286">
        <f t="shared" si="28"/>
        <v>63277.637661722816</v>
      </c>
      <c r="P108" s="10">
        <f t="shared" si="29"/>
        <v>0</v>
      </c>
      <c r="Q108" s="302">
        <f t="shared" si="30"/>
        <v>0</v>
      </c>
      <c r="R108" s="305">
        <f>IF(D108="","",IF(J108="Y",Input!M108,0))</f>
        <v>0</v>
      </c>
      <c r="S108" s="288">
        <f t="shared" si="31"/>
        <v>0</v>
      </c>
      <c r="T108" s="285">
        <f>IF(D108="","",Input!L108)</f>
        <v>0</v>
      </c>
      <c r="U108" s="288">
        <f t="shared" si="32"/>
        <v>0</v>
      </c>
      <c r="V108" s="287">
        <f t="shared" si="33"/>
        <v>0</v>
      </c>
      <c r="W108" s="306">
        <f t="shared" si="34"/>
        <v>0</v>
      </c>
      <c r="X108" s="132">
        <f>IF(D108="","",Input!K108)</f>
        <v>0</v>
      </c>
      <c r="Y108" s="288">
        <f t="shared" si="35"/>
        <v>0</v>
      </c>
      <c r="Z108" s="309">
        <f t="shared" si="36"/>
        <v>21412.5</v>
      </c>
      <c r="AA108" s="56">
        <f t="shared" si="37"/>
        <v>99.612499999999997</v>
      </c>
      <c r="AB108" s="56">
        <f>IF(D108="","",Input!N108)</f>
        <v>0</v>
      </c>
      <c r="AC108" s="56">
        <f t="shared" si="38"/>
        <v>129.6333333</v>
      </c>
      <c r="AD108" s="56">
        <f>IF(D108="","",Input!J108)</f>
        <v>129.6333333</v>
      </c>
      <c r="AE108" s="56">
        <f t="shared" si="39"/>
        <v>0</v>
      </c>
      <c r="AF108" s="289">
        <f t="shared" si="40"/>
        <v>0</v>
      </c>
      <c r="AG108" s="19">
        <f t="shared" si="41"/>
        <v>-30.020833300000007</v>
      </c>
      <c r="AH108" s="19">
        <f t="shared" si="42"/>
        <v>-11542.4895834</v>
      </c>
      <c r="AI108" s="19">
        <f t="shared" si="43"/>
        <v>-22894.528088673902</v>
      </c>
      <c r="AJ108" s="317">
        <f t="shared" si="44"/>
        <v>217.90632285055062</v>
      </c>
      <c r="AK108" s="56">
        <f t="shared" si="45"/>
        <v>124009.26808867395</v>
      </c>
      <c r="AL108" s="56" t="b">
        <f>IF(D108="","",IF(AK107&lt;'day lookup'!$I$1,MIN('day lookup'!$I$1-AK107,AJ108)))</f>
        <v>0</v>
      </c>
      <c r="AM108" s="56">
        <f t="shared" si="46"/>
        <v>102371.37</v>
      </c>
      <c r="AN108" s="56">
        <f>IF(D108="","",IF(AK108&lt;'day lookup'!$I$1,0,MIN(AK108-'day lookup'!$I$1,AJ108)))</f>
        <v>217.90632285055062</v>
      </c>
      <c r="AO108" s="318">
        <f t="shared" si="47"/>
        <v>21634.288088673908</v>
      </c>
      <c r="AP108" s="10">
        <f>IF(Revised_Input!F108&gt;0,Revised_Input!F108,IF(Input!F108&lt;990000,Input!F108,""))</f>
        <v>3856.25</v>
      </c>
      <c r="AQ108" s="128"/>
      <c r="AS108" s="50"/>
      <c r="AT108" s="259"/>
      <c r="AU108" s="260"/>
      <c r="BL108" s="251"/>
      <c r="BN108" s="251"/>
      <c r="BO108" s="251"/>
    </row>
    <row r="109" spans="1:67">
      <c r="A109" s="67" t="str">
        <f ca="1">OFFSET('day lookup'!$A$1,WEEKDAY(B109)-1,0)</f>
        <v>SUN</v>
      </c>
      <c r="B109" s="28">
        <f>Input!A109</f>
        <v>42925</v>
      </c>
      <c r="C109" s="274">
        <f>IF(D109&lt;&gt;"",interp(D109,AreaCapacity!$A$3:$B$245,2),"")</f>
        <v>7764.8800708502022</v>
      </c>
      <c r="D109" s="10">
        <f>IF(AND(Revised_Input!B109&gt;0,Revised_Input!B109&lt;104000),Revised_Input!B109,IF(Input!B109&lt;990000,Input!B109,""))</f>
        <v>101259.51</v>
      </c>
      <c r="E109" s="10">
        <f>IF(Revised_Input!G109&gt;0,Revised_Input!G109/1.9835,IF(Input!G109&lt;990000,Input!G109,""))</f>
        <v>9.4480799999999991</v>
      </c>
      <c r="F109" s="10">
        <f>IF(Revised_Input!C109&gt;0,Revised_Input!C109,IF(Input!C109&lt;990000,Input!C109,""))</f>
        <v>139.875</v>
      </c>
      <c r="G109" s="10">
        <f>IF(Revised_Input!D109&gt;0,Revised_Input!D109,IF(Input!D109&lt;990000,Input!D109,""))</f>
        <v>10.0866667</v>
      </c>
      <c r="H109" s="190">
        <f t="shared" si="24"/>
        <v>129.78833330000001</v>
      </c>
      <c r="I109" s="267">
        <f t="shared" si="25"/>
        <v>214.04357236225871</v>
      </c>
      <c r="J109" s="417" t="str">
        <f>IF(Input!H109="","",Input!H109)</f>
        <v>N</v>
      </c>
      <c r="K109" s="285">
        <f t="shared" si="26"/>
        <v>0</v>
      </c>
      <c r="L109" s="181">
        <f>IF(D109="","",IF(J109="Y",I109+G109,MIN(Input!I109,I109+G109-K109)))</f>
        <v>110</v>
      </c>
      <c r="M109" s="181">
        <f t="shared" si="27"/>
        <v>99.913333300000005</v>
      </c>
      <c r="N109" s="294">
        <f>IF(Revised_Input!E109&gt;0,Revised_Input!E109,IF(Input!E109&lt;990000,Input!E109,""))</f>
        <v>151.9375</v>
      </c>
      <c r="O109" s="286">
        <f t="shared" si="28"/>
        <v>63579.005692972816</v>
      </c>
      <c r="P109" s="10">
        <f t="shared" si="29"/>
        <v>0</v>
      </c>
      <c r="Q109" s="302">
        <f t="shared" si="30"/>
        <v>0</v>
      </c>
      <c r="R109" s="305">
        <f>IF(D109="","",IF(J109="Y",Input!M109,0))</f>
        <v>0</v>
      </c>
      <c r="S109" s="288">
        <f t="shared" si="31"/>
        <v>0</v>
      </c>
      <c r="T109" s="285">
        <f>IF(D109="","",Input!L109)</f>
        <v>0</v>
      </c>
      <c r="U109" s="288">
        <f t="shared" si="32"/>
        <v>0</v>
      </c>
      <c r="V109" s="287">
        <f t="shared" si="33"/>
        <v>0</v>
      </c>
      <c r="W109" s="306">
        <f t="shared" si="34"/>
        <v>0</v>
      </c>
      <c r="X109" s="132">
        <f>IF(D109="","",Input!K109)</f>
        <v>0</v>
      </c>
      <c r="Y109" s="288">
        <f t="shared" si="35"/>
        <v>0</v>
      </c>
      <c r="Z109" s="309">
        <f t="shared" si="36"/>
        <v>21412.5</v>
      </c>
      <c r="AA109" s="56">
        <f t="shared" si="37"/>
        <v>99.913333300000005</v>
      </c>
      <c r="AB109" s="56">
        <f>IF(D109="","",Input!N109)</f>
        <v>0</v>
      </c>
      <c r="AC109" s="56">
        <f t="shared" si="38"/>
        <v>129.78833330000001</v>
      </c>
      <c r="AD109" s="56">
        <f>IF(D109="","",Input!J109)</f>
        <v>129.78833330000001</v>
      </c>
      <c r="AE109" s="56">
        <f t="shared" si="39"/>
        <v>0</v>
      </c>
      <c r="AF109" s="289">
        <f t="shared" si="40"/>
        <v>0</v>
      </c>
      <c r="AG109" s="19">
        <f t="shared" si="41"/>
        <v>-29.875</v>
      </c>
      <c r="AH109" s="19">
        <f t="shared" si="42"/>
        <v>-11572.3645834</v>
      </c>
      <c r="AI109" s="19">
        <f t="shared" si="43"/>
        <v>-22953.785151173899</v>
      </c>
      <c r="AJ109" s="317">
        <f t="shared" si="44"/>
        <v>207.63706249999015</v>
      </c>
      <c r="AK109" s="56">
        <f t="shared" si="45"/>
        <v>124216.90515117394</v>
      </c>
      <c r="AL109" s="56" t="b">
        <f>IF(D109="","",IF(AK108&lt;'day lookup'!$I$1,MIN('day lookup'!$I$1-AK108,AJ109)))</f>
        <v>0</v>
      </c>
      <c r="AM109" s="56">
        <f t="shared" si="46"/>
        <v>102371.37</v>
      </c>
      <c r="AN109" s="56">
        <f>IF(D109="","",IF(AK109&lt;'day lookup'!$I$1,0,MIN(AK109-'day lookup'!$I$1,AJ109)))</f>
        <v>207.63706249999015</v>
      </c>
      <c r="AO109" s="318">
        <f t="shared" si="47"/>
        <v>21841.925151173898</v>
      </c>
      <c r="AP109" s="10">
        <f>IF(Revised_Input!F109&gt;0,Revised_Input!F109,IF(Input!F109&lt;990000,Input!F109,""))</f>
        <v>3759.6875</v>
      </c>
      <c r="AQ109" s="128"/>
      <c r="AS109" s="50"/>
      <c r="AT109" s="259"/>
      <c r="AU109" s="260"/>
      <c r="BL109" s="251"/>
      <c r="BN109" s="251"/>
      <c r="BO109" s="251"/>
    </row>
    <row r="110" spans="1:67">
      <c r="A110" s="67" t="str">
        <f ca="1">OFFSET('day lookup'!$A$1,WEEKDAY(B110)-1,0)</f>
        <v>MON</v>
      </c>
      <c r="B110" s="28">
        <f>Input!A110</f>
        <v>42926</v>
      </c>
      <c r="C110" s="274">
        <f>IF(D110&lt;&gt;"",interp(D110,AreaCapacity!$A$3:$B$245,2),"")</f>
        <v>7765.0005025125629</v>
      </c>
      <c r="D110" s="10">
        <f>IF(AND(Revised_Input!B110&gt;0,Revised_Input!B110&lt;104000),Revised_Input!B110,IF(Input!B110&lt;990000,Input!B110,""))</f>
        <v>101378.5</v>
      </c>
      <c r="E110" s="10">
        <f>IF(Revised_Input!G110&gt;0,Revised_Input!G110/1.9835,IF(Input!G110&lt;990000,Input!G110,""))</f>
        <v>9.4531299999999998</v>
      </c>
      <c r="F110" s="10">
        <f>IF(Revised_Input!C110&gt;0,Revised_Input!C110,IF(Input!C110&lt;990000,Input!C110,""))</f>
        <v>138.95833329999999</v>
      </c>
      <c r="G110" s="10">
        <f>IF(Revised_Input!D110&gt;0,Revised_Input!D110,IF(Input!D110&lt;990000,Input!D110,""))</f>
        <v>9.6422916999999995</v>
      </c>
      <c r="H110" s="190">
        <f t="shared" si="24"/>
        <v>129.31604160000001</v>
      </c>
      <c r="I110" s="267">
        <f t="shared" si="25"/>
        <v>198.75908841371577</v>
      </c>
      <c r="J110" s="417" t="str">
        <f>IF(Input!H110="","",Input!H110)</f>
        <v>N</v>
      </c>
      <c r="K110" s="285">
        <f t="shared" si="26"/>
        <v>0</v>
      </c>
      <c r="L110" s="181">
        <f>IF(D110="","",IF(J110="Y",I110+G110,MIN(Input!I110,I110+G110-K110)))</f>
        <v>110</v>
      </c>
      <c r="M110" s="181">
        <f t="shared" si="27"/>
        <v>100.3577083</v>
      </c>
      <c r="N110" s="294">
        <f>IF(Revised_Input!E110&gt;0,Revised_Input!E110,IF(Input!E110&lt;990000,Input!E110,""))</f>
        <v>145.82291670000001</v>
      </c>
      <c r="O110" s="286">
        <f t="shared" si="28"/>
        <v>63868.245448247268</v>
      </c>
      <c r="P110" s="10">
        <f t="shared" si="29"/>
        <v>0</v>
      </c>
      <c r="Q110" s="302">
        <f t="shared" si="30"/>
        <v>0</v>
      </c>
      <c r="R110" s="305">
        <f>IF(D110="","",IF(J110="Y",Input!M110,0))</f>
        <v>0</v>
      </c>
      <c r="S110" s="288">
        <f t="shared" si="31"/>
        <v>0</v>
      </c>
      <c r="T110" s="285">
        <f>IF(D110="","",Input!L110)</f>
        <v>0</v>
      </c>
      <c r="U110" s="288">
        <f t="shared" si="32"/>
        <v>0</v>
      </c>
      <c r="V110" s="287">
        <f t="shared" si="33"/>
        <v>0</v>
      </c>
      <c r="W110" s="306">
        <f t="shared" si="34"/>
        <v>0</v>
      </c>
      <c r="X110" s="132">
        <f>IF(D110="","",Input!K110)</f>
        <v>0</v>
      </c>
      <c r="Y110" s="288">
        <f t="shared" si="35"/>
        <v>0</v>
      </c>
      <c r="Z110" s="309">
        <f t="shared" si="36"/>
        <v>21412.5</v>
      </c>
      <c r="AA110" s="56">
        <f t="shared" si="37"/>
        <v>100.3577083</v>
      </c>
      <c r="AB110" s="56">
        <f>IF(D110="","",Input!N110)</f>
        <v>0</v>
      </c>
      <c r="AC110" s="56">
        <f t="shared" si="38"/>
        <v>129.31604160000001</v>
      </c>
      <c r="AD110" s="56">
        <f>IF(D110="","",Input!J110)</f>
        <v>129.31604160000001</v>
      </c>
      <c r="AE110" s="56">
        <f t="shared" si="39"/>
        <v>0</v>
      </c>
      <c r="AF110" s="289">
        <f t="shared" si="40"/>
        <v>0</v>
      </c>
      <c r="AG110" s="19">
        <f t="shared" si="41"/>
        <v>-28.958333300000007</v>
      </c>
      <c r="AH110" s="19">
        <f t="shared" si="42"/>
        <v>-11601.322916699999</v>
      </c>
      <c r="AI110" s="19">
        <f t="shared" si="43"/>
        <v>-23011.224005274449</v>
      </c>
      <c r="AJ110" s="317">
        <f t="shared" si="44"/>
        <v>176.42885410055524</v>
      </c>
      <c r="AK110" s="56">
        <f t="shared" si="45"/>
        <v>124393.33400527449</v>
      </c>
      <c r="AL110" s="56" t="b">
        <f>IF(D110="","",IF(AK109&lt;'day lookup'!$I$1,MIN('day lookup'!$I$1-AK109,AJ110)))</f>
        <v>0</v>
      </c>
      <c r="AM110" s="56">
        <f t="shared" si="46"/>
        <v>102371.37</v>
      </c>
      <c r="AN110" s="56">
        <f>IF(D110="","",IF(AK110&lt;'day lookup'!$I$1,0,MIN(AK110-'day lookup'!$I$1,AJ110)))</f>
        <v>176.42885410055524</v>
      </c>
      <c r="AO110" s="318">
        <f t="shared" si="47"/>
        <v>22018.354005274454</v>
      </c>
      <c r="AP110" s="10">
        <f>IF(Revised_Input!F110&gt;0,Revised_Input!F110,IF(Input!F110&lt;990000,Input!F110,""))</f>
        <v>3614.8958333</v>
      </c>
      <c r="AQ110" s="128"/>
      <c r="AS110" s="50"/>
      <c r="AT110" s="259"/>
      <c r="AU110" s="260"/>
      <c r="BL110" s="251"/>
      <c r="BN110" s="251"/>
      <c r="BO110" s="251"/>
    </row>
    <row r="111" spans="1:67">
      <c r="A111" s="67" t="str">
        <f ca="1">OFFSET('day lookup'!$A$1,WEEKDAY(B111)-1,0)</f>
        <v>TUE</v>
      </c>
      <c r="B111" s="28">
        <f>Input!A111</f>
        <v>42927</v>
      </c>
      <c r="C111" s="274">
        <f>IF(D111&lt;&gt;"",interp(D111,AreaCapacity!$A$3:$B$245,2),"")</f>
        <v>7765.1498793969849</v>
      </c>
      <c r="D111" s="10">
        <f>IF(AND(Revised_Input!B111&gt;0,Revised_Input!B111&lt;104000),Revised_Input!B111,IF(Input!B111&lt;990000,Input!B111,""))</f>
        <v>101527.13</v>
      </c>
      <c r="E111" s="10">
        <f>IF(Revised_Input!G111&gt;0,Revised_Input!G111/1.9835,IF(Input!G111&lt;990000,Input!G111,""))</f>
        <v>9.4632100000000001</v>
      </c>
      <c r="F111" s="10">
        <f>IF(Revised_Input!C111&gt;0,Revised_Input!C111,IF(Input!C111&lt;990000,Input!C111,""))</f>
        <v>138.04166670000001</v>
      </c>
      <c r="G111" s="10">
        <f>IF(Revised_Input!D111&gt;0,Revised_Input!D111,IF(Input!D111&lt;990000,Input!D111,""))</f>
        <v>9.2443749999999998</v>
      </c>
      <c r="H111" s="190">
        <f t="shared" si="24"/>
        <v>128.79729170000002</v>
      </c>
      <c r="I111" s="267">
        <f t="shared" si="25"/>
        <v>213.19370059085188</v>
      </c>
      <c r="J111" s="417" t="str">
        <f>IF(Input!H111="","",Input!H111)</f>
        <v>N</v>
      </c>
      <c r="K111" s="285">
        <f t="shared" si="26"/>
        <v>0</v>
      </c>
      <c r="L111" s="181">
        <f>IF(D111="","",IF(J111="Y",I111+G111,MIN(Input!I111,I111+G111-K111)))</f>
        <v>110</v>
      </c>
      <c r="M111" s="181">
        <f t="shared" si="27"/>
        <v>100.75562499999999</v>
      </c>
      <c r="N111" s="294">
        <f>IF(Revised_Input!E111&gt;0,Revised_Input!E111,IF(Input!E111&lt;990000,Input!E111,""))</f>
        <v>157.23958329999999</v>
      </c>
      <c r="O111" s="286">
        <f t="shared" si="28"/>
        <v>64180.130161722816</v>
      </c>
      <c r="P111" s="10">
        <f t="shared" si="29"/>
        <v>0</v>
      </c>
      <c r="Q111" s="302">
        <f t="shared" si="30"/>
        <v>0</v>
      </c>
      <c r="R111" s="305">
        <f>IF(D111="","",IF(J111="Y",Input!M111,0))</f>
        <v>0</v>
      </c>
      <c r="S111" s="288">
        <f t="shared" si="31"/>
        <v>0</v>
      </c>
      <c r="T111" s="285">
        <f>IF(D111="","",Input!L111)</f>
        <v>0</v>
      </c>
      <c r="U111" s="288">
        <f t="shared" si="32"/>
        <v>0</v>
      </c>
      <c r="V111" s="287">
        <f t="shared" si="33"/>
        <v>0</v>
      </c>
      <c r="W111" s="306">
        <f t="shared" si="34"/>
        <v>0</v>
      </c>
      <c r="X111" s="132">
        <f>IF(D111="","",Input!K111)</f>
        <v>0</v>
      </c>
      <c r="Y111" s="288">
        <f t="shared" si="35"/>
        <v>0</v>
      </c>
      <c r="Z111" s="309">
        <f t="shared" si="36"/>
        <v>21412.5</v>
      </c>
      <c r="AA111" s="56">
        <f t="shared" si="37"/>
        <v>100.75562499999999</v>
      </c>
      <c r="AB111" s="56">
        <f>IF(D111="","",Input!N111)</f>
        <v>0</v>
      </c>
      <c r="AC111" s="56">
        <f t="shared" si="38"/>
        <v>128.79729170000002</v>
      </c>
      <c r="AD111" s="56">
        <f>IF(D111="","",Input!J111)</f>
        <v>128.79729170000002</v>
      </c>
      <c r="AE111" s="56">
        <f t="shared" si="39"/>
        <v>0</v>
      </c>
      <c r="AF111" s="289">
        <f t="shared" si="40"/>
        <v>0</v>
      </c>
      <c r="AG111" s="19">
        <f t="shared" si="41"/>
        <v>-28.041666700000022</v>
      </c>
      <c r="AH111" s="19">
        <f t="shared" si="42"/>
        <v>-11629.3645834</v>
      </c>
      <c r="AI111" s="19">
        <f t="shared" si="43"/>
        <v>-23066.844651173902</v>
      </c>
      <c r="AJ111" s="317">
        <f t="shared" si="44"/>
        <v>204.2506458994547</v>
      </c>
      <c r="AK111" s="56">
        <f t="shared" si="45"/>
        <v>124597.58465117395</v>
      </c>
      <c r="AL111" s="56" t="b">
        <f>IF(D111="","",IF(AK110&lt;'day lookup'!$I$1,MIN('day lookup'!$I$1-AK110,AJ111)))</f>
        <v>0</v>
      </c>
      <c r="AM111" s="56">
        <f t="shared" si="46"/>
        <v>102371.37</v>
      </c>
      <c r="AN111" s="56">
        <f>IF(D111="","",IF(AK111&lt;'day lookup'!$I$1,0,MIN(AK111-'day lookup'!$I$1,AJ111)))</f>
        <v>204.2506458994547</v>
      </c>
      <c r="AO111" s="318">
        <f t="shared" si="47"/>
        <v>22222.604651173908</v>
      </c>
      <c r="AP111" s="10">
        <f>IF(Revised_Input!F111&gt;0,Revised_Input!F111,IF(Input!F111&lt;990000,Input!F111,""))</f>
        <v>3402.0833333</v>
      </c>
      <c r="AQ111" s="128"/>
      <c r="AS111" s="50"/>
      <c r="AT111" s="259"/>
      <c r="AU111" s="260"/>
      <c r="BL111" s="251"/>
      <c r="BN111" s="251"/>
      <c r="BO111" s="251"/>
    </row>
    <row r="112" spans="1:67">
      <c r="A112" s="67" t="str">
        <f ca="1">OFFSET('day lookup'!$A$1,WEEKDAY(B112)-1,0)</f>
        <v>WED</v>
      </c>
      <c r="B112" s="28">
        <f>Input!A112</f>
        <v>42928</v>
      </c>
      <c r="C112" s="274">
        <f>IF(D112&lt;&gt;"",interp(D112,AreaCapacity!$A$3:$B$245,2),"")</f>
        <v>7765.3695778894471</v>
      </c>
      <c r="D112" s="10">
        <f>IF(AND(Revised_Input!B112&gt;0,Revised_Input!B112&lt;104000),Revised_Input!B112,IF(Input!B112&lt;990000,Input!B112,""))</f>
        <v>101745.73</v>
      </c>
      <c r="E112" s="10">
        <f>IF(Revised_Input!G112&gt;0,Revised_Input!G112/1.9835,IF(Input!G112&lt;990000,Input!G112,""))</f>
        <v>9.4783299999999997</v>
      </c>
      <c r="F112" s="10">
        <f>IF(Revised_Input!C112&gt;0,Revised_Input!C112,IF(Input!C112&lt;990000,Input!C112,""))</f>
        <v>138.16666670000001</v>
      </c>
      <c r="G112" s="10">
        <f>IF(Revised_Input!D112&gt;0,Revised_Input!D112,IF(Input!D112&lt;990000,Input!D112,""))</f>
        <v>8.9071874999999991</v>
      </c>
      <c r="H112" s="190">
        <f t="shared" si="24"/>
        <v>129.25947920000002</v>
      </c>
      <c r="I112" s="267">
        <f t="shared" si="25"/>
        <v>248.94703531544809</v>
      </c>
      <c r="J112" s="417" t="str">
        <f>IF(Input!H112="","",Input!H112)</f>
        <v>N</v>
      </c>
      <c r="K112" s="285">
        <f t="shared" si="26"/>
        <v>0</v>
      </c>
      <c r="L112" s="181">
        <f>IF(D112="","",IF(J112="Y",I112+G112,MIN(Input!I112,I112+G112-K112)))</f>
        <v>110</v>
      </c>
      <c r="M112" s="181">
        <f t="shared" si="27"/>
        <v>101.09281250000001</v>
      </c>
      <c r="N112" s="294">
        <f>IF(Revised_Input!E112&gt;0,Revised_Input!E112,IF(Input!E112&lt;990000,Input!E112,""))</f>
        <v>206.79166670000001</v>
      </c>
      <c r="O112" s="286">
        <f t="shared" si="28"/>
        <v>64590.301432622269</v>
      </c>
      <c r="P112" s="10">
        <f t="shared" si="29"/>
        <v>0</v>
      </c>
      <c r="Q112" s="302">
        <f t="shared" si="30"/>
        <v>0</v>
      </c>
      <c r="R112" s="305">
        <f>IF(D112="","",IF(J112="Y",Input!M112,0))</f>
        <v>0</v>
      </c>
      <c r="S112" s="288">
        <f t="shared" si="31"/>
        <v>0</v>
      </c>
      <c r="T112" s="285">
        <f>IF(D112="","",Input!L112)</f>
        <v>0</v>
      </c>
      <c r="U112" s="288">
        <f t="shared" si="32"/>
        <v>0</v>
      </c>
      <c r="V112" s="287">
        <f t="shared" si="33"/>
        <v>0</v>
      </c>
      <c r="W112" s="306">
        <f t="shared" si="34"/>
        <v>0</v>
      </c>
      <c r="X112" s="132">
        <f>IF(D112="","",Input!K112)</f>
        <v>0</v>
      </c>
      <c r="Y112" s="288">
        <f t="shared" si="35"/>
        <v>0</v>
      </c>
      <c r="Z112" s="309">
        <f t="shared" si="36"/>
        <v>21412.5</v>
      </c>
      <c r="AA112" s="56">
        <f t="shared" si="37"/>
        <v>101.09281250000001</v>
      </c>
      <c r="AB112" s="56">
        <f>IF(D112="","",Input!N112)</f>
        <v>0</v>
      </c>
      <c r="AC112" s="56">
        <f t="shared" si="38"/>
        <v>129.25947920000002</v>
      </c>
      <c r="AD112" s="56">
        <f>IF(D112="","",Input!J112)</f>
        <v>129.25947920000002</v>
      </c>
      <c r="AE112" s="56">
        <f t="shared" si="39"/>
        <v>0</v>
      </c>
      <c r="AF112" s="289">
        <f t="shared" si="40"/>
        <v>0</v>
      </c>
      <c r="AG112" s="19">
        <f t="shared" si="41"/>
        <v>-28.166666700000007</v>
      </c>
      <c r="AH112" s="19">
        <f t="shared" si="42"/>
        <v>-11657.531250100001</v>
      </c>
      <c r="AI112" s="19">
        <f t="shared" si="43"/>
        <v>-23122.713234573352</v>
      </c>
      <c r="AJ112" s="317">
        <f t="shared" si="44"/>
        <v>274.46858339944129</v>
      </c>
      <c r="AK112" s="56">
        <f t="shared" si="45"/>
        <v>124872.0532345734</v>
      </c>
      <c r="AL112" s="56" t="b">
        <f>IF(D112="","",IF(AK111&lt;'day lookup'!$I$1,MIN('day lookup'!$I$1-AK111,AJ112)))</f>
        <v>0</v>
      </c>
      <c r="AM112" s="56">
        <f t="shared" si="46"/>
        <v>102371.37</v>
      </c>
      <c r="AN112" s="56">
        <f>IF(D112="","",IF(AK112&lt;'day lookup'!$I$1,0,MIN(AK112-'day lookup'!$I$1,AJ112)))</f>
        <v>274.46858339944129</v>
      </c>
      <c r="AO112" s="318">
        <f t="shared" si="47"/>
        <v>22497.073234573349</v>
      </c>
      <c r="AP112" s="10">
        <f>IF(Revised_Input!F112&gt;0,Revised_Input!F112,IF(Input!F112&lt;990000,Input!F112,""))</f>
        <v>3984.7222222</v>
      </c>
      <c r="AQ112" s="128"/>
      <c r="AS112" s="50"/>
      <c r="AT112" s="259"/>
      <c r="AU112" s="260"/>
      <c r="BL112" s="251"/>
      <c r="BN112" s="251"/>
      <c r="BO112" s="251"/>
    </row>
    <row r="113" spans="1:130">
      <c r="A113" s="67" t="str">
        <f ca="1">OFFSET('day lookup'!$A$1,WEEKDAY(B113)-1,0)</f>
        <v>THU</v>
      </c>
      <c r="B113" s="28">
        <f>Input!A113</f>
        <v>42929</v>
      </c>
      <c r="C113" s="274">
        <f>IF(D113&lt;&gt;"",interp(D113,AreaCapacity!$A$3:$B$245,2),"")</f>
        <v>7765.5290954773873</v>
      </c>
      <c r="D113" s="10">
        <f>IF(AND(Revised_Input!B113&gt;0,Revised_Input!B113&lt;104000),Revised_Input!B113,IF(Input!B113&lt;990000,Input!B113,""))</f>
        <v>101904.45</v>
      </c>
      <c r="E113" s="10">
        <f>IF(Revised_Input!G113&gt;0,Revised_Input!G113/1.9835,IF(Input!G113&lt;990000,Input!G113,""))</f>
        <v>9.4884199999999996</v>
      </c>
      <c r="F113" s="10">
        <f>IF(Revised_Input!C113&gt;0,Revised_Input!C113,IF(Input!C113&lt;990000,Input!C113,""))</f>
        <v>160.57291670000001</v>
      </c>
      <c r="G113" s="10">
        <f>IF(Revised_Input!D113&gt;0,Revised_Input!D113,IF(Input!D113&lt;990000,Input!D113,""))</f>
        <v>8.8706250000000004</v>
      </c>
      <c r="H113" s="190">
        <f t="shared" si="24"/>
        <v>151.70229170000002</v>
      </c>
      <c r="I113" s="267">
        <f t="shared" si="25"/>
        <v>241.21087807257436</v>
      </c>
      <c r="J113" s="417" t="str">
        <f>IF(Input!H113="","",Input!H113)</f>
        <v>N</v>
      </c>
      <c r="K113" s="285">
        <f t="shared" si="26"/>
        <v>0</v>
      </c>
      <c r="L113" s="181">
        <f>IF(D113="","",IF(J113="Y",I113+G113,MIN(Input!I113,I113+G113-K113)))</f>
        <v>110</v>
      </c>
      <c r="M113" s="181">
        <f>IF(D113="","",MAX(L113-G113,0))</f>
        <v>101.129375</v>
      </c>
      <c r="N113" s="294">
        <f>IF(Revised_Input!E113&gt;0,Revised_Input!E113,IF(Input!E113&lt;990000,Input!E113,""))</f>
        <v>200.4375</v>
      </c>
      <c r="O113" s="286">
        <f t="shared" si="28"/>
        <v>64987.869213872269</v>
      </c>
      <c r="P113" s="10">
        <f t="shared" si="29"/>
        <v>0</v>
      </c>
      <c r="Q113" s="302">
        <f t="shared" si="30"/>
        <v>0</v>
      </c>
      <c r="R113" s="305">
        <f>IF(D113="","",IF(J113="Y",Input!M113,0))</f>
        <v>0</v>
      </c>
      <c r="S113" s="288">
        <f t="shared" si="31"/>
        <v>0</v>
      </c>
      <c r="T113" s="285">
        <f>IF(D113="","",Input!L113)</f>
        <v>0</v>
      </c>
      <c r="U113" s="288">
        <f t="shared" si="32"/>
        <v>0</v>
      </c>
      <c r="V113" s="287">
        <f t="shared" si="33"/>
        <v>0</v>
      </c>
      <c r="W113" s="306">
        <f t="shared" si="34"/>
        <v>0</v>
      </c>
      <c r="X113" s="132">
        <f>IF(D113="","",Input!K113)</f>
        <v>0</v>
      </c>
      <c r="Y113" s="288">
        <f t="shared" si="35"/>
        <v>0</v>
      </c>
      <c r="Z113" s="309">
        <f t="shared" si="36"/>
        <v>21412.5</v>
      </c>
      <c r="AA113" s="56">
        <f t="shared" si="37"/>
        <v>101.129375</v>
      </c>
      <c r="AB113" s="56">
        <f>IF(D113="","",Input!N113)</f>
        <v>0</v>
      </c>
      <c r="AC113" s="56">
        <f t="shared" si="38"/>
        <v>151.70229170000002</v>
      </c>
      <c r="AD113" s="56">
        <f>IF(D113="","",Input!J113)</f>
        <v>151.70229170000002</v>
      </c>
      <c r="AE113" s="56">
        <f t="shared" si="39"/>
        <v>0</v>
      </c>
      <c r="AF113" s="289">
        <f t="shared" si="40"/>
        <v>0</v>
      </c>
      <c r="AG113" s="19">
        <f t="shared" si="41"/>
        <v>-50.572916700000022</v>
      </c>
      <c r="AH113" s="19">
        <f t="shared" si="42"/>
        <v>-11708.104166800002</v>
      </c>
      <c r="AI113" s="19">
        <f t="shared" si="43"/>
        <v>-23223.024614847804</v>
      </c>
      <c r="AJ113" s="317">
        <f t="shared" si="44"/>
        <v>259.03138027445129</v>
      </c>
      <c r="AK113" s="56">
        <f t="shared" si="45"/>
        <v>125131.08461484784</v>
      </c>
      <c r="AL113" s="56" t="b">
        <f>IF(D113="","",IF(AK112&lt;'day lookup'!$I$1,MIN('day lookup'!$I$1-AK112,AJ113)))</f>
        <v>0</v>
      </c>
      <c r="AM113" s="56">
        <f t="shared" si="46"/>
        <v>102371.37</v>
      </c>
      <c r="AN113" s="56">
        <f>IF(D113="","",IF(AK113&lt;'day lookup'!$I$1,0,MIN(AK113-'day lookup'!$I$1,AJ113)))</f>
        <v>259.03138027445129</v>
      </c>
      <c r="AO113" s="318">
        <f t="shared" si="47"/>
        <v>22756.104614847798</v>
      </c>
      <c r="AP113" s="10">
        <f>IF(Revised_Input!F113&gt;0,Revised_Input!F113,IF(Input!F113&lt;990000,Input!F113,""))</f>
        <v>5390.8472222</v>
      </c>
      <c r="AQ113" s="128"/>
      <c r="AS113" s="50"/>
      <c r="AT113" s="259"/>
      <c r="AU113" s="260"/>
      <c r="BL113" s="251"/>
      <c r="BN113" s="251"/>
      <c r="BO113" s="251"/>
    </row>
    <row r="114" spans="1:130">
      <c r="A114" s="67" t="str">
        <f ca="1">OFFSET('day lookup'!$A$1,WEEKDAY(B114)-1,0)</f>
        <v>FRI</v>
      </c>
      <c r="B114" s="28">
        <f>Input!A114</f>
        <v>42930</v>
      </c>
      <c r="C114" s="274">
        <f>IF(D114&lt;&gt;"",interp(D114,AreaCapacity!$A$3:$B$245,2),"")</f>
        <v>7765.6091457286429</v>
      </c>
      <c r="D114" s="10">
        <f>IF(AND(Revised_Input!B114&gt;0,Revised_Input!B114&lt;104000),Revised_Input!B114,IF(Input!B114&lt;990000,Input!B114,""))</f>
        <v>101984.1</v>
      </c>
      <c r="E114" s="10">
        <f>IF(Revised_Input!G114&gt;0,Revised_Input!G114/1.9835,IF(Input!G114&lt;990000,Input!G114,""))</f>
        <v>9.4934600000000007</v>
      </c>
      <c r="F114" s="10">
        <f>IF(Revised_Input!C114&gt;0,Revised_Input!C114,IF(Input!C114&lt;990000,Input!C114,""))</f>
        <v>177.875</v>
      </c>
      <c r="G114" s="10">
        <f>IF(Revised_Input!D114&gt;0,Revised_Input!D114,IF(Input!D114&lt;990000,Input!D114,""))</f>
        <v>9.4108333000000002</v>
      </c>
      <c r="H114" s="190">
        <f t="shared" si="24"/>
        <v>168.46416669999999</v>
      </c>
      <c r="I114" s="267">
        <f t="shared" si="25"/>
        <v>218.11391608745083</v>
      </c>
      <c r="J114" s="417" t="str">
        <f>IF(Input!H114="","",Input!H114)</f>
        <v>N</v>
      </c>
      <c r="K114" s="285">
        <f t="shared" si="26"/>
        <v>0</v>
      </c>
      <c r="L114" s="181">
        <f>IF(D114="","",IF(J114="Y",I114+G114,MIN(Input!I114,I114+G114-K114)))</f>
        <v>110</v>
      </c>
      <c r="M114" s="181">
        <f t="shared" si="27"/>
        <v>100.58916669999999</v>
      </c>
      <c r="N114" s="294">
        <f>IF(Revised_Input!E114&gt;0,Revised_Input!E114,IF(Input!E114&lt;990000,Input!E114,""))</f>
        <v>159.79166670000001</v>
      </c>
      <c r="O114" s="286">
        <f t="shared" si="28"/>
        <v>65304.815984771718</v>
      </c>
      <c r="P114" s="10">
        <f t="shared" si="29"/>
        <v>0</v>
      </c>
      <c r="Q114" s="302">
        <f t="shared" si="30"/>
        <v>0</v>
      </c>
      <c r="R114" s="305">
        <f>IF(D114="","",IF(J114="Y",Input!M114,0))</f>
        <v>0</v>
      </c>
      <c r="S114" s="288">
        <f t="shared" si="31"/>
        <v>0</v>
      </c>
      <c r="T114" s="285">
        <f>IF(D114="","",Input!L114)</f>
        <v>0</v>
      </c>
      <c r="U114" s="288">
        <f t="shared" si="32"/>
        <v>0</v>
      </c>
      <c r="V114" s="287">
        <f t="shared" si="33"/>
        <v>0</v>
      </c>
      <c r="W114" s="306">
        <f t="shared" si="34"/>
        <v>0</v>
      </c>
      <c r="X114" s="132">
        <f>IF(D114="","",Input!K114)</f>
        <v>0</v>
      </c>
      <c r="Y114" s="288">
        <f t="shared" si="35"/>
        <v>0</v>
      </c>
      <c r="Z114" s="309">
        <f t="shared" si="36"/>
        <v>21412.5</v>
      </c>
      <c r="AA114" s="56">
        <f>IF(D114="","",M114+P114+V114+X114)</f>
        <v>100.58916669999999</v>
      </c>
      <c r="AB114" s="56">
        <f>IF(D114="","",Input!N114)</f>
        <v>0</v>
      </c>
      <c r="AC114" s="56">
        <f t="shared" si="38"/>
        <v>168.46416669999999</v>
      </c>
      <c r="AD114" s="56">
        <f>IF(D114="","",Input!J114)</f>
        <v>168.46416669999999</v>
      </c>
      <c r="AE114" s="56">
        <f t="shared" si="39"/>
        <v>0</v>
      </c>
      <c r="AF114" s="289">
        <f t="shared" si="40"/>
        <v>0</v>
      </c>
      <c r="AG114" s="19">
        <f t="shared" si="41"/>
        <v>-67.875</v>
      </c>
      <c r="AH114" s="19">
        <f t="shared" si="42"/>
        <v>-11775.979166800002</v>
      </c>
      <c r="AI114" s="19">
        <f t="shared" si="43"/>
        <v>-23357.654677347804</v>
      </c>
      <c r="AJ114" s="317">
        <f t="shared" si="44"/>
        <v>214.28006250000874</v>
      </c>
      <c r="AK114" s="56">
        <f t="shared" si="45"/>
        <v>125345.36467734785</v>
      </c>
      <c r="AL114" s="56" t="b">
        <f>IF(D114="","",IF(AK113&lt;'day lookup'!$I$1,MIN('day lookup'!$I$1-AK113,AJ114)))</f>
        <v>0</v>
      </c>
      <c r="AM114" s="56">
        <f t="shared" si="46"/>
        <v>102371.37</v>
      </c>
      <c r="AN114" s="56">
        <f>IF(D114="","",IF(AK114&lt;'day lookup'!$I$1,0,MIN(AK114-'day lookup'!$I$1,AJ114)))</f>
        <v>214.28006250000874</v>
      </c>
      <c r="AO114" s="318">
        <f t="shared" si="47"/>
        <v>22970.384677347807</v>
      </c>
      <c r="AP114" s="10">
        <f>IF(Revised_Input!F114&gt;0,Revised_Input!F114,IF(Input!F114&lt;990000,Input!F114,""))</f>
        <v>4059.7916667</v>
      </c>
      <c r="AQ114" s="128"/>
      <c r="AS114" s="50"/>
      <c r="AT114" s="259"/>
      <c r="AU114" s="260"/>
      <c r="BL114" s="251"/>
      <c r="BN114" s="251"/>
      <c r="BO114" s="251"/>
    </row>
    <row r="115" spans="1:130">
      <c r="A115" s="67" t="str">
        <f ca="1">OFFSET('day lookup'!$A$1,WEEKDAY(B115)-1,0)</f>
        <v>SAT</v>
      </c>
      <c r="B115" s="28">
        <f>Input!A115</f>
        <v>42931</v>
      </c>
      <c r="C115" s="274">
        <f>IF(D115&lt;&gt;"",interp(D115,AreaCapacity!$A$3:$B$245,2),"")</f>
        <v>7765.6394271356785</v>
      </c>
      <c r="D115" s="10">
        <f>IF(AND(Revised_Input!B115&gt;0,Revised_Input!B115&lt;104000),Revised_Input!B115,IF(Input!B115&lt;990000,Input!B115,""))</f>
        <v>102014.23</v>
      </c>
      <c r="E115" s="10">
        <f>IF(Revised_Input!G115&gt;0,Revised_Input!G115/1.9835,IF(Input!G115&lt;990000,Input!G115,""))</f>
        <v>9.4934600000000007</v>
      </c>
      <c r="F115" s="10">
        <f>IF(Revised_Input!C115&gt;0,Revised_Input!C115,IF(Input!C115&lt;990000,Input!C115,""))</f>
        <v>189.95833329999999</v>
      </c>
      <c r="G115" s="10">
        <f>IF(Revised_Input!D115&gt;0,Revised_Input!D115,IF(Input!D115&lt;990000,Input!D115,""))</f>
        <v>9.5195833000000007</v>
      </c>
      <c r="H115" s="190">
        <f t="shared" si="24"/>
        <v>180.43875</v>
      </c>
      <c r="I115" s="267">
        <f t="shared" si="25"/>
        <v>205.12253014115961</v>
      </c>
      <c r="J115" s="417" t="str">
        <f>IF(Input!H115="","",Input!H115)</f>
        <v>N</v>
      </c>
      <c r="K115" s="285">
        <f t="shared" si="26"/>
        <v>0</v>
      </c>
      <c r="L115" s="181">
        <f>IF(D115="","",IF(J115="Y",I115+G115,MIN(Input!I115,I115+G115-K115)))</f>
        <v>110</v>
      </c>
      <c r="M115" s="181">
        <f t="shared" si="27"/>
        <v>100.48041670000001</v>
      </c>
      <c r="N115" s="294">
        <f>IF(Revised_Input!E115&gt;0,Revised_Input!E115,IF(Input!E115&lt;990000,Input!E115,""))</f>
        <v>120.60625</v>
      </c>
      <c r="O115" s="286">
        <f t="shared" si="28"/>
        <v>65544.038481646712</v>
      </c>
      <c r="P115" s="10">
        <f t="shared" si="29"/>
        <v>0</v>
      </c>
      <c r="Q115" s="302">
        <f t="shared" si="30"/>
        <v>0</v>
      </c>
      <c r="R115" s="305">
        <f>IF(D115="","",IF(J115="Y",Input!M115,0))</f>
        <v>0</v>
      </c>
      <c r="S115" s="288">
        <f t="shared" si="31"/>
        <v>0</v>
      </c>
      <c r="T115" s="285">
        <f>IF(D115="","",Input!L115)</f>
        <v>0</v>
      </c>
      <c r="U115" s="288">
        <f t="shared" si="32"/>
        <v>0</v>
      </c>
      <c r="V115" s="287">
        <f t="shared" si="33"/>
        <v>0</v>
      </c>
      <c r="W115" s="306">
        <f t="shared" si="34"/>
        <v>0</v>
      </c>
      <c r="X115" s="132">
        <f>IF(D115="","",Input!K115)</f>
        <v>0</v>
      </c>
      <c r="Y115" s="288">
        <f t="shared" si="35"/>
        <v>0</v>
      </c>
      <c r="Z115" s="309">
        <f t="shared" si="36"/>
        <v>21412.5</v>
      </c>
      <c r="AA115" s="56">
        <f>IF(D115="","",M115+P115+V115+X115)</f>
        <v>100.48041670000001</v>
      </c>
      <c r="AB115" s="56">
        <f>IF(D115="","",Input!N115)</f>
        <v>0</v>
      </c>
      <c r="AC115" s="56">
        <f t="shared" si="38"/>
        <v>180.43875</v>
      </c>
      <c r="AD115" s="56">
        <f>IF(D115="","",Input!J115)</f>
        <v>180.43875</v>
      </c>
      <c r="AE115" s="56">
        <f t="shared" si="39"/>
        <v>0</v>
      </c>
      <c r="AF115" s="289">
        <f t="shared" si="40"/>
        <v>0</v>
      </c>
      <c r="AG115" s="19">
        <f t="shared" si="41"/>
        <v>-79.958333299999993</v>
      </c>
      <c r="AH115" s="19">
        <f t="shared" si="42"/>
        <v>-11855.937500100001</v>
      </c>
      <c r="AI115" s="19">
        <f t="shared" si="43"/>
        <v>-23516.252031448352</v>
      </c>
      <c r="AJ115" s="317">
        <f t="shared" si="44"/>
        <v>188.72735410054008</v>
      </c>
      <c r="AK115" s="56">
        <f t="shared" si="45"/>
        <v>125534.0920314484</v>
      </c>
      <c r="AL115" s="56" t="b">
        <f>IF(D115="","",IF(AK114&lt;'day lookup'!$I$1,MIN('day lookup'!$I$1-AK114,AJ115)))</f>
        <v>0</v>
      </c>
      <c r="AM115" s="56">
        <f t="shared" si="46"/>
        <v>102371.37</v>
      </c>
      <c r="AN115" s="56">
        <f>IF(D115="","",IF(AK115&lt;'day lookup'!$I$1,0,MIN(AK115-'day lookup'!$I$1,AJ115)))</f>
        <v>188.72735410054008</v>
      </c>
      <c r="AO115" s="318">
        <f t="shared" si="47"/>
        <v>23159.112031448349</v>
      </c>
      <c r="AP115" s="10">
        <f>IF(Revised_Input!F115&gt;0,Revised_Input!F115,IF(Input!F115&lt;990000,Input!F115,""))</f>
        <v>3794.0625</v>
      </c>
      <c r="AQ115" s="50"/>
      <c r="AS115" s="50"/>
      <c r="AT115" s="259"/>
      <c r="AU115" s="260"/>
      <c r="BL115" s="251"/>
      <c r="BN115" s="251"/>
      <c r="BO115" s="251"/>
    </row>
    <row r="116" spans="1:130">
      <c r="A116" s="67" t="str">
        <f ca="1">OFFSET('day lookup'!$A$1,WEEKDAY(B116)-1,0)</f>
        <v>SUN</v>
      </c>
      <c r="B116" s="28">
        <f>Input!A116</f>
        <v>42932</v>
      </c>
      <c r="C116" s="274">
        <f>IF(D116&lt;&gt;"",interp(D116,AreaCapacity!$A$3:$B$245,2),"")</f>
        <v>7765.6594572864324</v>
      </c>
      <c r="D116" s="10">
        <f>IF(AND(Revised_Input!B116&gt;0,Revised_Input!B116&lt;104000),Revised_Input!B116,IF(Input!B116&lt;990000,Input!B116,""))</f>
        <v>102034.16</v>
      </c>
      <c r="E116" s="10">
        <f>IF(Revised_Input!G116&gt;0,Revised_Input!G116/1.9835,IF(Input!G116&lt;990000,Input!G116,""))</f>
        <v>9.4984999999999999</v>
      </c>
      <c r="F116" s="10">
        <f>IF(Revised_Input!C116&gt;0,Revised_Input!C116,IF(Input!C116&lt;990000,Input!C116,""))</f>
        <v>190.03125</v>
      </c>
      <c r="G116" s="10">
        <f>IF(Revised_Input!D116&gt;0,Revised_Input!D116,IF(Input!D116&lt;990000,Input!D116,""))</f>
        <v>9.3012499999999996</v>
      </c>
      <c r="H116" s="190">
        <f t="shared" si="24"/>
        <v>180.73</v>
      </c>
      <c r="I116" s="267">
        <f t="shared" si="25"/>
        <v>200.27639513486642</v>
      </c>
      <c r="J116" s="417" t="str">
        <f>IF(Input!H116="","",Input!H116)</f>
        <v>N</v>
      </c>
      <c r="K116" s="285">
        <f t="shared" si="26"/>
        <v>0</v>
      </c>
      <c r="L116" s="181">
        <f>IF(D116="","",IF(J116="Y",I116+G116,MIN(Input!I116,I116+G116-K116)))</f>
        <v>110</v>
      </c>
      <c r="M116" s="181">
        <f t="shared" si="27"/>
        <v>100.69875</v>
      </c>
      <c r="N116" s="294">
        <f>IF(Revised_Input!E116&gt;0,Revised_Input!E116,IF(Input!E116&lt;990000,Input!E116,""))</f>
        <v>85.108333299999998</v>
      </c>
      <c r="O116" s="286">
        <f t="shared" si="28"/>
        <v>65712.850860747261</v>
      </c>
      <c r="P116" s="10">
        <f t="shared" si="29"/>
        <v>0</v>
      </c>
      <c r="Q116" s="302">
        <f t="shared" si="30"/>
        <v>0</v>
      </c>
      <c r="R116" s="305">
        <f>IF(D116="","",IF(J116="Y",Input!M116,0))</f>
        <v>0</v>
      </c>
      <c r="S116" s="288">
        <f t="shared" si="31"/>
        <v>0</v>
      </c>
      <c r="T116" s="285">
        <f>IF(D116="","",Input!L116)</f>
        <v>0</v>
      </c>
      <c r="U116" s="288">
        <f t="shared" si="32"/>
        <v>0</v>
      </c>
      <c r="V116" s="287">
        <f t="shared" si="33"/>
        <v>0</v>
      </c>
      <c r="W116" s="306">
        <f t="shared" si="34"/>
        <v>0</v>
      </c>
      <c r="X116" s="132">
        <f>IF(D116="","",Input!K116)</f>
        <v>0</v>
      </c>
      <c r="Y116" s="288">
        <f t="shared" si="35"/>
        <v>0</v>
      </c>
      <c r="Z116" s="309">
        <f t="shared" si="36"/>
        <v>21412.5</v>
      </c>
      <c r="AA116" s="56">
        <f t="shared" si="37"/>
        <v>100.69875</v>
      </c>
      <c r="AB116" s="56">
        <f>IF(D116="","",Input!N116)</f>
        <v>0</v>
      </c>
      <c r="AC116" s="56">
        <f t="shared" si="38"/>
        <v>180.73</v>
      </c>
      <c r="AD116" s="56">
        <f>IF(D116="","",Input!J116)</f>
        <v>180.73</v>
      </c>
      <c r="AE116" s="56">
        <f t="shared" si="39"/>
        <v>0</v>
      </c>
      <c r="AF116" s="289">
        <f t="shared" si="40"/>
        <v>0</v>
      </c>
      <c r="AG116" s="19">
        <f t="shared" si="41"/>
        <v>-80.031249999999986</v>
      </c>
      <c r="AH116" s="19">
        <f t="shared" si="42"/>
        <v>-11935.968750100001</v>
      </c>
      <c r="AI116" s="19">
        <f t="shared" si="43"/>
        <v>-23674.994015823351</v>
      </c>
      <c r="AJ116" s="317">
        <f t="shared" si="44"/>
        <v>178.67198437500755</v>
      </c>
      <c r="AK116" s="56">
        <f t="shared" si="45"/>
        <v>125712.7640158234</v>
      </c>
      <c r="AL116" s="56" t="b">
        <f>IF(D116="","",IF(AK115&lt;'day lookup'!$I$1,MIN('day lookup'!$I$1-AK115,AJ116)))</f>
        <v>0</v>
      </c>
      <c r="AM116" s="56">
        <f t="shared" si="46"/>
        <v>102371.37</v>
      </c>
      <c r="AN116" s="56">
        <f>IF(D116="","",IF(AK116&lt;'day lookup'!$I$1,0,MIN(AK116-'day lookup'!$I$1,AJ116)))</f>
        <v>178.67198437500755</v>
      </c>
      <c r="AO116" s="318">
        <f t="shared" si="47"/>
        <v>23337.784015823356</v>
      </c>
      <c r="AP116" s="10">
        <f>IF(Revised_Input!F116&gt;0,Revised_Input!F116,IF(Input!F116&lt;990000,Input!F116,""))</f>
        <v>3346.3541667</v>
      </c>
      <c r="AQ116" s="50"/>
      <c r="AS116" s="50"/>
      <c r="AT116" s="259"/>
      <c r="AU116" s="260"/>
      <c r="BL116" s="251"/>
      <c r="BN116" s="251"/>
      <c r="BO116" s="251"/>
    </row>
    <row r="117" spans="1:130">
      <c r="A117" s="67" t="str">
        <f ca="1">OFFSET('day lookup'!$A$1,WEEKDAY(B117)-1,0)</f>
        <v>MON</v>
      </c>
      <c r="B117" s="28">
        <f>Input!A117</f>
        <v>42933</v>
      </c>
      <c r="C117" s="274">
        <f>IF(D117&lt;&gt;"",interp(D117,AreaCapacity!$A$3:$B$245,2),"")</f>
        <v>7765.6892462311562</v>
      </c>
      <c r="D117" s="10">
        <f>IF(AND(Revised_Input!B117&gt;0,Revised_Input!B117&lt;104000),Revised_Input!B117,IF(Input!B117&lt;990000,Input!B117,""))</f>
        <v>102063.8</v>
      </c>
      <c r="E117" s="10">
        <f>IF(Revised_Input!G117&gt;0,Revised_Input!G117/1.9835,IF(Input!G117&lt;990000,Input!G117,""))</f>
        <v>9.4984999999999999</v>
      </c>
      <c r="F117" s="10">
        <f>IF(Revised_Input!C117&gt;0,Revised_Input!C117,IF(Input!C117&lt;990000,Input!C117,""))</f>
        <v>189.20833329999999</v>
      </c>
      <c r="G117" s="10">
        <f>IF(Revised_Input!D117&gt;0,Revised_Input!D117,IF(Input!D117&lt;990000,Input!D117,""))</f>
        <v>8.7214583000000001</v>
      </c>
      <c r="H117" s="190">
        <f t="shared" si="24"/>
        <v>180.486875</v>
      </c>
      <c r="I117" s="267">
        <f>IF(D117="","",(D117-D116)/1.9835+E117+H117)</f>
        <v>204.92865707713608</v>
      </c>
      <c r="J117" s="417" t="str">
        <f>IF(Input!H117="","",Input!H117)</f>
        <v>N</v>
      </c>
      <c r="K117" s="285">
        <f t="shared" si="26"/>
        <v>0</v>
      </c>
      <c r="L117" s="181">
        <f>IF(D117="","",IF(J117="Y",I117+G117,MIN(Input!I117,I117+G117-K117)))</f>
        <v>110</v>
      </c>
      <c r="M117" s="181">
        <f t="shared" si="27"/>
        <v>101.27854170000001</v>
      </c>
      <c r="N117" s="294">
        <f>IF(Revised_Input!E117&gt;0,Revised_Input!E117,IF(Input!E117&lt;990000,Input!E117,""))</f>
        <v>79.703125</v>
      </c>
      <c r="O117" s="286">
        <f t="shared" si="28"/>
        <v>65870.942009184757</v>
      </c>
      <c r="P117" s="10">
        <f t="shared" si="29"/>
        <v>0</v>
      </c>
      <c r="Q117" s="302">
        <f t="shared" si="30"/>
        <v>0</v>
      </c>
      <c r="R117" s="305">
        <f>IF(D117="","",IF(J117="Y",Input!M117,0))</f>
        <v>0</v>
      </c>
      <c r="S117" s="288">
        <f t="shared" si="31"/>
        <v>0</v>
      </c>
      <c r="T117" s="285">
        <f>IF(D117="","",Input!L117)</f>
        <v>0</v>
      </c>
      <c r="U117" s="288">
        <f t="shared" si="32"/>
        <v>0</v>
      </c>
      <c r="V117" s="287">
        <f t="shared" si="33"/>
        <v>0</v>
      </c>
      <c r="W117" s="306">
        <f t="shared" si="34"/>
        <v>0</v>
      </c>
      <c r="X117" s="132">
        <f>IF(D117="","",Input!K117)</f>
        <v>0</v>
      </c>
      <c r="Y117" s="288">
        <f t="shared" si="35"/>
        <v>0</v>
      </c>
      <c r="Z117" s="309">
        <f t="shared" si="36"/>
        <v>21412.5</v>
      </c>
      <c r="AA117" s="56">
        <f t="shared" si="37"/>
        <v>101.27854170000001</v>
      </c>
      <c r="AB117" s="56">
        <f>IF(D117="","",Input!N117)</f>
        <v>0</v>
      </c>
      <c r="AC117" s="56">
        <f t="shared" si="38"/>
        <v>180.486875</v>
      </c>
      <c r="AD117" s="56">
        <f>IF(D117="","",Input!J117)</f>
        <v>180.486875</v>
      </c>
      <c r="AE117" s="56">
        <f t="shared" si="39"/>
        <v>0</v>
      </c>
      <c r="AF117" s="289">
        <f t="shared" si="40"/>
        <v>0</v>
      </c>
      <c r="AG117" s="19">
        <f>IF(D117="","",AA117-AC117+AB117)</f>
        <v>-79.208333299999993</v>
      </c>
      <c r="AH117" s="19">
        <f>IF(D117="","",AH116+AG117)</f>
        <v>-12015.1770834</v>
      </c>
      <c r="AI117" s="19">
        <f>IF(D117="","",AH117*1.9835)</f>
        <v>-23832.103744923901</v>
      </c>
      <c r="AJ117" s="317">
        <f t="shared" si="44"/>
        <v>186.74972910054939</v>
      </c>
      <c r="AK117" s="56">
        <f t="shared" si="45"/>
        <v>125899.51374492396</v>
      </c>
      <c r="AL117" s="56" t="b">
        <f>IF(D117="","",IF(AK116&lt;'day lookup'!$I$1,MIN('day lookup'!$I$1-AK116,AJ117)))</f>
        <v>0</v>
      </c>
      <c r="AM117" s="56">
        <f t="shared" si="46"/>
        <v>102371.37</v>
      </c>
      <c r="AN117" s="56">
        <f>IF(D117="","",IF(AK117&lt;'day lookup'!$I$1,0,MIN(AK117-'day lookup'!$I$1,AJ117)))</f>
        <v>186.74972910054939</v>
      </c>
      <c r="AO117" s="318">
        <f t="shared" si="47"/>
        <v>23524.533744923905</v>
      </c>
      <c r="AP117" s="10">
        <f>IF(Revised_Input!F117&gt;0,Revised_Input!F117,IF(Input!F117&lt;990000,Input!F117,""))</f>
        <v>3015.625</v>
      </c>
      <c r="AQ117" s="50"/>
      <c r="AS117" s="50"/>
      <c r="AT117" s="259"/>
      <c r="AU117" s="260"/>
      <c r="BL117" s="251"/>
      <c r="BN117" s="251"/>
      <c r="BO117" s="251"/>
    </row>
    <row r="118" spans="1:130" s="666" customFormat="1">
      <c r="A118" s="642" t="str">
        <f ca="1">OFFSET('day lookup'!$A$1,WEEKDAY(B118)-1,0)</f>
        <v>TUE</v>
      </c>
      <c r="B118" s="643">
        <f>Input!A118</f>
        <v>42934</v>
      </c>
      <c r="C118" s="644">
        <f>IF(D118&lt;&gt;"",interp(D118,AreaCapacity!$A$3:$B$245,2),"")</f>
        <v>7765.6995075376881</v>
      </c>
      <c r="D118" s="638">
        <f>IF(AND(Revised_Input!B118&gt;0,Revised_Input!B118&lt;104000),Revised_Input!B118,IF(Input!B118&lt;990000,Input!B118,""))</f>
        <v>102074.01</v>
      </c>
      <c r="E118" s="638">
        <f>IF(Revised_Input!G118&gt;0,Revised_Input!G118/1.9835,IF(Input!G118&lt;990000,Input!G118,""))</f>
        <v>9.4984999999999999</v>
      </c>
      <c r="F118" s="638">
        <f>IF(Revised_Input!C118&gt;0,Revised_Input!C118,IF(Input!C118&lt;990000,Input!C118,""))</f>
        <v>187.94791670000001</v>
      </c>
      <c r="G118" s="638">
        <f>IF(Revised_Input!D118&gt;0,Revised_Input!D118,IF(Input!D118&lt;990000,Input!D118,""))</f>
        <v>8.2468749999999993</v>
      </c>
      <c r="H118" s="636">
        <f>IF(D118="","",F118-G118)</f>
        <v>179.70104170000002</v>
      </c>
      <c r="I118" s="637">
        <f>IF(D118="","",(D118-D117)/1.9835+E118+H118)</f>
        <v>194.34700829944134</v>
      </c>
      <c r="J118" s="645" t="s">
        <v>347</v>
      </c>
      <c r="K118" s="646">
        <f t="shared" si="26"/>
        <v>0</v>
      </c>
      <c r="L118" s="635">
        <f>IF(D118="","",IF(J118="Y",I118+G118,MIN(Input!I118,I118+G118-K118)))</f>
        <v>110</v>
      </c>
      <c r="M118" s="635">
        <f>IF(D118="","",MAX(L118-G118,0))</f>
        <v>101.753125</v>
      </c>
      <c r="N118" s="647">
        <f>IF(Revised_Input!E118&gt;0,Revised_Input!E118,IF(Input!E118&lt;990000,Input!E118,""))</f>
        <v>93.173958299999995</v>
      </c>
      <c r="O118" s="648">
        <f t="shared" si="28"/>
        <v>66055.752555472805</v>
      </c>
      <c r="P118" s="638">
        <f t="shared" si="29"/>
        <v>0</v>
      </c>
      <c r="Q118" s="649">
        <f t="shared" si="30"/>
        <v>0</v>
      </c>
      <c r="R118" s="650">
        <f>IF(D118="","",IF(J118="Y",Input!M118,0))</f>
        <v>0</v>
      </c>
      <c r="S118" s="651">
        <f t="shared" si="31"/>
        <v>0</v>
      </c>
      <c r="T118" s="646">
        <f>IF(D118="","",Input!L118)</f>
        <v>0</v>
      </c>
      <c r="U118" s="651">
        <f t="shared" si="32"/>
        <v>0</v>
      </c>
      <c r="V118" s="652">
        <f t="shared" si="33"/>
        <v>0</v>
      </c>
      <c r="W118" s="653">
        <f t="shared" si="34"/>
        <v>0</v>
      </c>
      <c r="X118" s="499">
        <f>IF(D118="","",Input!K118)</f>
        <v>0</v>
      </c>
      <c r="Y118" s="651">
        <f t="shared" si="35"/>
        <v>0</v>
      </c>
      <c r="Z118" s="654">
        <f t="shared" si="36"/>
        <v>21412.5</v>
      </c>
      <c r="AA118" s="655">
        <f>IF(D118="","",M118+P118+V118+X118)</f>
        <v>101.753125</v>
      </c>
      <c r="AB118" s="655">
        <f>IF(D118="","",Input!N118)</f>
        <v>0</v>
      </c>
      <c r="AC118" s="655">
        <f>IF(D118="","",H118)</f>
        <v>179.70104170000002</v>
      </c>
      <c r="AD118" s="655">
        <f>IF(D118="","",Input!J118)</f>
        <v>179.70104170000002</v>
      </c>
      <c r="AE118" s="655">
        <f t="shared" si="39"/>
        <v>0</v>
      </c>
      <c r="AF118" s="656">
        <f t="shared" si="40"/>
        <v>0</v>
      </c>
      <c r="AG118" s="657">
        <f t="shared" si="41"/>
        <v>-77.947916700000022</v>
      </c>
      <c r="AH118" s="657">
        <f t="shared" si="42"/>
        <v>-12093.125000100001</v>
      </c>
      <c r="AI118" s="657">
        <f t="shared" si="43"/>
        <v>-23986.713437698352</v>
      </c>
      <c r="AJ118" s="658">
        <f>IF(D118="","",MAX(((I118-M118)-(E118-K118))*1.9835,0))</f>
        <v>164.81969277444193</v>
      </c>
      <c r="AK118" s="655">
        <f>IF(D118="","",AK117+AJ118)</f>
        <v>126064.3334376984</v>
      </c>
      <c r="AL118" s="655" t="b">
        <f>IF(D118="","",IF(AK117&lt;'day lookup'!$I$1,MIN('day lookup'!$I$1-AK117,AJ118)))</f>
        <v>0</v>
      </c>
      <c r="AM118" s="655">
        <f t="shared" si="46"/>
        <v>102371.37</v>
      </c>
      <c r="AN118" s="655">
        <f>IF(D118="","",IF(AK118&lt;'day lookup'!$I$1,0,MIN(AK118-'day lookup'!$I$1,AJ118)))</f>
        <v>164.81969277444193</v>
      </c>
      <c r="AO118" s="659">
        <f>IF(D118="","",AO117+AN118)</f>
        <v>23689.353437698348</v>
      </c>
      <c r="AP118" s="638">
        <f>IF(Revised_Input!F118&gt;0,Revised_Input!F118,IF(Input!F118&lt;990000,Input!F118,""))</f>
        <v>2722.8125</v>
      </c>
      <c r="AQ118" s="660"/>
      <c r="AR118" s="661"/>
      <c r="AS118" s="660"/>
      <c r="AT118" s="662"/>
      <c r="AU118" s="663"/>
      <c r="AV118" s="664"/>
      <c r="AW118" s="664"/>
      <c r="AX118" s="664"/>
      <c r="AY118" s="664"/>
      <c r="AZ118" s="664"/>
      <c r="BA118" s="664"/>
      <c r="BB118" s="499"/>
      <c r="BC118" s="664"/>
      <c r="BD118" s="664"/>
      <c r="BE118" s="664"/>
      <c r="BF118" s="664"/>
      <c r="BG118" s="664"/>
      <c r="BH118" s="499"/>
      <c r="BI118" s="664"/>
      <c r="BJ118" s="664"/>
      <c r="BK118" s="499"/>
      <c r="BL118" s="665"/>
      <c r="BM118" s="499"/>
      <c r="BN118" s="665"/>
      <c r="BO118" s="665"/>
      <c r="BP118" s="664"/>
      <c r="BQ118" s="664"/>
      <c r="BR118" s="664"/>
      <c r="BS118" s="664"/>
      <c r="BT118" s="664"/>
      <c r="BU118" s="664"/>
      <c r="BV118" s="664"/>
      <c r="BW118" s="664"/>
      <c r="BX118" s="664"/>
      <c r="BY118" s="664"/>
      <c r="BZ118" s="664"/>
      <c r="CA118" s="664"/>
      <c r="CB118" s="664"/>
      <c r="CC118" s="664"/>
      <c r="CD118" s="664"/>
      <c r="CE118" s="664"/>
      <c r="CF118" s="664"/>
      <c r="CG118" s="664"/>
      <c r="CH118" s="664"/>
      <c r="CI118" s="664"/>
      <c r="CJ118" s="664"/>
      <c r="CK118" s="664"/>
      <c r="CL118" s="664"/>
      <c r="CM118" s="664"/>
      <c r="CN118" s="664"/>
      <c r="CO118" s="664"/>
      <c r="CP118" s="664"/>
      <c r="CQ118" s="664"/>
      <c r="CR118" s="664"/>
      <c r="CS118" s="664"/>
      <c r="CT118" s="664"/>
      <c r="CU118" s="664"/>
      <c r="CV118" s="664"/>
      <c r="CW118" s="664"/>
      <c r="CX118" s="664"/>
      <c r="CY118" s="664"/>
      <c r="CZ118" s="664"/>
      <c r="DA118" s="664"/>
      <c r="DB118" s="664"/>
      <c r="DC118" s="664"/>
      <c r="DD118" s="664"/>
      <c r="DE118" s="664"/>
      <c r="DF118" s="664"/>
      <c r="DG118" s="664"/>
      <c r="DH118" s="664"/>
      <c r="DI118" s="664"/>
      <c r="DJ118" s="664"/>
      <c r="DK118" s="664"/>
      <c r="DL118" s="664"/>
      <c r="DM118" s="664"/>
      <c r="DN118" s="664"/>
      <c r="DO118" s="664"/>
      <c r="DP118" s="664"/>
      <c r="DQ118" s="664"/>
      <c r="DR118" s="664"/>
      <c r="DS118" s="664"/>
      <c r="DT118" s="664"/>
      <c r="DU118" s="664"/>
      <c r="DV118" s="664"/>
      <c r="DW118" s="664"/>
      <c r="DX118" s="664"/>
      <c r="DY118" s="664"/>
      <c r="DZ118" s="664"/>
    </row>
    <row r="119" spans="1:130">
      <c r="A119" s="67" t="str">
        <f ca="1">OFFSET('day lookup'!$A$1,WEEKDAY(B119)-1,0)</f>
        <v>WED</v>
      </c>
      <c r="B119" s="28">
        <f>Input!A119</f>
        <v>42935</v>
      </c>
      <c r="C119" s="274">
        <f>IF(D119&lt;&gt;"",interp(D119,AreaCapacity!$A$3:$B$245,2),"")</f>
        <v>7765.6995075376881</v>
      </c>
      <c r="D119" s="10">
        <f>IF(AND(Revised_Input!B119&gt;0,Revised_Input!B119&lt;104000),Revised_Input!B119,IF(Input!B119&lt;990000,Input!B119,""))</f>
        <v>102074.01</v>
      </c>
      <c r="E119" s="10">
        <f>IF(Revised_Input!G119&gt;0,Revised_Input!G119/1.9835,IF(Input!G119&lt;990000,Input!G119,""))</f>
        <v>9.4984999999999999</v>
      </c>
      <c r="F119" s="10">
        <f>IF(Revised_Input!C119&gt;0,Revised_Input!C119,IF(Input!C119&lt;990000,Input!C119,""))</f>
        <v>198.3125</v>
      </c>
      <c r="G119" s="10">
        <f>IF(Revised_Input!D119&gt;0,Revised_Input!D119,IF(Input!D119&lt;990000,Input!D119,""))</f>
        <v>8.0470833000000006</v>
      </c>
      <c r="H119" s="190">
        <f t="shared" si="24"/>
        <v>190.2654167</v>
      </c>
      <c r="I119" s="267">
        <f t="shared" si="25"/>
        <v>199.76391670000001</v>
      </c>
      <c r="J119" s="417" t="str">
        <f>IF(Input!H119="","",Input!H119)</f>
        <v>N</v>
      </c>
      <c r="K119" s="285">
        <f t="shared" si="26"/>
        <v>0</v>
      </c>
      <c r="L119" s="181">
        <f>IF(D119="","",IF(J119="Y",I119+G119,MIN(Input!I119,I119+G119-K119)))</f>
        <v>110</v>
      </c>
      <c r="M119" s="181">
        <f t="shared" si="27"/>
        <v>101.9529167</v>
      </c>
      <c r="N119" s="294">
        <f>IF(Revised_Input!E119&gt;0,Revised_Input!E119,IF(Input!E119&lt;990000,Input!E119,""))</f>
        <v>124.190625</v>
      </c>
      <c r="O119" s="286">
        <f t="shared" si="28"/>
        <v>66302.084660160312</v>
      </c>
      <c r="P119" s="10">
        <f t="shared" si="29"/>
        <v>0</v>
      </c>
      <c r="Q119" s="302">
        <f t="shared" si="30"/>
        <v>0</v>
      </c>
      <c r="R119" s="305">
        <f>IF(D119="","",IF(J119="Y",Input!M119,0))</f>
        <v>0</v>
      </c>
      <c r="S119" s="288">
        <f t="shared" si="31"/>
        <v>0</v>
      </c>
      <c r="T119" s="285">
        <f>IF(D119="","",Input!L119)</f>
        <v>0</v>
      </c>
      <c r="U119" s="288">
        <f t="shared" si="32"/>
        <v>0</v>
      </c>
      <c r="V119" s="287">
        <f t="shared" si="33"/>
        <v>0</v>
      </c>
      <c r="W119" s="306">
        <f t="shared" si="34"/>
        <v>0</v>
      </c>
      <c r="X119" s="132">
        <f>IF(D119="","",Input!K119)</f>
        <v>0</v>
      </c>
      <c r="Y119" s="288">
        <f t="shared" si="35"/>
        <v>0</v>
      </c>
      <c r="Z119" s="309">
        <f t="shared" si="36"/>
        <v>21412.5</v>
      </c>
      <c r="AA119" s="56">
        <f t="shared" si="37"/>
        <v>101.9529167</v>
      </c>
      <c r="AB119" s="56">
        <f>IF(D119="","",Input!N119)</f>
        <v>0</v>
      </c>
      <c r="AC119" s="56">
        <f t="shared" si="38"/>
        <v>190.2654167</v>
      </c>
      <c r="AD119" s="56">
        <f>IF(D119="","",Input!J119)</f>
        <v>190.2654167</v>
      </c>
      <c r="AE119" s="56">
        <f t="shared" si="39"/>
        <v>0</v>
      </c>
      <c r="AF119" s="289">
        <f t="shared" si="40"/>
        <v>0</v>
      </c>
      <c r="AG119" s="19">
        <f t="shared" si="41"/>
        <v>-88.3125</v>
      </c>
      <c r="AH119" s="19">
        <f t="shared" si="42"/>
        <v>-12181.437500100001</v>
      </c>
      <c r="AI119" s="19">
        <f t="shared" si="43"/>
        <v>-24161.881281448354</v>
      </c>
      <c r="AJ119" s="317">
        <f t="shared" si="44"/>
        <v>175.16784375</v>
      </c>
      <c r="AK119" s="56">
        <f t="shared" si="45"/>
        <v>126239.50128144839</v>
      </c>
      <c r="AL119" s="56" t="b">
        <f>IF(D119="","",IF(AK118&lt;'day lookup'!$I$1,MIN('day lookup'!$I$1-AK118,AJ119)))</f>
        <v>0</v>
      </c>
      <c r="AM119" s="56">
        <f t="shared" si="46"/>
        <v>102371.37</v>
      </c>
      <c r="AN119" s="56">
        <f>IF(D119="","",IF(AK119&lt;'day lookup'!$I$1,0,MIN(AK119-'day lookup'!$I$1,AJ119)))</f>
        <v>175.16784375</v>
      </c>
      <c r="AO119" s="318">
        <f t="shared" si="47"/>
        <v>23864.521281448349</v>
      </c>
      <c r="AP119" s="10">
        <f>IF(Revised_Input!F119&gt;0,Revised_Input!F119,IF(Input!F119&lt;990000,Input!F119,""))</f>
        <v>2507.9166667</v>
      </c>
      <c r="AQ119" s="50"/>
      <c r="AS119" s="50"/>
      <c r="AT119" s="259"/>
      <c r="AU119" s="260"/>
      <c r="BL119" s="251"/>
      <c r="BN119" s="251"/>
      <c r="BO119" s="251"/>
    </row>
    <row r="120" spans="1:130">
      <c r="A120" s="67" t="str">
        <f ca="1">OFFSET('day lookup'!$A$1,WEEKDAY(B120)-1,0)</f>
        <v>THU</v>
      </c>
      <c r="B120" s="28">
        <f>Input!A120</f>
        <v>42936</v>
      </c>
      <c r="C120" s="274">
        <f>IF(D120&lt;&gt;"",interp(D120,AreaCapacity!$A$3:$B$245,2),"")</f>
        <v>7765.7092763819091</v>
      </c>
      <c r="D120" s="10">
        <f>IF(AND(Revised_Input!B120&gt;0,Revised_Input!B120&lt;104000),Revised_Input!B120,IF(Input!B120&lt;990000,Input!B120,""))</f>
        <v>102083.73</v>
      </c>
      <c r="E120" s="10">
        <f>IF(Revised_Input!G120&gt;0,Revised_Input!G120/1.9835,IF(Input!G120&lt;990000,Input!G120,""))</f>
        <v>9.4984999999999999</v>
      </c>
      <c r="F120" s="10">
        <f>IF(Revised_Input!C120&gt;0,Revised_Input!C120,IF(Input!C120&lt;990000,Input!C120,""))</f>
        <v>202.5625</v>
      </c>
      <c r="G120" s="10">
        <f>IF(Revised_Input!D120&gt;0,Revised_Input!D120,IF(Input!D120&lt;990000,Input!D120,""))</f>
        <v>7.8079166999999998</v>
      </c>
      <c r="H120" s="190">
        <f t="shared" si="24"/>
        <v>194.75458330000001</v>
      </c>
      <c r="I120" s="267">
        <f t="shared" si="25"/>
        <v>209.15351183541779</v>
      </c>
      <c r="J120" s="417" t="str">
        <f>IF(Input!H120="","",Input!H120)</f>
        <v>N</v>
      </c>
      <c r="K120" s="285">
        <f t="shared" si="26"/>
        <v>0</v>
      </c>
      <c r="L120" s="181">
        <f>IF(D120="","",IF(J120="Y",I120+G120,MIN(Input!I120,I120+G120-K120)))</f>
        <v>110</v>
      </c>
      <c r="M120" s="181">
        <f t="shared" si="27"/>
        <v>102.19208330000001</v>
      </c>
      <c r="N120" s="294">
        <f>IF(Revised_Input!E120&gt;0,Revised_Input!E120,IF(Input!E120&lt;990000,Input!E120,""))</f>
        <v>121.2</v>
      </c>
      <c r="O120" s="286">
        <f t="shared" si="28"/>
        <v>66542.484860160315</v>
      </c>
      <c r="P120" s="10">
        <f t="shared" si="29"/>
        <v>0</v>
      </c>
      <c r="Q120" s="302">
        <f t="shared" si="30"/>
        <v>0</v>
      </c>
      <c r="R120" s="305">
        <f>IF(D120="","",IF(J120="Y",Input!M120,0))</f>
        <v>0</v>
      </c>
      <c r="S120" s="288">
        <f t="shared" si="31"/>
        <v>0</v>
      </c>
      <c r="T120" s="285">
        <f>IF(D120="","",Input!L120)</f>
        <v>0</v>
      </c>
      <c r="U120" s="288">
        <f t="shared" si="32"/>
        <v>0</v>
      </c>
      <c r="V120" s="287">
        <f t="shared" si="33"/>
        <v>0</v>
      </c>
      <c r="W120" s="306">
        <f t="shared" si="34"/>
        <v>0</v>
      </c>
      <c r="X120" s="132">
        <f>IF(D120="","",Input!K120)</f>
        <v>0</v>
      </c>
      <c r="Y120" s="288">
        <f t="shared" si="35"/>
        <v>0</v>
      </c>
      <c r="Z120" s="309">
        <f t="shared" si="36"/>
        <v>21412.5</v>
      </c>
      <c r="AA120" s="56">
        <f t="shared" si="37"/>
        <v>102.19208330000001</v>
      </c>
      <c r="AB120" s="56">
        <f>IF(D120="","",Input!N120)</f>
        <v>0</v>
      </c>
      <c r="AC120" s="56">
        <f t="shared" si="38"/>
        <v>194.75458330000001</v>
      </c>
      <c r="AD120" s="56">
        <f>IF(D120="","",Input!J120)</f>
        <v>194.75458330000001</v>
      </c>
      <c r="AE120" s="56">
        <f t="shared" si="39"/>
        <v>0</v>
      </c>
      <c r="AF120" s="289">
        <f t="shared" si="40"/>
        <v>0</v>
      </c>
      <c r="AG120" s="19">
        <f t="shared" si="41"/>
        <v>-92.5625</v>
      </c>
      <c r="AH120" s="19">
        <f t="shared" si="42"/>
        <v>-12274.000000100001</v>
      </c>
      <c r="AI120" s="19">
        <f t="shared" si="43"/>
        <v>-24345.479000198353</v>
      </c>
      <c r="AJ120" s="317">
        <f t="shared" si="44"/>
        <v>193.31771875000115</v>
      </c>
      <c r="AK120" s="56">
        <f t="shared" si="45"/>
        <v>126432.81900019839</v>
      </c>
      <c r="AL120" s="56" t="b">
        <f>IF(D120="","",IF(AK119&lt;'day lookup'!$I$1,MIN('day lookup'!$I$1-AK119,AJ120)))</f>
        <v>0</v>
      </c>
      <c r="AM120" s="56">
        <f t="shared" si="46"/>
        <v>102371.37</v>
      </c>
      <c r="AN120" s="56">
        <f>IF(D120="","",IF(AK120&lt;'day lookup'!$I$1,0,MIN(AK120-'day lookup'!$I$1,AJ120)))</f>
        <v>193.31771875000115</v>
      </c>
      <c r="AO120" s="318">
        <f t="shared" si="47"/>
        <v>24057.83900019835</v>
      </c>
      <c r="AP120" s="10">
        <f>IF(Revised_Input!F120&gt;0,Revised_Input!F120,IF(Input!F120&lt;990000,Input!F120,""))</f>
        <v>2433.6458333</v>
      </c>
      <c r="AQ120" s="50"/>
      <c r="AS120" s="50"/>
      <c r="AT120" s="259"/>
      <c r="AU120" s="260"/>
      <c r="BL120" s="251"/>
      <c r="BN120" s="251"/>
      <c r="BO120" s="251"/>
    </row>
    <row r="121" spans="1:130">
      <c r="A121" s="67" t="str">
        <f ca="1">OFFSET('day lookup'!$A$1,WEEKDAY(B121)-1,0)</f>
        <v>FRI</v>
      </c>
      <c r="B121" s="28">
        <f>Input!A121</f>
        <v>42937</v>
      </c>
      <c r="C121" s="274">
        <f>IF(D121&lt;&gt;"",interp(D121,AreaCapacity!$A$3:$B$245,2),"")</f>
        <v>7765.7092763819091</v>
      </c>
      <c r="D121" s="10">
        <f>IF(AND(Revised_Input!B121&gt;0,Revised_Input!B121&lt;104000),Revised_Input!B121,IF(Input!B121&lt;990000,Input!B121,""))</f>
        <v>102083.73</v>
      </c>
      <c r="E121" s="10">
        <f>IF(Revised_Input!G121&gt;0,Revised_Input!G121/1.9835,IF(Input!G121&lt;990000,Input!G121,""))</f>
        <v>9.4984999999999999</v>
      </c>
      <c r="F121" s="10">
        <f>IF(Revised_Input!C121&gt;0,Revised_Input!C121,IF(Input!C121&lt;990000,Input!C121,""))</f>
        <v>223.28125</v>
      </c>
      <c r="G121" s="10">
        <f>IF(Revised_Input!D121&gt;0,Revised_Input!D121,IF(Input!D121&lt;990000,Input!D121,""))</f>
        <v>7.7759375000000004</v>
      </c>
      <c r="H121" s="190">
        <f t="shared" si="24"/>
        <v>215.5053125</v>
      </c>
      <c r="I121" s="267">
        <f t="shared" si="25"/>
        <v>225.00381250000001</v>
      </c>
      <c r="J121" s="417" t="s">
        <v>347</v>
      </c>
      <c r="K121" s="285">
        <f t="shared" si="26"/>
        <v>0</v>
      </c>
      <c r="L121" s="181">
        <f>IF(D121="","",IF(J121="Y",I121+G121,MIN(Input!I121,I121+G121-K121)))</f>
        <v>110</v>
      </c>
      <c r="M121" s="181">
        <f t="shared" si="27"/>
        <v>102.2240625</v>
      </c>
      <c r="N121" s="294" t="str">
        <f>IF(Revised_Input!E121&gt;0,Revised_Input!E121,IF(Input!E121&lt;990000,Input!E121,""))</f>
        <v/>
      </c>
      <c r="O121" s="286">
        <f t="shared" si="28"/>
        <v>66542.484860160315</v>
      </c>
      <c r="P121" s="10">
        <f t="shared" si="29"/>
        <v>0</v>
      </c>
      <c r="Q121" s="302">
        <f t="shared" si="30"/>
        <v>0</v>
      </c>
      <c r="R121" s="305">
        <f>IF(D121="","",IF(J121="Y",Input!M121,0))</f>
        <v>0</v>
      </c>
      <c r="S121" s="288">
        <f t="shared" si="31"/>
        <v>0</v>
      </c>
      <c r="T121" s="285">
        <f>IF(D121="","",Input!L121)</f>
        <v>0</v>
      </c>
      <c r="U121" s="288">
        <f t="shared" si="32"/>
        <v>0</v>
      </c>
      <c r="V121" s="287">
        <f t="shared" si="33"/>
        <v>0</v>
      </c>
      <c r="W121" s="306">
        <f t="shared" si="34"/>
        <v>0</v>
      </c>
      <c r="X121" s="132">
        <f>IF(D121="","",Input!K121)</f>
        <v>0</v>
      </c>
      <c r="Y121" s="288">
        <f t="shared" si="35"/>
        <v>0</v>
      </c>
      <c r="Z121" s="309">
        <f t="shared" si="36"/>
        <v>21412.5</v>
      </c>
      <c r="AA121" s="56">
        <f t="shared" si="37"/>
        <v>102.2240625</v>
      </c>
      <c r="AB121" s="56">
        <f>IF(D121="","",Input!N121)</f>
        <v>0</v>
      </c>
      <c r="AC121" s="56">
        <f t="shared" si="38"/>
        <v>215.5053125</v>
      </c>
      <c r="AD121" s="56">
        <f>IF(D121="","",Input!J121)</f>
        <v>215.5053125</v>
      </c>
      <c r="AE121" s="56">
        <f t="shared" si="39"/>
        <v>0</v>
      </c>
      <c r="AF121" s="289">
        <f t="shared" si="40"/>
        <v>0</v>
      </c>
      <c r="AG121" s="19">
        <f t="shared" si="41"/>
        <v>-113.28125</v>
      </c>
      <c r="AH121" s="19">
        <f t="shared" si="42"/>
        <v>-12387.281250100001</v>
      </c>
      <c r="AI121" s="19">
        <f t="shared" si="43"/>
        <v>-24570.172359573353</v>
      </c>
      <c r="AJ121" s="317">
        <f t="shared" si="44"/>
        <v>224.693359375</v>
      </c>
      <c r="AK121" s="56">
        <f t="shared" si="45"/>
        <v>126657.51235957339</v>
      </c>
      <c r="AL121" s="56" t="b">
        <f>IF(D121="","",IF(AK120&lt;'day lookup'!$I$1,MIN('day lookup'!$I$1-AK120,AJ121)))</f>
        <v>0</v>
      </c>
      <c r="AM121" s="56">
        <f t="shared" si="46"/>
        <v>102371.37</v>
      </c>
      <c r="AN121" s="56">
        <f>IF(D121="","",IF(AK121&lt;'day lookup'!$I$1,0,MIN(AK121-'day lookup'!$I$1,AJ121)))</f>
        <v>224.693359375</v>
      </c>
      <c r="AO121" s="318">
        <f t="shared" si="47"/>
        <v>24282.53235957335</v>
      </c>
      <c r="AP121" s="10">
        <f>IF(Revised_Input!F121&gt;0,Revised_Input!F121,IF(Input!F121&lt;990000,Input!F121,""))</f>
        <v>2398.125</v>
      </c>
      <c r="AQ121" s="50"/>
      <c r="AS121" s="50"/>
      <c r="AT121" s="259"/>
      <c r="AU121" s="260"/>
      <c r="BL121" s="251"/>
      <c r="BN121" s="251"/>
      <c r="BO121" s="251"/>
    </row>
    <row r="122" spans="1:130">
      <c r="A122" s="67" t="str">
        <f ca="1">OFFSET('day lookup'!$A$1,WEEKDAY(B122)-1,0)</f>
        <v>SAT</v>
      </c>
      <c r="B122" s="28">
        <f>Input!A122</f>
        <v>42938</v>
      </c>
      <c r="C122" s="274">
        <f>IF(D122&lt;&gt;"",interp(D122,AreaCapacity!$A$3:$B$245,2),"")</f>
        <v>7765.6995075376881</v>
      </c>
      <c r="D122" s="10">
        <f>IF(AND(Revised_Input!B122&gt;0,Revised_Input!B122&lt;104000),Revised_Input!B122,IF(Input!B122&lt;990000,Input!B122,""))</f>
        <v>102074.01</v>
      </c>
      <c r="E122" s="10">
        <f>IF(Revised_Input!G122&gt;0,Revised_Input!G122/1.9835,IF(Input!G122&lt;990000,Input!G122,""))</f>
        <v>9.4984999999999999</v>
      </c>
      <c r="F122" s="10">
        <f>IF(Revised_Input!C122&gt;0,Revised_Input!C122,IF(Input!C122&lt;990000,Input!C122,""))</f>
        <v>229.5</v>
      </c>
      <c r="G122" s="10">
        <f>IF(Revised_Input!D122&gt;0,Revised_Input!D122,IF(Input!D122&lt;990000,Input!D122,""))</f>
        <v>7.6462500000000002</v>
      </c>
      <c r="H122" s="190">
        <f>IF(D122="","",F122-G122)</f>
        <v>221.85374999999999</v>
      </c>
      <c r="I122" s="267">
        <f t="shared" si="25"/>
        <v>226.45182146458222</v>
      </c>
      <c r="J122" s="417" t="str">
        <f>IF(Input!H122="","",Input!H122)</f>
        <v>N</v>
      </c>
      <c r="K122" s="285">
        <f t="shared" si="26"/>
        <v>0</v>
      </c>
      <c r="L122" s="181">
        <f>IF(D122="","",IF(J122="Y",I122+G122,MIN(Input!I122,I122+G122-K122)))</f>
        <v>110</v>
      </c>
      <c r="M122" s="181">
        <f t="shared" si="27"/>
        <v>102.35375000000001</v>
      </c>
      <c r="N122" s="294" t="str">
        <f>IF(Revised_Input!E122&gt;0,Revised_Input!E122,IF(Input!E122&lt;990000,Input!E122,""))</f>
        <v/>
      </c>
      <c r="O122" s="286">
        <f t="shared" si="28"/>
        <v>66542.484860160315</v>
      </c>
      <c r="P122" s="10">
        <f>IF(D122="","",IF(J122="Y",N122,0))</f>
        <v>0</v>
      </c>
      <c r="Q122" s="302">
        <f t="shared" si="30"/>
        <v>0</v>
      </c>
      <c r="R122" s="305">
        <f>IF(D122="","",IF(J122="Y",Input!M122,0))</f>
        <v>0</v>
      </c>
      <c r="S122" s="288">
        <f t="shared" si="31"/>
        <v>0</v>
      </c>
      <c r="T122" s="285">
        <f>IF(D122="","",Input!L122)</f>
        <v>0</v>
      </c>
      <c r="U122" s="288">
        <f t="shared" si="32"/>
        <v>0</v>
      </c>
      <c r="V122" s="287">
        <f t="shared" si="33"/>
        <v>0</v>
      </c>
      <c r="W122" s="306">
        <f>IF(D122="","",(V122*1.9835)+W121)</f>
        <v>0</v>
      </c>
      <c r="X122" s="132">
        <f>IF(D122="","",Input!K122)</f>
        <v>0</v>
      </c>
      <c r="Y122" s="288">
        <f t="shared" si="35"/>
        <v>0</v>
      </c>
      <c r="Z122" s="309">
        <f t="shared" si="36"/>
        <v>21412.5</v>
      </c>
      <c r="AA122" s="56">
        <f t="shared" si="37"/>
        <v>102.35375000000001</v>
      </c>
      <c r="AB122" s="56">
        <f>IF(D122="","",Input!N122)</f>
        <v>0</v>
      </c>
      <c r="AC122" s="56">
        <f t="shared" si="38"/>
        <v>221.85374999999999</v>
      </c>
      <c r="AD122" s="56">
        <f>IF(D122="","",Input!J122)</f>
        <v>221.85374999999999</v>
      </c>
      <c r="AE122" s="56">
        <f t="shared" si="39"/>
        <v>0</v>
      </c>
      <c r="AF122" s="289">
        <f t="shared" si="40"/>
        <v>0</v>
      </c>
      <c r="AG122" s="19">
        <f t="shared" si="41"/>
        <v>-119.49999999999999</v>
      </c>
      <c r="AH122" s="19">
        <f t="shared" si="42"/>
        <v>-12506.781250100001</v>
      </c>
      <c r="AI122" s="19">
        <f t="shared" si="43"/>
        <v>-24807.200609573352</v>
      </c>
      <c r="AJ122" s="317">
        <f t="shared" si="44"/>
        <v>227.30824999999885</v>
      </c>
      <c r="AK122" s="56">
        <f t="shared" si="45"/>
        <v>126884.82060957339</v>
      </c>
      <c r="AL122" s="56" t="b">
        <f>IF(D122="","",IF(AK121&lt;'day lookup'!$I$1,MIN('day lookup'!$I$1-AK121,AJ122)))</f>
        <v>0</v>
      </c>
      <c r="AM122" s="56">
        <f t="shared" si="46"/>
        <v>102371.37</v>
      </c>
      <c r="AN122" s="56">
        <f>IF(D122="","",IF(AK122&lt;'day lookup'!$I$1,0,MIN(AK122-'day lookup'!$I$1,AJ122)))</f>
        <v>227.30824999999885</v>
      </c>
      <c r="AO122" s="318">
        <f t="shared" si="47"/>
        <v>24509.840609573348</v>
      </c>
      <c r="AP122" s="10">
        <f>IF(Revised_Input!F122&gt;0,Revised_Input!F122,IF(Input!F122&lt;990000,Input!F122,""))</f>
        <v>2541.0416667</v>
      </c>
      <c r="AQ122" s="50"/>
      <c r="AS122" s="50"/>
      <c r="AT122" s="259"/>
      <c r="AU122" s="260"/>
      <c r="BL122" s="251"/>
      <c r="BN122" s="251"/>
      <c r="BO122" s="251"/>
    </row>
    <row r="123" spans="1:130">
      <c r="A123" s="67" t="str">
        <f ca="1">OFFSET('day lookup'!$A$1,WEEKDAY(B123)-1,0)</f>
        <v>SUN</v>
      </c>
      <c r="B123" s="28">
        <f>Input!A123</f>
        <v>42939</v>
      </c>
      <c r="C123" s="274">
        <f>IF(D123&lt;&gt;"",interp(D123,AreaCapacity!$A$3:$B$245,2),"")</f>
        <v>7765.6394271356785</v>
      </c>
      <c r="D123" s="10">
        <f>IF(AND(Revised_Input!B123&gt;0,Revised_Input!B123&lt;104000),Revised_Input!B123,IF(Input!B123&lt;990000,Input!B123,""))</f>
        <v>102014.23</v>
      </c>
      <c r="E123" s="10">
        <f>IF(Revised_Input!G123&gt;0,Revised_Input!G123/1.9835,IF(Input!G123&lt;990000,Input!G123,""))</f>
        <v>9.4934600000000007</v>
      </c>
      <c r="F123" s="10">
        <f>IF(Revised_Input!C123&gt;0,Revised_Input!C123,IF(Input!C123&lt;990000,Input!C123,""))</f>
        <v>229.28125</v>
      </c>
      <c r="G123" s="10">
        <f>IF(Revised_Input!D123&gt;0,Revised_Input!D123,IF(Input!D123&lt;990000,Input!D123,""))</f>
        <v>7.5056250000000002</v>
      </c>
      <c r="H123" s="190">
        <f t="shared" si="24"/>
        <v>221.77562499999999</v>
      </c>
      <c r="I123" s="267">
        <f t="shared" si="25"/>
        <v>201.13044118855618</v>
      </c>
      <c r="J123" s="417" t="str">
        <f>IF(Input!H123="","",Input!H123)</f>
        <v>N</v>
      </c>
      <c r="K123" s="285">
        <f t="shared" si="26"/>
        <v>0</v>
      </c>
      <c r="L123" s="181">
        <f>IF(D123="","",IF(J123="Y",I123+G123,MIN(Input!I123,I123+G123-K123)))</f>
        <v>110</v>
      </c>
      <c r="M123" s="181">
        <f t="shared" si="27"/>
        <v>102.49437500000001</v>
      </c>
      <c r="N123" s="294">
        <f>IF(Revised_Input!E123&gt;0,Revised_Input!E123,IF(Input!E123&lt;990000,Input!E123,""))</f>
        <v>57.045833299999998</v>
      </c>
      <c r="O123" s="286">
        <f t="shared" si="28"/>
        <v>66655.635270510858</v>
      </c>
      <c r="P123" s="10">
        <f>IF(D123="","",IF(J123="Y",N123,0))</f>
        <v>0</v>
      </c>
      <c r="Q123" s="302">
        <f t="shared" si="30"/>
        <v>0</v>
      </c>
      <c r="R123" s="305">
        <f>IF(D123="","",IF(J123="Y",Input!M123,0))</f>
        <v>0</v>
      </c>
      <c r="S123" s="288">
        <f t="shared" si="31"/>
        <v>0</v>
      </c>
      <c r="T123" s="285">
        <f>IF(D123="","",Input!L123)</f>
        <v>0</v>
      </c>
      <c r="U123" s="288">
        <f t="shared" si="32"/>
        <v>0</v>
      </c>
      <c r="V123" s="287">
        <f t="shared" si="33"/>
        <v>0</v>
      </c>
      <c r="W123" s="306">
        <f t="shared" si="34"/>
        <v>0</v>
      </c>
      <c r="X123" s="132">
        <f>IF(D123="","",Input!K123)</f>
        <v>0</v>
      </c>
      <c r="Y123" s="288">
        <f t="shared" si="35"/>
        <v>0</v>
      </c>
      <c r="Z123" s="309">
        <f t="shared" si="36"/>
        <v>21412.5</v>
      </c>
      <c r="AA123" s="56">
        <f t="shared" si="37"/>
        <v>102.49437500000001</v>
      </c>
      <c r="AB123" s="56">
        <f>IF(D123="","",Input!N123)</f>
        <v>0</v>
      </c>
      <c r="AC123" s="56">
        <f t="shared" si="38"/>
        <v>221.77562499999999</v>
      </c>
      <c r="AD123" s="56">
        <f>IF(D123="","",Input!J123)</f>
        <v>221.77562499999999</v>
      </c>
      <c r="AE123" s="56">
        <f t="shared" si="39"/>
        <v>0</v>
      </c>
      <c r="AF123" s="289">
        <f t="shared" si="40"/>
        <v>0</v>
      </c>
      <c r="AG123" s="19">
        <f t="shared" si="41"/>
        <v>-119.28124999999999</v>
      </c>
      <c r="AH123" s="19">
        <f t="shared" si="42"/>
        <v>-12626.062500100001</v>
      </c>
      <c r="AI123" s="19">
        <f t="shared" si="43"/>
        <v>-25043.79496894835</v>
      </c>
      <c r="AJ123" s="317">
        <f t="shared" si="44"/>
        <v>176.81435937500117</v>
      </c>
      <c r="AK123" s="56">
        <f t="shared" si="45"/>
        <v>127061.63496894839</v>
      </c>
      <c r="AL123" s="56" t="b">
        <f>IF(D123="","",IF(AK122&lt;'day lookup'!$I$1,MIN('day lookup'!$I$1-AK122,AJ123)))</f>
        <v>0</v>
      </c>
      <c r="AM123" s="56">
        <f t="shared" si="46"/>
        <v>102371.37</v>
      </c>
      <c r="AN123" s="56">
        <f>IF(D123="","",IF(AK123&lt;'day lookup'!$I$1,0,MIN(AK123-'day lookup'!$I$1,AJ123)))</f>
        <v>176.81435937500117</v>
      </c>
      <c r="AO123" s="318">
        <f t="shared" si="47"/>
        <v>24686.654968948351</v>
      </c>
      <c r="AP123" s="10">
        <f>IF(Revised_Input!F123&gt;0,Revised_Input!F123,IF(Input!F123&lt;990000,Input!F123,""))</f>
        <v>2517.5</v>
      </c>
      <c r="AQ123" s="50"/>
      <c r="AS123" s="50"/>
      <c r="AT123" s="259"/>
      <c r="AU123" s="260"/>
      <c r="BL123" s="251"/>
      <c r="BN123" s="251"/>
      <c r="BO123" s="251"/>
    </row>
    <row r="124" spans="1:130">
      <c r="A124" s="67" t="str">
        <f ca="1">OFFSET('day lookup'!$A$1,WEEKDAY(B124)-1,0)</f>
        <v>MON</v>
      </c>
      <c r="B124" s="28">
        <f>Input!A124</f>
        <v>42940</v>
      </c>
      <c r="C124" s="274">
        <f>IF(D124&lt;&gt;"",interp(D124,AreaCapacity!$A$3:$B$245,2),"")</f>
        <v>7765.5593467336685</v>
      </c>
      <c r="D124" s="10">
        <f>IF(AND(Revised_Input!B124&gt;0,Revised_Input!B124&lt;104000),Revised_Input!B124,IF(Input!B124&lt;990000,Input!B124,""))</f>
        <v>101934.55</v>
      </c>
      <c r="E124" s="10">
        <f>IF(Revised_Input!G124&gt;0,Revised_Input!G124/1.9835,IF(Input!G124&lt;990000,Input!G124,""))</f>
        <v>9.4884199999999996</v>
      </c>
      <c r="F124" s="10">
        <f>IF(Revised_Input!C124&gt;0,Revised_Input!C124,IF(Input!C124&lt;990000,Input!C124,""))</f>
        <v>229.375</v>
      </c>
      <c r="G124" s="10">
        <f>IF(Revised_Input!D124&gt;0,Revised_Input!D124,IF(Input!D124&lt;990000,Input!D124,""))</f>
        <v>7.5</v>
      </c>
      <c r="H124" s="190">
        <f t="shared" si="24"/>
        <v>221.875</v>
      </c>
      <c r="I124" s="267">
        <f t="shared" si="25"/>
        <v>191.19200583312679</v>
      </c>
      <c r="J124" s="417" t="str">
        <f>IF(Input!H124="","",Input!H124)</f>
        <v>N</v>
      </c>
      <c r="K124" s="285">
        <f t="shared" si="26"/>
        <v>0</v>
      </c>
      <c r="L124" s="181">
        <f>IF(D124="","",IF(J124="Y",I124+G124,MIN(Input!I124,I124+G124-K124)))</f>
        <v>110</v>
      </c>
      <c r="M124" s="181">
        <f t="shared" si="27"/>
        <v>102.5</v>
      </c>
      <c r="N124" s="294">
        <f>IF(Revised_Input!E124&gt;0,Revised_Input!E124,IF(Input!E124&lt;990000,Input!E124,""))</f>
        <v>47.09375</v>
      </c>
      <c r="O124" s="286">
        <f t="shared" si="28"/>
        <v>66749.045723635863</v>
      </c>
      <c r="P124" s="10">
        <f t="shared" si="29"/>
        <v>0</v>
      </c>
      <c r="Q124" s="302">
        <f t="shared" si="30"/>
        <v>0</v>
      </c>
      <c r="R124" s="305">
        <f>IF(D124="","",IF(J124="Y",Input!M124,0))</f>
        <v>0</v>
      </c>
      <c r="S124" s="288">
        <f t="shared" si="31"/>
        <v>0</v>
      </c>
      <c r="T124" s="285">
        <f>IF(D124="","",Input!L124)</f>
        <v>0</v>
      </c>
      <c r="U124" s="288">
        <f t="shared" si="32"/>
        <v>0</v>
      </c>
      <c r="V124" s="287">
        <f t="shared" si="33"/>
        <v>0</v>
      </c>
      <c r="W124" s="306">
        <f t="shared" si="34"/>
        <v>0</v>
      </c>
      <c r="X124" s="132">
        <f>IF(D124="","",Input!K124)</f>
        <v>0</v>
      </c>
      <c r="Y124" s="288">
        <f t="shared" si="35"/>
        <v>0</v>
      </c>
      <c r="Z124" s="309">
        <f t="shared" si="36"/>
        <v>21412.5</v>
      </c>
      <c r="AA124" s="56">
        <f t="shared" si="37"/>
        <v>102.5</v>
      </c>
      <c r="AB124" s="56">
        <f>IF(D124="","",Input!N124)</f>
        <v>0</v>
      </c>
      <c r="AC124" s="56">
        <f t="shared" si="38"/>
        <v>221.875</v>
      </c>
      <c r="AD124" s="56">
        <f>IF(D124="","",Input!J124)</f>
        <v>221.875</v>
      </c>
      <c r="AE124" s="56">
        <f t="shared" si="39"/>
        <v>0</v>
      </c>
      <c r="AF124" s="289">
        <f t="shared" si="40"/>
        <v>0</v>
      </c>
      <c r="AG124" s="19">
        <f t="shared" si="41"/>
        <v>-119.375</v>
      </c>
      <c r="AH124" s="19">
        <f t="shared" si="42"/>
        <v>-12745.437500100001</v>
      </c>
      <c r="AI124" s="19">
        <f t="shared" si="43"/>
        <v>-25280.575281448353</v>
      </c>
      <c r="AJ124" s="317">
        <f t="shared" si="44"/>
        <v>157.10031250000696</v>
      </c>
      <c r="AK124" s="56">
        <f t="shared" si="45"/>
        <v>127218.7352814484</v>
      </c>
      <c r="AL124" s="56" t="b">
        <f>IF(D124="","",IF(AK123&lt;'day lookup'!$I$1,MIN('day lookup'!$I$1-AK123,AJ124)))</f>
        <v>0</v>
      </c>
      <c r="AM124" s="56">
        <f t="shared" si="46"/>
        <v>102371.37</v>
      </c>
      <c r="AN124" s="56">
        <f>IF(D124="","",IF(AK124&lt;'day lookup'!$I$1,0,MIN(AK124-'day lookup'!$I$1,AJ124)))</f>
        <v>157.10031250000696</v>
      </c>
      <c r="AO124" s="318">
        <f t="shared" si="47"/>
        <v>24843.755281448357</v>
      </c>
      <c r="AP124" s="10">
        <f>IF(Revised_Input!F124&gt;0,Revised_Input!F124,IF(Input!F124&lt;990000,Input!F124,""))</f>
        <v>2177.3958333</v>
      </c>
      <c r="AQ124" s="50"/>
      <c r="AS124" s="50"/>
      <c r="AT124" s="259"/>
      <c r="AU124" s="260"/>
      <c r="BL124" s="251"/>
      <c r="BN124" s="251"/>
      <c r="BO124" s="251"/>
    </row>
    <row r="125" spans="1:130">
      <c r="A125" s="67" t="str">
        <f ca="1">OFFSET('day lookup'!$A$1,WEEKDAY(B125)-1,0)</f>
        <v>TUE</v>
      </c>
      <c r="B125" s="28">
        <f>Input!A125</f>
        <v>42941</v>
      </c>
      <c r="C125" s="274">
        <f>IF(D125&lt;&gt;"",interp(D125,AreaCapacity!$A$3:$B$245,2),"")</f>
        <v>7765.4993266331658</v>
      </c>
      <c r="D125" s="10">
        <f>IF(AND(Revised_Input!B125&gt;0,Revised_Input!B125&lt;104000),Revised_Input!B125,IF(Input!B125&lt;990000,Input!B125,""))</f>
        <v>101874.83</v>
      </c>
      <c r="E125" s="10">
        <f>IF(Revised_Input!G125&gt;0,Revised_Input!G125/1.9835,IF(Input!G125&lt;990000,Input!G125,""))</f>
        <v>9.4884199999999996</v>
      </c>
      <c r="F125" s="10">
        <f>IF(Revised_Input!C125&gt;0,Revised_Input!C125,IF(Input!C125&lt;990000,Input!C125,""))</f>
        <v>228.90625</v>
      </c>
      <c r="G125" s="10">
        <f>IF(Revised_Input!D125&gt;0,Revised_Input!D125,IF(Input!D125&lt;990000,Input!D125,""))</f>
        <v>7.4034374999999999</v>
      </c>
      <c r="H125" s="190">
        <f t="shared" si="24"/>
        <v>221.5028125</v>
      </c>
      <c r="I125" s="267">
        <f t="shared" si="25"/>
        <v>200.88283824741561</v>
      </c>
      <c r="J125" s="417" t="str">
        <f>IF(Input!H125="","",Input!H125)</f>
        <v>N</v>
      </c>
      <c r="K125" s="285">
        <f t="shared" si="26"/>
        <v>0</v>
      </c>
      <c r="L125" s="181">
        <f>IF(D125="","",IF(J125="Y",I125+G125,MIN(Input!I125,I125+G125-K125)))</f>
        <v>110</v>
      </c>
      <c r="M125" s="181">
        <f t="shared" si="27"/>
        <v>102.5965625</v>
      </c>
      <c r="N125" s="294">
        <f>IF(Revised_Input!E125&gt;0,Revised_Input!E125,IF(Input!E125&lt;990000,Input!E125,""))</f>
        <v>44.517708300000002</v>
      </c>
      <c r="O125" s="286">
        <f t="shared" si="28"/>
        <v>66837.346598048913</v>
      </c>
      <c r="P125" s="10">
        <f t="shared" si="29"/>
        <v>0</v>
      </c>
      <c r="Q125" s="302">
        <f t="shared" si="30"/>
        <v>0</v>
      </c>
      <c r="R125" s="305">
        <f>IF(D125="","",IF(J125="Y",Input!M125,0))</f>
        <v>0</v>
      </c>
      <c r="S125" s="288">
        <f t="shared" si="31"/>
        <v>0</v>
      </c>
      <c r="T125" s="285">
        <f>IF(D125="","",Input!L125)</f>
        <v>0</v>
      </c>
      <c r="U125" s="288">
        <f t="shared" si="32"/>
        <v>0</v>
      </c>
      <c r="V125" s="287">
        <f t="shared" si="33"/>
        <v>0</v>
      </c>
      <c r="W125" s="306">
        <f t="shared" si="34"/>
        <v>0</v>
      </c>
      <c r="X125" s="132">
        <f>IF(D125="","",Input!K125)</f>
        <v>0</v>
      </c>
      <c r="Y125" s="288">
        <f t="shared" si="35"/>
        <v>0</v>
      </c>
      <c r="Z125" s="309">
        <f t="shared" si="36"/>
        <v>21412.5</v>
      </c>
      <c r="AA125" s="56">
        <f t="shared" si="37"/>
        <v>102.5965625</v>
      </c>
      <c r="AB125" s="56">
        <f>IF(D125="","",Input!N125)</f>
        <v>0</v>
      </c>
      <c r="AC125" s="56">
        <f t="shared" si="38"/>
        <v>221.5028125</v>
      </c>
      <c r="AD125" s="56">
        <f>IF(D125="","",Input!J125)</f>
        <v>221.5028125</v>
      </c>
      <c r="AE125" s="56">
        <f t="shared" si="39"/>
        <v>0</v>
      </c>
      <c r="AF125" s="289">
        <f t="shared" si="40"/>
        <v>0</v>
      </c>
      <c r="AG125" s="19">
        <f t="shared" si="41"/>
        <v>-118.90625</v>
      </c>
      <c r="AH125" s="19">
        <f t="shared" si="42"/>
        <v>-12864.343750100001</v>
      </c>
      <c r="AI125" s="19">
        <f t="shared" si="43"/>
        <v>-25516.42582832335</v>
      </c>
      <c r="AJ125" s="317">
        <f t="shared" si="44"/>
        <v>176.13054687499883</v>
      </c>
      <c r="AK125" s="56">
        <f t="shared" si="45"/>
        <v>127394.8658283234</v>
      </c>
      <c r="AL125" s="56" t="b">
        <f>IF(D125="","",IF(AK124&lt;'day lookup'!$I$1,MIN('day lookup'!$I$1-AK124,AJ125)))</f>
        <v>0</v>
      </c>
      <c r="AM125" s="56">
        <f t="shared" si="46"/>
        <v>102371.37</v>
      </c>
      <c r="AN125" s="56">
        <f>IF(D125="","",IF(AK125&lt;'day lookup'!$I$1,0,MIN(AK125-'day lookup'!$I$1,AJ125)))</f>
        <v>176.13054687499883</v>
      </c>
      <c r="AO125" s="318">
        <f t="shared" si="47"/>
        <v>25019.885828323357</v>
      </c>
      <c r="AP125" s="10">
        <f>IF(Revised_Input!F125&gt;0,Revised_Input!F125,IF(Input!F125&lt;990000,Input!F125,""))</f>
        <v>2202.7083333</v>
      </c>
      <c r="AQ125" s="50"/>
      <c r="AS125" s="50"/>
      <c r="AT125" s="259"/>
      <c r="AU125" s="260"/>
      <c r="BL125" s="251"/>
      <c r="BN125" s="251"/>
      <c r="BO125" s="251"/>
    </row>
    <row r="126" spans="1:130">
      <c r="A126" s="67" t="str">
        <f ca="1">OFFSET('day lookup'!$A$1,WEEKDAY(B126)-1,0)</f>
        <v>WED</v>
      </c>
      <c r="B126" s="28">
        <f>Input!A126</f>
        <v>42942</v>
      </c>
      <c r="C126" s="274">
        <f>IF(D126&lt;&gt;"",interp(D126,AreaCapacity!$A$3:$B$245,2),"")</f>
        <v>7765.4295577889443</v>
      </c>
      <c r="D126" s="10">
        <f>IF(AND(Revised_Input!B126&gt;0,Revised_Input!B126&lt;104000),Revised_Input!B126,IF(Input!B126&lt;990000,Input!B126,""))</f>
        <v>101805.41</v>
      </c>
      <c r="E126" s="10">
        <f>IF(Revised_Input!G126&gt;0,Revised_Input!G126/1.9835,IF(Input!G126&lt;990000,Input!G126,""))</f>
        <v>9.4833800000000004</v>
      </c>
      <c r="F126" s="10">
        <f>IF(Revised_Input!C126&gt;0,Revised_Input!C126,IF(Input!C126&lt;990000,Input!C126,""))</f>
        <v>228.53125</v>
      </c>
      <c r="G126" s="10">
        <f>IF(Revised_Input!D126&gt;0,Revised_Input!D126,IF(Input!D126&lt;990000,Input!D126,""))</f>
        <v>7.2087500000000002</v>
      </c>
      <c r="H126" s="190">
        <f t="shared" si="24"/>
        <v>221.32249999999999</v>
      </c>
      <c r="I126" s="267">
        <f t="shared" si="25"/>
        <v>195.80714039828672</v>
      </c>
      <c r="J126" s="417" t="str">
        <f>IF(Input!H126="","",Input!H126)</f>
        <v>N</v>
      </c>
      <c r="K126" s="285">
        <f t="shared" si="26"/>
        <v>0</v>
      </c>
      <c r="L126" s="181">
        <f>IF(D126="","",IF(J126="Y",I126+G126,MIN(Input!I126,I126+G126-K126)))</f>
        <v>110</v>
      </c>
      <c r="M126" s="181">
        <f t="shared" si="27"/>
        <v>102.79125000000001</v>
      </c>
      <c r="N126" s="294" t="str">
        <f>IF(Revised_Input!E126&gt;0,Revised_Input!E126,IF(Input!E126&lt;990000,Input!E126,""))</f>
        <v/>
      </c>
      <c r="O126" s="286">
        <f t="shared" si="28"/>
        <v>66837.346598048913</v>
      </c>
      <c r="P126" s="10">
        <f t="shared" si="29"/>
        <v>0</v>
      </c>
      <c r="Q126" s="302">
        <f t="shared" si="30"/>
        <v>0</v>
      </c>
      <c r="R126" s="305">
        <f>IF(D126="","",IF(J126="Y",Input!M126,0))</f>
        <v>0</v>
      </c>
      <c r="S126" s="288">
        <f t="shared" si="31"/>
        <v>0</v>
      </c>
      <c r="T126" s="285">
        <f>IF(D126="","",Input!L126)</f>
        <v>0</v>
      </c>
      <c r="U126" s="288">
        <f t="shared" si="32"/>
        <v>0</v>
      </c>
      <c r="V126" s="287">
        <f t="shared" si="33"/>
        <v>0</v>
      </c>
      <c r="W126" s="306">
        <f t="shared" si="34"/>
        <v>0</v>
      </c>
      <c r="X126" s="132">
        <f>IF(D126="","",Input!K126)</f>
        <v>0</v>
      </c>
      <c r="Y126" s="288">
        <f t="shared" si="35"/>
        <v>0</v>
      </c>
      <c r="Z126" s="309">
        <f t="shared" si="36"/>
        <v>21412.5</v>
      </c>
      <c r="AA126" s="56">
        <f t="shared" si="37"/>
        <v>102.79125000000001</v>
      </c>
      <c r="AB126" s="56">
        <f>IF(D126="","",Input!N126)</f>
        <v>0</v>
      </c>
      <c r="AC126" s="56">
        <f t="shared" si="38"/>
        <v>221.32249999999999</v>
      </c>
      <c r="AD126" s="56">
        <f>IF(D126="","",Input!J126)</f>
        <v>221.32249999999999</v>
      </c>
      <c r="AE126" s="56">
        <f t="shared" si="39"/>
        <v>0</v>
      </c>
      <c r="AF126" s="289">
        <f t="shared" si="40"/>
        <v>0</v>
      </c>
      <c r="AG126" s="19">
        <f t="shared" si="41"/>
        <v>-118.53124999999999</v>
      </c>
      <c r="AH126" s="19">
        <f t="shared" si="42"/>
        <v>-12982.875000100001</v>
      </c>
      <c r="AI126" s="19">
        <f t="shared" si="43"/>
        <v>-25751.53256269835</v>
      </c>
      <c r="AJ126" s="317">
        <f t="shared" si="44"/>
        <v>165.68673437500172</v>
      </c>
      <c r="AK126" s="56">
        <f t="shared" si="45"/>
        <v>127560.5525626984</v>
      </c>
      <c r="AL126" s="56" t="b">
        <f>IF(D126="","",IF(AK125&lt;'day lookup'!$I$1,MIN('day lookup'!$I$1-AK125,AJ126)))</f>
        <v>0</v>
      </c>
      <c r="AM126" s="56">
        <f t="shared" si="46"/>
        <v>102371.37</v>
      </c>
      <c r="AN126" s="56">
        <f>IF(D126="","",IF(AK126&lt;'day lookup'!$I$1,0,MIN(AK126-'day lookup'!$I$1,AJ126)))</f>
        <v>165.68673437500172</v>
      </c>
      <c r="AO126" s="318">
        <f t="shared" si="47"/>
        <v>25185.572562698359</v>
      </c>
      <c r="AP126" s="10">
        <f>IF(Revised_Input!F126&gt;0,Revised_Input!F126,IF(Input!F126&lt;990000,Input!F126,""))</f>
        <v>2422.5</v>
      </c>
      <c r="AQ126" s="50"/>
      <c r="AS126" s="50"/>
      <c r="AT126" s="259"/>
      <c r="AU126" s="260"/>
      <c r="BL126" s="251"/>
      <c r="BN126" s="251"/>
      <c r="BO126" s="251"/>
    </row>
    <row r="127" spans="1:130">
      <c r="A127" s="67" t="str">
        <f ca="1">OFFSET('day lookup'!$A$1,WEEKDAY(B127)-1,0)</f>
        <v>THU</v>
      </c>
      <c r="B127" s="28">
        <f>Input!A127</f>
        <v>42943</v>
      </c>
      <c r="C127" s="274">
        <f>IF(D127&lt;&gt;"",interp(D127,AreaCapacity!$A$3:$B$245,2),"")</f>
        <v>7765.3495979899499</v>
      </c>
      <c r="D127" s="10">
        <f>IF(AND(Revised_Input!B127&gt;0,Revised_Input!B127&lt;104000),Revised_Input!B127,IF(Input!B127&lt;990000,Input!B127,""))</f>
        <v>101725.85</v>
      </c>
      <c r="E127" s="10">
        <f>IF(Revised_Input!G127&gt;0,Revised_Input!G127/1.9835,IF(Input!G127&lt;990000,Input!G127,""))</f>
        <v>9.4783299999999997</v>
      </c>
      <c r="F127" s="10">
        <f>IF(Revised_Input!C127&gt;0,Revised_Input!C127,IF(Input!C127&lt;990000,Input!C127,""))</f>
        <v>228.5</v>
      </c>
      <c r="G127" s="10">
        <f>IF(Revised_Input!D127&gt;0,Revised_Input!D127,IF(Input!D127&lt;990000,Input!D127,""))</f>
        <v>7.0062499999999996</v>
      </c>
      <c r="H127" s="190">
        <f t="shared" si="24"/>
        <v>221.49375000000001</v>
      </c>
      <c r="I127" s="267">
        <f t="shared" si="25"/>
        <v>190.86116495084565</v>
      </c>
      <c r="J127" s="417" t="str">
        <f>IF(Input!H127="","",Input!H127)</f>
        <v>N</v>
      </c>
      <c r="K127" s="285">
        <f t="shared" si="26"/>
        <v>0</v>
      </c>
      <c r="L127" s="181">
        <f>IF(D127="","",IF(J127="Y",I127+G127,MIN(Input!I127,I127+G127-K127)))</f>
        <v>110</v>
      </c>
      <c r="M127" s="181">
        <f t="shared" si="27"/>
        <v>102.99375000000001</v>
      </c>
      <c r="N127" s="294">
        <f>IF(Revised_Input!E127&gt;0,Revised_Input!E127,IF(Input!E127&lt;990000,Input!E127,""))</f>
        <v>38.5260417</v>
      </c>
      <c r="O127" s="286">
        <f t="shared" si="28"/>
        <v>66913.763001760861</v>
      </c>
      <c r="P127" s="10">
        <f t="shared" si="29"/>
        <v>0</v>
      </c>
      <c r="Q127" s="302">
        <f t="shared" si="30"/>
        <v>0</v>
      </c>
      <c r="R127" s="305">
        <f>IF(D127="","",IF(J127="Y",Input!M127,0))</f>
        <v>0</v>
      </c>
      <c r="S127" s="288">
        <f t="shared" si="31"/>
        <v>0</v>
      </c>
      <c r="T127" s="285">
        <f>IF(D127="","",Input!L127)</f>
        <v>0</v>
      </c>
      <c r="U127" s="288">
        <f t="shared" si="32"/>
        <v>0</v>
      </c>
      <c r="V127" s="287">
        <f t="shared" si="33"/>
        <v>0</v>
      </c>
      <c r="W127" s="306">
        <f t="shared" si="34"/>
        <v>0</v>
      </c>
      <c r="X127" s="132">
        <f>IF(D127="","",Input!K127)</f>
        <v>0</v>
      </c>
      <c r="Y127" s="288">
        <f t="shared" si="35"/>
        <v>0</v>
      </c>
      <c r="Z127" s="309">
        <f t="shared" si="36"/>
        <v>21412.5</v>
      </c>
      <c r="AA127" s="56">
        <f t="shared" si="37"/>
        <v>102.99375000000001</v>
      </c>
      <c r="AB127" s="56">
        <f>IF(D127="","",Input!N127)</f>
        <v>0</v>
      </c>
      <c r="AC127" s="56">
        <f t="shared" si="38"/>
        <v>221.49375000000001</v>
      </c>
      <c r="AD127" s="56">
        <f>IF(D127="","",Input!J127)</f>
        <v>221.49375000000001</v>
      </c>
      <c r="AE127" s="56">
        <f t="shared" si="39"/>
        <v>0</v>
      </c>
      <c r="AF127" s="289">
        <f t="shared" si="40"/>
        <v>0</v>
      </c>
      <c r="AG127" s="19">
        <f t="shared" si="41"/>
        <v>-118.5</v>
      </c>
      <c r="AH127" s="19">
        <f t="shared" si="42"/>
        <v>-13101.375000100001</v>
      </c>
      <c r="AI127" s="19">
        <f t="shared" si="43"/>
        <v>-25986.577312698351</v>
      </c>
      <c r="AJ127" s="317">
        <f t="shared" si="44"/>
        <v>155.48475000000232</v>
      </c>
      <c r="AK127" s="56">
        <f t="shared" si="45"/>
        <v>127716.03731269841</v>
      </c>
      <c r="AL127" s="56" t="b">
        <f>IF(D127="","",IF(AK126&lt;'day lookup'!$I$1,MIN('day lookup'!$I$1-AK126,AJ127)))</f>
        <v>0</v>
      </c>
      <c r="AM127" s="56">
        <f t="shared" si="46"/>
        <v>102371.37</v>
      </c>
      <c r="AN127" s="56">
        <f>IF(D127="","",IF(AK127&lt;'day lookup'!$I$1,0,MIN(AK127-'day lookup'!$I$1,AJ127)))</f>
        <v>155.48475000000232</v>
      </c>
      <c r="AO127" s="318">
        <f t="shared" si="47"/>
        <v>25341.057312698362</v>
      </c>
      <c r="AP127" s="10">
        <f>IF(Revised_Input!F127&gt;0,Revised_Input!F127,IF(Input!F127&lt;990000,Input!F127,""))</f>
        <v>2319.8958333</v>
      </c>
      <c r="AQ127" s="50"/>
      <c r="AS127" s="50"/>
      <c r="AT127" s="259"/>
      <c r="AU127" s="260"/>
      <c r="BL127" s="251"/>
      <c r="BN127" s="251"/>
      <c r="BO127" s="251"/>
    </row>
    <row r="128" spans="1:130">
      <c r="A128" s="67" t="str">
        <f ca="1">OFFSET('day lookup'!$A$1,WEEKDAY(B128)-1,0)</f>
        <v>FRI</v>
      </c>
      <c r="B128" s="28">
        <f>Input!A128</f>
        <v>42944</v>
      </c>
      <c r="C128" s="274">
        <f>IF(D128&lt;&gt;"",interp(D128,AreaCapacity!$A$3:$B$245,2),"")</f>
        <v>7765.2794170854268</v>
      </c>
      <c r="D128" s="10">
        <f>IF(AND(Revised_Input!B128&gt;0,Revised_Input!B128&lt;104000),Revised_Input!B128,IF(Input!B128&lt;990000,Input!B128,""))</f>
        <v>101656.02</v>
      </c>
      <c r="E128" s="10">
        <f>IF(Revised_Input!G128&gt;0,Revised_Input!G128/1.9835,IF(Input!G128&lt;990000,Input!G128,""))</f>
        <v>9.4732900000000004</v>
      </c>
      <c r="F128" s="10">
        <f>IF(Revised_Input!C128&gt;0,Revised_Input!C128,IF(Input!C128&lt;990000,Input!C128,""))</f>
        <v>228.34375</v>
      </c>
      <c r="G128" s="10">
        <f>IF(Revised_Input!D128&gt;0,Revised_Input!D128,IF(Input!D128&lt;990000,Input!D128,""))</f>
        <v>6.9696875</v>
      </c>
      <c r="H128" s="190">
        <f t="shared" si="24"/>
        <v>221.37406250000001</v>
      </c>
      <c r="I128" s="267">
        <f t="shared" si="25"/>
        <v>195.64190757940423</v>
      </c>
      <c r="J128" s="417" t="str">
        <f>IF(Input!H128="","",Input!H128)</f>
        <v>N</v>
      </c>
      <c r="K128" s="285">
        <f t="shared" si="26"/>
        <v>0</v>
      </c>
      <c r="L128" s="181">
        <f>IF(D128="","",IF(J128="Y",I128+G128,MIN(Input!I128,I128+G128-K128)))</f>
        <v>110</v>
      </c>
      <c r="M128" s="181">
        <f t="shared" si="27"/>
        <v>103.03031249999999</v>
      </c>
      <c r="N128" s="294">
        <f>IF(Revised_Input!E128&gt;0,Revised_Input!E128,IF(Input!E128&lt;990000,Input!E128,""))</f>
        <v>31.8229167</v>
      </c>
      <c r="O128" s="286">
        <f t="shared" si="28"/>
        <v>66976.883757035306</v>
      </c>
      <c r="P128" s="10">
        <f t="shared" si="29"/>
        <v>0</v>
      </c>
      <c r="Q128" s="302">
        <f t="shared" si="30"/>
        <v>0</v>
      </c>
      <c r="R128" s="305">
        <f>IF(D128="","",IF(J128="Y",Input!M128,0))</f>
        <v>0</v>
      </c>
      <c r="S128" s="288">
        <f t="shared" si="31"/>
        <v>0</v>
      </c>
      <c r="T128" s="285">
        <f>IF(D128="","",Input!L128)</f>
        <v>0</v>
      </c>
      <c r="U128" s="288">
        <f t="shared" si="32"/>
        <v>0</v>
      </c>
      <c r="V128" s="287">
        <f t="shared" si="33"/>
        <v>0</v>
      </c>
      <c r="W128" s="306">
        <f t="shared" si="34"/>
        <v>0</v>
      </c>
      <c r="X128" s="132">
        <f>IF(D128="","",Input!K128)</f>
        <v>0</v>
      </c>
      <c r="Y128" s="288">
        <f t="shared" si="35"/>
        <v>0</v>
      </c>
      <c r="Z128" s="309">
        <f t="shared" si="36"/>
        <v>21412.5</v>
      </c>
      <c r="AA128" s="56">
        <f t="shared" si="37"/>
        <v>103.03031249999999</v>
      </c>
      <c r="AB128" s="56">
        <f>IF(D128="","",Input!N128)</f>
        <v>0</v>
      </c>
      <c r="AC128" s="56">
        <f t="shared" si="38"/>
        <v>221.37406250000001</v>
      </c>
      <c r="AD128" s="56">
        <f>IF(D128="","",Input!J128)</f>
        <v>221.37406250000001</v>
      </c>
      <c r="AE128" s="56">
        <f t="shared" si="39"/>
        <v>0</v>
      </c>
      <c r="AF128" s="289">
        <f t="shared" si="40"/>
        <v>0</v>
      </c>
      <c r="AG128" s="19">
        <f t="shared" si="41"/>
        <v>-118.34375000000001</v>
      </c>
      <c r="AH128" s="19">
        <f t="shared" si="42"/>
        <v>-13219.718750100001</v>
      </c>
      <c r="AI128" s="19">
        <f t="shared" si="43"/>
        <v>-26221.312140823353</v>
      </c>
      <c r="AJ128" s="317">
        <f t="shared" si="44"/>
        <v>164.90482812499829</v>
      </c>
      <c r="AK128" s="56">
        <f t="shared" si="45"/>
        <v>127880.9421408234</v>
      </c>
      <c r="AL128" s="56" t="b">
        <f>IF(D128="","",IF(AK127&lt;'day lookup'!$I$1,MIN('day lookup'!$I$1-AK127,AJ128)))</f>
        <v>0</v>
      </c>
      <c r="AM128" s="56">
        <f t="shared" si="46"/>
        <v>102371.37</v>
      </c>
      <c r="AN128" s="56">
        <f>IF(D128="","",IF(AK128&lt;'day lookup'!$I$1,0,MIN(AK128-'day lookup'!$I$1,AJ128)))</f>
        <v>164.90482812499829</v>
      </c>
      <c r="AO128" s="318">
        <f t="shared" si="47"/>
        <v>25505.962140823362</v>
      </c>
      <c r="AP128" s="10">
        <f>IF(Revised_Input!F128&gt;0,Revised_Input!F128,IF(Input!F128&lt;990000,Input!F128,""))</f>
        <v>2080.5208333</v>
      </c>
      <c r="AQ128" s="50"/>
      <c r="AS128" s="50"/>
      <c r="AT128" s="259"/>
      <c r="AU128" s="260"/>
      <c r="BL128" s="251"/>
      <c r="BN128" s="251"/>
      <c r="BO128" s="251"/>
    </row>
    <row r="129" spans="1:67">
      <c r="A129" s="67" t="str">
        <f ca="1">OFFSET('day lookup'!$A$1,WEEKDAY(B129)-1,0)</f>
        <v>SAT</v>
      </c>
      <c r="B129" s="28">
        <f>Input!A129</f>
        <v>42945</v>
      </c>
      <c r="C129" s="274">
        <f>IF(D129&lt;&gt;"",interp(D129,AreaCapacity!$A$3:$B$245,2),"")</f>
        <v>7765.2496984924619</v>
      </c>
      <c r="D129" s="10">
        <f>IF(AND(Revised_Input!B129&gt;0,Revised_Input!B129&lt;104000),Revised_Input!B129,IF(Input!B129&lt;990000,Input!B129,""))</f>
        <v>101626.45</v>
      </c>
      <c r="E129" s="10">
        <f>IF(Revised_Input!G129&gt;0,Revised_Input!G129/1.9835,IF(Input!G129&lt;990000,Input!G129,""))</f>
        <v>9.4682499999999994</v>
      </c>
      <c r="F129" s="10">
        <f>IF(Revised_Input!C129&gt;0,Revised_Input!C129,IF(Input!C129&lt;990000,Input!C129,""))</f>
        <v>228.15625</v>
      </c>
      <c r="G129" s="10">
        <f>IF(Revised_Input!D129&gt;0,Revised_Input!D129,IF(Input!D129&lt;990000,Input!D129,""))</f>
        <v>6.9498958000000002</v>
      </c>
      <c r="H129" s="190">
        <f t="shared" si="24"/>
        <v>221.20635419999999</v>
      </c>
      <c r="I129" s="267">
        <f t="shared" si="25"/>
        <v>215.76661327486414</v>
      </c>
      <c r="J129" s="417" t="str">
        <f>IF(Input!H129="","",Input!H129)</f>
        <v>N</v>
      </c>
      <c r="K129" s="285">
        <f t="shared" si="26"/>
        <v>0</v>
      </c>
      <c r="L129" s="181">
        <f>IF(D129="","",IF(J129="Y",I129+G129,MIN(Input!I129,I129+G129-K129)))</f>
        <v>110</v>
      </c>
      <c r="M129" s="181">
        <f t="shared" si="27"/>
        <v>103.05010419999999</v>
      </c>
      <c r="N129" s="294">
        <f>IF(Revised_Input!E129&gt;0,Revised_Input!E129,IF(Input!E129&lt;990000,Input!E129,""))</f>
        <v>53.0677083</v>
      </c>
      <c r="O129" s="286">
        <f t="shared" si="28"/>
        <v>67082.143556448355</v>
      </c>
      <c r="P129" s="10">
        <f t="shared" si="29"/>
        <v>0</v>
      </c>
      <c r="Q129" s="302">
        <f t="shared" si="30"/>
        <v>0</v>
      </c>
      <c r="R129" s="305">
        <f>IF(D129="","",IF(J129="Y",Input!M129,0))</f>
        <v>0</v>
      </c>
      <c r="S129" s="288">
        <f t="shared" si="31"/>
        <v>0</v>
      </c>
      <c r="T129" s="285">
        <f>IF(D129="","",Input!L129)</f>
        <v>0</v>
      </c>
      <c r="U129" s="288">
        <f t="shared" si="32"/>
        <v>0</v>
      </c>
      <c r="V129" s="287">
        <f t="shared" si="33"/>
        <v>0</v>
      </c>
      <c r="W129" s="306">
        <f t="shared" si="34"/>
        <v>0</v>
      </c>
      <c r="X129" s="132">
        <f>IF(D129="","",Input!K129)</f>
        <v>0</v>
      </c>
      <c r="Y129" s="288">
        <f t="shared" si="35"/>
        <v>0</v>
      </c>
      <c r="Z129" s="309">
        <f t="shared" si="36"/>
        <v>21412.5</v>
      </c>
      <c r="AA129" s="56">
        <f t="shared" si="37"/>
        <v>103.05010419999999</v>
      </c>
      <c r="AB129" s="56">
        <f>IF(D129="","",Input!N129)</f>
        <v>0</v>
      </c>
      <c r="AC129" s="56">
        <f t="shared" si="38"/>
        <v>221.20635419999999</v>
      </c>
      <c r="AD129" s="56">
        <f>IF(D129="","",Input!J129)</f>
        <v>221.20635419999999</v>
      </c>
      <c r="AE129" s="56">
        <f t="shared" si="39"/>
        <v>0</v>
      </c>
      <c r="AF129" s="289">
        <f t="shared" si="40"/>
        <v>0</v>
      </c>
      <c r="AG129" s="19">
        <f t="shared" si="41"/>
        <v>-118.15625</v>
      </c>
      <c r="AH129" s="19">
        <f t="shared" si="42"/>
        <v>-13337.875000100001</v>
      </c>
      <c r="AI129" s="19">
        <f t="shared" si="43"/>
        <v>-26455.675062698352</v>
      </c>
      <c r="AJ129" s="317">
        <f t="shared" si="44"/>
        <v>204.79292187499306</v>
      </c>
      <c r="AK129" s="56">
        <f t="shared" si="45"/>
        <v>128085.7350626984</v>
      </c>
      <c r="AL129" s="56" t="b">
        <f>IF(D129="","",IF(AK128&lt;'day lookup'!$I$1,MIN('day lookup'!$I$1-AK128,AJ129)))</f>
        <v>0</v>
      </c>
      <c r="AM129" s="56">
        <f t="shared" si="46"/>
        <v>102371.37</v>
      </c>
      <c r="AN129" s="56">
        <f>IF(D129="","",IF(AK129&lt;'day lookup'!$I$1,0,MIN(AK129-'day lookup'!$I$1,AJ129)))</f>
        <v>204.79292187499306</v>
      </c>
      <c r="AO129" s="318">
        <f t="shared" si="47"/>
        <v>25710.755062698354</v>
      </c>
      <c r="AP129" s="10">
        <f>IF(Revised_Input!F129&gt;0,Revised_Input!F129,IF(Input!F129&lt;990000,Input!F129,""))</f>
        <v>2129.0625</v>
      </c>
      <c r="AQ129" s="50"/>
      <c r="AS129" s="50"/>
      <c r="AT129" s="259"/>
      <c r="AU129" s="260"/>
      <c r="BL129" s="251"/>
      <c r="BN129" s="251"/>
      <c r="BO129" s="251"/>
    </row>
    <row r="130" spans="1:67">
      <c r="A130" s="67" t="str">
        <f ca="1">OFFSET('day lookup'!$A$1,WEEKDAY(B130)-1,0)</f>
        <v>SUN</v>
      </c>
      <c r="B130" s="28">
        <f>Input!A130</f>
        <v>42946</v>
      </c>
      <c r="C130" s="274">
        <f>IF(D130&lt;&gt;"",interp(D130,AreaCapacity!$A$3:$B$245,2),"")</f>
        <v>7765.1800603015072</v>
      </c>
      <c r="D130" s="10">
        <f>IF(AND(Revised_Input!B130&gt;0,Revised_Input!B130&lt;104000),Revised_Input!B130,IF(Input!B130&lt;990000,Input!B130,""))</f>
        <v>101557.16</v>
      </c>
      <c r="E130" s="10">
        <f>IF(Revised_Input!G130&gt;0,Revised_Input!G130/1.9835,IF(Input!G130&lt;990000,Input!G130,""))</f>
        <v>9.4682499999999994</v>
      </c>
      <c r="F130" s="10">
        <f>IF(Revised_Input!C130&gt;0,Revised_Input!C130,IF(Input!C130&lt;990000,Input!C130,""))</f>
        <v>228.09375</v>
      </c>
      <c r="G130" s="10">
        <f>IF(Revised_Input!D130&gt;0,Revised_Input!D130,IF(Input!D130&lt;990000,Input!D130,""))</f>
        <v>6.6991667000000001</v>
      </c>
      <c r="H130" s="190">
        <f t="shared" si="24"/>
        <v>221.39458329999999</v>
      </c>
      <c r="I130" s="267">
        <f t="shared" si="25"/>
        <v>195.92963440915372</v>
      </c>
      <c r="J130" s="417" t="str">
        <f>IF(Input!H130="","",Input!H130)</f>
        <v>N</v>
      </c>
      <c r="K130" s="285">
        <f t="shared" si="26"/>
        <v>0</v>
      </c>
      <c r="L130" s="181">
        <f>IF(D130="","",IF(J130="Y",I130+G130,MIN(Input!I130,I130+G130-K130)))</f>
        <v>110</v>
      </c>
      <c r="M130" s="181">
        <f t="shared" si="27"/>
        <v>103.30083329999999</v>
      </c>
      <c r="N130" s="294">
        <f>IF(Revised_Input!E130&gt;0,Revised_Input!E130,IF(Input!E130&lt;990000,Input!E130,""))</f>
        <v>54.154166699999998</v>
      </c>
      <c r="O130" s="286">
        <f t="shared" si="28"/>
        <v>67189.558346097809</v>
      </c>
      <c r="P130" s="10">
        <f t="shared" si="29"/>
        <v>0</v>
      </c>
      <c r="Q130" s="302">
        <f t="shared" si="30"/>
        <v>0</v>
      </c>
      <c r="R130" s="305">
        <f>IF(D130="","",IF(J130="Y",Input!M130,0))</f>
        <v>0</v>
      </c>
      <c r="S130" s="288">
        <f t="shared" si="31"/>
        <v>0</v>
      </c>
      <c r="T130" s="285">
        <f>IF(D130="","",Input!L130)</f>
        <v>0</v>
      </c>
      <c r="U130" s="288">
        <f t="shared" si="32"/>
        <v>0</v>
      </c>
      <c r="V130" s="287">
        <f t="shared" si="33"/>
        <v>0</v>
      </c>
      <c r="W130" s="306">
        <f t="shared" si="34"/>
        <v>0</v>
      </c>
      <c r="X130" s="132">
        <f>IF(D130="","",Input!K130)</f>
        <v>0</v>
      </c>
      <c r="Y130" s="288">
        <f t="shared" si="35"/>
        <v>0</v>
      </c>
      <c r="Z130" s="309">
        <f t="shared" si="36"/>
        <v>21412.5</v>
      </c>
      <c r="AA130" s="56">
        <f t="shared" si="37"/>
        <v>103.30083329999999</v>
      </c>
      <c r="AB130" s="56">
        <f>IF(D130="","",Input!N130)</f>
        <v>0</v>
      </c>
      <c r="AC130" s="56">
        <f t="shared" si="38"/>
        <v>221.39458329999999</v>
      </c>
      <c r="AD130" s="56">
        <f>IF(D130="","",Input!J130)</f>
        <v>221.39458329999999</v>
      </c>
      <c r="AE130" s="56">
        <f t="shared" si="39"/>
        <v>0</v>
      </c>
      <c r="AF130" s="289">
        <f t="shared" si="40"/>
        <v>0</v>
      </c>
      <c r="AG130" s="19">
        <f t="shared" si="41"/>
        <v>-118.09375</v>
      </c>
      <c r="AH130" s="19">
        <f t="shared" si="42"/>
        <v>-13455.968750100001</v>
      </c>
      <c r="AI130" s="19">
        <f t="shared" si="43"/>
        <v>-26689.914015823353</v>
      </c>
      <c r="AJ130" s="317">
        <f t="shared" si="44"/>
        <v>164.94895312500643</v>
      </c>
      <c r="AK130" s="56">
        <f t="shared" si="45"/>
        <v>128250.6840158234</v>
      </c>
      <c r="AL130" s="56" t="b">
        <f>IF(D130="","",IF(AK129&lt;'day lookup'!$I$1,MIN('day lookup'!$I$1-AK129,AJ130)))</f>
        <v>0</v>
      </c>
      <c r="AM130" s="56">
        <f t="shared" si="46"/>
        <v>102371.37</v>
      </c>
      <c r="AN130" s="56">
        <f>IF(D130="","",IF(AK130&lt;'day lookup'!$I$1,0,MIN(AK130-'day lookup'!$I$1,AJ130)))</f>
        <v>164.94895312500643</v>
      </c>
      <c r="AO130" s="318">
        <f t="shared" si="47"/>
        <v>25875.704015823361</v>
      </c>
      <c r="AP130" s="10">
        <f>IF(Revised_Input!F130&gt;0,Revised_Input!F130,IF(Input!F130&lt;990000,Input!F130,""))</f>
        <v>2331.6666667</v>
      </c>
      <c r="AQ130" s="50"/>
      <c r="AS130" s="50"/>
      <c r="AT130" s="259"/>
      <c r="AU130" s="260"/>
      <c r="BL130" s="251"/>
      <c r="BN130" s="251"/>
      <c r="BO130" s="251"/>
    </row>
    <row r="131" spans="1:67">
      <c r="A131" s="67" t="str">
        <f ca="1">OFFSET('day lookup'!$A$1,WEEKDAY(B131)-1,0)</f>
        <v>MON</v>
      </c>
      <c r="B131" s="28">
        <f>Input!A131</f>
        <v>42947</v>
      </c>
      <c r="C131" s="274">
        <f>IF(D131&lt;&gt;"",interp(D131,AreaCapacity!$A$3:$B$245,2),"")</f>
        <v>7765.0802814070348</v>
      </c>
      <c r="D131" s="10">
        <f>IF(AND(Revised_Input!B131&gt;0,Revised_Input!B131&lt;104000),Revised_Input!B131,IF(Input!B131&lt;990000,Input!B131,""))</f>
        <v>101457.88</v>
      </c>
      <c r="E131" s="10">
        <f>IF(Revised_Input!G131&gt;0,Revised_Input!G131/1.9835,IF(Input!G131&lt;990000,Input!G131,""))</f>
        <v>9.4581700000000009</v>
      </c>
      <c r="F131" s="10">
        <f>IF(Revised_Input!C131&gt;0,Revised_Input!C131,IF(Input!C131&lt;990000,Input!C131,""))</f>
        <v>228.0625</v>
      </c>
      <c r="G131" s="10">
        <f>IF(Revised_Input!D131&gt;0,Revised_Input!D131,IF(Input!D131&lt;990000,Input!D131,""))</f>
        <v>6.69625</v>
      </c>
      <c r="H131" s="190">
        <f t="shared" si="24"/>
        <v>221.36625000000001</v>
      </c>
      <c r="I131" s="267">
        <f t="shared" si="25"/>
        <v>180.77148327199455</v>
      </c>
      <c r="J131" s="417" t="str">
        <f>IF(Input!H131="","",Input!H131)</f>
        <v>N</v>
      </c>
      <c r="K131" s="285">
        <f t="shared" si="26"/>
        <v>0</v>
      </c>
      <c r="L131" s="181">
        <f>IF(D131="","",IF(J131="Y",I131+G131,MIN(Input!I131,I131+G131-K131)))</f>
        <v>110</v>
      </c>
      <c r="M131" s="181">
        <f t="shared" si="27"/>
        <v>103.30374999999999</v>
      </c>
      <c r="N131" s="294">
        <f>IF(Revised_Input!E131&gt;0,Revised_Input!E131,IF(Input!E131&lt;990000,Input!E131,""))</f>
        <v>39.430208299999997</v>
      </c>
      <c r="O131" s="286">
        <f t="shared" si="28"/>
        <v>67267.768164260866</v>
      </c>
      <c r="P131" s="10">
        <f t="shared" si="29"/>
        <v>0</v>
      </c>
      <c r="Q131" s="302">
        <f t="shared" si="30"/>
        <v>0</v>
      </c>
      <c r="R131" s="305">
        <f>IF(D131="","",IF(J131="Y",Input!M131,0))</f>
        <v>0</v>
      </c>
      <c r="S131" s="288">
        <f t="shared" si="31"/>
        <v>0</v>
      </c>
      <c r="T131" s="285">
        <f>IF(D131="","",Input!L131)</f>
        <v>0</v>
      </c>
      <c r="U131" s="288">
        <f t="shared" si="32"/>
        <v>0</v>
      </c>
      <c r="V131" s="287">
        <f t="shared" si="33"/>
        <v>0</v>
      </c>
      <c r="W131" s="306">
        <f t="shared" si="34"/>
        <v>0</v>
      </c>
      <c r="X131" s="132">
        <f>IF(D131="","",Input!K131)</f>
        <v>0</v>
      </c>
      <c r="Y131" s="288">
        <f t="shared" si="35"/>
        <v>0</v>
      </c>
      <c r="Z131" s="309">
        <f t="shared" si="36"/>
        <v>21412.5</v>
      </c>
      <c r="AA131" s="56">
        <f>IF(D131="","",M131+P131+V131+X131)</f>
        <v>103.30374999999999</v>
      </c>
      <c r="AB131" s="56">
        <f>IF(D131="","",Input!N131)</f>
        <v>0</v>
      </c>
      <c r="AC131" s="56">
        <f>IF(D131="","",H131)</f>
        <v>221.36625000000001</v>
      </c>
      <c r="AD131" s="56">
        <f>IF(D131="","",Input!J131)</f>
        <v>221.36625000000001</v>
      </c>
      <c r="AE131" s="56">
        <f t="shared" si="39"/>
        <v>0</v>
      </c>
      <c r="AF131" s="289">
        <f t="shared" si="40"/>
        <v>0</v>
      </c>
      <c r="AG131" s="19">
        <f t="shared" si="41"/>
        <v>-118.06250000000001</v>
      </c>
      <c r="AH131" s="19">
        <f t="shared" si="42"/>
        <v>-13574.031250100001</v>
      </c>
      <c r="AI131" s="19">
        <f t="shared" si="43"/>
        <v>-26924.090984573351</v>
      </c>
      <c r="AJ131" s="317">
        <f t="shared" si="44"/>
        <v>134.89696875000124</v>
      </c>
      <c r="AK131" s="56">
        <f t="shared" si="45"/>
        <v>128385.5809845734</v>
      </c>
      <c r="AL131" s="56" t="b">
        <f>IF(D131="","",IF(AK130&lt;'day lookup'!$I$1,MIN('day lookup'!$I$1-AK130,AJ131)))</f>
        <v>0</v>
      </c>
      <c r="AM131" s="56">
        <f t="shared" si="46"/>
        <v>102371.37</v>
      </c>
      <c r="AN131" s="56">
        <f>IF(D131="","",IF(AK131&lt;'day lookup'!$I$1,0,MIN(AK131-'day lookup'!$I$1,AJ131)))</f>
        <v>134.89696875000124</v>
      </c>
      <c r="AO131" s="318">
        <f t="shared" si="47"/>
        <v>26010.600984573364</v>
      </c>
      <c r="AP131" s="10">
        <f>IF(Revised_Input!F131&gt;0,Revised_Input!F131,IF(Input!F131&lt;990000,Input!F131,""))</f>
        <v>2197.7083333</v>
      </c>
      <c r="AQ131" s="50"/>
      <c r="AS131" s="50"/>
      <c r="AT131" s="259"/>
      <c r="AU131" s="260"/>
      <c r="BL131" s="251"/>
      <c r="BN131" s="251"/>
      <c r="BO131" s="251"/>
    </row>
    <row r="132" spans="1:67">
      <c r="A132" s="67" t="str">
        <f ca="1">OFFSET('day lookup'!$A$1,WEEKDAY(B132)-1,0)</f>
        <v>TUE</v>
      </c>
      <c r="B132" s="28">
        <f>Input!A132</f>
        <v>42948</v>
      </c>
      <c r="C132" s="274">
        <f>IF(D132&lt;&gt;"",interp(D132,AreaCapacity!$A$3:$B$245,2),"")</f>
        <v>7764.9202024291499</v>
      </c>
      <c r="D132" s="10">
        <f>IF(AND(Revised_Input!B132&gt;0,Revised_Input!B132&lt;104000),Revised_Input!B132,IF(Input!B132&lt;990000,Input!B132,""))</f>
        <v>101299.16</v>
      </c>
      <c r="E132" s="10">
        <f>IF(Revised_Input!G132&gt;0,Revised_Input!G132/1.9835,IF(Input!G132&lt;990000,Input!G132,""))</f>
        <v>6.7911299999999999</v>
      </c>
      <c r="F132" s="10">
        <f>IF(Revised_Input!C132&gt;0,Revised_Input!C132,IF(Input!C132&lt;990000,Input!C132,""))</f>
        <v>228.21875</v>
      </c>
      <c r="G132" s="10">
        <f>IF(Revised_Input!D132&gt;0,Revised_Input!D132,IF(Input!D132&lt;990000,Input!D132,""))</f>
        <v>6.67</v>
      </c>
      <c r="H132" s="190">
        <f t="shared" si="24"/>
        <v>221.54875000000001</v>
      </c>
      <c r="I132" s="267">
        <f t="shared" si="25"/>
        <v>148.3197136274257</v>
      </c>
      <c r="J132" s="417" t="str">
        <f>IF(Input!H132="","",Input!H132)</f>
        <v>N</v>
      </c>
      <c r="K132" s="285">
        <f t="shared" si="26"/>
        <v>0</v>
      </c>
      <c r="L132" s="181">
        <f>IF(D132="","",IF(J132="Y",I132+G132,MIN(Input!I132,I132+G132-K132)))</f>
        <v>110</v>
      </c>
      <c r="M132" s="181">
        <f t="shared" si="27"/>
        <v>103.33</v>
      </c>
      <c r="N132" s="294">
        <f>IF(Revised_Input!E132&gt;0,Revised_Input!E132,IF(Input!E132&lt;990000,Input!E132,""))</f>
        <v>41.355208300000001</v>
      </c>
      <c r="O132" s="286">
        <f t="shared" si="28"/>
        <v>67349.796219923912</v>
      </c>
      <c r="P132" s="10">
        <f t="shared" si="29"/>
        <v>0</v>
      </c>
      <c r="Q132" s="302">
        <f t="shared" si="30"/>
        <v>0</v>
      </c>
      <c r="R132" s="305">
        <f>IF(D132="","",IF(J132="Y",Input!M132,0))</f>
        <v>0</v>
      </c>
      <c r="S132" s="288">
        <f t="shared" si="31"/>
        <v>0</v>
      </c>
      <c r="T132" s="285">
        <f>IF(D132="","",Input!L132)</f>
        <v>0</v>
      </c>
      <c r="U132" s="288">
        <f t="shared" si="32"/>
        <v>0</v>
      </c>
      <c r="V132" s="287">
        <f t="shared" si="33"/>
        <v>0</v>
      </c>
      <c r="W132" s="306">
        <f t="shared" si="34"/>
        <v>0</v>
      </c>
      <c r="X132" s="132">
        <f>IF(D132="","",Input!K132)</f>
        <v>0</v>
      </c>
      <c r="Y132" s="288">
        <f t="shared" si="35"/>
        <v>0</v>
      </c>
      <c r="Z132" s="309">
        <f t="shared" si="36"/>
        <v>21412.5</v>
      </c>
      <c r="AA132" s="56">
        <f>IF(D132="","",M132+P132+V132+X132)</f>
        <v>103.33</v>
      </c>
      <c r="AB132" s="56">
        <f>IF(D132="","",Input!N132)</f>
        <v>0</v>
      </c>
      <c r="AC132" s="56">
        <f t="shared" si="38"/>
        <v>221.54875000000001</v>
      </c>
      <c r="AD132" s="56">
        <f>IF(D132="","",Input!J132)</f>
        <v>221.54875000000001</v>
      </c>
      <c r="AE132" s="56">
        <f t="shared" si="39"/>
        <v>0</v>
      </c>
      <c r="AF132" s="289">
        <f t="shared" si="40"/>
        <v>0</v>
      </c>
      <c r="AG132" s="19">
        <f t="shared" si="41"/>
        <v>-118.21875000000001</v>
      </c>
      <c r="AH132" s="19">
        <f t="shared" si="42"/>
        <v>-13692.250000100001</v>
      </c>
      <c r="AI132" s="19">
        <f t="shared" si="43"/>
        <v>-27158.577875198353</v>
      </c>
      <c r="AJ132" s="317">
        <f t="shared" si="44"/>
        <v>75.766890624998879</v>
      </c>
      <c r="AK132" s="56">
        <f t="shared" si="45"/>
        <v>128461.34787519841</v>
      </c>
      <c r="AL132" s="56" t="b">
        <f>IF(D132="","",IF(AK131&lt;'day lookup'!$I$1,MIN('day lookup'!$I$1-AK131,AJ132)))</f>
        <v>0</v>
      </c>
      <c r="AM132" s="56">
        <f t="shared" si="46"/>
        <v>102371.37</v>
      </c>
      <c r="AN132" s="56">
        <f>IF(D132="","",IF(AK132&lt;'day lookup'!$I$1,0,MIN(AK132-'day lookup'!$I$1,AJ132)))</f>
        <v>75.766890624998879</v>
      </c>
      <c r="AO132" s="318">
        <f t="shared" si="47"/>
        <v>26086.367875198364</v>
      </c>
      <c r="AP132" s="10">
        <f>IF(Revised_Input!F132&gt;0,Revised_Input!F132,IF(Input!F132&lt;990000,Input!F132,""))</f>
        <v>1815.4166667</v>
      </c>
      <c r="AQ132" s="50"/>
      <c r="AS132" s="50"/>
      <c r="AT132" s="259"/>
      <c r="AU132" s="260"/>
      <c r="BL132" s="251"/>
      <c r="BN132" s="251"/>
      <c r="BO132" s="251"/>
    </row>
    <row r="133" spans="1:67">
      <c r="A133" s="67" t="str">
        <f ca="1">OFFSET('day lookup'!$A$1,WEEKDAY(B133)-1,0)</f>
        <v>WED</v>
      </c>
      <c r="B133" s="28">
        <f>Input!A133</f>
        <v>42949</v>
      </c>
      <c r="C133" s="274">
        <f>IF(D133&lt;&gt;"",interp(D133,AreaCapacity!$A$3:$B$245,2),"")</f>
        <v>7764.7597267206474</v>
      </c>
      <c r="D133" s="10">
        <f>IF(AND(Revised_Input!B133&gt;0,Revised_Input!B133&lt;104000),Revised_Input!B133,IF(Input!B133&lt;990000,Input!B133,""))</f>
        <v>101140.61</v>
      </c>
      <c r="E133" s="10">
        <f>IF(Revised_Input!G133&gt;0,Revised_Input!G133/1.9835,IF(Input!G133&lt;990000,Input!G133,""))</f>
        <v>6.7860800000000001</v>
      </c>
      <c r="F133" s="10">
        <f>IF(Revised_Input!C133&gt;0,Revised_Input!C133,IF(Input!C133&lt;990000,Input!C133,""))</f>
        <v>227.9375</v>
      </c>
      <c r="G133" s="10">
        <f>IF(Revised_Input!D133&gt;0,Revised_Input!D133,IF(Input!D133&lt;990000,Input!D133,""))</f>
        <v>6.49</v>
      </c>
      <c r="H133" s="190">
        <f t="shared" si="24"/>
        <v>221.44749999999999</v>
      </c>
      <c r="I133" s="267">
        <f t="shared" si="25"/>
        <v>148.29912071086315</v>
      </c>
      <c r="J133" s="417" t="str">
        <f>IF(Input!H133="","",Input!H133)</f>
        <v>N</v>
      </c>
      <c r="K133" s="285">
        <f t="shared" si="26"/>
        <v>0</v>
      </c>
      <c r="L133" s="181">
        <f>IF(D133="","",IF(J133="Y",I133+G133,MIN(Input!I133,I133+G133-K133)))</f>
        <v>110</v>
      </c>
      <c r="M133" s="181">
        <f t="shared" si="27"/>
        <v>103.51</v>
      </c>
      <c r="N133" s="294">
        <f>IF(Revised_Input!E133&gt;0,Revised_Input!E133,IF(Input!E133&lt;990000,Input!E133,""))</f>
        <v>27.4145833</v>
      </c>
      <c r="O133" s="286">
        <f t="shared" si="28"/>
        <v>67404.173045899457</v>
      </c>
      <c r="P133" s="10">
        <f t="shared" si="29"/>
        <v>0</v>
      </c>
      <c r="Q133" s="302">
        <f t="shared" si="30"/>
        <v>0</v>
      </c>
      <c r="R133" s="305">
        <f>IF(D133="","",IF(J133="Y",Input!M133,0))</f>
        <v>0</v>
      </c>
      <c r="S133" s="288">
        <f t="shared" si="31"/>
        <v>0</v>
      </c>
      <c r="T133" s="285">
        <f>IF(D133="","",Input!L133)</f>
        <v>0</v>
      </c>
      <c r="U133" s="288">
        <f t="shared" si="32"/>
        <v>0</v>
      </c>
      <c r="V133" s="287">
        <f t="shared" si="33"/>
        <v>0</v>
      </c>
      <c r="W133" s="306">
        <f t="shared" si="34"/>
        <v>0</v>
      </c>
      <c r="X133" s="132">
        <f>IF(D133="","",Input!K133)</f>
        <v>0</v>
      </c>
      <c r="Y133" s="288">
        <f t="shared" si="35"/>
        <v>0</v>
      </c>
      <c r="Z133" s="309">
        <f t="shared" si="36"/>
        <v>21412.5</v>
      </c>
      <c r="AA133" s="56">
        <f>IF(D133="","",M133+P133+V133+X133)</f>
        <v>103.51</v>
      </c>
      <c r="AB133" s="56">
        <f>IF(D133="","",Input!N133)</f>
        <v>0</v>
      </c>
      <c r="AC133" s="56">
        <f t="shared" si="38"/>
        <v>221.44749999999999</v>
      </c>
      <c r="AD133" s="56">
        <f>IF(D133="","",Input!J133)</f>
        <v>221.44749999999999</v>
      </c>
      <c r="AE133" s="56">
        <f t="shared" si="39"/>
        <v>0</v>
      </c>
      <c r="AF133" s="289">
        <f t="shared" si="40"/>
        <v>0</v>
      </c>
      <c r="AG133" s="19">
        <f t="shared" si="41"/>
        <v>-117.93749999999999</v>
      </c>
      <c r="AH133" s="19">
        <f t="shared" si="42"/>
        <v>-13810.187500100001</v>
      </c>
      <c r="AI133" s="19">
        <f t="shared" si="43"/>
        <v>-27392.50690644835</v>
      </c>
      <c r="AJ133" s="317">
        <f t="shared" si="44"/>
        <v>75.379031249997055</v>
      </c>
      <c r="AK133" s="56">
        <f t="shared" si="45"/>
        <v>128536.7269064484</v>
      </c>
      <c r="AL133" s="56" t="b">
        <f>IF(D133="","",IF(AK132&lt;'day lookup'!$I$1,MIN('day lookup'!$I$1-AK132,AJ133)))</f>
        <v>0</v>
      </c>
      <c r="AM133" s="56">
        <f t="shared" si="46"/>
        <v>102371.37</v>
      </c>
      <c r="AN133" s="56">
        <f>IF(D133="","",IF(AK133&lt;'day lookup'!$I$1,0,MIN(AK133-'day lookup'!$I$1,AJ133)))</f>
        <v>75.379031249997055</v>
      </c>
      <c r="AO133" s="318">
        <f t="shared" si="47"/>
        <v>26161.746906448363</v>
      </c>
      <c r="AP133" s="10">
        <f>IF(Revised_Input!F133&gt;0,Revised_Input!F133,IF(Input!F133&lt;990000,Input!F133,""))</f>
        <v>1484.0625</v>
      </c>
      <c r="AQ133" s="50"/>
      <c r="AS133" s="50"/>
      <c r="AT133" s="259"/>
      <c r="AU133" s="260"/>
      <c r="BL133" s="251"/>
      <c r="BN133" s="251"/>
      <c r="BO133" s="251"/>
    </row>
    <row r="134" spans="1:67">
      <c r="A134" s="67" t="str">
        <f ca="1">OFFSET('day lookup'!$A$1,WEEKDAY(B134)-1,0)</f>
        <v>THU</v>
      </c>
      <c r="B134" s="28">
        <f>Input!A134</f>
        <v>42950</v>
      </c>
      <c r="C134" s="274">
        <f>IF(D134&lt;&gt;"",interp(D134,AreaCapacity!$A$3:$B$245,2),"")</f>
        <v>7764.5998987854255</v>
      </c>
      <c r="D134" s="10">
        <f>IF(AND(Revised_Input!B134&gt;0,Revised_Input!B134&lt;104000),Revised_Input!B134,IF(Input!B134&lt;990000,Input!B134,""))</f>
        <v>100982.7</v>
      </c>
      <c r="E134" s="10">
        <f>IF(Revised_Input!G134&gt;0,Revised_Input!G134/1.9835,IF(Input!G134&lt;990000,Input!G134,""))</f>
        <v>6.78104</v>
      </c>
      <c r="F134" s="10">
        <f>IF(Revised_Input!C134&gt;0,Revised_Input!C134,IF(Input!C134&lt;990000,Input!C134,""))</f>
        <v>230.15625</v>
      </c>
      <c r="G134" s="10">
        <f>IF(Revised_Input!D134&gt;0,Revised_Input!D134,IF(Input!D134&lt;990000,Input!D134,""))</f>
        <v>6.2672917000000004</v>
      </c>
      <c r="H134" s="190">
        <f t="shared" si="24"/>
        <v>223.88895830000001</v>
      </c>
      <c r="I134" s="267">
        <f t="shared" si="25"/>
        <v>151.05820097204264</v>
      </c>
      <c r="J134" s="417" t="str">
        <f>IF(Input!H134="","",Input!H134)</f>
        <v>N</v>
      </c>
      <c r="K134" s="285">
        <f t="shared" si="26"/>
        <v>0</v>
      </c>
      <c r="L134" s="181">
        <f>IF(D134="","",IF(J134="Y",I134+G134,MIN(Input!I134,I134+G134-K134)))</f>
        <v>110</v>
      </c>
      <c r="M134" s="181">
        <f t="shared" si="27"/>
        <v>103.7327083</v>
      </c>
      <c r="N134" s="294">
        <f>IF(Revised_Input!E134&gt;0,Revised_Input!E134,IF(Input!E134&lt;990000,Input!E134,""))</f>
        <v>25.673958299999999</v>
      </c>
      <c r="O134" s="286">
        <f t="shared" si="28"/>
        <v>67455.09734218751</v>
      </c>
      <c r="P134" s="10">
        <f t="shared" si="29"/>
        <v>0</v>
      </c>
      <c r="Q134" s="302">
        <f t="shared" si="30"/>
        <v>0</v>
      </c>
      <c r="R134" s="305">
        <f>IF(D134="","",IF(J134="Y",Input!M134,0))</f>
        <v>0</v>
      </c>
      <c r="S134" s="288">
        <f t="shared" si="31"/>
        <v>0</v>
      </c>
      <c r="T134" s="285">
        <f>IF(D134="","",Input!L134)</f>
        <v>0</v>
      </c>
      <c r="U134" s="288">
        <f t="shared" si="32"/>
        <v>0</v>
      </c>
      <c r="V134" s="287">
        <f t="shared" si="33"/>
        <v>0</v>
      </c>
      <c r="W134" s="306">
        <f t="shared" si="34"/>
        <v>0</v>
      </c>
      <c r="X134" s="132">
        <f>IF(D134="","",Input!K134)</f>
        <v>0</v>
      </c>
      <c r="Y134" s="288">
        <f t="shared" si="35"/>
        <v>0</v>
      </c>
      <c r="Z134" s="309">
        <f t="shared" si="36"/>
        <v>21412.5</v>
      </c>
      <c r="AA134" s="56">
        <f t="shared" si="37"/>
        <v>103.7327083</v>
      </c>
      <c r="AB134" s="56">
        <f>IF(D134="","",Input!N134)</f>
        <v>0</v>
      </c>
      <c r="AC134" s="56">
        <f t="shared" si="38"/>
        <v>223.88895830000001</v>
      </c>
      <c r="AD134" s="56">
        <f>IF(D134="","",Input!J134)</f>
        <v>223.88895830000001</v>
      </c>
      <c r="AE134" s="56">
        <f t="shared" si="39"/>
        <v>0</v>
      </c>
      <c r="AF134" s="289">
        <f t="shared" si="40"/>
        <v>0</v>
      </c>
      <c r="AG134" s="19">
        <f t="shared" si="41"/>
        <v>-120.15625000000001</v>
      </c>
      <c r="AH134" s="19">
        <f t="shared" si="42"/>
        <v>-13930.343750100001</v>
      </c>
      <c r="AI134" s="19">
        <f t="shared" si="43"/>
        <v>-27630.83682832335</v>
      </c>
      <c r="AJ134" s="317">
        <f t="shared" si="44"/>
        <v>80.419921874996589</v>
      </c>
      <c r="AK134" s="56">
        <f t="shared" si="45"/>
        <v>128617.1468283234</v>
      </c>
      <c r="AL134" s="56" t="b">
        <f>IF(D134="","",IF(AK133&lt;'day lookup'!$I$1,MIN('day lookup'!$I$1-AK133,AJ134)))</f>
        <v>0</v>
      </c>
      <c r="AM134" s="56">
        <f t="shared" si="46"/>
        <v>102371.37</v>
      </c>
      <c r="AN134" s="56">
        <f>IF(D134="","",IF(AK134&lt;'day lookup'!$I$1,0,MIN(AK134-'day lookup'!$I$1,AJ134)))</f>
        <v>80.419921874996589</v>
      </c>
      <c r="AO134" s="318">
        <f t="shared" si="47"/>
        <v>26242.166828323359</v>
      </c>
      <c r="AP134" s="10">
        <f>IF(Revised_Input!F134&gt;0,Revised_Input!F134,IF(Input!F134&lt;990000,Input!F134,""))</f>
        <v>1371.1458333</v>
      </c>
      <c r="AQ134" s="50"/>
      <c r="AS134" s="50"/>
      <c r="AT134" s="259"/>
      <c r="AU134" s="260"/>
      <c r="BL134" s="251"/>
      <c r="BN134" s="251"/>
      <c r="BO134" s="251"/>
    </row>
    <row r="135" spans="1:67">
      <c r="A135" s="67" t="str">
        <f ca="1">OFFSET('day lookup'!$A$1,WEEKDAY(B135)-1,0)</f>
        <v>FRI</v>
      </c>
      <c r="B135" s="28">
        <f>Input!A135</f>
        <v>42951</v>
      </c>
      <c r="C135" s="274">
        <f>IF(D135&lt;&gt;"",interp(D135,AreaCapacity!$A$3:$B$245,2),"")</f>
        <v>7764.4099696356279</v>
      </c>
      <c r="D135" s="10">
        <f>IF(AND(Revised_Input!B135&gt;0,Revised_Input!B135&lt;104000),Revised_Input!B135,IF(Input!B135&lt;990000,Input!B135,""))</f>
        <v>100795.05</v>
      </c>
      <c r="E135" s="10">
        <f>IF(Revised_Input!G135&gt;0,Revised_Input!G135/1.9835,IF(Input!G135&lt;990000,Input!G135,""))</f>
        <v>6.7709599999999996</v>
      </c>
      <c r="F135" s="10">
        <f>IF(Revised_Input!C135&gt;0,Revised_Input!C135,IF(Input!C135&lt;990000,Input!C135,""))</f>
        <v>243.20833329999999</v>
      </c>
      <c r="G135" s="10">
        <f>IF(Revised_Input!D135&gt;0,Revised_Input!D135,IF(Input!D135&lt;990000,Input!D135,""))</f>
        <v>6.1156249999999996</v>
      </c>
      <c r="H135" s="190">
        <f t="shared" si="24"/>
        <v>237.0927083</v>
      </c>
      <c r="I135" s="267">
        <f t="shared" si="25"/>
        <v>149.2581729634766</v>
      </c>
      <c r="J135" s="417" t="str">
        <f>IF(Input!H135="","",Input!H135)</f>
        <v>N</v>
      </c>
      <c r="K135" s="285">
        <f t="shared" si="26"/>
        <v>0</v>
      </c>
      <c r="L135" s="181">
        <f>IF(D135="","",IF(J135="Y",I135+G135,MIN(Input!I135,I135+G135-K135)))</f>
        <v>110</v>
      </c>
      <c r="M135" s="181">
        <f t="shared" si="27"/>
        <v>103.88437500000001</v>
      </c>
      <c r="N135" s="294">
        <f>IF(Revised_Input!E135&gt;0,Revised_Input!E135,IF(Input!E135&lt;990000,Input!E135,""))</f>
        <v>21.004166699999999</v>
      </c>
      <c r="O135" s="286">
        <f t="shared" si="28"/>
        <v>67496.759106836966</v>
      </c>
      <c r="P135" s="10">
        <f t="shared" si="29"/>
        <v>0</v>
      </c>
      <c r="Q135" s="302">
        <f t="shared" si="30"/>
        <v>0</v>
      </c>
      <c r="R135" s="305">
        <f>IF(D135="","",IF(J135="Y",Input!M135,0))</f>
        <v>0</v>
      </c>
      <c r="S135" s="288">
        <f t="shared" si="31"/>
        <v>0</v>
      </c>
      <c r="T135" s="285">
        <f>IF(D135="","",Input!L135)</f>
        <v>0</v>
      </c>
      <c r="U135" s="288">
        <f t="shared" si="32"/>
        <v>0</v>
      </c>
      <c r="V135" s="287">
        <f t="shared" si="33"/>
        <v>0</v>
      </c>
      <c r="W135" s="306">
        <f t="shared" si="34"/>
        <v>0</v>
      </c>
      <c r="X135" s="132">
        <f>IF(D135="","",Input!K135)</f>
        <v>0</v>
      </c>
      <c r="Y135" s="288">
        <f t="shared" si="35"/>
        <v>0</v>
      </c>
      <c r="Z135" s="309">
        <f t="shared" si="36"/>
        <v>21412.5</v>
      </c>
      <c r="AA135" s="56">
        <f t="shared" si="37"/>
        <v>103.88437500000001</v>
      </c>
      <c r="AB135" s="56">
        <f>IF(D135="","",Input!N135)</f>
        <v>0</v>
      </c>
      <c r="AC135" s="56">
        <f t="shared" si="38"/>
        <v>237.0927083</v>
      </c>
      <c r="AD135" s="56">
        <f>IF(D135="","",Input!J135)</f>
        <v>237.0927083</v>
      </c>
      <c r="AE135" s="56">
        <f t="shared" si="39"/>
        <v>0</v>
      </c>
      <c r="AF135" s="289">
        <f t="shared" si="40"/>
        <v>0</v>
      </c>
      <c r="AG135" s="19">
        <f t="shared" si="41"/>
        <v>-133.20833329999999</v>
      </c>
      <c r="AH135" s="19">
        <f t="shared" si="42"/>
        <v>-14063.5520834</v>
      </c>
      <c r="AI135" s="19">
        <f t="shared" si="43"/>
        <v>-27895.055557423901</v>
      </c>
      <c r="AJ135" s="317">
        <f t="shared" si="44"/>
        <v>76.568729100555814</v>
      </c>
      <c r="AK135" s="56">
        <f t="shared" si="45"/>
        <v>128693.71555742396</v>
      </c>
      <c r="AL135" s="56" t="b">
        <f>IF(D135="","",IF(AK134&lt;'day lookup'!$I$1,MIN('day lookup'!$I$1-AK134,AJ135)))</f>
        <v>0</v>
      </c>
      <c r="AM135" s="56">
        <f t="shared" si="46"/>
        <v>102371.37</v>
      </c>
      <c r="AN135" s="56">
        <f>IF(D135="","",IF(AK135&lt;'day lookup'!$I$1,0,MIN(AK135-'day lookup'!$I$1,AJ135)))</f>
        <v>76.568729100555814</v>
      </c>
      <c r="AO135" s="318">
        <f t="shared" si="47"/>
        <v>26318.735557423915</v>
      </c>
      <c r="AP135" s="10">
        <f>IF(Revised_Input!F135&gt;0,Revised_Input!F135,IF(Input!F135&lt;990000,Input!F135,""))</f>
        <v>1256.4583333</v>
      </c>
      <c r="AQ135" s="50"/>
      <c r="AS135" s="50"/>
      <c r="AT135" s="259"/>
      <c r="AU135" s="260"/>
      <c r="BL135" s="251"/>
      <c r="BN135" s="251"/>
      <c r="BO135" s="251"/>
    </row>
    <row r="136" spans="1:67">
      <c r="A136" s="67" t="str">
        <f ca="1">OFFSET('day lookup'!$A$1,WEEKDAY(B136)-1,0)</f>
        <v>SAT</v>
      </c>
      <c r="B136" s="28">
        <f>Input!A136</f>
        <v>42952</v>
      </c>
      <c r="C136" s="274">
        <f>IF(D136&lt;&gt;"",interp(D136,AreaCapacity!$A$3:$B$245,2),"")</f>
        <v>7764.190050607287</v>
      </c>
      <c r="D136" s="10">
        <f>IF(AND(Revised_Input!B136&gt;0,Revised_Input!B136&lt;104000),Revised_Input!B136,IF(Input!B136&lt;990000,Input!B136,""))</f>
        <v>100577.77</v>
      </c>
      <c r="E136" s="10">
        <f>IF(Revised_Input!G136&gt;0,Revised_Input!G136/1.9835,IF(Input!G136&lt;990000,Input!G136,""))</f>
        <v>6.7608800000000002</v>
      </c>
      <c r="F136" s="10">
        <f>IF(Revised_Input!C136&gt;0,Revised_Input!C136,IF(Input!C136&lt;990000,Input!C136,""))</f>
        <v>250.5</v>
      </c>
      <c r="G136" s="10">
        <f>IF(Revised_Input!D136&gt;0,Revised_Input!D136,IF(Input!D136&lt;990000,Input!D136,""))</f>
        <v>5.7635417000000002</v>
      </c>
      <c r="H136" s="190">
        <f t="shared" si="24"/>
        <v>244.73645830000001</v>
      </c>
      <c r="I136" s="267">
        <f t="shared" si="25"/>
        <v>141.95360247948133</v>
      </c>
      <c r="J136" s="417" t="str">
        <f>IF(Input!H136="","",Input!H136)</f>
        <v>N</v>
      </c>
      <c r="K136" s="285">
        <f t="shared" si="26"/>
        <v>0</v>
      </c>
      <c r="L136" s="181">
        <f>IF(D136="","",IF(J136="Y",I136+G136,MIN(Input!I136,I136+G136-K136)))</f>
        <v>110</v>
      </c>
      <c r="M136" s="181">
        <f t="shared" si="27"/>
        <v>104.2364583</v>
      </c>
      <c r="N136" s="294">
        <f>IF(Revised_Input!E136&gt;0,Revised_Input!E136,IF(Input!E136&lt;990000,Input!E136,""))</f>
        <v>16.995833300000001</v>
      </c>
      <c r="O136" s="286">
        <f t="shared" si="28"/>
        <v>67530.470342187517</v>
      </c>
      <c r="P136" s="10">
        <f t="shared" si="29"/>
        <v>0</v>
      </c>
      <c r="Q136" s="302">
        <f t="shared" si="30"/>
        <v>0</v>
      </c>
      <c r="R136" s="305">
        <f>IF(D136="","",IF(J136="Y",Input!M136,0))</f>
        <v>0</v>
      </c>
      <c r="S136" s="288">
        <f t="shared" si="31"/>
        <v>0</v>
      </c>
      <c r="T136" s="285">
        <f>IF(D136="","",Input!L136)</f>
        <v>0</v>
      </c>
      <c r="U136" s="288">
        <f t="shared" si="32"/>
        <v>0</v>
      </c>
      <c r="V136" s="287">
        <f t="shared" si="33"/>
        <v>0</v>
      </c>
      <c r="W136" s="306">
        <f t="shared" si="34"/>
        <v>0</v>
      </c>
      <c r="X136" s="132">
        <f>IF(D136="","",Input!K136)</f>
        <v>0</v>
      </c>
      <c r="Y136" s="288">
        <f t="shared" si="35"/>
        <v>0</v>
      </c>
      <c r="Z136" s="309">
        <f t="shared" si="36"/>
        <v>21412.5</v>
      </c>
      <c r="AA136" s="56">
        <f t="shared" si="37"/>
        <v>104.2364583</v>
      </c>
      <c r="AB136" s="56">
        <f>IF(D136="","",Input!N136)</f>
        <v>0</v>
      </c>
      <c r="AC136" s="56">
        <f t="shared" si="38"/>
        <v>244.73645830000001</v>
      </c>
      <c r="AD136" s="56">
        <f>IF(D136="","",Input!J136)</f>
        <v>244.73645830000001</v>
      </c>
      <c r="AE136" s="56">
        <f t="shared" si="39"/>
        <v>0</v>
      </c>
      <c r="AF136" s="289">
        <f t="shared" si="40"/>
        <v>0.5</v>
      </c>
      <c r="AG136" s="19">
        <f t="shared" si="41"/>
        <v>-140.5</v>
      </c>
      <c r="AH136" s="19">
        <f t="shared" si="42"/>
        <v>-14204.0520834</v>
      </c>
      <c r="AI136" s="19">
        <f t="shared" si="43"/>
        <v>-28173.7373074239</v>
      </c>
      <c r="AJ136" s="317">
        <f t="shared" si="44"/>
        <v>61.401750000001236</v>
      </c>
      <c r="AK136" s="56">
        <f t="shared" si="45"/>
        <v>128755.11730742396</v>
      </c>
      <c r="AL136" s="56" t="b">
        <f>IF(D136="","",IF(AK135&lt;'day lookup'!$I$1,MIN('day lookup'!$I$1-AK135,AJ136)))</f>
        <v>0</v>
      </c>
      <c r="AM136" s="56">
        <f t="shared" si="46"/>
        <v>102371.37</v>
      </c>
      <c r="AN136" s="56">
        <f>IF(D136="","",IF(AK136&lt;'day lookup'!$I$1,0,MIN(AK136-'day lookup'!$I$1,AJ136)))</f>
        <v>61.401750000001236</v>
      </c>
      <c r="AO136" s="318">
        <f t="shared" si="47"/>
        <v>26380.137307423916</v>
      </c>
      <c r="AP136" s="10">
        <f>IF(Revised_Input!F136&gt;0,Revised_Input!F136,IF(Input!F136&lt;990000,Input!F136,""))</f>
        <v>1202.3958333</v>
      </c>
      <c r="AQ136" s="50"/>
      <c r="AS136" s="50"/>
      <c r="AT136" s="259"/>
      <c r="AU136" s="260"/>
      <c r="BL136" s="251"/>
      <c r="BN136" s="251"/>
      <c r="BO136" s="251"/>
    </row>
    <row r="137" spans="1:67">
      <c r="A137" s="67" t="str">
        <f ca="1">OFFSET('day lookup'!$A$1,WEEKDAY(B137)-1,0)</f>
        <v>SUN</v>
      </c>
      <c r="B137" s="28">
        <f>Input!A137</f>
        <v>42953</v>
      </c>
      <c r="C137" s="274">
        <f>IF(D137&lt;&gt;"",interp(D137,AreaCapacity!$A$3:$B$245,2),"")</f>
        <v>7763.9604179408771</v>
      </c>
      <c r="D137" s="10">
        <f>IF(AND(Revised_Input!B137&gt;0,Revised_Input!B137&lt;104000),Revised_Input!B137,IF(Input!B137&lt;990000,Input!B137,""))</f>
        <v>100351.17</v>
      </c>
      <c r="E137" s="10">
        <f>IF(Revised_Input!G137&gt;0,Revised_Input!G137/1.9835,IF(Input!G137&lt;990000,Input!G137,""))</f>
        <v>6.7507900000000003</v>
      </c>
      <c r="F137" s="10">
        <f>IF(Revised_Input!C137&gt;0,Revised_Input!C137,IF(Input!C137&lt;990000,Input!C137,""))</f>
        <v>249.875</v>
      </c>
      <c r="G137" s="10">
        <f>IF(Revised_Input!D137&gt;0,Revised_Input!D137,IF(Input!D137&lt;990000,Input!D137,""))</f>
        <v>5.5252083000000001</v>
      </c>
      <c r="H137" s="190">
        <f t="shared" si="24"/>
        <v>244.3497917</v>
      </c>
      <c r="I137" s="267">
        <f t="shared" si="25"/>
        <v>136.85808106979792</v>
      </c>
      <c r="J137" s="417" t="str">
        <f>IF(Input!H137="","",Input!H137)</f>
        <v>N</v>
      </c>
      <c r="K137" s="285">
        <f t="shared" si="26"/>
        <v>0</v>
      </c>
      <c r="L137" s="181">
        <f>IF(D137="","",IF(J137="Y",I137+G137,MIN(Input!I137,I137+G137-K137)))</f>
        <v>110</v>
      </c>
      <c r="M137" s="181">
        <f>IF(D137="","",MAX(L137-G137,0))</f>
        <v>104.4747917</v>
      </c>
      <c r="N137" s="294">
        <f>IF(Revised_Input!E137&gt;0,Revised_Input!E137,IF(Input!E137&lt;990000,Input!E137,""))</f>
        <v>14.012499999999999</v>
      </c>
      <c r="O137" s="286">
        <f t="shared" si="28"/>
        <v>67558.264135937512</v>
      </c>
      <c r="P137" s="10">
        <f t="shared" si="29"/>
        <v>0</v>
      </c>
      <c r="Q137" s="302">
        <f t="shared" si="30"/>
        <v>0</v>
      </c>
      <c r="R137" s="305">
        <f>IF(D137="","",IF(J137="Y",Input!M137,0))</f>
        <v>0</v>
      </c>
      <c r="S137" s="288">
        <f t="shared" si="31"/>
        <v>0</v>
      </c>
      <c r="T137" s="285">
        <f>IF(D137="","",Input!L137)</f>
        <v>0</v>
      </c>
      <c r="U137" s="288">
        <f t="shared" si="32"/>
        <v>0</v>
      </c>
      <c r="V137" s="287">
        <f t="shared" si="33"/>
        <v>0</v>
      </c>
      <c r="W137" s="306">
        <f t="shared" si="34"/>
        <v>0</v>
      </c>
      <c r="X137" s="132">
        <f>IF(D137="","",Input!K137)</f>
        <v>0</v>
      </c>
      <c r="Y137" s="288">
        <f t="shared" si="35"/>
        <v>0</v>
      </c>
      <c r="Z137" s="309">
        <f t="shared" si="36"/>
        <v>21412.5</v>
      </c>
      <c r="AA137" s="56">
        <f t="shared" si="37"/>
        <v>104.4747917</v>
      </c>
      <c r="AB137" s="56">
        <f>IF(D137="","",Input!N137)</f>
        <v>0</v>
      </c>
      <c r="AC137" s="56">
        <f t="shared" si="38"/>
        <v>244.3497917</v>
      </c>
      <c r="AD137" s="56">
        <f>IF(D137="","",Input!J137)</f>
        <v>244.3497917</v>
      </c>
      <c r="AE137" s="56">
        <f t="shared" si="39"/>
        <v>0</v>
      </c>
      <c r="AF137" s="289">
        <f t="shared" si="40"/>
        <v>0</v>
      </c>
      <c r="AG137" s="19">
        <f t="shared" si="41"/>
        <v>-139.875</v>
      </c>
      <c r="AH137" s="19">
        <f t="shared" si="42"/>
        <v>-14343.9270834</v>
      </c>
      <c r="AI137" s="19">
        <f t="shared" si="43"/>
        <v>-28451.179369923899</v>
      </c>
      <c r="AJ137" s="317">
        <f t="shared" si="44"/>
        <v>50.842062499994178</v>
      </c>
      <c r="AK137" s="56">
        <f t="shared" si="45"/>
        <v>128805.95936992396</v>
      </c>
      <c r="AL137" s="56" t="b">
        <f>IF(D137="","",IF(AK136&lt;'day lookup'!$I$1,MIN('day lookup'!$I$1-AK136,AJ137)))</f>
        <v>0</v>
      </c>
      <c r="AM137" s="56">
        <f t="shared" si="46"/>
        <v>102371.37</v>
      </c>
      <c r="AN137" s="56">
        <f>IF(D137="","",IF(AK137&lt;'day lookup'!$I$1,0,MIN(AK137-'day lookup'!$I$1,AJ137)))</f>
        <v>50.842062499994178</v>
      </c>
      <c r="AO137" s="318">
        <f t="shared" si="47"/>
        <v>26430.979369923909</v>
      </c>
      <c r="AP137" s="10">
        <f>IF(Revised_Input!F137&gt;0,Revised_Input!F137,IF(Input!F137&lt;990000,Input!F137,""))</f>
        <v>1270.3125</v>
      </c>
      <c r="AQ137" s="50"/>
      <c r="AS137" s="50"/>
      <c r="AT137" s="259"/>
      <c r="AU137" s="260"/>
      <c r="BL137" s="251"/>
      <c r="BN137" s="251"/>
      <c r="BO137" s="251"/>
    </row>
    <row r="138" spans="1:67">
      <c r="A138" s="67" t="str">
        <f ca="1">OFFSET('day lookup'!$A$1,WEEKDAY(B138)-1,0)</f>
        <v>MON</v>
      </c>
      <c r="B138" s="28">
        <f>Input!A138</f>
        <v>42954</v>
      </c>
      <c r="C138" s="274">
        <f>IF(D138&lt;&gt;"",interp(D138,AreaCapacity!$A$3:$B$245,2),"")</f>
        <v>7763.7596330275228</v>
      </c>
      <c r="D138" s="10">
        <f>IF(AND(Revised_Input!B138&gt;0,Revised_Input!B138&lt;104000),Revised_Input!B138,IF(Input!B138&lt;990000,Input!B138,""))</f>
        <v>100154.2</v>
      </c>
      <c r="E138" s="10">
        <f>IF(Revised_Input!G138&gt;0,Revised_Input!G138/1.9835,IF(Input!G138&lt;990000,Input!G138,""))</f>
        <v>6.7457500000000001</v>
      </c>
      <c r="F138" s="10">
        <f>IF(Revised_Input!C138&gt;0,Revised_Input!C138,IF(Input!C138&lt;990000,Input!C138,""))</f>
        <v>249.20833329999999</v>
      </c>
      <c r="G138" s="10">
        <f>IF(Revised_Input!D138&gt;0,Revised_Input!D138,IF(Input!D138&lt;990000,Input!D138,""))</f>
        <v>5.3870832999999996</v>
      </c>
      <c r="H138" s="190">
        <f>IF(D138="","",F138-G138)</f>
        <v>243.82124999999999</v>
      </c>
      <c r="I138" s="267">
        <f>IF(D138="","",(D138-D137)/1.9835+E138+H138)</f>
        <v>151.26273985379322</v>
      </c>
      <c r="J138" s="417" t="str">
        <f>IF(Input!H138="","",Input!H138)</f>
        <v>N</v>
      </c>
      <c r="K138" s="285">
        <f t="shared" si="26"/>
        <v>0</v>
      </c>
      <c r="L138" s="181">
        <f>IF(D138="","",IF(J138="Y",I138+G138,MIN(Input!I138,I138+G138-K138)))</f>
        <v>110</v>
      </c>
      <c r="M138" s="181">
        <f t="shared" si="27"/>
        <v>104.6129167</v>
      </c>
      <c r="N138" s="294">
        <f>IF(Revised_Input!E138&gt;0,Revised_Input!E138,IF(Input!E138&lt;990000,Input!E138,""))</f>
        <v>12.4208333</v>
      </c>
      <c r="O138" s="286">
        <f t="shared" si="28"/>
        <v>67582.900858788067</v>
      </c>
      <c r="P138" s="10">
        <f t="shared" si="29"/>
        <v>0</v>
      </c>
      <c r="Q138" s="302">
        <f t="shared" si="30"/>
        <v>0</v>
      </c>
      <c r="R138" s="305">
        <f>IF(D138="","",IF(J138="Y",Input!M138,0))</f>
        <v>0</v>
      </c>
      <c r="S138" s="288">
        <f t="shared" si="31"/>
        <v>0</v>
      </c>
      <c r="T138" s="285">
        <f>IF(D138="","",Input!L138)</f>
        <v>0</v>
      </c>
      <c r="U138" s="288">
        <f t="shared" si="32"/>
        <v>0</v>
      </c>
      <c r="V138" s="287">
        <f t="shared" si="33"/>
        <v>0</v>
      </c>
      <c r="W138" s="306">
        <f t="shared" si="34"/>
        <v>0</v>
      </c>
      <c r="X138" s="132">
        <f>IF(D138="","",Input!K138)</f>
        <v>92.558510146206771</v>
      </c>
      <c r="Y138" s="288">
        <f t="shared" si="35"/>
        <v>183.58980487500114</v>
      </c>
      <c r="Z138" s="309">
        <f t="shared" si="36"/>
        <v>21228.910195124998</v>
      </c>
      <c r="AA138" s="179">
        <f>IF(D138="","",M138+P138+V138+X138)</f>
        <v>197.17142684620677</v>
      </c>
      <c r="AB138" s="179">
        <f>IF(D138="","",Input!N138)</f>
        <v>46.649823153793221</v>
      </c>
      <c r="AC138" s="179">
        <f>IF(D138="","",H138)</f>
        <v>243.82124999999999</v>
      </c>
      <c r="AD138" s="179">
        <f>IF(D138="","",Input!J138)</f>
        <v>243.82124999999999</v>
      </c>
      <c r="AE138" s="56">
        <f t="shared" si="39"/>
        <v>0</v>
      </c>
      <c r="AF138" s="289">
        <f t="shared" si="40"/>
        <v>0</v>
      </c>
      <c r="AG138" s="19">
        <f t="shared" si="41"/>
        <v>0</v>
      </c>
      <c r="AH138" s="19">
        <f t="shared" si="42"/>
        <v>-14343.9270834</v>
      </c>
      <c r="AI138" s="19">
        <f t="shared" si="43"/>
        <v>-28451.179369923899</v>
      </c>
      <c r="AJ138" s="317">
        <f t="shared" si="44"/>
        <v>79.149729100548853</v>
      </c>
      <c r="AK138" s="56">
        <f t="shared" si="45"/>
        <v>128885.10909902451</v>
      </c>
      <c r="AL138" s="56" t="b">
        <f>IF(D138="","",IF(AK137&lt;'day lookup'!$I$1,MIN('day lookup'!$I$1-AK137,AJ138)))</f>
        <v>0</v>
      </c>
      <c r="AM138" s="56">
        <f t="shared" si="46"/>
        <v>102371.37</v>
      </c>
      <c r="AN138" s="56">
        <f>IF(D138="","",IF(AK138&lt;'day lookup'!$I$1,0,MIN(AK138-'day lookup'!$I$1,AJ138)))</f>
        <v>79.149729100548853</v>
      </c>
      <c r="AO138" s="318">
        <f t="shared" si="47"/>
        <v>26510.129099024456</v>
      </c>
      <c r="AP138" s="10">
        <f>IF(Revised_Input!F138&gt;0,Revised_Input!F138,IF(Input!F138&lt;990000,Input!F138,""))</f>
        <v>1192.5</v>
      </c>
      <c r="AQ138" s="50"/>
      <c r="AS138" s="50"/>
      <c r="AT138" s="259"/>
      <c r="AU138" s="260"/>
      <c r="BL138" s="251"/>
      <c r="BN138" s="251"/>
      <c r="BO138" s="251"/>
    </row>
    <row r="139" spans="1:67">
      <c r="A139" s="67" t="str">
        <f ca="1">OFFSET('day lookup'!$A$1,WEEKDAY(B139)-1,0)</f>
        <v>TUE</v>
      </c>
      <c r="B139" s="28">
        <f>Input!A139</f>
        <v>42955</v>
      </c>
      <c r="C139" s="274">
        <f>IF(D139&lt;&gt;"",interp(D139,AreaCapacity!$A$3:$B$245,2),"")</f>
        <v>7763.5796228338431</v>
      </c>
      <c r="D139" s="10">
        <f>IF(AND(Revised_Input!B139&gt;0,Revised_Input!B139&lt;104000),Revised_Input!B139,IF(Input!B139&lt;990000,Input!B139,""))</f>
        <v>99977.61</v>
      </c>
      <c r="E139" s="10">
        <f>IF(Revised_Input!G139&gt;0,Revised_Input!G139/1.9835,IF(Input!G139&lt;990000,Input!G139,""))</f>
        <v>6.7356699999999998</v>
      </c>
      <c r="F139" s="10">
        <f>IF(Revised_Input!C139&gt;0,Revised_Input!C139,IF(Input!C139&lt;990000,Input!C139,""))</f>
        <v>249.08333329999999</v>
      </c>
      <c r="G139" s="10">
        <f>IF(Revised_Input!D139&gt;0,Revised_Input!D139,IF(Input!D139&lt;990000,Input!D139,""))</f>
        <v>5.3545832999999998</v>
      </c>
      <c r="H139" s="190">
        <f t="shared" ref="H139:H202" si="48">IF(D139="","",F139-G139)</f>
        <v>243.72874999999999</v>
      </c>
      <c r="I139" s="267">
        <f t="shared" ref="I139:I202" si="49">IF(D139="","",(D139-D138)/1.9835+E139+H139)</f>
        <v>161.43492668011265</v>
      </c>
      <c r="J139" s="417" t="str">
        <f>IF(Input!H139="","",Input!H139)</f>
        <v>N</v>
      </c>
      <c r="K139" s="285">
        <f t="shared" ref="K139:K202" si="50">IF(D139="","",IF(J139="Y",E139,0))</f>
        <v>0</v>
      </c>
      <c r="L139" s="181">
        <f>IF(D139="","",IF(J139="Y",I139+G139,MIN(Input!I139,I139+G139-K139)))</f>
        <v>110</v>
      </c>
      <c r="M139" s="181">
        <f t="shared" ref="M139:M202" si="51">IF(D139="","",MAX(L139-G139,0))</f>
        <v>104.6454167</v>
      </c>
      <c r="N139" s="294">
        <f>IF(Revised_Input!E139&gt;0,Revised_Input!E139,IF(Input!E139&lt;990000,Input!E139,""))</f>
        <v>46.107291699999998</v>
      </c>
      <c r="O139" s="286">
        <f t="shared" ref="O139:O202" si="52">IF(D139="","",O138+N139*1.9835)</f>
        <v>67674.354671875015</v>
      </c>
      <c r="P139" s="10">
        <f t="shared" ref="P139:P202" si="53">IF(D139="","",IF(J139="Y",N139,0))</f>
        <v>0</v>
      </c>
      <c r="Q139" s="302">
        <f t="shared" ref="Q139:Q202" si="54">IF(D139="","",IF(J139="Y",(N139*1.9835)+Q138,Q138))</f>
        <v>0</v>
      </c>
      <c r="R139" s="305">
        <f>IF(D139="","",IF(J139="Y",Input!M139,0))</f>
        <v>0</v>
      </c>
      <c r="S139" s="288">
        <f t="shared" ref="S139:S202" si="55">IF(D139="","",(R139*1.9835)+S138)</f>
        <v>0</v>
      </c>
      <c r="T139" s="285">
        <f>IF(D139="","",Input!L139)</f>
        <v>0</v>
      </c>
      <c r="U139" s="288">
        <f t="shared" ref="U139:U202" si="56">IF(D139="","",(T139*1.9835)+U138)</f>
        <v>0</v>
      </c>
      <c r="V139" s="287">
        <f t="shared" ref="V139:V202" si="57">IF(D139="","",R139+T139)</f>
        <v>0</v>
      </c>
      <c r="W139" s="306">
        <f t="shared" ref="W139:W202" si="58">IF(D139="","",(V139*1.9835)+W138)</f>
        <v>0</v>
      </c>
      <c r="X139" s="132">
        <f>IF(D139="","",Input!K139)</f>
        <v>82.293823319887338</v>
      </c>
      <c r="Y139" s="288">
        <f t="shared" ref="Y139:Y202" si="59">IF(D139="","",(X139*1.9835)+Y138)</f>
        <v>346.81960342999764</v>
      </c>
      <c r="Z139" s="309">
        <f t="shared" ref="Z139:Z202" si="60">IF(D139="","",Z138-X139*1.9835)</f>
        <v>21065.680396570002</v>
      </c>
      <c r="AA139" s="179">
        <f t="shared" ref="AA139:AA202" si="61">IF(D139="","",M139+P139+V139+X139)</f>
        <v>186.93924001988734</v>
      </c>
      <c r="AB139" s="179">
        <f>IF(D139="","",Input!N139)</f>
        <v>56.789509980112655</v>
      </c>
      <c r="AC139" s="179">
        <f t="shared" ref="AC139:AC202" si="62">IF(D139="","",H139)</f>
        <v>243.72874999999999</v>
      </c>
      <c r="AD139" s="179">
        <f>IF(D139="","",Input!J139)</f>
        <v>243.72874999999999</v>
      </c>
      <c r="AE139" s="56">
        <f t="shared" ref="AE139:AE202" si="63">IF(D139="","",AC139-AD139)</f>
        <v>0</v>
      </c>
      <c r="AF139" s="289">
        <f t="shared" ref="AF139:AF202" si="64">IF(D139="","",IF(F139-250&lt;0,0,F139-250))</f>
        <v>0</v>
      </c>
      <c r="AG139" s="19">
        <f t="shared" ref="AG139:AG202" si="65">IF(D139="","",AA139-AC139+AB139)</f>
        <v>0</v>
      </c>
      <c r="AH139" s="19">
        <f t="shared" ref="AH139:AH202" si="66">IF(D139="","",AH138+AG139)</f>
        <v>-14343.9270834</v>
      </c>
      <c r="AI139" s="19">
        <f t="shared" ref="AI139:AI202" si="67">IF(D139="","",AH139*1.9835)</f>
        <v>-28451.179369923899</v>
      </c>
      <c r="AJ139" s="317">
        <f t="shared" ref="AJ139:AJ202" si="68">IF(D139="","",MAX(((I139-M139)-(E139-K139))*1.9835,0))</f>
        <v>99.281791600553461</v>
      </c>
      <c r="AK139" s="56">
        <f t="shared" ref="AK139:AK202" si="69">IF(D139="","",AK138+AJ139)</f>
        <v>128984.39089062507</v>
      </c>
      <c r="AL139" s="56" t="b">
        <f>IF(D139="","",IF(AK138&lt;'day lookup'!$I$1,MIN('day lookup'!$I$1-AK138,AJ139)))</f>
        <v>0</v>
      </c>
      <c r="AM139" s="56">
        <f t="shared" ref="AM139:AM202" si="70">IF(D139="","",AM138+AL139)</f>
        <v>102371.37</v>
      </c>
      <c r="AN139" s="56">
        <f>IF(D139="","",IF(AK139&lt;'day lookup'!$I$1,0,MIN(AK139-'day lookup'!$I$1,AJ139)))</f>
        <v>99.281791600553461</v>
      </c>
      <c r="AO139" s="318">
        <f t="shared" ref="AO139:AO202" si="71">IF(D139="","",AO138+AN139)</f>
        <v>26609.410890625011</v>
      </c>
      <c r="AP139" s="10">
        <f>IF(Revised_Input!F139&gt;0,Revised_Input!F139,IF(Input!F139&lt;990000,Input!F139,""))</f>
        <v>1308.0208333</v>
      </c>
      <c r="AQ139" s="50"/>
      <c r="AS139" s="50"/>
      <c r="AT139" s="259"/>
      <c r="AU139" s="260"/>
      <c r="BL139" s="251"/>
      <c r="BN139" s="251"/>
      <c r="BO139" s="251"/>
    </row>
    <row r="140" spans="1:67">
      <c r="A140" s="67" t="str">
        <f ca="1">OFFSET('day lookup'!$A$1,WEEKDAY(B140)-1,0)</f>
        <v>WED</v>
      </c>
      <c r="B140" s="28">
        <f>Input!A140</f>
        <v>42956</v>
      </c>
      <c r="C140" s="274">
        <f>IF(D140&lt;&gt;"",interp(D140,AreaCapacity!$A$3:$B$245,2),"")</f>
        <v>7763.3993272171256</v>
      </c>
      <c r="D140" s="10">
        <f>IF(AND(Revised_Input!B140&gt;0,Revised_Input!B140&lt;104000),Revised_Input!B140,IF(Input!B140&lt;990000,Input!B140,""))</f>
        <v>99800.74</v>
      </c>
      <c r="E140" s="10">
        <f>IF(Revised_Input!G140&gt;0,Revised_Input!G140/1.9835,IF(Input!G140&lt;990000,Input!G140,""))</f>
        <v>6.7306299999999997</v>
      </c>
      <c r="F140" s="10">
        <f>IF(Revised_Input!C140&gt;0,Revised_Input!C140,IF(Input!C140&lt;990000,Input!C140,""))</f>
        <v>248.375</v>
      </c>
      <c r="G140" s="10">
        <f>IF(Revised_Input!D140&gt;0,Revised_Input!D140,IF(Input!D140&lt;990000,Input!D140,""))</f>
        <v>5.3897917</v>
      </c>
      <c r="H140" s="190">
        <f>IF(D140="","",F140-G140)</f>
        <v>242.98520830000001</v>
      </c>
      <c r="I140" s="267">
        <f t="shared" si="49"/>
        <v>160.54518037209715</v>
      </c>
      <c r="J140" s="417" t="str">
        <f>IF(Input!H140="","",Input!H140)</f>
        <v>N</v>
      </c>
      <c r="K140" s="285">
        <f t="shared" si="50"/>
        <v>0</v>
      </c>
      <c r="L140" s="181">
        <f>IF(D140="","",IF(J140="Y",I140+G140,MIN(Input!I140,I140+G140-K140)))</f>
        <v>110</v>
      </c>
      <c r="M140" s="181">
        <f t="shared" si="51"/>
        <v>104.6102083</v>
      </c>
      <c r="N140" s="294">
        <f>IF(Revised_Input!E140&gt;0,Revised_Input!E140,IF(Input!E140&lt;990000,Input!E140,""))</f>
        <v>27.3</v>
      </c>
      <c r="O140" s="286">
        <f t="shared" si="52"/>
        <v>67728.504221875017</v>
      </c>
      <c r="P140" s="10">
        <f t="shared" si="53"/>
        <v>0</v>
      </c>
      <c r="Q140" s="302">
        <f t="shared" si="54"/>
        <v>0</v>
      </c>
      <c r="R140" s="305">
        <f>IF(D140="","",IF(J140="Y",Input!M140,0))</f>
        <v>0</v>
      </c>
      <c r="S140" s="288">
        <f t="shared" si="55"/>
        <v>0</v>
      </c>
      <c r="T140" s="285">
        <f>IF(D140="","",Input!L140)</f>
        <v>0</v>
      </c>
      <c r="U140" s="288">
        <f t="shared" si="56"/>
        <v>0</v>
      </c>
      <c r="V140" s="287">
        <f t="shared" si="57"/>
        <v>0</v>
      </c>
      <c r="W140" s="306">
        <f t="shared" si="58"/>
        <v>0</v>
      </c>
      <c r="X140" s="132">
        <f>IF(D140="","",Input!K140)</f>
        <v>82.440027927902861</v>
      </c>
      <c r="Y140" s="288">
        <f t="shared" si="59"/>
        <v>510.33939882499294</v>
      </c>
      <c r="Z140" s="309">
        <f t="shared" si="60"/>
        <v>20902.160601175008</v>
      </c>
      <c r="AA140" s="179">
        <f t="shared" si="61"/>
        <v>187.05023622790287</v>
      </c>
      <c r="AB140" s="179">
        <f>IF(D140="","",Input!N140)</f>
        <v>55.934972072097139</v>
      </c>
      <c r="AC140" s="179">
        <f t="shared" si="62"/>
        <v>242.98520830000001</v>
      </c>
      <c r="AD140" s="179">
        <f>IF(D140="","",Input!J140)</f>
        <v>242.98520830000001</v>
      </c>
      <c r="AE140" s="56">
        <f t="shared" si="63"/>
        <v>0</v>
      </c>
      <c r="AF140" s="289">
        <f t="shared" si="64"/>
        <v>0</v>
      </c>
      <c r="AG140" s="19">
        <f t="shared" si="65"/>
        <v>0</v>
      </c>
      <c r="AH140" s="19">
        <f t="shared" si="66"/>
        <v>-14343.9270834</v>
      </c>
      <c r="AI140" s="19">
        <f t="shared" si="67"/>
        <v>-28451.179369923899</v>
      </c>
      <c r="AJ140" s="317">
        <f t="shared" si="68"/>
        <v>97.596812500004717</v>
      </c>
      <c r="AK140" s="56">
        <f t="shared" si="69"/>
        <v>129081.98770312508</v>
      </c>
      <c r="AL140" s="56" t="b">
        <f>IF(D140="","",IF(AK139&lt;'day lookup'!$I$1,MIN('day lookup'!$I$1-AK139,AJ140)))</f>
        <v>0</v>
      </c>
      <c r="AM140" s="56">
        <f t="shared" si="70"/>
        <v>102371.37</v>
      </c>
      <c r="AN140" s="56">
        <f>IF(D140="","",IF(AK140&lt;'day lookup'!$I$1,0,MIN(AK140-'day lookup'!$I$1,AJ140)))</f>
        <v>97.596812500004717</v>
      </c>
      <c r="AO140" s="318">
        <f t="shared" si="71"/>
        <v>26707.007703125015</v>
      </c>
      <c r="AP140" s="10">
        <f>IF(Revised_Input!F140&gt;0,Revised_Input!F140,IF(Input!F140&lt;990000,Input!F140,""))</f>
        <v>1366.4583333</v>
      </c>
      <c r="AQ140" s="50"/>
      <c r="AS140" s="50"/>
      <c r="AT140" s="259"/>
      <c r="AU140" s="260"/>
      <c r="BL140" s="251"/>
      <c r="BN140" s="251"/>
      <c r="BO140" s="251"/>
    </row>
    <row r="141" spans="1:67">
      <c r="A141" s="67" t="str">
        <f ca="1">OFFSET('day lookup'!$A$1,WEEKDAY(B141)-1,0)</f>
        <v>THU</v>
      </c>
      <c r="B141" s="28">
        <f>Input!A141</f>
        <v>42957</v>
      </c>
      <c r="C141" s="274">
        <f>IF(D141&lt;&gt;"",interp(D141,AreaCapacity!$A$3:$B$245,2),"")</f>
        <v>7763.2294903160036</v>
      </c>
      <c r="D141" s="10">
        <f>IF(AND(Revised_Input!B141&gt;0,Revised_Input!B141&lt;104000),Revised_Input!B141,IF(Input!B141&lt;990000,Input!B141,""))</f>
        <v>99634.13</v>
      </c>
      <c r="E141" s="10">
        <f>IF(Revised_Input!G141&gt;0,Revised_Input!G141/1.9835,IF(Input!G141&lt;990000,Input!G141,""))</f>
        <v>6.7205399999999997</v>
      </c>
      <c r="F141" s="10">
        <f>IF(Revised_Input!C141&gt;0,Revised_Input!C141,IF(Input!C141&lt;990000,Input!C141,""))</f>
        <v>248.41666670000001</v>
      </c>
      <c r="G141" s="10">
        <f>IF(Revised_Input!D141&gt;0,Revised_Input!D141,IF(Input!D141&lt;990000,Input!D141,""))</f>
        <v>5.62</v>
      </c>
      <c r="H141" s="190">
        <f>IF(D141="","",F141-G141)</f>
        <v>242.7966667</v>
      </c>
      <c r="I141" s="267">
        <f t="shared" si="49"/>
        <v>165.51922333725707</v>
      </c>
      <c r="J141" s="417" t="str">
        <f>IF(Input!H141="","",Input!H141)</f>
        <v>N</v>
      </c>
      <c r="K141" s="285">
        <f t="shared" si="50"/>
        <v>0</v>
      </c>
      <c r="L141" s="181">
        <f>IF(D141="","",IF(J141="Y",I141+G141,MIN(Input!I141,I141+G141-K141)))</f>
        <v>110</v>
      </c>
      <c r="M141" s="181">
        <f>IF(D141="","",MAX(L141-G141,0))</f>
        <v>104.38</v>
      </c>
      <c r="N141" s="294">
        <f>IF(Revised_Input!E141&gt;0,Revised_Input!E141,IF(Input!E141&lt;990000,Input!E141,""))</f>
        <v>41.0625</v>
      </c>
      <c r="O141" s="286">
        <f t="shared" si="52"/>
        <v>67809.951690625021</v>
      </c>
      <c r="P141" s="10">
        <f t="shared" si="53"/>
        <v>0</v>
      </c>
      <c r="Q141" s="302">
        <f t="shared" si="54"/>
        <v>0</v>
      </c>
      <c r="R141" s="305">
        <f>IF(D141="","",IF(J141="Y",Input!M141,0))</f>
        <v>0</v>
      </c>
      <c r="S141" s="288">
        <f t="shared" si="55"/>
        <v>0</v>
      </c>
      <c r="T141" s="285">
        <f>IF(D141="","",Input!L141)</f>
        <v>0</v>
      </c>
      <c r="U141" s="288">
        <f t="shared" si="56"/>
        <v>0</v>
      </c>
      <c r="V141" s="287">
        <f t="shared" si="57"/>
        <v>0</v>
      </c>
      <c r="W141" s="306">
        <f t="shared" si="58"/>
        <v>0</v>
      </c>
      <c r="X141" s="132">
        <f>IF(D141="","",Input!K141)</f>
        <v>77.277443362742929</v>
      </c>
      <c r="Y141" s="288">
        <f t="shared" si="59"/>
        <v>663.61920773499355</v>
      </c>
      <c r="Z141" s="309">
        <f>IF(D141="","",Z140-X141*1.9835)</f>
        <v>20748.880792265008</v>
      </c>
      <c r="AA141" s="179">
        <f>IF(D141="","",M141+P141+V141+X141)</f>
        <v>181.65744336274292</v>
      </c>
      <c r="AB141" s="179">
        <f>IF(D141="","",Input!N141)</f>
        <v>61.139223337257079</v>
      </c>
      <c r="AC141" s="179">
        <f t="shared" si="62"/>
        <v>242.7966667</v>
      </c>
      <c r="AD141" s="179">
        <f>IF(D141="","",Input!J141)</f>
        <v>242.7966667</v>
      </c>
      <c r="AE141" s="56">
        <f t="shared" si="63"/>
        <v>0</v>
      </c>
      <c r="AF141" s="289">
        <f t="shared" si="64"/>
        <v>0</v>
      </c>
      <c r="AG141" s="19">
        <f t="shared" si="65"/>
        <v>0</v>
      </c>
      <c r="AH141" s="19">
        <f t="shared" si="66"/>
        <v>-14343.9270834</v>
      </c>
      <c r="AI141" s="19">
        <f t="shared" si="67"/>
        <v>-28451.179369923899</v>
      </c>
      <c r="AJ141" s="317">
        <f t="shared" si="68"/>
        <v>107.93945839944942</v>
      </c>
      <c r="AK141" s="56">
        <f t="shared" si="69"/>
        <v>129189.92716152452</v>
      </c>
      <c r="AL141" s="56" t="b">
        <f>IF(D141="","",IF(AK140&lt;'day lookup'!$I$1,MIN('day lookup'!$I$1-AK140,AJ141)))</f>
        <v>0</v>
      </c>
      <c r="AM141" s="56">
        <f t="shared" si="70"/>
        <v>102371.37</v>
      </c>
      <c r="AN141" s="56">
        <f>IF(D141="","",IF(AK141&lt;'day lookup'!$I$1,0,MIN(AK141-'day lookup'!$I$1,AJ141)))</f>
        <v>107.93945839944942</v>
      </c>
      <c r="AO141" s="318">
        <f t="shared" si="71"/>
        <v>26814.947161524466</v>
      </c>
      <c r="AP141" s="10">
        <f>IF(Revised_Input!F141&gt;0,Revised_Input!F141,IF(Input!F141&lt;990000,Input!F141,""))</f>
        <v>1436.875</v>
      </c>
      <c r="AQ141" s="50"/>
      <c r="AS141" s="50"/>
      <c r="AT141" s="259"/>
      <c r="AU141" s="260"/>
      <c r="BL141" s="251"/>
      <c r="BN141" s="251"/>
      <c r="BO141" s="251"/>
    </row>
    <row r="142" spans="1:67">
      <c r="A142" s="67" t="str">
        <f ca="1">OFFSET('day lookup'!$A$1,WEEKDAY(B142)-1,0)</f>
        <v>FRI</v>
      </c>
      <c r="B142" s="28">
        <f>Input!A142</f>
        <v>42958</v>
      </c>
      <c r="C142" s="274">
        <f>IF(D142&lt;&gt;"",interp(D142,AreaCapacity!$A$3:$B$245,2),"")</f>
        <v>7763.0296126401627</v>
      </c>
      <c r="D142" s="10">
        <f>IF(AND(Revised_Input!B142&gt;0,Revised_Input!B142&lt;104000),Revised_Input!B142,IF(Input!B142&lt;990000,Input!B142,""))</f>
        <v>99438.05</v>
      </c>
      <c r="E142" s="10">
        <f>IF(Revised_Input!G142&gt;0,Revised_Input!G142/1.9835,IF(Input!G142&lt;990000,Input!G142,""))</f>
        <v>6.7104600000000003</v>
      </c>
      <c r="F142" s="10">
        <f>IF(Revised_Input!C142&gt;0,Revised_Input!C142,IF(Input!C142&lt;990000,Input!C142,""))</f>
        <v>247.875</v>
      </c>
      <c r="G142" s="10">
        <f>IF(Revised_Input!D142&gt;0,Revised_Input!D142,IF(Input!D142&lt;990000,Input!D142,""))</f>
        <v>5.62</v>
      </c>
      <c r="H142" s="190">
        <f>IF(D142="","",F142-G142)</f>
        <v>242.255</v>
      </c>
      <c r="I142" s="267">
        <f>IF(D142="","",(D142-D141)/1.9835+E142+H142)</f>
        <v>150.10990164355849</v>
      </c>
      <c r="J142" s="417" t="str">
        <f>IF(Input!H142="","",Input!H142)</f>
        <v>N</v>
      </c>
      <c r="K142" s="285">
        <f t="shared" si="50"/>
        <v>0</v>
      </c>
      <c r="L142" s="181">
        <f>IF(D142="","",IF(J142="Y",I142+G142,MIN(Input!I142,I142+G142-K142)))</f>
        <v>110</v>
      </c>
      <c r="M142" s="181">
        <f t="shared" si="51"/>
        <v>104.38</v>
      </c>
      <c r="N142" s="294">
        <f>IF(Revised_Input!E142&gt;0,Revised_Input!E142,IF(Input!E142&lt;990000,Input!E142,""))</f>
        <v>41.0416667</v>
      </c>
      <c r="O142" s="286">
        <f t="shared" si="52"/>
        <v>67891.357836524476</v>
      </c>
      <c r="P142" s="10">
        <f t="shared" si="53"/>
        <v>0</v>
      </c>
      <c r="Q142" s="302">
        <f t="shared" si="54"/>
        <v>0</v>
      </c>
      <c r="R142" s="305">
        <f>IF(D142="","",IF(J142="Y",Input!M142,0))</f>
        <v>0</v>
      </c>
      <c r="S142" s="288">
        <f t="shared" si="55"/>
        <v>0</v>
      </c>
      <c r="T142" s="285">
        <f>IF(D142="","",Input!L142)</f>
        <v>0</v>
      </c>
      <c r="U142" s="288">
        <f t="shared" si="56"/>
        <v>0</v>
      </c>
      <c r="V142" s="287">
        <f t="shared" si="57"/>
        <v>0</v>
      </c>
      <c r="W142" s="306">
        <f t="shared" si="58"/>
        <v>0</v>
      </c>
      <c r="X142" s="132">
        <f>IF(D142="","",Input!K142)</f>
        <v>92.145098356441508</v>
      </c>
      <c r="Y142" s="288">
        <f t="shared" si="59"/>
        <v>846.3890103249953</v>
      </c>
      <c r="Z142" s="309">
        <f t="shared" si="60"/>
        <v>20566.110989675006</v>
      </c>
      <c r="AA142" s="179">
        <f t="shared" si="61"/>
        <v>196.5250983564415</v>
      </c>
      <c r="AB142" s="179">
        <f>IF(D142="","",Input!N142)</f>
        <v>45.729901643558492</v>
      </c>
      <c r="AC142" s="179">
        <f t="shared" si="62"/>
        <v>242.255</v>
      </c>
      <c r="AD142" s="179">
        <f>IF(D142="","",Input!J142)</f>
        <v>242.255</v>
      </c>
      <c r="AE142" s="56">
        <f t="shared" si="63"/>
        <v>0</v>
      </c>
      <c r="AF142" s="289">
        <f t="shared" si="64"/>
        <v>0</v>
      </c>
      <c r="AG142" s="19">
        <f t="shared" si="65"/>
        <v>0</v>
      </c>
      <c r="AH142" s="19">
        <f t="shared" si="66"/>
        <v>-14343.9270834</v>
      </c>
      <c r="AI142" s="19">
        <f t="shared" si="67"/>
        <v>-28451.179369923899</v>
      </c>
      <c r="AJ142" s="317">
        <f t="shared" si="68"/>
        <v>77.395062499998275</v>
      </c>
      <c r="AK142" s="56">
        <f t="shared" si="69"/>
        <v>129267.32222402452</v>
      </c>
      <c r="AL142" s="56" t="b">
        <f>IF(D142="","",IF(AK141&lt;'day lookup'!$I$1,MIN('day lookup'!$I$1-AK141,AJ142)))</f>
        <v>0</v>
      </c>
      <c r="AM142" s="56">
        <f t="shared" si="70"/>
        <v>102371.37</v>
      </c>
      <c r="AN142" s="56">
        <f>IF(D142="","",IF(AK142&lt;'day lookup'!$I$1,0,MIN(AK142-'day lookup'!$I$1,AJ142)))</f>
        <v>77.395062499998275</v>
      </c>
      <c r="AO142" s="318">
        <f t="shared" si="71"/>
        <v>26892.342224024465</v>
      </c>
      <c r="AP142" s="10">
        <f>IF(Revised_Input!F142&gt;0,Revised_Input!F142,IF(Input!F142&lt;990000,Input!F142,""))</f>
        <v>1525.9375</v>
      </c>
      <c r="AQ142" s="50"/>
      <c r="AS142" s="50"/>
      <c r="AT142" s="259"/>
      <c r="AU142" s="260"/>
      <c r="BL142" s="251"/>
      <c r="BN142" s="251"/>
      <c r="BO142" s="251"/>
    </row>
    <row r="143" spans="1:67">
      <c r="A143" s="67" t="str">
        <f ca="1">OFFSET('day lookup'!$A$1,WEEKDAY(B143)-1,0)</f>
        <v>SAT</v>
      </c>
      <c r="B143" s="28">
        <f>Input!A143</f>
        <v>42959</v>
      </c>
      <c r="C143" s="274">
        <f>IF(D143&lt;&gt;"",interp(D143,AreaCapacity!$A$3:$B$245,2),"")</f>
        <v>7762.7992930327873</v>
      </c>
      <c r="D143" s="10">
        <f>IF(AND(Revised_Input!B143&gt;0,Revised_Input!B143&lt;104000),Revised_Input!B143,IF(Input!B143&lt;990000,Input!B143,""))</f>
        <v>99213.11</v>
      </c>
      <c r="E143" s="10">
        <f>IF(Revised_Input!G143&gt;0,Revised_Input!G143/1.9835,IF(Input!G143&lt;990000,Input!G143,""))</f>
        <v>6.7054200000000002</v>
      </c>
      <c r="F143" s="10">
        <f>IF(Revised_Input!C143&gt;0,Revised_Input!C143,IF(Input!C143&lt;990000,Input!C143,""))</f>
        <v>247.04166670000001</v>
      </c>
      <c r="G143" s="10">
        <f>IF(Revised_Input!D143&gt;0,Revised_Input!D143,IF(Input!D143&lt;990000,Input!D143,""))</f>
        <v>5.6172917</v>
      </c>
      <c r="H143" s="190">
        <f t="shared" si="48"/>
        <v>241.424375</v>
      </c>
      <c r="I143" s="267">
        <f t="shared" si="49"/>
        <v>134.72419883160961</v>
      </c>
      <c r="J143" s="417" t="str">
        <f>IF(Input!H143="","",Input!H143)</f>
        <v>N</v>
      </c>
      <c r="K143" s="285">
        <f t="shared" si="50"/>
        <v>0</v>
      </c>
      <c r="L143" s="181">
        <f>IF(D143="","",IF(J143="Y",I143+G143,MIN(Input!I143,I143+G143-K143)))</f>
        <v>110</v>
      </c>
      <c r="M143" s="181">
        <f t="shared" si="51"/>
        <v>104.3827083</v>
      </c>
      <c r="N143" s="294">
        <f>IF(Revised_Input!E143&gt;0,Revised_Input!E143,IF(Input!E143&lt;990000,Input!E143,""))</f>
        <v>24.3677083</v>
      </c>
      <c r="O143" s="286">
        <f t="shared" si="52"/>
        <v>67939.691185937525</v>
      </c>
      <c r="P143" s="10">
        <f t="shared" si="53"/>
        <v>0</v>
      </c>
      <c r="Q143" s="302">
        <f t="shared" si="54"/>
        <v>0</v>
      </c>
      <c r="R143" s="305">
        <f>IF(D143="","",IF(J143="Y",Input!M143,0))</f>
        <v>0</v>
      </c>
      <c r="S143" s="288">
        <f t="shared" si="55"/>
        <v>0</v>
      </c>
      <c r="T143" s="285">
        <f>IF(D143="","",Input!L143)</f>
        <v>0</v>
      </c>
      <c r="U143" s="288">
        <f t="shared" si="56"/>
        <v>0</v>
      </c>
      <c r="V143" s="287">
        <f t="shared" si="57"/>
        <v>0</v>
      </c>
      <c r="W143" s="306">
        <f t="shared" si="58"/>
        <v>0</v>
      </c>
      <c r="X143" s="132">
        <f>IF(D143="","",Input!K143)</f>
        <v>106.70017616839039</v>
      </c>
      <c r="Y143" s="288">
        <f t="shared" si="59"/>
        <v>1058.0288097549976</v>
      </c>
      <c r="Z143" s="309">
        <f t="shared" si="60"/>
        <v>20354.471190245004</v>
      </c>
      <c r="AA143" s="179">
        <f>IF(D143="","",M143+P143+V143+X143)</f>
        <v>211.08288446839038</v>
      </c>
      <c r="AB143" s="179">
        <f>IF(D143="","",Input!N143)</f>
        <v>30.341490531609622</v>
      </c>
      <c r="AC143" s="179">
        <f t="shared" si="62"/>
        <v>241.424375</v>
      </c>
      <c r="AD143" s="179">
        <f>IF(D143="","",Input!J143)</f>
        <v>241.424375</v>
      </c>
      <c r="AE143" s="56">
        <f t="shared" si="63"/>
        <v>0</v>
      </c>
      <c r="AF143" s="289">
        <f t="shared" si="64"/>
        <v>0</v>
      </c>
      <c r="AG143" s="19">
        <f t="shared" si="65"/>
        <v>0</v>
      </c>
      <c r="AH143" s="19">
        <f t="shared" si="66"/>
        <v>-14343.9270834</v>
      </c>
      <c r="AI143" s="19">
        <f t="shared" si="67"/>
        <v>-28451.179369923899</v>
      </c>
      <c r="AJ143" s="317">
        <f t="shared" si="68"/>
        <v>46.882145899447657</v>
      </c>
      <c r="AK143" s="56">
        <f t="shared" si="69"/>
        <v>129314.20436992397</v>
      </c>
      <c r="AL143" s="56" t="b">
        <f>IF(D143="","",IF(AK142&lt;'day lookup'!$I$1,MIN('day lookup'!$I$1-AK142,AJ143)))</f>
        <v>0</v>
      </c>
      <c r="AM143" s="56">
        <f t="shared" si="70"/>
        <v>102371.37</v>
      </c>
      <c r="AN143" s="56">
        <f>IF(D143="","",IF(AK143&lt;'day lookup'!$I$1,0,MIN(AK143-'day lookup'!$I$1,AJ143)))</f>
        <v>46.882145899447657</v>
      </c>
      <c r="AO143" s="318">
        <f t="shared" si="71"/>
        <v>26939.224369923912</v>
      </c>
      <c r="AP143" s="10">
        <f>IF(Revised_Input!F143&gt;0,Revised_Input!F143,IF(Input!F143&lt;990000,Input!F143,""))</f>
        <v>1564.6875</v>
      </c>
      <c r="AQ143" s="50"/>
      <c r="AS143" s="50"/>
      <c r="AT143" s="259"/>
      <c r="AU143" s="260"/>
      <c r="BL143" s="251"/>
      <c r="BN143" s="251"/>
      <c r="BO143" s="251"/>
    </row>
    <row r="144" spans="1:67">
      <c r="A144" s="67" t="str">
        <f ca="1">OFFSET('day lookup'!$A$1,WEEKDAY(B144)-1,0)</f>
        <v>SUN</v>
      </c>
      <c r="B144" s="28">
        <f>Input!A144</f>
        <v>42960</v>
      </c>
      <c r="C144" s="274">
        <f>IF(D144&lt;&gt;"",interp(D144,AreaCapacity!$A$3:$B$245,2),"")</f>
        <v>7762.5994364754097</v>
      </c>
      <c r="D144" s="10">
        <f>IF(AND(Revised_Input!B144&gt;0,Revised_Input!B144&lt;104000),Revised_Input!B144,IF(Input!B144&lt;990000,Input!B144,""))</f>
        <v>99018.05</v>
      </c>
      <c r="E144" s="10">
        <f>IF(Revised_Input!G144&gt;0,Revised_Input!G144/1.9835,IF(Input!G144&lt;990000,Input!G144,""))</f>
        <v>6.6953300000000002</v>
      </c>
      <c r="F144" s="10">
        <f>IF(Revised_Input!C144&gt;0,Revised_Input!C144,IF(Input!C144&lt;990000,Input!C144,""))</f>
        <v>246.08333329999999</v>
      </c>
      <c r="G144" s="10">
        <f>IF(Revised_Input!D144&gt;0,Revised_Input!D144,IF(Input!D144&lt;990000,Input!D144,""))</f>
        <v>5.4547917000000004</v>
      </c>
      <c r="H144" s="190">
        <f>IF(D144="","",F144-G144)</f>
        <v>240.62854160000001</v>
      </c>
      <c r="I144" s="267">
        <f t="shared" si="49"/>
        <v>148.98255574419073</v>
      </c>
      <c r="J144" s="417" t="str">
        <f>IF(Input!H144="","",Input!H144)</f>
        <v>N</v>
      </c>
      <c r="K144" s="285">
        <f t="shared" si="50"/>
        <v>0</v>
      </c>
      <c r="L144" s="181">
        <f>IF(D144="","",IF(J144="Y",I144+G144,MIN(Input!I144,I144+G144-K144)))</f>
        <v>110</v>
      </c>
      <c r="M144" s="181">
        <f t="shared" si="51"/>
        <v>104.5452083</v>
      </c>
      <c r="N144" s="294">
        <f>IF(Revised_Input!E144&gt;0,Revised_Input!E144,IF(Input!E144&lt;990000,Input!E144,""))</f>
        <v>15.231249999999999</v>
      </c>
      <c r="O144" s="286">
        <f t="shared" si="52"/>
        <v>67969.902370312528</v>
      </c>
      <c r="P144" s="10">
        <f t="shared" si="53"/>
        <v>0</v>
      </c>
      <c r="Q144" s="302">
        <f t="shared" si="54"/>
        <v>0</v>
      </c>
      <c r="R144" s="305">
        <f>IF(D144="","",IF(J144="Y",Input!M144,0))</f>
        <v>0</v>
      </c>
      <c r="S144" s="288">
        <f t="shared" si="55"/>
        <v>0</v>
      </c>
      <c r="T144" s="285">
        <f>IF(D144="","",Input!L144)</f>
        <v>0</v>
      </c>
      <c r="U144" s="288">
        <f t="shared" si="56"/>
        <v>0</v>
      </c>
      <c r="V144" s="287">
        <f t="shared" si="57"/>
        <v>0</v>
      </c>
      <c r="W144" s="306">
        <f t="shared" si="58"/>
        <v>0</v>
      </c>
      <c r="X144" s="132">
        <f>IF(D144="","",Input!K144)</f>
        <v>91.645985855809272</v>
      </c>
      <c r="Y144" s="288">
        <f t="shared" si="59"/>
        <v>1239.8086226999953</v>
      </c>
      <c r="Z144" s="309">
        <f t="shared" si="60"/>
        <v>20172.691377300005</v>
      </c>
      <c r="AA144" s="179">
        <f>IF(D144="","",M144+P144+V144+X144)</f>
        <v>196.19119415580928</v>
      </c>
      <c r="AB144" s="179">
        <f>IF(D144="","",Input!N144)</f>
        <v>44.437347444190721</v>
      </c>
      <c r="AC144" s="179">
        <f t="shared" si="62"/>
        <v>240.62854160000001</v>
      </c>
      <c r="AD144" s="179">
        <f>IF(D144="","",Input!J144)</f>
        <v>240.62854160000001</v>
      </c>
      <c r="AE144" s="56">
        <f t="shared" si="63"/>
        <v>0</v>
      </c>
      <c r="AF144" s="289">
        <f t="shared" si="64"/>
        <v>0</v>
      </c>
      <c r="AG144" s="19">
        <f t="shared" si="65"/>
        <v>0</v>
      </c>
      <c r="AH144" s="19">
        <f t="shared" si="66"/>
        <v>-14343.9270834</v>
      </c>
      <c r="AI144" s="19">
        <f t="shared" si="67"/>
        <v>-28451.179369923899</v>
      </c>
      <c r="AJ144" s="317">
        <f t="shared" si="68"/>
        <v>74.86129160055232</v>
      </c>
      <c r="AK144" s="56">
        <f t="shared" si="69"/>
        <v>129389.06566152452</v>
      </c>
      <c r="AL144" s="56" t="b">
        <f>IF(D144="","",IF(AK143&lt;'day lookup'!$I$1,MIN('day lookup'!$I$1-AK143,AJ144)))</f>
        <v>0</v>
      </c>
      <c r="AM144" s="56">
        <f t="shared" si="70"/>
        <v>102371.37</v>
      </c>
      <c r="AN144" s="56">
        <f>IF(D144="","",IF(AK144&lt;'day lookup'!$I$1,0,MIN(AK144-'day lookup'!$I$1,AJ144)))</f>
        <v>74.86129160055232</v>
      </c>
      <c r="AO144" s="318">
        <f t="shared" si="71"/>
        <v>27014.085661524463</v>
      </c>
      <c r="AP144" s="10">
        <f>IF(Revised_Input!F144&gt;0,Revised_Input!F144,IF(Input!F144&lt;990000,Input!F144,""))</f>
        <v>1524.0625</v>
      </c>
      <c r="AQ144" s="50"/>
      <c r="AS144" s="50"/>
      <c r="AT144" s="259"/>
      <c r="AU144" s="260"/>
      <c r="BL144" s="251"/>
      <c r="BN144" s="251"/>
      <c r="BO144" s="251"/>
    </row>
    <row r="145" spans="1:67">
      <c r="A145" s="67" t="str">
        <f ca="1">OFFSET('day lookup'!$A$1,WEEKDAY(B145)-1,0)</f>
        <v>MON</v>
      </c>
      <c r="B145" s="28">
        <f>Input!A145</f>
        <v>42961</v>
      </c>
      <c r="C145" s="274">
        <f>IF(D145&lt;&gt;"",interp(D145,AreaCapacity!$A$3:$B$245,2),"")</f>
        <v>7762.3895901639344</v>
      </c>
      <c r="D145" s="10">
        <f>IF(AND(Revised_Input!B145&gt;0,Revised_Input!B145&lt;104000),Revised_Input!B145,IF(Input!B145&lt;990000,Input!B145,""))</f>
        <v>98813.24</v>
      </c>
      <c r="E145" s="10">
        <f>IF(Revised_Input!G145&gt;0,Revised_Input!G145/1.9835,IF(Input!G145&lt;990000,Input!G145,""))</f>
        <v>6.6852499999999999</v>
      </c>
      <c r="F145" s="10">
        <f>IF(Revised_Input!C145&gt;0,Revised_Input!C145,IF(Input!C145&lt;990000,Input!C145,""))</f>
        <v>245.95833329999999</v>
      </c>
      <c r="G145" s="10">
        <f>IF(Revised_Input!D145&gt;0,Revised_Input!D145,IF(Input!D145&lt;990000,Input!D145,""))</f>
        <v>4.8595832999999997</v>
      </c>
      <c r="H145" s="190">
        <f t="shared" si="48"/>
        <v>241.09875</v>
      </c>
      <c r="I145" s="267">
        <f t="shared" si="49"/>
        <v>144.52713082934324</v>
      </c>
      <c r="J145" s="417" t="str">
        <f>IF(Input!H145="","",Input!H145)</f>
        <v>N</v>
      </c>
      <c r="K145" s="285">
        <f t="shared" si="50"/>
        <v>0</v>
      </c>
      <c r="L145" s="181">
        <f>IF(D145="","",IF(J145="Y",I145+G145,MIN(Input!I145,I145+G145-K145)))</f>
        <v>110</v>
      </c>
      <c r="M145" s="181">
        <f t="shared" si="51"/>
        <v>105.1404167</v>
      </c>
      <c r="N145" s="294">
        <f>IF(Revised_Input!E145&gt;0,Revised_Input!E145,IF(Input!E145&lt;990000,Input!E145,""))</f>
        <v>10.9994792</v>
      </c>
      <c r="O145" s="286">
        <f t="shared" si="52"/>
        <v>67991.719837305733</v>
      </c>
      <c r="P145" s="10">
        <f t="shared" si="53"/>
        <v>0</v>
      </c>
      <c r="Q145" s="302">
        <f t="shared" si="54"/>
        <v>0</v>
      </c>
      <c r="R145" s="305">
        <f>IF(D145="","",IF(J145="Y",Input!M145,0))</f>
        <v>0</v>
      </c>
      <c r="S145" s="288">
        <f t="shared" si="55"/>
        <v>0</v>
      </c>
      <c r="T145" s="285">
        <f>IF(D145="","",Input!L145)</f>
        <v>0</v>
      </c>
      <c r="U145" s="288">
        <f t="shared" si="56"/>
        <v>0</v>
      </c>
      <c r="V145" s="287">
        <f t="shared" si="57"/>
        <v>0</v>
      </c>
      <c r="W145" s="306">
        <f t="shared" si="58"/>
        <v>0</v>
      </c>
      <c r="X145" s="132">
        <f>IF(D145="","",Input!K145)</f>
        <v>96.57161917065676</v>
      </c>
      <c r="Y145" s="288">
        <f t="shared" si="59"/>
        <v>1431.358429324993</v>
      </c>
      <c r="Z145" s="309">
        <f t="shared" si="60"/>
        <v>19981.141570675009</v>
      </c>
      <c r="AA145" s="179">
        <f>IF(D145="","",M145+P145+V145+X145)</f>
        <v>201.71203587065676</v>
      </c>
      <c r="AB145" s="179">
        <f>IF(D145="","",Input!N145)</f>
        <v>39.386714129343233</v>
      </c>
      <c r="AC145" s="179">
        <f t="shared" si="62"/>
        <v>241.09875</v>
      </c>
      <c r="AD145" s="179">
        <f>IF(D145="","",Input!J145)</f>
        <v>241.09875</v>
      </c>
      <c r="AE145" s="56">
        <f t="shared" si="63"/>
        <v>0</v>
      </c>
      <c r="AF145" s="289">
        <f t="shared" si="64"/>
        <v>0</v>
      </c>
      <c r="AG145" s="19">
        <f t="shared" si="65"/>
        <v>0</v>
      </c>
      <c r="AH145" s="19">
        <f t="shared" si="66"/>
        <v>-14343.9270834</v>
      </c>
      <c r="AI145" s="19">
        <f t="shared" si="67"/>
        <v>-28451.179369923899</v>
      </c>
      <c r="AJ145" s="317">
        <f t="shared" si="68"/>
        <v>64.863354100552314</v>
      </c>
      <c r="AK145" s="56">
        <f t="shared" si="69"/>
        <v>129453.92901562508</v>
      </c>
      <c r="AL145" s="56" t="b">
        <f>IF(D145="","",IF(AK144&lt;'day lookup'!$I$1,MIN('day lookup'!$I$1-AK144,AJ145)))</f>
        <v>0</v>
      </c>
      <c r="AM145" s="56">
        <f t="shared" si="70"/>
        <v>102371.37</v>
      </c>
      <c r="AN145" s="56">
        <f>IF(D145="","",IF(AK145&lt;'day lookup'!$I$1,0,MIN(AK145-'day lookup'!$I$1,AJ145)))</f>
        <v>64.863354100552314</v>
      </c>
      <c r="AO145" s="318">
        <f t="shared" si="71"/>
        <v>27078.949015625014</v>
      </c>
      <c r="AP145" s="10">
        <f>IF(Revised_Input!F145&gt;0,Revised_Input!F145,IF(Input!F145&lt;990000,Input!F145,""))</f>
        <v>1498.4375</v>
      </c>
      <c r="AQ145" s="50"/>
      <c r="AS145" s="50"/>
      <c r="AT145" s="259"/>
      <c r="AU145" s="260"/>
      <c r="BL145" s="251"/>
      <c r="BN145" s="251"/>
      <c r="BO145" s="251"/>
    </row>
    <row r="146" spans="1:67">
      <c r="A146" s="67" t="str">
        <f ca="1">OFFSET('day lookup'!$A$1,WEEKDAY(B146)-1,0)</f>
        <v>TUE</v>
      </c>
      <c r="B146" s="28">
        <f>Input!A146</f>
        <v>42962</v>
      </c>
      <c r="C146" s="274">
        <f>IF(D146&lt;&gt;"",interp(D146,AreaCapacity!$A$3:$B$245,2),"")</f>
        <v>7762.1400922131152</v>
      </c>
      <c r="D146" s="10">
        <f>IF(AND(Revised_Input!B146&gt;0,Revised_Input!B146&lt;104000),Revised_Input!B146,IF(Input!B146&lt;990000,Input!B146,""))</f>
        <v>98569.73</v>
      </c>
      <c r="E146" s="10">
        <f>IF(Revised_Input!G146&gt;0,Revised_Input!G146/1.9835,IF(Input!G146&lt;990000,Input!G146,""))</f>
        <v>6.6751699999999996</v>
      </c>
      <c r="F146" s="10">
        <f>IF(Revised_Input!C146&gt;0,Revised_Input!C146,IF(Input!C146&lt;990000,Input!C146,""))</f>
        <v>245.75</v>
      </c>
      <c r="G146" s="10">
        <f>IF(Revised_Input!D146&gt;0,Revised_Input!D146,IF(Input!D146&lt;990000,Input!D146,""))</f>
        <v>4.1833333000000001</v>
      </c>
      <c r="H146" s="190">
        <f t="shared" si="48"/>
        <v>241.56666670000001</v>
      </c>
      <c r="I146" s="267">
        <f>IF(D146="","",(D146-D145)/1.9835+E146+H146)</f>
        <v>125.47400206425041</v>
      </c>
      <c r="J146" s="417" t="str">
        <f>IF(Input!H146="","",Input!H146)</f>
        <v>N</v>
      </c>
      <c r="K146" s="285">
        <f t="shared" si="50"/>
        <v>0</v>
      </c>
      <c r="L146" s="181">
        <f>IF(D146="","",IF(J146="Y",I146+G146,MIN(Input!I146,I146+G146-K146)))</f>
        <v>110</v>
      </c>
      <c r="M146" s="181">
        <f t="shared" si="51"/>
        <v>105.8166667</v>
      </c>
      <c r="N146" s="294">
        <f>IF(Revised_Input!E146&gt;0,Revised_Input!E146,IF(Input!E146&lt;990000,Input!E146,""))</f>
        <v>10.7392708</v>
      </c>
      <c r="O146" s="286">
        <f t="shared" si="52"/>
        <v>68013.021180937532</v>
      </c>
      <c r="P146" s="10">
        <f t="shared" si="53"/>
        <v>0</v>
      </c>
      <c r="Q146" s="302">
        <f t="shared" si="54"/>
        <v>0</v>
      </c>
      <c r="R146" s="305">
        <f>IF(D146="","",IF(J146="Y",Input!M146,0))</f>
        <v>0</v>
      </c>
      <c r="S146" s="288">
        <f t="shared" si="55"/>
        <v>0</v>
      </c>
      <c r="T146" s="285">
        <f>IF(D146="","",Input!L146)</f>
        <v>0</v>
      </c>
      <c r="U146" s="288">
        <f t="shared" si="56"/>
        <v>0</v>
      </c>
      <c r="V146" s="287">
        <f t="shared" si="57"/>
        <v>0</v>
      </c>
      <c r="W146" s="306">
        <f t="shared" si="58"/>
        <v>0</v>
      </c>
      <c r="X146" s="132">
        <f>IF(D146="","",Input!K146)</f>
        <v>116.0926646357496</v>
      </c>
      <c r="Y146" s="288">
        <f t="shared" si="59"/>
        <v>1661.6282296300024</v>
      </c>
      <c r="Z146" s="309">
        <f t="shared" si="60"/>
        <v>19750.871770369999</v>
      </c>
      <c r="AA146" s="179">
        <f t="shared" si="61"/>
        <v>221.90933133574958</v>
      </c>
      <c r="AB146" s="179">
        <f>IF(D146="","",Input!N146)</f>
        <v>19.657335364250429</v>
      </c>
      <c r="AC146" s="179">
        <f t="shared" si="62"/>
        <v>241.56666670000001</v>
      </c>
      <c r="AD146" s="179">
        <f>IF(D146="","",Input!J146)</f>
        <v>241.56666670000001</v>
      </c>
      <c r="AE146" s="56">
        <f t="shared" si="63"/>
        <v>0</v>
      </c>
      <c r="AF146" s="289">
        <f t="shared" si="64"/>
        <v>0</v>
      </c>
      <c r="AG146" s="19">
        <f t="shared" si="65"/>
        <v>0</v>
      </c>
      <c r="AH146" s="19">
        <f t="shared" si="66"/>
        <v>-14343.9270834</v>
      </c>
      <c r="AI146" s="19">
        <f t="shared" si="67"/>
        <v>-28451.179369923899</v>
      </c>
      <c r="AJ146" s="317">
        <f t="shared" si="68"/>
        <v>25.7501249999907</v>
      </c>
      <c r="AK146" s="56">
        <f t="shared" si="69"/>
        <v>129479.67914062507</v>
      </c>
      <c r="AL146" s="56" t="b">
        <f>IF(D146="","",IF(AK145&lt;'day lookup'!$I$1,MIN('day lookup'!$I$1-AK145,AJ146)))</f>
        <v>0</v>
      </c>
      <c r="AM146" s="56">
        <f t="shared" si="70"/>
        <v>102371.37</v>
      </c>
      <c r="AN146" s="56">
        <f>IF(D146="","",IF(AK146&lt;'day lookup'!$I$1,0,MIN(AK146-'day lookup'!$I$1,AJ146)))</f>
        <v>25.7501249999907</v>
      </c>
      <c r="AO146" s="318">
        <f t="shared" si="71"/>
        <v>27104.699140625005</v>
      </c>
      <c r="AP146" s="10">
        <f>IF(Revised_Input!F146&gt;0,Revised_Input!F146,IF(Input!F146&lt;990000,Input!F146,""))</f>
        <v>1446.7708333</v>
      </c>
      <c r="AQ146" s="50"/>
      <c r="AS146" s="50"/>
      <c r="AT146" s="259"/>
      <c r="AU146" s="260"/>
      <c r="BL146" s="251"/>
      <c r="BN146" s="251"/>
      <c r="BO146" s="251"/>
    </row>
    <row r="147" spans="1:67">
      <c r="A147" s="67" t="str">
        <f ca="1">OFFSET('day lookup'!$A$1,WEEKDAY(B147)-1,0)</f>
        <v>WED</v>
      </c>
      <c r="B147" s="28">
        <f>Input!A147</f>
        <v>42963</v>
      </c>
      <c r="C147" s="274">
        <f>IF(D147&lt;&gt;"",interp(D147,AreaCapacity!$A$3:$B$245,2),"")</f>
        <v>7761.8902063983487</v>
      </c>
      <c r="D147" s="10">
        <f>IF(AND(Revised_Input!B147&gt;0,Revised_Input!B147&lt;104000),Revised_Input!B147,IF(Input!B147&lt;990000,Input!B147,""))</f>
        <v>98326.61</v>
      </c>
      <c r="E147" s="10">
        <f>IF(Revised_Input!G147&gt;0,Revised_Input!G147/1.9835,IF(Input!G147&lt;990000,Input!G147,""))</f>
        <v>6.6650799999999997</v>
      </c>
      <c r="F147" s="10">
        <f>IF(Revised_Input!C147&gt;0,Revised_Input!C147,IF(Input!C147&lt;990000,Input!C147,""))</f>
        <v>246.91666670000001</v>
      </c>
      <c r="G147" s="10">
        <f>IF(Revised_Input!D147&gt;0,Revised_Input!D147,IF(Input!D147&lt;990000,Input!D147,""))</f>
        <v>4</v>
      </c>
      <c r="H147" s="190">
        <f t="shared" si="48"/>
        <v>242.91666670000001</v>
      </c>
      <c r="I147" s="267">
        <f t="shared" si="49"/>
        <v>127.01053419685137</v>
      </c>
      <c r="J147" s="417" t="str">
        <f>IF(Input!H147="","",Input!H147)</f>
        <v>N</v>
      </c>
      <c r="K147" s="285">
        <f t="shared" si="50"/>
        <v>0</v>
      </c>
      <c r="L147" s="181">
        <f>IF(D147="","",IF(J147="Y",I147+G147,MIN(Input!I147,I147+G147-K147)))</f>
        <v>110</v>
      </c>
      <c r="M147" s="181">
        <f t="shared" si="51"/>
        <v>106</v>
      </c>
      <c r="N147" s="294">
        <f>IF(Revised_Input!E147&gt;0,Revised_Input!E147,IF(Input!E147&lt;990000,Input!E147,""))</f>
        <v>6.4515624999999996</v>
      </c>
      <c r="O147" s="286">
        <f t="shared" si="52"/>
        <v>68025.817855156289</v>
      </c>
      <c r="P147" s="10">
        <f t="shared" si="53"/>
        <v>0</v>
      </c>
      <c r="Q147" s="302">
        <f t="shared" si="54"/>
        <v>0</v>
      </c>
      <c r="R147" s="305">
        <f>IF(D147="","",IF(J147="Y",Input!M147,0))</f>
        <v>0</v>
      </c>
      <c r="S147" s="288">
        <f t="shared" si="55"/>
        <v>0</v>
      </c>
      <c r="T147" s="285">
        <f>IF(D147="","",Input!L147)</f>
        <v>0</v>
      </c>
      <c r="U147" s="288">
        <f t="shared" si="56"/>
        <v>0</v>
      </c>
      <c r="V147" s="287">
        <f t="shared" si="57"/>
        <v>0</v>
      </c>
      <c r="W147" s="306">
        <f t="shared" si="58"/>
        <v>0</v>
      </c>
      <c r="X147" s="132">
        <f>IF(D147="","",Input!K147)</f>
        <v>115.90613250314864</v>
      </c>
      <c r="Y147" s="288">
        <f t="shared" si="59"/>
        <v>1891.5280434499978</v>
      </c>
      <c r="Z147" s="309">
        <f t="shared" si="60"/>
        <v>19520.971956550002</v>
      </c>
      <c r="AA147" s="179">
        <f t="shared" si="61"/>
        <v>221.90613250314863</v>
      </c>
      <c r="AB147" s="179">
        <f>IF(D147="","",Input!N147)</f>
        <v>21.010534196851381</v>
      </c>
      <c r="AC147" s="179">
        <f t="shared" si="62"/>
        <v>242.91666670000001</v>
      </c>
      <c r="AD147" s="179">
        <f>IF(D147="","",Input!J147)</f>
        <v>242.91666670000001</v>
      </c>
      <c r="AE147" s="56">
        <f t="shared" si="63"/>
        <v>0</v>
      </c>
      <c r="AF147" s="289">
        <f t="shared" si="64"/>
        <v>0</v>
      </c>
      <c r="AG147" s="19">
        <f t="shared" si="65"/>
        <v>0</v>
      </c>
      <c r="AH147" s="19">
        <f t="shared" si="66"/>
        <v>-14343.9270834</v>
      </c>
      <c r="AI147" s="19">
        <f t="shared" si="67"/>
        <v>-28451.179369923899</v>
      </c>
      <c r="AJ147" s="317">
        <f t="shared" si="68"/>
        <v>28.454208399454689</v>
      </c>
      <c r="AK147" s="56">
        <f t="shared" si="69"/>
        <v>129508.13334902453</v>
      </c>
      <c r="AL147" s="56" t="b">
        <f>IF(D147="","",IF(AK146&lt;'day lookup'!$I$1,MIN('day lookup'!$I$1-AK146,AJ147)))</f>
        <v>0</v>
      </c>
      <c r="AM147" s="56">
        <f t="shared" si="70"/>
        <v>102371.37</v>
      </c>
      <c r="AN147" s="56">
        <f>IF(D147="","",IF(AK147&lt;'day lookup'!$I$1,0,MIN(AK147-'day lookup'!$I$1,AJ147)))</f>
        <v>28.454208399454689</v>
      </c>
      <c r="AO147" s="318">
        <f t="shared" si="71"/>
        <v>27133.153349024458</v>
      </c>
      <c r="AP147" s="10">
        <f>IF(Revised_Input!F147&gt;0,Revised_Input!F147,IF(Input!F147&lt;990000,Input!F147,""))</f>
        <v>1353.6458333</v>
      </c>
      <c r="AQ147" s="50"/>
      <c r="AS147" s="50"/>
      <c r="AT147" s="259"/>
      <c r="AU147" s="260"/>
      <c r="BL147" s="251"/>
      <c r="BN147" s="251"/>
      <c r="BO147" s="251"/>
    </row>
    <row r="148" spans="1:67">
      <c r="A148" s="67" t="str">
        <f ca="1">OFFSET('day lookup'!$A$1,WEEKDAY(B148)-1,0)</f>
        <v>THU</v>
      </c>
      <c r="B148" s="28">
        <f>Input!A148</f>
        <v>42964</v>
      </c>
      <c r="C148" s="274">
        <f>IF(D148&lt;&gt;"",interp(D148,AreaCapacity!$A$3:$B$245,2),"")</f>
        <v>7761.6494736842105</v>
      </c>
      <c r="D148" s="10">
        <f>IF(AND(Revised_Input!B148&gt;0,Revised_Input!B148&lt;104000),Revised_Input!B148,IF(Input!B148&lt;990000,Input!B148,""))</f>
        <v>98093.34</v>
      </c>
      <c r="E148" s="10">
        <f>IF(Revised_Input!G148&gt;0,Revised_Input!G148/1.9835,IF(Input!G148&lt;990000,Input!G148,""))</f>
        <v>6.6550000000000002</v>
      </c>
      <c r="F148" s="10">
        <f>IF(Revised_Input!C148&gt;0,Revised_Input!C148,IF(Input!C148&lt;990000,Input!C148,""))</f>
        <v>246</v>
      </c>
      <c r="G148" s="10">
        <f>IF(Revised_Input!D148&gt;0,Revised_Input!D148,IF(Input!D148&lt;990000,Input!D148,""))</f>
        <v>3.8831250000000002</v>
      </c>
      <c r="H148" s="190">
        <f t="shared" si="48"/>
        <v>242.11687499999999</v>
      </c>
      <c r="I148" s="267">
        <f t="shared" si="49"/>
        <v>131.16663174312879</v>
      </c>
      <c r="J148" s="417" t="str">
        <f>IF(Input!H148="","",Input!H148)</f>
        <v>N</v>
      </c>
      <c r="K148" s="285">
        <f t="shared" si="50"/>
        <v>0</v>
      </c>
      <c r="L148" s="181">
        <f>IF(D148="","",IF(J148="Y",I148+G148,MIN(Input!I148,I148+G148-K148)))</f>
        <v>110</v>
      </c>
      <c r="M148" s="181">
        <f t="shared" si="51"/>
        <v>106.11687499999999</v>
      </c>
      <c r="N148" s="294">
        <f>IF(Revised_Input!E148&gt;0,Revised_Input!E148,IF(Input!E148&lt;990000,Input!E148,""))</f>
        <v>2.76</v>
      </c>
      <c r="O148" s="286">
        <f t="shared" si="52"/>
        <v>68031.292315156286</v>
      </c>
      <c r="P148" s="10">
        <f t="shared" si="53"/>
        <v>0</v>
      </c>
      <c r="Q148" s="302">
        <f t="shared" si="54"/>
        <v>0</v>
      </c>
      <c r="R148" s="305">
        <f>IF(D148="","",IF(J148="Y",Input!M148,0))</f>
        <v>0</v>
      </c>
      <c r="S148" s="288">
        <f t="shared" si="55"/>
        <v>0</v>
      </c>
      <c r="T148" s="285">
        <f>IF(D148="","",Input!L148)</f>
        <v>0</v>
      </c>
      <c r="U148" s="288">
        <f t="shared" si="56"/>
        <v>0</v>
      </c>
      <c r="V148" s="287">
        <f t="shared" si="57"/>
        <v>0</v>
      </c>
      <c r="W148" s="306">
        <f t="shared" si="58"/>
        <v>0</v>
      </c>
      <c r="X148" s="132">
        <f>IF(D148="","",Input!K148)</f>
        <v>110.9502432568712</v>
      </c>
      <c r="Y148" s="288">
        <f t="shared" si="59"/>
        <v>2111.5978509500019</v>
      </c>
      <c r="Z148" s="309">
        <f t="shared" si="60"/>
        <v>19300.902149049998</v>
      </c>
      <c r="AA148" s="179">
        <f t="shared" si="61"/>
        <v>217.0671182568712</v>
      </c>
      <c r="AB148" s="179">
        <f>IF(D148="","",Input!N148)</f>
        <v>25.049756743128796</v>
      </c>
      <c r="AC148" s="179">
        <f t="shared" si="62"/>
        <v>242.11687499999999</v>
      </c>
      <c r="AD148" s="179">
        <f>IF(D148="","",Input!J148)</f>
        <v>242.11687499999999</v>
      </c>
      <c r="AE148" s="56">
        <f t="shared" si="63"/>
        <v>0</v>
      </c>
      <c r="AF148" s="289">
        <f t="shared" si="64"/>
        <v>0</v>
      </c>
      <c r="AG148" s="19">
        <f t="shared" si="65"/>
        <v>0</v>
      </c>
      <c r="AH148" s="19">
        <f t="shared" si="66"/>
        <v>-14343.9270834</v>
      </c>
      <c r="AI148" s="19">
        <f t="shared" si="67"/>
        <v>-28451.179369923899</v>
      </c>
      <c r="AJ148" s="317">
        <f t="shared" si="68"/>
        <v>36.485999999995968</v>
      </c>
      <c r="AK148" s="56">
        <f t="shared" si="69"/>
        <v>129544.61934902452</v>
      </c>
      <c r="AL148" s="56" t="b">
        <f>IF(D148="","",IF(AK147&lt;'day lookup'!$I$1,MIN('day lookup'!$I$1-AK147,AJ148)))</f>
        <v>0</v>
      </c>
      <c r="AM148" s="56">
        <f t="shared" si="70"/>
        <v>102371.37</v>
      </c>
      <c r="AN148" s="56">
        <f>IF(D148="","",IF(AK148&lt;'day lookup'!$I$1,0,MIN(AK148-'day lookup'!$I$1,AJ148)))</f>
        <v>36.485999999995968</v>
      </c>
      <c r="AO148" s="318">
        <f t="shared" si="71"/>
        <v>27169.639349024455</v>
      </c>
      <c r="AP148" s="10">
        <f>IF(Revised_Input!F148&gt;0,Revised_Input!F148,IF(Input!F148&lt;990000,Input!F148,""))</f>
        <v>1281.1458333</v>
      </c>
      <c r="AQ148" s="50"/>
      <c r="AS148" s="50"/>
      <c r="AT148" s="259"/>
      <c r="AU148" s="260"/>
      <c r="BL148" s="251"/>
      <c r="BN148" s="251"/>
      <c r="BO148" s="251"/>
    </row>
    <row r="149" spans="1:67">
      <c r="A149" s="67" t="str">
        <f ca="1">OFFSET('day lookup'!$A$1,WEEKDAY(B149)-1,0)</f>
        <v>FRI</v>
      </c>
      <c r="B149" s="28">
        <f>Input!A149</f>
        <v>42965</v>
      </c>
      <c r="C149" s="274">
        <f>IF(D149&lt;&gt;"",interp(D149,AreaCapacity!$A$3:$B$245,2),"")</f>
        <v>7761.3695872033022</v>
      </c>
      <c r="D149" s="10">
        <f>IF(AND(Revised_Input!B149&gt;0,Revised_Input!B149&lt;104000),Revised_Input!B149,IF(Input!B149&lt;990000,Input!B149,""))</f>
        <v>97822.13</v>
      </c>
      <c r="E149" s="10">
        <f>IF(Revised_Input!G149&gt;0,Revised_Input!G149/1.9835,IF(Input!G149&lt;990000,Input!G149,""))</f>
        <v>6.6398799999999998</v>
      </c>
      <c r="F149" s="10">
        <f>IF(Revised_Input!C149&gt;0,Revised_Input!C149,IF(Input!C149&lt;990000,Input!C149,""))</f>
        <v>257.05208329999999</v>
      </c>
      <c r="G149" s="10">
        <f>IF(Revised_Input!D149&gt;0,Revised_Input!D149,IF(Input!D149&lt;990000,Input!D149,""))</f>
        <v>3.7777083</v>
      </c>
      <c r="H149" s="190">
        <f t="shared" si="48"/>
        <v>253.27437499999999</v>
      </c>
      <c r="I149" s="267">
        <f t="shared" si="49"/>
        <v>123.1812073569489</v>
      </c>
      <c r="J149" s="417" t="str">
        <f>IF(Input!H149="","",Input!H149)</f>
        <v>N</v>
      </c>
      <c r="K149" s="285">
        <f t="shared" si="50"/>
        <v>0</v>
      </c>
      <c r="L149" s="181">
        <f>IF(D149="","",IF(J149="Y",I149+G149,MIN(Input!I149,I149+G149-K149)))</f>
        <v>110</v>
      </c>
      <c r="M149" s="181">
        <f t="shared" si="51"/>
        <v>106.2222917</v>
      </c>
      <c r="N149" s="294">
        <f>IF(Revised_Input!E149&gt;0,Revised_Input!E149,IF(Input!E149&lt;990000,Input!E149,""))</f>
        <v>2.76</v>
      </c>
      <c r="O149" s="286">
        <f t="shared" si="52"/>
        <v>68036.766775156284</v>
      </c>
      <c r="P149" s="10">
        <f t="shared" si="53"/>
        <v>0</v>
      </c>
      <c r="Q149" s="302">
        <f t="shared" si="54"/>
        <v>0</v>
      </c>
      <c r="R149" s="305">
        <f>IF(D149="","",IF(J149="Y",Input!M149,0))</f>
        <v>0</v>
      </c>
      <c r="S149" s="288">
        <f t="shared" si="55"/>
        <v>0</v>
      </c>
      <c r="T149" s="285">
        <f>IF(D149="","",Input!L149)</f>
        <v>0</v>
      </c>
      <c r="U149" s="288">
        <f t="shared" si="56"/>
        <v>0</v>
      </c>
      <c r="V149" s="287">
        <f t="shared" si="57"/>
        <v>0</v>
      </c>
      <c r="W149" s="306">
        <f t="shared" si="58"/>
        <v>0</v>
      </c>
      <c r="X149" s="132">
        <f>IF(D149="","",Input!K149)</f>
        <v>130.09316764305109</v>
      </c>
      <c r="Y149" s="288">
        <f t="shared" si="59"/>
        <v>2369.6376489699937</v>
      </c>
      <c r="Z149" s="309">
        <f t="shared" si="60"/>
        <v>19042.862351030006</v>
      </c>
      <c r="AA149" s="179">
        <f t="shared" si="61"/>
        <v>236.31545934305109</v>
      </c>
      <c r="AB149" s="179">
        <f>IF(D149="","",Input!N149)</f>
        <v>16.958915656948903</v>
      </c>
      <c r="AC149" s="179">
        <f t="shared" si="62"/>
        <v>253.27437499999999</v>
      </c>
      <c r="AD149" s="179">
        <f>IF(D149="","",Input!J149)</f>
        <v>253.27437499999999</v>
      </c>
      <c r="AE149" s="56">
        <f t="shared" si="63"/>
        <v>0</v>
      </c>
      <c r="AF149" s="289">
        <f t="shared" si="64"/>
        <v>7.0520832999999925</v>
      </c>
      <c r="AG149" s="19">
        <f t="shared" si="65"/>
        <v>0</v>
      </c>
      <c r="AH149" s="19">
        <f t="shared" si="66"/>
        <v>-14343.9270834</v>
      </c>
      <c r="AI149" s="19">
        <f t="shared" si="67"/>
        <v>-28451.179369923899</v>
      </c>
      <c r="AJ149" s="317">
        <f t="shared" si="68"/>
        <v>20.46780722555815</v>
      </c>
      <c r="AK149" s="56">
        <f t="shared" si="69"/>
        <v>129565.08715625008</v>
      </c>
      <c r="AL149" s="56" t="b">
        <f>IF(D149="","",IF(AK148&lt;'day lookup'!$I$1,MIN('day lookup'!$I$1-AK148,AJ149)))</f>
        <v>0</v>
      </c>
      <c r="AM149" s="56">
        <f t="shared" si="70"/>
        <v>102371.37</v>
      </c>
      <c r="AN149" s="56">
        <f>IF(D149="","",IF(AK149&lt;'day lookup'!$I$1,0,MIN(AK149-'day lookup'!$I$1,AJ149)))</f>
        <v>20.46780722555815</v>
      </c>
      <c r="AO149" s="318">
        <f t="shared" si="71"/>
        <v>27190.107156250015</v>
      </c>
      <c r="AP149" s="10">
        <f>IF(Revised_Input!F149&gt;0,Revised_Input!F149,IF(Input!F149&lt;990000,Input!F149,""))</f>
        <v>1216.7708333</v>
      </c>
      <c r="AQ149" s="50"/>
      <c r="AS149" s="50"/>
      <c r="AT149" s="259"/>
      <c r="AU149" s="260"/>
      <c r="BL149" s="251"/>
      <c r="BN149" s="251"/>
      <c r="BO149" s="251"/>
    </row>
    <row r="150" spans="1:67">
      <c r="A150" s="67" t="str">
        <f ca="1">OFFSET('day lookup'!$A$1,WEEKDAY(B150)-1,0)</f>
        <v>SAT</v>
      </c>
      <c r="B150" s="28">
        <f>Input!A150</f>
        <v>42966</v>
      </c>
      <c r="C150" s="274">
        <f>IF(D150&lt;&gt;"",interp(D150,AreaCapacity!$A$3:$B$245,2),"")</f>
        <v>7761.0400309597526</v>
      </c>
      <c r="D150" s="10">
        <f>IF(AND(Revised_Input!B150&gt;0,Revised_Input!B150&lt;104000),Revised_Input!B150,IF(Input!B150&lt;990000,Input!B150,""))</f>
        <v>97502.79</v>
      </c>
      <c r="E150" s="10">
        <f>IF(Revised_Input!G150&gt;0,Revised_Input!G150/1.9835,IF(Input!G150&lt;990000,Input!G150,""))</f>
        <v>6.6297899999999998</v>
      </c>
      <c r="F150" s="10">
        <f>IF(Revised_Input!C150&gt;0,Revised_Input!C150,IF(Input!C150&lt;990000,Input!C150,""))</f>
        <v>267.66666670000001</v>
      </c>
      <c r="G150" s="10">
        <f>IF(Revised_Input!D150&gt;0,Revised_Input!D150,IF(Input!D150&lt;990000,Input!D150,""))</f>
        <v>3.6264582999999999</v>
      </c>
      <c r="H150" s="190">
        <f t="shared" si="48"/>
        <v>264.04020839999998</v>
      </c>
      <c r="I150" s="267">
        <f t="shared" si="49"/>
        <v>109.67176295759464</v>
      </c>
      <c r="J150" s="417" t="str">
        <f>IF(Input!H150="","",Input!H150)</f>
        <v>N</v>
      </c>
      <c r="K150" s="285">
        <f t="shared" si="50"/>
        <v>0</v>
      </c>
      <c r="L150" s="181">
        <f>IF(D150="","",IF(J150="Y",I150+G150,MIN(Input!I150,I150+G150-K150)))</f>
        <v>110</v>
      </c>
      <c r="M150" s="181">
        <f t="shared" si="51"/>
        <v>106.3735417</v>
      </c>
      <c r="N150" s="294">
        <f>IF(Revised_Input!E150&gt;0,Revised_Input!E150,IF(Input!E150&lt;990000,Input!E150,""))</f>
        <v>2.76</v>
      </c>
      <c r="O150" s="286">
        <f t="shared" si="52"/>
        <v>68042.241235156282</v>
      </c>
      <c r="P150" s="10">
        <f t="shared" si="53"/>
        <v>0</v>
      </c>
      <c r="Q150" s="302">
        <f t="shared" si="54"/>
        <v>0</v>
      </c>
      <c r="R150" s="305">
        <f>IF(D150="","",IF(J150="Y",Input!M150,0))</f>
        <v>0</v>
      </c>
      <c r="S150" s="288">
        <f t="shared" si="55"/>
        <v>0</v>
      </c>
      <c r="T150" s="285">
        <f>IF(D150="","",Input!L150)</f>
        <v>0</v>
      </c>
      <c r="U150" s="288">
        <f t="shared" si="56"/>
        <v>0</v>
      </c>
      <c r="V150" s="287">
        <f t="shared" si="57"/>
        <v>0</v>
      </c>
      <c r="W150" s="306">
        <f t="shared" si="58"/>
        <v>0</v>
      </c>
      <c r="X150" s="132">
        <f>IF(D150="","",Input!K150)</f>
        <v>154.36844544240535</v>
      </c>
      <c r="Y150" s="288">
        <f t="shared" si="59"/>
        <v>2675.8274605050046</v>
      </c>
      <c r="Z150" s="309">
        <f t="shared" si="60"/>
        <v>18736.672539494994</v>
      </c>
      <c r="AA150" s="179">
        <f>IF(D150="","",M150+P150+V150+X150)</f>
        <v>260.74198714240538</v>
      </c>
      <c r="AB150" s="179">
        <f>IF(D150="","",Input!N150)</f>
        <v>3.298221257594605</v>
      </c>
      <c r="AC150" s="179">
        <f>IF(D150="","",H150)</f>
        <v>264.04020839999998</v>
      </c>
      <c r="AD150" s="179">
        <f>IF(D150="","",Input!J150)</f>
        <v>264.04020839999998</v>
      </c>
      <c r="AE150" s="56">
        <f t="shared" si="63"/>
        <v>0</v>
      </c>
      <c r="AF150" s="289">
        <f t="shared" si="64"/>
        <v>17.666666700000007</v>
      </c>
      <c r="AG150" s="19">
        <f t="shared" si="65"/>
        <v>0</v>
      </c>
      <c r="AH150" s="19">
        <f t="shared" si="66"/>
        <v>-14343.9270834</v>
      </c>
      <c r="AI150" s="19">
        <f t="shared" si="67"/>
        <v>-28451.179369923899</v>
      </c>
      <c r="AJ150" s="317">
        <f t="shared" si="68"/>
        <v>0</v>
      </c>
      <c r="AK150" s="56">
        <f t="shared" si="69"/>
        <v>129565.08715625008</v>
      </c>
      <c r="AL150" s="56" t="b">
        <f>IF(D150="","",IF(AK149&lt;'day lookup'!$I$1,MIN('day lookup'!$I$1-AK149,AJ150)))</f>
        <v>0</v>
      </c>
      <c r="AM150" s="56">
        <f t="shared" si="70"/>
        <v>102371.37</v>
      </c>
      <c r="AN150" s="56">
        <f>IF(D150="","",IF(AK150&lt;'day lookup'!$I$1,0,MIN(AK150-'day lookup'!$I$1,AJ150)))</f>
        <v>0</v>
      </c>
      <c r="AO150" s="318">
        <f t="shared" si="71"/>
        <v>27190.107156250015</v>
      </c>
      <c r="AP150" s="10">
        <f>IF(Revised_Input!F150&gt;0,Revised_Input!F150,IF(Input!F150&lt;990000,Input!F150,""))</f>
        <v>1105.5208333</v>
      </c>
      <c r="AQ150" s="50"/>
      <c r="AS150" s="50"/>
      <c r="AT150" s="259"/>
      <c r="AU150" s="260"/>
      <c r="BL150" s="251"/>
      <c r="BN150" s="251"/>
      <c r="BO150" s="251"/>
    </row>
    <row r="151" spans="1:67">
      <c r="A151" s="67" t="str">
        <f ca="1">OFFSET('day lookup'!$A$1,WEEKDAY(B151)-1,0)</f>
        <v>SUN</v>
      </c>
      <c r="B151" s="28">
        <f>Input!A151</f>
        <v>42967</v>
      </c>
      <c r="C151" s="274">
        <f>IF(D151&lt;&gt;"",interp(D151,AreaCapacity!$A$3:$B$245,2),"")</f>
        <v>7760.7296991701241</v>
      </c>
      <c r="D151" s="10">
        <f>IF(AND(Revised_Input!B151&gt;0,Revised_Input!B151&lt;104000),Revised_Input!B151,IF(Input!B151&lt;990000,Input!B151,""))</f>
        <v>97203.43</v>
      </c>
      <c r="E151" s="10">
        <f>IF(Revised_Input!G151&gt;0,Revised_Input!G151/1.9835,IF(Input!G151&lt;990000,Input!G151,""))</f>
        <v>6.6146700000000003</v>
      </c>
      <c r="F151" s="10">
        <f>IF(Revised_Input!C151&gt;0,Revised_Input!C151,IF(Input!C151&lt;990000,Input!C151,""))</f>
        <v>267.45833329999999</v>
      </c>
      <c r="G151" s="10">
        <f>IF(Revised_Input!D151&gt;0,Revised_Input!D151,IF(Input!D151&lt;990000,Input!D151,""))</f>
        <v>3.56</v>
      </c>
      <c r="H151" s="190">
        <f t="shared" si="48"/>
        <v>263.89833329999999</v>
      </c>
      <c r="I151" s="267">
        <f>IF(D151="","",(D151-D150)/1.9835+E151+H151)</f>
        <v>119.58787095817968</v>
      </c>
      <c r="J151" s="417" t="str">
        <f>IF(Input!H151="","",Input!H151)</f>
        <v>N</v>
      </c>
      <c r="K151" s="285">
        <f t="shared" si="50"/>
        <v>0</v>
      </c>
      <c r="L151" s="181">
        <f>IF(D151="","",IF(J151="Y",I151+G151,MIN(Input!I151,I151+G151-K151)))</f>
        <v>110</v>
      </c>
      <c r="M151" s="181">
        <f>IF(D151="","",MAX(L151-G151,0))</f>
        <v>106.44</v>
      </c>
      <c r="N151" s="294">
        <f>IF(Revised_Input!E151&gt;0,Revised_Input!E151,IF(Input!E151&lt;990000,Input!E151,""))</f>
        <v>2.76</v>
      </c>
      <c r="O151" s="286">
        <f>IF(D151="","",O150+N151*1.9835)</f>
        <v>68047.715695156279</v>
      </c>
      <c r="P151" s="10">
        <f>IF(D151="","",IF(J151="Y",N151,0))</f>
        <v>0</v>
      </c>
      <c r="Q151" s="302">
        <f>IF(D151="","",IF(J151="Y",(N151*1.9835)+Q150,Q150))</f>
        <v>0</v>
      </c>
      <c r="R151" s="305">
        <f>IF(D151="","",IF(J151="Y",Input!M151,0))</f>
        <v>0</v>
      </c>
      <c r="S151" s="288">
        <f t="shared" si="55"/>
        <v>0</v>
      </c>
      <c r="T151" s="285">
        <f>IF(D151="","",Input!L151)</f>
        <v>0</v>
      </c>
      <c r="U151" s="288">
        <f t="shared" si="56"/>
        <v>0</v>
      </c>
      <c r="V151" s="287">
        <f t="shared" si="57"/>
        <v>0</v>
      </c>
      <c r="W151" s="306">
        <f>IF(D151="","",(V151*1.9835)+W150)</f>
        <v>0</v>
      </c>
      <c r="X151" s="132">
        <f>IF(D151="","",Input!K151)</f>
        <v>144.31046234182031</v>
      </c>
      <c r="Y151" s="288">
        <f>IF(D151="","",(X151*1.9835)+Y150)</f>
        <v>2962.0672625600055</v>
      </c>
      <c r="Z151" s="309">
        <f t="shared" si="60"/>
        <v>18450.432737439995</v>
      </c>
      <c r="AA151" s="179">
        <f>IF(D151="","",M151+P151+V151+X151)</f>
        <v>250.75046234182031</v>
      </c>
      <c r="AB151" s="179">
        <f>IF(D151="","",Input!N151)</f>
        <v>13.147870958179681</v>
      </c>
      <c r="AC151" s="179">
        <f>IF(D151="","",H151)</f>
        <v>263.89833329999999</v>
      </c>
      <c r="AD151" s="179">
        <f>IF(D151="","",Input!J151)</f>
        <v>263.89833329999999</v>
      </c>
      <c r="AE151" s="56">
        <f t="shared" si="63"/>
        <v>0</v>
      </c>
      <c r="AF151" s="289">
        <f t="shared" si="64"/>
        <v>17.458333299999993</v>
      </c>
      <c r="AG151" s="19">
        <f t="shared" si="65"/>
        <v>0</v>
      </c>
      <c r="AH151" s="19">
        <f t="shared" si="66"/>
        <v>-14343.9270834</v>
      </c>
      <c r="AI151" s="19">
        <f t="shared" si="67"/>
        <v>-28451.179369923899</v>
      </c>
      <c r="AJ151" s="317">
        <f t="shared" si="68"/>
        <v>12.958604100549396</v>
      </c>
      <c r="AK151" s="56">
        <f t="shared" si="69"/>
        <v>129578.04576035064</v>
      </c>
      <c r="AL151" s="56" t="b">
        <f>IF(D151="","",IF(AK150&lt;'day lookup'!$I$1,MIN('day lookup'!$I$1-AK150,AJ151)))</f>
        <v>0</v>
      </c>
      <c r="AM151" s="56">
        <f t="shared" si="70"/>
        <v>102371.37</v>
      </c>
      <c r="AN151" s="56">
        <f>IF(D151="","",IF(AK151&lt;'day lookup'!$I$1,0,MIN(AK151-'day lookup'!$I$1,AJ151)))</f>
        <v>12.958604100549396</v>
      </c>
      <c r="AO151" s="318">
        <f t="shared" si="71"/>
        <v>27203.065760350564</v>
      </c>
      <c r="AP151" s="10">
        <f>IF(Revised_Input!F151&gt;0,Revised_Input!F151,IF(Input!F151&lt;990000,Input!F151,""))</f>
        <v>1058.2291667</v>
      </c>
      <c r="AQ151" s="50"/>
      <c r="AS151" s="50"/>
      <c r="AT151" s="259"/>
      <c r="AU151" s="260"/>
      <c r="BL151" s="251"/>
      <c r="BN151" s="251"/>
      <c r="BO151" s="251"/>
    </row>
    <row r="152" spans="1:67">
      <c r="A152" s="67" t="str">
        <f ca="1">OFFSET('day lookup'!$A$1,WEEKDAY(B152)-1,0)</f>
        <v>MON</v>
      </c>
      <c r="B152" s="28">
        <f>Input!A152</f>
        <v>42968</v>
      </c>
      <c r="C152" s="274">
        <f>IF(D152&lt;&gt;"",interp(D152,AreaCapacity!$A$3:$B$245,2),"")</f>
        <v>7760.3900414937762</v>
      </c>
      <c r="D152" s="10">
        <f>IF(AND(Revised_Input!B152&gt;0,Revised_Input!B152&lt;104000),Revised_Input!B152,IF(Input!B152&lt;990000,Input!B152,""))</f>
        <v>96876</v>
      </c>
      <c r="E152" s="10">
        <f>IF(Revised_Input!G152&gt;0,Revised_Input!G152/1.9835,IF(Input!G152&lt;990000,Input!G152,""))</f>
        <v>6.5995400000000002</v>
      </c>
      <c r="F152" s="10">
        <f>IF(Revised_Input!C152&gt;0,Revised_Input!C152,IF(Input!C152&lt;990000,Input!C152,""))</f>
        <v>267.26041670000001</v>
      </c>
      <c r="G152" s="10">
        <f>IF(Revised_Input!D152&gt;0,Revised_Input!D152,IF(Input!D152&lt;990000,Input!D152,""))</f>
        <v>3.4282292000000001</v>
      </c>
      <c r="H152" s="190">
        <f t="shared" si="48"/>
        <v>263.83218750000003</v>
      </c>
      <c r="I152" s="267">
        <f t="shared" si="49"/>
        <v>105.35484320456618</v>
      </c>
      <c r="J152" s="417" t="str">
        <f>IF(Input!H152="","",Input!H152)</f>
        <v>N</v>
      </c>
      <c r="K152" s="285">
        <f t="shared" si="50"/>
        <v>0</v>
      </c>
      <c r="L152" s="181">
        <f>IF(D152="","",IF(J152="Y",I152+G152,MIN(Input!I152,I152+G152-K152)))</f>
        <v>108.78307240456618</v>
      </c>
      <c r="M152" s="181">
        <f t="shared" si="51"/>
        <v>105.35484320456618</v>
      </c>
      <c r="N152" s="294">
        <f>IF(Revised_Input!E152&gt;0,Revised_Input!E152,IF(Input!E152&lt;990000,Input!E152,""))</f>
        <v>2.76</v>
      </c>
      <c r="O152" s="286">
        <f t="shared" si="52"/>
        <v>68053.190155156277</v>
      </c>
      <c r="P152" s="10">
        <f t="shared" si="53"/>
        <v>0</v>
      </c>
      <c r="Q152" s="302">
        <f t="shared" si="54"/>
        <v>0</v>
      </c>
      <c r="R152" s="305">
        <f>IF(D152="","",IF(J152="Y",Input!M152,0))</f>
        <v>0</v>
      </c>
      <c r="S152" s="288">
        <f t="shared" si="55"/>
        <v>0</v>
      </c>
      <c r="T152" s="285">
        <f>IF(D152="","",Input!L152)</f>
        <v>0</v>
      </c>
      <c r="U152" s="288">
        <f t="shared" si="56"/>
        <v>0</v>
      </c>
      <c r="V152" s="287">
        <f t="shared" si="57"/>
        <v>0</v>
      </c>
      <c r="W152" s="306">
        <f t="shared" si="58"/>
        <v>0</v>
      </c>
      <c r="X152" s="132">
        <f>IF(D152="","",Input!K152)</f>
        <v>158.47734429543385</v>
      </c>
      <c r="Y152" s="288">
        <f t="shared" si="59"/>
        <v>3276.4070749699986</v>
      </c>
      <c r="Z152" s="309">
        <f t="shared" si="60"/>
        <v>18136.092925030003</v>
      </c>
      <c r="AA152" s="179">
        <f t="shared" si="61"/>
        <v>263.83218750000003</v>
      </c>
      <c r="AB152" s="179">
        <f>IF(D152="","",Input!N152)</f>
        <v>0</v>
      </c>
      <c r="AC152" s="179">
        <f t="shared" si="62"/>
        <v>263.83218750000003</v>
      </c>
      <c r="AD152" s="179">
        <f>IF(D152="","",Input!J152)</f>
        <v>263.83218750000003</v>
      </c>
      <c r="AE152" s="56">
        <f t="shared" si="63"/>
        <v>0</v>
      </c>
      <c r="AF152" s="289">
        <f t="shared" si="64"/>
        <v>17.260416700000007</v>
      </c>
      <c r="AG152" s="19">
        <f t="shared" si="65"/>
        <v>0</v>
      </c>
      <c r="AH152" s="19">
        <f t="shared" si="66"/>
        <v>-14343.9270834</v>
      </c>
      <c r="AI152" s="19">
        <f t="shared" si="67"/>
        <v>-28451.179369923899</v>
      </c>
      <c r="AJ152" s="317">
        <f t="shared" si="68"/>
        <v>0</v>
      </c>
      <c r="AK152" s="56">
        <f t="shared" si="69"/>
        <v>129578.04576035064</v>
      </c>
      <c r="AL152" s="56" t="b">
        <f>IF(D152="","",IF(AK151&lt;'day lookup'!$I$1,MIN('day lookup'!$I$1-AK151,AJ152)))</f>
        <v>0</v>
      </c>
      <c r="AM152" s="56">
        <f t="shared" si="70"/>
        <v>102371.37</v>
      </c>
      <c r="AN152" s="56">
        <f>IF(D152="","",IF(AK152&lt;'day lookup'!$I$1,0,MIN(AK152-'day lookup'!$I$1,AJ152)))</f>
        <v>0</v>
      </c>
      <c r="AO152" s="318">
        <f t="shared" si="71"/>
        <v>27203.065760350564</v>
      </c>
      <c r="AP152" s="10">
        <f>IF(Revised_Input!F152&gt;0,Revised_Input!F152,IF(Input!F152&lt;990000,Input!F152,""))</f>
        <v>1099.4791667</v>
      </c>
      <c r="AQ152" s="50"/>
      <c r="AS152" s="50"/>
      <c r="AT152" s="259"/>
      <c r="AU152" s="260"/>
      <c r="BL152" s="251"/>
      <c r="BN152" s="251"/>
      <c r="BO152" s="251"/>
    </row>
    <row r="153" spans="1:67">
      <c r="A153" s="67" t="str">
        <f ca="1">OFFSET('day lookup'!$A$1,WEEKDAY(B153)-1,0)</f>
        <v>TUE</v>
      </c>
      <c r="B153" s="28">
        <f>Input!A153</f>
        <v>42969</v>
      </c>
      <c r="C153" s="274">
        <f>IF(D153&lt;&gt;"",interp(D153,AreaCapacity!$A$3:$B$245,2),"")</f>
        <v>7760.0506431535268</v>
      </c>
      <c r="D153" s="10">
        <f>IF(AND(Revised_Input!B153&gt;0,Revised_Input!B153&lt;104000),Revised_Input!B153,IF(Input!B153&lt;990000,Input!B153,""))</f>
        <v>96548.82</v>
      </c>
      <c r="E153" s="10">
        <f>IF(Revised_Input!G153&gt;0,Revised_Input!G153/1.9835,IF(Input!G153&lt;990000,Input!G153,""))</f>
        <v>6.5844199999999997</v>
      </c>
      <c r="F153" s="10">
        <f>IF(Revised_Input!C153&gt;0,Revised_Input!C153,IF(Input!C153&lt;990000,Input!C153,""))</f>
        <v>266.91666670000001</v>
      </c>
      <c r="G153" s="10">
        <f>IF(Revised_Input!D153&gt;0,Revised_Input!D153,IF(Input!D153&lt;990000,Input!D153,""))</f>
        <v>3.33</v>
      </c>
      <c r="H153" s="190">
        <f t="shared" si="48"/>
        <v>263.58666670000002</v>
      </c>
      <c r="I153" s="267">
        <f>IF(D153="","",(D153-D152)/1.9835+E153+H153)</f>
        <v>105.22024223315202</v>
      </c>
      <c r="J153" s="417" t="str">
        <f>IF(Input!H153="","",Input!H153)</f>
        <v>N</v>
      </c>
      <c r="K153" s="285">
        <f t="shared" si="50"/>
        <v>0</v>
      </c>
      <c r="L153" s="181">
        <f>IF(D153="","",IF(J153="Y",I153+G153,MIN(Input!I153,I153+G153-K153)))</f>
        <v>108.55024223315202</v>
      </c>
      <c r="M153" s="181">
        <f t="shared" si="51"/>
        <v>105.22024223315202</v>
      </c>
      <c r="N153" s="294">
        <f>IF(Revised_Input!E153&gt;0,Revised_Input!E153,IF(Input!E153&lt;990000,Input!E153,""))</f>
        <v>2.76</v>
      </c>
      <c r="O153" s="286">
        <f t="shared" si="52"/>
        <v>68058.664615156275</v>
      </c>
      <c r="P153" s="10">
        <f t="shared" si="53"/>
        <v>0</v>
      </c>
      <c r="Q153" s="302">
        <f t="shared" si="54"/>
        <v>0</v>
      </c>
      <c r="R153" s="305">
        <f>IF(D153="","",IF(J153="Y",Input!M153,0))</f>
        <v>0</v>
      </c>
      <c r="S153" s="288">
        <f t="shared" si="55"/>
        <v>0</v>
      </c>
      <c r="T153" s="285">
        <f>IF(D153="","",Input!L153)</f>
        <v>0</v>
      </c>
      <c r="U153" s="288">
        <f t="shared" si="56"/>
        <v>0</v>
      </c>
      <c r="V153" s="287">
        <f t="shared" si="57"/>
        <v>0</v>
      </c>
      <c r="W153" s="306">
        <f t="shared" si="58"/>
        <v>0</v>
      </c>
      <c r="X153" s="132">
        <f>IF(D153="","",Input!K153)</f>
        <v>158.366424466848</v>
      </c>
      <c r="Y153" s="288">
        <f t="shared" si="59"/>
        <v>3590.5268778999916</v>
      </c>
      <c r="Z153" s="309">
        <f t="shared" si="60"/>
        <v>17821.973122100011</v>
      </c>
      <c r="AA153" s="179">
        <f>IF(D153="","",M153+P153+V153+X153)</f>
        <v>263.58666670000002</v>
      </c>
      <c r="AB153" s="179">
        <f>IF(D153="","",Input!N153)</f>
        <v>0</v>
      </c>
      <c r="AC153" s="179">
        <f t="shared" si="62"/>
        <v>263.58666670000002</v>
      </c>
      <c r="AD153" s="179">
        <f>IF(D153="","",Input!J153)</f>
        <v>263.58666670000002</v>
      </c>
      <c r="AE153" s="56">
        <f t="shared" si="63"/>
        <v>0</v>
      </c>
      <c r="AF153" s="289">
        <f t="shared" si="64"/>
        <v>16.916666700000007</v>
      </c>
      <c r="AG153" s="19">
        <f t="shared" si="65"/>
        <v>0</v>
      </c>
      <c r="AH153" s="19">
        <f t="shared" si="66"/>
        <v>-14343.9270834</v>
      </c>
      <c r="AI153" s="19">
        <f t="shared" si="67"/>
        <v>-28451.179369923899</v>
      </c>
      <c r="AJ153" s="317">
        <f t="shared" si="68"/>
        <v>0</v>
      </c>
      <c r="AK153" s="56">
        <f t="shared" si="69"/>
        <v>129578.04576035064</v>
      </c>
      <c r="AL153" s="56" t="b">
        <f>IF(D153="","",IF(AK152&lt;'day lookup'!$I$1,MIN('day lookup'!$I$1-AK152,AJ153)))</f>
        <v>0</v>
      </c>
      <c r="AM153" s="56">
        <f t="shared" si="70"/>
        <v>102371.37</v>
      </c>
      <c r="AN153" s="56">
        <f>IF(D153="","",IF(AK153&lt;'day lookup'!$I$1,0,MIN(AK153-'day lookup'!$I$1,AJ153)))</f>
        <v>0</v>
      </c>
      <c r="AO153" s="318">
        <f t="shared" si="71"/>
        <v>27203.065760350564</v>
      </c>
      <c r="AP153" s="10">
        <f>IF(Revised_Input!F153&gt;0,Revised_Input!F153,IF(Input!F153&lt;990000,Input!F153,""))</f>
        <v>985.5</v>
      </c>
      <c r="AQ153" s="50"/>
      <c r="AS153" s="50"/>
      <c r="AT153" s="259"/>
      <c r="AU153" s="260"/>
      <c r="BL153" s="251"/>
      <c r="BN153" s="251"/>
      <c r="BO153" s="251"/>
    </row>
    <row r="154" spans="1:67">
      <c r="A154" s="67" t="str">
        <f ca="1">OFFSET('day lookup'!$A$1,WEEKDAY(B154)-1,0)</f>
        <v>WED</v>
      </c>
      <c r="B154" s="28">
        <f>Input!A154</f>
        <v>42970</v>
      </c>
      <c r="C154" s="274">
        <f>IF(D154&lt;&gt;"",interp(D154,AreaCapacity!$A$3:$B$245,2),"")</f>
        <v>7759.7002928870297</v>
      </c>
      <c r="D154" s="10">
        <f>IF(AND(Revised_Input!B154&gt;0,Revised_Input!B154&lt;104000),Revised_Input!B154,IF(Input!B154&lt;990000,Input!B154,""))</f>
        <v>96213.48</v>
      </c>
      <c r="E154" s="10">
        <f>IF(Revised_Input!G154&gt;0,Revised_Input!G154/1.9835,IF(Input!G154&lt;990000,Input!G154,""))</f>
        <v>6.5692899999999996</v>
      </c>
      <c r="F154" s="10">
        <f>IF(Revised_Input!C154&gt;0,Revised_Input!C154,IF(Input!C154&lt;990000,Input!C154,""))</f>
        <v>267.20833329999999</v>
      </c>
      <c r="G154" s="10">
        <f>IF(Revised_Input!D154&gt;0,Revised_Input!D154,IF(Input!D154&lt;990000,Input!D154,""))</f>
        <v>3.22</v>
      </c>
      <c r="H154" s="190">
        <f>IF(D154="","",F154-G154)</f>
        <v>263.98833329999997</v>
      </c>
      <c r="I154" s="267">
        <f>IF(D154="","",(D154-D153)/1.9835+E154+H154)</f>
        <v>101.49283882810127</v>
      </c>
      <c r="J154" s="417" t="str">
        <f>IF(Input!H154="","",Input!H154)</f>
        <v>N</v>
      </c>
      <c r="K154" s="285">
        <f t="shared" si="50"/>
        <v>0</v>
      </c>
      <c r="L154" s="181">
        <f>IF(D154="","",IF(J154="Y",I154+G154,MIN(Input!I154,I154+G154-K154)))</f>
        <v>104.71283882810127</v>
      </c>
      <c r="M154" s="181">
        <f>IF(D154="","",MAX(L154-G154,0))</f>
        <v>101.49283882810127</v>
      </c>
      <c r="N154" s="294">
        <f>IF(Revised_Input!E154&gt;0,Revised_Input!E154,IF(Input!E154&lt;990000,Input!E154,""))</f>
        <v>2.8022917000000001</v>
      </c>
      <c r="O154" s="286">
        <f t="shared" si="52"/>
        <v>68064.222960743224</v>
      </c>
      <c r="P154" s="10">
        <f t="shared" si="53"/>
        <v>0</v>
      </c>
      <c r="Q154" s="302">
        <f t="shared" si="54"/>
        <v>0</v>
      </c>
      <c r="R154" s="305">
        <f>IF(D154="","",IF(J154="Y",Input!M154,0))</f>
        <v>0</v>
      </c>
      <c r="S154" s="288">
        <f t="shared" si="55"/>
        <v>0</v>
      </c>
      <c r="T154" s="285">
        <f>IF(D154="","",Input!L154)</f>
        <v>0</v>
      </c>
      <c r="U154" s="288">
        <f t="shared" si="56"/>
        <v>0</v>
      </c>
      <c r="V154" s="287">
        <f t="shared" si="57"/>
        <v>0</v>
      </c>
      <c r="W154" s="306">
        <f t="shared" si="58"/>
        <v>0</v>
      </c>
      <c r="X154" s="132">
        <f>IF(D154="","",Input!K154)</f>
        <v>162.4954944718987</v>
      </c>
      <c r="Y154" s="288">
        <f t="shared" si="59"/>
        <v>3912.8366911850026</v>
      </c>
      <c r="Z154" s="309">
        <f t="shared" si="60"/>
        <v>17499.663308815001</v>
      </c>
      <c r="AA154" s="179">
        <f>IF(D154="","",M154+P154+V154+X154)</f>
        <v>263.98833329999997</v>
      </c>
      <c r="AB154" s="179">
        <f>IF(D154="","",Input!N154)</f>
        <v>0</v>
      </c>
      <c r="AC154" s="179">
        <f t="shared" si="62"/>
        <v>263.98833329999997</v>
      </c>
      <c r="AD154" s="179">
        <f>IF(D154="","",Input!J154)</f>
        <v>263.98833329999997</v>
      </c>
      <c r="AE154" s="56">
        <f t="shared" si="63"/>
        <v>0</v>
      </c>
      <c r="AF154" s="289">
        <f t="shared" si="64"/>
        <v>17.208333299999993</v>
      </c>
      <c r="AG154" s="19">
        <f t="shared" si="65"/>
        <v>0</v>
      </c>
      <c r="AH154" s="19">
        <f t="shared" si="66"/>
        <v>-14343.9270834</v>
      </c>
      <c r="AI154" s="19">
        <f t="shared" si="67"/>
        <v>-28451.179369923899</v>
      </c>
      <c r="AJ154" s="317">
        <f t="shared" si="68"/>
        <v>0</v>
      </c>
      <c r="AK154" s="56">
        <f t="shared" si="69"/>
        <v>129578.04576035064</v>
      </c>
      <c r="AL154" s="56" t="b">
        <f>IF(D154="","",IF(AK153&lt;'day lookup'!$I$1,MIN('day lookup'!$I$1-AK153,AJ154)))</f>
        <v>0</v>
      </c>
      <c r="AM154" s="56">
        <f t="shared" si="70"/>
        <v>102371.37</v>
      </c>
      <c r="AN154" s="56">
        <f>IF(D154="","",IF(AK154&lt;'day lookup'!$I$1,0,MIN(AK154-'day lookup'!$I$1,AJ154)))</f>
        <v>0</v>
      </c>
      <c r="AO154" s="318">
        <f t="shared" si="71"/>
        <v>27203.065760350564</v>
      </c>
      <c r="AP154" s="10">
        <f>IF(Revised_Input!F154&gt;0,Revised_Input!F154,IF(Input!F154&lt;990000,Input!F154,""))</f>
        <v>874.8125</v>
      </c>
      <c r="AQ154" s="50"/>
      <c r="AS154" s="50"/>
      <c r="AT154" s="259"/>
      <c r="AU154" s="260"/>
      <c r="BL154" s="251"/>
      <c r="BN154" s="251"/>
      <c r="BO154" s="251"/>
    </row>
    <row r="155" spans="1:67">
      <c r="A155" s="67" t="str">
        <f ca="1">OFFSET('day lookup'!$A$1,WEEKDAY(B155)-1,0)</f>
        <v>THU</v>
      </c>
      <c r="B155" s="28">
        <f>Input!A155</f>
        <v>42971</v>
      </c>
      <c r="C155" s="274">
        <f>IF(D155&lt;&gt;"",interp(D155,AreaCapacity!$A$3:$B$245,2),"")</f>
        <v>7759.3498430962345</v>
      </c>
      <c r="D155" s="10">
        <f>IF(AND(Revised_Input!B155&gt;0,Revised_Input!B155&lt;104000),Revised_Input!B155,IF(Input!B155&lt;990000,Input!B155,""))</f>
        <v>95878.45</v>
      </c>
      <c r="E155" s="10">
        <f>IF(Revised_Input!G155&gt;0,Revised_Input!G155/1.9835,IF(Input!G155&lt;990000,Input!G155,""))</f>
        <v>6.5541700000000001</v>
      </c>
      <c r="F155" s="10">
        <f>IF(Revised_Input!C155&gt;0,Revised_Input!C155,IF(Input!C155&lt;990000,Input!C155,""))</f>
        <v>266.95833329999999</v>
      </c>
      <c r="G155" s="10">
        <f>IF(Revised_Input!D155&gt;0,Revised_Input!D155,IF(Input!D155&lt;990000,Input!D155,""))</f>
        <v>3.1122917000000001</v>
      </c>
      <c r="H155" s="190">
        <f t="shared" si="48"/>
        <v>263.84604159999998</v>
      </c>
      <c r="I155" s="267">
        <f t="shared" si="49"/>
        <v>101.49171651555389</v>
      </c>
      <c r="J155" s="417" t="str">
        <f>IF(Input!H155="","",Input!H155)</f>
        <v>N</v>
      </c>
      <c r="K155" s="285">
        <f t="shared" si="50"/>
        <v>0</v>
      </c>
      <c r="L155" s="181">
        <f>IF(D155="","",IF(J155="Y",I155+G155,MIN(Input!I155,I155+G155-K155)))</f>
        <v>104.60400821555389</v>
      </c>
      <c r="M155" s="181">
        <f t="shared" si="51"/>
        <v>101.49171651555389</v>
      </c>
      <c r="N155" s="294">
        <f>IF(Revised_Input!E155&gt;0,Revised_Input!E155,IF(Input!E155&lt;990000,Input!E155,""))</f>
        <v>2.9503124999999999</v>
      </c>
      <c r="O155" s="286">
        <f t="shared" si="52"/>
        <v>68070.074905586967</v>
      </c>
      <c r="P155" s="10">
        <f t="shared" si="53"/>
        <v>0</v>
      </c>
      <c r="Q155" s="302">
        <f t="shared" si="54"/>
        <v>0</v>
      </c>
      <c r="R155" s="305">
        <f>IF(D155="","",IF(J155="Y",Input!M155,0))</f>
        <v>0</v>
      </c>
      <c r="S155" s="288">
        <f t="shared" si="55"/>
        <v>0</v>
      </c>
      <c r="T155" s="285">
        <f>IF(D155="","",Input!L155)</f>
        <v>0</v>
      </c>
      <c r="U155" s="288">
        <f t="shared" si="56"/>
        <v>0</v>
      </c>
      <c r="V155" s="287">
        <f t="shared" si="57"/>
        <v>0</v>
      </c>
      <c r="W155" s="306">
        <f t="shared" si="58"/>
        <v>0</v>
      </c>
      <c r="X155" s="132">
        <f>IF(D155="","",Input!K155)</f>
        <v>162.35432508444609</v>
      </c>
      <c r="Y155" s="288">
        <f t="shared" si="59"/>
        <v>4234.8664949900012</v>
      </c>
      <c r="Z155" s="309">
        <f t="shared" si="60"/>
        <v>17177.633505010002</v>
      </c>
      <c r="AA155" s="179">
        <f>IF(D155="","",M155+P155+V155+X155)</f>
        <v>263.84604159999998</v>
      </c>
      <c r="AB155" s="179">
        <f>IF(D155="","",Input!N155)</f>
        <v>0</v>
      </c>
      <c r="AC155" s="179">
        <f t="shared" si="62"/>
        <v>263.84604159999998</v>
      </c>
      <c r="AD155" s="179">
        <f>IF(D155="","",Input!J155)</f>
        <v>263.84604159999998</v>
      </c>
      <c r="AE155" s="56">
        <f t="shared" si="63"/>
        <v>0</v>
      </c>
      <c r="AF155" s="289">
        <f t="shared" si="64"/>
        <v>16.958333299999993</v>
      </c>
      <c r="AG155" s="19">
        <f t="shared" si="65"/>
        <v>0</v>
      </c>
      <c r="AH155" s="19">
        <f t="shared" si="66"/>
        <v>-14343.9270834</v>
      </c>
      <c r="AI155" s="19">
        <f t="shared" si="67"/>
        <v>-28451.179369923899</v>
      </c>
      <c r="AJ155" s="317">
        <f t="shared" si="68"/>
        <v>0</v>
      </c>
      <c r="AK155" s="56">
        <f t="shared" si="69"/>
        <v>129578.04576035064</v>
      </c>
      <c r="AL155" s="56" t="b">
        <f>IF(D155="","",IF(AK154&lt;'day lookup'!$I$1,MIN('day lookup'!$I$1-AK154,AJ155)))</f>
        <v>0</v>
      </c>
      <c r="AM155" s="56">
        <f t="shared" si="70"/>
        <v>102371.37</v>
      </c>
      <c r="AN155" s="56">
        <f>IF(D155="","",IF(AK155&lt;'day lookup'!$I$1,0,MIN(AK155-'day lookup'!$I$1,AJ155)))</f>
        <v>0</v>
      </c>
      <c r="AO155" s="318">
        <f t="shared" si="71"/>
        <v>27203.065760350564</v>
      </c>
      <c r="AP155" s="10">
        <f>IF(Revised_Input!F155&gt;0,Revised_Input!F155,IF(Input!F155&lt;990000,Input!F155,""))</f>
        <v>885.27083330000005</v>
      </c>
      <c r="AQ155" s="50"/>
      <c r="AS155" s="50"/>
      <c r="AT155" s="259"/>
      <c r="AU155" s="260"/>
      <c r="BL155" s="251"/>
      <c r="BN155" s="251"/>
      <c r="BO155" s="251"/>
    </row>
    <row r="156" spans="1:67">
      <c r="A156" s="67" t="str">
        <f ca="1">OFFSET('day lookup'!$A$1,WEEKDAY(B156)-1,0)</f>
        <v>FRI</v>
      </c>
      <c r="B156" s="28">
        <f>Input!A156</f>
        <v>42972</v>
      </c>
      <c r="C156" s="274">
        <f>IF(D156&lt;&gt;"",interp(D156,AreaCapacity!$A$3:$B$245,2),"")</f>
        <v>7759.0099581589957</v>
      </c>
      <c r="D156" s="10">
        <f>IF(AND(Revised_Input!B156&gt;0,Revised_Input!B156&lt;104000),Revised_Input!B156,IF(Input!B156&lt;990000,Input!B156,""))</f>
        <v>95553.52</v>
      </c>
      <c r="E156" s="10">
        <f>IF(Revised_Input!G156&gt;0,Revised_Input!G156/1.9835,IF(Input!G156&lt;990000,Input!G156,""))</f>
        <v>6.53904</v>
      </c>
      <c r="F156" s="10">
        <f>IF(Revised_Input!C156&gt;0,Revised_Input!C156,IF(Input!C156&lt;990000,Input!C156,""))</f>
        <v>267.21875</v>
      </c>
      <c r="G156" s="10">
        <f>IF(Revised_Input!D156&gt;0,Revised_Input!D156,IF(Input!D156&lt;990000,Input!D156,""))</f>
        <v>3.11</v>
      </c>
      <c r="H156" s="190">
        <f t="shared" si="48"/>
        <v>264.10874999999999</v>
      </c>
      <c r="I156" s="267">
        <f>IF(D156="","",(D156-D155)/1.9835+E156+H156)</f>
        <v>106.83130399042449</v>
      </c>
      <c r="J156" s="417" t="str">
        <f>IF(Input!H156="","",Input!H156)</f>
        <v>N</v>
      </c>
      <c r="K156" s="285">
        <f t="shared" si="50"/>
        <v>0</v>
      </c>
      <c r="L156" s="181">
        <f>IF(D156="","",IF(J156="Y",I156+G156,MIN(Input!I156,I156+G156-K156)))</f>
        <v>109.94130399042449</v>
      </c>
      <c r="M156" s="181">
        <f t="shared" si="51"/>
        <v>106.83130399042449</v>
      </c>
      <c r="N156" s="294">
        <f>IF(Revised_Input!E156&gt;0,Revised_Input!E156,IF(Input!E156&lt;990000,Input!E156,""))</f>
        <v>3.05</v>
      </c>
      <c r="O156" s="286">
        <f t="shared" si="52"/>
        <v>68076.124580586969</v>
      </c>
      <c r="P156" s="10">
        <f t="shared" si="53"/>
        <v>0</v>
      </c>
      <c r="Q156" s="302">
        <f t="shared" si="54"/>
        <v>0</v>
      </c>
      <c r="R156" s="305">
        <f>IF(D156="","",IF(J156="Y",Input!M156,0))</f>
        <v>0</v>
      </c>
      <c r="S156" s="288">
        <f t="shared" si="55"/>
        <v>0</v>
      </c>
      <c r="T156" s="285">
        <f>IF(D156="","",Input!L156)</f>
        <v>0</v>
      </c>
      <c r="U156" s="288">
        <f t="shared" si="56"/>
        <v>0</v>
      </c>
      <c r="V156" s="287">
        <f t="shared" si="57"/>
        <v>0</v>
      </c>
      <c r="W156" s="306">
        <f t="shared" si="58"/>
        <v>0</v>
      </c>
      <c r="X156" s="132">
        <f>IF(D156="","",Input!K156)</f>
        <v>157.2774460095755</v>
      </c>
      <c r="Y156" s="288">
        <f t="shared" si="59"/>
        <v>4546.8263091499939</v>
      </c>
      <c r="Z156" s="309">
        <f t="shared" si="60"/>
        <v>16865.67369085001</v>
      </c>
      <c r="AA156" s="179">
        <f>IF(D156="","",M156+P156+V156+X156)</f>
        <v>264.10874999999999</v>
      </c>
      <c r="AB156" s="179">
        <f>IF(D156="","",Input!N156)</f>
        <v>0</v>
      </c>
      <c r="AC156" s="179">
        <f t="shared" si="62"/>
        <v>264.10874999999999</v>
      </c>
      <c r="AD156" s="179">
        <f>IF(D156="","",Input!J156)</f>
        <v>264.10874999999999</v>
      </c>
      <c r="AE156" s="56">
        <f t="shared" si="63"/>
        <v>0</v>
      </c>
      <c r="AF156" s="289">
        <f t="shared" si="64"/>
        <v>17.21875</v>
      </c>
      <c r="AG156" s="19">
        <f t="shared" si="65"/>
        <v>0</v>
      </c>
      <c r="AH156" s="19">
        <f t="shared" si="66"/>
        <v>-14343.9270834</v>
      </c>
      <c r="AI156" s="19">
        <f t="shared" si="67"/>
        <v>-28451.179369923899</v>
      </c>
      <c r="AJ156" s="317">
        <f t="shared" si="68"/>
        <v>0</v>
      </c>
      <c r="AK156" s="56">
        <f t="shared" si="69"/>
        <v>129578.04576035064</v>
      </c>
      <c r="AL156" s="56" t="b">
        <f>IF(D156="","",IF(AK155&lt;'day lookup'!$I$1,MIN('day lookup'!$I$1-AK155,AJ156)))</f>
        <v>0</v>
      </c>
      <c r="AM156" s="56">
        <f t="shared" si="70"/>
        <v>102371.37</v>
      </c>
      <c r="AN156" s="56">
        <f>IF(D156="","",IF(AK156&lt;'day lookup'!$I$1,0,MIN(AK156-'day lookup'!$I$1,AJ156)))</f>
        <v>0</v>
      </c>
      <c r="AO156" s="318">
        <f t="shared" si="71"/>
        <v>27203.065760350564</v>
      </c>
      <c r="AP156" s="10">
        <f>IF(Revised_Input!F156&gt;0,Revised_Input!F156,IF(Input!F156&lt;990000,Input!F156,""))</f>
        <v>913.51041669999995</v>
      </c>
      <c r="AQ156" s="50"/>
      <c r="AS156" s="50"/>
      <c r="AT156" s="259"/>
      <c r="AU156" s="260"/>
      <c r="BL156" s="251"/>
      <c r="BN156" s="251"/>
      <c r="BO156" s="251"/>
    </row>
    <row r="157" spans="1:67">
      <c r="A157" s="67" t="str">
        <f ca="1">OFFSET('day lookup'!$A$1,WEEKDAY(B157)-1,0)</f>
        <v>SAT</v>
      </c>
      <c r="B157" s="28">
        <f>Input!A157</f>
        <v>42973</v>
      </c>
      <c r="C157" s="274">
        <f>IF(D157&lt;&gt;"",interp(D157,AreaCapacity!$A$3:$B$245,2),"")</f>
        <v>7758.6594631578946</v>
      </c>
      <c r="D157" s="10">
        <f>IF(AND(Revised_Input!B157&gt;0,Revised_Input!B157&lt;104000),Revised_Input!B157,IF(Input!B157&lt;990000,Input!B157,""))</f>
        <v>95220.49</v>
      </c>
      <c r="E157" s="10">
        <f>IF(Revised_Input!G157&gt;0,Revised_Input!G157/1.9835,IF(Input!G157&lt;990000,Input!G157,""))</f>
        <v>6.5239200000000004</v>
      </c>
      <c r="F157" s="10">
        <f>IF(Revised_Input!C157&gt;0,Revised_Input!C157,IF(Input!C157&lt;990000,Input!C157,""))</f>
        <v>266.82291670000001</v>
      </c>
      <c r="G157" s="10">
        <f>IF(Revised_Input!D157&gt;0,Revised_Input!D157,IF(Input!D157&lt;990000,Input!D157,""))</f>
        <v>3.11</v>
      </c>
      <c r="H157" s="190">
        <f t="shared" si="48"/>
        <v>263.71291669999999</v>
      </c>
      <c r="I157" s="267">
        <f t="shared" si="49"/>
        <v>102.33666024424056</v>
      </c>
      <c r="J157" s="417" t="str">
        <f>IF(Input!H157="","",Input!H157)</f>
        <v>N</v>
      </c>
      <c r="K157" s="285">
        <f t="shared" si="50"/>
        <v>0</v>
      </c>
      <c r="L157" s="181">
        <f>IF(D157="","",IF(J157="Y",I157+G157,MIN(Input!I157,I157+G157-K157)))</f>
        <v>105.44666024424056</v>
      </c>
      <c r="M157" s="181">
        <f t="shared" si="51"/>
        <v>102.33666024424056</v>
      </c>
      <c r="N157" s="294">
        <f>IF(Revised_Input!E157&gt;0,Revised_Input!E157,IF(Input!E157&lt;990000,Input!E157,""))</f>
        <v>3.0469792</v>
      </c>
      <c r="O157" s="286">
        <f t="shared" si="52"/>
        <v>68082.168263830172</v>
      </c>
      <c r="P157" s="10">
        <f t="shared" si="53"/>
        <v>0</v>
      </c>
      <c r="Q157" s="302">
        <f t="shared" si="54"/>
        <v>0</v>
      </c>
      <c r="R157" s="305">
        <f>IF(D157="","",IF(J157="Y",Input!M157,0))</f>
        <v>0</v>
      </c>
      <c r="S157" s="288">
        <f>IF(D157="","",(R157*1.9835)+S156)</f>
        <v>0</v>
      </c>
      <c r="T157" s="285">
        <f>IF(D157="","",Input!L157)</f>
        <v>0</v>
      </c>
      <c r="U157" s="288">
        <f t="shared" si="56"/>
        <v>0</v>
      </c>
      <c r="V157" s="287">
        <f t="shared" si="57"/>
        <v>0</v>
      </c>
      <c r="W157" s="306">
        <f t="shared" si="58"/>
        <v>0</v>
      </c>
      <c r="X157" s="132">
        <f>IF(D157="","",Input!K157)</f>
        <v>161.37625645575943</v>
      </c>
      <c r="Y157" s="288">
        <f t="shared" si="59"/>
        <v>4866.9161138299924</v>
      </c>
      <c r="Z157" s="309">
        <f t="shared" si="60"/>
        <v>16545.58388617001</v>
      </c>
      <c r="AA157" s="179">
        <f t="shared" si="61"/>
        <v>263.71291669999999</v>
      </c>
      <c r="AB157" s="179">
        <f>IF(D157="","",Input!N157)</f>
        <v>0</v>
      </c>
      <c r="AC157" s="179">
        <f t="shared" si="62"/>
        <v>263.71291669999999</v>
      </c>
      <c r="AD157" s="179">
        <f>IF(D157="","",Input!J157)</f>
        <v>263.71291669999999</v>
      </c>
      <c r="AE157" s="56">
        <f t="shared" si="63"/>
        <v>0</v>
      </c>
      <c r="AF157" s="289">
        <f t="shared" si="64"/>
        <v>16.822916700000007</v>
      </c>
      <c r="AG157" s="19">
        <f t="shared" si="65"/>
        <v>0</v>
      </c>
      <c r="AH157" s="19">
        <f t="shared" si="66"/>
        <v>-14343.9270834</v>
      </c>
      <c r="AI157" s="19">
        <f t="shared" si="67"/>
        <v>-28451.179369923899</v>
      </c>
      <c r="AJ157" s="317">
        <f t="shared" si="68"/>
        <v>0</v>
      </c>
      <c r="AK157" s="56">
        <f t="shared" si="69"/>
        <v>129578.04576035064</v>
      </c>
      <c r="AL157" s="56" t="b">
        <f>IF(D157="","",IF(AK156&lt;'day lookup'!$I$1,MIN('day lookup'!$I$1-AK156,AJ157)))</f>
        <v>0</v>
      </c>
      <c r="AM157" s="56">
        <f t="shared" si="70"/>
        <v>102371.37</v>
      </c>
      <c r="AN157" s="56">
        <f>IF(D157="","",IF(AK157&lt;'day lookup'!$I$1,0,MIN(AK157-'day lookup'!$I$1,AJ157)))</f>
        <v>0</v>
      </c>
      <c r="AO157" s="318">
        <f t="shared" si="71"/>
        <v>27203.065760350564</v>
      </c>
      <c r="AP157" s="10">
        <f>IF(Revised_Input!F157&gt;0,Revised_Input!F157,IF(Input!F157&lt;990000,Input!F157,""))</f>
        <v>1016.8125</v>
      </c>
      <c r="AQ157" s="50"/>
      <c r="AS157" s="50"/>
      <c r="AT157" s="259"/>
      <c r="AU157" s="260"/>
      <c r="BL157" s="251"/>
      <c r="BN157" s="251"/>
      <c r="BO157" s="251"/>
    </row>
    <row r="158" spans="1:67">
      <c r="A158" s="67" t="str">
        <f ca="1">OFFSET('day lookup'!$A$1,WEEKDAY(B158)-1,0)</f>
        <v>SUN</v>
      </c>
      <c r="B158" s="28">
        <f>Input!A158</f>
        <v>42974</v>
      </c>
      <c r="C158" s="274">
        <f>IF(D158&lt;&gt;"",interp(D158,AreaCapacity!$A$3:$B$245,2),"")</f>
        <v>7758.2892631578943</v>
      </c>
      <c r="D158" s="10">
        <f>IF(AND(Revised_Input!B158&gt;0,Revised_Input!B158&lt;104000),Revised_Input!B158,IF(Input!B158&lt;990000,Input!B158,""))</f>
        <v>94868.800000000003</v>
      </c>
      <c r="E158" s="10">
        <f>IF(Revised_Input!G158&gt;0,Revised_Input!G158/1.9835,IF(Input!G158&lt;990000,Input!G158,""))</f>
        <v>6.5087900000000003</v>
      </c>
      <c r="F158" s="10">
        <f>IF(Revised_Input!C158&gt;0,Revised_Input!C158,IF(Input!C158&lt;990000,Input!C158,""))</f>
        <v>266.89583329999999</v>
      </c>
      <c r="G158" s="10">
        <f>IF(Revised_Input!D158&gt;0,Revised_Input!D158,IF(Input!D158&lt;990000,Input!D158,""))</f>
        <v>3.1068750000000001</v>
      </c>
      <c r="H158" s="190">
        <f t="shared" si="48"/>
        <v>263.78895829999999</v>
      </c>
      <c r="I158" s="267">
        <f t="shared" si="49"/>
        <v>92.989959038592218</v>
      </c>
      <c r="J158" s="417" t="str">
        <f>IF(Input!H158="","",Input!H158)</f>
        <v>N</v>
      </c>
      <c r="K158" s="285">
        <f t="shared" si="50"/>
        <v>0</v>
      </c>
      <c r="L158" s="181">
        <f>IF(D158="","",IF(J158="Y",I158+G158,MIN(Input!I158,I158+G158-K158)))</f>
        <v>96.09683403859222</v>
      </c>
      <c r="M158" s="181">
        <f t="shared" si="51"/>
        <v>92.989959038592218</v>
      </c>
      <c r="N158" s="294">
        <f>IF(Revised_Input!E158&gt;0,Revised_Input!E158,IF(Input!E158&lt;990000,Input!E158,""))</f>
        <v>3.05</v>
      </c>
      <c r="O158" s="286">
        <f t="shared" si="52"/>
        <v>68088.217938830174</v>
      </c>
      <c r="P158" s="10">
        <f t="shared" si="53"/>
        <v>0</v>
      </c>
      <c r="Q158" s="302">
        <f t="shared" si="54"/>
        <v>0</v>
      </c>
      <c r="R158" s="305">
        <f>IF(D158="","",IF(J158="Y",Input!M158,0))</f>
        <v>0</v>
      </c>
      <c r="S158" s="288">
        <f t="shared" si="55"/>
        <v>0</v>
      </c>
      <c r="T158" s="285">
        <f>IF(D158="","",Input!L158)</f>
        <v>0</v>
      </c>
      <c r="U158" s="288">
        <f t="shared" si="56"/>
        <v>0</v>
      </c>
      <c r="V158" s="287">
        <f t="shared" si="57"/>
        <v>0</v>
      </c>
      <c r="W158" s="306">
        <f t="shared" si="58"/>
        <v>0</v>
      </c>
      <c r="X158" s="132">
        <f>IF(D158="","",Input!K158)</f>
        <v>170.79899926140777</v>
      </c>
      <c r="Y158" s="288">
        <f t="shared" si="59"/>
        <v>5205.695928864995</v>
      </c>
      <c r="Z158" s="309">
        <f t="shared" si="60"/>
        <v>16206.804071135008</v>
      </c>
      <c r="AA158" s="179">
        <f>IF(D158="","",M158+P158+V158+X158)</f>
        <v>263.78895829999999</v>
      </c>
      <c r="AB158" s="179">
        <f>IF(D158="","",Input!N158)</f>
        <v>0</v>
      </c>
      <c r="AC158" s="179">
        <f t="shared" si="62"/>
        <v>263.78895829999999</v>
      </c>
      <c r="AD158" s="179">
        <f>IF(D158="","",Input!J158)</f>
        <v>263.78895829999999</v>
      </c>
      <c r="AE158" s="56">
        <f t="shared" si="63"/>
        <v>0</v>
      </c>
      <c r="AF158" s="289">
        <f t="shared" si="64"/>
        <v>16.895833299999993</v>
      </c>
      <c r="AG158" s="19">
        <f t="shared" si="65"/>
        <v>0</v>
      </c>
      <c r="AH158" s="19">
        <f t="shared" si="66"/>
        <v>-14343.9270834</v>
      </c>
      <c r="AI158" s="19">
        <f t="shared" si="67"/>
        <v>-28451.179369923899</v>
      </c>
      <c r="AJ158" s="317">
        <f t="shared" si="68"/>
        <v>0</v>
      </c>
      <c r="AK158" s="56">
        <f t="shared" si="69"/>
        <v>129578.04576035064</v>
      </c>
      <c r="AL158" s="56" t="b">
        <f>IF(D158="","",IF(AK157&lt;'day lookup'!$I$1,MIN('day lookup'!$I$1-AK157,AJ158)))</f>
        <v>0</v>
      </c>
      <c r="AM158" s="56">
        <f t="shared" si="70"/>
        <v>102371.37</v>
      </c>
      <c r="AN158" s="56">
        <f>IF(D158="","",IF(AK158&lt;'day lookup'!$I$1,0,MIN(AK158-'day lookup'!$I$1,AJ158)))</f>
        <v>0</v>
      </c>
      <c r="AO158" s="318">
        <f t="shared" si="71"/>
        <v>27203.065760350564</v>
      </c>
      <c r="AP158" s="10">
        <f>IF(Revised_Input!F158&gt;0,Revised_Input!F158,IF(Input!F158&lt;990000,Input!F158,""))</f>
        <v>963.27083330000005</v>
      </c>
      <c r="AQ158" s="50"/>
      <c r="AS158" s="50"/>
      <c r="AT158" s="259"/>
      <c r="AU158" s="260"/>
      <c r="BL158" s="251"/>
      <c r="BN158" s="251"/>
      <c r="BO158" s="251"/>
    </row>
    <row r="159" spans="1:67">
      <c r="A159" s="67" t="str">
        <f ca="1">OFFSET('day lookup'!$A$1,WEEKDAY(B159)-1,0)</f>
        <v>MON</v>
      </c>
      <c r="B159" s="28">
        <f>Input!A159</f>
        <v>42975</v>
      </c>
      <c r="C159" s="274">
        <f>IF(D159&lt;&gt;"",interp(D159,AreaCapacity!$A$3:$B$245,2),"")</f>
        <v>7757.9194597457627</v>
      </c>
      <c r="D159" s="10">
        <f>IF(AND(Revised_Input!B159&gt;0,Revised_Input!B159&lt;104000),Revised_Input!B159,IF(Input!B159&lt;990000,Input!B159,""))</f>
        <v>94517.97</v>
      </c>
      <c r="E159" s="10">
        <f>IF(Revised_Input!G159&gt;0,Revised_Input!G159/1.9835,IF(Input!G159&lt;990000,Input!G159,""))</f>
        <v>6.4936699999999998</v>
      </c>
      <c r="F159" s="10">
        <f>IF(Revised_Input!C159&gt;0,Revised_Input!C159,IF(Input!C159&lt;990000,Input!C159,""))</f>
        <v>266.46875</v>
      </c>
      <c r="G159" s="10">
        <f>IF(Revised_Input!D159&gt;0,Revised_Input!D159,IF(Input!D159&lt;990000,Input!D159,""))</f>
        <v>3.0334374999999998</v>
      </c>
      <c r="H159" s="190">
        <f t="shared" si="48"/>
        <v>263.43531250000001</v>
      </c>
      <c r="I159" s="267">
        <f>IF(D159="","",(D159-D158)/1.9835+E159+H159)</f>
        <v>93.054770248927809</v>
      </c>
      <c r="J159" s="417" t="str">
        <f>IF(Input!H159="","",Input!H159)</f>
        <v>N</v>
      </c>
      <c r="K159" s="285">
        <f t="shared" si="50"/>
        <v>0</v>
      </c>
      <c r="L159" s="181">
        <f>IF(D159="","",IF(J159="Y",I159+G159,MIN(Input!I159,I159+G159-K159)))</f>
        <v>96.088207748927815</v>
      </c>
      <c r="M159" s="181">
        <f t="shared" si="51"/>
        <v>93.054770248927809</v>
      </c>
      <c r="N159" s="294">
        <f>IF(Revised_Input!E159&gt;0,Revised_Input!E159,IF(Input!E159&lt;990000,Input!E159,""))</f>
        <v>3.05</v>
      </c>
      <c r="O159" s="286">
        <f t="shared" si="52"/>
        <v>68094.267613830176</v>
      </c>
      <c r="P159" s="10">
        <f t="shared" si="53"/>
        <v>0</v>
      </c>
      <c r="Q159" s="302">
        <f t="shared" si="54"/>
        <v>0</v>
      </c>
      <c r="R159" s="305">
        <f>IF(D159="","",IF(J159="Y",Input!M159,0))</f>
        <v>0</v>
      </c>
      <c r="S159" s="288">
        <f t="shared" si="55"/>
        <v>0</v>
      </c>
      <c r="T159" s="285">
        <f>IF(D159="","",Input!L159)</f>
        <v>0</v>
      </c>
      <c r="U159" s="288">
        <f t="shared" si="56"/>
        <v>0</v>
      </c>
      <c r="V159" s="287">
        <f t="shared" si="57"/>
        <v>0</v>
      </c>
      <c r="W159" s="306">
        <f t="shared" si="58"/>
        <v>0</v>
      </c>
      <c r="X159" s="132">
        <f>IF(D159="","",Input!K159)</f>
        <v>170.3805422510722</v>
      </c>
      <c r="Y159" s="288">
        <f t="shared" si="59"/>
        <v>5543.6457344199971</v>
      </c>
      <c r="Z159" s="309">
        <f t="shared" si="60"/>
        <v>15868.854265580007</v>
      </c>
      <c r="AA159" s="179">
        <f t="shared" si="61"/>
        <v>263.43531250000001</v>
      </c>
      <c r="AB159" s="179">
        <f>IF(D159="","",Input!N159)</f>
        <v>0</v>
      </c>
      <c r="AC159" s="179">
        <f t="shared" si="62"/>
        <v>263.43531250000001</v>
      </c>
      <c r="AD159" s="179">
        <f>IF(D159="","",Input!J159)</f>
        <v>263.43531250000001</v>
      </c>
      <c r="AE159" s="56">
        <f t="shared" si="63"/>
        <v>0</v>
      </c>
      <c r="AF159" s="289">
        <f t="shared" si="64"/>
        <v>16.46875</v>
      </c>
      <c r="AG159" s="19">
        <f t="shared" si="65"/>
        <v>0</v>
      </c>
      <c r="AH159" s="19">
        <f t="shared" si="66"/>
        <v>-14343.9270834</v>
      </c>
      <c r="AI159" s="19">
        <f t="shared" si="67"/>
        <v>-28451.179369923899</v>
      </c>
      <c r="AJ159" s="317">
        <f t="shared" si="68"/>
        <v>0</v>
      </c>
      <c r="AK159" s="56">
        <f t="shared" si="69"/>
        <v>129578.04576035064</v>
      </c>
      <c r="AL159" s="56" t="b">
        <f>IF(D159="","",IF(AK158&lt;'day lookup'!$I$1,MIN('day lookup'!$I$1-AK158,AJ159)))</f>
        <v>0</v>
      </c>
      <c r="AM159" s="56">
        <f t="shared" si="70"/>
        <v>102371.37</v>
      </c>
      <c r="AN159" s="56">
        <f>IF(D159="","",IF(AK159&lt;'day lookup'!$I$1,0,MIN(AK159-'day lookup'!$I$1,AJ159)))</f>
        <v>0</v>
      </c>
      <c r="AO159" s="318">
        <f t="shared" si="71"/>
        <v>27203.065760350564</v>
      </c>
      <c r="AP159" s="10">
        <f>IF(Revised_Input!F159&gt;0,Revised_Input!F159,IF(Input!F159&lt;990000,Input!F159,""))</f>
        <v>933.60416669999995</v>
      </c>
      <c r="AQ159" s="50"/>
      <c r="AS159" s="50"/>
      <c r="AT159" s="259"/>
      <c r="AU159" s="260"/>
      <c r="BL159" s="251"/>
      <c r="BN159" s="251"/>
      <c r="BO159" s="251"/>
    </row>
    <row r="160" spans="1:67">
      <c r="A160" s="67" t="str">
        <f ca="1">OFFSET('day lookup'!$A$1,WEEKDAY(B160)-1,0)</f>
        <v>TUE</v>
      </c>
      <c r="B160" s="28">
        <f>Input!A160</f>
        <v>42976</v>
      </c>
      <c r="C160" s="274">
        <f>IF(D160&lt;&gt;"",interp(D160,AreaCapacity!$A$3:$B$245,2),"")</f>
        <v>7757.5389830508475</v>
      </c>
      <c r="D160" s="10">
        <f>IF(AND(Revised_Input!B160&gt;0,Revised_Input!B160&lt;104000),Revised_Input!B160,IF(Input!B160&lt;990000,Input!B160,""))</f>
        <v>94158.8</v>
      </c>
      <c r="E160" s="10">
        <f>IF(Revised_Input!G160&gt;0,Revised_Input!G160/1.9835,IF(Input!G160&lt;990000,Input!G160,""))</f>
        <v>6.4785399999999997</v>
      </c>
      <c r="F160" s="10">
        <f>IF(Revised_Input!C160&gt;0,Revised_Input!C160,IF(Input!C160&lt;990000,Input!C160,""))</f>
        <v>266.125</v>
      </c>
      <c r="G160" s="10">
        <f>IF(Revised_Input!D160&gt;0,Revised_Input!D160,IF(Input!D160&lt;990000,Input!D160,""))</f>
        <v>2.96</v>
      </c>
      <c r="H160" s="190">
        <f t="shared" si="48"/>
        <v>263.16500000000002</v>
      </c>
      <c r="I160" s="267">
        <f t="shared" si="49"/>
        <v>88.564639067306189</v>
      </c>
      <c r="J160" s="417" t="str">
        <f>IF(Input!H160="","",Input!H160)</f>
        <v>N</v>
      </c>
      <c r="K160" s="285">
        <f t="shared" si="50"/>
        <v>0</v>
      </c>
      <c r="L160" s="181">
        <f>IF(D160="","",IF(J160="Y",I160+G160,MIN(Input!I160,I160+G160-K160)))</f>
        <v>91.524639067306182</v>
      </c>
      <c r="M160" s="181">
        <f t="shared" si="51"/>
        <v>88.564639067306189</v>
      </c>
      <c r="N160" s="294">
        <f>IF(Revised_Input!E160&gt;0,Revised_Input!E160,IF(Input!E160&lt;990000,Input!E160,""))</f>
        <v>3.05</v>
      </c>
      <c r="O160" s="286">
        <f t="shared" si="52"/>
        <v>68100.317288830178</v>
      </c>
      <c r="P160" s="10">
        <f t="shared" si="53"/>
        <v>0</v>
      </c>
      <c r="Q160" s="302">
        <f t="shared" si="54"/>
        <v>0</v>
      </c>
      <c r="R160" s="305">
        <f>IF(D160="","",IF(J160="Y",Input!M160,0))</f>
        <v>0</v>
      </c>
      <c r="S160" s="288">
        <f t="shared" si="55"/>
        <v>0</v>
      </c>
      <c r="T160" s="285">
        <f>IF(D160="","",Input!L160)</f>
        <v>0</v>
      </c>
      <c r="U160" s="288">
        <f t="shared" si="56"/>
        <v>0</v>
      </c>
      <c r="V160" s="287">
        <f t="shared" si="57"/>
        <v>0</v>
      </c>
      <c r="W160" s="306">
        <f t="shared" si="58"/>
        <v>0</v>
      </c>
      <c r="X160" s="132">
        <f>IF(D160="","",Input!K160)</f>
        <v>174.60036093269383</v>
      </c>
      <c r="Y160" s="288">
        <f t="shared" si="59"/>
        <v>5889.9655503299955</v>
      </c>
      <c r="Z160" s="309">
        <f t="shared" si="60"/>
        <v>15522.534449670009</v>
      </c>
      <c r="AA160" s="179">
        <f t="shared" si="61"/>
        <v>263.16500000000002</v>
      </c>
      <c r="AB160" s="179">
        <f>IF(D160="","",Input!N160)</f>
        <v>0</v>
      </c>
      <c r="AC160" s="179">
        <f t="shared" si="62"/>
        <v>263.16500000000002</v>
      </c>
      <c r="AD160" s="179">
        <f>IF(D160="","",Input!J160)</f>
        <v>263.16500000000002</v>
      </c>
      <c r="AE160" s="56">
        <f t="shared" si="63"/>
        <v>0</v>
      </c>
      <c r="AF160" s="289">
        <f t="shared" si="64"/>
        <v>16.125</v>
      </c>
      <c r="AG160" s="19">
        <f t="shared" si="65"/>
        <v>0</v>
      </c>
      <c r="AH160" s="19">
        <f t="shared" si="66"/>
        <v>-14343.9270834</v>
      </c>
      <c r="AI160" s="19">
        <f t="shared" si="67"/>
        <v>-28451.179369923899</v>
      </c>
      <c r="AJ160" s="317">
        <f t="shared" si="68"/>
        <v>0</v>
      </c>
      <c r="AK160" s="56">
        <f t="shared" si="69"/>
        <v>129578.04576035064</v>
      </c>
      <c r="AL160" s="56" t="b">
        <f>IF(D160="","",IF(AK159&lt;'day lookup'!$I$1,MIN('day lookup'!$I$1-AK159,AJ160)))</f>
        <v>0</v>
      </c>
      <c r="AM160" s="56">
        <f t="shared" si="70"/>
        <v>102371.37</v>
      </c>
      <c r="AN160" s="56">
        <f>IF(D160="","",IF(AK160&lt;'day lookup'!$I$1,0,MIN(AK160-'day lookup'!$I$1,AJ160)))</f>
        <v>0</v>
      </c>
      <c r="AO160" s="318">
        <f t="shared" si="71"/>
        <v>27203.065760350564</v>
      </c>
      <c r="AP160" s="10">
        <f>IF(Revised_Input!F160&gt;0,Revised_Input!F160,IF(Input!F160&lt;990000,Input!F160,""))</f>
        <v>1028.34375</v>
      </c>
      <c r="AQ160" s="50"/>
      <c r="AS160" s="50"/>
      <c r="AT160" s="259"/>
      <c r="AU160" s="260"/>
      <c r="BL160" s="251"/>
      <c r="BN160" s="251"/>
      <c r="BO160" s="251"/>
    </row>
    <row r="161" spans="1:67">
      <c r="A161" s="67" t="str">
        <f ca="1">OFFSET('day lookup'!$A$1,WEEKDAY(B161)-1,0)</f>
        <v>WED</v>
      </c>
      <c r="B161" s="28">
        <f>Input!A161</f>
        <v>42977</v>
      </c>
      <c r="C161" s="274">
        <f>IF(D161&lt;&gt;"",interp(D161,AreaCapacity!$A$3:$B$245,2),"")</f>
        <v>7757.1492584745765</v>
      </c>
      <c r="D161" s="10">
        <f>IF(AND(Revised_Input!B161&gt;0,Revised_Input!B161&lt;104000),Revised_Input!B161,IF(Input!B161&lt;990000,Input!B161,""))</f>
        <v>93790.9</v>
      </c>
      <c r="E161" s="10">
        <f>IF(Revised_Input!G161&gt;0,Revised_Input!G161/1.9835,IF(Input!G161&lt;990000,Input!G161,""))</f>
        <v>6.45838</v>
      </c>
      <c r="F161" s="10">
        <f>IF(Revised_Input!C161&gt;0,Revised_Input!C161,IF(Input!C161&lt;990000,Input!C161,""))</f>
        <v>266.21875</v>
      </c>
      <c r="G161" s="10">
        <f>IF(Revised_Input!D161&gt;0,Revised_Input!D161,IF(Input!D161&lt;990000,Input!D161,""))</f>
        <v>2.96</v>
      </c>
      <c r="H161" s="190">
        <f t="shared" si="48"/>
        <v>263.25875000000002</v>
      </c>
      <c r="I161" s="267">
        <f t="shared" si="49"/>
        <v>84.236918253083616</v>
      </c>
      <c r="J161" s="417" t="str">
        <f>IF(Input!H161="","",Input!H161)</f>
        <v>N</v>
      </c>
      <c r="K161" s="285">
        <f t="shared" si="50"/>
        <v>0</v>
      </c>
      <c r="L161" s="181">
        <f>IF(D161="","",IF(J161="Y",I161+G161,MIN(Input!I161,I161+G161-K161)))</f>
        <v>87.196918253083609</v>
      </c>
      <c r="M161" s="181">
        <f t="shared" si="51"/>
        <v>84.236918253083616</v>
      </c>
      <c r="N161" s="294">
        <f>IF(Revised_Input!E161&gt;0,Revised_Input!E161,IF(Input!E161&lt;990000,Input!E161,""))</f>
        <v>3.05</v>
      </c>
      <c r="O161" s="286">
        <f t="shared" si="52"/>
        <v>68106.36696383018</v>
      </c>
      <c r="P161" s="10">
        <f t="shared" si="53"/>
        <v>0</v>
      </c>
      <c r="Q161" s="302">
        <f t="shared" si="54"/>
        <v>0</v>
      </c>
      <c r="R161" s="305">
        <f>IF(D161="","",IF(J161="Y",Input!M161,0))</f>
        <v>0</v>
      </c>
      <c r="S161" s="288">
        <f t="shared" si="55"/>
        <v>0</v>
      </c>
      <c r="T161" s="285">
        <f>IF(D161="","",Input!L161)</f>
        <v>0</v>
      </c>
      <c r="U161" s="288">
        <f t="shared" si="56"/>
        <v>0</v>
      </c>
      <c r="V161" s="287">
        <f t="shared" si="57"/>
        <v>0</v>
      </c>
      <c r="W161" s="306">
        <f t="shared" si="58"/>
        <v>0</v>
      </c>
      <c r="X161" s="132">
        <f>IF(D161="","",Input!K161)</f>
        <v>179.0218317469164</v>
      </c>
      <c r="Y161" s="288">
        <f t="shared" si="59"/>
        <v>6245.0553536000043</v>
      </c>
      <c r="Z161" s="309">
        <f t="shared" si="60"/>
        <v>15167.444646400001</v>
      </c>
      <c r="AA161" s="179">
        <f t="shared" si="61"/>
        <v>263.25875000000002</v>
      </c>
      <c r="AB161" s="179">
        <f>IF(D161="","",Input!N161)</f>
        <v>0</v>
      </c>
      <c r="AC161" s="179">
        <f t="shared" si="62"/>
        <v>263.25875000000002</v>
      </c>
      <c r="AD161" s="179">
        <f>IF(D161="","",Input!J161)</f>
        <v>263.25875000000002</v>
      </c>
      <c r="AE161" s="56">
        <f t="shared" si="63"/>
        <v>0</v>
      </c>
      <c r="AF161" s="289">
        <f t="shared" si="64"/>
        <v>16.21875</v>
      </c>
      <c r="AG161" s="19">
        <f t="shared" si="65"/>
        <v>0</v>
      </c>
      <c r="AH161" s="19">
        <f t="shared" si="66"/>
        <v>-14343.9270834</v>
      </c>
      <c r="AI161" s="19">
        <f t="shared" si="67"/>
        <v>-28451.179369923899</v>
      </c>
      <c r="AJ161" s="317">
        <f t="shared" si="68"/>
        <v>0</v>
      </c>
      <c r="AK161" s="56">
        <f t="shared" si="69"/>
        <v>129578.04576035064</v>
      </c>
      <c r="AL161" s="56" t="b">
        <f>IF(D161="","",IF(AK160&lt;'day lookup'!$I$1,MIN('day lookup'!$I$1-AK160,AJ161)))</f>
        <v>0</v>
      </c>
      <c r="AM161" s="56">
        <f t="shared" si="70"/>
        <v>102371.37</v>
      </c>
      <c r="AN161" s="56">
        <f>IF(D161="","",IF(AK161&lt;'day lookup'!$I$1,0,MIN(AK161-'day lookup'!$I$1,AJ161)))</f>
        <v>0</v>
      </c>
      <c r="AO161" s="318">
        <f t="shared" si="71"/>
        <v>27203.065760350564</v>
      </c>
      <c r="AP161" s="10">
        <f>IF(Revised_Input!F161&gt;0,Revised_Input!F161,IF(Input!F161&lt;990000,Input!F161,""))</f>
        <v>975.52083330000005</v>
      </c>
      <c r="AQ161" s="50"/>
      <c r="AS161" s="50"/>
      <c r="AT161" s="259"/>
      <c r="AU161" s="260"/>
      <c r="BL161" s="251"/>
      <c r="BN161" s="251"/>
      <c r="BO161" s="251"/>
    </row>
    <row r="162" spans="1:67">
      <c r="A162" s="67" t="str">
        <f ca="1">OFFSET('day lookup'!$A$1,WEEKDAY(B162)-1,0)</f>
        <v>THU</v>
      </c>
      <c r="B162" s="28">
        <f>Input!A162</f>
        <v>42978</v>
      </c>
      <c r="C162" s="274">
        <f>IF(D162&lt;&gt;"",interp(D162,AreaCapacity!$A$3:$B$245,2),"")</f>
        <v>7756.7692963752661</v>
      </c>
      <c r="D162" s="10">
        <f>IF(AND(Revised_Input!B162&gt;0,Revised_Input!B162&lt;104000),Revised_Input!B162,IF(Input!B162&lt;990000,Input!B162,""))</f>
        <v>93433.600000000006</v>
      </c>
      <c r="E162" s="10">
        <f>IF(Revised_Input!G162&gt;0,Revised_Input!G162/1.9835,IF(Input!G162&lt;990000,Input!G162,""))</f>
        <v>6.4432499999999999</v>
      </c>
      <c r="F162" s="10">
        <f>IF(Revised_Input!C162&gt;0,Revised_Input!C162,IF(Input!C162&lt;990000,Input!C162,""))</f>
        <v>266.66666670000001</v>
      </c>
      <c r="G162" s="10">
        <f>IF(Revised_Input!D162&gt;0,Revised_Input!D162,IF(Input!D162&lt;990000,Input!D162,""))</f>
        <v>2.9119792000000002</v>
      </c>
      <c r="H162" s="190">
        <f t="shared" si="48"/>
        <v>263.75468749999999</v>
      </c>
      <c r="I162" s="267">
        <f>IF(D162="","",(D162-D161)/1.9835+E162+H162)</f>
        <v>90.061814485133169</v>
      </c>
      <c r="J162" s="417" t="str">
        <f>IF(Input!H162="","",Input!H162)</f>
        <v>Y</v>
      </c>
      <c r="K162" s="285">
        <f t="shared" si="50"/>
        <v>6.4432499999999999</v>
      </c>
      <c r="L162" s="181">
        <f>IF(D162="","",IF(J162="Y",I162+G162,MIN(Input!I162,I162+G162-K162)))</f>
        <v>92.973793685133174</v>
      </c>
      <c r="M162" s="181">
        <f t="shared" si="51"/>
        <v>90.061814485133169</v>
      </c>
      <c r="N162" s="294">
        <f>IF(Revised_Input!E162&gt;0,Revised_Input!E162,IF(Input!E162&lt;990000,Input!E162,""))</f>
        <v>3.05</v>
      </c>
      <c r="O162" s="286">
        <f t="shared" si="52"/>
        <v>68112.416638830182</v>
      </c>
      <c r="P162" s="10">
        <f t="shared" si="53"/>
        <v>3.05</v>
      </c>
      <c r="Q162" s="302">
        <f t="shared" si="54"/>
        <v>6.0496749999999997</v>
      </c>
      <c r="R162" s="305">
        <f>IF(D162="","",IF(J162="Y",Input!M162,0))</f>
        <v>20.093752281965276</v>
      </c>
      <c r="S162" s="288">
        <f t="shared" si="55"/>
        <v>39.855957651278125</v>
      </c>
      <c r="T162" s="285">
        <f>IF(D162="","",Input!L162)</f>
        <v>0</v>
      </c>
      <c r="U162" s="288">
        <f t="shared" si="56"/>
        <v>0</v>
      </c>
      <c r="V162" s="287">
        <f t="shared" si="57"/>
        <v>20.093752281965276</v>
      </c>
      <c r="W162" s="306">
        <f t="shared" si="58"/>
        <v>39.855957651278125</v>
      </c>
      <c r="X162" s="132">
        <f>IF(D162="","",Input!K162)</f>
        <v>150.54912073290154</v>
      </c>
      <c r="Y162" s="288">
        <f t="shared" si="59"/>
        <v>6543.6695345737144</v>
      </c>
      <c r="Z162" s="309">
        <f t="shared" si="60"/>
        <v>14868.83046542629</v>
      </c>
      <c r="AA162" s="179">
        <f t="shared" si="61"/>
        <v>263.75468749999999</v>
      </c>
      <c r="AB162" s="179">
        <f>IF(D162="","",Input!N162)</f>
        <v>0</v>
      </c>
      <c r="AC162" s="179">
        <f t="shared" si="62"/>
        <v>263.75468749999999</v>
      </c>
      <c r="AD162" s="179">
        <f>IF(D162="","",Input!J162)</f>
        <v>263.75468749999999</v>
      </c>
      <c r="AE162" s="56">
        <f t="shared" si="63"/>
        <v>0</v>
      </c>
      <c r="AF162" s="289">
        <f t="shared" si="64"/>
        <v>16.666666700000007</v>
      </c>
      <c r="AG162" s="19">
        <f t="shared" si="65"/>
        <v>0</v>
      </c>
      <c r="AH162" s="19">
        <f t="shared" si="66"/>
        <v>-14343.9270834</v>
      </c>
      <c r="AI162" s="19">
        <f t="shared" si="67"/>
        <v>-28451.179369923899</v>
      </c>
      <c r="AJ162" s="317">
        <f t="shared" si="68"/>
        <v>0</v>
      </c>
      <c r="AK162" s="56">
        <f t="shared" si="69"/>
        <v>129578.04576035064</v>
      </c>
      <c r="AL162" s="56" t="b">
        <f>IF(D162="","",IF(AK161&lt;'day lookup'!$I$1,MIN('day lookup'!$I$1-AK161,AJ162)))</f>
        <v>0</v>
      </c>
      <c r="AM162" s="56">
        <f t="shared" si="70"/>
        <v>102371.37</v>
      </c>
      <c r="AN162" s="56">
        <f>IF(D162="","",IF(AK162&lt;'day lookup'!$I$1,0,MIN(AK162-'day lookup'!$I$1,AJ162)))</f>
        <v>0</v>
      </c>
      <c r="AO162" s="318">
        <f t="shared" si="71"/>
        <v>27203.065760350564</v>
      </c>
      <c r="AP162" s="10">
        <f>IF(Revised_Input!F162&gt;0,Revised_Input!F162,IF(Input!F162&lt;990000,Input!F162,""))</f>
        <v>935.09375</v>
      </c>
      <c r="AQ162" s="50"/>
      <c r="AS162" s="50"/>
      <c r="AT162" s="259"/>
      <c r="AU162" s="260"/>
      <c r="BL162" s="251"/>
      <c r="BN162" s="251"/>
      <c r="BO162" s="251"/>
    </row>
    <row r="163" spans="1:67">
      <c r="A163" s="67" t="str">
        <f ca="1">OFFSET('day lookup'!$A$1,WEEKDAY(B163)-1,0)</f>
        <v>FRI</v>
      </c>
      <c r="B163" s="28">
        <f>Input!A163</f>
        <v>42979</v>
      </c>
      <c r="C163" s="274">
        <f>IF(D163&lt;&gt;"",interp(D163,AreaCapacity!$A$3:$B$245,2),"")</f>
        <v>7756.429371002132</v>
      </c>
      <c r="D163" s="10">
        <f>IF(AND(Revised_Input!B163&gt;0,Revised_Input!B163&lt;104000),Revised_Input!B163,IF(Input!B163&lt;990000,Input!B163,""))</f>
        <v>93114.75</v>
      </c>
      <c r="E163" s="10">
        <f>IF(Revised_Input!G163&gt;0,Revised_Input!G163/1.9835,IF(Input!G163&lt;990000,Input!G163,""))</f>
        <v>3.9123299999999999</v>
      </c>
      <c r="F163" s="10">
        <f>IF(Revised_Input!C163&gt;0,Revised_Input!C163,IF(Input!C163&lt;990000,Input!C163,""))</f>
        <v>266.375</v>
      </c>
      <c r="G163" s="10">
        <f>IF(Revised_Input!D163&gt;0,Revised_Input!D163,IF(Input!D163&lt;990000,Input!D163,""))</f>
        <v>2.8214583000000002</v>
      </c>
      <c r="H163" s="190">
        <f t="shared" si="48"/>
        <v>263.55354169999998</v>
      </c>
      <c r="I163" s="267">
        <f t="shared" si="49"/>
        <v>106.71467432162549</v>
      </c>
      <c r="J163" s="417" t="str">
        <f>IF(Input!H163="","",Input!H163)</f>
        <v>Y</v>
      </c>
      <c r="K163" s="285">
        <f t="shared" si="50"/>
        <v>3.9123299999999999</v>
      </c>
      <c r="L163" s="181">
        <f>IF(D163="","",IF(J163="Y",I163+G163,MIN(Input!I163,I163+G163-K163)))</f>
        <v>109.5361326216255</v>
      </c>
      <c r="M163" s="181">
        <f t="shared" si="51"/>
        <v>106.71467432162549</v>
      </c>
      <c r="N163" s="294">
        <f>IF(Revised_Input!E163&gt;0,Revised_Input!E163,IF(Input!E163&lt;990000,Input!E163,""))</f>
        <v>3.05</v>
      </c>
      <c r="O163" s="286">
        <f t="shared" si="52"/>
        <v>68118.466313830184</v>
      </c>
      <c r="P163" s="10">
        <f t="shared" si="53"/>
        <v>3.05</v>
      </c>
      <c r="Q163" s="302">
        <f t="shared" si="54"/>
        <v>12.099349999999999</v>
      </c>
      <c r="R163" s="305">
        <f>IF(D163="","",IF(J163="Y",Input!M163,0))</f>
        <v>18.192662354358781</v>
      </c>
      <c r="S163" s="288">
        <f t="shared" si="55"/>
        <v>75.941103431148775</v>
      </c>
      <c r="T163" s="285">
        <f>IF(D163="","",Input!L163)</f>
        <v>0</v>
      </c>
      <c r="U163" s="288">
        <f t="shared" si="56"/>
        <v>0</v>
      </c>
      <c r="V163" s="287">
        <f t="shared" si="57"/>
        <v>18.192662354358781</v>
      </c>
      <c r="W163" s="306">
        <f t="shared" si="58"/>
        <v>75.941103431148775</v>
      </c>
      <c r="X163" s="132">
        <f>IF(D163="","",Input!K163)</f>
        <v>135.59620502401575</v>
      </c>
      <c r="Y163" s="288">
        <f t="shared" si="59"/>
        <v>6812.6246072388494</v>
      </c>
      <c r="Z163" s="309">
        <f t="shared" si="60"/>
        <v>14599.875392761154</v>
      </c>
      <c r="AA163" s="179">
        <f t="shared" si="61"/>
        <v>263.55354169999998</v>
      </c>
      <c r="AB163" s="179">
        <f>IF(D163="","",Input!N163)</f>
        <v>0</v>
      </c>
      <c r="AC163" s="179">
        <f t="shared" si="62"/>
        <v>263.55354169999998</v>
      </c>
      <c r="AD163" s="179">
        <f>IF(D163="","",Input!J163)</f>
        <v>263.55354169999998</v>
      </c>
      <c r="AE163" s="56">
        <f t="shared" si="63"/>
        <v>0</v>
      </c>
      <c r="AF163" s="289">
        <f t="shared" si="64"/>
        <v>16.375</v>
      </c>
      <c r="AG163" s="19">
        <f t="shared" si="65"/>
        <v>0</v>
      </c>
      <c r="AH163" s="19">
        <f t="shared" si="66"/>
        <v>-14343.9270834</v>
      </c>
      <c r="AI163" s="19">
        <f t="shared" si="67"/>
        <v>-28451.179369923899</v>
      </c>
      <c r="AJ163" s="317">
        <f t="shared" si="68"/>
        <v>0</v>
      </c>
      <c r="AK163" s="56">
        <f t="shared" si="69"/>
        <v>129578.04576035064</v>
      </c>
      <c r="AL163" s="56" t="b">
        <f>IF(D163="","",IF(AK162&lt;'day lookup'!$I$1,MIN('day lookup'!$I$1-AK162,AJ163)))</f>
        <v>0</v>
      </c>
      <c r="AM163" s="56">
        <f t="shared" si="70"/>
        <v>102371.37</v>
      </c>
      <c r="AN163" s="56">
        <f>IF(D163="","",IF(AK163&lt;'day lookup'!$I$1,0,MIN(AK163-'day lookup'!$I$1,AJ163)))</f>
        <v>0</v>
      </c>
      <c r="AO163" s="318">
        <f t="shared" si="71"/>
        <v>27203.065760350564</v>
      </c>
      <c r="AP163" s="10">
        <f>IF(Revised_Input!F163&gt;0,Revised_Input!F163,IF(Input!F163&lt;990000,Input!F163,""))</f>
        <v>924.40625</v>
      </c>
      <c r="AQ163" s="50"/>
      <c r="AS163" s="50"/>
      <c r="AT163" s="259"/>
      <c r="AU163" s="260"/>
      <c r="BL163" s="251"/>
      <c r="BN163" s="251"/>
      <c r="BO163" s="251"/>
    </row>
    <row r="164" spans="1:67">
      <c r="A164" s="67" t="str">
        <f ca="1">OFFSET('day lookup'!$A$1,WEEKDAY(B164)-1,0)</f>
        <v>SAT</v>
      </c>
      <c r="B164" s="28">
        <f>Input!A164</f>
        <v>42980</v>
      </c>
      <c r="C164" s="274">
        <f>IF(D164&lt;&gt;"",interp(D164,AreaCapacity!$A$3:$B$245,2),"")</f>
        <v>7756.0498294243071</v>
      </c>
      <c r="D164" s="10">
        <f>IF(AND(Revised_Input!B164&gt;0,Revised_Input!B164&lt;104000),Revised_Input!B164,IF(Input!B164&lt;990000,Input!B164,""))</f>
        <v>92758.74</v>
      </c>
      <c r="E164" s="10">
        <f>IF(Revised_Input!G164&gt;0,Revised_Input!G164/1.9835,IF(Input!G164&lt;990000,Input!G164,""))</f>
        <v>3.90225</v>
      </c>
      <c r="F164" s="10">
        <f>IF(Revised_Input!C164&gt;0,Revised_Input!C164,IF(Input!C164&lt;990000,Input!C164,""))</f>
        <v>265.71875</v>
      </c>
      <c r="G164" s="10">
        <f>IF(Revised_Input!D164&gt;0,Revised_Input!D164,IF(Input!D164&lt;990000,Input!D164,""))</f>
        <v>2.82</v>
      </c>
      <c r="H164" s="190">
        <f t="shared" si="48"/>
        <v>262.89875000000001</v>
      </c>
      <c r="I164" s="267">
        <f t="shared" si="49"/>
        <v>87.315242500632849</v>
      </c>
      <c r="J164" s="417" t="str">
        <f>IF(Input!H164="","",Input!H164)</f>
        <v>Y</v>
      </c>
      <c r="K164" s="285">
        <f t="shared" si="50"/>
        <v>3.90225</v>
      </c>
      <c r="L164" s="181">
        <f>IF(D164="","",IF(J164="Y",I164+G164,MIN(Input!I164,I164+G164-K164)))</f>
        <v>90.135242500632842</v>
      </c>
      <c r="M164" s="181">
        <f t="shared" si="51"/>
        <v>87.315242500632849</v>
      </c>
      <c r="N164" s="294">
        <f>IF(Revised_Input!E164&gt;0,Revised_Input!E164,IF(Input!E164&lt;990000,Input!E164,""))</f>
        <v>3.05</v>
      </c>
      <c r="O164" s="286">
        <f t="shared" si="52"/>
        <v>68124.515988830186</v>
      </c>
      <c r="P164" s="10">
        <f t="shared" si="53"/>
        <v>3.05</v>
      </c>
      <c r="Q164" s="302">
        <f t="shared" si="54"/>
        <v>18.149024999999998</v>
      </c>
      <c r="R164" s="305">
        <f>IF(D164="","",IF(J164="Y",Input!M164,0))</f>
        <v>18.192662354358781</v>
      </c>
      <c r="S164" s="288">
        <f t="shared" si="55"/>
        <v>112.02624921101942</v>
      </c>
      <c r="T164" s="285">
        <f>IF(D164="","",Input!L164)</f>
        <v>0</v>
      </c>
      <c r="U164" s="288">
        <f t="shared" si="56"/>
        <v>0</v>
      </c>
      <c r="V164" s="287">
        <f t="shared" si="57"/>
        <v>18.192662354358781</v>
      </c>
      <c r="W164" s="306">
        <f t="shared" si="58"/>
        <v>112.02624921101942</v>
      </c>
      <c r="X164" s="132">
        <f>IF(D164="","",Input!K164)</f>
        <v>154.34084514500839</v>
      </c>
      <c r="Y164" s="288">
        <f t="shared" si="59"/>
        <v>7118.7596735839734</v>
      </c>
      <c r="Z164" s="309">
        <f t="shared" si="60"/>
        <v>14293.740326416029</v>
      </c>
      <c r="AA164" s="179">
        <f>IF(D164="","",M164+P164+V164+X164)</f>
        <v>262.89875000000001</v>
      </c>
      <c r="AB164" s="179">
        <f>IF(D164="","",Input!N164)</f>
        <v>0</v>
      </c>
      <c r="AC164" s="179">
        <f>IF(D164="","",H164)</f>
        <v>262.89875000000001</v>
      </c>
      <c r="AD164" s="179">
        <f>IF(D164="","",Input!J164)</f>
        <v>262.89875000000001</v>
      </c>
      <c r="AE164" s="56">
        <f t="shared" si="63"/>
        <v>0</v>
      </c>
      <c r="AF164" s="289">
        <f t="shared" si="64"/>
        <v>15.71875</v>
      </c>
      <c r="AG164" s="19">
        <f t="shared" si="65"/>
        <v>0</v>
      </c>
      <c r="AH164" s="19">
        <f t="shared" si="66"/>
        <v>-14343.9270834</v>
      </c>
      <c r="AI164" s="19">
        <f t="shared" si="67"/>
        <v>-28451.179369923899</v>
      </c>
      <c r="AJ164" s="317">
        <f t="shared" si="68"/>
        <v>0</v>
      </c>
      <c r="AK164" s="56">
        <f t="shared" si="69"/>
        <v>129578.04576035064</v>
      </c>
      <c r="AL164" s="56" t="b">
        <f>IF(D164="","",IF(AK163&lt;'day lookup'!$I$1,MIN('day lookup'!$I$1-AK163,AJ164)))</f>
        <v>0</v>
      </c>
      <c r="AM164" s="56">
        <f t="shared" si="70"/>
        <v>102371.37</v>
      </c>
      <c r="AN164" s="56">
        <f>IF(D164="","",IF(AK164&lt;'day lookup'!$I$1,0,MIN(AK164-'day lookup'!$I$1,AJ164)))</f>
        <v>0</v>
      </c>
      <c r="AO164" s="318">
        <f t="shared" si="71"/>
        <v>27203.065760350564</v>
      </c>
      <c r="AP164" s="10">
        <f>IF(Revised_Input!F164&gt;0,Revised_Input!F164,IF(Input!F164&lt;990000,Input!F164,""))</f>
        <v>922.63541669999995</v>
      </c>
      <c r="AQ164" s="50"/>
      <c r="AS164" s="50"/>
      <c r="AT164" s="259"/>
      <c r="AU164" s="260"/>
      <c r="BL164" s="251"/>
      <c r="BN164" s="251"/>
      <c r="BO164" s="251"/>
    </row>
    <row r="165" spans="1:67">
      <c r="A165" s="67" t="str">
        <f ca="1">OFFSET('day lookup'!$A$1,WEEKDAY(B165)-1,0)</f>
        <v>SUN</v>
      </c>
      <c r="B165" s="28">
        <f>Input!A165</f>
        <v>42981</v>
      </c>
      <c r="C165" s="274">
        <f>IF(D165&lt;&gt;"",interp(D165,AreaCapacity!$A$3:$B$245,2),"")</f>
        <v>7755.6693125671318</v>
      </c>
      <c r="D165" s="10">
        <f>IF(AND(Revised_Input!B165&gt;0,Revised_Input!B165&lt;104000),Revised_Input!B165,IF(Input!B165&lt;990000,Input!B165,""))</f>
        <v>92404.13</v>
      </c>
      <c r="E165" s="10">
        <f>IF(Revised_Input!G165&gt;0,Revised_Input!G165/1.9835,IF(Input!G165&lt;990000,Input!G165,""))</f>
        <v>3.8921700000000001</v>
      </c>
      <c r="F165" s="10">
        <f>IF(Revised_Input!C165&gt;0,Revised_Input!C165,IF(Input!C165&lt;990000,Input!C165,""))</f>
        <v>266.4375</v>
      </c>
      <c r="G165" s="10">
        <f>IF(Revised_Input!D165&gt;0,Revised_Input!D165,IF(Input!D165&lt;990000,Input!D165,""))</f>
        <v>2.82</v>
      </c>
      <c r="H165" s="190">
        <f t="shared" si="48"/>
        <v>263.61750000000001</v>
      </c>
      <c r="I165" s="267">
        <f t="shared" si="49"/>
        <v>88.729735540710578</v>
      </c>
      <c r="J165" s="417" t="str">
        <f>IF(Input!H165="","",Input!H165)</f>
        <v>Y</v>
      </c>
      <c r="K165" s="285">
        <f t="shared" si="50"/>
        <v>3.8921700000000001</v>
      </c>
      <c r="L165" s="181">
        <f>IF(D165="","",IF(J165="Y",I165+G165,MIN(Input!I165,I165+G165-K165)))</f>
        <v>91.549735540710572</v>
      </c>
      <c r="M165" s="181">
        <f t="shared" si="51"/>
        <v>88.729735540710578</v>
      </c>
      <c r="N165" s="294">
        <f>IF(Revised_Input!E165&gt;0,Revised_Input!E165,IF(Input!E165&lt;990000,Input!E165,""))</f>
        <v>3.05</v>
      </c>
      <c r="O165" s="286">
        <f t="shared" si="52"/>
        <v>68130.565663830188</v>
      </c>
      <c r="P165" s="10">
        <f t="shared" si="53"/>
        <v>3.05</v>
      </c>
      <c r="Q165" s="302">
        <f t="shared" si="54"/>
        <v>24.198699999999999</v>
      </c>
      <c r="R165" s="305">
        <f>IF(D165="","",IF(J165="Y",Input!M165,0))</f>
        <v>18.192662354358781</v>
      </c>
      <c r="S165" s="288">
        <f t="shared" si="55"/>
        <v>148.11139499089006</v>
      </c>
      <c r="T165" s="285">
        <f>IF(D165="","",Input!L165)</f>
        <v>0</v>
      </c>
      <c r="U165" s="288">
        <f t="shared" si="56"/>
        <v>0</v>
      </c>
      <c r="V165" s="287">
        <f t="shared" si="57"/>
        <v>18.192662354358781</v>
      </c>
      <c r="W165" s="306">
        <f t="shared" si="58"/>
        <v>148.11139499089006</v>
      </c>
      <c r="X165" s="132">
        <f>IF(D165="","",Input!K165)</f>
        <v>153.64510210493066</v>
      </c>
      <c r="Y165" s="288">
        <f t="shared" si="59"/>
        <v>7423.5147336091031</v>
      </c>
      <c r="Z165" s="309">
        <f t="shared" si="60"/>
        <v>13988.985266390899</v>
      </c>
      <c r="AA165" s="179">
        <f>IF(D165="","",M165+P165+V165+X165)</f>
        <v>263.61750000000001</v>
      </c>
      <c r="AB165" s="179">
        <f>IF(D165="","",Input!N165)</f>
        <v>0</v>
      </c>
      <c r="AC165" s="179">
        <f>IF(D165="","",H165)</f>
        <v>263.61750000000001</v>
      </c>
      <c r="AD165" s="179">
        <f>IF(D165="","",Input!J165)</f>
        <v>263.61750000000001</v>
      </c>
      <c r="AE165" s="56">
        <f t="shared" si="63"/>
        <v>0</v>
      </c>
      <c r="AF165" s="289">
        <f t="shared" si="64"/>
        <v>16.4375</v>
      </c>
      <c r="AG165" s="19">
        <f t="shared" si="65"/>
        <v>0</v>
      </c>
      <c r="AH165" s="19">
        <f t="shared" si="66"/>
        <v>-14343.9270834</v>
      </c>
      <c r="AI165" s="19">
        <f t="shared" si="67"/>
        <v>-28451.179369923899</v>
      </c>
      <c r="AJ165" s="317">
        <f t="shared" si="68"/>
        <v>0</v>
      </c>
      <c r="AK165" s="56">
        <f t="shared" si="69"/>
        <v>129578.04576035064</v>
      </c>
      <c r="AL165" s="56" t="b">
        <f>IF(D165="","",IF(AK164&lt;'day lookup'!$I$1,MIN('day lookup'!$I$1-AK164,AJ165)))</f>
        <v>0</v>
      </c>
      <c r="AM165" s="56">
        <f t="shared" si="70"/>
        <v>102371.37</v>
      </c>
      <c r="AN165" s="56">
        <f>IF(D165="","",IF(AK165&lt;'day lookup'!$I$1,0,MIN(AK165-'day lookup'!$I$1,AJ165)))</f>
        <v>0</v>
      </c>
      <c r="AO165" s="318">
        <f t="shared" si="71"/>
        <v>27203.065760350564</v>
      </c>
      <c r="AP165" s="10">
        <f>IF(Revised_Input!F165&gt;0,Revised_Input!F165,IF(Input!F165&lt;990000,Input!F165,""))</f>
        <v>942.5</v>
      </c>
      <c r="AQ165" s="50"/>
      <c r="AS165" s="50"/>
      <c r="AT165" s="259"/>
      <c r="AU165" s="260"/>
      <c r="BL165" s="251"/>
      <c r="BN165" s="251"/>
      <c r="BO165" s="251"/>
    </row>
    <row r="166" spans="1:67">
      <c r="A166" s="67" t="str">
        <f ca="1">OFFSET('day lookup'!$A$1,WEEKDAY(B166)-1,0)</f>
        <v>MON</v>
      </c>
      <c r="B166" s="28">
        <f>Input!A166</f>
        <v>42982</v>
      </c>
      <c r="C166" s="274">
        <f>IF(D166&lt;&gt;"",interp(D166,AreaCapacity!$A$3:$B$245,2),"")</f>
        <v>7755.2791514500541</v>
      </c>
      <c r="D166" s="10">
        <f>IF(AND(Revised_Input!B166&gt;0,Revised_Input!B166&lt;104000),Revised_Input!B166,IF(Input!B166&lt;990000,Input!B166,""))</f>
        <v>92040.89</v>
      </c>
      <c r="E166" s="10">
        <f>IF(Revised_Input!G166&gt;0,Revised_Input!G166/1.9835,IF(Input!G166&lt;990000,Input!G166,""))</f>
        <v>3.8820800000000002</v>
      </c>
      <c r="F166" s="10">
        <f>IF(Revised_Input!C166&gt;0,Revised_Input!C166,IF(Input!C166&lt;990000,Input!C166,""))</f>
        <v>266.1875</v>
      </c>
      <c r="G166" s="10">
        <f>IF(Revised_Input!D166&gt;0,Revised_Input!D166,IF(Input!D166&lt;990000,Input!D166,""))</f>
        <v>2.8214583000000002</v>
      </c>
      <c r="H166" s="190">
        <f t="shared" si="48"/>
        <v>263.36604169999998</v>
      </c>
      <c r="I166" s="267">
        <f t="shared" si="49"/>
        <v>84.117292357925265</v>
      </c>
      <c r="J166" s="417" t="str">
        <f>IF(Input!H166="","",Input!H166)</f>
        <v>Y</v>
      </c>
      <c r="K166" s="285">
        <f t="shared" si="50"/>
        <v>3.8820800000000002</v>
      </c>
      <c r="L166" s="181">
        <f>IF(D166="","",IF(J166="Y",I166+G166,MIN(Input!I166,I166+G166-K166)))</f>
        <v>86.938750657925269</v>
      </c>
      <c r="M166" s="181">
        <f t="shared" si="51"/>
        <v>84.117292357925265</v>
      </c>
      <c r="N166" s="294">
        <f>IF(Revised_Input!E166&gt;0,Revised_Input!E166,IF(Input!E166&lt;990000,Input!E166,""))</f>
        <v>3.05</v>
      </c>
      <c r="O166" s="286">
        <f t="shared" si="52"/>
        <v>68136.61533883019</v>
      </c>
      <c r="P166" s="10">
        <f t="shared" si="53"/>
        <v>3.05</v>
      </c>
      <c r="Q166" s="302">
        <f t="shared" si="54"/>
        <v>30.248374999999999</v>
      </c>
      <c r="R166" s="305">
        <f>IF(D166="","",IF(J166="Y",Input!M166,0))</f>
        <v>18.192662354358781</v>
      </c>
      <c r="S166" s="288">
        <f t="shared" si="55"/>
        <v>184.19654077076069</v>
      </c>
      <c r="T166" s="285">
        <f>IF(D166="","",Input!L166)</f>
        <v>0</v>
      </c>
      <c r="U166" s="288">
        <f t="shared" si="56"/>
        <v>0</v>
      </c>
      <c r="V166" s="287">
        <f t="shared" si="57"/>
        <v>18.192662354358781</v>
      </c>
      <c r="W166" s="306">
        <f t="shared" si="58"/>
        <v>184.19654077076069</v>
      </c>
      <c r="X166" s="132">
        <f>IF(D166="","",Input!K166)</f>
        <v>158.00608698771595</v>
      </c>
      <c r="Y166" s="288">
        <f t="shared" si="59"/>
        <v>7736.9198071492374</v>
      </c>
      <c r="Z166" s="309">
        <f t="shared" si="60"/>
        <v>13675.580192850764</v>
      </c>
      <c r="AA166" s="179">
        <f t="shared" si="61"/>
        <v>263.36604169999998</v>
      </c>
      <c r="AB166" s="179">
        <f>IF(D166="","",Input!N166)</f>
        <v>0</v>
      </c>
      <c r="AC166" s="179">
        <f t="shared" si="62"/>
        <v>263.36604169999998</v>
      </c>
      <c r="AD166" s="179">
        <f>IF(D166="","",Input!J166)</f>
        <v>263.36604169999998</v>
      </c>
      <c r="AE166" s="56">
        <f t="shared" si="63"/>
        <v>0</v>
      </c>
      <c r="AF166" s="289">
        <f t="shared" si="64"/>
        <v>16.1875</v>
      </c>
      <c r="AG166" s="19">
        <f t="shared" si="65"/>
        <v>0</v>
      </c>
      <c r="AH166" s="19">
        <f t="shared" si="66"/>
        <v>-14343.9270834</v>
      </c>
      <c r="AI166" s="19">
        <f t="shared" si="67"/>
        <v>-28451.179369923899</v>
      </c>
      <c r="AJ166" s="317">
        <f t="shared" si="68"/>
        <v>0</v>
      </c>
      <c r="AK166" s="56">
        <f t="shared" si="69"/>
        <v>129578.04576035064</v>
      </c>
      <c r="AL166" s="56" t="b">
        <f>IF(D166="","",IF(AK165&lt;'day lookup'!$I$1,MIN('day lookup'!$I$1-AK165,AJ166)))</f>
        <v>0</v>
      </c>
      <c r="AM166" s="56">
        <f t="shared" si="70"/>
        <v>102371.37</v>
      </c>
      <c r="AN166" s="56">
        <f>IF(D166="","",IF(AK166&lt;'day lookup'!$I$1,0,MIN(AK166-'day lookup'!$I$1,AJ166)))</f>
        <v>0</v>
      </c>
      <c r="AO166" s="318">
        <f t="shared" si="71"/>
        <v>27203.065760350564</v>
      </c>
      <c r="AP166" s="10">
        <f>IF(Revised_Input!F166&gt;0,Revised_Input!F166,IF(Input!F166&lt;990000,Input!F166,""))</f>
        <v>1008.6666667</v>
      </c>
      <c r="AQ166" s="50"/>
      <c r="AS166" s="50"/>
      <c r="AT166" s="259"/>
      <c r="AU166" s="260"/>
      <c r="BL166" s="251"/>
      <c r="BN166" s="251"/>
      <c r="BO166" s="251"/>
    </row>
    <row r="167" spans="1:67">
      <c r="A167" s="67" t="str">
        <f ca="1">OFFSET('day lookup'!$A$1,WEEKDAY(B167)-1,0)</f>
        <v>TUE</v>
      </c>
      <c r="B167" s="28">
        <f>Input!A167</f>
        <v>42983</v>
      </c>
      <c r="C167" s="274">
        <f>IF(D167&lt;&gt;"",interp(D167,AreaCapacity!$A$3:$B$245,2),"")</f>
        <v>7754.7992864864864</v>
      </c>
      <c r="D167" s="10">
        <f>IF(AND(Revised_Input!B167&gt;0,Revised_Input!B167&lt;104000),Revised_Input!B167,IF(Input!B167&lt;990000,Input!B167,""))</f>
        <v>91595.34</v>
      </c>
      <c r="E167" s="10">
        <f>IF(Revised_Input!G167&gt;0,Revised_Input!G167/1.9835,IF(Input!G167&lt;990000,Input!G167,""))</f>
        <v>3.8669600000000002</v>
      </c>
      <c r="F167" s="10">
        <f>IF(Revised_Input!C167&gt;0,Revised_Input!C167,IF(Input!C167&lt;990000,Input!C167,""))</f>
        <v>292.02083329999999</v>
      </c>
      <c r="G167" s="10">
        <f>IF(Revised_Input!D167&gt;0,Revised_Input!D167,IF(Input!D167&lt;990000,Input!D167,""))</f>
        <v>2.8156249999999998</v>
      </c>
      <c r="H167" s="190">
        <f t="shared" si="48"/>
        <v>289.20520829999998</v>
      </c>
      <c r="I167" s="267">
        <f t="shared" si="49"/>
        <v>68.443985794326721</v>
      </c>
      <c r="J167" s="417" t="str">
        <f>IF(Input!H167="","",Input!H167)</f>
        <v>Y</v>
      </c>
      <c r="K167" s="285">
        <f t="shared" si="50"/>
        <v>3.8669600000000002</v>
      </c>
      <c r="L167" s="181">
        <f>IF(D167="","",IF(J167="Y",I167+G167,MIN(Input!I167,I167+G167-K167)))</f>
        <v>71.259610794326719</v>
      </c>
      <c r="M167" s="181">
        <f t="shared" si="51"/>
        <v>68.443985794326721</v>
      </c>
      <c r="N167" s="294">
        <f>IF(Revised_Input!E167&gt;0,Revised_Input!E167,IF(Input!E167&lt;990000,Input!E167,""))</f>
        <v>2.7258333000000001</v>
      </c>
      <c r="O167" s="286">
        <f t="shared" si="52"/>
        <v>68142.022029180735</v>
      </c>
      <c r="P167" s="10">
        <f t="shared" si="53"/>
        <v>2.7258333000000001</v>
      </c>
      <c r="Q167" s="302">
        <f t="shared" si="54"/>
        <v>35.655065350550004</v>
      </c>
      <c r="R167" s="305">
        <f>IF(D167="","",IF(J167="Y",Input!M167,0))</f>
        <v>18.192662354358781</v>
      </c>
      <c r="S167" s="288">
        <f t="shared" si="55"/>
        <v>220.28168655063132</v>
      </c>
      <c r="T167" s="285">
        <f>IF(D167="","",Input!L167)</f>
        <v>0</v>
      </c>
      <c r="U167" s="288">
        <f t="shared" si="56"/>
        <v>0</v>
      </c>
      <c r="V167" s="287">
        <f t="shared" si="57"/>
        <v>18.192662354358781</v>
      </c>
      <c r="W167" s="306">
        <f t="shared" si="58"/>
        <v>220.28168655063132</v>
      </c>
      <c r="X167" s="132">
        <f>IF(D167="","",Input!K167)</f>
        <v>199.84272685131444</v>
      </c>
      <c r="Y167" s="288">
        <f t="shared" si="59"/>
        <v>8133.3078558588195</v>
      </c>
      <c r="Z167" s="309">
        <f t="shared" si="60"/>
        <v>13279.192144141181</v>
      </c>
      <c r="AA167" s="179">
        <f t="shared" si="61"/>
        <v>289.20520829999998</v>
      </c>
      <c r="AB167" s="179">
        <f>IF(D167="","",Input!N167)</f>
        <v>0</v>
      </c>
      <c r="AC167" s="179">
        <f t="shared" si="62"/>
        <v>289.20520829999998</v>
      </c>
      <c r="AD167" s="179">
        <f>IF(D167="","",Input!J167)</f>
        <v>289.20520829999998</v>
      </c>
      <c r="AE167" s="56">
        <f t="shared" si="63"/>
        <v>0</v>
      </c>
      <c r="AF167" s="289">
        <f t="shared" si="64"/>
        <v>42.020833299999993</v>
      </c>
      <c r="AG167" s="19">
        <f t="shared" si="65"/>
        <v>0</v>
      </c>
      <c r="AH167" s="19">
        <f t="shared" si="66"/>
        <v>-14343.9270834</v>
      </c>
      <c r="AI167" s="19">
        <f t="shared" si="67"/>
        <v>-28451.179369923899</v>
      </c>
      <c r="AJ167" s="317">
        <f t="shared" si="68"/>
        <v>0</v>
      </c>
      <c r="AK167" s="56">
        <f t="shared" si="69"/>
        <v>129578.04576035064</v>
      </c>
      <c r="AL167" s="56" t="b">
        <f>IF(D167="","",IF(AK166&lt;'day lookup'!$I$1,MIN('day lookup'!$I$1-AK166,AJ167)))</f>
        <v>0</v>
      </c>
      <c r="AM167" s="56">
        <f t="shared" si="70"/>
        <v>102371.37</v>
      </c>
      <c r="AN167" s="56">
        <f>IF(D167="","",IF(AK167&lt;'day lookup'!$I$1,0,MIN(AK167-'day lookup'!$I$1,AJ167)))</f>
        <v>0</v>
      </c>
      <c r="AO167" s="318">
        <f t="shared" si="71"/>
        <v>27203.065760350564</v>
      </c>
      <c r="AP167" s="10">
        <f>IF(Revised_Input!F167&gt;0,Revised_Input!F167,IF(Input!F167&lt;990000,Input!F167,""))</f>
        <v>952.39583330000005</v>
      </c>
      <c r="AQ167" s="50"/>
      <c r="AS167" s="50"/>
      <c r="AT167" s="259"/>
      <c r="AU167" s="260"/>
      <c r="BL167" s="251"/>
      <c r="BN167" s="251"/>
      <c r="BO167" s="251"/>
    </row>
    <row r="168" spans="1:67">
      <c r="A168" s="67" t="str">
        <f ca="1">OFFSET('day lookup'!$A$1,WEEKDAY(B168)-1,0)</f>
        <v>WED</v>
      </c>
      <c r="B168" s="28">
        <f>Input!A168</f>
        <v>42984</v>
      </c>
      <c r="C168" s="274">
        <f>IF(D168&lt;&gt;"",interp(D168,AreaCapacity!$A$3:$B$245,2),"")</f>
        <v>7754.309362162162</v>
      </c>
      <c r="D168" s="10">
        <f>IF(AND(Revised_Input!B168&gt;0,Revised_Input!B168&lt;104000),Revised_Input!B168,IF(Input!B168&lt;990000,Input!B168,""))</f>
        <v>91142.16</v>
      </c>
      <c r="E168" s="10">
        <f>IF(Revised_Input!G168&gt;0,Revised_Input!G168/1.9835,IF(Input!G168&lt;990000,Input!G168,""))</f>
        <v>3.8568799999999999</v>
      </c>
      <c r="F168" s="10">
        <f>IF(Revised_Input!C168&gt;0,Revised_Input!C168,IF(Input!C168&lt;990000,Input!C168,""))</f>
        <v>304.70833329999999</v>
      </c>
      <c r="G168" s="10">
        <f>IF(Revised_Input!D168&gt;0,Revised_Input!D168,IF(Input!D168&lt;990000,Input!D168,""))</f>
        <v>2.8882292000000001</v>
      </c>
      <c r="H168" s="190">
        <f t="shared" si="48"/>
        <v>301.82010409999998</v>
      </c>
      <c r="I168" s="267">
        <f t="shared" si="49"/>
        <v>77.202066025892066</v>
      </c>
      <c r="J168" s="417" t="str">
        <f>IF(Input!H168="","",Input!H168)</f>
        <v>Y</v>
      </c>
      <c r="K168" s="285">
        <f t="shared" si="50"/>
        <v>3.8568799999999999</v>
      </c>
      <c r="L168" s="181">
        <f>IF(D168="","",IF(J168="Y",I168+G168,MIN(Input!I168,I168+G168-K168)))</f>
        <v>80.090295225892064</v>
      </c>
      <c r="M168" s="181">
        <f t="shared" si="51"/>
        <v>77.202066025892066</v>
      </c>
      <c r="N168" s="294">
        <f>IF(Revised_Input!E168&gt;0,Revised_Input!E168,IF(Input!E168&lt;990000,Input!E168,""))</f>
        <v>2.21</v>
      </c>
      <c r="O168" s="286">
        <f t="shared" si="52"/>
        <v>68146.405564180735</v>
      </c>
      <c r="P168" s="10">
        <f t="shared" si="53"/>
        <v>2.21</v>
      </c>
      <c r="Q168" s="302">
        <f t="shared" si="54"/>
        <v>40.038600350550006</v>
      </c>
      <c r="R168" s="305">
        <f>IF(D168="","",IF(J168="Y",Input!M168,0))</f>
        <v>18.192662354358781</v>
      </c>
      <c r="S168" s="288">
        <f t="shared" si="55"/>
        <v>256.36683233050195</v>
      </c>
      <c r="T168" s="285">
        <f>IF(D168="","",Input!L168)</f>
        <v>0</v>
      </c>
      <c r="U168" s="288">
        <f t="shared" si="56"/>
        <v>0</v>
      </c>
      <c r="V168" s="287">
        <f t="shared" si="57"/>
        <v>18.192662354358781</v>
      </c>
      <c r="W168" s="306">
        <f t="shared" si="58"/>
        <v>256.36683233050195</v>
      </c>
      <c r="X168" s="132">
        <f>IF(D168="","",Input!K168)</f>
        <v>204.21537571974918</v>
      </c>
      <c r="Y168" s="288">
        <f t="shared" si="59"/>
        <v>8538.3690535989426</v>
      </c>
      <c r="Z168" s="309">
        <f t="shared" si="60"/>
        <v>12874.130946401059</v>
      </c>
      <c r="AA168" s="179">
        <f t="shared" si="61"/>
        <v>301.82010409999998</v>
      </c>
      <c r="AB168" s="179">
        <f>IF(D168="","",Input!N168)</f>
        <v>0</v>
      </c>
      <c r="AC168" s="179">
        <f t="shared" si="62"/>
        <v>301.82010409999998</v>
      </c>
      <c r="AD168" s="179">
        <f>IF(D168="","",Input!J168)</f>
        <v>301.82010409999998</v>
      </c>
      <c r="AE168" s="56">
        <f t="shared" si="63"/>
        <v>0</v>
      </c>
      <c r="AF168" s="289">
        <f t="shared" si="64"/>
        <v>54.708333299999993</v>
      </c>
      <c r="AG168" s="19">
        <f t="shared" si="65"/>
        <v>0</v>
      </c>
      <c r="AH168" s="19">
        <f t="shared" si="66"/>
        <v>-14343.9270834</v>
      </c>
      <c r="AI168" s="19">
        <f t="shared" si="67"/>
        <v>-28451.179369923899</v>
      </c>
      <c r="AJ168" s="317">
        <f t="shared" si="68"/>
        <v>0</v>
      </c>
      <c r="AK168" s="56">
        <f t="shared" si="69"/>
        <v>129578.04576035064</v>
      </c>
      <c r="AL168" s="56" t="b">
        <f>IF(D168="","",IF(AK167&lt;'day lookup'!$I$1,MIN('day lookup'!$I$1-AK167,AJ168)))</f>
        <v>0</v>
      </c>
      <c r="AM168" s="56">
        <f t="shared" si="70"/>
        <v>102371.37</v>
      </c>
      <c r="AN168" s="56">
        <f>IF(D168="","",IF(AK168&lt;'day lookup'!$I$1,0,MIN(AK168-'day lookup'!$I$1,AJ168)))</f>
        <v>0</v>
      </c>
      <c r="AO168" s="318">
        <f t="shared" si="71"/>
        <v>27203.065760350564</v>
      </c>
      <c r="AP168" s="10">
        <f>IF(Revised_Input!F168&gt;0,Revised_Input!F168,IF(Input!F168&lt;990000,Input!F168,""))</f>
        <v>897.30208330000005</v>
      </c>
      <c r="AQ168" s="50"/>
      <c r="AS168" s="50"/>
      <c r="AT168" s="259"/>
      <c r="AU168" s="260"/>
      <c r="BL168" s="251"/>
      <c r="BN168" s="251"/>
      <c r="BO168" s="251"/>
    </row>
    <row r="169" spans="1:67">
      <c r="A169" s="67" t="str">
        <f ca="1">OFFSET('day lookup'!$A$1,WEEKDAY(B169)-1,0)</f>
        <v>THU</v>
      </c>
      <c r="B169" s="28">
        <f>Input!A169</f>
        <v>42985</v>
      </c>
      <c r="C169" s="274">
        <f>IF(D169&lt;&gt;"",interp(D169,AreaCapacity!$A$3:$B$245,2),"")</f>
        <v>7753.8193471164313</v>
      </c>
      <c r="D169" s="10">
        <f>IF(AND(Revised_Input!B169&gt;0,Revised_Input!B169&lt;104000),Revised_Input!B169,IF(Input!B169&lt;990000,Input!B169,""))</f>
        <v>90689.98</v>
      </c>
      <c r="E169" s="10">
        <f>IF(Revised_Input!G169&gt;0,Revised_Input!G169/1.9835,IF(Input!G169&lt;990000,Input!G169,""))</f>
        <v>3.8417500000000002</v>
      </c>
      <c r="F169" s="10">
        <f>IF(Revised_Input!C169&gt;0,Revised_Input!C169,IF(Input!C169&lt;990000,Input!C169,""))</f>
        <v>303.82608699999997</v>
      </c>
      <c r="G169" s="10">
        <f>IF(Revised_Input!D169&gt;0,Revised_Input!D169,IF(Input!D169&lt;990000,Input!D169,""))</f>
        <v>2.9662500000000001</v>
      </c>
      <c r="H169" s="190">
        <f t="shared" si="48"/>
        <v>300.85983699999997</v>
      </c>
      <c r="I169" s="267">
        <f t="shared" si="49"/>
        <v>76.73082824022805</v>
      </c>
      <c r="J169" s="417" t="str">
        <f>IF(Input!H169="","",Input!H169)</f>
        <v>Y</v>
      </c>
      <c r="K169" s="285">
        <f t="shared" si="50"/>
        <v>3.8417500000000002</v>
      </c>
      <c r="L169" s="181">
        <f>IF(D169="","",IF(J169="Y",I169+G169,MIN(Input!I169,I169+G169-K169)))</f>
        <v>79.697078240228052</v>
      </c>
      <c r="M169" s="181">
        <f t="shared" si="51"/>
        <v>76.73082824022805</v>
      </c>
      <c r="N169" s="294">
        <f>IF(Revised_Input!E169&gt;0,Revised_Input!E169,IF(Input!E169&lt;990000,Input!E169,""))</f>
        <v>2.21</v>
      </c>
      <c r="O169" s="286">
        <f t="shared" si="52"/>
        <v>68150.789099180736</v>
      </c>
      <c r="P169" s="10">
        <f t="shared" si="53"/>
        <v>2.21</v>
      </c>
      <c r="Q169" s="302">
        <f t="shared" si="54"/>
        <v>44.422135350550008</v>
      </c>
      <c r="R169" s="305">
        <f>IF(D169="","",IF(J169="Y",Input!M169,0))</f>
        <v>18.192662354358781</v>
      </c>
      <c r="S169" s="288">
        <f t="shared" si="55"/>
        <v>292.45197811037258</v>
      </c>
      <c r="T169" s="285">
        <f>IF(D169="","",Input!L169)</f>
        <v>0</v>
      </c>
      <c r="U169" s="288">
        <f t="shared" si="56"/>
        <v>0</v>
      </c>
      <c r="V169" s="287">
        <f t="shared" si="57"/>
        <v>18.192662354358781</v>
      </c>
      <c r="W169" s="306">
        <f t="shared" si="58"/>
        <v>292.45197811037258</v>
      </c>
      <c r="X169" s="132">
        <f>IF(D169="","",Input!K169)</f>
        <v>203.72634640541318</v>
      </c>
      <c r="Y169" s="288">
        <f t="shared" si="59"/>
        <v>8942.4602616940792</v>
      </c>
      <c r="Z169" s="309">
        <f t="shared" si="60"/>
        <v>12470.039738305923</v>
      </c>
      <c r="AA169" s="179">
        <f>IF(D169="","",M169+P169+V169+X169)</f>
        <v>300.85983699999997</v>
      </c>
      <c r="AB169" s="179">
        <f>IF(D169="","",Input!N169)</f>
        <v>0</v>
      </c>
      <c r="AC169" s="179">
        <f t="shared" si="62"/>
        <v>300.85983699999997</v>
      </c>
      <c r="AD169" s="179">
        <f>IF(D169="","",Input!J169)</f>
        <v>300.85983699999997</v>
      </c>
      <c r="AE169" s="56">
        <f t="shared" si="63"/>
        <v>0</v>
      </c>
      <c r="AF169" s="289">
        <f t="shared" si="64"/>
        <v>53.826086999999973</v>
      </c>
      <c r="AG169" s="19">
        <f t="shared" si="65"/>
        <v>0</v>
      </c>
      <c r="AH169" s="19">
        <f t="shared" si="66"/>
        <v>-14343.9270834</v>
      </c>
      <c r="AI169" s="19">
        <f t="shared" si="67"/>
        <v>-28451.179369923899</v>
      </c>
      <c r="AJ169" s="317">
        <f t="shared" si="68"/>
        <v>0</v>
      </c>
      <c r="AK169" s="56">
        <f t="shared" si="69"/>
        <v>129578.04576035064</v>
      </c>
      <c r="AL169" s="56" t="b">
        <f>IF(D169="","",IF(AK168&lt;'day lookup'!$I$1,MIN('day lookup'!$I$1-AK168,AJ169)))</f>
        <v>0</v>
      </c>
      <c r="AM169" s="56">
        <f t="shared" si="70"/>
        <v>102371.37</v>
      </c>
      <c r="AN169" s="56">
        <f>IF(D169="","",IF(AK169&lt;'day lookup'!$I$1,0,MIN(AK169-'day lookup'!$I$1,AJ169)))</f>
        <v>0</v>
      </c>
      <c r="AO169" s="318">
        <f t="shared" si="71"/>
        <v>27203.065760350564</v>
      </c>
      <c r="AP169" s="10">
        <f>IF(Revised_Input!F169&gt;0,Revised_Input!F169,IF(Input!F169&lt;990000,Input!F169,""))</f>
        <v>901.02173909999999</v>
      </c>
      <c r="AQ169" s="50"/>
      <c r="AS169" s="50"/>
      <c r="AT169" s="259"/>
      <c r="AU169" s="260"/>
      <c r="BL169" s="251"/>
      <c r="BN169" s="251"/>
      <c r="BO169" s="251"/>
    </row>
    <row r="170" spans="1:67">
      <c r="A170" s="67" t="str">
        <f ca="1">OFFSET('day lookup'!$A$1,WEEKDAY(B170)-1,0)</f>
        <v>FRI</v>
      </c>
      <c r="B170" s="28">
        <f>Input!A170</f>
        <v>42986</v>
      </c>
      <c r="C170" s="274">
        <f>IF(D170&lt;&gt;"",interp(D170,AreaCapacity!$A$3:$B$245,2),"")</f>
        <v>7753.2991186071813</v>
      </c>
      <c r="D170" s="10">
        <f>IF(AND(Revised_Input!B170&gt;0,Revised_Input!B170&lt;104000),Revised_Input!B170,IF(Input!B170&lt;990000,Input!B170,""))</f>
        <v>90211.89</v>
      </c>
      <c r="E170" s="10">
        <f>IF(Revised_Input!G170&gt;0,Revised_Input!G170/1.9835,IF(Input!G170&lt;990000,Input!G170,""))</f>
        <v>3.8316699999999999</v>
      </c>
      <c r="F170" s="10">
        <f>IF(Revised_Input!C170&gt;0,Revised_Input!C170,IF(Input!C170&lt;990000,Input!C170,""))</f>
        <v>322.1875</v>
      </c>
      <c r="G170" s="10">
        <f>IF(Revised_Input!D170&gt;0,Revised_Input!D170,IF(Input!D170&lt;990000,Input!D170,""))</f>
        <v>2.9585417000000001</v>
      </c>
      <c r="H170" s="190">
        <f t="shared" si="48"/>
        <v>319.22895829999999</v>
      </c>
      <c r="I170" s="267">
        <f t="shared" si="49"/>
        <v>82.027101705597914</v>
      </c>
      <c r="J170" s="417" t="str">
        <f>IF(Input!H170="","",Input!H170)</f>
        <v>Y</v>
      </c>
      <c r="K170" s="285">
        <f t="shared" si="50"/>
        <v>3.8316699999999999</v>
      </c>
      <c r="L170" s="181">
        <f>IF(D170="","",IF(J170="Y",I170+G170,MIN(Input!I170,I170+G170-K170)))</f>
        <v>84.985643405597912</v>
      </c>
      <c r="M170" s="181">
        <f t="shared" si="51"/>
        <v>82.027101705597914</v>
      </c>
      <c r="N170" s="294">
        <f>IF(Revised_Input!E170&gt;0,Revised_Input!E170,IF(Input!E170&lt;990000,Input!E170,""))</f>
        <v>2.21</v>
      </c>
      <c r="O170" s="286">
        <f t="shared" si="52"/>
        <v>68155.172634180737</v>
      </c>
      <c r="P170" s="10">
        <f t="shared" si="53"/>
        <v>2.21</v>
      </c>
      <c r="Q170" s="302">
        <f t="shared" si="54"/>
        <v>48.80567035055001</v>
      </c>
      <c r="R170" s="305">
        <f>IF(D170="","",IF(J170="Y",Input!M170,0))</f>
        <v>18.192662354358781</v>
      </c>
      <c r="S170" s="288">
        <f t="shared" si="55"/>
        <v>328.53712389024321</v>
      </c>
      <c r="T170" s="285">
        <f>IF(D170="","",Input!L170)</f>
        <v>0</v>
      </c>
      <c r="U170" s="288">
        <f t="shared" si="56"/>
        <v>0</v>
      </c>
      <c r="V170" s="287">
        <f t="shared" si="57"/>
        <v>18.192662354358781</v>
      </c>
      <c r="W170" s="306">
        <f t="shared" si="58"/>
        <v>328.53712389024321</v>
      </c>
      <c r="X170" s="132">
        <f>IF(D170="","",Input!K170)</f>
        <v>216.79919424004328</v>
      </c>
      <c r="Y170" s="288">
        <f t="shared" si="59"/>
        <v>9372.4814634692048</v>
      </c>
      <c r="Z170" s="309">
        <f t="shared" si="60"/>
        <v>12040.018536530797</v>
      </c>
      <c r="AA170" s="179">
        <f>IF(D170="","",M170+P170+V170+X170)</f>
        <v>319.22895829999993</v>
      </c>
      <c r="AB170" s="179">
        <f>IF(D170="","",Input!N170)</f>
        <v>0</v>
      </c>
      <c r="AC170" s="179">
        <f t="shared" si="62"/>
        <v>319.22895829999999</v>
      </c>
      <c r="AD170" s="179">
        <f>IF(D170="","",Input!J170)</f>
        <v>319.22895829999999</v>
      </c>
      <c r="AE170" s="56">
        <f t="shared" si="63"/>
        <v>0</v>
      </c>
      <c r="AF170" s="289">
        <f t="shared" si="64"/>
        <v>72.1875</v>
      </c>
      <c r="AG170" s="19">
        <f t="shared" si="65"/>
        <v>-5.6843418860808015E-14</v>
      </c>
      <c r="AH170" s="19">
        <f t="shared" si="66"/>
        <v>-14343.9270834</v>
      </c>
      <c r="AI170" s="19">
        <f t="shared" si="67"/>
        <v>-28451.179369923899</v>
      </c>
      <c r="AJ170" s="317">
        <f t="shared" si="68"/>
        <v>0</v>
      </c>
      <c r="AK170" s="56">
        <f t="shared" si="69"/>
        <v>129578.04576035064</v>
      </c>
      <c r="AL170" s="56" t="b">
        <f>IF(D170="","",IF(AK169&lt;'day lookup'!$I$1,MIN('day lookup'!$I$1-AK169,AJ170)))</f>
        <v>0</v>
      </c>
      <c r="AM170" s="56">
        <f t="shared" si="70"/>
        <v>102371.37</v>
      </c>
      <c r="AN170" s="56">
        <f>IF(D170="","",IF(AK170&lt;'day lookup'!$I$1,0,MIN(AK170-'day lookup'!$I$1,AJ170)))</f>
        <v>0</v>
      </c>
      <c r="AO170" s="318">
        <f t="shared" si="71"/>
        <v>27203.065760350564</v>
      </c>
      <c r="AP170" s="10">
        <f>IF(Revised_Input!F170&gt;0,Revised_Input!F170,IF(Input!F170&lt;990000,Input!F170,""))</f>
        <v>907.07291669999995</v>
      </c>
      <c r="AQ170" s="50"/>
      <c r="AS170" s="50"/>
      <c r="AT170" s="259"/>
      <c r="AU170" s="260"/>
      <c r="BL170" s="251"/>
      <c r="BN170" s="251"/>
      <c r="BO170" s="251"/>
    </row>
    <row r="171" spans="1:67">
      <c r="A171" s="67" t="str">
        <f ca="1">OFFSET('day lookup'!$A$1,WEEKDAY(B171)-1,0)</f>
        <v>SAT</v>
      </c>
      <c r="B171" s="28">
        <f>Input!A171</f>
        <v>42987</v>
      </c>
      <c r="C171" s="274">
        <f>IF(D171&lt;&gt;"",interp(D171,AreaCapacity!$A$3:$B$245,2),"")</f>
        <v>7752.7591675794083</v>
      </c>
      <c r="D171" s="10">
        <f>IF(AND(Revised_Input!B171&gt;0,Revised_Input!B171&lt;104000),Revised_Input!B171,IF(Input!B171&lt;990000,Input!B171,""))</f>
        <v>89717.119999999995</v>
      </c>
      <c r="E171" s="10">
        <f>IF(Revised_Input!G171&gt;0,Revised_Input!G171/1.9835,IF(Input!G171&lt;990000,Input!G171,""))</f>
        <v>3.8165399999999998</v>
      </c>
      <c r="F171" s="10">
        <f>IF(Revised_Input!C171&gt;0,Revised_Input!C171,IF(Input!C171&lt;990000,Input!C171,""))</f>
        <v>331.75</v>
      </c>
      <c r="G171" s="10">
        <f>IF(Revised_Input!D171&gt;0,Revised_Input!D171,IF(Input!D171&lt;990000,Input!D171,""))</f>
        <v>2.96</v>
      </c>
      <c r="H171" s="190">
        <f t="shared" si="48"/>
        <v>328.79</v>
      </c>
      <c r="I171" s="267">
        <f t="shared" si="49"/>
        <v>83.163636042347349</v>
      </c>
      <c r="J171" s="417" t="str">
        <f>IF(Input!H171="","",Input!H171)</f>
        <v>Y</v>
      </c>
      <c r="K171" s="285">
        <f t="shared" si="50"/>
        <v>3.8165399999999998</v>
      </c>
      <c r="L171" s="181">
        <f>IF(D171="","",IF(J171="Y",I171+G171,MIN(Input!I171,I171+G171-K171)))</f>
        <v>86.123636042347343</v>
      </c>
      <c r="M171" s="181">
        <f t="shared" si="51"/>
        <v>83.163636042347349</v>
      </c>
      <c r="N171" s="294">
        <f>IF(Revised_Input!E171&gt;0,Revised_Input!E171,IF(Input!E171&lt;990000,Input!E171,""))</f>
        <v>2.3337500000000002</v>
      </c>
      <c r="O171" s="286">
        <f t="shared" si="52"/>
        <v>68159.801627305744</v>
      </c>
      <c r="P171" s="10">
        <f t="shared" si="53"/>
        <v>2.3337500000000002</v>
      </c>
      <c r="Q171" s="302">
        <f t="shared" si="54"/>
        <v>53.434663475550011</v>
      </c>
      <c r="R171" s="305">
        <f>IF(D171="","",IF(J171="Y",Input!M171,0))</f>
        <v>18.192662354358781</v>
      </c>
      <c r="S171" s="288">
        <f t="shared" si="55"/>
        <v>364.62226967011384</v>
      </c>
      <c r="T171" s="285">
        <f>IF(D171="","",Input!L171)</f>
        <v>0</v>
      </c>
      <c r="U171" s="288">
        <f t="shared" si="56"/>
        <v>0</v>
      </c>
      <c r="V171" s="287">
        <f t="shared" si="57"/>
        <v>18.192662354358781</v>
      </c>
      <c r="W171" s="306">
        <f t="shared" si="58"/>
        <v>364.62226967011384</v>
      </c>
      <c r="X171" s="132">
        <f>IF(D171="","",Input!K171)</f>
        <v>225.0999516032939</v>
      </c>
      <c r="Y171" s="288">
        <f t="shared" si="59"/>
        <v>9818.9672174743391</v>
      </c>
      <c r="Z171" s="309">
        <f t="shared" si="60"/>
        <v>11593.532782525665</v>
      </c>
      <c r="AA171" s="179">
        <f t="shared" si="61"/>
        <v>328.79</v>
      </c>
      <c r="AB171" s="179">
        <f>IF(D171="","",Input!N171)</f>
        <v>0</v>
      </c>
      <c r="AC171" s="179">
        <f t="shared" si="62"/>
        <v>328.79</v>
      </c>
      <c r="AD171" s="179">
        <f>IF(D171="","",Input!J171)</f>
        <v>328.79</v>
      </c>
      <c r="AE171" s="56">
        <f t="shared" si="63"/>
        <v>0</v>
      </c>
      <c r="AF171" s="289">
        <f t="shared" si="64"/>
        <v>81.75</v>
      </c>
      <c r="AG171" s="19">
        <f t="shared" si="65"/>
        <v>0</v>
      </c>
      <c r="AH171" s="19">
        <f t="shared" si="66"/>
        <v>-14343.9270834</v>
      </c>
      <c r="AI171" s="19">
        <f t="shared" si="67"/>
        <v>-28451.179369923899</v>
      </c>
      <c r="AJ171" s="317">
        <f t="shared" si="68"/>
        <v>0</v>
      </c>
      <c r="AK171" s="56">
        <f t="shared" si="69"/>
        <v>129578.04576035064</v>
      </c>
      <c r="AL171" s="56" t="b">
        <f>IF(D171="","",IF(AK170&lt;'day lookup'!$I$1,MIN('day lookup'!$I$1-AK170,AJ171)))</f>
        <v>0</v>
      </c>
      <c r="AM171" s="56">
        <f t="shared" si="70"/>
        <v>102371.37</v>
      </c>
      <c r="AN171" s="56">
        <f>IF(D171="","",IF(AK171&lt;'day lookup'!$I$1,0,MIN(AK171-'day lookup'!$I$1,AJ171)))</f>
        <v>0</v>
      </c>
      <c r="AO171" s="318">
        <f t="shared" si="71"/>
        <v>27203.065760350564</v>
      </c>
      <c r="AP171" s="10">
        <f>IF(Revised_Input!F171&gt;0,Revised_Input!F171,IF(Input!F171&lt;990000,Input!F171,""))</f>
        <v>857.67708330000005</v>
      </c>
      <c r="AQ171" s="50"/>
      <c r="AS171" s="50"/>
      <c r="AT171" s="259"/>
      <c r="AU171" s="260"/>
      <c r="BL171" s="251"/>
      <c r="BN171" s="251"/>
      <c r="BO171" s="251"/>
    </row>
    <row r="172" spans="1:67">
      <c r="A172" s="67" t="str">
        <f ca="1">OFFSET('day lookup'!$A$1,WEEKDAY(B172)-1,0)</f>
        <v>SUN</v>
      </c>
      <c r="B172" s="28">
        <f>Input!A172</f>
        <v>42988</v>
      </c>
      <c r="C172" s="274">
        <f>IF(D172&lt;&gt;"",interp(D172,AreaCapacity!$A$3:$B$245,2),"")</f>
        <v>7752.2493866374589</v>
      </c>
      <c r="D172" s="10">
        <f>IF(AND(Revised_Input!B172&gt;0,Revised_Input!B172&lt;104000),Revised_Input!B172,IF(Input!B172&lt;990000,Input!B172,""))</f>
        <v>89251.69</v>
      </c>
      <c r="E172" s="10">
        <f>IF(Revised_Input!G172&gt;0,Revised_Input!G172/1.9835,IF(Input!G172&lt;990000,Input!G172,""))</f>
        <v>3.8014199999999998</v>
      </c>
      <c r="F172" s="10">
        <f>IF(Revised_Input!C172&gt;0,Revised_Input!C172,IF(Input!C172&lt;990000,Input!C172,""))</f>
        <v>332.01041670000001</v>
      </c>
      <c r="G172" s="10">
        <f>IF(Revised_Input!D172&gt;0,Revised_Input!D172,IF(Input!D172&lt;990000,Input!D172,""))</f>
        <v>2.9133333000000001</v>
      </c>
      <c r="H172" s="190">
        <f t="shared" si="48"/>
        <v>329.09708340000003</v>
      </c>
      <c r="I172" s="267">
        <f t="shared" si="49"/>
        <v>98.247633725186319</v>
      </c>
      <c r="J172" s="417" t="str">
        <f>IF(Input!H172="","",Input!H172)</f>
        <v>Y</v>
      </c>
      <c r="K172" s="285">
        <f t="shared" si="50"/>
        <v>3.8014199999999998</v>
      </c>
      <c r="L172" s="181">
        <f>IF(D172="","",IF(J172="Y",I172+G172,MIN(Input!I172,I172+G172-K172)))</f>
        <v>101.16096702518632</v>
      </c>
      <c r="M172" s="181">
        <f t="shared" si="51"/>
        <v>98.247633725186319</v>
      </c>
      <c r="N172" s="294">
        <f>IF(Revised_Input!E172&gt;0,Revised_Input!E172,IF(Input!E172&lt;990000,Input!E172,""))</f>
        <v>2.4603125000000001</v>
      </c>
      <c r="O172" s="286">
        <f t="shared" si="52"/>
        <v>68164.6816571495</v>
      </c>
      <c r="P172" s="10">
        <f t="shared" si="53"/>
        <v>2.4603125000000001</v>
      </c>
      <c r="Q172" s="302">
        <f t="shared" si="54"/>
        <v>58.314693319300012</v>
      </c>
      <c r="R172" s="305">
        <f>IF(D172="","",IF(J172="Y",Input!M172,0))</f>
        <v>18.192662354358781</v>
      </c>
      <c r="S172" s="288">
        <f t="shared" si="55"/>
        <v>400.70741544998447</v>
      </c>
      <c r="T172" s="285">
        <f>IF(D172="","",Input!L172)</f>
        <v>0</v>
      </c>
      <c r="U172" s="288">
        <f t="shared" si="56"/>
        <v>0</v>
      </c>
      <c r="V172" s="287">
        <f t="shared" si="57"/>
        <v>18.192662354358781</v>
      </c>
      <c r="W172" s="306">
        <f t="shared" si="58"/>
        <v>400.70741544998447</v>
      </c>
      <c r="X172" s="132">
        <f>IF(D172="","",Input!K172)</f>
        <v>210.19647482045491</v>
      </c>
      <c r="Y172" s="288">
        <f t="shared" si="59"/>
        <v>10235.891925280712</v>
      </c>
      <c r="Z172" s="309">
        <f t="shared" si="60"/>
        <v>11176.608074719292</v>
      </c>
      <c r="AA172" s="179">
        <f t="shared" si="61"/>
        <v>329.09708339999997</v>
      </c>
      <c r="AB172" s="179">
        <f>IF(D172="","",Input!N172)</f>
        <v>0</v>
      </c>
      <c r="AC172" s="179">
        <f t="shared" si="62"/>
        <v>329.09708340000003</v>
      </c>
      <c r="AD172" s="179">
        <f>IF(D172="","",Input!J172)</f>
        <v>329.09708340000003</v>
      </c>
      <c r="AE172" s="56">
        <f t="shared" si="63"/>
        <v>0</v>
      </c>
      <c r="AF172" s="289">
        <f t="shared" si="64"/>
        <v>82.010416700000007</v>
      </c>
      <c r="AG172" s="19">
        <f t="shared" si="65"/>
        <v>-5.6843418860808015E-14</v>
      </c>
      <c r="AH172" s="19">
        <f t="shared" si="66"/>
        <v>-14343.9270834</v>
      </c>
      <c r="AI172" s="19">
        <f t="shared" si="67"/>
        <v>-28451.179369923899</v>
      </c>
      <c r="AJ172" s="317">
        <f t="shared" si="68"/>
        <v>0</v>
      </c>
      <c r="AK172" s="56">
        <f t="shared" si="69"/>
        <v>129578.04576035064</v>
      </c>
      <c r="AL172" s="56" t="b">
        <f>IF(D172="","",IF(AK171&lt;'day lookup'!$I$1,MIN('day lookup'!$I$1-AK171,AJ172)))</f>
        <v>0</v>
      </c>
      <c r="AM172" s="56">
        <f t="shared" si="70"/>
        <v>102371.37</v>
      </c>
      <c r="AN172" s="56">
        <f>IF(D172="","",IF(AK172&lt;'day lookup'!$I$1,0,MIN(AK172-'day lookup'!$I$1,AJ172)))</f>
        <v>0</v>
      </c>
      <c r="AO172" s="318">
        <f t="shared" si="71"/>
        <v>27203.065760350564</v>
      </c>
      <c r="AP172" s="10">
        <f>IF(Revised_Input!F172&gt;0,Revised_Input!F172,IF(Input!F172&lt;990000,Input!F172,""))</f>
        <v>996.91666669999995</v>
      </c>
      <c r="AQ172" s="50"/>
      <c r="AS172" s="50"/>
      <c r="AT172" s="259"/>
      <c r="AU172" s="260"/>
      <c r="BL172" s="251"/>
      <c r="BN172" s="251"/>
      <c r="BO172" s="251"/>
    </row>
    <row r="173" spans="1:67">
      <c r="A173" s="67" t="str">
        <f ca="1">OFFSET('day lookup'!$A$1,WEEKDAY(B173)-1,0)</f>
        <v>MON</v>
      </c>
      <c r="B173" s="28">
        <f>Input!A173</f>
        <v>42989</v>
      </c>
      <c r="C173" s="274">
        <f>IF(D173&lt;&gt;"",interp(D173,AreaCapacity!$A$3:$B$245,2),"")</f>
        <v>7751.7395920617419</v>
      </c>
      <c r="D173" s="10">
        <f>IF(AND(Revised_Input!B173&gt;0,Revised_Input!B173&lt;104000),Revised_Input!B173,IF(Input!B173&lt;990000,Input!B173,""))</f>
        <v>88787.81</v>
      </c>
      <c r="E173" s="10">
        <f>IF(Revised_Input!G173&gt;0,Revised_Input!G173/1.9835,IF(Input!G173&lt;990000,Input!G173,""))</f>
        <v>3.7913299999999999</v>
      </c>
      <c r="F173" s="10">
        <f>IF(Revised_Input!C173&gt;0,Revised_Input!C173,IF(Input!C173&lt;990000,Input!C173,""))</f>
        <v>331.29166670000001</v>
      </c>
      <c r="G173" s="10">
        <f>IF(Revised_Input!D173&gt;0,Revised_Input!D173,IF(Input!D173&lt;990000,Input!D173,""))</f>
        <v>2.9989583</v>
      </c>
      <c r="H173" s="190">
        <f t="shared" si="48"/>
        <v>328.29270839999998</v>
      </c>
      <c r="I173" s="267">
        <f t="shared" si="49"/>
        <v>98.214615662412541</v>
      </c>
      <c r="J173" s="417" t="str">
        <f>IF(Input!H173="","",Input!H173)</f>
        <v>Y</v>
      </c>
      <c r="K173" s="285">
        <f t="shared" si="50"/>
        <v>3.7913299999999999</v>
      </c>
      <c r="L173" s="181">
        <f>IF(D173="","",IF(J173="Y",I173+G173,MIN(Input!I173,I173+G173-K173)))</f>
        <v>101.21357396241254</v>
      </c>
      <c r="M173" s="181">
        <f t="shared" si="51"/>
        <v>98.214615662412541</v>
      </c>
      <c r="N173" s="294">
        <f>IF(Revised_Input!E173&gt;0,Revised_Input!E173,IF(Input!E173&lt;990000,Input!E173,""))</f>
        <v>2.48</v>
      </c>
      <c r="O173" s="286">
        <f t="shared" si="52"/>
        <v>68169.600737149507</v>
      </c>
      <c r="P173" s="10">
        <f t="shared" si="53"/>
        <v>2.48</v>
      </c>
      <c r="Q173" s="302">
        <f t="shared" si="54"/>
        <v>63.233773319300013</v>
      </c>
      <c r="R173" s="305">
        <f>IF(D173="","",IF(J173="Y",Input!M173,0))</f>
        <v>18.192662354358781</v>
      </c>
      <c r="S173" s="288">
        <f t="shared" si="55"/>
        <v>436.7925612298551</v>
      </c>
      <c r="T173" s="285">
        <f>IF(D173="","",Input!L173)</f>
        <v>0</v>
      </c>
      <c r="U173" s="288">
        <f t="shared" si="56"/>
        <v>0</v>
      </c>
      <c r="V173" s="287">
        <f t="shared" si="57"/>
        <v>18.192662354358781</v>
      </c>
      <c r="W173" s="306">
        <f t="shared" si="58"/>
        <v>436.7925612298551</v>
      </c>
      <c r="X173" s="132">
        <f>IF(D173="","",Input!K173)</f>
        <v>209.40543038322863</v>
      </c>
      <c r="Y173" s="288">
        <f t="shared" si="59"/>
        <v>10651.247596445846</v>
      </c>
      <c r="Z173" s="309">
        <f t="shared" si="60"/>
        <v>10761.252403554157</v>
      </c>
      <c r="AA173" s="179">
        <f>IF(D173="","",M173+P173+V173+X173)</f>
        <v>328.29270839999992</v>
      </c>
      <c r="AB173" s="179">
        <f>IF(D173="","",Input!N173)</f>
        <v>0</v>
      </c>
      <c r="AC173" s="179">
        <f t="shared" si="62"/>
        <v>328.29270839999998</v>
      </c>
      <c r="AD173" s="179">
        <f>IF(D173="","",Input!J173)</f>
        <v>328.29270839999998</v>
      </c>
      <c r="AE173" s="56">
        <f t="shared" si="63"/>
        <v>0</v>
      </c>
      <c r="AF173" s="289">
        <f t="shared" si="64"/>
        <v>81.291666700000007</v>
      </c>
      <c r="AG173" s="19">
        <f t="shared" si="65"/>
        <v>-5.6843418860808015E-14</v>
      </c>
      <c r="AH173" s="19">
        <f t="shared" si="66"/>
        <v>-14343.9270834</v>
      </c>
      <c r="AI173" s="19">
        <f t="shared" si="67"/>
        <v>-28451.179369923899</v>
      </c>
      <c r="AJ173" s="317">
        <f t="shared" si="68"/>
        <v>0</v>
      </c>
      <c r="AK173" s="56">
        <f t="shared" si="69"/>
        <v>129578.04576035064</v>
      </c>
      <c r="AL173" s="56" t="b">
        <f>IF(D173="","",IF(AK172&lt;'day lookup'!$I$1,MIN('day lookup'!$I$1-AK172,AJ173)))</f>
        <v>0</v>
      </c>
      <c r="AM173" s="56">
        <f t="shared" si="70"/>
        <v>102371.37</v>
      </c>
      <c r="AN173" s="56">
        <f>IF(D173="","",IF(AK173&lt;'day lookup'!$I$1,0,MIN(AK173-'day lookup'!$I$1,AJ173)))</f>
        <v>0</v>
      </c>
      <c r="AO173" s="318">
        <f t="shared" si="71"/>
        <v>27203.065760350564</v>
      </c>
      <c r="AP173" s="10">
        <f>IF(Revised_Input!F173&gt;0,Revised_Input!F173,IF(Input!F173&lt;990000,Input!F173,""))</f>
        <v>1069.2708333</v>
      </c>
      <c r="AQ173" s="50"/>
      <c r="AS173" s="50"/>
      <c r="AT173" s="259"/>
      <c r="AU173" s="260"/>
      <c r="BL173" s="251"/>
      <c r="BN173" s="251"/>
      <c r="BO173" s="251"/>
    </row>
    <row r="174" spans="1:67">
      <c r="A174" s="67" t="str">
        <f ca="1">OFFSET('day lookup'!$A$1,WEEKDAY(B174)-1,0)</f>
        <v>TUE</v>
      </c>
      <c r="B174" s="28">
        <f>Input!A174</f>
        <v>42990</v>
      </c>
      <c r="C174" s="274">
        <f>IF(D174&lt;&gt;"",interp(D174,AreaCapacity!$A$3:$B$245,2),"")</f>
        <v>7751.2396251378168</v>
      </c>
      <c r="D174" s="10">
        <f>IF(AND(Revised_Input!B174&gt;0,Revised_Input!B174&lt;104000),Revised_Input!B174,IF(Input!B174&lt;990000,Input!B174,""))</f>
        <v>88334.34</v>
      </c>
      <c r="E174" s="10">
        <f>IF(Revised_Input!G174&gt;0,Revised_Input!G174/1.9835,IF(Input!G174&lt;990000,Input!G174,""))</f>
        <v>3.7762099999999998</v>
      </c>
      <c r="F174" s="10">
        <f>IF(Revised_Input!C174&gt;0,Revised_Input!C174,IF(Input!C174&lt;990000,Input!C174,""))</f>
        <v>330.1875</v>
      </c>
      <c r="G174" s="10">
        <f>IF(Revised_Input!D174&gt;0,Revised_Input!D174,IF(Input!D174&lt;990000,Input!D174,""))</f>
        <v>3.11</v>
      </c>
      <c r="H174" s="190">
        <f t="shared" si="48"/>
        <v>327.07749999999999</v>
      </c>
      <c r="I174" s="267">
        <f t="shared" si="49"/>
        <v>102.23258572472841</v>
      </c>
      <c r="J174" s="417" t="str">
        <f>IF(Input!H174="","",Input!H174)</f>
        <v>Y</v>
      </c>
      <c r="K174" s="285">
        <f t="shared" si="50"/>
        <v>3.7762099999999998</v>
      </c>
      <c r="L174" s="181">
        <f>IF(D174="","",IF(J174="Y",I174+G174,MIN(Input!I174,I174+G174-K174)))</f>
        <v>105.34258572472841</v>
      </c>
      <c r="M174" s="181">
        <f t="shared" si="51"/>
        <v>102.23258572472841</v>
      </c>
      <c r="N174" s="294">
        <f>IF(Revised_Input!E174&gt;0,Revised_Input!E174,IF(Input!E174&lt;990000,Input!E174,""))</f>
        <v>2.3590624999999998</v>
      </c>
      <c r="O174" s="286">
        <f t="shared" si="52"/>
        <v>68174.279937618252</v>
      </c>
      <c r="P174" s="10">
        <f t="shared" si="53"/>
        <v>2.3590624999999998</v>
      </c>
      <c r="Q174" s="302">
        <f t="shared" si="54"/>
        <v>67.91297378805001</v>
      </c>
      <c r="R174" s="305">
        <f>IF(D174="","",IF(J174="Y",Input!M174,0))</f>
        <v>18.192662354358781</v>
      </c>
      <c r="S174" s="288">
        <f t="shared" si="55"/>
        <v>472.87770700972573</v>
      </c>
      <c r="T174" s="285">
        <f>IF(D174="","",Input!L174)</f>
        <v>0</v>
      </c>
      <c r="U174" s="288">
        <f t="shared" si="56"/>
        <v>0</v>
      </c>
      <c r="V174" s="287">
        <f t="shared" si="57"/>
        <v>18.192662354358781</v>
      </c>
      <c r="W174" s="306">
        <f t="shared" si="58"/>
        <v>472.87770700972573</v>
      </c>
      <c r="X174" s="132">
        <f>IF(D174="","",Input!K174)</f>
        <v>204.29318942091282</v>
      </c>
      <c r="Y174" s="288">
        <f t="shared" si="59"/>
        <v>11056.463137662227</v>
      </c>
      <c r="Z174" s="309">
        <f t="shared" si="60"/>
        <v>10356.036862337776</v>
      </c>
      <c r="AA174" s="179">
        <f t="shared" si="61"/>
        <v>327.07749999999999</v>
      </c>
      <c r="AB174" s="179">
        <f>IF(D174="","",Input!N174)</f>
        <v>0</v>
      </c>
      <c r="AC174" s="179">
        <f t="shared" si="62"/>
        <v>327.07749999999999</v>
      </c>
      <c r="AD174" s="179">
        <f>IF(D174="","",Input!J174)</f>
        <v>327.07749999999999</v>
      </c>
      <c r="AE174" s="56">
        <f t="shared" si="63"/>
        <v>0</v>
      </c>
      <c r="AF174" s="289">
        <f t="shared" si="64"/>
        <v>80.1875</v>
      </c>
      <c r="AG174" s="19">
        <f t="shared" si="65"/>
        <v>0</v>
      </c>
      <c r="AH174" s="19">
        <f t="shared" si="66"/>
        <v>-14343.9270834</v>
      </c>
      <c r="AI174" s="19">
        <f t="shared" si="67"/>
        <v>-28451.179369923899</v>
      </c>
      <c r="AJ174" s="317">
        <f t="shared" si="68"/>
        <v>0</v>
      </c>
      <c r="AK174" s="56">
        <f t="shared" si="69"/>
        <v>129578.04576035064</v>
      </c>
      <c r="AL174" s="56" t="b">
        <f>IF(D174="","",IF(AK173&lt;'day lookup'!$I$1,MIN('day lookup'!$I$1-AK173,AJ174)))</f>
        <v>0</v>
      </c>
      <c r="AM174" s="56">
        <f t="shared" si="70"/>
        <v>102371.37</v>
      </c>
      <c r="AN174" s="56">
        <f>IF(D174="","",IF(AK174&lt;'day lookup'!$I$1,0,MIN(AK174-'day lookup'!$I$1,AJ174)))</f>
        <v>0</v>
      </c>
      <c r="AO174" s="318">
        <f t="shared" si="71"/>
        <v>27203.065760350564</v>
      </c>
      <c r="AP174" s="10">
        <f>IF(Revised_Input!F174&gt;0,Revised_Input!F174,IF(Input!F174&lt;990000,Input!F174,""))</f>
        <v>1118.75</v>
      </c>
      <c r="AQ174" s="50"/>
      <c r="AS174" s="50"/>
      <c r="AT174" s="259"/>
      <c r="AU174" s="260"/>
      <c r="BL174" s="251"/>
      <c r="BN174" s="251"/>
      <c r="BO174" s="251"/>
    </row>
    <row r="175" spans="1:67">
      <c r="A175" s="67" t="str">
        <f ca="1">OFFSET('day lookup'!$A$1,WEEKDAY(B175)-1,0)</f>
        <v>WED</v>
      </c>
      <c r="B175" s="28">
        <f>Input!A175</f>
        <v>42991</v>
      </c>
      <c r="C175" s="274">
        <f>IF(D175&lt;&gt;"",interp(D175,AreaCapacity!$A$3:$B$245,2),"")</f>
        <v>7750.6995005549388</v>
      </c>
      <c r="D175" s="10">
        <f>IF(AND(Revised_Input!B175&gt;0,Revised_Input!B175&lt;104000),Revised_Input!B175,IF(Input!B175&lt;990000,Input!B175,""))</f>
        <v>87846.25</v>
      </c>
      <c r="E175" s="10">
        <f>IF(Revised_Input!G175&gt;0,Revised_Input!G175/1.9835,IF(Input!G175&lt;990000,Input!G175,""))</f>
        <v>3.76613</v>
      </c>
      <c r="F175" s="10">
        <f>IF(Revised_Input!C175&gt;0,Revised_Input!C175,IF(Input!C175&lt;990000,Input!C175,""))</f>
        <v>328.45833329999999</v>
      </c>
      <c r="G175" s="10">
        <f>IF(Revised_Input!D175&gt;0,Revised_Input!D175,IF(Input!D175&lt;990000,Input!D175,""))</f>
        <v>3.1443750000000001</v>
      </c>
      <c r="H175" s="190">
        <f t="shared" si="48"/>
        <v>325.31395829999997</v>
      </c>
      <c r="I175" s="267">
        <f t="shared" si="49"/>
        <v>83.004968562164578</v>
      </c>
      <c r="J175" s="417" t="str">
        <f>IF(Input!H175="","",Input!H175)</f>
        <v>Y</v>
      </c>
      <c r="K175" s="285">
        <f t="shared" si="50"/>
        <v>3.76613</v>
      </c>
      <c r="L175" s="181">
        <f>IF(D175="","",IF(J175="Y",I175+G175,MIN(Input!I175,I175+G175-K175)))</f>
        <v>86.149343562164574</v>
      </c>
      <c r="M175" s="181">
        <f t="shared" si="51"/>
        <v>83.004968562164578</v>
      </c>
      <c r="N175" s="294">
        <f>IF(Revised_Input!E175&gt;0,Revised_Input!E175,IF(Input!E175&lt;990000,Input!E175,""))</f>
        <v>2.21</v>
      </c>
      <c r="O175" s="286">
        <f t="shared" si="52"/>
        <v>68178.663472618253</v>
      </c>
      <c r="P175" s="10">
        <f>IF(D175="","",IF(J175="Y",N175,0))</f>
        <v>2.21</v>
      </c>
      <c r="Q175" s="302">
        <f t="shared" si="54"/>
        <v>72.296508788050005</v>
      </c>
      <c r="R175" s="305">
        <f>IF(D175="","",IF(J175="Y",Input!M175,0))</f>
        <v>18.192662354358781</v>
      </c>
      <c r="S175" s="288">
        <f t="shared" si="55"/>
        <v>508.96285278959635</v>
      </c>
      <c r="T175" s="285">
        <f>IF(D175="","",Input!L175)</f>
        <v>0</v>
      </c>
      <c r="U175" s="288">
        <f t="shared" si="56"/>
        <v>0</v>
      </c>
      <c r="V175" s="287">
        <f t="shared" si="57"/>
        <v>18.192662354358781</v>
      </c>
      <c r="W175" s="306">
        <f t="shared" si="58"/>
        <v>508.96285278959635</v>
      </c>
      <c r="X175" s="132">
        <f>IF(D175="","",Input!K175)</f>
        <v>221.90632738347665</v>
      </c>
      <c r="Y175" s="288">
        <f t="shared" si="59"/>
        <v>11496.614338027353</v>
      </c>
      <c r="Z175" s="309">
        <f t="shared" si="60"/>
        <v>9915.8856619726503</v>
      </c>
      <c r="AA175" s="179">
        <f t="shared" si="61"/>
        <v>325.31395829999997</v>
      </c>
      <c r="AB175" s="179">
        <f>IF(D175="","",Input!N175)</f>
        <v>0</v>
      </c>
      <c r="AC175" s="179">
        <f t="shared" si="62"/>
        <v>325.31395829999997</v>
      </c>
      <c r="AD175" s="179">
        <f>IF(D175="","",Input!J175)</f>
        <v>325.31395829999997</v>
      </c>
      <c r="AE175" s="56">
        <f t="shared" si="63"/>
        <v>0</v>
      </c>
      <c r="AF175" s="289">
        <f t="shared" si="64"/>
        <v>78.458333299999993</v>
      </c>
      <c r="AG175" s="19">
        <f t="shared" si="65"/>
        <v>0</v>
      </c>
      <c r="AH175" s="19">
        <f t="shared" si="66"/>
        <v>-14343.9270834</v>
      </c>
      <c r="AI175" s="19">
        <f t="shared" si="67"/>
        <v>-28451.179369923899</v>
      </c>
      <c r="AJ175" s="317">
        <f t="shared" si="68"/>
        <v>0</v>
      </c>
      <c r="AK175" s="56">
        <f t="shared" si="69"/>
        <v>129578.04576035064</v>
      </c>
      <c r="AL175" s="56" t="b">
        <f>IF(D175="","",IF(AK174&lt;'day lookup'!$I$1,MIN('day lookup'!$I$1-AK174,AJ175)))</f>
        <v>0</v>
      </c>
      <c r="AM175" s="56">
        <f t="shared" si="70"/>
        <v>102371.37</v>
      </c>
      <c r="AN175" s="56">
        <f>IF(D175="","",IF(AK175&lt;'day lookup'!$I$1,0,MIN(AK175-'day lookup'!$I$1,AJ175)))</f>
        <v>0</v>
      </c>
      <c r="AO175" s="318">
        <f t="shared" si="71"/>
        <v>27203.065760350564</v>
      </c>
      <c r="AP175" s="10">
        <f>IF(Revised_Input!F175&gt;0,Revised_Input!F175,IF(Input!F175&lt;990000,Input!F175,""))</f>
        <v>1167.8125</v>
      </c>
      <c r="AQ175" s="261"/>
      <c r="AS175" s="261"/>
      <c r="AT175" s="259"/>
      <c r="AU175" s="260"/>
      <c r="BL175" s="251"/>
      <c r="BN175" s="251"/>
      <c r="BO175" s="251"/>
    </row>
    <row r="176" spans="1:67">
      <c r="A176" s="67" t="str">
        <f ca="1">OFFSET('day lookup'!$A$1,WEEKDAY(B176)-1,0)</f>
        <v>THU</v>
      </c>
      <c r="B176" s="28">
        <f>Input!A176</f>
        <v>42992</v>
      </c>
      <c r="C176" s="274">
        <f>IF(D176&lt;&gt;"",interp(D176,AreaCapacity!$A$3:$B$245,2),"")</f>
        <v>7750.1796892341845</v>
      </c>
      <c r="D176" s="10">
        <f>IF(AND(Revised_Input!B176&gt;0,Revised_Input!B176&lt;104000),Revised_Input!B176,IF(Input!B176&lt;990000,Input!B176,""))</f>
        <v>87377.9</v>
      </c>
      <c r="E176" s="10">
        <f>IF(Revised_Input!G176&gt;0,Revised_Input!G176/1.9835,IF(Input!G176&lt;990000,Input!G176,""))</f>
        <v>3.7509999999999999</v>
      </c>
      <c r="F176" s="10">
        <f>IF(Revised_Input!C176&gt;0,Revised_Input!C176,IF(Input!C176&lt;990000,Input!C176,""))</f>
        <v>328.375</v>
      </c>
      <c r="G176" s="10">
        <f>IF(Revised_Input!D176&gt;0,Revised_Input!D176,IF(Input!D176&lt;990000,Input!D176,""))</f>
        <v>3.3232292000000001</v>
      </c>
      <c r="H176" s="190">
        <f t="shared" si="48"/>
        <v>325.05177079999999</v>
      </c>
      <c r="I176" s="267">
        <f t="shared" si="49"/>
        <v>92.679755927297293</v>
      </c>
      <c r="J176" s="417" t="str">
        <f>IF(Input!H176="","",Input!H176)</f>
        <v>Y</v>
      </c>
      <c r="K176" s="285">
        <f t="shared" si="50"/>
        <v>3.7509999999999999</v>
      </c>
      <c r="L176" s="181">
        <f>IF(D176="","",IF(J176="Y",I176+G176,MIN(Input!I176,I176+G176-K176)))</f>
        <v>96.002985127297293</v>
      </c>
      <c r="M176" s="181">
        <f t="shared" si="51"/>
        <v>92.679755927297293</v>
      </c>
      <c r="N176" s="294">
        <f>IF(Revised_Input!E176&gt;0,Revised_Input!E176,IF(Input!E176&lt;990000,Input!E176,""))</f>
        <v>2.21</v>
      </c>
      <c r="O176" s="286">
        <f t="shared" si="52"/>
        <v>68183.047007618254</v>
      </c>
      <c r="P176" s="10">
        <f t="shared" si="53"/>
        <v>2.21</v>
      </c>
      <c r="Q176" s="302">
        <f t="shared" si="54"/>
        <v>76.68004378805</v>
      </c>
      <c r="R176" s="305">
        <f>IF(D176="","",IF(J176="Y",Input!M176,0))</f>
        <v>18.192662354358781</v>
      </c>
      <c r="S176" s="288">
        <f t="shared" si="55"/>
        <v>545.04799856946704</v>
      </c>
      <c r="T176" s="285">
        <f>IF(D176="","",Input!L176)</f>
        <v>0</v>
      </c>
      <c r="U176" s="288">
        <f t="shared" si="56"/>
        <v>0</v>
      </c>
      <c r="V176" s="287">
        <f t="shared" si="57"/>
        <v>18.192662354358781</v>
      </c>
      <c r="W176" s="306">
        <f t="shared" si="58"/>
        <v>545.04799856946704</v>
      </c>
      <c r="X176" s="132">
        <f>IF(D176="","",Input!K176)</f>
        <v>211.9693525183439</v>
      </c>
      <c r="Y176" s="288">
        <f t="shared" si="59"/>
        <v>11917.055548747489</v>
      </c>
      <c r="Z176" s="309">
        <f t="shared" si="60"/>
        <v>9495.4444512525151</v>
      </c>
      <c r="AA176" s="179">
        <f t="shared" si="61"/>
        <v>325.05177079999999</v>
      </c>
      <c r="AB176" s="179">
        <f>IF(D176="","",Input!N176)</f>
        <v>0</v>
      </c>
      <c r="AC176" s="179">
        <f t="shared" si="62"/>
        <v>325.05177079999999</v>
      </c>
      <c r="AD176" s="179">
        <f>IF(D176="","",Input!J176)</f>
        <v>325.05177079999999</v>
      </c>
      <c r="AE176" s="56">
        <f t="shared" si="63"/>
        <v>0</v>
      </c>
      <c r="AF176" s="289">
        <f t="shared" si="64"/>
        <v>78.375</v>
      </c>
      <c r="AG176" s="19">
        <f t="shared" si="65"/>
        <v>0</v>
      </c>
      <c r="AH176" s="19">
        <f t="shared" si="66"/>
        <v>-14343.9270834</v>
      </c>
      <c r="AI176" s="19">
        <f t="shared" si="67"/>
        <v>-28451.179369923899</v>
      </c>
      <c r="AJ176" s="317">
        <f t="shared" si="68"/>
        <v>0</v>
      </c>
      <c r="AK176" s="56">
        <f t="shared" si="69"/>
        <v>129578.04576035064</v>
      </c>
      <c r="AL176" s="56" t="b">
        <f>IF(D176="","",IF(AK175&lt;'day lookup'!$I$1,MIN('day lookup'!$I$1-AK175,AJ176)))</f>
        <v>0</v>
      </c>
      <c r="AM176" s="56">
        <f t="shared" si="70"/>
        <v>102371.37</v>
      </c>
      <c r="AN176" s="56">
        <f>IF(D176="","",IF(AK176&lt;'day lookup'!$I$1,0,MIN(AK176-'day lookup'!$I$1,AJ176)))</f>
        <v>0</v>
      </c>
      <c r="AO176" s="318">
        <f t="shared" si="71"/>
        <v>27203.065760350564</v>
      </c>
      <c r="AP176" s="10">
        <f>IF(Revised_Input!F176&gt;0,Revised_Input!F176,IF(Input!F176&lt;990000,Input!F176,""))</f>
        <v>1165.2083333</v>
      </c>
      <c r="AQ176" s="261"/>
      <c r="AS176" s="261"/>
      <c r="AT176" s="259"/>
      <c r="AU176" s="260"/>
      <c r="BL176" s="251"/>
      <c r="BN176" s="251"/>
      <c r="BO176" s="251"/>
    </row>
    <row r="177" spans="1:67">
      <c r="A177" s="67" t="str">
        <f ca="1">OFFSET('day lookup'!$A$1,WEEKDAY(B177)-1,0)</f>
        <v>FRI</v>
      </c>
      <c r="B177" s="28">
        <f>Input!A177</f>
        <v>42993</v>
      </c>
      <c r="C177" s="274">
        <f>IF(D177&lt;&gt;"",interp(D177,AreaCapacity!$A$3:$B$245,2),"")</f>
        <v>7749.6593631284913</v>
      </c>
      <c r="D177" s="10">
        <f>IF(AND(Revised_Input!B177&gt;0,Revised_Input!B177&lt;104000),Revised_Input!B177,IF(Input!B177&lt;990000,Input!B177,""))</f>
        <v>86911.13</v>
      </c>
      <c r="E177" s="10">
        <f>IF(Revised_Input!G177&gt;0,Revised_Input!G177/1.9835,IF(Input!G177&lt;990000,Input!G177,""))</f>
        <v>3.74092</v>
      </c>
      <c r="F177" s="10">
        <f>IF(Revised_Input!C177&gt;0,Revised_Input!C177,IF(Input!C177&lt;990000,Input!C177,""))</f>
        <v>327.16666670000001</v>
      </c>
      <c r="G177" s="10">
        <f>IF(Revised_Input!D177&gt;0,Revised_Input!D177,IF(Input!D177&lt;990000,Input!D177,""))</f>
        <v>3.3371875000000002</v>
      </c>
      <c r="H177" s="190">
        <f t="shared" si="48"/>
        <v>323.82947919999998</v>
      </c>
      <c r="I177" s="267">
        <f t="shared" si="49"/>
        <v>92.243956043967955</v>
      </c>
      <c r="J177" s="417" t="str">
        <f>IF(Input!H177="","",Input!H177)</f>
        <v>Y</v>
      </c>
      <c r="K177" s="285">
        <f t="shared" si="50"/>
        <v>3.74092</v>
      </c>
      <c r="L177" s="181">
        <f>IF(D177="","",IF(J177="Y",I177+G177,MIN(Input!I177,I177+G177-K177)))</f>
        <v>95.581143543967954</v>
      </c>
      <c r="M177" s="181">
        <f t="shared" si="51"/>
        <v>92.243956043967955</v>
      </c>
      <c r="N177" s="294">
        <f>IF(Revised_Input!E177&gt;0,Revised_Input!E177,IF(Input!E177&lt;990000,Input!E177,""))</f>
        <v>2.21</v>
      </c>
      <c r="O177" s="286">
        <f t="shared" si="52"/>
        <v>68187.430542618255</v>
      </c>
      <c r="P177" s="10">
        <f t="shared" si="53"/>
        <v>2.21</v>
      </c>
      <c r="Q177" s="302">
        <f t="shared" si="54"/>
        <v>81.063578788049995</v>
      </c>
      <c r="R177" s="305">
        <f>IF(D177="","",IF(J177="Y",Input!M177,0))</f>
        <v>18.192662354358781</v>
      </c>
      <c r="S177" s="288">
        <f t="shared" si="55"/>
        <v>581.13314434933773</v>
      </c>
      <c r="T177" s="285">
        <f>IF(D177="","",Input!L177)</f>
        <v>0</v>
      </c>
      <c r="U177" s="288">
        <f t="shared" si="56"/>
        <v>0</v>
      </c>
      <c r="V177" s="287">
        <f t="shared" si="57"/>
        <v>18.192662354358781</v>
      </c>
      <c r="W177" s="306">
        <f t="shared" si="58"/>
        <v>581.13314434933773</v>
      </c>
      <c r="X177" s="132">
        <f>IF(D177="","",Input!K177)</f>
        <v>211.18286080167329</v>
      </c>
      <c r="Y177" s="288">
        <f t="shared" si="59"/>
        <v>12335.936753147607</v>
      </c>
      <c r="Z177" s="309">
        <f t="shared" si="60"/>
        <v>9076.5632468523963</v>
      </c>
      <c r="AA177" s="179">
        <f t="shared" si="61"/>
        <v>323.82947920000004</v>
      </c>
      <c r="AB177" s="179">
        <f>IF(D177="","",Input!N177)</f>
        <v>0</v>
      </c>
      <c r="AC177" s="179">
        <f t="shared" si="62"/>
        <v>323.82947919999998</v>
      </c>
      <c r="AD177" s="179">
        <f>IF(D177="","",Input!J177)</f>
        <v>323.82947919999998</v>
      </c>
      <c r="AE177" s="56">
        <f t="shared" si="63"/>
        <v>0</v>
      </c>
      <c r="AF177" s="289">
        <f t="shared" si="64"/>
        <v>77.166666700000007</v>
      </c>
      <c r="AG177" s="19">
        <f t="shared" si="65"/>
        <v>5.6843418860808015E-14</v>
      </c>
      <c r="AH177" s="19">
        <f t="shared" si="66"/>
        <v>-14343.9270834</v>
      </c>
      <c r="AI177" s="19">
        <f t="shared" si="67"/>
        <v>-28451.179369923899</v>
      </c>
      <c r="AJ177" s="317">
        <f t="shared" si="68"/>
        <v>0</v>
      </c>
      <c r="AK177" s="56">
        <f t="shared" si="69"/>
        <v>129578.04576035064</v>
      </c>
      <c r="AL177" s="56" t="b">
        <f>IF(D177="","",IF(AK176&lt;'day lookup'!$I$1,MIN('day lookup'!$I$1-AK176,AJ177)))</f>
        <v>0</v>
      </c>
      <c r="AM177" s="56">
        <f t="shared" si="70"/>
        <v>102371.37</v>
      </c>
      <c r="AN177" s="56">
        <f>IF(D177="","",IF(AK177&lt;'day lookup'!$I$1,0,MIN(AK177-'day lookup'!$I$1,AJ177)))</f>
        <v>0</v>
      </c>
      <c r="AO177" s="318">
        <f t="shared" si="71"/>
        <v>27203.065760350564</v>
      </c>
      <c r="AP177" s="10">
        <f>IF(Revised_Input!F177&gt;0,Revised_Input!F177,IF(Input!F177&lt;990000,Input!F177,""))</f>
        <v>1365.625</v>
      </c>
      <c r="AQ177" s="261"/>
      <c r="AS177" s="261"/>
      <c r="AT177" s="259"/>
      <c r="AU177" s="260"/>
      <c r="BL177" s="251"/>
      <c r="BN177" s="251"/>
      <c r="BO177" s="251"/>
    </row>
    <row r="178" spans="1:67">
      <c r="A178" s="67" t="str">
        <f ca="1">OFFSET('day lookup'!$A$1,WEEKDAY(B178)-1,0)</f>
        <v>SAT</v>
      </c>
      <c r="B178" s="28">
        <f>Input!A178</f>
        <v>42994</v>
      </c>
      <c r="C178" s="274">
        <f>IF(D178&lt;&gt;"",interp(D178,AreaCapacity!$A$3:$B$245,2),"")</f>
        <v>7749.1492290502792</v>
      </c>
      <c r="D178" s="638">
        <f>IF(AND(Revised_Input!B178&gt;0,Revised_Input!B178&lt;104000),Revised_Input!B178,IF(Input!B178&lt;990000,Input!B178,""))</f>
        <v>86454.56</v>
      </c>
      <c r="E178" s="10">
        <f>IF(Revised_Input!G178&gt;0,Revised_Input!G178/1.9835,IF(Input!G178&lt;990000,Input!G178,""))</f>
        <v>3.7308300000000001</v>
      </c>
      <c r="F178" s="10">
        <f>IF(Revised_Input!C178&gt;0,Revised_Input!C178,IF(Input!C178&lt;990000,Input!C178,""))</f>
        <v>327.04166670000001</v>
      </c>
      <c r="G178" s="10">
        <f>IF(Revised_Input!D178&gt;0,Revised_Input!D178,IF(Input!D178&lt;990000,Input!D178,""))</f>
        <v>3.3</v>
      </c>
      <c r="H178" s="636">
        <f>IF(D178="","",F178-G178)</f>
        <v>323.7416667</v>
      </c>
      <c r="I178" s="637">
        <f t="shared" si="49"/>
        <v>97.288478550261146</v>
      </c>
      <c r="J178" s="417" t="str">
        <f>IF(Input!H178="","",Input!H178)</f>
        <v>Y</v>
      </c>
      <c r="K178" s="285">
        <f t="shared" si="50"/>
        <v>3.7308300000000001</v>
      </c>
      <c r="L178" s="181">
        <f>IF(D178="","",IF(J178="Y",I178+G178,MIN(Input!I178,I178+G178-K178)))</f>
        <v>100.58847855026114</v>
      </c>
      <c r="M178" s="635">
        <f t="shared" si="51"/>
        <v>97.288478550261146</v>
      </c>
      <c r="N178" s="294">
        <f>IF(Revised_Input!E178&gt;0,Revised_Input!E178,IF(Input!E178&lt;990000,Input!E178,""))</f>
        <v>2.21</v>
      </c>
      <c r="O178" s="286">
        <f t="shared" si="52"/>
        <v>68191.814077618255</v>
      </c>
      <c r="P178" s="10">
        <f t="shared" si="53"/>
        <v>2.21</v>
      </c>
      <c r="Q178" s="302">
        <f t="shared" si="54"/>
        <v>85.44711378804999</v>
      </c>
      <c r="R178" s="305">
        <f>IF(D178="","",IF(J178="Y",Input!M178,0))</f>
        <v>18.192662354358781</v>
      </c>
      <c r="S178" s="288">
        <f t="shared" si="55"/>
        <v>617.21829012920841</v>
      </c>
      <c r="T178" s="285">
        <f>IF(D178="","",Input!L178)</f>
        <v>0</v>
      </c>
      <c r="U178" s="288">
        <f t="shared" si="56"/>
        <v>0</v>
      </c>
      <c r="V178" s="287">
        <f t="shared" si="57"/>
        <v>18.192662354358781</v>
      </c>
      <c r="W178" s="306">
        <f t="shared" si="58"/>
        <v>617.21829012920841</v>
      </c>
      <c r="X178" s="132">
        <f>IF(D178="","",Input!K178)</f>
        <v>206.05052579538008</v>
      </c>
      <c r="Y178" s="288">
        <f t="shared" si="59"/>
        <v>12744.637971062744</v>
      </c>
      <c r="Z178" s="309">
        <f t="shared" si="60"/>
        <v>8667.8620289372593</v>
      </c>
      <c r="AA178" s="179">
        <f t="shared" si="61"/>
        <v>323.7416667</v>
      </c>
      <c r="AB178" s="179">
        <f>IF(D178="","",Input!N178)</f>
        <v>0</v>
      </c>
      <c r="AC178" s="179">
        <f>IF(D178="","",H178)</f>
        <v>323.7416667</v>
      </c>
      <c r="AD178" s="179">
        <f>IF(D178="","",Input!J178)</f>
        <v>323.7416667</v>
      </c>
      <c r="AE178" s="56">
        <f t="shared" si="63"/>
        <v>0</v>
      </c>
      <c r="AF178" s="289">
        <f t="shared" si="64"/>
        <v>77.041666700000007</v>
      </c>
      <c r="AG178" s="19">
        <f t="shared" si="65"/>
        <v>0</v>
      </c>
      <c r="AH178" s="19">
        <f t="shared" si="66"/>
        <v>-14343.9270834</v>
      </c>
      <c r="AI178" s="19">
        <f t="shared" si="67"/>
        <v>-28451.179369923899</v>
      </c>
      <c r="AJ178" s="317">
        <f t="shared" si="68"/>
        <v>0</v>
      </c>
      <c r="AK178" s="56">
        <f t="shared" si="69"/>
        <v>129578.04576035064</v>
      </c>
      <c r="AL178" s="56" t="b">
        <f>IF(D178="","",IF(AK177&lt;'day lookup'!$I$1,MIN('day lookup'!$I$1-AK177,AJ178)))</f>
        <v>0</v>
      </c>
      <c r="AM178" s="56">
        <f t="shared" si="70"/>
        <v>102371.37</v>
      </c>
      <c r="AN178" s="56">
        <f>IF(D178="","",IF(AK178&lt;'day lookup'!$I$1,0,MIN(AK178-'day lookup'!$I$1,AJ178)))</f>
        <v>0</v>
      </c>
      <c r="AO178" s="318">
        <f t="shared" si="71"/>
        <v>27203.065760350564</v>
      </c>
      <c r="AP178" s="10">
        <f>IF(Revised_Input!F178&gt;0,Revised_Input!F178,IF(Input!F178&lt;990000,Input!F178,""))</f>
        <v>1403.8541667</v>
      </c>
      <c r="AQ178" s="261"/>
      <c r="AS178" s="261"/>
      <c r="AT178" s="259"/>
      <c r="AU178" s="260"/>
      <c r="BL178" s="251"/>
      <c r="BN178" s="251"/>
      <c r="BO178" s="251"/>
    </row>
    <row r="179" spans="1:67">
      <c r="A179" s="67" t="str">
        <f ca="1">OFFSET('day lookup'!$A$1,WEEKDAY(B179)-1,0)</f>
        <v>SUN</v>
      </c>
      <c r="B179" s="28">
        <f>Input!A179</f>
        <v>42995</v>
      </c>
      <c r="C179" s="274">
        <f>IF(D179&lt;&gt;"",interp(D179,AreaCapacity!$A$3:$B$245,2),"")</f>
        <v>7748.6088539325847</v>
      </c>
      <c r="D179" s="10">
        <f>IF(AND(Revised_Input!B179&gt;0,Revised_Input!B179&lt;104000),Revised_Input!B179,IF(Input!B179&lt;990000,Input!B179,""))</f>
        <v>85972.88</v>
      </c>
      <c r="E179" s="10">
        <f>IF(Revised_Input!G179&gt;0,Revised_Input!G179/1.9835,IF(Input!G179&lt;990000,Input!G179,""))</f>
        <v>3.7157100000000001</v>
      </c>
      <c r="F179" s="10">
        <f>IF(Revised_Input!C179&gt;0,Revised_Input!C179,IF(Input!C179&lt;990000,Input!C179,""))</f>
        <v>326.5</v>
      </c>
      <c r="G179" s="10">
        <f>IF(Revised_Input!D179&gt;0,Revised_Input!D179,IF(Input!D179&lt;990000,Input!D179,""))</f>
        <v>3.3</v>
      </c>
      <c r="H179" s="190">
        <f t="shared" si="48"/>
        <v>323.2</v>
      </c>
      <c r="I179" s="267">
        <f t="shared" si="49"/>
        <v>84.072251467107122</v>
      </c>
      <c r="J179" s="417" t="str">
        <f>IF(Input!H179="","",Input!H179)</f>
        <v>Y</v>
      </c>
      <c r="K179" s="285">
        <f t="shared" si="50"/>
        <v>3.7157100000000001</v>
      </c>
      <c r="L179" s="181">
        <f>IF(D179="","",IF(J179="Y",I179+G179,MIN(Input!I179,I179+G179-K179)))</f>
        <v>87.37225146710712</v>
      </c>
      <c r="M179" s="181">
        <f t="shared" si="51"/>
        <v>84.072251467107122</v>
      </c>
      <c r="N179" s="294">
        <f>IF(Revised_Input!E179&gt;0,Revised_Input!E179,IF(Input!E179&lt;990000,Input!E179,""))</f>
        <v>2.21</v>
      </c>
      <c r="O179" s="286">
        <f t="shared" si="52"/>
        <v>68196.197612618256</v>
      </c>
      <c r="P179" s="10">
        <f t="shared" si="53"/>
        <v>2.21</v>
      </c>
      <c r="Q179" s="302">
        <f t="shared" si="54"/>
        <v>89.830648788049984</v>
      </c>
      <c r="R179" s="305">
        <f>IF(D179="","",IF(J179="Y",Input!M179,0))</f>
        <v>18.192662354358781</v>
      </c>
      <c r="S179" s="288">
        <f t="shared" si="55"/>
        <v>653.3034359090791</v>
      </c>
      <c r="T179" s="285">
        <f>IF(D179="","",Input!L179)</f>
        <v>0</v>
      </c>
      <c r="U179" s="288">
        <f t="shared" si="56"/>
        <v>0</v>
      </c>
      <c r="V179" s="287">
        <f t="shared" si="57"/>
        <v>18.192662354358781</v>
      </c>
      <c r="W179" s="306">
        <f t="shared" si="58"/>
        <v>653.3034359090791</v>
      </c>
      <c r="X179" s="132">
        <f>IF(D179="","",Input!K179)</f>
        <v>218.72508617853407</v>
      </c>
      <c r="Y179" s="288">
        <f t="shared" si="59"/>
        <v>13178.479179497866</v>
      </c>
      <c r="Z179" s="309">
        <f t="shared" si="60"/>
        <v>8234.0208205021372</v>
      </c>
      <c r="AA179" s="179">
        <f>IF(D179="","",M179+P179+V179+X179)</f>
        <v>323.19999999999993</v>
      </c>
      <c r="AB179" s="179">
        <f>IF(D179="","",Input!N179)</f>
        <v>0</v>
      </c>
      <c r="AC179" s="179">
        <f t="shared" si="62"/>
        <v>323.2</v>
      </c>
      <c r="AD179" s="179">
        <f>IF(D179="","",Input!J179)</f>
        <v>323.2</v>
      </c>
      <c r="AE179" s="56">
        <f t="shared" si="63"/>
        <v>0</v>
      </c>
      <c r="AF179" s="289">
        <f t="shared" si="64"/>
        <v>76.5</v>
      </c>
      <c r="AG179" s="19">
        <f t="shared" si="65"/>
        <v>-5.6843418860808015E-14</v>
      </c>
      <c r="AH179" s="19">
        <f t="shared" si="66"/>
        <v>-14343.9270834</v>
      </c>
      <c r="AI179" s="19">
        <f t="shared" si="67"/>
        <v>-28451.179369923899</v>
      </c>
      <c r="AJ179" s="317">
        <f t="shared" si="68"/>
        <v>0</v>
      </c>
      <c r="AK179" s="56">
        <f t="shared" si="69"/>
        <v>129578.04576035064</v>
      </c>
      <c r="AL179" s="56" t="b">
        <f>IF(D179="","",IF(AK178&lt;'day lookup'!$I$1,MIN('day lookup'!$I$1-AK178,AJ179)))</f>
        <v>0</v>
      </c>
      <c r="AM179" s="56">
        <f t="shared" si="70"/>
        <v>102371.37</v>
      </c>
      <c r="AN179" s="56">
        <f>IF(D179="","",IF(AK179&lt;'day lookup'!$I$1,0,MIN(AK179-'day lookup'!$I$1,AJ179)))</f>
        <v>0</v>
      </c>
      <c r="AO179" s="318">
        <f t="shared" si="71"/>
        <v>27203.065760350564</v>
      </c>
      <c r="AP179" s="10">
        <f>IF(Revised_Input!F179&gt;0,Revised_Input!F179,IF(Input!F179&lt;990000,Input!F179,""))</f>
        <v>1316.5625</v>
      </c>
      <c r="AQ179" s="261"/>
      <c r="AS179" s="261"/>
      <c r="AT179" s="259"/>
      <c r="AU179" s="260"/>
      <c r="BL179" s="251"/>
      <c r="BN179" s="251"/>
      <c r="BO179" s="251"/>
    </row>
    <row r="180" spans="1:67">
      <c r="A180" s="67" t="str">
        <f ca="1">OFFSET('day lookup'!$A$1,WEEKDAY(E13)-1,0)</f>
        <v>SAT</v>
      </c>
      <c r="B180" s="28">
        <f>Input!A180</f>
        <v>42996</v>
      </c>
      <c r="C180" s="274">
        <f>IF(D180&lt;&gt;"",interp(D180,AreaCapacity!$A$3:$B$245,2),"")</f>
        <v>7748.079617977528</v>
      </c>
      <c r="D180" s="10">
        <f>IF(AND(Revised_Input!B180&gt;0,Revised_Input!B180&lt;104000),Revised_Input!B180,IF(Input!B180&lt;990000,Input!B180,""))</f>
        <v>85501.86</v>
      </c>
      <c r="E180" s="10">
        <f>IF(Revised_Input!G180&gt;0,Revised_Input!G180/1.9835,IF(Input!G180&lt;990000,Input!G180,""))</f>
        <v>3.7056300000000002</v>
      </c>
      <c r="F180" s="10">
        <f>IF(Revised_Input!C180&gt;0,Revised_Input!C180,IF(Input!C180&lt;990000,Input!C180,""))</f>
        <v>326.375</v>
      </c>
      <c r="G180" s="10">
        <f>IF(Revised_Input!D180&gt;0,Revised_Input!D180,IF(Input!D180&lt;990000,Input!D180,""))</f>
        <v>3.3</v>
      </c>
      <c r="H180" s="190">
        <f t="shared" si="48"/>
        <v>323.07499999999999</v>
      </c>
      <c r="I180" s="267">
        <f t="shared" si="49"/>
        <v>89.311509758001478</v>
      </c>
      <c r="J180" s="417" t="str">
        <f>IF(Input!H180="","",Input!H180)</f>
        <v>Y</v>
      </c>
      <c r="K180" s="285">
        <f t="shared" si="50"/>
        <v>3.7056300000000002</v>
      </c>
      <c r="L180" s="181">
        <f>IF(D180="","",IF(J180="Y",I180+G180,MIN(Input!I180,I180+G180-K180)))</f>
        <v>92.611509758001475</v>
      </c>
      <c r="M180" s="181">
        <f t="shared" si="51"/>
        <v>89.311509758001478</v>
      </c>
      <c r="N180" s="294">
        <f>IF(Revised_Input!E180&gt;0,Revised_Input!E180,IF(Input!E180&lt;990000,Input!E180,""))</f>
        <v>2.21</v>
      </c>
      <c r="O180" s="286">
        <f t="shared" si="52"/>
        <v>68200.581147618257</v>
      </c>
      <c r="P180" s="10">
        <f t="shared" si="53"/>
        <v>2.21</v>
      </c>
      <c r="Q180" s="302">
        <f t="shared" si="54"/>
        <v>94.214183788049979</v>
      </c>
      <c r="R180" s="305">
        <f>IF(D180="","",IF(J180="Y",Input!M180,0))</f>
        <v>18.192662354358781</v>
      </c>
      <c r="S180" s="288">
        <f t="shared" si="55"/>
        <v>689.38858168894978</v>
      </c>
      <c r="T180" s="285">
        <f>IF(D180="","",Input!L180)</f>
        <v>0</v>
      </c>
      <c r="U180" s="288">
        <f t="shared" si="56"/>
        <v>0</v>
      </c>
      <c r="V180" s="287">
        <f t="shared" si="57"/>
        <v>18.192662354358781</v>
      </c>
      <c r="W180" s="306">
        <f t="shared" si="58"/>
        <v>689.38858168894978</v>
      </c>
      <c r="X180" s="132">
        <f>IF(D180="","",Input!K180)</f>
        <v>213.36082788763977</v>
      </c>
      <c r="Y180" s="288">
        <f t="shared" si="59"/>
        <v>13601.680381613</v>
      </c>
      <c r="Z180" s="309">
        <f t="shared" si="60"/>
        <v>7810.8196183870041</v>
      </c>
      <c r="AA180" s="179">
        <f t="shared" si="61"/>
        <v>323.07500000000005</v>
      </c>
      <c r="AB180" s="179">
        <f>IF(D180="","",Input!N180)</f>
        <v>0</v>
      </c>
      <c r="AC180" s="179">
        <f t="shared" si="62"/>
        <v>323.07499999999999</v>
      </c>
      <c r="AD180" s="179">
        <f>IF(D180="","",Input!J180)</f>
        <v>323.07499999999999</v>
      </c>
      <c r="AE180" s="56">
        <f t="shared" si="63"/>
        <v>0</v>
      </c>
      <c r="AF180" s="289">
        <f t="shared" si="64"/>
        <v>76.375</v>
      </c>
      <c r="AG180" s="19">
        <f>IF(D180="","",AA180-AC180+AB180)</f>
        <v>5.6843418860808015E-14</v>
      </c>
      <c r="AH180" s="19">
        <f t="shared" si="66"/>
        <v>-14343.9270834</v>
      </c>
      <c r="AI180" s="19">
        <f t="shared" si="67"/>
        <v>-28451.179369923899</v>
      </c>
      <c r="AJ180" s="317">
        <f t="shared" si="68"/>
        <v>0</v>
      </c>
      <c r="AK180" s="56">
        <f t="shared" si="69"/>
        <v>129578.04576035064</v>
      </c>
      <c r="AL180" s="56" t="b">
        <f>IF(D180="","",IF(AK179&lt;'day lookup'!$I$1,MIN('day lookup'!$I$1-AK179,AJ180)))</f>
        <v>0</v>
      </c>
      <c r="AM180" s="56">
        <f t="shared" si="70"/>
        <v>102371.37</v>
      </c>
      <c r="AN180" s="56">
        <f>IF(D180="","",IF(AK180&lt;'day lookup'!$I$1,0,MIN(AK180-'day lookup'!$I$1,AJ180)))</f>
        <v>0</v>
      </c>
      <c r="AO180" s="318">
        <f t="shared" si="71"/>
        <v>27203.065760350564</v>
      </c>
      <c r="AP180" s="10">
        <f>IF(Revised_Input!F180&gt;0,Revised_Input!F180,IF(Input!F180&lt;990000,Input!F180,""))</f>
        <v>1296.7708333</v>
      </c>
      <c r="AQ180" s="261"/>
      <c r="AS180" s="261"/>
      <c r="AT180" s="259"/>
      <c r="AU180" s="260"/>
      <c r="BL180" s="251"/>
      <c r="BN180" s="251"/>
      <c r="BO180" s="251"/>
    </row>
    <row r="181" spans="1:67">
      <c r="A181" s="67" t="str">
        <f ca="1">OFFSET('day lookup'!$A$1,WEEKDAY(B181)-1,0)</f>
        <v>TUE</v>
      </c>
      <c r="B181" s="28">
        <f>Input!A181</f>
        <v>42997</v>
      </c>
      <c r="C181" s="274">
        <f>IF(D181&lt;&gt;"",interp(D181,AreaCapacity!$A$3:$B$245,2),"")</f>
        <v>7747.5090621468926</v>
      </c>
      <c r="D181" s="10">
        <f>IF(AND(Revised_Input!B181&gt;0,Revised_Input!B181&lt;104000),Revised_Input!B181,IF(Input!B181&lt;990000,Input!B181,""))</f>
        <v>84996.52</v>
      </c>
      <c r="E181" s="10">
        <f>IF(Revised_Input!G181&gt;0,Revised_Input!G181/1.9835,IF(Input!G181&lt;990000,Input!G181,""))</f>
        <v>3.6905000000000001</v>
      </c>
      <c r="F181" s="10">
        <f>IF(Revised_Input!C181&gt;0,Revised_Input!C181,IF(Input!C181&lt;990000,Input!C181,""))</f>
        <v>326.33333329999999</v>
      </c>
      <c r="G181" s="10">
        <f>IF(Revised_Input!D181&gt;0,Revised_Input!D181,IF(Input!D181&lt;990000,Input!D181,""))</f>
        <v>3.3</v>
      </c>
      <c r="H181" s="190">
        <f>IF(D181="","",F181-G181)</f>
        <v>323.03333329999998</v>
      </c>
      <c r="I181" s="267">
        <f>IF(D181="","",(D181-D180)/1.9835+E181+H181)</f>
        <v>71.951965389742099</v>
      </c>
      <c r="J181" s="417" t="str">
        <f>IF(Input!H181="","",Input!H181)</f>
        <v>Y</v>
      </c>
      <c r="K181" s="285">
        <f t="shared" si="50"/>
        <v>3.6905000000000001</v>
      </c>
      <c r="L181" s="181">
        <f>IF(D181="","",IF(J181="Y",I181+G181,MIN(Input!I181,I181+G181-K181)))</f>
        <v>75.251965389742097</v>
      </c>
      <c r="M181" s="181">
        <f t="shared" si="51"/>
        <v>71.951965389742099</v>
      </c>
      <c r="N181" s="294">
        <f>IF(Revised_Input!E181&gt;0,Revised_Input!E181,IF(Input!E181&lt;990000,Input!E181,""))</f>
        <v>2.21</v>
      </c>
      <c r="O181" s="286">
        <f t="shared" si="52"/>
        <v>68204.964682618258</v>
      </c>
      <c r="P181" s="10">
        <f t="shared" si="53"/>
        <v>2.21</v>
      </c>
      <c r="Q181" s="302">
        <f t="shared" si="54"/>
        <v>98.597718788049974</v>
      </c>
      <c r="R181" s="305">
        <f>IF(D181="","",IF(J181="Y",Input!M181,0))</f>
        <v>18.192662354358781</v>
      </c>
      <c r="S181" s="288">
        <f t="shared" si="55"/>
        <v>725.47372746882047</v>
      </c>
      <c r="T181" s="285">
        <f>IF(D181="","",Input!L181)</f>
        <v>0</v>
      </c>
      <c r="U181" s="288">
        <f t="shared" si="56"/>
        <v>0</v>
      </c>
      <c r="V181" s="287">
        <f t="shared" si="57"/>
        <v>18.192662354358781</v>
      </c>
      <c r="W181" s="306">
        <f t="shared" si="58"/>
        <v>725.47372746882047</v>
      </c>
      <c r="X181" s="132">
        <f>IF(D181="","",Input!K181)</f>
        <v>230.67870555589914</v>
      </c>
      <c r="Y181" s="288">
        <f t="shared" si="59"/>
        <v>14059.231594083125</v>
      </c>
      <c r="Z181" s="309">
        <f t="shared" si="60"/>
        <v>7353.2684059168778</v>
      </c>
      <c r="AA181" s="179">
        <f>IF(D181="","",M181+P181+V181+X181)</f>
        <v>323.03333329999998</v>
      </c>
      <c r="AB181" s="179">
        <f>IF(D181="","",Input!N181)</f>
        <v>0</v>
      </c>
      <c r="AC181" s="179">
        <f t="shared" si="62"/>
        <v>323.03333329999998</v>
      </c>
      <c r="AD181" s="179">
        <f>IF(D181="","",Input!J181)</f>
        <v>323.03333329999998</v>
      </c>
      <c r="AE181" s="56">
        <f t="shared" si="63"/>
        <v>0</v>
      </c>
      <c r="AF181" s="289">
        <f t="shared" si="64"/>
        <v>76.333333299999993</v>
      </c>
      <c r="AG181" s="19">
        <f t="shared" si="65"/>
        <v>0</v>
      </c>
      <c r="AH181" s="19">
        <f t="shared" si="66"/>
        <v>-14343.9270834</v>
      </c>
      <c r="AI181" s="19">
        <f t="shared" si="67"/>
        <v>-28451.179369923899</v>
      </c>
      <c r="AJ181" s="317">
        <f t="shared" si="68"/>
        <v>0</v>
      </c>
      <c r="AK181" s="56">
        <f t="shared" si="69"/>
        <v>129578.04576035064</v>
      </c>
      <c r="AL181" s="56" t="b">
        <f>IF(D181="","",IF(AK180&lt;'day lookup'!$I$1,MIN('day lookup'!$I$1-AK180,AJ181)))</f>
        <v>0</v>
      </c>
      <c r="AM181" s="56">
        <f t="shared" si="70"/>
        <v>102371.37</v>
      </c>
      <c r="AN181" s="56">
        <f>IF(D181="","",IF(AK181&lt;'day lookup'!$I$1,0,MIN(AK181-'day lookup'!$I$1,AJ181)))</f>
        <v>0</v>
      </c>
      <c r="AO181" s="318">
        <f t="shared" si="71"/>
        <v>27203.065760350564</v>
      </c>
      <c r="AP181" s="10">
        <f>IF(Revised_Input!F181&gt;0,Revised_Input!F181,IF(Input!F181&lt;990000,Input!F181,""))</f>
        <v>1270.8333333</v>
      </c>
      <c r="AQ181" s="261"/>
      <c r="AS181" s="261"/>
      <c r="AT181" s="259"/>
      <c r="AU181" s="260"/>
      <c r="BL181" s="251"/>
      <c r="BN181" s="251"/>
      <c r="BO181" s="251"/>
    </row>
    <row r="182" spans="1:67">
      <c r="A182" s="67" t="str">
        <f ca="1">OFFSET('day lookup'!$A$1,WEEKDAY(B182)-1,0)</f>
        <v>WED</v>
      </c>
      <c r="B182" s="28">
        <f>Input!A182</f>
        <v>42998</v>
      </c>
      <c r="C182" s="274">
        <f>IF(D182&lt;&gt;"",interp(D182,AreaCapacity!$A$3:$B$245,2),"")</f>
        <v>7746.9601820250282</v>
      </c>
      <c r="D182" s="10">
        <f>IF(AND(Revised_Input!B182&gt;0,Revised_Input!B182&lt;104000),Revised_Input!B182,IF(Input!B182&lt;990000,Input!B182,""))</f>
        <v>84511</v>
      </c>
      <c r="E182" s="10">
        <f>IF(Revised_Input!G182&gt;0,Revised_Input!G182/1.9835,IF(Input!G182&lt;990000,Input!G182,""))</f>
        <v>3.6804199999999998</v>
      </c>
      <c r="F182" s="10">
        <f>IF(Revised_Input!C182&gt;0,Revised_Input!C182,IF(Input!C182&lt;990000,Input!C182,""))</f>
        <v>327.875</v>
      </c>
      <c r="G182" s="10">
        <f>IF(Revised_Input!D182&gt;0,Revised_Input!D182,IF(Input!D182&lt;990000,Input!D182,""))</f>
        <v>3.3</v>
      </c>
      <c r="H182" s="190">
        <f>IF(D182="","",F182-G182)</f>
        <v>324.57499999999999</v>
      </c>
      <c r="I182" s="267">
        <f>IF(D182="","",(D182-D181)/1.9835+E182+H182)</f>
        <v>83.475989700023149</v>
      </c>
      <c r="J182" s="417" t="str">
        <f>IF(Input!H182="","",Input!H182)</f>
        <v>Y</v>
      </c>
      <c r="K182" s="285">
        <f t="shared" si="50"/>
        <v>3.6804199999999998</v>
      </c>
      <c r="L182" s="181">
        <f>IF(D182="","",IF(J182="Y",I182+G182,MIN(Input!I182,I182+G182-K182)))</f>
        <v>86.775989700023146</v>
      </c>
      <c r="M182" s="181">
        <f t="shared" si="51"/>
        <v>83.475989700023149</v>
      </c>
      <c r="N182" s="294">
        <f>IF(Revised_Input!E182&gt;0,Revised_Input!E182,IF(Input!E182&lt;990000,Input!E182,""))</f>
        <v>2.21</v>
      </c>
      <c r="O182" s="286">
        <f t="shared" si="52"/>
        <v>68209.348217618259</v>
      </c>
      <c r="P182" s="10">
        <f t="shared" si="53"/>
        <v>2.21</v>
      </c>
      <c r="Q182" s="302">
        <f t="shared" si="54"/>
        <v>102.98125378804997</v>
      </c>
      <c r="R182" s="305">
        <f>IF(D182="","",IF(J182="Y",Input!M182,0))</f>
        <v>21.344745168820303</v>
      </c>
      <c r="S182" s="288">
        <f t="shared" si="55"/>
        <v>767.81102951117555</v>
      </c>
      <c r="T182" s="285">
        <f>IF(D182="","",Input!L182)</f>
        <v>0</v>
      </c>
      <c r="U182" s="288">
        <f t="shared" si="56"/>
        <v>0</v>
      </c>
      <c r="V182" s="287">
        <f t="shared" si="57"/>
        <v>21.344745168820303</v>
      </c>
      <c r="W182" s="306">
        <f t="shared" si="58"/>
        <v>767.81102951117555</v>
      </c>
      <c r="X182" s="132">
        <f>IF(D182="","",Input!K182)</f>
        <v>217.54426513115658</v>
      </c>
      <c r="Y182" s="288">
        <f t="shared" si="59"/>
        <v>14490.730643970774</v>
      </c>
      <c r="Z182" s="309">
        <f t="shared" si="60"/>
        <v>6921.7693560292282</v>
      </c>
      <c r="AA182" s="179">
        <f t="shared" si="61"/>
        <v>324.57500000000005</v>
      </c>
      <c r="AB182" s="179">
        <f>IF(D182="","",Input!N182)</f>
        <v>0</v>
      </c>
      <c r="AC182" s="179">
        <f t="shared" si="62"/>
        <v>324.57499999999999</v>
      </c>
      <c r="AD182" s="179">
        <f>IF(D182="","",Input!J182)</f>
        <v>324.57499999999999</v>
      </c>
      <c r="AE182" s="56">
        <f t="shared" si="63"/>
        <v>0</v>
      </c>
      <c r="AF182" s="289">
        <f t="shared" si="64"/>
        <v>77.875</v>
      </c>
      <c r="AG182" s="19">
        <f t="shared" si="65"/>
        <v>5.6843418860808015E-14</v>
      </c>
      <c r="AH182" s="19">
        <f t="shared" si="66"/>
        <v>-14343.9270834</v>
      </c>
      <c r="AI182" s="19">
        <f t="shared" si="67"/>
        <v>-28451.179369923899</v>
      </c>
      <c r="AJ182" s="317">
        <f t="shared" si="68"/>
        <v>0</v>
      </c>
      <c r="AK182" s="56">
        <f t="shared" si="69"/>
        <v>129578.04576035064</v>
      </c>
      <c r="AL182" s="56" t="b">
        <f>IF(D182="","",IF(AK181&lt;'day lookup'!$I$1,MIN('day lookup'!$I$1-AK181,AJ182)))</f>
        <v>0</v>
      </c>
      <c r="AM182" s="56">
        <f t="shared" si="70"/>
        <v>102371.37</v>
      </c>
      <c r="AN182" s="56">
        <f>IF(D182="","",IF(AK182&lt;'day lookup'!$I$1,0,MIN(AK182-'day lookup'!$I$1,AJ182)))</f>
        <v>0</v>
      </c>
      <c r="AO182" s="318">
        <f t="shared" si="71"/>
        <v>27203.065760350564</v>
      </c>
      <c r="AP182" s="10">
        <f>IF(Revised_Input!F182&gt;0,Revised_Input!F182,IF(Input!F182&lt;990000,Input!F182,""))</f>
        <v>1211.0416667</v>
      </c>
      <c r="AQ182" s="261"/>
      <c r="AS182" s="261"/>
      <c r="AT182" s="259"/>
      <c r="AU182" s="260"/>
      <c r="BL182" s="251"/>
      <c r="BN182" s="251"/>
      <c r="BO182" s="251"/>
    </row>
    <row r="183" spans="1:67">
      <c r="A183" s="67" t="str">
        <f ca="1">OFFSET('day lookup'!$A$1,WEEKDAY(B183)-1,0)</f>
        <v>THU</v>
      </c>
      <c r="B183" s="28">
        <f>Input!A183</f>
        <v>42999</v>
      </c>
      <c r="C183" s="274">
        <f>IF(D183&lt;&gt;"",interp(D183,AreaCapacity!$A$3:$B$245,2),"")</f>
        <v>7746.4394653014788</v>
      </c>
      <c r="D183" s="10">
        <f>IF(AND(Revised_Input!B183&gt;0,Revised_Input!B183&lt;104000),Revised_Input!B183,IF(Input!B183&lt;990000,Input!B183,""))</f>
        <v>84053.29</v>
      </c>
      <c r="E183" s="10">
        <f>IF(Revised_Input!G183&gt;0,Revised_Input!G183/1.9835,IF(Input!G183&lt;990000,Input!G183,""))</f>
        <v>3.6652900000000002</v>
      </c>
      <c r="F183" s="10">
        <f>IF(Revised_Input!C183&gt;0,Revised_Input!C183,IF(Input!C183&lt;990000,Input!C183,""))</f>
        <v>307.375</v>
      </c>
      <c r="G183" s="10">
        <f>IF(Revised_Input!D183&gt;0,Revised_Input!D183,IF(Input!D183&lt;990000,Input!D183,""))</f>
        <v>3.23</v>
      </c>
      <c r="H183" s="190">
        <f t="shared" si="48"/>
        <v>304.14499999999998</v>
      </c>
      <c r="I183" s="267">
        <f t="shared" si="49"/>
        <v>77.05153023191005</v>
      </c>
      <c r="J183" s="417" t="str">
        <f>IF(Input!H183="","",Input!H183)</f>
        <v>Y</v>
      </c>
      <c r="K183" s="285">
        <f t="shared" si="50"/>
        <v>3.6652900000000002</v>
      </c>
      <c r="L183" s="181">
        <f>IF(D183="","",IF(J183="Y",I183+G183,MIN(Input!I183,I183+G183-K183)))</f>
        <v>80.281530231910054</v>
      </c>
      <c r="M183" s="181">
        <f t="shared" si="51"/>
        <v>77.05153023191005</v>
      </c>
      <c r="N183" s="294">
        <f>IF(Revised_Input!E183&gt;0,Revised_Input!E183,IF(Input!E183&lt;990000,Input!E183,""))</f>
        <v>2.21</v>
      </c>
      <c r="O183" s="286">
        <f t="shared" si="52"/>
        <v>68213.73175261826</v>
      </c>
      <c r="P183" s="10">
        <f t="shared" si="53"/>
        <v>2.21</v>
      </c>
      <c r="Q183" s="302">
        <f t="shared" si="54"/>
        <v>107.36478878804996</v>
      </c>
      <c r="R183" s="305">
        <f>IF(D183="","",IF(J183="Y",Input!M183,0))</f>
        <v>21.344745168820303</v>
      </c>
      <c r="S183" s="288">
        <f t="shared" si="55"/>
        <v>810.14833155353062</v>
      </c>
      <c r="T183" s="285">
        <f>IF(D183="","",Input!L183)</f>
        <v>0</v>
      </c>
      <c r="U183" s="288">
        <f t="shared" si="56"/>
        <v>0</v>
      </c>
      <c r="V183" s="287">
        <f t="shared" si="57"/>
        <v>21.344745168820303</v>
      </c>
      <c r="W183" s="306">
        <f t="shared" si="58"/>
        <v>810.14833155353062</v>
      </c>
      <c r="X183" s="132">
        <f>IF(D183="","",Input!K183)</f>
        <v>203.53872459926964</v>
      </c>
      <c r="Y183" s="288">
        <f t="shared" si="59"/>
        <v>14894.449704213424</v>
      </c>
      <c r="Z183" s="309">
        <f t="shared" si="60"/>
        <v>6518.0502957865765</v>
      </c>
      <c r="AA183" s="179">
        <f t="shared" si="61"/>
        <v>304.14499999999998</v>
      </c>
      <c r="AB183" s="179">
        <f>IF(D183="","",Input!N183)</f>
        <v>0</v>
      </c>
      <c r="AC183" s="179">
        <f t="shared" si="62"/>
        <v>304.14499999999998</v>
      </c>
      <c r="AD183" s="179">
        <f>IF(D183="","",Input!J183)</f>
        <v>304.14499999999998</v>
      </c>
      <c r="AE183" s="56">
        <f t="shared" si="63"/>
        <v>0</v>
      </c>
      <c r="AF183" s="289">
        <f t="shared" si="64"/>
        <v>57.375</v>
      </c>
      <c r="AG183" s="19">
        <f t="shared" si="65"/>
        <v>0</v>
      </c>
      <c r="AH183" s="19">
        <f t="shared" si="66"/>
        <v>-14343.9270834</v>
      </c>
      <c r="AI183" s="19">
        <f t="shared" si="67"/>
        <v>-28451.179369923899</v>
      </c>
      <c r="AJ183" s="317">
        <f t="shared" si="68"/>
        <v>0</v>
      </c>
      <c r="AK183" s="56">
        <f t="shared" si="69"/>
        <v>129578.04576035064</v>
      </c>
      <c r="AL183" s="56" t="b">
        <f>IF(D183="","",IF(AK182&lt;'day lookup'!$I$1,MIN('day lookup'!$I$1-AK182,AJ183)))</f>
        <v>0</v>
      </c>
      <c r="AM183" s="56">
        <f t="shared" si="70"/>
        <v>102371.37</v>
      </c>
      <c r="AN183" s="56">
        <f>IF(D183="","",IF(AK183&lt;'day lookup'!$I$1,0,MIN(AK183-'day lookup'!$I$1,AJ183)))</f>
        <v>0</v>
      </c>
      <c r="AO183" s="318">
        <f t="shared" si="71"/>
        <v>27203.065760350564</v>
      </c>
      <c r="AP183" s="10">
        <f>IF(Revised_Input!F183&gt;0,Revised_Input!F183,IF(Input!F183&lt;990000,Input!F183,""))</f>
        <v>1119.6875</v>
      </c>
      <c r="AQ183" s="261"/>
      <c r="AS183" s="261"/>
      <c r="AT183" s="259"/>
      <c r="AU183" s="260"/>
      <c r="BL183" s="251"/>
      <c r="BN183" s="251"/>
      <c r="BO183" s="251"/>
    </row>
    <row r="184" spans="1:67">
      <c r="A184" s="67" t="str">
        <f ca="1">OFFSET('day lookup'!$A$1,WEEKDAY(B184)-1,0)</f>
        <v>FRI</v>
      </c>
      <c r="B184" s="28">
        <f>Input!A184</f>
        <v>43000</v>
      </c>
      <c r="C184" s="274">
        <f>IF(D184&lt;&gt;"",interp(D184,AreaCapacity!$A$3:$B$245,2),"")</f>
        <v>7745.9502860411903</v>
      </c>
      <c r="D184" s="10">
        <f>IF(AND(Revised_Input!B184&gt;0,Revised_Input!B184&lt;104000),Revised_Input!B184,IF(Input!B184&lt;990000,Input!B184,""))</f>
        <v>83623.55</v>
      </c>
      <c r="E184" s="10">
        <f>IF(Revised_Input!G184&gt;0,Revised_Input!G184/1.9835,IF(Input!G184&lt;990000,Input!G184,""))</f>
        <v>3.6552099999999998</v>
      </c>
      <c r="F184" s="10">
        <f>IF(Revised_Input!C184&gt;0,Revised_Input!C184,IF(Input!C184&lt;990000,Input!C184,""))</f>
        <v>285.1875</v>
      </c>
      <c r="G184" s="10">
        <f>IF(Revised_Input!D184&gt;0,Revised_Input!D184,IF(Input!D184&lt;990000,Input!D184,""))</f>
        <v>3.21</v>
      </c>
      <c r="H184" s="190">
        <f t="shared" si="48"/>
        <v>281.97750000000002</v>
      </c>
      <c r="I184" s="267">
        <f t="shared" si="49"/>
        <v>68.975286254101036</v>
      </c>
      <c r="J184" s="417" t="str">
        <f>IF(Input!H184="","",Input!H184)</f>
        <v>Y</v>
      </c>
      <c r="K184" s="285">
        <f t="shared" si="50"/>
        <v>3.6552099999999998</v>
      </c>
      <c r="L184" s="181">
        <f>IF(D184="","",IF(J184="Y",I184+G184,MIN(Input!I184,I184+G184-K184)))</f>
        <v>72.18528625410103</v>
      </c>
      <c r="M184" s="181">
        <f t="shared" si="51"/>
        <v>68.975286254101036</v>
      </c>
      <c r="N184" s="294">
        <f>IF(Revised_Input!E184&gt;0,Revised_Input!E184,IF(Input!E184&lt;990000,Input!E184,""))</f>
        <v>2.21</v>
      </c>
      <c r="O184" s="286">
        <f t="shared" si="52"/>
        <v>68218.11528761826</v>
      </c>
      <c r="P184" s="10">
        <f t="shared" si="53"/>
        <v>2.21</v>
      </c>
      <c r="Q184" s="302">
        <f t="shared" si="54"/>
        <v>111.74832378804996</v>
      </c>
      <c r="R184" s="305">
        <f>IF(D184="","",IF(J184="Y",Input!M184,0))</f>
        <v>21.344745168820303</v>
      </c>
      <c r="S184" s="288">
        <f t="shared" si="55"/>
        <v>852.4856335958857</v>
      </c>
      <c r="T184" s="285">
        <f>IF(D184="","",Input!L184)</f>
        <v>0</v>
      </c>
      <c r="U184" s="288">
        <f t="shared" si="56"/>
        <v>0</v>
      </c>
      <c r="V184" s="287">
        <f t="shared" si="57"/>
        <v>21.344745168820303</v>
      </c>
      <c r="W184" s="306">
        <f t="shared" si="58"/>
        <v>852.4856335958857</v>
      </c>
      <c r="X184" s="132">
        <f>IF(D184="","",Input!K184)</f>
        <v>189.44746857707872</v>
      </c>
      <c r="Y184" s="288">
        <f t="shared" si="59"/>
        <v>15270.218758136059</v>
      </c>
      <c r="Z184" s="309">
        <f t="shared" si="60"/>
        <v>6142.2812418639405</v>
      </c>
      <c r="AA184" s="179">
        <f t="shared" si="61"/>
        <v>281.97750000000008</v>
      </c>
      <c r="AB184" s="179">
        <f>IF(D184="","",Input!N184)</f>
        <v>0</v>
      </c>
      <c r="AC184" s="179">
        <f t="shared" si="62"/>
        <v>281.97750000000002</v>
      </c>
      <c r="AD184" s="179">
        <f>IF(D184="","",Input!J184)</f>
        <v>281.97750000000002</v>
      </c>
      <c r="AE184" s="56">
        <f t="shared" si="63"/>
        <v>0</v>
      </c>
      <c r="AF184" s="289">
        <f t="shared" si="64"/>
        <v>35.1875</v>
      </c>
      <c r="AG184" s="19">
        <f t="shared" si="65"/>
        <v>5.6843418860808015E-14</v>
      </c>
      <c r="AH184" s="19">
        <f t="shared" si="66"/>
        <v>-14343.9270834</v>
      </c>
      <c r="AI184" s="19">
        <f t="shared" si="67"/>
        <v>-28451.179369923899</v>
      </c>
      <c r="AJ184" s="317">
        <f t="shared" si="68"/>
        <v>0</v>
      </c>
      <c r="AK184" s="56">
        <f t="shared" si="69"/>
        <v>129578.04576035064</v>
      </c>
      <c r="AL184" s="56" t="b">
        <f>IF(D184="","",IF(AK183&lt;'day lookup'!$I$1,MIN('day lookup'!$I$1-AK183,AJ184)))</f>
        <v>0</v>
      </c>
      <c r="AM184" s="56">
        <f t="shared" si="70"/>
        <v>102371.37</v>
      </c>
      <c r="AN184" s="56">
        <f>IF(D184="","",IF(AK184&lt;'day lookup'!$I$1,0,MIN(AK184-'day lookup'!$I$1,AJ184)))</f>
        <v>0</v>
      </c>
      <c r="AO184" s="318">
        <f t="shared" si="71"/>
        <v>27203.065760350564</v>
      </c>
      <c r="AP184" s="10">
        <f>IF(Revised_Input!F184&gt;0,Revised_Input!F184,IF(Input!F184&lt;990000,Input!F184,""))</f>
        <v>1044.6875</v>
      </c>
      <c r="AQ184" s="261"/>
      <c r="AS184" s="261"/>
      <c r="AT184" s="259"/>
      <c r="AU184" s="260"/>
      <c r="BL184" s="251"/>
      <c r="BN184" s="251"/>
      <c r="BO184" s="251"/>
    </row>
    <row r="185" spans="1:67">
      <c r="A185" s="67" t="str">
        <f ca="1">OFFSET('day lookup'!$A$1,WEEKDAY(B185)-1,0)</f>
        <v>SAT</v>
      </c>
      <c r="B185" s="28">
        <f>Input!A185</f>
        <v>43001</v>
      </c>
      <c r="C185" s="274">
        <f>IF(D185&lt;&gt;"",interp(D185,AreaCapacity!$A$3:$B$245,2),"")</f>
        <v>7745.509393592677</v>
      </c>
      <c r="D185" s="10">
        <f>IF(AND(Revised_Input!B185&gt;0,Revised_Input!B185&lt;104000),Revised_Input!B185,IF(Input!B185&lt;990000,Input!B185,""))</f>
        <v>83238.210000000006</v>
      </c>
      <c r="E185" s="10">
        <f>IF(Revised_Input!G185&gt;0,Revised_Input!G185/1.9835,IF(Input!G185&lt;990000,Input!G185,""))</f>
        <v>3.64513</v>
      </c>
      <c r="F185" s="10">
        <f>IF(Revised_Input!C185&gt;0,Revised_Input!C185,IF(Input!C185&lt;990000,Input!C185,""))</f>
        <v>285.25</v>
      </c>
      <c r="G185" s="10">
        <f>IF(Revised_Input!D185&gt;0,Revised_Input!D185,IF(Input!D185&lt;990000,Input!D185,""))</f>
        <v>3.16</v>
      </c>
      <c r="H185" s="190">
        <f t="shared" si="48"/>
        <v>282.08999999999997</v>
      </c>
      <c r="I185" s="267">
        <f>IF(D185="","",(D185-D184)/1.9835+E185+H185)</f>
        <v>91.462379810941997</v>
      </c>
      <c r="J185" s="417" t="str">
        <f>IF(Input!H185="","",Input!H185)</f>
        <v>Y</v>
      </c>
      <c r="K185" s="285">
        <f t="shared" si="50"/>
        <v>3.64513</v>
      </c>
      <c r="L185" s="181">
        <f>IF(D185="","",IF(J185="Y",I185+G185,MIN(Input!I185,I185+G185-K185)))</f>
        <v>94.622379810941993</v>
      </c>
      <c r="M185" s="181">
        <f t="shared" si="51"/>
        <v>91.462379810941997</v>
      </c>
      <c r="N185" s="294">
        <f>IF(Revised_Input!E185&gt;0,Revised_Input!E185,IF(Input!E185&lt;990000,Input!E185,""))</f>
        <v>2.21</v>
      </c>
      <c r="O185" s="286">
        <f t="shared" si="52"/>
        <v>68222.498822618261</v>
      </c>
      <c r="P185" s="10">
        <f t="shared" si="53"/>
        <v>2.21</v>
      </c>
      <c r="Q185" s="302">
        <f t="shared" si="54"/>
        <v>116.13185878804995</v>
      </c>
      <c r="R185" s="305">
        <f>IF(D185="","",IF(J185="Y",Input!M185,0))</f>
        <v>21.344745168820303</v>
      </c>
      <c r="S185" s="288">
        <f t="shared" si="55"/>
        <v>894.82293563824078</v>
      </c>
      <c r="T185" s="285">
        <f>IF(D185="","",Input!L185)</f>
        <v>0</v>
      </c>
      <c r="U185" s="288">
        <f t="shared" si="56"/>
        <v>0</v>
      </c>
      <c r="V185" s="287">
        <f t="shared" si="57"/>
        <v>21.344745168820303</v>
      </c>
      <c r="W185" s="306">
        <f t="shared" si="58"/>
        <v>894.82293563824078</v>
      </c>
      <c r="X185" s="132">
        <f>IF(D185="","",Input!K185)</f>
        <v>167.07287502023769</v>
      </c>
      <c r="Y185" s="288">
        <f t="shared" si="59"/>
        <v>15601.6078057387</v>
      </c>
      <c r="Z185" s="309">
        <f t="shared" si="60"/>
        <v>5810.8921942612988</v>
      </c>
      <c r="AA185" s="179">
        <f>IF(D185="","",M185+P185+V185+X185)</f>
        <v>282.08999999999997</v>
      </c>
      <c r="AB185" s="179">
        <f>IF(D185="","",Input!N185)</f>
        <v>0</v>
      </c>
      <c r="AC185" s="179">
        <f t="shared" si="62"/>
        <v>282.08999999999997</v>
      </c>
      <c r="AD185" s="179">
        <f>IF(D185="","",Input!J185)</f>
        <v>282.08999999999997</v>
      </c>
      <c r="AE185" s="56">
        <f t="shared" si="63"/>
        <v>0</v>
      </c>
      <c r="AF185" s="289">
        <f t="shared" si="64"/>
        <v>35.25</v>
      </c>
      <c r="AG185" s="19">
        <f t="shared" si="65"/>
        <v>0</v>
      </c>
      <c r="AH185" s="19">
        <f t="shared" si="66"/>
        <v>-14343.9270834</v>
      </c>
      <c r="AI185" s="19">
        <f t="shared" si="67"/>
        <v>-28451.179369923899</v>
      </c>
      <c r="AJ185" s="317">
        <f t="shared" si="68"/>
        <v>0</v>
      </c>
      <c r="AK185" s="56">
        <f t="shared" si="69"/>
        <v>129578.04576035064</v>
      </c>
      <c r="AL185" s="56" t="b">
        <f>IF(D185="","",IF(AK184&lt;'day lookup'!$I$1,MIN('day lookup'!$I$1-AK184,AJ185)))</f>
        <v>0</v>
      </c>
      <c r="AM185" s="56">
        <f t="shared" si="70"/>
        <v>102371.37</v>
      </c>
      <c r="AN185" s="56">
        <f>IF(D185="","",IF(AK185&lt;'day lookup'!$I$1,0,MIN(AK185-'day lookup'!$I$1,AJ185)))</f>
        <v>0</v>
      </c>
      <c r="AO185" s="318">
        <f t="shared" si="71"/>
        <v>27203.065760350564</v>
      </c>
      <c r="AP185" s="10">
        <f>IF(Revised_Input!F185&gt;0,Revised_Input!F185,IF(Input!F185&lt;990000,Input!F185,""))</f>
        <v>1165.3125</v>
      </c>
      <c r="AQ185" s="261"/>
      <c r="AS185" s="261"/>
      <c r="AT185" s="259"/>
      <c r="AU185" s="260"/>
      <c r="BL185" s="251"/>
      <c r="BN185" s="251"/>
      <c r="BO185" s="251"/>
    </row>
    <row r="186" spans="1:67">
      <c r="A186" s="67" t="str">
        <f ca="1">OFFSET('day lookup'!$A$1,WEEKDAY(B186)-1,0)</f>
        <v>SUN</v>
      </c>
      <c r="B186" s="28">
        <f>Input!A186</f>
        <v>43002</v>
      </c>
      <c r="C186" s="274">
        <f>IF(D186&lt;&gt;"",interp(D186,AreaCapacity!$A$3:$B$245,2),"")</f>
        <v>7745.0502059496566</v>
      </c>
      <c r="D186" s="10">
        <f>IF(AND(Revised_Input!B186&gt;0,Revised_Input!B186&lt;104000),Revised_Input!B186,IF(Input!B186&lt;990000,Input!B186,""))</f>
        <v>82836.88</v>
      </c>
      <c r="E186" s="10">
        <f>IF(Revised_Input!G186&gt;0,Revised_Input!G186/1.9835,IF(Input!G186&lt;990000,Input!G186,""))</f>
        <v>3.63504</v>
      </c>
      <c r="F186" s="10">
        <f>IF(Revised_Input!C186&gt;0,Revised_Input!C186,IF(Input!C186&lt;990000,Input!C186,""))</f>
        <v>285.1875</v>
      </c>
      <c r="G186" s="10">
        <f>IF(Revised_Input!D186&gt;0,Revised_Input!D186,IF(Input!D186&lt;990000,Input!D186,""))</f>
        <v>3.13</v>
      </c>
      <c r="H186" s="190">
        <f t="shared" si="48"/>
        <v>282.0575</v>
      </c>
      <c r="I186" s="267">
        <f t="shared" si="49"/>
        <v>83.358282374589493</v>
      </c>
      <c r="J186" s="417" t="str">
        <f>IF(Input!H186="","",Input!H186)</f>
        <v>Y</v>
      </c>
      <c r="K186" s="285">
        <f t="shared" si="50"/>
        <v>3.63504</v>
      </c>
      <c r="L186" s="181">
        <f>IF(D186="","",IF(J186="Y",I186+G186,MIN(Input!I186,I186+G186-K186)))</f>
        <v>86.488282374589488</v>
      </c>
      <c r="M186" s="181">
        <f t="shared" si="51"/>
        <v>83.358282374589493</v>
      </c>
      <c r="N186" s="294">
        <f>IF(Revised_Input!E186&gt;0,Revised_Input!E186,IF(Input!E186&lt;990000,Input!E186,""))</f>
        <v>2.21</v>
      </c>
      <c r="O186" s="286">
        <f t="shared" si="52"/>
        <v>68226.882357618262</v>
      </c>
      <c r="P186" s="10">
        <f t="shared" si="53"/>
        <v>2.21</v>
      </c>
      <c r="Q186" s="302">
        <f t="shared" si="54"/>
        <v>120.51539378804995</v>
      </c>
      <c r="R186" s="305">
        <f>IF(D186="","",IF(J186="Y",Input!M186,0))</f>
        <v>21.344745168820303</v>
      </c>
      <c r="S186" s="288">
        <f t="shared" si="55"/>
        <v>937.16023768059586</v>
      </c>
      <c r="T186" s="285">
        <f>IF(D186="","",Input!L186)</f>
        <v>0</v>
      </c>
      <c r="U186" s="288">
        <f t="shared" si="56"/>
        <v>0</v>
      </c>
      <c r="V186" s="287">
        <f t="shared" si="57"/>
        <v>21.344745168820303</v>
      </c>
      <c r="W186" s="306">
        <f t="shared" si="58"/>
        <v>937.16023768059586</v>
      </c>
      <c r="X186" s="132">
        <f>IF(D186="","",Input!K186)</f>
        <v>175.14447245659022</v>
      </c>
      <c r="Y186" s="288">
        <f t="shared" si="59"/>
        <v>15949.006866856347</v>
      </c>
      <c r="Z186" s="309">
        <f t="shared" si="60"/>
        <v>5463.4931331436519</v>
      </c>
      <c r="AA186" s="179">
        <f t="shared" si="61"/>
        <v>282.0575</v>
      </c>
      <c r="AB186" s="179">
        <f>IF(D186="","",Input!N186)</f>
        <v>0</v>
      </c>
      <c r="AC186" s="179">
        <f t="shared" si="62"/>
        <v>282.0575</v>
      </c>
      <c r="AD186" s="179">
        <f>IF(D186="","",Input!J186)</f>
        <v>282.0575</v>
      </c>
      <c r="AE186" s="56">
        <f t="shared" si="63"/>
        <v>0</v>
      </c>
      <c r="AF186" s="289">
        <f t="shared" si="64"/>
        <v>35.1875</v>
      </c>
      <c r="AG186" s="19">
        <f>IF(D186="","",AA186-AC186+AB186)</f>
        <v>0</v>
      </c>
      <c r="AH186" s="19">
        <f t="shared" si="66"/>
        <v>-14343.9270834</v>
      </c>
      <c r="AI186" s="19">
        <f t="shared" si="67"/>
        <v>-28451.179369923899</v>
      </c>
      <c r="AJ186" s="317">
        <f t="shared" si="68"/>
        <v>0</v>
      </c>
      <c r="AK186" s="56">
        <f t="shared" si="69"/>
        <v>129578.04576035064</v>
      </c>
      <c r="AL186" s="56" t="b">
        <f>IF(D186="","",IF(AK185&lt;'day lookup'!$I$1,MIN('day lookup'!$I$1-AK185,AJ186)))</f>
        <v>0</v>
      </c>
      <c r="AM186" s="56">
        <f t="shared" si="70"/>
        <v>102371.37</v>
      </c>
      <c r="AN186" s="56">
        <f>IF(D186="","",IF(AK186&lt;'day lookup'!$I$1,0,MIN(AK186-'day lookup'!$I$1,AJ186)))</f>
        <v>0</v>
      </c>
      <c r="AO186" s="318">
        <f t="shared" si="71"/>
        <v>27203.065760350564</v>
      </c>
      <c r="AP186" s="10">
        <f>IF(Revised_Input!F186&gt;0,Revised_Input!F186,IF(Input!F186&lt;990000,Input!F186,""))</f>
        <v>1245.8333333</v>
      </c>
      <c r="AQ186" s="261"/>
      <c r="AS186" s="261"/>
      <c r="AT186" s="259"/>
      <c r="AU186" s="260"/>
      <c r="BL186" s="251"/>
      <c r="BN186" s="251"/>
      <c r="BO186" s="251"/>
    </row>
    <row r="187" spans="1:67">
      <c r="A187" s="67" t="str">
        <f ca="1">OFFSET('day lookup'!$A$1,WEEKDAY(B187)-1,0)</f>
        <v>MON</v>
      </c>
      <c r="B187" s="28">
        <f>Input!A187</f>
        <v>43003</v>
      </c>
      <c r="C187" s="274">
        <f>IF(D187&lt;&gt;"",interp(D187,AreaCapacity!$A$3:$B$245,2),"")</f>
        <v>7744.5798041474654</v>
      </c>
      <c r="D187" s="10">
        <f>IF(AND(Revised_Input!B187&gt;0,Revised_Input!B187&lt;104000),Revised_Input!B187,IF(Input!B187&lt;990000,Input!B187,""))</f>
        <v>82428.27</v>
      </c>
      <c r="E187" s="10">
        <f>IF(Revised_Input!G187&gt;0,Revised_Input!G187/1.9835,IF(Input!G187&lt;990000,Input!G187,""))</f>
        <v>3.6249600000000002</v>
      </c>
      <c r="F187" s="10">
        <f>IF(Revised_Input!C187&gt;0,Revised_Input!C187,IF(Input!C187&lt;990000,Input!C187,""))</f>
        <v>284.34375</v>
      </c>
      <c r="G187" s="10">
        <f>IF(Revised_Input!D187&gt;0,Revised_Input!D187,IF(Input!D187&lt;990000,Input!D187,""))</f>
        <v>3.11</v>
      </c>
      <c r="H187" s="190">
        <f t="shared" si="48"/>
        <v>281.23374999999999</v>
      </c>
      <c r="I187" s="267">
        <f t="shared" si="49"/>
        <v>78.854172566170604</v>
      </c>
      <c r="J187" s="417" t="str">
        <f>IF(Input!H187="","",Input!H187)</f>
        <v>Y</v>
      </c>
      <c r="K187" s="285">
        <f t="shared" si="50"/>
        <v>3.6249600000000002</v>
      </c>
      <c r="L187" s="181">
        <f>IF(D187="","",IF(J187="Y",I187+G187,MIN(Input!I187,I187+G187-K187)))</f>
        <v>81.964172566170603</v>
      </c>
      <c r="M187" s="181">
        <f t="shared" si="51"/>
        <v>78.854172566170604</v>
      </c>
      <c r="N187" s="294">
        <f>IF(Revised_Input!E187&gt;0,Revised_Input!E187,IF(Input!E187&lt;990000,Input!E187,""))</f>
        <v>2.21</v>
      </c>
      <c r="O187" s="286">
        <f t="shared" si="52"/>
        <v>68231.265892618263</v>
      </c>
      <c r="P187" s="10">
        <f t="shared" si="53"/>
        <v>2.21</v>
      </c>
      <c r="Q187" s="302">
        <f t="shared" si="54"/>
        <v>124.89892878804994</v>
      </c>
      <c r="R187" s="305">
        <f>IF(D187="","",IF(J187="Y",Input!M187,0))</f>
        <v>21.344745168820303</v>
      </c>
      <c r="S187" s="288">
        <f t="shared" si="55"/>
        <v>979.49753972295093</v>
      </c>
      <c r="T187" s="285">
        <f>IF(D187="","",Input!L187)</f>
        <v>0</v>
      </c>
      <c r="U187" s="288">
        <f t="shared" si="56"/>
        <v>0</v>
      </c>
      <c r="V187" s="287">
        <f t="shared" si="57"/>
        <v>21.344745168820303</v>
      </c>
      <c r="W187" s="306">
        <f t="shared" si="58"/>
        <v>979.49753972295093</v>
      </c>
      <c r="X187" s="132">
        <f>IF(D187="","",Input!K187)</f>
        <v>178.82483226500909</v>
      </c>
      <c r="Y187" s="288">
        <f t="shared" si="59"/>
        <v>16303.705921653993</v>
      </c>
      <c r="Z187" s="309">
        <f t="shared" si="60"/>
        <v>5108.7940783460062</v>
      </c>
      <c r="AA187" s="179">
        <f t="shared" si="61"/>
        <v>281.23374999999999</v>
      </c>
      <c r="AB187" s="179">
        <f>IF(D187="","",Input!N187)</f>
        <v>0</v>
      </c>
      <c r="AC187" s="179">
        <f t="shared" si="62"/>
        <v>281.23374999999999</v>
      </c>
      <c r="AD187" s="179">
        <f>IF(D187="","",Input!J187)</f>
        <v>281.23374999999999</v>
      </c>
      <c r="AE187" s="56">
        <f t="shared" si="63"/>
        <v>0</v>
      </c>
      <c r="AF187" s="289">
        <f t="shared" si="64"/>
        <v>34.34375</v>
      </c>
      <c r="AG187" s="19">
        <f t="shared" si="65"/>
        <v>0</v>
      </c>
      <c r="AH187" s="19">
        <f t="shared" si="66"/>
        <v>-14343.9270834</v>
      </c>
      <c r="AI187" s="19">
        <f t="shared" si="67"/>
        <v>-28451.179369923899</v>
      </c>
      <c r="AJ187" s="317">
        <f t="shared" si="68"/>
        <v>0</v>
      </c>
      <c r="AK187" s="56">
        <f t="shared" si="69"/>
        <v>129578.04576035064</v>
      </c>
      <c r="AL187" s="56" t="b">
        <f>IF(D187="","",IF(AK186&lt;'day lookup'!$I$1,MIN('day lookup'!$I$1-AK186,AJ187)))</f>
        <v>0</v>
      </c>
      <c r="AM187" s="56">
        <f t="shared" si="70"/>
        <v>102371.37</v>
      </c>
      <c r="AN187" s="56">
        <f>IF(D187="","",IF(AK187&lt;'day lookup'!$I$1,0,MIN(AK187-'day lookup'!$I$1,AJ187)))</f>
        <v>0</v>
      </c>
      <c r="AO187" s="318">
        <f t="shared" si="71"/>
        <v>27203.065760350564</v>
      </c>
      <c r="AP187" s="10">
        <f>IF(Revised_Input!F187&gt;0,Revised_Input!F187,IF(Input!F187&lt;990000,Input!F187,""))</f>
        <v>1252.8125</v>
      </c>
      <c r="AQ187" s="261"/>
      <c r="AS187" s="261"/>
      <c r="AT187" s="259"/>
      <c r="AU187" s="260"/>
      <c r="BL187" s="251"/>
      <c r="BN187" s="251"/>
      <c r="BO187" s="251"/>
    </row>
    <row r="188" spans="1:67">
      <c r="A188" s="67" t="str">
        <f ca="1">OFFSET('day lookup'!$A$1,WEEKDAY(B188)-1,0)</f>
        <v>TUE</v>
      </c>
      <c r="B188" s="28">
        <f>Input!A188</f>
        <v>43004</v>
      </c>
      <c r="C188" s="274">
        <f>IF(D188&lt;&gt;"",interp(D188,AreaCapacity!$A$3:$B$245,2),"")</f>
        <v>7744.1003686635941</v>
      </c>
      <c r="D188" s="10">
        <f>IF(AND(Revised_Input!B188&gt;0,Revised_Input!B188&lt;104000),Revised_Input!B188,IF(Input!B188&lt;990000,Input!B188,""))</f>
        <v>82012.12</v>
      </c>
      <c r="E188" s="10">
        <f>IF(Revised_Input!G188&gt;0,Revised_Input!G188/1.9835,IF(Input!G188&lt;990000,Input!G188,""))</f>
        <v>3.6148799999999999</v>
      </c>
      <c r="F188" s="10">
        <f>IF(Revised_Input!C188&gt;0,Revised_Input!C188,IF(Input!C188&lt;990000,Input!C188,""))</f>
        <v>283.96875</v>
      </c>
      <c r="G188" s="10">
        <f>IF(Revised_Input!D188&gt;0,Revised_Input!D188,IF(Input!D188&lt;990000,Input!D188,""))</f>
        <v>3.09</v>
      </c>
      <c r="H188" s="190">
        <f t="shared" si="48"/>
        <v>280.87875000000003</v>
      </c>
      <c r="I188" s="267">
        <f t="shared" si="49"/>
        <v>74.687731336017805</v>
      </c>
      <c r="J188" s="417" t="str">
        <f>IF(Input!H188="","",Input!H188)</f>
        <v>Y</v>
      </c>
      <c r="K188" s="285">
        <f t="shared" si="50"/>
        <v>3.6148799999999999</v>
      </c>
      <c r="L188" s="181">
        <f>IF(D188="","",IF(J188="Y",I188+G188,MIN(Input!I188,I188+G188-K188)))</f>
        <v>77.777731336017808</v>
      </c>
      <c r="M188" s="181">
        <f t="shared" si="51"/>
        <v>74.687731336017805</v>
      </c>
      <c r="N188" s="294">
        <f>IF(Revised_Input!E188&gt;0,Revised_Input!E188,IF(Input!E188&lt;990000,Input!E188,""))</f>
        <v>2.21</v>
      </c>
      <c r="O188" s="286">
        <f t="shared" si="52"/>
        <v>68235.649427618264</v>
      </c>
      <c r="P188" s="10">
        <f t="shared" si="53"/>
        <v>2.21</v>
      </c>
      <c r="Q188" s="302">
        <f t="shared" si="54"/>
        <v>129.28246378804994</v>
      </c>
      <c r="R188" s="305">
        <f>IF(D188="","",IF(J188="Y",Input!M188,0))</f>
        <v>21.344745168820303</v>
      </c>
      <c r="S188" s="288">
        <f t="shared" si="55"/>
        <v>1021.834841765306</v>
      </c>
      <c r="T188" s="285">
        <f>IF(D188="","",Input!L188)</f>
        <v>0</v>
      </c>
      <c r="U188" s="288">
        <f t="shared" si="56"/>
        <v>0</v>
      </c>
      <c r="V188" s="287">
        <f t="shared" si="57"/>
        <v>21.344745168820303</v>
      </c>
      <c r="W188" s="306">
        <f t="shared" si="58"/>
        <v>1021.834841765306</v>
      </c>
      <c r="X188" s="132">
        <f>IF(D188="","",Input!K188)</f>
        <v>182.63627349516196</v>
      </c>
      <c r="Y188" s="288">
        <f t="shared" si="59"/>
        <v>16665.964970131645</v>
      </c>
      <c r="Z188" s="309">
        <f t="shared" si="60"/>
        <v>4746.5350298683525</v>
      </c>
      <c r="AA188" s="179">
        <f>IF(D188="","",M188+P188+V188+X188)</f>
        <v>280.87875000000008</v>
      </c>
      <c r="AB188" s="179">
        <f>IF(D188="","",Input!N188)</f>
        <v>0</v>
      </c>
      <c r="AC188" s="179">
        <f t="shared" si="62"/>
        <v>280.87875000000003</v>
      </c>
      <c r="AD188" s="179">
        <f>IF(D188="","",Input!J188)</f>
        <v>280.87875000000003</v>
      </c>
      <c r="AE188" s="56">
        <f t="shared" si="63"/>
        <v>0</v>
      </c>
      <c r="AF188" s="289">
        <f t="shared" si="64"/>
        <v>33.96875</v>
      </c>
      <c r="AG188" s="19">
        <f t="shared" si="65"/>
        <v>5.6843418860808015E-14</v>
      </c>
      <c r="AH188" s="19">
        <f t="shared" si="66"/>
        <v>-14343.9270834</v>
      </c>
      <c r="AI188" s="19">
        <f t="shared" si="67"/>
        <v>-28451.179369923899</v>
      </c>
      <c r="AJ188" s="317">
        <f t="shared" si="68"/>
        <v>0</v>
      </c>
      <c r="AK188" s="56">
        <f t="shared" si="69"/>
        <v>129578.04576035064</v>
      </c>
      <c r="AL188" s="56" t="b">
        <f>IF(D188="","",IF(AK187&lt;'day lookup'!$I$1,MIN('day lookup'!$I$1-AK187,AJ188)))</f>
        <v>0</v>
      </c>
      <c r="AM188" s="56">
        <f t="shared" si="70"/>
        <v>102371.37</v>
      </c>
      <c r="AN188" s="56">
        <f>IF(D188="","",IF(AK188&lt;'day lookup'!$I$1,0,MIN(AK188-'day lookup'!$I$1,AJ188)))</f>
        <v>0</v>
      </c>
      <c r="AO188" s="318">
        <f t="shared" si="71"/>
        <v>27203.065760350564</v>
      </c>
      <c r="AP188" s="10">
        <f>IF(Revised_Input!F188&gt;0,Revised_Input!F188,IF(Input!F188&lt;990000,Input!F188,""))</f>
        <v>1254.2708333</v>
      </c>
      <c r="AQ188" s="261"/>
      <c r="AS188" s="261"/>
      <c r="AT188" s="259"/>
      <c r="AU188" s="260"/>
      <c r="BL188" s="251"/>
      <c r="BN188" s="251"/>
      <c r="BO188" s="251"/>
    </row>
    <row r="189" spans="1:67">
      <c r="A189" s="67" t="str">
        <f ca="1">OFFSET('day lookup'!$A$1,WEEKDAY(B189)-1,0)</f>
        <v>WED</v>
      </c>
      <c r="B189" s="28">
        <f>Input!A189</f>
        <v>43005</v>
      </c>
      <c r="C189" s="274">
        <f>IF(D189&lt;&gt;"",interp(D189,AreaCapacity!$A$3:$B$245,2),"")</f>
        <v>7743.6292218350754</v>
      </c>
      <c r="D189" s="10">
        <f>IF(AND(Revised_Input!B189&gt;0,Revised_Input!B189&lt;104000),Revised_Input!B189,IF(Input!B189&lt;990000,Input!B189,""))</f>
        <v>81605.759999999995</v>
      </c>
      <c r="E189" s="10">
        <f>IF(Revised_Input!G189&gt;0,Revised_Input!G189/1.9835,IF(Input!G189&lt;990000,Input!G189,""))</f>
        <v>3.5997499999999998</v>
      </c>
      <c r="F189" s="10">
        <f>IF(Revised_Input!C189&gt;0,Revised_Input!C189,IF(Input!C189&lt;990000,Input!C189,""))</f>
        <v>284.5</v>
      </c>
      <c r="G189" s="10">
        <f>IF(Revised_Input!D189&gt;0,Revised_Input!D189,IF(Input!D189&lt;990000,Input!D189,""))</f>
        <v>3.08</v>
      </c>
      <c r="H189" s="190">
        <f t="shared" si="48"/>
        <v>281.42</v>
      </c>
      <c r="I189" s="267">
        <f t="shared" si="49"/>
        <v>80.149571023443144</v>
      </c>
      <c r="J189" s="417" t="str">
        <f>IF(Input!H189="","",Input!H189)</f>
        <v>Y</v>
      </c>
      <c r="K189" s="285">
        <f t="shared" si="50"/>
        <v>3.5997499999999998</v>
      </c>
      <c r="L189" s="181">
        <f>IF(D189="","",IF(J189="Y",I189+G189,MIN(Input!I189,I189+G189-K189)))</f>
        <v>83.229571023443143</v>
      </c>
      <c r="M189" s="181">
        <f t="shared" si="51"/>
        <v>80.149571023443144</v>
      </c>
      <c r="N189" s="294">
        <f>IF(Revised_Input!E189&gt;0,Revised_Input!E189,IF(Input!E189&lt;990000,Input!E189,""))</f>
        <v>2.21</v>
      </c>
      <c r="O189" s="286">
        <f t="shared" si="52"/>
        <v>68240.032962618265</v>
      </c>
      <c r="P189" s="10">
        <f t="shared" si="53"/>
        <v>2.21</v>
      </c>
      <c r="Q189" s="302">
        <f t="shared" si="54"/>
        <v>133.66599878804993</v>
      </c>
      <c r="R189" s="305">
        <f>IF(D189="","",IF(J189="Y",Input!M189,0))</f>
        <v>21.344745168820303</v>
      </c>
      <c r="S189" s="288">
        <f t="shared" si="55"/>
        <v>1064.1721438076611</v>
      </c>
      <c r="T189" s="285">
        <f>IF(D189="","",Input!L189)</f>
        <v>0</v>
      </c>
      <c r="U189" s="288">
        <f t="shared" si="56"/>
        <v>0</v>
      </c>
      <c r="V189" s="287">
        <f t="shared" si="57"/>
        <v>21.344745168820303</v>
      </c>
      <c r="W189" s="306">
        <f t="shared" si="58"/>
        <v>1064.1721438076611</v>
      </c>
      <c r="X189" s="132">
        <f>IF(D189="","",Input!K189)</f>
        <v>177.71568380773658</v>
      </c>
      <c r="Y189" s="288">
        <f t="shared" si="59"/>
        <v>17018.464028964292</v>
      </c>
      <c r="Z189" s="309">
        <f t="shared" si="60"/>
        <v>4394.035971035707</v>
      </c>
      <c r="AA189" s="179">
        <f t="shared" si="61"/>
        <v>281.42</v>
      </c>
      <c r="AB189" s="179">
        <f>IF(D189="","",Input!N189)</f>
        <v>0</v>
      </c>
      <c r="AC189" s="179">
        <f t="shared" si="62"/>
        <v>281.42</v>
      </c>
      <c r="AD189" s="179">
        <f>IF(D189="","",Input!J189)</f>
        <v>281.42</v>
      </c>
      <c r="AE189" s="56">
        <f t="shared" si="63"/>
        <v>0</v>
      </c>
      <c r="AF189" s="289">
        <f t="shared" si="64"/>
        <v>34.5</v>
      </c>
      <c r="AG189" s="19">
        <f t="shared" si="65"/>
        <v>0</v>
      </c>
      <c r="AH189" s="19">
        <f t="shared" si="66"/>
        <v>-14343.9270834</v>
      </c>
      <c r="AI189" s="19">
        <f t="shared" si="67"/>
        <v>-28451.179369923899</v>
      </c>
      <c r="AJ189" s="317">
        <f t="shared" si="68"/>
        <v>0</v>
      </c>
      <c r="AK189" s="56">
        <f t="shared" si="69"/>
        <v>129578.04576035064</v>
      </c>
      <c r="AL189" s="56" t="b">
        <f>IF(D189="","",IF(AK188&lt;'day lookup'!$I$1,MIN('day lookup'!$I$1-AK188,AJ189)))</f>
        <v>0</v>
      </c>
      <c r="AM189" s="56">
        <f t="shared" si="70"/>
        <v>102371.37</v>
      </c>
      <c r="AN189" s="56">
        <f>IF(D189="","",IF(AK189&lt;'day lookup'!$I$1,0,MIN(AK189-'day lookup'!$I$1,AJ189)))</f>
        <v>0</v>
      </c>
      <c r="AO189" s="318">
        <f t="shared" si="71"/>
        <v>27203.065760350564</v>
      </c>
      <c r="AP189" s="10">
        <f>IF(Revised_Input!F189&gt;0,Revised_Input!F189,IF(Input!F189&lt;990000,Input!F189,""))</f>
        <v>1265.5208333</v>
      </c>
      <c r="AQ189" s="261"/>
      <c r="AS189" s="261"/>
      <c r="AT189" s="259"/>
      <c r="AU189" s="260"/>
      <c r="BL189" s="251"/>
      <c r="BN189" s="251"/>
      <c r="BO189" s="251"/>
    </row>
    <row r="190" spans="1:67">
      <c r="A190" s="67" t="str">
        <f ca="1">OFFSET('day lookup'!$A$1,WEEKDAY(B190)-1,0)</f>
        <v>THU</v>
      </c>
      <c r="B190" s="28">
        <f>Input!A190</f>
        <v>43006</v>
      </c>
      <c r="C190" s="274">
        <f>IF(D190&lt;&gt;"",interp(D190,AreaCapacity!$A$3:$B$245,2),"")</f>
        <v>7743.1592915214869</v>
      </c>
      <c r="D190" s="10">
        <f>IF(AND(Revised_Input!B190&gt;0,Revised_Input!B190&lt;104000),Revised_Input!B190,IF(Input!B190&lt;990000,Input!B190,""))</f>
        <v>81201.149999999994</v>
      </c>
      <c r="E190" s="10">
        <f>IF(Revised_Input!G190&gt;0,Revised_Input!G190/1.9835,IF(Input!G190&lt;990000,Input!G190,""))</f>
        <v>3.5896699999999999</v>
      </c>
      <c r="F190" s="10">
        <f>IF(Revised_Input!C190&gt;0,Revised_Input!C190,IF(Input!C190&lt;990000,Input!C190,""))</f>
        <v>284.5</v>
      </c>
      <c r="G190" s="10">
        <f>IF(Revised_Input!D190&gt;0,Revised_Input!D190,IF(Input!D190&lt;990000,Input!D190,""))</f>
        <v>3.08</v>
      </c>
      <c r="H190" s="190">
        <f t="shared" si="48"/>
        <v>281.42</v>
      </c>
      <c r="I190" s="267">
        <f>IF(D190="","",(D190-D189)/1.9835+E190+H190)</f>
        <v>81.021769823543991</v>
      </c>
      <c r="J190" s="417" t="str">
        <f>IF(Input!H190="","",Input!H190)</f>
        <v>N</v>
      </c>
      <c r="K190" s="285">
        <f t="shared" si="50"/>
        <v>0</v>
      </c>
      <c r="L190" s="181">
        <f>IF(D190="","",IF(J190="Y",I190+G190,MIN(Input!I190,I190+G190-K190)))</f>
        <v>84.101769823543989</v>
      </c>
      <c r="M190" s="181">
        <f t="shared" si="51"/>
        <v>81.021769823543991</v>
      </c>
      <c r="N190" s="294">
        <f>IF(Revised_Input!E190&gt;0,Revised_Input!E190,IF(Input!E190&lt;990000,Input!E190,""))</f>
        <v>2.21</v>
      </c>
      <c r="O190" s="286">
        <f t="shared" si="52"/>
        <v>68244.416497618266</v>
      </c>
      <c r="P190" s="10">
        <f t="shared" si="53"/>
        <v>0</v>
      </c>
      <c r="Q190" s="302">
        <f t="shared" si="54"/>
        <v>133.66599878804993</v>
      </c>
      <c r="R190" s="305">
        <f>IF(D190="","",IF(J190="Y",Input!M190,0))</f>
        <v>0</v>
      </c>
      <c r="S190" s="288">
        <f t="shared" si="55"/>
        <v>1064.1721438076611</v>
      </c>
      <c r="T190" s="285">
        <f>IF(D190="","",Input!L190)</f>
        <v>0</v>
      </c>
      <c r="U190" s="288">
        <f t="shared" si="56"/>
        <v>0</v>
      </c>
      <c r="V190" s="287">
        <f t="shared" si="57"/>
        <v>0</v>
      </c>
      <c r="W190" s="306">
        <f t="shared" si="58"/>
        <v>1064.1721438076611</v>
      </c>
      <c r="X190" s="132">
        <f>IF(D190="","",Input!K190)</f>
        <v>200.39823017645602</v>
      </c>
      <c r="Y190" s="288">
        <f t="shared" si="59"/>
        <v>17415.953918519292</v>
      </c>
      <c r="Z190" s="309">
        <f t="shared" si="60"/>
        <v>3996.5460814807066</v>
      </c>
      <c r="AA190" s="179">
        <f>IF(D190="","",M190+P190+V190+X190)</f>
        <v>281.42</v>
      </c>
      <c r="AB190" s="179">
        <f>IF(D190="","",Input!N190)</f>
        <v>0</v>
      </c>
      <c r="AC190" s="179">
        <f t="shared" si="62"/>
        <v>281.42</v>
      </c>
      <c r="AD190" s="179">
        <f>IF(D190="","",Input!J190)</f>
        <v>281.42</v>
      </c>
      <c r="AE190" s="56">
        <f t="shared" si="63"/>
        <v>0</v>
      </c>
      <c r="AF190" s="289">
        <f>IF(D190="","",IF(F190-250&lt;0,0,F190-250))</f>
        <v>34.5</v>
      </c>
      <c r="AG190" s="19">
        <f t="shared" si="65"/>
        <v>0</v>
      </c>
      <c r="AH190" s="19">
        <f t="shared" si="66"/>
        <v>-14343.9270834</v>
      </c>
      <c r="AI190" s="19">
        <f t="shared" si="67"/>
        <v>-28451.179369923899</v>
      </c>
      <c r="AJ190" s="317">
        <f t="shared" si="68"/>
        <v>0</v>
      </c>
      <c r="AK190" s="56">
        <f t="shared" si="69"/>
        <v>129578.04576035064</v>
      </c>
      <c r="AL190" s="56" t="b">
        <f>IF(D190="","",IF(AK189&lt;'day lookup'!$I$1,MIN('day lookup'!$I$1-AK189,AJ190)))</f>
        <v>0</v>
      </c>
      <c r="AM190" s="56">
        <f t="shared" si="70"/>
        <v>102371.37</v>
      </c>
      <c r="AN190" s="56">
        <f>IF(D190="","",IF(AK190&lt;'day lookup'!$I$1,0,MIN(AK190-'day lookup'!$I$1,AJ190)))</f>
        <v>0</v>
      </c>
      <c r="AO190" s="318">
        <f t="shared" si="71"/>
        <v>27203.065760350564</v>
      </c>
      <c r="AP190" s="10">
        <f>IF(Revised_Input!F190&gt;0,Revised_Input!F190,IF(Input!F190&lt;990000,Input!F190,""))</f>
        <v>1305.5208333</v>
      </c>
      <c r="AQ190" s="261"/>
      <c r="AS190" s="261"/>
      <c r="AT190" s="259"/>
      <c r="AU190" s="260"/>
      <c r="BL190" s="251"/>
      <c r="BN190" s="251"/>
      <c r="BO190" s="251"/>
    </row>
    <row r="191" spans="1:67">
      <c r="A191" s="67" t="str">
        <f ca="1">OFFSET('day lookup'!$A$1,WEEKDAY(B191)-1,0)</f>
        <v>FRI</v>
      </c>
      <c r="B191" s="28">
        <f>Input!A191</f>
        <v>43007</v>
      </c>
      <c r="C191" s="274">
        <f>IF(D191&lt;&gt;"",interp(D191,AreaCapacity!$A$3:$B$245,2),"")</f>
        <v>7742.6685630841121</v>
      </c>
      <c r="D191" s="10">
        <f>IF(AND(Revised_Input!B191&gt;0,Revised_Input!B191&lt;104000),Revised_Input!B191,IF(Input!B191&lt;990000,Input!B191,""))</f>
        <v>80780.289999999994</v>
      </c>
      <c r="E191" s="10">
        <f>IF(Revised_Input!G191&gt;0,Revised_Input!G191/1.9835,IF(Input!G191&lt;990000,Input!G191,""))</f>
        <v>3.5745399999999998</v>
      </c>
      <c r="F191" s="10">
        <f>IF(Revised_Input!C191&gt;0,Revised_Input!C191,IF(Input!C191&lt;990000,Input!C191,""))</f>
        <v>283.65625</v>
      </c>
      <c r="G191" s="10">
        <f>IF(Revised_Input!D191&gt;0,Revised_Input!D191,IF(Input!D191&lt;990000,Input!D191,""))</f>
        <v>3.07</v>
      </c>
      <c r="H191" s="190">
        <f t="shared" si="48"/>
        <v>280.58625000000001</v>
      </c>
      <c r="I191" s="267">
        <f t="shared" si="49"/>
        <v>71.980300965464806</v>
      </c>
      <c r="J191" s="417" t="str">
        <f>IF(Input!H191="","",Input!H191)</f>
        <v>N</v>
      </c>
      <c r="K191" s="285">
        <f t="shared" si="50"/>
        <v>0</v>
      </c>
      <c r="L191" s="181">
        <f>IF(D191="","",IF(J191="Y",I191+G191,MIN(Input!I191,I191+G191-K191)))</f>
        <v>75.0503009654648</v>
      </c>
      <c r="M191" s="181">
        <f t="shared" si="51"/>
        <v>71.980300965464806</v>
      </c>
      <c r="N191" s="294">
        <f>IF(Revised_Input!E191&gt;0,Revised_Input!E191,IF(Input!E191&lt;990000,Input!E191,""))</f>
        <v>2.21</v>
      </c>
      <c r="O191" s="286">
        <f t="shared" si="52"/>
        <v>68248.800032618266</v>
      </c>
      <c r="P191" s="10">
        <f t="shared" si="53"/>
        <v>0</v>
      </c>
      <c r="Q191" s="302">
        <f t="shared" si="54"/>
        <v>133.66599878804993</v>
      </c>
      <c r="R191" s="305">
        <f>IF(D191="","",IF(J191="Y",Input!M191,0))</f>
        <v>0</v>
      </c>
      <c r="S191" s="288">
        <f t="shared" si="55"/>
        <v>1064.1721438076611</v>
      </c>
      <c r="T191" s="285">
        <f>IF(D191="","",Input!L191)</f>
        <v>0</v>
      </c>
      <c r="U191" s="288">
        <f t="shared" si="56"/>
        <v>0</v>
      </c>
      <c r="V191" s="287">
        <f t="shared" si="57"/>
        <v>0</v>
      </c>
      <c r="W191" s="306">
        <f t="shared" si="58"/>
        <v>1064.1721438076611</v>
      </c>
      <c r="X191" s="132">
        <f>IF(D191="","",Input!K191)</f>
        <v>216.60191053945044</v>
      </c>
      <c r="Y191" s="288">
        <f t="shared" si="59"/>
        <v>17845.583808074291</v>
      </c>
      <c r="Z191" s="309">
        <f t="shared" si="60"/>
        <v>3566.9161919257067</v>
      </c>
      <c r="AA191" s="179">
        <f>IF(D191="","",M191+P191+V191+X191)</f>
        <v>288.58221150491522</v>
      </c>
      <c r="AB191" s="179">
        <f>IF(D191="","",Input!N191)</f>
        <v>0</v>
      </c>
      <c r="AC191" s="179">
        <f>IF(D191="","",H191)</f>
        <v>280.58625000000001</v>
      </c>
      <c r="AD191" s="179">
        <f>IF(D191="","",Input!J191)</f>
        <v>280.58625000000001</v>
      </c>
      <c r="AE191" s="56">
        <f t="shared" si="63"/>
        <v>0</v>
      </c>
      <c r="AF191" s="289">
        <f>IF(D191="","",IF(F191-250&lt;0,0,F191-250))</f>
        <v>33.65625</v>
      </c>
      <c r="AG191" s="19">
        <f t="shared" si="65"/>
        <v>7.9959615049152148</v>
      </c>
      <c r="AH191" s="19">
        <f t="shared" si="66"/>
        <v>-14335.931121895084</v>
      </c>
      <c r="AI191" s="19">
        <f t="shared" si="67"/>
        <v>-28435.319380278899</v>
      </c>
      <c r="AJ191" s="317">
        <f t="shared" si="68"/>
        <v>0</v>
      </c>
      <c r="AK191" s="56">
        <f t="shared" si="69"/>
        <v>129578.04576035064</v>
      </c>
      <c r="AL191" s="56" t="b">
        <f>IF(D191="","",IF(AK190&lt;'day lookup'!$I$1,MIN('day lookup'!$I$1-AK190,AJ191)))</f>
        <v>0</v>
      </c>
      <c r="AM191" s="56">
        <f t="shared" si="70"/>
        <v>102371.37</v>
      </c>
      <c r="AN191" s="56">
        <f>IF(D191="","",IF(AK191&lt;'day lookup'!$I$1,0,MIN(AK191-'day lookup'!$I$1,AJ191)))</f>
        <v>0</v>
      </c>
      <c r="AO191" s="318">
        <f t="shared" si="71"/>
        <v>27203.065760350564</v>
      </c>
      <c r="AP191" s="10">
        <f>IF(Revised_Input!F191&gt;0,Revised_Input!F191,IF(Input!F191&lt;990000,Input!F191,""))</f>
        <v>1438.75</v>
      </c>
      <c r="AQ191" s="261"/>
      <c r="AS191" s="261"/>
      <c r="AT191" s="259"/>
      <c r="AU191" s="260"/>
      <c r="BL191" s="251"/>
      <c r="BN191" s="251"/>
      <c r="BO191" s="251"/>
    </row>
    <row r="192" spans="1:67">
      <c r="A192" s="67" t="str">
        <f ca="1">OFFSET('day lookup'!$A$1,WEEKDAY(B192)-1,0)</f>
        <v>SAT</v>
      </c>
      <c r="B192" s="28">
        <f>Input!A192</f>
        <v>43008</v>
      </c>
      <c r="C192" s="274">
        <f>IF(D192&lt;&gt;"",interp(D192,AreaCapacity!$A$3:$B$245,2),"")</f>
        <v>7742.2487616822427</v>
      </c>
      <c r="D192" s="10">
        <f>IF(AND(Revised_Input!B192&gt;0,Revised_Input!B192&lt;104000),Revised_Input!B192,IF(Input!B192&lt;990000,Input!B192,""))</f>
        <v>80420.94</v>
      </c>
      <c r="E192" s="10">
        <f>IF(Revised_Input!G192&gt;0,Revised_Input!G192/1.9835,IF(Input!G192&lt;990000,Input!G192,""))</f>
        <v>3.56446</v>
      </c>
      <c r="F192" s="10">
        <f>IF(Revised_Input!C192&gt;0,Revised_Input!C192,IF(Input!C192&lt;990000,Input!C192,""))</f>
        <v>284.21875</v>
      </c>
      <c r="G192" s="10">
        <f>IF(Revised_Input!D192&gt;0,Revised_Input!D192,IF(Input!D192&lt;990000,Input!D192,""))</f>
        <v>3.06</v>
      </c>
      <c r="H192" s="190">
        <f t="shared" si="48"/>
        <v>281.15875</v>
      </c>
      <c r="I192" s="267">
        <f t="shared" si="49"/>
        <v>103.55356039072788</v>
      </c>
      <c r="J192" s="417" t="str">
        <f>IF(Input!H192="","",Input!H192)</f>
        <v>N</v>
      </c>
      <c r="K192" s="285">
        <f t="shared" si="50"/>
        <v>0</v>
      </c>
      <c r="L192" s="181">
        <f>IF(D192="","",IF(J192="Y",I192+G192,MIN(Input!I192,I192+G192-K192)))</f>
        <v>106.61356039072788</v>
      </c>
      <c r="M192" s="181">
        <f t="shared" si="51"/>
        <v>103.55356039072788</v>
      </c>
      <c r="N192" s="294">
        <f>IF(Revised_Input!E192&gt;0,Revised_Input!E192,IF(Input!E192&lt;990000,Input!E192,""))</f>
        <v>2.21</v>
      </c>
      <c r="O192" s="286">
        <f t="shared" si="52"/>
        <v>68253.183567618267</v>
      </c>
      <c r="P192" s="10">
        <f t="shared" si="53"/>
        <v>0</v>
      </c>
      <c r="Q192" s="302">
        <f t="shared" si="54"/>
        <v>133.66599878804993</v>
      </c>
      <c r="R192" s="305">
        <f>IF(D192="","",IF(J192="Y",Input!M192,0))</f>
        <v>0</v>
      </c>
      <c r="S192" s="288">
        <f t="shared" si="55"/>
        <v>1064.1721438076611</v>
      </c>
      <c r="T192" s="285">
        <f>IF(D192="","",Input!L192)</f>
        <v>0</v>
      </c>
      <c r="U192" s="288">
        <f t="shared" si="56"/>
        <v>0</v>
      </c>
      <c r="V192" s="287">
        <f t="shared" si="57"/>
        <v>0</v>
      </c>
      <c r="W192" s="306">
        <f t="shared" si="58"/>
        <v>1064.1721438076611</v>
      </c>
      <c r="X192" s="132">
        <f>IF(D192="","",Input!K192)</f>
        <v>181.98129042348739</v>
      </c>
      <c r="Y192" s="288">
        <f t="shared" si="59"/>
        <v>18206.543697629277</v>
      </c>
      <c r="Z192" s="309">
        <f t="shared" si="60"/>
        <v>3205.9563023707196</v>
      </c>
      <c r="AA192" s="179">
        <f>IF(D192="","",M192+P192+V192+X192)</f>
        <v>285.53485081421525</v>
      </c>
      <c r="AB192" s="179">
        <f>IF(D192="","",Input!N192)</f>
        <v>0</v>
      </c>
      <c r="AC192" s="179">
        <f t="shared" si="62"/>
        <v>281.15875</v>
      </c>
      <c r="AD192" s="179">
        <f>IF(D192="","",Input!J192)</f>
        <v>281.15875</v>
      </c>
      <c r="AE192" s="56">
        <f t="shared" si="63"/>
        <v>0</v>
      </c>
      <c r="AF192" s="289">
        <f t="shared" si="64"/>
        <v>34.21875</v>
      </c>
      <c r="AG192" s="19">
        <f t="shared" si="65"/>
        <v>4.3761008142152491</v>
      </c>
      <c r="AH192" s="19">
        <f t="shared" si="66"/>
        <v>-14331.555021080869</v>
      </c>
      <c r="AI192" s="19">
        <f t="shared" si="67"/>
        <v>-28426.639384313905</v>
      </c>
      <c r="AJ192" s="317">
        <f t="shared" si="68"/>
        <v>0</v>
      </c>
      <c r="AK192" s="56">
        <f t="shared" si="69"/>
        <v>129578.04576035064</v>
      </c>
      <c r="AL192" s="56" t="b">
        <f>IF(D192="","",IF(AK191&lt;'day lookup'!$I$1,MIN('day lookup'!$I$1-AK191,AJ192)))</f>
        <v>0</v>
      </c>
      <c r="AM192" s="56">
        <f t="shared" si="70"/>
        <v>102371.37</v>
      </c>
      <c r="AN192" s="56">
        <f>IF(D192="","",IF(AK192&lt;'day lookup'!$I$1,0,MIN(AK192-'day lookup'!$I$1,AJ192)))</f>
        <v>0</v>
      </c>
      <c r="AO192" s="318">
        <f t="shared" si="71"/>
        <v>27203.065760350564</v>
      </c>
      <c r="AP192" s="10">
        <f>IF(Revised_Input!F192&gt;0,Revised_Input!F192,IF(Input!F192&lt;990000,Input!F192,""))</f>
        <v>1483.2291667</v>
      </c>
      <c r="AQ192" s="261"/>
      <c r="AS192" s="261"/>
      <c r="AT192" s="259"/>
      <c r="AU192" s="260"/>
      <c r="BL192" s="251"/>
      <c r="BN192" s="251"/>
      <c r="BO192" s="251"/>
    </row>
    <row r="193" spans="1:67">
      <c r="A193" s="67" t="str">
        <f ca="1">OFFSET('day lookup'!$A$1,WEEKDAY(B193)-1,0)</f>
        <v>SUN</v>
      </c>
      <c r="B193" s="28">
        <f>Input!A193</f>
        <v>43009</v>
      </c>
      <c r="C193" s="274">
        <f>IF(D193&lt;&gt;"",interp(D193,AreaCapacity!$A$3:$B$245,2),"")</f>
        <v>7741.9190705882356</v>
      </c>
      <c r="D193" s="10">
        <f>IF(AND(Revised_Input!B193&gt;0,Revised_Input!B193&lt;104000),Revised_Input!B193,IF(Input!B193&lt;990000,Input!B193,""))</f>
        <v>80139.210000000006</v>
      </c>
      <c r="E193" s="10">
        <f>IF(Revised_Input!G193&gt;0,Revised_Input!G193/1.9835,IF(Input!G193&lt;990000,Input!G193,""))</f>
        <v>1.331</v>
      </c>
      <c r="F193" s="10">
        <f>IF(Revised_Input!C193&gt;0,Revised_Input!C193,IF(Input!C193&lt;990000,Input!C193,""))</f>
        <v>285.02083329999999</v>
      </c>
      <c r="G193" s="10">
        <f>IF(Revised_Input!D193&gt;0,Revised_Input!D193,IF(Input!D193&lt;990000,Input!D193,""))</f>
        <v>3.03</v>
      </c>
      <c r="H193" s="190">
        <f t="shared" si="48"/>
        <v>281.99083330000002</v>
      </c>
      <c r="I193" s="267">
        <f t="shared" si="49"/>
        <v>141.285029670055</v>
      </c>
      <c r="J193" s="417" t="str">
        <f>IF(Input!H193="","",Input!H193)</f>
        <v>N</v>
      </c>
      <c r="K193" s="285">
        <f t="shared" si="50"/>
        <v>0</v>
      </c>
      <c r="L193" s="181">
        <f>IF(D193="","",IF(J193="Y",I193+G193,MIN(Input!I193,I193+G193-K193)))</f>
        <v>110</v>
      </c>
      <c r="M193" s="181">
        <f>IF(D193="","",MAX(L193-G193,0))</f>
        <v>106.97</v>
      </c>
      <c r="N193" s="294">
        <f>IF(Revised_Input!E193&gt;0,Revised_Input!E193,IF(Input!E193&lt;990000,Input!E193,""))</f>
        <v>2.21</v>
      </c>
      <c r="O193" s="286">
        <f t="shared" si="52"/>
        <v>68257.567102618268</v>
      </c>
      <c r="P193" s="10">
        <f t="shared" si="53"/>
        <v>0</v>
      </c>
      <c r="Q193" s="302">
        <f t="shared" si="54"/>
        <v>133.66599878804993</v>
      </c>
      <c r="R193" s="305">
        <f>IF(D193="","",IF(J193="Y",Input!M193,0))</f>
        <v>0</v>
      </c>
      <c r="S193" s="288">
        <f t="shared" si="55"/>
        <v>1064.1721438076611</v>
      </c>
      <c r="T193" s="285">
        <f>IF(D193="","",Input!L193)</f>
        <v>0</v>
      </c>
      <c r="U193" s="288">
        <f t="shared" si="56"/>
        <v>0</v>
      </c>
      <c r="V193" s="287">
        <f t="shared" si="57"/>
        <v>0</v>
      </c>
      <c r="W193" s="306">
        <f t="shared" si="58"/>
        <v>1064.1721438076611</v>
      </c>
      <c r="X193" s="132">
        <f>IF(D193="","",Input!K193)</f>
        <v>175.02083329999999</v>
      </c>
      <c r="Y193" s="288">
        <f t="shared" si="59"/>
        <v>18553.697520479825</v>
      </c>
      <c r="Z193" s="309">
        <f t="shared" si="60"/>
        <v>2858.8024795201695</v>
      </c>
      <c r="AA193" s="179">
        <f>IF(D193="","",M193+P193+V193+X193)</f>
        <v>281.99083329999996</v>
      </c>
      <c r="AB193" s="179">
        <f>IF(D193="","",Input!N193)</f>
        <v>0</v>
      </c>
      <c r="AC193" s="179">
        <f t="shared" si="62"/>
        <v>281.99083330000002</v>
      </c>
      <c r="AD193" s="179">
        <f>IF(D193="","",Input!J193)</f>
        <v>281.99083330000002</v>
      </c>
      <c r="AE193" s="56">
        <f t="shared" si="63"/>
        <v>0</v>
      </c>
      <c r="AF193" s="289">
        <f t="shared" si="64"/>
        <v>35.020833299999993</v>
      </c>
      <c r="AG193" s="19">
        <f t="shared" si="65"/>
        <v>-5.6843418860808015E-14</v>
      </c>
      <c r="AH193" s="19">
        <f>IF(D193="","",AH192+AG193)</f>
        <v>-14331.555021080869</v>
      </c>
      <c r="AI193" s="19">
        <f t="shared" si="67"/>
        <v>-28426.639384313905</v>
      </c>
      <c r="AJ193" s="317">
        <f t="shared" si="68"/>
        <v>65.423822850554089</v>
      </c>
      <c r="AK193" s="56">
        <f t="shared" si="69"/>
        <v>129643.46958320119</v>
      </c>
      <c r="AL193" s="56" t="b">
        <f>IF(D193="","",IF(AK192&lt;'day lookup'!$I$1,MIN('day lookup'!$I$1-AK192,AJ193)))</f>
        <v>0</v>
      </c>
      <c r="AM193" s="56">
        <f t="shared" si="70"/>
        <v>102371.37</v>
      </c>
      <c r="AN193" s="56">
        <f>IF(D193="","",IF(AK193&lt;'day lookup'!$I$1,0,MIN(AK193-'day lookup'!$I$1,AJ193)))</f>
        <v>65.423822850554089</v>
      </c>
      <c r="AO193" s="318">
        <f t="shared" si="71"/>
        <v>27268.489583201117</v>
      </c>
      <c r="AP193" s="10">
        <f>IF(Revised_Input!F193&gt;0,Revised_Input!F193,IF(Input!F193&lt;990000,Input!F193,""))</f>
        <v>1695.5208333</v>
      </c>
      <c r="AQ193" s="262"/>
      <c r="AS193" s="262"/>
      <c r="AT193" s="259"/>
      <c r="AU193" s="260"/>
      <c r="BL193" s="251"/>
      <c r="BN193" s="251"/>
      <c r="BO193" s="251"/>
    </row>
    <row r="194" spans="1:67">
      <c r="A194" s="67" t="str">
        <f ca="1">OFFSET('day lookup'!$A$1,WEEKDAY(B194)-1,0)</f>
        <v>MON</v>
      </c>
      <c r="B194" s="28">
        <f>Input!A194</f>
        <v>43010</v>
      </c>
      <c r="C194" s="274">
        <f>IF(D194&lt;&gt;"",interp(D194,AreaCapacity!$A$3:$B$245,2),"")</f>
        <v>7741.5586000000003</v>
      </c>
      <c r="D194" s="10">
        <f>IF(AND(Revised_Input!B194&gt;0,Revised_Input!B194&lt;104000),Revised_Input!B194,IF(Input!B194&lt;990000,Input!B194,""))</f>
        <v>79832.81</v>
      </c>
      <c r="E194" s="10">
        <f>IF(Revised_Input!G194&gt;0,Revised_Input!G194/1.9835,IF(Input!G194&lt;990000,Input!G194,""))</f>
        <v>1.32596</v>
      </c>
      <c r="F194" s="10">
        <f>IF(Revised_Input!C194&gt;0,Revised_Input!C194,IF(Input!C194&lt;990000,Input!C194,""))</f>
        <v>283.02083329999999</v>
      </c>
      <c r="G194" s="10">
        <f>IF(Revised_Input!D194&gt;0,Revised_Input!D194,IF(Input!D194&lt;990000,Input!D194,""))</f>
        <v>2.98</v>
      </c>
      <c r="H194" s="190">
        <f t="shared" si="48"/>
        <v>280.04083329999997</v>
      </c>
      <c r="I194" s="267">
        <f t="shared" si="49"/>
        <v>126.8923793851985</v>
      </c>
      <c r="J194" s="417" t="str">
        <f>IF(Input!H194="","",Input!H194)</f>
        <v>N</v>
      </c>
      <c r="K194" s="285">
        <f t="shared" si="50"/>
        <v>0</v>
      </c>
      <c r="L194" s="181">
        <f>IF(D194="","",IF(J194="Y",I194+G194,MIN(Input!I194,I194+G194-K194)))</f>
        <v>110</v>
      </c>
      <c r="M194" s="181">
        <f t="shared" si="51"/>
        <v>107.02</v>
      </c>
      <c r="N194" s="294">
        <f>IF(Revised_Input!E194&gt;0,Revised_Input!E194,IF(Input!E194&lt;990000,Input!E194,""))</f>
        <v>2.21</v>
      </c>
      <c r="O194" s="286">
        <f t="shared" si="52"/>
        <v>68261.950637618269</v>
      </c>
      <c r="P194" s="10">
        <f t="shared" si="53"/>
        <v>0</v>
      </c>
      <c r="Q194" s="302">
        <f t="shared" si="54"/>
        <v>133.66599878804993</v>
      </c>
      <c r="R194" s="305">
        <f>IF(D194="","",IF(J194="Y",Input!M194,0))</f>
        <v>0</v>
      </c>
      <c r="S194" s="288">
        <f t="shared" si="55"/>
        <v>1064.1721438076611</v>
      </c>
      <c r="T194" s="285">
        <f>IF(D194="","",Input!L194)</f>
        <v>0</v>
      </c>
      <c r="U194" s="288">
        <f t="shared" si="56"/>
        <v>0</v>
      </c>
      <c r="V194" s="287">
        <f t="shared" si="57"/>
        <v>0</v>
      </c>
      <c r="W194" s="306">
        <f t="shared" si="58"/>
        <v>1064.1721438076611</v>
      </c>
      <c r="X194" s="132">
        <f>IF(D194="","",Input!K194)</f>
        <v>173.02</v>
      </c>
      <c r="Y194" s="288">
        <f t="shared" si="59"/>
        <v>18896.882690479826</v>
      </c>
      <c r="Z194" s="309">
        <f t="shared" si="60"/>
        <v>2515.6173095201693</v>
      </c>
      <c r="AA194" s="179">
        <f t="shared" si="61"/>
        <v>280.04000000000002</v>
      </c>
      <c r="AB194" s="179">
        <f>IF(D194="","",Input!N194)</f>
        <v>0</v>
      </c>
      <c r="AC194" s="179">
        <f t="shared" si="62"/>
        <v>280.04083329999997</v>
      </c>
      <c r="AD194" s="179">
        <f>IF(D194="","",Input!J194)</f>
        <v>280.04083329999997</v>
      </c>
      <c r="AE194" s="56">
        <f t="shared" si="63"/>
        <v>0</v>
      </c>
      <c r="AF194" s="289">
        <f t="shared" si="64"/>
        <v>33.020833299999993</v>
      </c>
      <c r="AG194" s="19">
        <f>IF(D194="","",AA194-AC194+AB194)</f>
        <v>-8.3329999995385151E-4</v>
      </c>
      <c r="AH194" s="19">
        <f t="shared" si="66"/>
        <v>-14331.555854380869</v>
      </c>
      <c r="AI194" s="19">
        <f t="shared" si="67"/>
        <v>-28426.641037164456</v>
      </c>
      <c r="AJ194" s="317">
        <f t="shared" si="68"/>
        <v>36.786822850541228</v>
      </c>
      <c r="AK194" s="56">
        <f t="shared" si="69"/>
        <v>129680.25640605173</v>
      </c>
      <c r="AL194" s="56" t="b">
        <f>IF(D194="","",IF(AK193&lt;'day lookup'!$I$1,MIN('day lookup'!$I$1-AK193,AJ194)))</f>
        <v>0</v>
      </c>
      <c r="AM194" s="56">
        <f t="shared" si="70"/>
        <v>102371.37</v>
      </c>
      <c r="AN194" s="56">
        <f>IF(D194="","",IF(AK194&lt;'day lookup'!$I$1,0,MIN(AK194-'day lookup'!$I$1,AJ194)))</f>
        <v>36.786822850541228</v>
      </c>
      <c r="AO194" s="318">
        <f t="shared" si="71"/>
        <v>27305.276406051657</v>
      </c>
      <c r="AP194" s="10">
        <f>IF(Revised_Input!F194&gt;0,Revised_Input!F194,IF(Input!F194&lt;990000,Input!F194,""))</f>
        <v>2169.0625</v>
      </c>
      <c r="AQ194" s="262"/>
      <c r="AS194" s="262"/>
      <c r="AT194" s="259"/>
      <c r="AU194" s="260"/>
      <c r="BL194" s="251"/>
      <c r="BN194" s="251"/>
      <c r="BO194" s="251"/>
    </row>
    <row r="195" spans="1:67">
      <c r="A195" s="67" t="str">
        <f ca="1">OFFSET('day lookup'!$A$1,WEEKDAY(B195)-1,0)</f>
        <v>TUE</v>
      </c>
      <c r="B195" s="28">
        <f>Input!A195</f>
        <v>43011</v>
      </c>
      <c r="C195" s="274">
        <f>IF(D195&lt;&gt;"",interp(D195,AreaCapacity!$A$3:$B$245,2),"")</f>
        <v>7741.228764705882</v>
      </c>
      <c r="D195" s="10">
        <f>IF(AND(Revised_Input!B195&gt;0,Revised_Input!B195&lt;104000),Revised_Input!B195,IF(Input!B195&lt;990000,Input!B195,""))</f>
        <v>79552.45</v>
      </c>
      <c r="E195" s="10">
        <f>IF(Revised_Input!G195&gt;0,Revised_Input!G195/1.9835,IF(Input!G195&lt;990000,Input!G195,""))</f>
        <v>1.3209200000000001</v>
      </c>
      <c r="F195" s="10">
        <f>IF(Revised_Input!C195&gt;0,Revised_Input!C195,IF(Input!C195&lt;990000,Input!C195,""))</f>
        <v>257.17708329999999</v>
      </c>
      <c r="G195" s="10">
        <f>IF(Revised_Input!D195&gt;0,Revised_Input!D195,IF(Input!D195&lt;990000,Input!D195,""))</f>
        <v>2.94</v>
      </c>
      <c r="H195" s="190">
        <f t="shared" si="48"/>
        <v>254.23708329999999</v>
      </c>
      <c r="I195" s="267">
        <f t="shared" si="49"/>
        <v>114.211897930703</v>
      </c>
      <c r="J195" s="417" t="str">
        <f>IF(Input!H195="","",Input!H195)</f>
        <v>N</v>
      </c>
      <c r="K195" s="285">
        <f t="shared" si="50"/>
        <v>0</v>
      </c>
      <c r="L195" s="181">
        <f>IF(D195="","",IF(J195="Y",I195+G195,MIN(Input!I195,I195+G195-K195)))</f>
        <v>110</v>
      </c>
      <c r="M195" s="181">
        <f t="shared" si="51"/>
        <v>107.06</v>
      </c>
      <c r="N195" s="294">
        <f>IF(Revised_Input!E195&gt;0,Revised_Input!E195,IF(Input!E195&lt;990000,Input!E195,""))</f>
        <v>2.21</v>
      </c>
      <c r="O195" s="286">
        <f t="shared" si="52"/>
        <v>68266.33417261827</v>
      </c>
      <c r="P195" s="10">
        <f t="shared" si="53"/>
        <v>0</v>
      </c>
      <c r="Q195" s="302">
        <f t="shared" si="54"/>
        <v>133.66599878804993</v>
      </c>
      <c r="R195" s="305">
        <f>IF(D195="","",IF(J195="Y",Input!M195,0))</f>
        <v>0</v>
      </c>
      <c r="S195" s="288">
        <f t="shared" si="55"/>
        <v>1064.1721438076611</v>
      </c>
      <c r="T195" s="285">
        <f>IF(D195="","",Input!L195)</f>
        <v>0</v>
      </c>
      <c r="U195" s="288">
        <f t="shared" si="56"/>
        <v>0</v>
      </c>
      <c r="V195" s="287">
        <f t="shared" si="57"/>
        <v>0</v>
      </c>
      <c r="W195" s="306">
        <f t="shared" si="58"/>
        <v>1064.1721438076611</v>
      </c>
      <c r="X195" s="132">
        <f>IF(D195="","",Input!K195)</f>
        <v>147.16999999999999</v>
      </c>
      <c r="Y195" s="288">
        <f t="shared" si="59"/>
        <v>19188.794385479825</v>
      </c>
      <c r="Z195" s="309">
        <f t="shared" si="60"/>
        <v>2223.7056145201695</v>
      </c>
      <c r="AA195" s="179">
        <f>IF(D195="","",M195+P195+V195+X195)</f>
        <v>254.23</v>
      </c>
      <c r="AB195" s="179">
        <f>IF(D195="","",Input!N195)</f>
        <v>0</v>
      </c>
      <c r="AC195" s="179">
        <f t="shared" si="62"/>
        <v>254.23708329999999</v>
      </c>
      <c r="AD195" s="179">
        <f>IF(D195="","",Input!J195)</f>
        <v>254.23708329999999</v>
      </c>
      <c r="AE195" s="56">
        <f t="shared" si="63"/>
        <v>0</v>
      </c>
      <c r="AF195" s="289">
        <f t="shared" si="64"/>
        <v>7.1770832999999925</v>
      </c>
      <c r="AG195" s="19">
        <f t="shared" si="65"/>
        <v>-7.0833000000050106E-3</v>
      </c>
      <c r="AH195" s="19">
        <f t="shared" si="66"/>
        <v>-14331.56293768087</v>
      </c>
      <c r="AI195" s="19">
        <f t="shared" si="67"/>
        <v>-28426.655086890005</v>
      </c>
      <c r="AJ195" s="317">
        <f t="shared" si="68"/>
        <v>11.565744725549402</v>
      </c>
      <c r="AK195" s="56">
        <f t="shared" si="69"/>
        <v>129691.82215077728</v>
      </c>
      <c r="AL195" s="56" t="b">
        <f>IF(D195="","",IF(AK194&lt;'day lookup'!$I$1,MIN('day lookup'!$I$1-AK194,AJ195)))</f>
        <v>0</v>
      </c>
      <c r="AM195" s="56">
        <f t="shared" si="70"/>
        <v>102371.37</v>
      </c>
      <c r="AN195" s="56">
        <f>IF(D195="","",IF(AK195&lt;'day lookup'!$I$1,0,MIN(AK195-'day lookup'!$I$1,AJ195)))</f>
        <v>11.565744725549402</v>
      </c>
      <c r="AO195" s="318">
        <f t="shared" si="71"/>
        <v>27316.842150777207</v>
      </c>
      <c r="AP195" s="10">
        <f>IF(Revised_Input!F195&gt;0,Revised_Input!F195,IF(Input!F195&lt;990000,Input!F195,""))</f>
        <v>2531.25</v>
      </c>
      <c r="AQ195" s="262"/>
      <c r="AS195" s="262"/>
      <c r="AT195" s="259"/>
      <c r="AU195" s="260"/>
      <c r="BL195" s="251"/>
      <c r="BN195" s="251"/>
      <c r="BO195" s="251"/>
    </row>
    <row r="196" spans="1:67">
      <c r="A196" s="67" t="str">
        <f ca="1">OFFSET('day lookup'!$A$1,WEEKDAY(B196)-1,0)</f>
        <v>WED</v>
      </c>
      <c r="B196" s="28">
        <f>Input!A196</f>
        <v>43012</v>
      </c>
      <c r="C196" s="274">
        <f>IF(D196&lt;&gt;"",interp(D196,AreaCapacity!$A$3:$B$245,2),"")</f>
        <v>7740.9592781065085</v>
      </c>
      <c r="D196" s="10">
        <f>IF(AND(Revised_Input!B196&gt;0,Revised_Input!B196&lt;104000),Revised_Input!B196,IF(Input!B196&lt;990000,Input!B196,""))</f>
        <v>79323.59</v>
      </c>
      <c r="E196" s="10">
        <f>IF(Revised_Input!G196&gt;0,Revised_Input!G196/1.9835,IF(Input!G196&lt;990000,Input!G196,""))</f>
        <v>1.3209200000000001</v>
      </c>
      <c r="F196" s="10">
        <f>IF(Revised_Input!C196&gt;0,Revised_Input!C196,IF(Input!C196&lt;990000,Input!C196,""))</f>
        <v>238.88541670000001</v>
      </c>
      <c r="G196" s="10">
        <f>IF(Revised_Input!D196&gt;0,Revised_Input!D196,IF(Input!D196&lt;990000,Input!D196,""))</f>
        <v>2.9162499999999998</v>
      </c>
      <c r="H196" s="190">
        <f t="shared" si="48"/>
        <v>235.96916670000002</v>
      </c>
      <c r="I196" s="267">
        <f t="shared" si="49"/>
        <v>121.90818601938466</v>
      </c>
      <c r="J196" s="417" t="str">
        <f>IF(Input!H196="","",Input!H196)</f>
        <v>N</v>
      </c>
      <c r="K196" s="285">
        <f t="shared" si="50"/>
        <v>0</v>
      </c>
      <c r="L196" s="181">
        <f>IF(D196="","",IF(J196="Y",I196+G196,MIN(Input!I196,I196+G196-K196)))</f>
        <v>110</v>
      </c>
      <c r="M196" s="181">
        <f t="shared" si="51"/>
        <v>107.08374999999999</v>
      </c>
      <c r="N196" s="294">
        <f>IF(Revised_Input!E196&gt;0,Revised_Input!E196,IF(Input!E196&lt;990000,Input!E196,""))</f>
        <v>2.21</v>
      </c>
      <c r="O196" s="286">
        <f t="shared" si="52"/>
        <v>68270.717707618271</v>
      </c>
      <c r="P196" s="10">
        <f t="shared" si="53"/>
        <v>0</v>
      </c>
      <c r="Q196" s="302">
        <f t="shared" si="54"/>
        <v>133.66599878804993</v>
      </c>
      <c r="R196" s="305">
        <f>IF(D196="","",IF(J196="Y",Input!M196,0))</f>
        <v>0</v>
      </c>
      <c r="S196" s="288">
        <f t="shared" si="55"/>
        <v>1064.1721438076611</v>
      </c>
      <c r="T196" s="285">
        <f>IF(D196="","",Input!L196)</f>
        <v>0</v>
      </c>
      <c r="U196" s="288">
        <f t="shared" si="56"/>
        <v>0</v>
      </c>
      <c r="V196" s="287">
        <f t="shared" si="57"/>
        <v>0</v>
      </c>
      <c r="W196" s="306">
        <f t="shared" si="58"/>
        <v>1064.1721438076611</v>
      </c>
      <c r="X196" s="132">
        <f>IF(D196="","",Input!K196)</f>
        <v>128.88999999999999</v>
      </c>
      <c r="Y196" s="288">
        <f t="shared" si="59"/>
        <v>19444.447700479825</v>
      </c>
      <c r="Z196" s="309">
        <f t="shared" si="60"/>
        <v>1968.0522995201695</v>
      </c>
      <c r="AA196" s="179">
        <f t="shared" si="61"/>
        <v>235.97375</v>
      </c>
      <c r="AB196" s="179">
        <f>IF(D196="","",Input!N196)</f>
        <v>0</v>
      </c>
      <c r="AC196" s="179">
        <f t="shared" si="62"/>
        <v>235.96916670000002</v>
      </c>
      <c r="AD196" s="179">
        <f>IF(D196="","",Input!J196)</f>
        <v>235.96916670000002</v>
      </c>
      <c r="AE196" s="56">
        <f t="shared" si="63"/>
        <v>0</v>
      </c>
      <c r="AF196" s="289">
        <f t="shared" si="64"/>
        <v>0</v>
      </c>
      <c r="AG196" s="19">
        <f t="shared" si="65"/>
        <v>4.5832999999788626E-3</v>
      </c>
      <c r="AH196" s="19">
        <f t="shared" si="66"/>
        <v>-14331.55835438087</v>
      </c>
      <c r="AI196" s="19">
        <f t="shared" si="67"/>
        <v>-28426.645995914456</v>
      </c>
      <c r="AJ196" s="317">
        <f t="shared" si="68"/>
        <v>26.784224024449479</v>
      </c>
      <c r="AK196" s="56">
        <f t="shared" si="69"/>
        <v>129718.60637480173</v>
      </c>
      <c r="AL196" s="56" t="b">
        <f>IF(D196="","",IF(AK195&lt;'day lookup'!$I$1,MIN('day lookup'!$I$1-AK195,AJ196)))</f>
        <v>0</v>
      </c>
      <c r="AM196" s="56">
        <f t="shared" si="70"/>
        <v>102371.37</v>
      </c>
      <c r="AN196" s="56">
        <f>IF(D196="","",IF(AK196&lt;'day lookup'!$I$1,0,MIN(AK196-'day lookup'!$I$1,AJ196)))</f>
        <v>26.784224024449479</v>
      </c>
      <c r="AO196" s="318">
        <f t="shared" si="71"/>
        <v>27343.626374801657</v>
      </c>
      <c r="AP196" s="10">
        <f>IF(Revised_Input!F196&gt;0,Revised_Input!F196,IF(Input!F196&lt;990000,Input!F196,""))</f>
        <v>2146.7708333</v>
      </c>
      <c r="AQ196" s="262"/>
      <c r="AS196" s="262"/>
      <c r="AT196" s="259"/>
      <c r="AU196" s="260"/>
      <c r="BL196" s="251"/>
      <c r="BN196" s="251"/>
      <c r="BO196" s="251"/>
    </row>
    <row r="197" spans="1:67">
      <c r="A197" s="67" t="str">
        <f ca="1">OFFSET('day lookup'!$A$1,WEEKDAY(B197)-1,0)</f>
        <v>THU</v>
      </c>
      <c r="B197" s="28">
        <f>Input!A197</f>
        <v>43013</v>
      </c>
      <c r="C197" s="274">
        <f>IF(D197&lt;&gt;"",interp(D197,AreaCapacity!$A$3:$B$245,2),"")</f>
        <v>7740.7392662721895</v>
      </c>
      <c r="D197" s="10">
        <f>IF(AND(Revised_Input!B197&gt;0,Revised_Input!B197&lt;104000),Revised_Input!B197,IF(Input!B197&lt;990000,Input!B197,""))</f>
        <v>79137.679999999993</v>
      </c>
      <c r="E197" s="10">
        <f>IF(Revised_Input!G197&gt;0,Revised_Input!G197/1.9835,IF(Input!G197&lt;990000,Input!G197,""))</f>
        <v>1.3158799999999999</v>
      </c>
      <c r="F197" s="10">
        <f>IF(Revised_Input!C197&gt;0,Revised_Input!C197,IF(Input!C197&lt;990000,Input!C197,""))</f>
        <v>239.875</v>
      </c>
      <c r="G197" s="10">
        <f>IF(Revised_Input!D197&gt;0,Revised_Input!D197,IF(Input!D197&lt;990000,Input!D197,""))</f>
        <v>3.0412499999999998</v>
      </c>
      <c r="H197" s="190">
        <f t="shared" si="48"/>
        <v>236.83375000000001</v>
      </c>
      <c r="I197" s="267">
        <f t="shared" si="49"/>
        <v>144.42137187042931</v>
      </c>
      <c r="J197" s="417" t="str">
        <f>IF(Input!H197="","",Input!H197)</f>
        <v>N</v>
      </c>
      <c r="K197" s="285">
        <f t="shared" si="50"/>
        <v>0</v>
      </c>
      <c r="L197" s="181">
        <f>IF(D197="","",IF(J197="Y",I197+G197,MIN(Input!I197,I197+G197-K197)))</f>
        <v>110</v>
      </c>
      <c r="M197" s="181">
        <f t="shared" si="51"/>
        <v>106.95874999999999</v>
      </c>
      <c r="N197" s="294">
        <f>IF(Revised_Input!E197&gt;0,Revised_Input!E197,IF(Input!E197&lt;990000,Input!E197,""))</f>
        <v>2.21</v>
      </c>
      <c r="O197" s="286">
        <f t="shared" si="52"/>
        <v>68275.101242618271</v>
      </c>
      <c r="P197" s="10">
        <f t="shared" si="53"/>
        <v>0</v>
      </c>
      <c r="Q197" s="302">
        <f t="shared" si="54"/>
        <v>133.66599878804993</v>
      </c>
      <c r="R197" s="305">
        <f>IF(D197="","",IF(J197="Y",Input!M197,0))</f>
        <v>0</v>
      </c>
      <c r="S197" s="288">
        <f t="shared" si="55"/>
        <v>1064.1721438076611</v>
      </c>
      <c r="T197" s="285">
        <f>IF(D197="","",Input!L197)</f>
        <v>0</v>
      </c>
      <c r="U197" s="288">
        <f t="shared" si="56"/>
        <v>0</v>
      </c>
      <c r="V197" s="287">
        <f t="shared" si="57"/>
        <v>0</v>
      </c>
      <c r="W197" s="306">
        <f t="shared" si="58"/>
        <v>1064.1721438076611</v>
      </c>
      <c r="X197" s="132">
        <f>IF(D197="","",Input!K197)</f>
        <v>129.87</v>
      </c>
      <c r="Y197" s="288">
        <f t="shared" si="59"/>
        <v>19702.044845479824</v>
      </c>
      <c r="Z197" s="309">
        <f t="shared" si="60"/>
        <v>1710.4551545201696</v>
      </c>
      <c r="AA197" s="179">
        <f t="shared" si="61"/>
        <v>236.82875000000001</v>
      </c>
      <c r="AB197" s="179">
        <f>IF(D197="","",Input!N197)</f>
        <v>0</v>
      </c>
      <c r="AC197" s="179">
        <f t="shared" si="62"/>
        <v>236.83375000000001</v>
      </c>
      <c r="AD197" s="179">
        <f>IF(D197="","",Input!J197)</f>
        <v>236.83375000000001</v>
      </c>
      <c r="AE197" s="56">
        <f t="shared" si="63"/>
        <v>0</v>
      </c>
      <c r="AF197" s="289">
        <f t="shared" si="64"/>
        <v>0</v>
      </c>
      <c r="AG197" s="19">
        <f t="shared" si="65"/>
        <v>-4.9999999999954525E-3</v>
      </c>
      <c r="AH197" s="19">
        <f t="shared" si="66"/>
        <v>-14331.563354380869</v>
      </c>
      <c r="AI197" s="19">
        <f t="shared" si="67"/>
        <v>-28426.655913414455</v>
      </c>
      <c r="AJ197" s="317">
        <f t="shared" si="68"/>
        <v>71.697062499996548</v>
      </c>
      <c r="AK197" s="56">
        <f t="shared" si="69"/>
        <v>129790.30343730173</v>
      </c>
      <c r="AL197" s="56" t="b">
        <f>IF(D197="","",IF(AK196&lt;'day lookup'!$I$1,MIN('day lookup'!$I$1-AK196,AJ197)))</f>
        <v>0</v>
      </c>
      <c r="AM197" s="56">
        <f t="shared" si="70"/>
        <v>102371.37</v>
      </c>
      <c r="AN197" s="56">
        <f>IF(D197="","",IF(AK197&lt;'day lookup'!$I$1,0,MIN(AK197-'day lookup'!$I$1,AJ197)))</f>
        <v>71.697062499996548</v>
      </c>
      <c r="AO197" s="318">
        <f t="shared" si="71"/>
        <v>27415.323437301653</v>
      </c>
      <c r="AP197" s="10">
        <f>IF(Revised_Input!F197&gt;0,Revised_Input!F197,IF(Input!F197&lt;990000,Input!F197,""))</f>
        <v>2013.75</v>
      </c>
      <c r="AQ197" s="262"/>
      <c r="AS197" s="262"/>
      <c r="AT197" s="259"/>
      <c r="AU197" s="260"/>
      <c r="BL197" s="251"/>
      <c r="BN197" s="251"/>
      <c r="BO197" s="251"/>
    </row>
    <row r="198" spans="1:67">
      <c r="A198" s="67" t="str">
        <f ca="1">OFFSET('day lookup'!$A$1,WEEKDAY(B198)-1,0)</f>
        <v>FRI</v>
      </c>
      <c r="B198" s="28">
        <f>Input!A198</f>
        <v>43014</v>
      </c>
      <c r="C198" s="274">
        <f>IF(D198&lt;&gt;"",interp(D198,AreaCapacity!$A$3:$B$245,2),"")</f>
        <v>7740.4991124260359</v>
      </c>
      <c r="D198" s="10">
        <f>IF(AND(Revised_Input!B198&gt;0,Revised_Input!B198&lt;104000),Revised_Input!B198,IF(Input!B198&lt;990000,Input!B198,""))</f>
        <v>78934.75</v>
      </c>
      <c r="E198" s="10">
        <f>IF(Revised_Input!G198&gt;0,Revised_Input!G198/1.9835,IF(Input!G198&lt;990000,Input!G198,""))</f>
        <v>1.3158799999999999</v>
      </c>
      <c r="F198" s="10">
        <f>IF(Revised_Input!C198&gt;0,Revised_Input!C198,IF(Input!C198&lt;990000,Input!C198,""))</f>
        <v>233.89583329999999</v>
      </c>
      <c r="G198" s="10">
        <f>IF(Revised_Input!D198&gt;0,Revised_Input!D198,IF(Input!D198&lt;990000,Input!D198,""))</f>
        <v>3.1672916999999998</v>
      </c>
      <c r="H198" s="190">
        <f t="shared" si="48"/>
        <v>230.7285416</v>
      </c>
      <c r="I198" s="267">
        <f t="shared" si="49"/>
        <v>129.73537194031107</v>
      </c>
      <c r="J198" s="417" t="str">
        <f>IF(Input!H198="","",Input!H198)</f>
        <v>N</v>
      </c>
      <c r="K198" s="285">
        <f t="shared" si="50"/>
        <v>0</v>
      </c>
      <c r="L198" s="181">
        <f>IF(D198="","",IF(J198="Y",I198+G198,MIN(Input!I198,I198+G198-K198)))</f>
        <v>110</v>
      </c>
      <c r="M198" s="181">
        <f t="shared" si="51"/>
        <v>106.83270830000001</v>
      </c>
      <c r="N198" s="294">
        <f>IF(Revised_Input!E198&gt;0,Revised_Input!E198,IF(Input!E198&lt;990000,Input!E198,""))</f>
        <v>2.21</v>
      </c>
      <c r="O198" s="286">
        <f t="shared" si="52"/>
        <v>68279.484777618272</v>
      </c>
      <c r="P198" s="10">
        <f t="shared" si="53"/>
        <v>0</v>
      </c>
      <c r="Q198" s="302">
        <f t="shared" si="54"/>
        <v>133.66599878804993</v>
      </c>
      <c r="R198" s="305">
        <f>IF(D198="","",IF(J198="Y",Input!M198,0))</f>
        <v>0</v>
      </c>
      <c r="S198" s="288">
        <f t="shared" si="55"/>
        <v>1064.1721438076611</v>
      </c>
      <c r="T198" s="285">
        <f>IF(D198="","",Input!L198)</f>
        <v>0</v>
      </c>
      <c r="U198" s="288">
        <f t="shared" si="56"/>
        <v>0</v>
      </c>
      <c r="V198" s="287">
        <f t="shared" si="57"/>
        <v>0</v>
      </c>
      <c r="W198" s="306">
        <f t="shared" si="58"/>
        <v>1064.1721438076611</v>
      </c>
      <c r="X198" s="132">
        <f>IF(D198="","",Input!K198)</f>
        <v>123.9</v>
      </c>
      <c r="Y198" s="288">
        <f t="shared" si="59"/>
        <v>19947.800495479823</v>
      </c>
      <c r="Z198" s="309">
        <f t="shared" si="60"/>
        <v>1464.6995045201695</v>
      </c>
      <c r="AA198" s="179">
        <f t="shared" si="61"/>
        <v>230.73270830000001</v>
      </c>
      <c r="AB198" s="179">
        <f>IF(D198="","",Input!N198)</f>
        <v>0</v>
      </c>
      <c r="AC198" s="179">
        <f t="shared" si="62"/>
        <v>230.7285416</v>
      </c>
      <c r="AD198" s="179">
        <f>IF(D198="","",Input!J198)</f>
        <v>230.7285416</v>
      </c>
      <c r="AE198" s="56">
        <f t="shared" si="63"/>
        <v>0</v>
      </c>
      <c r="AF198" s="289">
        <f t="shared" si="64"/>
        <v>0</v>
      </c>
      <c r="AG198" s="19">
        <f t="shared" si="65"/>
        <v>4.1667000000131793E-3</v>
      </c>
      <c r="AH198" s="19">
        <f t="shared" si="66"/>
        <v>-14331.559187680868</v>
      </c>
      <c r="AI198" s="19">
        <f t="shared" si="67"/>
        <v>-28426.647648765003</v>
      </c>
      <c r="AJ198" s="317">
        <f t="shared" si="68"/>
        <v>42.817385350556989</v>
      </c>
      <c r="AK198" s="56">
        <f t="shared" si="69"/>
        <v>129833.12082265229</v>
      </c>
      <c r="AL198" s="56" t="b">
        <f>IF(D198="","",IF(AK197&lt;'day lookup'!$I$1,MIN('day lookup'!$I$1-AK197,AJ198)))</f>
        <v>0</v>
      </c>
      <c r="AM198" s="56">
        <f t="shared" si="70"/>
        <v>102371.37</v>
      </c>
      <c r="AN198" s="56">
        <f>IF(D198="","",IF(AK198&lt;'day lookup'!$I$1,0,MIN(AK198-'day lookup'!$I$1,AJ198)))</f>
        <v>42.817385350556989</v>
      </c>
      <c r="AO198" s="318">
        <f t="shared" si="71"/>
        <v>27458.140822652211</v>
      </c>
      <c r="AP198" s="10">
        <f>IF(Revised_Input!F198&gt;0,Revised_Input!F198,IF(Input!F198&lt;990000,Input!F198,""))</f>
        <v>2113.6458333</v>
      </c>
      <c r="AQ198" s="262"/>
      <c r="AS198" s="262"/>
      <c r="AT198" s="259"/>
      <c r="AU198" s="260"/>
      <c r="BL198" s="251"/>
      <c r="BN198" s="251"/>
      <c r="BO198" s="251"/>
    </row>
    <row r="199" spans="1:67">
      <c r="A199" s="67" t="str">
        <f ca="1">OFFSET('day lookup'!$A$1,WEEKDAY(B199)-1,0)</f>
        <v>SAT</v>
      </c>
      <c r="B199" s="28">
        <f>Input!A199</f>
        <v>43015</v>
      </c>
      <c r="C199" s="274">
        <f>IF(D199&lt;&gt;"",interp(D199,AreaCapacity!$A$3:$B$245,2),"")</f>
        <v>7740.2593609467458</v>
      </c>
      <c r="D199" s="10">
        <f>IF(AND(Revised_Input!B199&gt;0,Revised_Input!B199&lt;104000),Revised_Input!B199,IF(Input!B199&lt;990000,Input!B199,""))</f>
        <v>78732.160000000003</v>
      </c>
      <c r="E199" s="10">
        <f>IF(Revised_Input!G199&gt;0,Revised_Input!G199/1.9835,IF(Input!G199&lt;990000,Input!G199,""))</f>
        <v>1.3108299999999999</v>
      </c>
      <c r="F199" s="10">
        <f>IF(Revised_Input!C199&gt;0,Revised_Input!C199,IF(Input!C199&lt;990000,Input!C199,""))</f>
        <v>215.83333329999999</v>
      </c>
      <c r="G199" s="10">
        <f>IF(Revised_Input!D199&gt;0,Revised_Input!D199,IF(Input!D199&lt;990000,Input!D199,""))</f>
        <v>3.33</v>
      </c>
      <c r="H199" s="190">
        <f t="shared" si="48"/>
        <v>212.50333329999998</v>
      </c>
      <c r="I199" s="267">
        <f t="shared" si="49"/>
        <v>111.67652780718601</v>
      </c>
      <c r="J199" s="417" t="str">
        <f>IF(Input!H199="","",Input!H199)</f>
        <v>N</v>
      </c>
      <c r="K199" s="285">
        <f t="shared" si="50"/>
        <v>0</v>
      </c>
      <c r="L199" s="181">
        <f>IF(D199="","",IF(J199="Y",I199+G199,MIN(Input!I199,I199+G199-K199)))</f>
        <v>110</v>
      </c>
      <c r="M199" s="181">
        <f t="shared" si="51"/>
        <v>106.67</v>
      </c>
      <c r="N199" s="294">
        <f>IF(Revised_Input!E199&gt;0,Revised_Input!E199,IF(Input!E199&lt;990000,Input!E199,""))</f>
        <v>2.21</v>
      </c>
      <c r="O199" s="286">
        <f t="shared" si="52"/>
        <v>68283.868312618273</v>
      </c>
      <c r="P199" s="10">
        <f t="shared" si="53"/>
        <v>0</v>
      </c>
      <c r="Q199" s="302">
        <f t="shared" si="54"/>
        <v>133.66599878804993</v>
      </c>
      <c r="R199" s="305">
        <f>IF(D199="","",IF(J199="Y",Input!M199,0))</f>
        <v>0</v>
      </c>
      <c r="S199" s="288">
        <f t="shared" si="55"/>
        <v>1064.1721438076611</v>
      </c>
      <c r="T199" s="285">
        <f>IF(D199="","",Input!L199)</f>
        <v>0</v>
      </c>
      <c r="U199" s="288">
        <f t="shared" si="56"/>
        <v>0</v>
      </c>
      <c r="V199" s="287">
        <f t="shared" si="57"/>
        <v>0</v>
      </c>
      <c r="W199" s="306">
        <f t="shared" si="58"/>
        <v>1064.1721438076611</v>
      </c>
      <c r="X199" s="132">
        <f>IF(D199="","",Input!K199)</f>
        <v>105.83</v>
      </c>
      <c r="Y199" s="288">
        <f t="shared" si="59"/>
        <v>20157.714300479824</v>
      </c>
      <c r="Z199" s="309">
        <f t="shared" si="60"/>
        <v>1254.7856995201696</v>
      </c>
      <c r="AA199" s="179">
        <f t="shared" si="61"/>
        <v>212.5</v>
      </c>
      <c r="AB199" s="179">
        <f>IF(D199="","",Input!N199)</f>
        <v>0</v>
      </c>
      <c r="AC199" s="179">
        <f t="shared" si="62"/>
        <v>212.50333329999998</v>
      </c>
      <c r="AD199" s="179">
        <f>IF(D199="","",Input!J199)</f>
        <v>212.50333329999998</v>
      </c>
      <c r="AE199" s="56">
        <f t="shared" si="63"/>
        <v>0</v>
      </c>
      <c r="AF199" s="289">
        <f t="shared" si="64"/>
        <v>0</v>
      </c>
      <c r="AG199" s="19">
        <f t="shared" si="65"/>
        <v>-3.3332999999799995E-3</v>
      </c>
      <c r="AH199" s="19">
        <f t="shared" si="66"/>
        <v>-14331.562520980868</v>
      </c>
      <c r="AI199" s="19">
        <f t="shared" si="67"/>
        <v>-28426.654260365551</v>
      </c>
      <c r="AJ199" s="317">
        <f t="shared" si="68"/>
        <v>7.3304166005534377</v>
      </c>
      <c r="AK199" s="56">
        <f t="shared" si="69"/>
        <v>129840.45123925284</v>
      </c>
      <c r="AL199" s="56" t="b">
        <f>IF(D199="","",IF(AK198&lt;'day lookup'!$I$1,MIN('day lookup'!$I$1-AK198,AJ199)))</f>
        <v>0</v>
      </c>
      <c r="AM199" s="56">
        <f t="shared" si="70"/>
        <v>102371.37</v>
      </c>
      <c r="AN199" s="56">
        <f>IF(D199="","",IF(AK199&lt;'day lookup'!$I$1,0,MIN(AK199-'day lookup'!$I$1,AJ199)))</f>
        <v>7.3304166005534377</v>
      </c>
      <c r="AO199" s="318">
        <f t="shared" si="71"/>
        <v>27465.471239252765</v>
      </c>
      <c r="AP199" s="10">
        <f>IF(Revised_Input!F199&gt;0,Revised_Input!F199,IF(Input!F199&lt;990000,Input!F199,""))</f>
        <v>2162.8125</v>
      </c>
      <c r="AQ199" s="262"/>
      <c r="AS199" s="262"/>
      <c r="AT199" s="259"/>
      <c r="AU199" s="260"/>
      <c r="BL199" s="251"/>
      <c r="BN199" s="251"/>
      <c r="BO199" s="251"/>
    </row>
    <row r="200" spans="1:67">
      <c r="A200" s="67" t="str">
        <f ca="1">OFFSET('day lookup'!$A$1,WEEKDAY(B200)-1,0)</f>
        <v>SUN</v>
      </c>
      <c r="B200" s="28">
        <f>Input!A200</f>
        <v>43016</v>
      </c>
      <c r="C200" s="274">
        <f>IF(D200&lt;&gt;"",interp(D200,AreaCapacity!$A$3:$B$245,2),"")</f>
        <v>7740.0205207100589</v>
      </c>
      <c r="D200" s="10">
        <f>IF(AND(Revised_Input!B200&gt;0,Revised_Input!B200&lt;104000),Revised_Input!B200,IF(Input!B200&lt;990000,Input!B200,""))</f>
        <v>78530.34</v>
      </c>
      <c r="E200" s="10">
        <f>IF(Revised_Input!G200&gt;0,Revised_Input!G200/1.9835,IF(Input!G200&lt;990000,Input!G200,""))</f>
        <v>1.3108299999999999</v>
      </c>
      <c r="F200" s="10">
        <f>IF(Revised_Input!C200&gt;0,Revised_Input!C200,IF(Input!C200&lt;990000,Input!C200,""))</f>
        <v>209.6875</v>
      </c>
      <c r="G200" s="10">
        <f>IF(Revised_Input!D200&gt;0,Revised_Input!D200,IF(Input!D200&lt;990000,Input!D200,""))</f>
        <v>3.3301042000000001</v>
      </c>
      <c r="H200" s="190">
        <f t="shared" si="48"/>
        <v>206.35739580000001</v>
      </c>
      <c r="I200" s="267">
        <f t="shared" si="49"/>
        <v>105.91879297922512</v>
      </c>
      <c r="J200" s="417" t="str">
        <f>IF(Input!H200="","",Input!H200)</f>
        <v>N</v>
      </c>
      <c r="K200" s="285">
        <f t="shared" si="50"/>
        <v>0</v>
      </c>
      <c r="L200" s="181">
        <f>IF(D200="","",IF(J200="Y",I200+G200,MIN(Input!I200,I200+G200-K200)))</f>
        <v>109.24889717922511</v>
      </c>
      <c r="M200" s="181">
        <f t="shared" si="51"/>
        <v>105.91879297922512</v>
      </c>
      <c r="N200" s="294">
        <f>IF(Revised_Input!E200&gt;0,Revised_Input!E200,IF(Input!E200&lt;990000,Input!E200,""))</f>
        <v>2.21</v>
      </c>
      <c r="O200" s="286">
        <f t="shared" si="52"/>
        <v>68288.251847618274</v>
      </c>
      <c r="P200" s="10">
        <f t="shared" si="53"/>
        <v>0</v>
      </c>
      <c r="Q200" s="302">
        <f t="shared" si="54"/>
        <v>133.66599878804993</v>
      </c>
      <c r="R200" s="305">
        <f>IF(D200="","",IF(J200="Y",Input!M200,0))</f>
        <v>0</v>
      </c>
      <c r="S200" s="288">
        <f t="shared" si="55"/>
        <v>1064.1721438076611</v>
      </c>
      <c r="T200" s="285">
        <f>IF(D200="","",Input!L200)</f>
        <v>0</v>
      </c>
      <c r="U200" s="288">
        <f t="shared" si="56"/>
        <v>0</v>
      </c>
      <c r="V200" s="287">
        <f t="shared" si="57"/>
        <v>0</v>
      </c>
      <c r="W200" s="306">
        <f t="shared" si="58"/>
        <v>1064.1721438076611</v>
      </c>
      <c r="X200" s="132">
        <f>IF(D200="","",Input!K200)</f>
        <v>100.43860282077489</v>
      </c>
      <c r="Y200" s="288">
        <f t="shared" si="59"/>
        <v>20356.934269174832</v>
      </c>
      <c r="Z200" s="309">
        <f t="shared" si="60"/>
        <v>1055.5657308251625</v>
      </c>
      <c r="AA200" s="179">
        <f t="shared" si="61"/>
        <v>206.35739580000001</v>
      </c>
      <c r="AB200" s="179">
        <f>IF(D200="","",Input!N200)</f>
        <v>0</v>
      </c>
      <c r="AC200" s="179">
        <f t="shared" si="62"/>
        <v>206.35739580000001</v>
      </c>
      <c r="AD200" s="179">
        <f>IF(D200="","",Input!J200)</f>
        <v>206.35739580000001</v>
      </c>
      <c r="AE200" s="56">
        <f t="shared" si="63"/>
        <v>0</v>
      </c>
      <c r="AF200" s="289">
        <f t="shared" si="64"/>
        <v>0</v>
      </c>
      <c r="AG200" s="19">
        <f t="shared" si="65"/>
        <v>0</v>
      </c>
      <c r="AH200" s="19">
        <f t="shared" si="66"/>
        <v>-14331.562520980868</v>
      </c>
      <c r="AI200" s="19">
        <f t="shared" si="67"/>
        <v>-28426.654260365551</v>
      </c>
      <c r="AJ200" s="317">
        <f t="shared" si="68"/>
        <v>0</v>
      </c>
      <c r="AK200" s="56">
        <f t="shared" si="69"/>
        <v>129840.45123925284</v>
      </c>
      <c r="AL200" s="56" t="b">
        <f>IF(D200="","",IF(AK199&lt;'day lookup'!$I$1,MIN('day lookup'!$I$1-AK199,AJ200)))</f>
        <v>0</v>
      </c>
      <c r="AM200" s="56">
        <f t="shared" si="70"/>
        <v>102371.37</v>
      </c>
      <c r="AN200" s="56">
        <f>IF(D200="","",IF(AK200&lt;'day lookup'!$I$1,0,MIN(AK200-'day lookup'!$I$1,AJ200)))</f>
        <v>0</v>
      </c>
      <c r="AO200" s="318">
        <f t="shared" si="71"/>
        <v>27465.471239252765</v>
      </c>
      <c r="AP200" s="10">
        <f>IF(Revised_Input!F200&gt;0,Revised_Input!F200,IF(Input!F200&lt;990000,Input!F200,""))</f>
        <v>2043.0208333</v>
      </c>
      <c r="AQ200" s="262"/>
      <c r="AS200" s="262"/>
      <c r="AT200" s="259"/>
      <c r="AU200" s="260"/>
      <c r="BL200" s="251"/>
      <c r="BN200" s="251"/>
      <c r="BO200" s="251"/>
    </row>
    <row r="201" spans="1:67">
      <c r="A201" s="67" t="str">
        <f ca="1">OFFSET('day lookup'!$A$1,WEEKDAY(B201)-1,0)</f>
        <v>MON</v>
      </c>
      <c r="B201" s="28">
        <f>Input!A201</f>
        <v>43017</v>
      </c>
      <c r="C201" s="274">
        <f>IF(D201&lt;&gt;"",interp(D201,AreaCapacity!$A$3:$B$245,2),"")</f>
        <v>7739.8600238663485</v>
      </c>
      <c r="D201" s="10">
        <f>IF(AND(Revised_Input!B201&gt;0,Revised_Input!B201&lt;104000),Revised_Input!B201,IF(Input!B201&lt;990000,Input!B201,""))</f>
        <v>78395.7</v>
      </c>
      <c r="E201" s="10">
        <f>IF(Revised_Input!G201&gt;0,Revised_Input!G201/1.9835,IF(Input!G201&lt;990000,Input!G201,""))</f>
        <v>1.3108299999999999</v>
      </c>
      <c r="F201" s="10">
        <f>IF(Revised_Input!C201&gt;0,Revised_Input!C201,IF(Input!C201&lt;990000,Input!C201,""))</f>
        <v>174.77083329999999</v>
      </c>
      <c r="G201" s="10">
        <f>IF(Revised_Input!D201&gt;0,Revised_Input!D201,IF(Input!D201&lt;990000,Input!D201,""))</f>
        <v>3.3875000000000002</v>
      </c>
      <c r="H201" s="190">
        <f t="shared" si="48"/>
        <v>171.3833333</v>
      </c>
      <c r="I201" s="267">
        <f t="shared" si="49"/>
        <v>104.81415321681401</v>
      </c>
      <c r="J201" s="417" t="str">
        <f>IF(Input!H201="","",Input!H201)</f>
        <v>N</v>
      </c>
      <c r="K201" s="285">
        <f t="shared" si="50"/>
        <v>0</v>
      </c>
      <c r="L201" s="181">
        <f>IF(D201="","",IF(J201="Y",I201+G201,MIN(Input!I201,I201+G201-K201)))</f>
        <v>108.20165321681401</v>
      </c>
      <c r="M201" s="181">
        <f t="shared" si="51"/>
        <v>104.81415321681401</v>
      </c>
      <c r="N201" s="294">
        <f>IF(Revised_Input!E201&gt;0,Revised_Input!E201,IF(Input!E201&lt;990000,Input!E201,""))</f>
        <v>2.21</v>
      </c>
      <c r="O201" s="286">
        <f t="shared" si="52"/>
        <v>68292.635382618275</v>
      </c>
      <c r="P201" s="10">
        <f t="shared" si="53"/>
        <v>0</v>
      </c>
      <c r="Q201" s="302">
        <f t="shared" si="54"/>
        <v>133.66599878804993</v>
      </c>
      <c r="R201" s="305">
        <f>IF(D201="","",IF(J201="Y",Input!M201,0))</f>
        <v>0</v>
      </c>
      <c r="S201" s="288">
        <f t="shared" si="55"/>
        <v>1064.1721438076611</v>
      </c>
      <c r="T201" s="285">
        <f>IF(D201="","",Input!L201)</f>
        <v>0</v>
      </c>
      <c r="U201" s="288">
        <f t="shared" si="56"/>
        <v>0</v>
      </c>
      <c r="V201" s="287">
        <f t="shared" si="57"/>
        <v>0</v>
      </c>
      <c r="W201" s="306">
        <f t="shared" si="58"/>
        <v>1064.1721438076611</v>
      </c>
      <c r="X201" s="132">
        <f>IF(D201="","",Input!K201)</f>
        <v>66.569180083185998</v>
      </c>
      <c r="Y201" s="182">
        <f t="shared" si="59"/>
        <v>20488.974237869832</v>
      </c>
      <c r="Z201" s="700">
        <f t="shared" si="60"/>
        <v>923.52576213016312</v>
      </c>
      <c r="AA201" s="182">
        <f t="shared" si="61"/>
        <v>171.3833333</v>
      </c>
      <c r="AB201" s="182">
        <f>IF(D201="","",Input!N201)</f>
        <v>0</v>
      </c>
      <c r="AC201" s="182">
        <f t="shared" si="62"/>
        <v>171.3833333</v>
      </c>
      <c r="AD201" s="182">
        <f>IF(D201="","",Input!J201)</f>
        <v>171.3833333</v>
      </c>
      <c r="AE201" s="56">
        <f t="shared" si="63"/>
        <v>0</v>
      </c>
      <c r="AF201" s="289">
        <f t="shared" si="64"/>
        <v>0</v>
      </c>
      <c r="AG201" s="19">
        <f t="shared" si="65"/>
        <v>0</v>
      </c>
      <c r="AH201" s="19">
        <f t="shared" si="66"/>
        <v>-14331.562520980868</v>
      </c>
      <c r="AI201" s="19">
        <f t="shared" si="67"/>
        <v>-28426.654260365551</v>
      </c>
      <c r="AJ201" s="317">
        <f t="shared" si="68"/>
        <v>0</v>
      </c>
      <c r="AK201" s="56">
        <f t="shared" si="69"/>
        <v>129840.45123925284</v>
      </c>
      <c r="AL201" s="56" t="b">
        <f>IF(D201="","",IF(AK200&lt;'day lookup'!$I$1,MIN('day lookup'!$I$1-AK200,AJ201)))</f>
        <v>0</v>
      </c>
      <c r="AM201" s="56">
        <f t="shared" si="70"/>
        <v>102371.37</v>
      </c>
      <c r="AN201" s="56">
        <f>IF(D201="","",IF(AK201&lt;'day lookup'!$I$1,0,MIN(AK201-'day lookup'!$I$1,AJ201)))</f>
        <v>0</v>
      </c>
      <c r="AO201" s="318">
        <f t="shared" si="71"/>
        <v>27465.471239252765</v>
      </c>
      <c r="AP201" s="10">
        <f>IF(Revised_Input!F201&gt;0,Revised_Input!F201,IF(Input!F201&lt;990000,Input!F201,""))</f>
        <v>1930.4166667</v>
      </c>
      <c r="AQ201" s="262"/>
      <c r="AS201" s="262"/>
      <c r="AT201" s="259"/>
      <c r="AU201" s="260"/>
      <c r="BL201" s="251"/>
      <c r="BN201" s="251"/>
      <c r="BO201" s="251"/>
    </row>
    <row r="202" spans="1:67">
      <c r="A202" s="67" t="str">
        <f ca="1">OFFSET('day lookup'!$A$1,WEEKDAY(B202)-1,0)</f>
        <v>TUE</v>
      </c>
      <c r="B202" s="28">
        <f>Input!A202</f>
        <v>43018</v>
      </c>
      <c r="C202" s="274">
        <f>IF(D202&lt;&gt;"",interp(D202,AreaCapacity!$A$3:$B$245,2),"")</f>
        <v>7739.7200715990457</v>
      </c>
      <c r="D202" s="10">
        <f>IF(AND(Revised_Input!B202&gt;0,Revised_Input!B202&lt;104000),Revised_Input!B202,IF(Input!B202&lt;990000,Input!B202,""))</f>
        <v>78278.42</v>
      </c>
      <c r="E202" s="10">
        <f>IF(Revised_Input!G202&gt;0,Revised_Input!G202/1.9835,IF(Input!G202&lt;990000,Input!G202,""))</f>
        <v>1.3108299999999999</v>
      </c>
      <c r="F202" s="10">
        <f>IF(Revised_Input!C202&gt;0,Revised_Input!C202,IF(Input!C202&lt;990000,Input!C202,""))</f>
        <v>158.79166670000001</v>
      </c>
      <c r="G202" s="10">
        <f>IF(Revised_Input!D202&gt;0,Revised_Input!D202,IF(Input!D202&lt;990000,Input!D202,""))</f>
        <v>3.33</v>
      </c>
      <c r="H202" s="190">
        <f t="shared" si="48"/>
        <v>155.46166669999999</v>
      </c>
      <c r="I202" s="267">
        <f t="shared" si="49"/>
        <v>97.644692313814545</v>
      </c>
      <c r="J202" s="417" t="str">
        <f>IF(Input!H202="","",Input!H202)</f>
        <v>N</v>
      </c>
      <c r="K202" s="285">
        <f t="shared" si="50"/>
        <v>0</v>
      </c>
      <c r="L202" s="181">
        <f>IF(D202="","",IF(J202="Y",I202+G202,MIN(Input!I202,I202+G202-K202)))</f>
        <v>100.97469231381454</v>
      </c>
      <c r="M202" s="181">
        <f t="shared" si="51"/>
        <v>97.644692313814545</v>
      </c>
      <c r="N202" s="294">
        <f>IF(Revised_Input!E202&gt;0,Revised_Input!E202,IF(Input!E202&lt;990000,Input!E202,""))</f>
        <v>2.21</v>
      </c>
      <c r="O202" s="286">
        <f t="shared" si="52"/>
        <v>68297.018917618276</v>
      </c>
      <c r="P202" s="10">
        <f t="shared" si="53"/>
        <v>0</v>
      </c>
      <c r="Q202" s="302">
        <f t="shared" si="54"/>
        <v>133.66599878804993</v>
      </c>
      <c r="R202" s="305">
        <f>IF(D202="","",IF(J202="Y",Input!M202,0))</f>
        <v>0</v>
      </c>
      <c r="S202" s="288">
        <f t="shared" si="55"/>
        <v>1064.1721438076611</v>
      </c>
      <c r="T202" s="285">
        <f>IF(D202="","",Input!L202)</f>
        <v>0</v>
      </c>
      <c r="U202" s="288">
        <f t="shared" si="56"/>
        <v>0</v>
      </c>
      <c r="V202" s="287">
        <f t="shared" si="57"/>
        <v>0</v>
      </c>
      <c r="W202" s="306">
        <f t="shared" si="58"/>
        <v>1064.1721438076611</v>
      </c>
      <c r="X202" s="132">
        <f>IF(D202="","",Input!K202)</f>
        <v>57.82</v>
      </c>
      <c r="Y202" s="182">
        <f t="shared" si="59"/>
        <v>20603.660207869831</v>
      </c>
      <c r="Z202" s="700">
        <f t="shared" si="60"/>
        <v>808.83979213016312</v>
      </c>
      <c r="AA202" s="182">
        <f t="shared" si="61"/>
        <v>155.46469231381454</v>
      </c>
      <c r="AB202" s="182">
        <f>IF(D202="","",Input!N202)</f>
        <v>0</v>
      </c>
      <c r="AC202" s="182">
        <f t="shared" si="62"/>
        <v>155.46166669999999</v>
      </c>
      <c r="AD202" s="182">
        <f>IF(D202="","",Input!J202)</f>
        <v>155.46166669999999</v>
      </c>
      <c r="AE202" s="56">
        <f t="shared" si="63"/>
        <v>0</v>
      </c>
      <c r="AF202" s="289">
        <f t="shared" si="64"/>
        <v>0</v>
      </c>
      <c r="AG202" s="19">
        <f t="shared" si="65"/>
        <v>3.0256138145432487E-3</v>
      </c>
      <c r="AH202" s="19">
        <f t="shared" si="66"/>
        <v>-14331.559495367053</v>
      </c>
      <c r="AI202" s="19">
        <f t="shared" si="67"/>
        <v>-28426.648259060552</v>
      </c>
      <c r="AJ202" s="317">
        <f t="shared" si="68"/>
        <v>0</v>
      </c>
      <c r="AK202" s="56">
        <f t="shared" si="69"/>
        <v>129840.45123925284</v>
      </c>
      <c r="AL202" s="56" t="b">
        <f>IF(D202="","",IF(AK201&lt;'day lookup'!$I$1,MIN('day lookup'!$I$1-AK201,AJ202)))</f>
        <v>0</v>
      </c>
      <c r="AM202" s="56">
        <f t="shared" si="70"/>
        <v>102371.37</v>
      </c>
      <c r="AN202" s="56">
        <f>IF(D202="","",IF(AK202&lt;'day lookup'!$I$1,0,MIN(AK202-'day lookup'!$I$1,AJ202)))</f>
        <v>0</v>
      </c>
      <c r="AO202" s="318">
        <f t="shared" si="71"/>
        <v>27465.471239252765</v>
      </c>
      <c r="AP202" s="10">
        <f>IF(Revised_Input!F202&gt;0,Revised_Input!F202,IF(Input!F202&lt;990000,Input!F202,""))</f>
        <v>1941.25</v>
      </c>
      <c r="AQ202" s="262"/>
      <c r="AS202" s="262"/>
      <c r="AT202" s="259"/>
      <c r="AU202" s="260"/>
      <c r="BL202" s="251"/>
      <c r="BN202" s="251"/>
      <c r="BO202" s="251"/>
    </row>
    <row r="203" spans="1:67">
      <c r="A203" s="67" t="str">
        <f ca="1">OFFSET('day lookup'!$A$1,WEEKDAY(B203)-1,0)</f>
        <v>WED</v>
      </c>
      <c r="B203" s="28">
        <f>Input!A203</f>
        <v>43019</v>
      </c>
      <c r="C203" s="274">
        <f>IF(D203&lt;&gt;"",interp(D203,AreaCapacity!$A$3:$B$245,2),"")</f>
        <v>7739.559725536993</v>
      </c>
      <c r="D203" s="10">
        <f>IF(AND(Revised_Input!B203&gt;0,Revised_Input!B203&lt;104000),Revised_Input!B203,IF(Input!B203&lt;990000,Input!B203,""))</f>
        <v>78144.05</v>
      </c>
      <c r="E203" s="10">
        <f>IF(Revised_Input!G203&gt;0,Revised_Input!G203/1.9835,IF(Input!G203&lt;990000,Input!G203,""))</f>
        <v>1.30579</v>
      </c>
      <c r="F203" s="10">
        <f>IF(Revised_Input!C203&gt;0,Revised_Input!C203,IF(Input!C203&lt;990000,Input!C203,""))</f>
        <v>158.79166670000001</v>
      </c>
      <c r="G203" s="10">
        <f>IF(Revised_Input!D203&gt;0,Revised_Input!D203,IF(Input!D203&lt;990000,Input!D203,""))</f>
        <v>3.33</v>
      </c>
      <c r="H203" s="190">
        <f t="shared" ref="H203:H231" si="72">IF(D203="","",F203-G203)</f>
        <v>155.46166669999999</v>
      </c>
      <c r="I203" s="267">
        <f t="shared" ref="I203:I231" si="73">IF(D203="","",(D203-D202)/1.9835+E203+H203)</f>
        <v>89.023569631688758</v>
      </c>
      <c r="J203" s="417" t="str">
        <f>IF(Input!H203="","",Input!H203)</f>
        <v>N</v>
      </c>
      <c r="K203" s="285">
        <f t="shared" ref="K203:K231" si="74">IF(D203="","",IF(J203="Y",E203,0))</f>
        <v>0</v>
      </c>
      <c r="L203" s="181">
        <f>IF(D203="","",IF(J203="Y",I203+G203,MIN(Input!I203,I203+G203-K203)))</f>
        <v>92.353569631688757</v>
      </c>
      <c r="M203" s="181">
        <f t="shared" ref="M203:M231" si="75">IF(D203="","",MAX(L203-G203,0))</f>
        <v>89.023569631688758</v>
      </c>
      <c r="N203" s="294">
        <f>IF(Revised_Input!E203&gt;0,Revised_Input!E203,IF(Input!E203&lt;990000,Input!E203,""))</f>
        <v>2.21</v>
      </c>
      <c r="O203" s="286">
        <f t="shared" ref="O203:O231" si="76">IF(D203="","",O202+N203*1.9835)</f>
        <v>68301.402452618277</v>
      </c>
      <c r="P203" s="10">
        <f t="shared" ref="P203:P231" si="77">IF(D203="","",IF(J203="Y",N203,0))</f>
        <v>0</v>
      </c>
      <c r="Q203" s="302">
        <f t="shared" ref="Q203:Q231" si="78">IF(D203="","",IF(J203="Y",(N203*1.9835)+Q202,Q202))</f>
        <v>133.66599878804993</v>
      </c>
      <c r="R203" s="305">
        <f>IF(D203="","",IF(J203="Y",Input!M203,0))</f>
        <v>0</v>
      </c>
      <c r="S203" s="288">
        <f t="shared" ref="S203:S231" si="79">IF(D203="","",(R203*1.9835)+S202)</f>
        <v>1064.1721438076611</v>
      </c>
      <c r="T203" s="285">
        <f>IF(D203="","",Input!L203)</f>
        <v>0</v>
      </c>
      <c r="U203" s="288">
        <f t="shared" ref="U203:U231" si="80">IF(D203="","",(T203*1.9835)+U202)</f>
        <v>0</v>
      </c>
      <c r="V203" s="287">
        <f t="shared" ref="V203:V231" si="81">IF(D203="","",R203+T203)</f>
        <v>0</v>
      </c>
      <c r="W203" s="306">
        <f t="shared" ref="W203:W231" si="82">IF(D203="","",(V203*1.9835)+W202)</f>
        <v>1064.1721438076611</v>
      </c>
      <c r="X203" s="132">
        <f>IF(D203="","",Input!K203)</f>
        <v>66.44</v>
      </c>
      <c r="Y203" s="288">
        <f t="shared" ref="Y203:Y231" si="83">IF(D203="","",(X203*1.9835)+Y202)</f>
        <v>20735.44394786983</v>
      </c>
      <c r="Z203" s="701">
        <f t="shared" ref="Z203:Z231" si="84">IF(D203="","",Z202-X203*1.9835)</f>
        <v>677.05605213016315</v>
      </c>
      <c r="AA203" s="179">
        <f t="shared" ref="AA203:AA231" si="85">IF(D203="","",M203+P203+V203+X203)</f>
        <v>155.46356963168876</v>
      </c>
      <c r="AB203" s="179">
        <f>IF(D203="","",Input!N203)</f>
        <v>0</v>
      </c>
      <c r="AC203" s="179">
        <f t="shared" ref="AC203:AC231" si="86">IF(D203="","",H203)</f>
        <v>155.46166669999999</v>
      </c>
      <c r="AD203" s="179">
        <f>IF(D203="","",Input!J203)</f>
        <v>155.46166669999999</v>
      </c>
      <c r="AE203" s="56">
        <f t="shared" ref="AE203:AE231" si="87">IF(D203="","",AC203-AD203)</f>
        <v>0</v>
      </c>
      <c r="AF203" s="289">
        <f t="shared" ref="AF203:AF231" si="88">IF(D203="","",IF(F203-250&lt;0,0,F203-250))</f>
        <v>0</v>
      </c>
      <c r="AG203" s="19">
        <f t="shared" ref="AG203:AG231" si="89">IF(D203="","",AA203-AC203+AB203)</f>
        <v>1.9029316887611003E-3</v>
      </c>
      <c r="AH203" s="19">
        <f t="shared" ref="AH203:AH231" si="90">IF(D203="","",AH202+AG203)</f>
        <v>-14331.557592435365</v>
      </c>
      <c r="AI203" s="19">
        <f t="shared" ref="AI203:AI231" si="91">IF(D203="","",AH203*1.9835)</f>
        <v>-28426.644484595548</v>
      </c>
      <c r="AJ203" s="317">
        <f t="shared" ref="AJ203:AJ231" si="92">IF(D203="","",MAX(((I203-M203)-(E203-K203))*1.9835,0))</f>
        <v>0</v>
      </c>
      <c r="AK203" s="56">
        <f t="shared" ref="AK203:AK231" si="93">IF(D203="","",AK202+AJ203)</f>
        <v>129840.45123925284</v>
      </c>
      <c r="AL203" s="56" t="b">
        <f>IF(D203="","",IF(AK202&lt;'day lookup'!$I$1,MIN('day lookup'!$I$1-AK202,AJ203)))</f>
        <v>0</v>
      </c>
      <c r="AM203" s="56">
        <f t="shared" ref="AM203:AM231" si="94">IF(D203="","",AM202+AL203)</f>
        <v>102371.37</v>
      </c>
      <c r="AN203" s="56">
        <f>IF(D203="","",IF(AK203&lt;'day lookup'!$I$1,0,MIN(AK203-'day lookup'!$I$1,AJ203)))</f>
        <v>0</v>
      </c>
      <c r="AO203" s="318">
        <f t="shared" ref="AO203:AO231" si="95">IF(D203="","",AO202+AN203)</f>
        <v>27465.471239252765</v>
      </c>
      <c r="AP203" s="10">
        <f>IF(Revised_Input!F203&gt;0,Revised_Input!F203,IF(Input!F203&lt;990000,Input!F203,""))</f>
        <v>1717.9166667</v>
      </c>
      <c r="AQ203" s="262"/>
      <c r="AS203" s="262"/>
      <c r="AT203" s="259"/>
      <c r="AU203" s="260"/>
      <c r="BL203" s="251"/>
      <c r="BN203" s="251"/>
      <c r="BO203" s="251"/>
    </row>
    <row r="204" spans="1:67">
      <c r="A204" s="67" t="str">
        <f ca="1">OFFSET('day lookup'!$A$1,WEEKDAY(B204)-1,0)</f>
        <v>THU</v>
      </c>
      <c r="B204" s="28">
        <f>Input!A204</f>
        <v>43020</v>
      </c>
      <c r="C204" s="274">
        <f>IF(D204&lt;&gt;"",interp(D204,AreaCapacity!$A$3:$B$245,2),"")</f>
        <v>7739.4097971360379</v>
      </c>
      <c r="D204" s="10">
        <f>IF(AND(Revised_Input!B204&gt;0,Revised_Input!B204&lt;104000),Revised_Input!B204,IF(Input!B204&lt;990000,Input!B204,""))</f>
        <v>78018.41</v>
      </c>
      <c r="E204" s="10">
        <f>IF(Revised_Input!G204&gt;0,Revised_Input!G204/1.9835,IF(Input!G204&lt;990000,Input!G204,""))</f>
        <v>1.30579</v>
      </c>
      <c r="F204" s="10">
        <f>IF(Revised_Input!C204&gt;0,Revised_Input!C204,IF(Input!C204&lt;990000,Input!C204,""))</f>
        <v>158.75</v>
      </c>
      <c r="G204" s="10">
        <f>IF(Revised_Input!D204&gt;0,Revised_Input!D204,IF(Input!D204&lt;990000,Input!D204,""))</f>
        <v>3.3231250000000001</v>
      </c>
      <c r="H204" s="190">
        <f t="shared" si="72"/>
        <v>155.426875</v>
      </c>
      <c r="I204" s="267">
        <f t="shared" si="73"/>
        <v>93.390088745903995</v>
      </c>
      <c r="J204" s="417" t="str">
        <f>IF(Input!H204="","",Input!H204)</f>
        <v>N</v>
      </c>
      <c r="K204" s="285">
        <f t="shared" si="74"/>
        <v>0</v>
      </c>
      <c r="L204" s="181">
        <f>IF(D204="","",IF(J204="Y",I204+G204,MIN(Input!I204,I204+G204-K204)))</f>
        <v>96.713213745904</v>
      </c>
      <c r="M204" s="181">
        <f t="shared" si="75"/>
        <v>93.390088745903995</v>
      </c>
      <c r="N204" s="294">
        <f>IF(Revised_Input!E204&gt;0,Revised_Input!E204,IF(Input!E204&lt;990000,Input!E204,""))</f>
        <v>2.21</v>
      </c>
      <c r="O204" s="286">
        <f t="shared" si="76"/>
        <v>68305.785987618277</v>
      </c>
      <c r="P204" s="10">
        <f t="shared" si="77"/>
        <v>0</v>
      </c>
      <c r="Q204" s="302">
        <f t="shared" si="78"/>
        <v>133.66599878804993</v>
      </c>
      <c r="R204" s="305">
        <f>IF(D204="","",IF(J204="Y",Input!M204,0))</f>
        <v>0</v>
      </c>
      <c r="S204" s="288">
        <f t="shared" si="79"/>
        <v>1064.1721438076611</v>
      </c>
      <c r="T204" s="285">
        <f>IF(D204="","",Input!L204)</f>
        <v>0</v>
      </c>
      <c r="U204" s="288">
        <f t="shared" si="80"/>
        <v>0</v>
      </c>
      <c r="V204" s="287">
        <f t="shared" si="81"/>
        <v>0</v>
      </c>
      <c r="W204" s="306">
        <f t="shared" si="82"/>
        <v>1064.1721438076611</v>
      </c>
      <c r="X204" s="132">
        <f>IF(D204="","",Input!K204)</f>
        <v>62.036786254096</v>
      </c>
      <c r="Y204" s="288">
        <f t="shared" si="83"/>
        <v>20858.493913404829</v>
      </c>
      <c r="Z204" s="701">
        <f t="shared" si="84"/>
        <v>554.00608659516377</v>
      </c>
      <c r="AA204" s="179">
        <f t="shared" si="85"/>
        <v>155.426875</v>
      </c>
      <c r="AB204" s="179">
        <f>IF(D204="","",Input!N204)</f>
        <v>0</v>
      </c>
      <c r="AC204" s="179">
        <f t="shared" si="86"/>
        <v>155.426875</v>
      </c>
      <c r="AD204" s="179">
        <f>IF(D204="","",Input!J204)</f>
        <v>155.426875</v>
      </c>
      <c r="AE204" s="56">
        <f t="shared" si="87"/>
        <v>0</v>
      </c>
      <c r="AF204" s="289">
        <f t="shared" si="88"/>
        <v>0</v>
      </c>
      <c r="AG204" s="19">
        <f t="shared" si="89"/>
        <v>0</v>
      </c>
      <c r="AH204" s="19">
        <f t="shared" si="90"/>
        <v>-14331.557592435365</v>
      </c>
      <c r="AI204" s="19">
        <f t="shared" si="91"/>
        <v>-28426.644484595548</v>
      </c>
      <c r="AJ204" s="317">
        <f t="shared" si="92"/>
        <v>0</v>
      </c>
      <c r="AK204" s="56">
        <f t="shared" si="93"/>
        <v>129840.45123925284</v>
      </c>
      <c r="AL204" s="56" t="b">
        <f>IF(D204="","",IF(AK203&lt;'day lookup'!$I$1,MIN('day lookup'!$I$1-AK203,AJ204)))</f>
        <v>0</v>
      </c>
      <c r="AM204" s="56">
        <f t="shared" si="94"/>
        <v>102371.37</v>
      </c>
      <c r="AN204" s="56">
        <f>IF(D204="","",IF(AK204&lt;'day lookup'!$I$1,0,MIN(AK204-'day lookup'!$I$1,AJ204)))</f>
        <v>0</v>
      </c>
      <c r="AO204" s="318">
        <f t="shared" si="95"/>
        <v>27465.471239252765</v>
      </c>
      <c r="AP204" s="10">
        <f>IF(Revised_Input!F204&gt;0,Revised_Input!F204,IF(Input!F204&lt;990000,Input!F204,""))</f>
        <v>1622.8125</v>
      </c>
      <c r="AQ204" s="262"/>
      <c r="AS204" s="262"/>
      <c r="AT204" s="259"/>
      <c r="AU204" s="260"/>
      <c r="BL204" s="251"/>
      <c r="BN204" s="251"/>
      <c r="BO204" s="251"/>
    </row>
    <row r="205" spans="1:67">
      <c r="A205" s="67" t="str">
        <f ca="1">OFFSET('day lookup'!$A$1,WEEKDAY(B205)-1,0)</f>
        <v>FRI</v>
      </c>
      <c r="B205" s="28">
        <f>Input!A205</f>
        <v>43021</v>
      </c>
      <c r="C205" s="274">
        <f>IF(D205&lt;&gt;"",interp(D205,AreaCapacity!$A$3:$B$245,2),"")</f>
        <v>7739.2297971360385</v>
      </c>
      <c r="D205" s="10">
        <f>IF(AND(Revised_Input!B205&gt;0,Revised_Input!B205&lt;104000),Revised_Input!B205,IF(Input!B205&lt;990000,Input!B205,""))</f>
        <v>77867.570000000007</v>
      </c>
      <c r="E205" s="10">
        <f>IF(Revised_Input!G205&gt;0,Revised_Input!G205/1.9835,IF(Input!G205&lt;990000,Input!G205,""))</f>
        <v>1.30579</v>
      </c>
      <c r="F205" s="10">
        <f>IF(Revised_Input!C205&gt;0,Revised_Input!C205,IF(Input!C205&lt;990000,Input!C205,""))</f>
        <v>158.27083329999999</v>
      </c>
      <c r="G205" s="10">
        <f>IF(Revised_Input!D205&gt;0,Revised_Input!D205,IF(Input!D205&lt;990000,Input!D205,""))</f>
        <v>3.3611458000000001</v>
      </c>
      <c r="H205" s="190">
        <f t="shared" si="72"/>
        <v>154.90968749999999</v>
      </c>
      <c r="I205" s="267">
        <f t="shared" si="73"/>
        <v>80.168086524453486</v>
      </c>
      <c r="J205" s="417" t="str">
        <f>IF(Input!H205="","",Input!H205)</f>
        <v>N</v>
      </c>
      <c r="K205" s="285">
        <f t="shared" si="74"/>
        <v>0</v>
      </c>
      <c r="L205" s="181">
        <f>IF(D205="","",IF(J205="Y",I205+G205,MIN(Input!I205,I205+G205-K205)))</f>
        <v>83.529232324453488</v>
      </c>
      <c r="M205" s="181">
        <f t="shared" si="75"/>
        <v>80.168086524453486</v>
      </c>
      <c r="N205" s="294">
        <f>IF(Revised_Input!E205&gt;0,Revised_Input!E205,IF(Input!E205&lt;990000,Input!E205,""))</f>
        <v>2.21</v>
      </c>
      <c r="O205" s="286">
        <f t="shared" si="76"/>
        <v>68310.169522618278</v>
      </c>
      <c r="P205" s="10">
        <f t="shared" si="77"/>
        <v>0</v>
      </c>
      <c r="Q205" s="302">
        <f t="shared" si="78"/>
        <v>133.66599878804993</v>
      </c>
      <c r="R205" s="305">
        <f>IF(D205="","",IF(J205="Y",Input!M205,0))</f>
        <v>0</v>
      </c>
      <c r="S205" s="288">
        <f t="shared" si="79"/>
        <v>1064.1721438076611</v>
      </c>
      <c r="T205" s="285">
        <f>IF(D205="","",Input!L205)</f>
        <v>0</v>
      </c>
      <c r="U205" s="288">
        <f t="shared" si="80"/>
        <v>0</v>
      </c>
      <c r="V205" s="287">
        <f t="shared" si="81"/>
        <v>0</v>
      </c>
      <c r="W205" s="306">
        <f t="shared" si="82"/>
        <v>1064.1721438076611</v>
      </c>
      <c r="X205" s="132">
        <f>IF(D205="","",Input!K205)</f>
        <v>74.741600975546504</v>
      </c>
      <c r="Y205" s="288">
        <f t="shared" si="83"/>
        <v>21006.743878939826</v>
      </c>
      <c r="Z205" s="701">
        <f t="shared" si="84"/>
        <v>405.75612106016729</v>
      </c>
      <c r="AA205" s="179">
        <f>IF(D205="","",M205+P205+V205+X205)</f>
        <v>154.90968749999999</v>
      </c>
      <c r="AB205" s="179">
        <f>IF(D205="","",Input!N205)</f>
        <v>0</v>
      </c>
      <c r="AC205" s="179">
        <f t="shared" si="86"/>
        <v>154.90968749999999</v>
      </c>
      <c r="AD205" s="179">
        <f>IF(D205="","",Input!J205)</f>
        <v>154.90968749999999</v>
      </c>
      <c r="AE205" s="56">
        <f t="shared" si="87"/>
        <v>0</v>
      </c>
      <c r="AF205" s="289">
        <f t="shared" si="88"/>
        <v>0</v>
      </c>
      <c r="AG205" s="19">
        <f t="shared" si="89"/>
        <v>0</v>
      </c>
      <c r="AH205" s="19">
        <f t="shared" si="90"/>
        <v>-14331.557592435365</v>
      </c>
      <c r="AI205" s="19">
        <f t="shared" si="91"/>
        <v>-28426.644484595548</v>
      </c>
      <c r="AJ205" s="317">
        <f t="shared" si="92"/>
        <v>0</v>
      </c>
      <c r="AK205" s="56">
        <f t="shared" si="93"/>
        <v>129840.45123925284</v>
      </c>
      <c r="AL205" s="56" t="b">
        <f>IF(D205="","",IF(AK204&lt;'day lookup'!$I$1,MIN('day lookup'!$I$1-AK204,AJ205)))</f>
        <v>0</v>
      </c>
      <c r="AM205" s="56">
        <f t="shared" si="94"/>
        <v>102371.37</v>
      </c>
      <c r="AN205" s="56">
        <f>IF(D205="","",IF(AK205&lt;'day lookup'!$I$1,0,MIN(AK205-'day lookup'!$I$1,AJ205)))</f>
        <v>0</v>
      </c>
      <c r="AO205" s="318">
        <f t="shared" si="95"/>
        <v>27465.471239252765</v>
      </c>
      <c r="AP205" s="10">
        <f>IF(Revised_Input!F205&gt;0,Revised_Input!F205,IF(Input!F205&lt;990000,Input!F205,""))</f>
        <v>1572.1875</v>
      </c>
      <c r="AQ205" s="262"/>
      <c r="AS205" s="262"/>
      <c r="AT205" s="259"/>
      <c r="AU205" s="260"/>
      <c r="BL205" s="251"/>
      <c r="BN205" s="251"/>
      <c r="BO205" s="251"/>
    </row>
    <row r="206" spans="1:67">
      <c r="A206" s="67" t="str">
        <f ca="1">OFFSET('day lookup'!$A$1,WEEKDAY(B206)-1,0)</f>
        <v>SAT</v>
      </c>
      <c r="B206" s="28">
        <f>Input!A206</f>
        <v>43022</v>
      </c>
      <c r="C206" s="274">
        <f>IF(D206&lt;&gt;"",interp(D206,AreaCapacity!$A$3:$B$245,2),"")</f>
        <v>7739.0500119331746</v>
      </c>
      <c r="D206" s="10">
        <f>IF(AND(Revised_Input!B206&gt;0,Revised_Input!B206&lt;104000),Revised_Input!B206,IF(Input!B206&lt;990000,Input!B206,""))</f>
        <v>77716.91</v>
      </c>
      <c r="E206" s="10">
        <f>IF(Revised_Input!G206&gt;0,Revised_Input!G206/1.9835,IF(Input!G206&lt;990000,Input!G206,""))</f>
        <v>1.3007500000000001</v>
      </c>
      <c r="F206" s="10">
        <f>IF(Revised_Input!C206&gt;0,Revised_Input!C206,IF(Input!C206&lt;990000,Input!C206,""))</f>
        <v>157.35416670000001</v>
      </c>
      <c r="G206" s="10">
        <f>IF(Revised_Input!D206&gt;0,Revised_Input!D206,IF(Input!D206&lt;990000,Input!D206,""))</f>
        <v>3.4593750000000001</v>
      </c>
      <c r="H206" s="190">
        <f t="shared" si="72"/>
        <v>153.89479170000001</v>
      </c>
      <c r="I206" s="267">
        <f t="shared" si="73"/>
        <v>79.238899401031773</v>
      </c>
      <c r="J206" s="417" t="str">
        <f>IF(Input!H206="","",Input!H206)</f>
        <v>N</v>
      </c>
      <c r="K206" s="285">
        <f t="shared" si="74"/>
        <v>0</v>
      </c>
      <c r="L206" s="181">
        <f>IF(D206="","",IF(J206="Y",I206+G206,MIN(Input!I206,I206+G206-K206)))</f>
        <v>82.698274401031767</v>
      </c>
      <c r="M206" s="181">
        <f t="shared" si="75"/>
        <v>79.238899401031773</v>
      </c>
      <c r="N206" s="294">
        <f>IF(Revised_Input!E206&gt;0,Revised_Input!E206,IF(Input!E206&lt;990000,Input!E206,""))</f>
        <v>2.21</v>
      </c>
      <c r="O206" s="286">
        <f t="shared" si="76"/>
        <v>68314.553057618279</v>
      </c>
      <c r="P206" s="10">
        <f t="shared" si="77"/>
        <v>0</v>
      </c>
      <c r="Q206" s="302">
        <f t="shared" si="78"/>
        <v>133.66599878804993</v>
      </c>
      <c r="R206" s="305">
        <f>IF(D206="","",IF(J206="Y",Input!M206,0))</f>
        <v>0</v>
      </c>
      <c r="S206" s="288">
        <f t="shared" si="79"/>
        <v>1064.1721438076611</v>
      </c>
      <c r="T206" s="285">
        <f>IF(D206="","",Input!L206)</f>
        <v>0</v>
      </c>
      <c r="U206" s="288">
        <f t="shared" si="80"/>
        <v>0</v>
      </c>
      <c r="V206" s="287">
        <f t="shared" si="81"/>
        <v>0</v>
      </c>
      <c r="W206" s="306">
        <f t="shared" si="82"/>
        <v>1064.1721438076611</v>
      </c>
      <c r="X206" s="132">
        <f>IF(D206="","",Input!K206)</f>
        <v>74.65589229896824</v>
      </c>
      <c r="Y206" s="288">
        <f t="shared" si="83"/>
        <v>21154.823841314828</v>
      </c>
      <c r="Z206" s="701">
        <f t="shared" si="84"/>
        <v>257.67615868516378</v>
      </c>
      <c r="AA206" s="179">
        <f t="shared" si="85"/>
        <v>153.89479170000001</v>
      </c>
      <c r="AB206" s="179">
        <f>IF(D206="","",Input!N206)</f>
        <v>0</v>
      </c>
      <c r="AC206" s="179">
        <f t="shared" si="86"/>
        <v>153.89479170000001</v>
      </c>
      <c r="AD206" s="179">
        <f>IF(D206="","",Input!J206)</f>
        <v>153.89479170000001</v>
      </c>
      <c r="AE206" s="56">
        <f t="shared" si="87"/>
        <v>0</v>
      </c>
      <c r="AF206" s="289">
        <f t="shared" si="88"/>
        <v>0</v>
      </c>
      <c r="AG206" s="19">
        <f t="shared" si="89"/>
        <v>0</v>
      </c>
      <c r="AH206" s="19">
        <f t="shared" si="90"/>
        <v>-14331.557592435365</v>
      </c>
      <c r="AI206" s="19">
        <f t="shared" si="91"/>
        <v>-28426.644484595548</v>
      </c>
      <c r="AJ206" s="317">
        <f t="shared" si="92"/>
        <v>0</v>
      </c>
      <c r="AK206" s="56">
        <f t="shared" si="93"/>
        <v>129840.45123925284</v>
      </c>
      <c r="AL206" s="56" t="b">
        <f>IF(D206="","",IF(AK205&lt;'day lookup'!$I$1,MIN('day lookup'!$I$1-AK205,AJ206)))</f>
        <v>0</v>
      </c>
      <c r="AM206" s="56">
        <f t="shared" si="94"/>
        <v>102371.37</v>
      </c>
      <c r="AN206" s="56">
        <f>IF(D206="","",IF(AK206&lt;'day lookup'!$I$1,0,MIN(AK206-'day lookup'!$I$1,AJ206)))</f>
        <v>0</v>
      </c>
      <c r="AO206" s="318">
        <f t="shared" si="95"/>
        <v>27465.471239252765</v>
      </c>
      <c r="AP206" s="10">
        <f>IF(Revised_Input!F206&gt;0,Revised_Input!F206,IF(Input!F206&lt;990000,Input!F206,""))</f>
        <v>1475.7291667</v>
      </c>
      <c r="AQ206" s="262"/>
      <c r="AS206" s="262"/>
      <c r="AT206" s="259"/>
      <c r="AU206" s="260"/>
      <c r="BL206" s="251"/>
      <c r="BN206" s="251"/>
      <c r="BO206" s="251"/>
    </row>
    <row r="207" spans="1:67">
      <c r="A207" s="67" t="str">
        <f ca="1">OFFSET('day lookup'!$A$1,WEEKDAY(B207)-1,0)</f>
        <v>SUN</v>
      </c>
      <c r="B207" s="28">
        <f>Input!A207</f>
        <v>43023</v>
      </c>
      <c r="C207" s="274">
        <f>IF(D207&lt;&gt;"",interp(D207,AreaCapacity!$A$3:$B$245,2),"")</f>
        <v>7738.8398319327734</v>
      </c>
      <c r="D207" s="10">
        <f>IF(AND(Revised_Input!B207&gt;0,Revised_Input!B207&lt;104000),Revised_Input!B207,IF(Input!B207&lt;990000,Input!B207,""))</f>
        <v>77541.58</v>
      </c>
      <c r="E207" s="10">
        <f>IF(Revised_Input!G207&gt;0,Revised_Input!G207/1.9835,IF(Input!G207&lt;990000,Input!G207,""))</f>
        <v>1.3007500000000001</v>
      </c>
      <c r="F207" s="10">
        <f>IF(Revised_Input!C207&gt;0,Revised_Input!C207,IF(Input!C207&lt;990000,Input!C207,""))</f>
        <v>157.16666670000001</v>
      </c>
      <c r="G207" s="10">
        <f>IF(Revised_Input!D207&gt;0,Revised_Input!D207,IF(Input!D207&lt;990000,Input!D207,""))</f>
        <v>3.3347916999999998</v>
      </c>
      <c r="H207" s="190">
        <f t="shared" si="72"/>
        <v>153.831875</v>
      </c>
      <c r="I207" s="267">
        <f t="shared" si="73"/>
        <v>66.738372416182628</v>
      </c>
      <c r="J207" s="417" t="str">
        <f>IF(Input!H207="","",Input!H207)</f>
        <v>N</v>
      </c>
      <c r="K207" s="285">
        <f t="shared" si="74"/>
        <v>0</v>
      </c>
      <c r="L207" s="181">
        <f>IF(D207="","",IF(J207="Y",I207+G207,MIN(Input!I207,I207+G207-K207)))</f>
        <v>70.073164116182625</v>
      </c>
      <c r="M207" s="181">
        <f t="shared" si="75"/>
        <v>66.738372416182628</v>
      </c>
      <c r="N207" s="294">
        <f>IF(Revised_Input!E207&gt;0,Revised_Input!E207,IF(Input!E207&lt;990000,Input!E207,""))</f>
        <v>2.21</v>
      </c>
      <c r="O207" s="286">
        <f t="shared" si="76"/>
        <v>68318.93659261828</v>
      </c>
      <c r="P207" s="10">
        <f t="shared" si="77"/>
        <v>0</v>
      </c>
      <c r="Q207" s="302">
        <f t="shared" si="78"/>
        <v>133.66599878804993</v>
      </c>
      <c r="R207" s="305">
        <f>IF(D207="","",IF(J207="Y",Input!M207,0))</f>
        <v>0</v>
      </c>
      <c r="S207" s="288">
        <f t="shared" si="79"/>
        <v>1064.1721438076611</v>
      </c>
      <c r="T207" s="285">
        <f>IF(D207="","",Input!L207)</f>
        <v>0</v>
      </c>
      <c r="U207" s="288">
        <f t="shared" si="80"/>
        <v>0</v>
      </c>
      <c r="V207" s="287">
        <f t="shared" si="81"/>
        <v>0</v>
      </c>
      <c r="W207" s="306">
        <f t="shared" si="82"/>
        <v>1064.1721438076611</v>
      </c>
      <c r="X207" s="132">
        <f>IF(D207="","",Input!K207)</f>
        <v>87.093502583817383</v>
      </c>
      <c r="Y207" s="288">
        <f t="shared" si="83"/>
        <v>21327.573803689829</v>
      </c>
      <c r="Z207" s="701">
        <f t="shared" si="84"/>
        <v>84.926196310161998</v>
      </c>
      <c r="AA207" s="179">
        <f t="shared" si="85"/>
        <v>153.83187500000003</v>
      </c>
      <c r="AB207" s="179">
        <f>IF(D207="","",Input!N207)</f>
        <v>0</v>
      </c>
      <c r="AC207" s="179">
        <f t="shared" si="86"/>
        <v>153.831875</v>
      </c>
      <c r="AD207" s="179">
        <f>IF(D207="","",Input!J207)</f>
        <v>153.831875</v>
      </c>
      <c r="AE207" s="56">
        <f t="shared" si="87"/>
        <v>0</v>
      </c>
      <c r="AF207" s="289">
        <f t="shared" si="88"/>
        <v>0</v>
      </c>
      <c r="AG207" s="19">
        <f t="shared" si="89"/>
        <v>2.8421709430404007E-14</v>
      </c>
      <c r="AH207" s="19">
        <f t="shared" si="90"/>
        <v>-14331.557592435365</v>
      </c>
      <c r="AI207" s="19">
        <f t="shared" si="91"/>
        <v>-28426.644484595548</v>
      </c>
      <c r="AJ207" s="317">
        <f t="shared" si="92"/>
        <v>0</v>
      </c>
      <c r="AK207" s="56">
        <f t="shared" si="93"/>
        <v>129840.45123925284</v>
      </c>
      <c r="AL207" s="56" t="b">
        <f>IF(D207="","",IF(AK206&lt;'day lookup'!$I$1,MIN('day lookup'!$I$1-AK206,AJ207)))</f>
        <v>0</v>
      </c>
      <c r="AM207" s="56">
        <f t="shared" si="94"/>
        <v>102371.37</v>
      </c>
      <c r="AN207" s="56">
        <f>IF(D207="","",IF(AK207&lt;'day lookup'!$I$1,0,MIN(AK207-'day lookup'!$I$1,AJ207)))</f>
        <v>0</v>
      </c>
      <c r="AO207" s="318">
        <f t="shared" si="95"/>
        <v>27465.471239252765</v>
      </c>
      <c r="AP207" s="10">
        <f>IF(Revised_Input!F207&gt;0,Revised_Input!F207,IF(Input!F207&lt;990000,Input!F207,""))</f>
        <v>1456.25</v>
      </c>
      <c r="AQ207" s="184"/>
      <c r="AS207" s="184"/>
      <c r="AT207" s="259"/>
      <c r="AU207" s="260"/>
      <c r="BL207" s="251"/>
      <c r="BN207" s="251"/>
      <c r="BO207" s="251"/>
    </row>
    <row r="208" spans="1:67">
      <c r="A208" s="67" t="str">
        <f ca="1">OFFSET('day lookup'!$A$1,WEEKDAY(B208)-1,0)</f>
        <v>MON</v>
      </c>
      <c r="B208" s="28">
        <f>Input!A208</f>
        <v>43024</v>
      </c>
      <c r="C208" s="274">
        <f>IF(D208&lt;&gt;"",interp(D208,AreaCapacity!$A$3:$B$245,2),"")</f>
        <v>7738.6496638655462</v>
      </c>
      <c r="D208" s="10">
        <f>IF(AND(Revised_Input!B208&gt;0,Revised_Input!B208&lt;104000),Revised_Input!B208,IF(Input!B208&lt;990000,Input!B208,""))</f>
        <v>77383.17</v>
      </c>
      <c r="E208" s="10">
        <f>IF(Revised_Input!G208&gt;0,Revised_Input!G208/1.9835,IF(Input!G208&lt;990000,Input!G208,""))</f>
        <v>1.3007500000000001</v>
      </c>
      <c r="F208" s="10">
        <f>IF(Revised_Input!C208&gt;0,Revised_Input!C208,IF(Input!C208&lt;990000,Input!C208,""))</f>
        <v>156.91666670000001</v>
      </c>
      <c r="G208" s="10">
        <f>IF(Revised_Input!D208&gt;0,Revised_Input!D208,IF(Input!D208&lt;990000,Input!D208,""))</f>
        <v>3.5576042000000001</v>
      </c>
      <c r="H208" s="190">
        <f t="shared" si="72"/>
        <v>153.35906249999999</v>
      </c>
      <c r="I208" s="267">
        <f t="shared" si="73"/>
        <v>74.795935514870934</v>
      </c>
      <c r="J208" s="417" t="str">
        <f>IF(Input!H208="","",Input!H208)</f>
        <v>N</v>
      </c>
      <c r="K208" s="285">
        <f t="shared" si="74"/>
        <v>0</v>
      </c>
      <c r="L208" s="181">
        <f>IF(D208="","",IF(J208="Y",I208+G208,MIN(Input!I208,I208+G208-K208)))</f>
        <v>78.353539714870934</v>
      </c>
      <c r="M208" s="181">
        <f t="shared" si="75"/>
        <v>74.795935514870934</v>
      </c>
      <c r="N208" s="294">
        <f>IF(Revised_Input!E208&gt;0,Revised_Input!E208,IF(Input!E208&lt;990000,Input!E208,""))</f>
        <v>2.21</v>
      </c>
      <c r="O208" s="286">
        <f t="shared" si="76"/>
        <v>68323.320127618281</v>
      </c>
      <c r="P208" s="10">
        <f t="shared" si="77"/>
        <v>0</v>
      </c>
      <c r="Q208" s="302">
        <f t="shared" si="78"/>
        <v>133.66599878804993</v>
      </c>
      <c r="R208" s="305">
        <f>IF(D208="","",IF(J208="Y",Input!M208,0))</f>
        <v>0</v>
      </c>
      <c r="S208" s="288">
        <f t="shared" si="79"/>
        <v>1064.1721438076611</v>
      </c>
      <c r="T208" s="285">
        <f>IF(D208="","",Input!L208)</f>
        <v>0</v>
      </c>
      <c r="U208" s="288">
        <f t="shared" si="80"/>
        <v>0</v>
      </c>
      <c r="V208" s="287">
        <f t="shared" si="81"/>
        <v>0</v>
      </c>
      <c r="W208" s="306">
        <f t="shared" si="82"/>
        <v>1064.1721438076611</v>
      </c>
      <c r="X208" s="132">
        <f>IF(D208="","",Input!K208)</f>
        <v>42.814999999999998</v>
      </c>
      <c r="Y208" s="288">
        <f t="shared" si="83"/>
        <v>21412.49735618983</v>
      </c>
      <c r="Z208" s="701">
        <f t="shared" si="84"/>
        <v>2.6438101619987719E-3</v>
      </c>
      <c r="AA208" s="179">
        <f t="shared" si="85"/>
        <v>117.61093551487093</v>
      </c>
      <c r="AB208" s="179">
        <f>IF(D208="","",Input!N208)</f>
        <v>35.748126985129062</v>
      </c>
      <c r="AC208" s="179">
        <f t="shared" si="86"/>
        <v>153.35906249999999</v>
      </c>
      <c r="AD208" s="179">
        <f>IF(D208="","",Input!J208)</f>
        <v>153.35906249999999</v>
      </c>
      <c r="AE208" s="56">
        <f t="shared" si="87"/>
        <v>0</v>
      </c>
      <c r="AF208" s="289">
        <f t="shared" si="88"/>
        <v>0</v>
      </c>
      <c r="AG208" s="19">
        <f t="shared" si="89"/>
        <v>0</v>
      </c>
      <c r="AH208" s="19">
        <f t="shared" si="90"/>
        <v>-14331.557592435365</v>
      </c>
      <c r="AI208" s="19">
        <f t="shared" si="91"/>
        <v>-28426.644484595548</v>
      </c>
      <c r="AJ208" s="317">
        <f t="shared" si="92"/>
        <v>0</v>
      </c>
      <c r="AK208" s="56">
        <f t="shared" si="93"/>
        <v>129840.45123925284</v>
      </c>
      <c r="AL208" s="56" t="b">
        <f>IF(D208="","",IF(AK207&lt;'day lookup'!$I$1,MIN('day lookup'!$I$1-AK207,AJ208)))</f>
        <v>0</v>
      </c>
      <c r="AM208" s="56">
        <f t="shared" si="94"/>
        <v>102371.37</v>
      </c>
      <c r="AN208" s="56">
        <f>IF(D208="","",IF(AK208&lt;'day lookup'!$I$1,0,MIN(AK208-'day lookup'!$I$1,AJ208)))</f>
        <v>0</v>
      </c>
      <c r="AO208" s="318">
        <f t="shared" si="95"/>
        <v>27465.471239252765</v>
      </c>
      <c r="AP208" s="10">
        <f>IF(Revised_Input!F208&gt;0,Revised_Input!F208,IF(Input!F208&lt;990000,Input!F208,""))</f>
        <v>1456.5625</v>
      </c>
      <c r="AQ208" s="184"/>
      <c r="AS208" s="184"/>
      <c r="AT208" s="259"/>
      <c r="AU208" s="260"/>
      <c r="BL208" s="251"/>
      <c r="BN208" s="251"/>
      <c r="BO208" s="251"/>
    </row>
    <row r="209" spans="1:67">
      <c r="A209" s="67" t="str">
        <f ca="1">OFFSET('day lookup'!$A$1,WEEKDAY(B209)-1,0)</f>
        <v>TUE</v>
      </c>
      <c r="B209" s="28">
        <f>Input!A209</f>
        <v>43025</v>
      </c>
      <c r="C209" s="274">
        <f>IF(D209&lt;&gt;"",interp(D209,AreaCapacity!$A$3:$B$245,2),"")</f>
        <v>7738.4499879951982</v>
      </c>
      <c r="D209" s="10">
        <f>IF(AND(Revised_Input!B209&gt;0,Revised_Input!B209&lt;104000),Revised_Input!B209,IF(Input!B209&lt;990000,Input!B209,""))</f>
        <v>77216.84</v>
      </c>
      <c r="E209" s="10">
        <f>IF(Revised_Input!G209&gt;0,Revised_Input!G209/1.9835,IF(Input!G209&lt;990000,Input!G209,""))</f>
        <v>1.2957099999999999</v>
      </c>
      <c r="F209" s="10">
        <f>IF(Revised_Input!C209&gt;0,Revised_Input!C209,IF(Input!C209&lt;990000,Input!C209,""))</f>
        <v>156.14583329999999</v>
      </c>
      <c r="G209" s="10">
        <f>IF(Revised_Input!D209&gt;0,Revised_Input!D209,IF(Input!D209&lt;990000,Input!D209,""))</f>
        <v>3.4282292000000001</v>
      </c>
      <c r="H209" s="190">
        <f t="shared" si="72"/>
        <v>152.71760409999999</v>
      </c>
      <c r="I209" s="267">
        <f t="shared" si="73"/>
        <v>70.156495345272617</v>
      </c>
      <c r="J209" s="417" t="str">
        <f>IF(Input!H209="","",Input!H209)</f>
        <v>N</v>
      </c>
      <c r="K209" s="285">
        <f t="shared" si="74"/>
        <v>0</v>
      </c>
      <c r="L209" s="181">
        <f>IF(D209="","",IF(J209="Y",I209+G209,MIN(Input!I209,I209+G209-K209)))</f>
        <v>73.584724545272621</v>
      </c>
      <c r="M209" s="181">
        <f t="shared" si="75"/>
        <v>70.156495345272617</v>
      </c>
      <c r="N209" s="294">
        <f>IF(Revised_Input!E209&gt;0,Revised_Input!E209,IF(Input!E209&lt;990000,Input!E209,""))</f>
        <v>2.21</v>
      </c>
      <c r="O209" s="286">
        <f t="shared" si="76"/>
        <v>68327.703662618282</v>
      </c>
      <c r="P209" s="10">
        <f t="shared" si="77"/>
        <v>0</v>
      </c>
      <c r="Q209" s="302">
        <f t="shared" si="78"/>
        <v>133.66599878804993</v>
      </c>
      <c r="R209" s="305">
        <f>IF(D209="","",IF(J209="Y",Input!M209,0))</f>
        <v>0</v>
      </c>
      <c r="S209" s="288">
        <f t="shared" si="79"/>
        <v>1064.1721438076611</v>
      </c>
      <c r="T209" s="285">
        <f>IF(D209="","",Input!L209)</f>
        <v>0</v>
      </c>
      <c r="U209" s="288">
        <f t="shared" si="80"/>
        <v>0</v>
      </c>
      <c r="V209" s="287">
        <f t="shared" si="81"/>
        <v>0</v>
      </c>
      <c r="W209" s="306">
        <f t="shared" si="82"/>
        <v>1064.1721438076611</v>
      </c>
      <c r="X209" s="132">
        <f>IF(D209="","",Input!K209)</f>
        <v>0</v>
      </c>
      <c r="Y209" s="288">
        <f t="shared" si="83"/>
        <v>21412.49735618983</v>
      </c>
      <c r="Z209" s="701">
        <f t="shared" si="84"/>
        <v>2.6438101619987719E-3</v>
      </c>
      <c r="AA209" s="179">
        <f t="shared" si="85"/>
        <v>70.156495345272617</v>
      </c>
      <c r="AB209" s="179">
        <f>IF(D209="","",Input!N209)</f>
        <v>82.561108754727371</v>
      </c>
      <c r="AC209" s="179">
        <f t="shared" si="86"/>
        <v>152.71760409999999</v>
      </c>
      <c r="AD209" s="179">
        <f>IF(D209="","",Input!J209)</f>
        <v>152.71760409999999</v>
      </c>
      <c r="AE209" s="56">
        <f t="shared" si="87"/>
        <v>0</v>
      </c>
      <c r="AF209" s="289">
        <f t="shared" si="88"/>
        <v>0</v>
      </c>
      <c r="AG209" s="19">
        <f t="shared" si="89"/>
        <v>0</v>
      </c>
      <c r="AH209" s="19">
        <f t="shared" si="90"/>
        <v>-14331.557592435365</v>
      </c>
      <c r="AI209" s="19">
        <f t="shared" si="91"/>
        <v>-28426.644484595548</v>
      </c>
      <c r="AJ209" s="317">
        <f t="shared" si="92"/>
        <v>0</v>
      </c>
      <c r="AK209" s="56">
        <f t="shared" si="93"/>
        <v>129840.45123925284</v>
      </c>
      <c r="AL209" s="56" t="b">
        <f>IF(D209="","",IF(AK208&lt;'day lookup'!$I$1,MIN('day lookup'!$I$1-AK208,AJ209)))</f>
        <v>0</v>
      </c>
      <c r="AM209" s="56">
        <f t="shared" si="94"/>
        <v>102371.37</v>
      </c>
      <c r="AN209" s="56">
        <f>IF(D209="","",IF(AK209&lt;'day lookup'!$I$1,0,MIN(AK209-'day lookup'!$I$1,AJ209)))</f>
        <v>0</v>
      </c>
      <c r="AO209" s="318">
        <f t="shared" si="95"/>
        <v>27465.471239252765</v>
      </c>
      <c r="AP209" s="10">
        <f>IF(Revised_Input!F209&gt;0,Revised_Input!F209,IF(Input!F209&lt;990000,Input!F209,""))</f>
        <v>1435.3125</v>
      </c>
      <c r="AQ209" s="184"/>
      <c r="AS209" s="184"/>
      <c r="AT209" s="259"/>
      <c r="AU209" s="260"/>
      <c r="BL209" s="251"/>
      <c r="BN209" s="251"/>
      <c r="BO209" s="251"/>
    </row>
    <row r="210" spans="1:67">
      <c r="A210" s="67" t="str">
        <f ca="1">OFFSET('day lookup'!$A$1,WEEKDAY(B210)-1,0)</f>
        <v>WED</v>
      </c>
      <c r="B210" s="28">
        <f>Input!A210</f>
        <v>43026</v>
      </c>
      <c r="C210" s="274">
        <f>IF(D210&lt;&gt;"",interp(D210,AreaCapacity!$A$3:$B$245,2),"")</f>
        <v>7738.3597599039613</v>
      </c>
      <c r="D210" s="10">
        <f>IF(AND(Revised_Input!B210&gt;0,Revised_Input!B210&lt;104000),Revised_Input!B210,IF(Input!B210&lt;990000,Input!B210,""))</f>
        <v>77141.679999999993</v>
      </c>
      <c r="E210" s="10">
        <f>IF(Revised_Input!G210&gt;0,Revised_Input!G210/1.9835,IF(Input!G210&lt;990000,Input!G210,""))</f>
        <v>1.2957099999999999</v>
      </c>
      <c r="F210" s="10">
        <f>IF(Revised_Input!C210&gt;0,Revised_Input!C210,IF(Input!C210&lt;990000,Input!C210,""))</f>
        <v>114.98958330000001</v>
      </c>
      <c r="G210" s="10">
        <f>IF(Revised_Input!D210&gt;0,Revised_Input!D210,IF(Input!D210&lt;990000,Input!D210,""))</f>
        <v>3.37199221875</v>
      </c>
      <c r="H210" s="190">
        <f>IF(D210="","",F210-G210)</f>
        <v>111.61759108125001</v>
      </c>
      <c r="I210" s="267">
        <f t="shared" si="73"/>
        <v>75.020687015203379</v>
      </c>
      <c r="J210" s="417" t="str">
        <f>IF(Input!H210="","",Input!H210)</f>
        <v>N</v>
      </c>
      <c r="K210" s="285">
        <f t="shared" si="74"/>
        <v>0</v>
      </c>
      <c r="L210" s="181">
        <f>IF(D210="","",IF(J210="Y",I210+G210,MIN(Input!I210,I210+G210-K210)))</f>
        <v>78.392679233953373</v>
      </c>
      <c r="M210" s="181">
        <f t="shared" si="75"/>
        <v>75.020687015203379</v>
      </c>
      <c r="N210" s="294">
        <f>IF(Revised_Input!E210&gt;0,Revised_Input!E210,IF(Input!E210&lt;990000,Input!E210,""))</f>
        <v>2.21</v>
      </c>
      <c r="O210" s="286">
        <f t="shared" si="76"/>
        <v>68332.087197618283</v>
      </c>
      <c r="P210" s="10">
        <f t="shared" si="77"/>
        <v>0</v>
      </c>
      <c r="Q210" s="302">
        <f t="shared" si="78"/>
        <v>133.66599878804993</v>
      </c>
      <c r="R210" s="305">
        <f>IF(D210="","",IF(J210="Y",Input!M210,0))</f>
        <v>0</v>
      </c>
      <c r="S210" s="288">
        <f t="shared" si="79"/>
        <v>1064.1721438076611</v>
      </c>
      <c r="T210" s="285">
        <f>IF(D210="","",Input!L210)</f>
        <v>0</v>
      </c>
      <c r="U210" s="288">
        <f t="shared" si="80"/>
        <v>0</v>
      </c>
      <c r="V210" s="287">
        <f t="shared" si="81"/>
        <v>0</v>
      </c>
      <c r="W210" s="306">
        <f t="shared" si="82"/>
        <v>1064.1721438076611</v>
      </c>
      <c r="X210" s="132">
        <f>IF(D210="","",Input!K210)</f>
        <v>0</v>
      </c>
      <c r="Y210" s="288">
        <f t="shared" si="83"/>
        <v>21412.49735618983</v>
      </c>
      <c r="Z210" s="309">
        <f t="shared" si="84"/>
        <v>2.6438101619987719E-3</v>
      </c>
      <c r="AA210" s="179">
        <f t="shared" si="85"/>
        <v>75.020687015203379</v>
      </c>
      <c r="AB210" s="179">
        <f>IF(D210="","",Input!N210)</f>
        <v>36.596904066046633</v>
      </c>
      <c r="AC210" s="179">
        <f t="shared" si="86"/>
        <v>111.61759108125001</v>
      </c>
      <c r="AD210" s="56">
        <f>IF(D210="","",Input!J210)</f>
        <v>111.61759108125001</v>
      </c>
      <c r="AE210" s="56">
        <f t="shared" si="87"/>
        <v>0</v>
      </c>
      <c r="AF210" s="289">
        <f t="shared" si="88"/>
        <v>0</v>
      </c>
      <c r="AG210" s="19">
        <f t="shared" si="89"/>
        <v>0</v>
      </c>
      <c r="AH210" s="19">
        <f t="shared" si="90"/>
        <v>-14331.557592435365</v>
      </c>
      <c r="AI210" s="19">
        <f t="shared" si="91"/>
        <v>-28426.644484595548</v>
      </c>
      <c r="AJ210" s="317">
        <f t="shared" si="92"/>
        <v>0</v>
      </c>
      <c r="AK210" s="56">
        <f t="shared" si="93"/>
        <v>129840.45123925284</v>
      </c>
      <c r="AL210" s="56" t="b">
        <f>IF(D210="","",IF(AK209&lt;'day lookup'!$I$1,MIN('day lookup'!$I$1-AK209,AJ210)))</f>
        <v>0</v>
      </c>
      <c r="AM210" s="56">
        <f t="shared" si="94"/>
        <v>102371.37</v>
      </c>
      <c r="AN210" s="56">
        <f>IF(D210="","",IF(AK210&lt;'day lookup'!$I$1,0,MIN(AK210-'day lookup'!$I$1,AJ210)))</f>
        <v>0</v>
      </c>
      <c r="AO210" s="318">
        <f t="shared" si="95"/>
        <v>27465.471239252765</v>
      </c>
      <c r="AP210" s="10">
        <f>IF(Revised_Input!F210&gt;0,Revised_Input!F210,IF(Input!F210&lt;990000,Input!F210,""))</f>
        <v>1398.5416667</v>
      </c>
      <c r="AQ210" s="184"/>
      <c r="AS210" s="184"/>
      <c r="AT210" s="259"/>
      <c r="AU210" s="260"/>
      <c r="BL210" s="251"/>
      <c r="BN210" s="251"/>
      <c r="BO210" s="251"/>
    </row>
    <row r="211" spans="1:67">
      <c r="A211" s="67" t="str">
        <f ca="1">OFFSET('day lookup'!$A$1,WEEKDAY(B211)-1,0)</f>
        <v>THU</v>
      </c>
      <c r="B211" s="28">
        <f>Input!A211</f>
        <v>43027</v>
      </c>
      <c r="C211" s="274">
        <f>IF(D211&lt;&gt;"",interp(D211,AreaCapacity!$A$3:$B$245,2),"")</f>
        <v>7738.2900480192075</v>
      </c>
      <c r="D211" s="10">
        <f>IF(AND(Revised_Input!B211&gt;0,Revised_Input!B211&lt;104000),Revised_Input!B211,IF(Input!B211&lt;990000,Input!B211,""))</f>
        <v>77083.61</v>
      </c>
      <c r="E211" s="10">
        <f>IF(Revised_Input!G211&gt;0,Revised_Input!G211/1.9835,IF(Input!G211&lt;990000,Input!G211,""))</f>
        <v>1.2957099999999999</v>
      </c>
      <c r="F211" s="10">
        <f>IF(Revised_Input!C211&gt;0,Revised_Input!C211,IF(Input!C211&lt;990000,Input!C211,""))</f>
        <v>103.35416669999999</v>
      </c>
      <c r="G211" s="10">
        <f>IF(Revised_Input!D211&gt;0,Revised_Input!D211,IF(Input!D211&lt;990000,Input!D211,""))</f>
        <v>3.3157552374999999</v>
      </c>
      <c r="H211" s="190">
        <f t="shared" si="72"/>
        <v>100.03841146249999</v>
      </c>
      <c r="I211" s="267">
        <f t="shared" si="73"/>
        <v>72.057590078586486</v>
      </c>
      <c r="J211" s="417" t="str">
        <f>IF(Input!H211="","",Input!H211)</f>
        <v>N</v>
      </c>
      <c r="K211" s="285">
        <f t="shared" si="74"/>
        <v>0</v>
      </c>
      <c r="L211" s="181">
        <f>IF(D211="","",IF(J211="Y",I211+G211,MIN(Input!I211,I211+G211-K211)))</f>
        <v>75.373345316086485</v>
      </c>
      <c r="M211" s="181">
        <f t="shared" si="75"/>
        <v>72.057590078586486</v>
      </c>
      <c r="N211" s="294">
        <f>IF(Revised_Input!E211&gt;0,Revised_Input!E211,IF(Input!E211&lt;990000,Input!E211,""))</f>
        <v>2.21</v>
      </c>
      <c r="O211" s="286">
        <f t="shared" si="76"/>
        <v>68336.470732618283</v>
      </c>
      <c r="P211" s="10">
        <f t="shared" si="77"/>
        <v>0</v>
      </c>
      <c r="Q211" s="302">
        <f t="shared" si="78"/>
        <v>133.66599878804993</v>
      </c>
      <c r="R211" s="305">
        <f>IF(D211="","",IF(J211="Y",Input!M211,0))</f>
        <v>0</v>
      </c>
      <c r="S211" s="288">
        <f t="shared" si="79"/>
        <v>1064.1721438076611</v>
      </c>
      <c r="T211" s="285">
        <f>IF(D211="","",Input!L211)</f>
        <v>0</v>
      </c>
      <c r="U211" s="288">
        <f t="shared" si="80"/>
        <v>0</v>
      </c>
      <c r="V211" s="287">
        <f t="shared" si="81"/>
        <v>0</v>
      </c>
      <c r="W211" s="306">
        <f t="shared" si="82"/>
        <v>1064.1721438076611</v>
      </c>
      <c r="X211" s="132">
        <f>IF(D211="","",Input!K211)</f>
        <v>0</v>
      </c>
      <c r="Y211" s="288">
        <f t="shared" si="83"/>
        <v>21412.49735618983</v>
      </c>
      <c r="Z211" s="309">
        <f t="shared" si="84"/>
        <v>2.6438101619987719E-3</v>
      </c>
      <c r="AA211" s="179">
        <f t="shared" si="85"/>
        <v>72.057590078586486</v>
      </c>
      <c r="AB211" s="179">
        <f>IF(D211="","",Input!N211)</f>
        <v>27.980821383913508</v>
      </c>
      <c r="AC211" s="179">
        <f t="shared" si="86"/>
        <v>100.03841146249999</v>
      </c>
      <c r="AD211" s="56">
        <f>IF(D211="","",Input!J211)</f>
        <v>100.03841146249999</v>
      </c>
      <c r="AE211" s="56">
        <f t="shared" si="87"/>
        <v>0</v>
      </c>
      <c r="AF211" s="289">
        <f t="shared" si="88"/>
        <v>0</v>
      </c>
      <c r="AG211" s="19">
        <f t="shared" si="89"/>
        <v>0</v>
      </c>
      <c r="AH211" s="19">
        <f t="shared" si="90"/>
        <v>-14331.557592435365</v>
      </c>
      <c r="AI211" s="19">
        <f t="shared" si="91"/>
        <v>-28426.644484595548</v>
      </c>
      <c r="AJ211" s="317">
        <f t="shared" si="92"/>
        <v>0</v>
      </c>
      <c r="AK211" s="56">
        <f t="shared" si="93"/>
        <v>129840.45123925284</v>
      </c>
      <c r="AL211" s="56" t="b">
        <f>IF(D211="","",IF(AK210&lt;'day lookup'!$I$1,MIN('day lookup'!$I$1-AK210,AJ211)))</f>
        <v>0</v>
      </c>
      <c r="AM211" s="56">
        <f t="shared" si="94"/>
        <v>102371.37</v>
      </c>
      <c r="AN211" s="56">
        <f>IF(D211="","",IF(AK211&lt;'day lookup'!$I$1,0,MIN(AK211-'day lookup'!$I$1,AJ211)))</f>
        <v>0</v>
      </c>
      <c r="AO211" s="318">
        <f t="shared" si="95"/>
        <v>27465.471239252765</v>
      </c>
      <c r="AP211" s="10">
        <f>IF(Revised_Input!F211&gt;0,Revised_Input!F211,IF(Input!F211&lt;990000,Input!F211,""))</f>
        <v>1339.2708333</v>
      </c>
      <c r="AQ211" s="184"/>
      <c r="AS211" s="184"/>
      <c r="AT211" s="259"/>
      <c r="AU211" s="260"/>
      <c r="BL211" s="251"/>
      <c r="BN211" s="251"/>
      <c r="BO211" s="251"/>
    </row>
    <row r="212" spans="1:67">
      <c r="A212" s="67" t="str">
        <f ca="1">OFFSET('day lookup'!$A$1,WEEKDAY(B212)-1,0)</f>
        <v>FRI</v>
      </c>
      <c r="B212" s="28">
        <f>Input!A212</f>
        <v>43028</v>
      </c>
      <c r="C212" s="274">
        <f>IF(D212&lt;&gt;"",interp(D212,AreaCapacity!$A$3:$B$245,2),"")</f>
        <v>7738.2700720288112</v>
      </c>
      <c r="D212" s="10">
        <f>IF(AND(Revised_Input!B212&gt;0,Revised_Input!B212&lt;104000),Revised_Input!B212,IF(Input!B212&lt;990000,Input!B212,""))</f>
        <v>77066.97</v>
      </c>
      <c r="E212" s="10">
        <f>IF(Revised_Input!G212&gt;0,Revised_Input!G212/1.9835,IF(Input!G212&lt;990000,Input!G212,""))</f>
        <v>1.2957099999999999</v>
      </c>
      <c r="F212" s="10">
        <f>IF(Revised_Input!C212&gt;0,Revised_Input!C212,IF(Input!C212&lt;990000,Input!C212,""))</f>
        <v>85.753260900000001</v>
      </c>
      <c r="G212" s="10">
        <f>IF(Revised_Input!D212&gt;0,Revised_Input!D212,IF(Input!D212&lt;990000,Input!D212,""))</f>
        <v>3.2595182562499998</v>
      </c>
      <c r="H212" s="190">
        <f t="shared" si="72"/>
        <v>82.493742643749997</v>
      </c>
      <c r="I212" s="267">
        <f t="shared" si="73"/>
        <v>75.400241653077245</v>
      </c>
      <c r="J212" s="417" t="str">
        <f>IF(Input!H212="","",Input!H212)</f>
        <v>N</v>
      </c>
      <c r="K212" s="285">
        <f t="shared" si="74"/>
        <v>0</v>
      </c>
      <c r="L212" s="181">
        <f>IF(D212="","",IF(J212="Y",I212+G212,MIN(Input!I212,I212+G212-K212)))</f>
        <v>78.659759909327249</v>
      </c>
      <c r="M212" s="181">
        <f t="shared" si="75"/>
        <v>75.400241653077245</v>
      </c>
      <c r="N212" s="294">
        <f>IF(Revised_Input!E212&gt;0,Revised_Input!E212,IF(Input!E212&lt;990000,Input!E212,""))</f>
        <v>2.4252174000000002</v>
      </c>
      <c r="O212" s="286">
        <f t="shared" si="76"/>
        <v>68341.28115133119</v>
      </c>
      <c r="P212" s="10">
        <f t="shared" si="77"/>
        <v>0</v>
      </c>
      <c r="Q212" s="302">
        <f t="shared" si="78"/>
        <v>133.66599878804993</v>
      </c>
      <c r="R212" s="305">
        <f>IF(D212="","",IF(J212="Y",Input!M212,0))</f>
        <v>0</v>
      </c>
      <c r="S212" s="288">
        <f t="shared" si="79"/>
        <v>1064.1721438076611</v>
      </c>
      <c r="T212" s="285">
        <f>IF(D212="","",Input!L212)</f>
        <v>0</v>
      </c>
      <c r="U212" s="288">
        <f t="shared" si="80"/>
        <v>0</v>
      </c>
      <c r="V212" s="287">
        <f t="shared" si="81"/>
        <v>0</v>
      </c>
      <c r="W212" s="306">
        <f t="shared" si="82"/>
        <v>1064.1721438076611</v>
      </c>
      <c r="X212" s="132">
        <f>IF(D212="","",Input!K212)</f>
        <v>0</v>
      </c>
      <c r="Y212" s="288">
        <f t="shared" si="83"/>
        <v>21412.49735618983</v>
      </c>
      <c r="Z212" s="309">
        <f t="shared" si="84"/>
        <v>2.6438101619987719E-3</v>
      </c>
      <c r="AA212" s="179">
        <f>IF(D212="","",M212+P212+V212+X212)</f>
        <v>75.400241653077245</v>
      </c>
      <c r="AB212" s="179">
        <f>IF(D212="","",Input!N212)</f>
        <v>7.0935009906727515</v>
      </c>
      <c r="AC212" s="179">
        <f t="shared" si="86"/>
        <v>82.493742643749997</v>
      </c>
      <c r="AD212" s="56">
        <f>IF(D212="","",Input!J212)</f>
        <v>82.493742643749997</v>
      </c>
      <c r="AE212" s="56">
        <f t="shared" si="87"/>
        <v>0</v>
      </c>
      <c r="AF212" s="289">
        <f t="shared" si="88"/>
        <v>0</v>
      </c>
      <c r="AG212" s="19">
        <f t="shared" si="89"/>
        <v>0</v>
      </c>
      <c r="AH212" s="19">
        <f t="shared" si="90"/>
        <v>-14331.557592435365</v>
      </c>
      <c r="AI212" s="19">
        <f t="shared" si="91"/>
        <v>-28426.644484595548</v>
      </c>
      <c r="AJ212" s="317">
        <f t="shared" si="92"/>
        <v>0</v>
      </c>
      <c r="AK212" s="56">
        <f t="shared" si="93"/>
        <v>129840.45123925284</v>
      </c>
      <c r="AL212" s="56" t="b">
        <f>IF(D212="","",IF(AK211&lt;'day lookup'!$I$1,MIN('day lookup'!$I$1-AK211,AJ212)))</f>
        <v>0</v>
      </c>
      <c r="AM212" s="56">
        <f t="shared" si="94"/>
        <v>102371.37</v>
      </c>
      <c r="AN212" s="56">
        <f>IF(D212="","",IF(AK212&lt;'day lookup'!$I$1,0,MIN(AK212-'day lookup'!$I$1,AJ212)))</f>
        <v>0</v>
      </c>
      <c r="AO212" s="318">
        <f t="shared" si="95"/>
        <v>27465.471239252765</v>
      </c>
      <c r="AP212" s="10">
        <f>IF(Revised_Input!F212&gt;0,Revised_Input!F212,IF(Input!F212&lt;990000,Input!F212,""))</f>
        <v>1376.7708333</v>
      </c>
      <c r="AQ212" s="184"/>
      <c r="AS212" s="184"/>
      <c r="AT212" s="259"/>
      <c r="AU212" s="260"/>
      <c r="BL212" s="251"/>
      <c r="BN212" s="251"/>
      <c r="BO212" s="251"/>
    </row>
    <row r="213" spans="1:67">
      <c r="A213" s="67" t="str">
        <f ca="1">OFFSET('day lookup'!$A$1,WEEKDAY(B213)-1,0)</f>
        <v>SAT</v>
      </c>
      <c r="B213" s="28">
        <f>Input!A213</f>
        <v>43029</v>
      </c>
      <c r="C213" s="274">
        <f>IF(D213&lt;&gt;"",interp(D213,AreaCapacity!$A$3:$B$245,2),"")</f>
        <v>7738.2700720288112</v>
      </c>
      <c r="D213" s="10">
        <f>IF(AND(Revised_Input!B213&gt;0,Revised_Input!B213&lt;104000),Revised_Input!B213,IF(Input!B213&lt;990000,Input!B213,""))</f>
        <v>77066.97</v>
      </c>
      <c r="E213" s="10">
        <f>IF(Revised_Input!G213&gt;0,Revised_Input!G213/1.9835,IF(Input!G213&lt;990000,Input!G213,""))</f>
        <v>1.2957099999999999</v>
      </c>
      <c r="F213" s="10">
        <f>IF(Revised_Input!C213&gt;0,Revised_Input!C213,IF(Input!C213&lt;990000,Input!C213,""))</f>
        <v>80.118478300000007</v>
      </c>
      <c r="G213" s="10">
        <f>IF(Revised_Input!D213&gt;0,Revised_Input!D213,IF(Input!D213&lt;990000,Input!D213,""))</f>
        <v>3.2032812750000002</v>
      </c>
      <c r="H213" s="190">
        <f t="shared" si="72"/>
        <v>76.915197025000012</v>
      </c>
      <c r="I213" s="267">
        <f t="shared" si="73"/>
        <v>78.210907025000012</v>
      </c>
      <c r="J213" s="417" t="str">
        <f>IF(Input!H213="","",Input!H213)</f>
        <v>N</v>
      </c>
      <c r="K213" s="285">
        <f t="shared" si="74"/>
        <v>0</v>
      </c>
      <c r="L213" s="181">
        <f>IF(D213="","",IF(J213="Y",I213+G213,MIN(Input!I213,I213+G213-K213)))</f>
        <v>81.414188300000006</v>
      </c>
      <c r="M213" s="181">
        <f t="shared" si="75"/>
        <v>78.210907025000012</v>
      </c>
      <c r="N213" s="294">
        <f>IF(Revised_Input!E213&gt;0,Revised_Input!E213,IF(Input!E213&lt;990000,Input!E213,""))</f>
        <v>2.76</v>
      </c>
      <c r="O213" s="286">
        <f t="shared" si="76"/>
        <v>68346.755611331188</v>
      </c>
      <c r="P213" s="10">
        <f t="shared" si="77"/>
        <v>0</v>
      </c>
      <c r="Q213" s="302">
        <f t="shared" si="78"/>
        <v>133.66599878804993</v>
      </c>
      <c r="R213" s="305">
        <f>IF(D213="","",IF(J213="Y",Input!M213,0))</f>
        <v>0</v>
      </c>
      <c r="S213" s="288">
        <f t="shared" si="79"/>
        <v>1064.1721438076611</v>
      </c>
      <c r="T213" s="285">
        <f>IF(D213="","",Input!L213)</f>
        <v>0</v>
      </c>
      <c r="U213" s="288">
        <f t="shared" si="80"/>
        <v>0</v>
      </c>
      <c r="V213" s="287">
        <f t="shared" si="81"/>
        <v>0</v>
      </c>
      <c r="W213" s="306">
        <f t="shared" si="82"/>
        <v>1064.1721438076611</v>
      </c>
      <c r="X213" s="132">
        <f>IF(D213="","",Input!K213)</f>
        <v>0</v>
      </c>
      <c r="Y213" s="288">
        <f t="shared" si="83"/>
        <v>21412.49735618983</v>
      </c>
      <c r="Z213" s="309">
        <f t="shared" si="84"/>
        <v>2.6438101619987719E-3</v>
      </c>
      <c r="AA213" s="179">
        <f t="shared" si="85"/>
        <v>78.210907025000012</v>
      </c>
      <c r="AB213" s="179">
        <f>IF(D213="","",Input!N213)</f>
        <v>0</v>
      </c>
      <c r="AC213" s="179">
        <f t="shared" si="86"/>
        <v>76.915197025000012</v>
      </c>
      <c r="AD213" s="56">
        <f>IF(D213="","",Input!J213)</f>
        <v>76.915197025000012</v>
      </c>
      <c r="AE213" s="56">
        <f t="shared" si="87"/>
        <v>0</v>
      </c>
      <c r="AF213" s="289">
        <f t="shared" si="88"/>
        <v>0</v>
      </c>
      <c r="AG213" s="19">
        <f t="shared" si="89"/>
        <v>1.2957099999999997</v>
      </c>
      <c r="AH213" s="19">
        <f t="shared" si="90"/>
        <v>-14330.261882435365</v>
      </c>
      <c r="AI213" s="19">
        <f t="shared" si="91"/>
        <v>-28424.074443810547</v>
      </c>
      <c r="AJ213" s="317">
        <f t="shared" si="92"/>
        <v>0</v>
      </c>
      <c r="AK213" s="56">
        <f t="shared" si="93"/>
        <v>129840.45123925284</v>
      </c>
      <c r="AL213" s="56" t="b">
        <f>IF(D213="","",IF(AK212&lt;'day lookup'!$I$1,MIN('day lookup'!$I$1-AK212,AJ213)))</f>
        <v>0</v>
      </c>
      <c r="AM213" s="56">
        <f t="shared" si="94"/>
        <v>102371.37</v>
      </c>
      <c r="AN213" s="56">
        <f>IF(D213="","",IF(AK213&lt;'day lookup'!$I$1,0,MIN(AK213-'day lookup'!$I$1,AJ213)))</f>
        <v>0</v>
      </c>
      <c r="AO213" s="318">
        <f t="shared" si="95"/>
        <v>27465.471239252765</v>
      </c>
      <c r="AP213" s="10">
        <f>IF(Revised_Input!F213&gt;0,Revised_Input!F213,IF(Input!F213&lt;990000,Input!F213,""))</f>
        <v>1373.4375</v>
      </c>
      <c r="AQ213" s="184"/>
      <c r="AS213" s="184"/>
      <c r="AT213" s="259"/>
      <c r="AU213" s="260"/>
      <c r="BL213" s="251"/>
      <c r="BN213" s="251"/>
      <c r="BO213" s="251"/>
    </row>
    <row r="214" spans="1:67">
      <c r="A214" s="67" t="str">
        <f ca="1">OFFSET('day lookup'!$A$1,WEEKDAY(B214)-1,0)</f>
        <v>SUN</v>
      </c>
      <c r="B214" s="28">
        <f>Input!A214</f>
        <v>43030</v>
      </c>
      <c r="C214" s="274">
        <f>IF(D214&lt;&gt;"",interp(D214,AreaCapacity!$A$3:$B$245,2),"")</f>
        <v>7738.2403481392557</v>
      </c>
      <c r="D214" s="10">
        <f>IF(AND(Revised_Input!B214&gt;0,Revised_Input!B214&lt;104000),Revised_Input!B214,IF(Input!B214&lt;990000,Input!B214,""))</f>
        <v>77042.210000000006</v>
      </c>
      <c r="E214" s="10">
        <f>IF(Revised_Input!G214&gt;0,Revised_Input!G214/1.9835,IF(Input!G214&lt;990000,Input!G214,""))</f>
        <v>1.2957099999999999</v>
      </c>
      <c r="F214" s="10">
        <f>IF(Revised_Input!C214&gt;0,Revised_Input!C214,IF(Input!C214&lt;990000,Input!C214,""))</f>
        <v>79.606250000000003</v>
      </c>
      <c r="G214" s="10">
        <f>IF(Revised_Input!D214&gt;0,Revised_Input!D214,IF(Input!D214&lt;990000,Input!D214,""))</f>
        <v>3.1470442937500001</v>
      </c>
      <c r="H214" s="190">
        <f t="shared" si="72"/>
        <v>76.459205706250003</v>
      </c>
      <c r="I214" s="267">
        <f t="shared" si="73"/>
        <v>65.271931083111724</v>
      </c>
      <c r="J214" s="417" t="str">
        <f>IF(Input!H214="","",Input!H214)</f>
        <v>N</v>
      </c>
      <c r="K214" s="285">
        <f t="shared" si="74"/>
        <v>0</v>
      </c>
      <c r="L214" s="181">
        <f>IF(D214="","",IF(J214="Y",I214+G214,MIN(Input!I214,I214+G214-K214)))</f>
        <v>68.418975376861724</v>
      </c>
      <c r="M214" s="181">
        <f t="shared" si="75"/>
        <v>65.271931083111724</v>
      </c>
      <c r="N214" s="294">
        <f>IF(Revised_Input!E214&gt;0,Revised_Input!E214,IF(Input!E214&lt;990000,Input!E214,""))</f>
        <v>2.76</v>
      </c>
      <c r="O214" s="286">
        <f t="shared" si="76"/>
        <v>68352.230071331185</v>
      </c>
      <c r="P214" s="10">
        <f t="shared" si="77"/>
        <v>0</v>
      </c>
      <c r="Q214" s="302">
        <f t="shared" si="78"/>
        <v>133.66599878804993</v>
      </c>
      <c r="R214" s="305">
        <f>IF(D214="","",IF(J214="Y",Input!M214,0))</f>
        <v>0</v>
      </c>
      <c r="S214" s="288">
        <f t="shared" si="79"/>
        <v>1064.1721438076611</v>
      </c>
      <c r="T214" s="285">
        <f>IF(D214="","",Input!L214)</f>
        <v>0</v>
      </c>
      <c r="U214" s="288">
        <f t="shared" si="80"/>
        <v>0</v>
      </c>
      <c r="V214" s="287">
        <f t="shared" si="81"/>
        <v>0</v>
      </c>
      <c r="W214" s="306">
        <f t="shared" si="82"/>
        <v>1064.1721438076611</v>
      </c>
      <c r="X214" s="132">
        <f>IF(D214="","",Input!K214)</f>
        <v>0</v>
      </c>
      <c r="Y214" s="288">
        <f t="shared" si="83"/>
        <v>21412.49735618983</v>
      </c>
      <c r="Z214" s="309">
        <f t="shared" si="84"/>
        <v>2.6438101619987719E-3</v>
      </c>
      <c r="AA214" s="179">
        <f t="shared" si="85"/>
        <v>65.271931083111724</v>
      </c>
      <c r="AB214" s="179">
        <f>IF(D214="","",Input!N214)</f>
        <v>11.187274623138279</v>
      </c>
      <c r="AC214" s="179">
        <f t="shared" si="86"/>
        <v>76.459205706250003</v>
      </c>
      <c r="AD214" s="56">
        <f>IF(D214="","",Input!J214)</f>
        <v>76.459205706250003</v>
      </c>
      <c r="AE214" s="56">
        <f t="shared" si="87"/>
        <v>0</v>
      </c>
      <c r="AF214" s="289">
        <f t="shared" si="88"/>
        <v>0</v>
      </c>
      <c r="AG214" s="19">
        <f t="shared" si="89"/>
        <v>0</v>
      </c>
      <c r="AH214" s="19">
        <f t="shared" si="90"/>
        <v>-14330.261882435365</v>
      </c>
      <c r="AI214" s="19">
        <f t="shared" si="91"/>
        <v>-28424.074443810547</v>
      </c>
      <c r="AJ214" s="317">
        <f t="shared" si="92"/>
        <v>0</v>
      </c>
      <c r="AK214" s="56">
        <f t="shared" si="93"/>
        <v>129840.45123925284</v>
      </c>
      <c r="AL214" s="56" t="b">
        <f>IF(D214="","",IF(AK213&lt;'day lookup'!$I$1,MIN('day lookup'!$I$1-AK213,AJ214)))</f>
        <v>0</v>
      </c>
      <c r="AM214" s="56">
        <f t="shared" si="94"/>
        <v>102371.37</v>
      </c>
      <c r="AN214" s="56">
        <f>IF(D214="","",IF(AK214&lt;'day lookup'!$I$1,0,MIN(AK214-'day lookup'!$I$1,AJ214)))</f>
        <v>0</v>
      </c>
      <c r="AO214" s="318">
        <f t="shared" si="95"/>
        <v>27465.471239252765</v>
      </c>
      <c r="AP214" s="10">
        <f>IF(Revised_Input!F214&gt;0,Revised_Input!F214,IF(Input!F214&lt;990000,Input!F214,""))</f>
        <v>1412.7083333</v>
      </c>
      <c r="AQ214" s="184"/>
      <c r="AS214" s="184"/>
      <c r="AT214" s="259"/>
      <c r="AU214" s="260"/>
      <c r="BL214" s="251"/>
      <c r="BN214" s="251"/>
      <c r="BO214" s="251"/>
    </row>
    <row r="215" spans="1:67">
      <c r="A215" s="67" t="str">
        <f ca="1">OFFSET('day lookup'!$A$1,WEEKDAY(B215)-1,0)</f>
        <v>MON</v>
      </c>
      <c r="B215" s="28">
        <f>Input!A215</f>
        <v>43031</v>
      </c>
      <c r="C215" s="274">
        <f>IF(D215&lt;&gt;"",interp(D215,AreaCapacity!$A$3:$B$245,2),"")</f>
        <v>7738.2301200480188</v>
      </c>
      <c r="D215" s="10">
        <f>IF(AND(Revised_Input!B215&gt;0,Revised_Input!B215&lt;104000),Revised_Input!B215,IF(Input!B215&lt;990000,Input!B215,""))</f>
        <v>77033.69</v>
      </c>
      <c r="E215" s="10">
        <f>IF(Revised_Input!G215&gt;0,Revised_Input!G215/1.9835,IF(Input!G215&lt;990000,Input!G215,""))</f>
        <v>1.2957099999999999</v>
      </c>
      <c r="F215" s="10">
        <f>IF(Revised_Input!C215&gt;0,Revised_Input!C215,IF(Input!C215&lt;990000,Input!C215,""))</f>
        <v>80.579166700000002</v>
      </c>
      <c r="G215" s="10">
        <f>IF(Revised_Input!D215&gt;0,Revised_Input!D215,IF(Input!D215&lt;990000,Input!D215,""))</f>
        <v>3.0908073125</v>
      </c>
      <c r="H215" s="190">
        <f t="shared" si="72"/>
        <v>77.488359387499997</v>
      </c>
      <c r="I215" s="267">
        <f t="shared" si="73"/>
        <v>74.488632029292745</v>
      </c>
      <c r="J215" s="417" t="str">
        <f>IF(Input!H215="","",Input!H215)</f>
        <v>N</v>
      </c>
      <c r="K215" s="285">
        <f t="shared" si="74"/>
        <v>0</v>
      </c>
      <c r="L215" s="181">
        <f>IF(D215="","",IF(J215="Y",I215+G215,MIN(Input!I215,I215+G215-K215)))</f>
        <v>77.579439341792749</v>
      </c>
      <c r="M215" s="181">
        <f t="shared" si="75"/>
        <v>74.488632029292745</v>
      </c>
      <c r="N215" s="294">
        <f>IF(Revised_Input!E215&gt;0,Revised_Input!E215,IF(Input!E215&lt;990000,Input!E215,""))</f>
        <v>2.76</v>
      </c>
      <c r="O215" s="286">
        <f t="shared" si="76"/>
        <v>68357.704531331183</v>
      </c>
      <c r="P215" s="10">
        <f t="shared" si="77"/>
        <v>0</v>
      </c>
      <c r="Q215" s="302">
        <f t="shared" si="78"/>
        <v>133.66599878804993</v>
      </c>
      <c r="R215" s="305">
        <f>IF(D215="","",IF(J215="Y",Input!M215,0))</f>
        <v>0</v>
      </c>
      <c r="S215" s="288">
        <f t="shared" si="79"/>
        <v>1064.1721438076611</v>
      </c>
      <c r="T215" s="285">
        <f>IF(D215="","",Input!L215)</f>
        <v>0</v>
      </c>
      <c r="U215" s="288">
        <f t="shared" si="80"/>
        <v>0</v>
      </c>
      <c r="V215" s="287">
        <f t="shared" si="81"/>
        <v>0</v>
      </c>
      <c r="W215" s="306">
        <f t="shared" si="82"/>
        <v>1064.1721438076611</v>
      </c>
      <c r="X215" s="132">
        <f>IF(D215="","",Input!K215)</f>
        <v>0</v>
      </c>
      <c r="Y215" s="288">
        <f t="shared" si="83"/>
        <v>21412.49735618983</v>
      </c>
      <c r="Z215" s="309">
        <f t="shared" si="84"/>
        <v>2.6438101619987719E-3</v>
      </c>
      <c r="AA215" s="179">
        <f t="shared" si="85"/>
        <v>74.488632029292745</v>
      </c>
      <c r="AB215" s="179">
        <f>IF(D215="","",Input!N215)</f>
        <v>2.9997273582072523</v>
      </c>
      <c r="AC215" s="179">
        <f t="shared" si="86"/>
        <v>77.488359387499997</v>
      </c>
      <c r="AD215" s="56">
        <f>IF(D215="","",Input!J215)</f>
        <v>77.488359387499997</v>
      </c>
      <c r="AE215" s="56">
        <f t="shared" si="87"/>
        <v>0</v>
      </c>
      <c r="AF215" s="289">
        <f t="shared" si="88"/>
        <v>0</v>
      </c>
      <c r="AG215" s="19">
        <f t="shared" si="89"/>
        <v>0</v>
      </c>
      <c r="AH215" s="19">
        <f t="shared" si="90"/>
        <v>-14330.261882435365</v>
      </c>
      <c r="AI215" s="19">
        <f t="shared" si="91"/>
        <v>-28424.074443810547</v>
      </c>
      <c r="AJ215" s="317">
        <f t="shared" si="92"/>
        <v>0</v>
      </c>
      <c r="AK215" s="56">
        <f t="shared" si="93"/>
        <v>129840.45123925284</v>
      </c>
      <c r="AL215" s="56" t="b">
        <f>IF(D215="","",IF(AK214&lt;'day lookup'!$I$1,MIN('day lookup'!$I$1-AK214,AJ215)))</f>
        <v>0</v>
      </c>
      <c r="AM215" s="56">
        <f t="shared" si="94"/>
        <v>102371.37</v>
      </c>
      <c r="AN215" s="56">
        <f>IF(D215="","",IF(AK215&lt;'day lookup'!$I$1,0,MIN(AK215-'day lookup'!$I$1,AJ215)))</f>
        <v>0</v>
      </c>
      <c r="AO215" s="318">
        <f t="shared" si="95"/>
        <v>27465.471239252765</v>
      </c>
      <c r="AP215" s="10">
        <f>IF(Revised_Input!F215&gt;0,Revised_Input!F215,IF(Input!F215&lt;990000,Input!F215,""))</f>
        <v>1352.9166667</v>
      </c>
      <c r="AQ215" s="184"/>
      <c r="AS215" s="184"/>
      <c r="AT215" s="259"/>
      <c r="AU215" s="260"/>
      <c r="BL215" s="251"/>
      <c r="BN215" s="251"/>
      <c r="BO215" s="251"/>
    </row>
    <row r="216" spans="1:67">
      <c r="A216" s="67" t="str">
        <f ca="1">OFFSET('day lookup'!$A$1,WEEKDAY(B216)-1,0)</f>
        <v>TUE</v>
      </c>
      <c r="B216" s="28">
        <f>Input!A216</f>
        <v>43032</v>
      </c>
      <c r="C216" s="274">
        <f>IF(D216&lt;&gt;"",interp(D216,AreaCapacity!$A$3:$B$245,2),"")</f>
        <v>7738.2101440576234</v>
      </c>
      <c r="D216" s="10">
        <f>IF(AND(Revised_Input!B216&gt;0,Revised_Input!B216&lt;104000),Revised_Input!B216,IF(Input!B216&lt;990000,Input!B216,""))</f>
        <v>77017.05</v>
      </c>
      <c r="E216" s="10">
        <f>IF(Revised_Input!G216&gt;0,Revised_Input!G216/1.9835,IF(Input!G216&lt;990000,Input!G216,""))</f>
        <v>1.2957099999999999</v>
      </c>
      <c r="F216" s="10">
        <f>IF(Revised_Input!C216&gt;0,Revised_Input!C216,IF(Input!C216&lt;990000,Input!C216,""))</f>
        <v>83.378124999999997</v>
      </c>
      <c r="G216" s="10">
        <f>IF(Revised_Input!D216&gt;0,Revised_Input!D216,IF(Input!D216&lt;990000,Input!D216,""))</f>
        <v>3.0345703312499999</v>
      </c>
      <c r="H216" s="190">
        <f t="shared" si="72"/>
        <v>80.343554668750002</v>
      </c>
      <c r="I216" s="267">
        <f t="shared" si="73"/>
        <v>73.250053678077251</v>
      </c>
      <c r="J216" s="417" t="str">
        <f>IF(Input!H216="","",Input!H216)</f>
        <v>N</v>
      </c>
      <c r="K216" s="285">
        <f t="shared" si="74"/>
        <v>0</v>
      </c>
      <c r="L216" s="181">
        <f>IF(D216="","",IF(J216="Y",I216+G216,MIN(Input!I216,I216+G216-K216)))</f>
        <v>76.284624009327246</v>
      </c>
      <c r="M216" s="181">
        <f t="shared" si="75"/>
        <v>73.250053678077251</v>
      </c>
      <c r="N216" s="294">
        <f>IF(Revised_Input!E216&gt;0,Revised_Input!E216,IF(Input!E216&lt;990000,Input!E216,""))</f>
        <v>2.76</v>
      </c>
      <c r="O216" s="286">
        <f t="shared" si="76"/>
        <v>68363.17899133118</v>
      </c>
      <c r="P216" s="10">
        <f t="shared" si="77"/>
        <v>0</v>
      </c>
      <c r="Q216" s="302">
        <f t="shared" si="78"/>
        <v>133.66599878804993</v>
      </c>
      <c r="R216" s="305">
        <f>IF(D216="","",IF(J216="Y",Input!M216,0))</f>
        <v>0</v>
      </c>
      <c r="S216" s="288">
        <f t="shared" si="79"/>
        <v>1064.1721438076611</v>
      </c>
      <c r="T216" s="285">
        <f>IF(D216="","",Input!L216)</f>
        <v>0</v>
      </c>
      <c r="U216" s="288">
        <f t="shared" si="80"/>
        <v>0</v>
      </c>
      <c r="V216" s="287">
        <f t="shared" si="81"/>
        <v>0</v>
      </c>
      <c r="W216" s="306">
        <f t="shared" si="82"/>
        <v>1064.1721438076611</v>
      </c>
      <c r="X216" s="132">
        <f>IF(D216="","",Input!K216)</f>
        <v>0</v>
      </c>
      <c r="Y216" s="288">
        <f t="shared" si="83"/>
        <v>21412.49735618983</v>
      </c>
      <c r="Z216" s="309">
        <f t="shared" si="84"/>
        <v>2.6438101619987719E-3</v>
      </c>
      <c r="AA216" s="179">
        <f t="shared" si="85"/>
        <v>73.250053678077251</v>
      </c>
      <c r="AB216" s="179">
        <f>IF(D216="","",Input!N216)</f>
        <v>7.0935009906727515</v>
      </c>
      <c r="AC216" s="179">
        <f t="shared" si="86"/>
        <v>80.343554668750002</v>
      </c>
      <c r="AD216" s="56">
        <f>IF(D216="","",Input!J216)</f>
        <v>80.343554668750002</v>
      </c>
      <c r="AE216" s="56">
        <f t="shared" si="87"/>
        <v>0</v>
      </c>
      <c r="AF216" s="289">
        <f t="shared" si="88"/>
        <v>0</v>
      </c>
      <c r="AG216" s="19">
        <f t="shared" si="89"/>
        <v>0</v>
      </c>
      <c r="AH216" s="19">
        <f t="shared" si="90"/>
        <v>-14330.261882435365</v>
      </c>
      <c r="AI216" s="19">
        <f t="shared" si="91"/>
        <v>-28424.074443810547</v>
      </c>
      <c r="AJ216" s="317">
        <f t="shared" si="92"/>
        <v>0</v>
      </c>
      <c r="AK216" s="56">
        <f t="shared" si="93"/>
        <v>129840.45123925284</v>
      </c>
      <c r="AL216" s="56" t="b">
        <f>IF(D216="","",IF(AK215&lt;'day lookup'!$I$1,MIN('day lookup'!$I$1-AK215,AJ216)))</f>
        <v>0</v>
      </c>
      <c r="AM216" s="56">
        <f t="shared" si="94"/>
        <v>102371.37</v>
      </c>
      <c r="AN216" s="56">
        <f>IF(D216="","",IF(AK216&lt;'day lookup'!$I$1,0,MIN(AK216-'day lookup'!$I$1,AJ216)))</f>
        <v>0</v>
      </c>
      <c r="AO216" s="318">
        <f t="shared" si="95"/>
        <v>27465.471239252765</v>
      </c>
      <c r="AP216" s="10">
        <f>IF(Revised_Input!F216&gt;0,Revised_Input!F216,IF(Input!F216&lt;990000,Input!F216,""))</f>
        <v>1343.2291667</v>
      </c>
      <c r="AQ216" s="184"/>
      <c r="AS216" s="184"/>
      <c r="AT216" s="259"/>
      <c r="AU216" s="260"/>
      <c r="BL216" s="251"/>
      <c r="BN216" s="251"/>
      <c r="BO216" s="251"/>
    </row>
    <row r="217" spans="1:67">
      <c r="A217" s="67" t="str">
        <f ca="1">OFFSET('day lookup'!$A$1,WEEKDAY(B217)-1,0)</f>
        <v>WED</v>
      </c>
      <c r="B217" s="28">
        <f>Input!A217</f>
        <v>43033</v>
      </c>
      <c r="C217" s="274">
        <f>IF(D217&lt;&gt;"",interp(D217,AreaCapacity!$A$3:$B$245,2),"")</f>
        <v>7738.1804321728696</v>
      </c>
      <c r="D217" s="10">
        <f>IF(AND(Revised_Input!B217&gt;0,Revised_Input!B217&lt;104000),Revised_Input!B217,IF(Input!B217&lt;990000,Input!B217,""))</f>
        <v>76992.3</v>
      </c>
      <c r="E217" s="10">
        <f>IF(Revised_Input!G217&gt;0,Revised_Input!G217/1.9835,IF(Input!G217&lt;990000,Input!G217,""))</f>
        <v>1.2957099999999999</v>
      </c>
      <c r="F217" s="10">
        <f>IF(Revised_Input!C217&gt;0,Revised_Input!C217,IF(Input!C217&lt;990000,Input!C217,""))</f>
        <v>83.518749999999997</v>
      </c>
      <c r="G217" s="10">
        <f>IF(Revised_Input!D217&gt;0,Revised_Input!D217,IF(Input!D217&lt;990000,Input!D217,""))</f>
        <v>2.9783333500000002</v>
      </c>
      <c r="H217" s="190">
        <f t="shared" si="72"/>
        <v>80.540416649999997</v>
      </c>
      <c r="I217" s="267">
        <f t="shared" si="73"/>
        <v>69.358183620002521</v>
      </c>
      <c r="J217" s="417" t="str">
        <f>IF(Input!H217="","",Input!H217)</f>
        <v>N</v>
      </c>
      <c r="K217" s="285">
        <f t="shared" si="74"/>
        <v>0</v>
      </c>
      <c r="L217" s="181">
        <f>IF(D217="","",IF(J217="Y",I217+G217,MIN(Input!I217,I217+G217-K217)))</f>
        <v>72.336516970002521</v>
      </c>
      <c r="M217" s="181">
        <f t="shared" si="75"/>
        <v>69.358183620002521</v>
      </c>
      <c r="N217" s="294">
        <f>IF(Revised_Input!E217&gt;0,Revised_Input!E217,IF(Input!E217&lt;990000,Input!E217,""))</f>
        <v>2.76</v>
      </c>
      <c r="O217" s="286">
        <f t="shared" si="76"/>
        <v>68368.653451331178</v>
      </c>
      <c r="P217" s="10">
        <f t="shared" si="77"/>
        <v>0</v>
      </c>
      <c r="Q217" s="302">
        <f t="shared" si="78"/>
        <v>133.66599878804993</v>
      </c>
      <c r="R217" s="305">
        <f>IF(D217="","",IF(J217="Y",Input!M217,0))</f>
        <v>0</v>
      </c>
      <c r="S217" s="288">
        <f>IF(D217="","",(R217*1.9835)+S216)</f>
        <v>1064.1721438076611</v>
      </c>
      <c r="T217" s="285">
        <f>IF(D217="","",Input!L217)</f>
        <v>0</v>
      </c>
      <c r="U217" s="288">
        <f t="shared" si="80"/>
        <v>0</v>
      </c>
      <c r="V217" s="287">
        <f t="shared" si="81"/>
        <v>0</v>
      </c>
      <c r="W217" s="306">
        <f t="shared" si="82"/>
        <v>1064.1721438076611</v>
      </c>
      <c r="X217" s="132">
        <f>IF(D217="","",Input!K217)</f>
        <v>0</v>
      </c>
      <c r="Y217" s="288">
        <f t="shared" si="83"/>
        <v>21412.49735618983</v>
      </c>
      <c r="Z217" s="309">
        <f t="shared" si="84"/>
        <v>2.6438101619987719E-3</v>
      </c>
      <c r="AA217" s="179">
        <f t="shared" si="85"/>
        <v>69.358183620002521</v>
      </c>
      <c r="AB217" s="179">
        <f>IF(D217="","",Input!N217)</f>
        <v>11.182233029997477</v>
      </c>
      <c r="AC217" s="179">
        <f t="shared" si="86"/>
        <v>80.540416649999997</v>
      </c>
      <c r="AD217" s="56">
        <f>IF(D217="","",Input!J217)</f>
        <v>80.540416649999997</v>
      </c>
      <c r="AE217" s="56">
        <f t="shared" si="87"/>
        <v>0</v>
      </c>
      <c r="AF217" s="289">
        <f t="shared" si="88"/>
        <v>0</v>
      </c>
      <c r="AG217" s="19">
        <f t="shared" si="89"/>
        <v>0</v>
      </c>
      <c r="AH217" s="19">
        <f t="shared" si="90"/>
        <v>-14330.261882435365</v>
      </c>
      <c r="AI217" s="19">
        <f t="shared" si="91"/>
        <v>-28424.074443810547</v>
      </c>
      <c r="AJ217" s="317">
        <f t="shared" si="92"/>
        <v>0</v>
      </c>
      <c r="AK217" s="56">
        <f t="shared" si="93"/>
        <v>129840.45123925284</v>
      </c>
      <c r="AL217" s="56" t="b">
        <f>IF(D217="","",IF(AK216&lt;'day lookup'!$I$1,MIN('day lookup'!$I$1-AK216,AJ217)))</f>
        <v>0</v>
      </c>
      <c r="AM217" s="56">
        <f t="shared" si="94"/>
        <v>102371.37</v>
      </c>
      <c r="AN217" s="56">
        <f>IF(D217="","",IF(AK217&lt;'day lookup'!$I$1,0,MIN(AK217-'day lookup'!$I$1,AJ217)))</f>
        <v>0</v>
      </c>
      <c r="AO217" s="318">
        <f t="shared" si="95"/>
        <v>27465.471239252765</v>
      </c>
      <c r="AP217" s="10">
        <f>IF(Revised_Input!F217&gt;0,Revised_Input!F217,IF(Input!F217&lt;990000,Input!F217,""))</f>
        <v>1344.0625</v>
      </c>
      <c r="AQ217" s="184"/>
      <c r="AS217" s="184"/>
      <c r="AT217" s="259"/>
      <c r="AU217" s="260"/>
      <c r="BL217" s="251"/>
      <c r="BN217" s="251"/>
      <c r="BO217" s="251"/>
    </row>
    <row r="218" spans="1:67">
      <c r="A218" s="67" t="str">
        <f ca="1">OFFSET('day lookup'!$A$1,WEEKDAY(B218)-1,0)</f>
        <v>THU</v>
      </c>
      <c r="B218" s="28">
        <f>Input!A218</f>
        <v>43034</v>
      </c>
      <c r="C218" s="274">
        <f>IF(D218&lt;&gt;"",interp(D218,AreaCapacity!$A$3:$B$245,2),"")</f>
        <v>7738.1405042016804</v>
      </c>
      <c r="D218" s="10">
        <f>IF(AND(Revised_Input!B218&gt;0,Revised_Input!B218&lt;104000),Revised_Input!B218,IF(Input!B218&lt;990000,Input!B218,""))</f>
        <v>76959.039999999994</v>
      </c>
      <c r="E218" s="10">
        <f>IF(Revised_Input!G218&gt;0,Revised_Input!G218/1.9835,IF(Input!G218&lt;990000,Input!G218,""))</f>
        <v>1.2957099999999999</v>
      </c>
      <c r="F218" s="10">
        <f>IF(Revised_Input!C218&gt;0,Revised_Input!C218,IF(Input!C218&lt;990000,Input!C218,""))</f>
        <v>84.454166700000002</v>
      </c>
      <c r="G218" s="10">
        <f>IF(Revised_Input!D218&gt;0,Revised_Input!D218,IF(Input!D218&lt;990000,Input!D218,""))</f>
        <v>2.9220963687500001</v>
      </c>
      <c r="H218" s="190">
        <f t="shared" si="72"/>
        <v>81.532070331249997</v>
      </c>
      <c r="I218" s="267">
        <f t="shared" si="73"/>
        <v>66.059441536186057</v>
      </c>
      <c r="J218" s="417" t="str">
        <f>IF(Input!H218="","",Input!H218)</f>
        <v>N</v>
      </c>
      <c r="K218" s="285">
        <f t="shared" si="74"/>
        <v>0</v>
      </c>
      <c r="L218" s="181">
        <f>IF(D218="","",IF(J218="Y",I218+G218,MIN(Input!I218,I218+G218-K218)))</f>
        <v>68.981537904936062</v>
      </c>
      <c r="M218" s="181">
        <f t="shared" si="75"/>
        <v>66.059441536186057</v>
      </c>
      <c r="N218" s="294">
        <f>IF(Revised_Input!E218&gt;0,Revised_Input!E218,IF(Input!E218&lt;990000,Input!E218,""))</f>
        <v>2.76</v>
      </c>
      <c r="O218" s="286">
        <f t="shared" si="76"/>
        <v>68374.127911331176</v>
      </c>
      <c r="P218" s="10">
        <f t="shared" si="77"/>
        <v>0</v>
      </c>
      <c r="Q218" s="302">
        <f t="shared" si="78"/>
        <v>133.66599878804993</v>
      </c>
      <c r="R218" s="305">
        <f>IF(D218="","",IF(J218="Y",Input!M218,0))</f>
        <v>0</v>
      </c>
      <c r="S218" s="288">
        <f t="shared" si="79"/>
        <v>1064.1721438076611</v>
      </c>
      <c r="T218" s="285">
        <f>IF(D218="","",Input!L218)</f>
        <v>0</v>
      </c>
      <c r="U218" s="288">
        <f t="shared" si="80"/>
        <v>0</v>
      </c>
      <c r="V218" s="287">
        <f t="shared" si="81"/>
        <v>0</v>
      </c>
      <c r="W218" s="306">
        <f t="shared" si="82"/>
        <v>1064.1721438076611</v>
      </c>
      <c r="X218" s="132">
        <f>IF(D218="","",Input!K218)</f>
        <v>0</v>
      </c>
      <c r="Y218" s="288">
        <f t="shared" si="83"/>
        <v>21412.49735618983</v>
      </c>
      <c r="Z218" s="309">
        <f t="shared" si="84"/>
        <v>2.6438101619987719E-3</v>
      </c>
      <c r="AA218" s="179">
        <f t="shared" si="85"/>
        <v>66.059441536186057</v>
      </c>
      <c r="AB218" s="179">
        <f>IF(D218="","",Input!N218)</f>
        <v>15.47262879506394</v>
      </c>
      <c r="AC218" s="179">
        <f t="shared" si="86"/>
        <v>81.532070331249997</v>
      </c>
      <c r="AD218" s="56">
        <f>IF(D218="","",Input!J218)</f>
        <v>81.532070331249997</v>
      </c>
      <c r="AE218" s="56">
        <f t="shared" si="87"/>
        <v>0</v>
      </c>
      <c r="AF218" s="289">
        <f t="shared" si="88"/>
        <v>0</v>
      </c>
      <c r="AG218" s="19">
        <f t="shared" si="89"/>
        <v>0</v>
      </c>
      <c r="AH218" s="19">
        <f t="shared" si="90"/>
        <v>-14330.261882435365</v>
      </c>
      <c r="AI218" s="19">
        <f t="shared" si="91"/>
        <v>-28424.074443810547</v>
      </c>
      <c r="AJ218" s="317">
        <f t="shared" si="92"/>
        <v>0</v>
      </c>
      <c r="AK218" s="56">
        <f t="shared" si="93"/>
        <v>129840.45123925284</v>
      </c>
      <c r="AL218" s="56" t="b">
        <f>IF(D218="","",IF(AK217&lt;'day lookup'!$I$1,MIN('day lookup'!$I$1-AK217,AJ218)))</f>
        <v>0</v>
      </c>
      <c r="AM218" s="56">
        <f t="shared" si="94"/>
        <v>102371.37</v>
      </c>
      <c r="AN218" s="56">
        <f>IF(D218="","",IF(AK218&lt;'day lookup'!$I$1,0,MIN(AK218-'day lookup'!$I$1,AJ218)))</f>
        <v>0</v>
      </c>
      <c r="AO218" s="318">
        <f t="shared" si="95"/>
        <v>27465.471239252765</v>
      </c>
      <c r="AP218" s="10">
        <f>IF(Revised_Input!F218&gt;0,Revised_Input!F218,IF(Input!F218&lt;990000,Input!F218,""))</f>
        <v>1285.9375</v>
      </c>
      <c r="AQ218" s="184"/>
      <c r="AS218" s="184"/>
      <c r="AT218" s="259"/>
      <c r="AU218" s="260"/>
      <c r="BL218" s="251"/>
      <c r="BN218" s="251"/>
      <c r="BO218" s="251"/>
    </row>
    <row r="219" spans="1:67">
      <c r="A219" s="67" t="str">
        <f ca="1">OFFSET('day lookup'!$A$1,WEEKDAY(B219)-1,0)</f>
        <v>FRI</v>
      </c>
      <c r="B219" s="28">
        <f>Input!A219</f>
        <v>43035</v>
      </c>
      <c r="C219" s="274">
        <f>IF(D219&lt;&gt;"",interp(D219,AreaCapacity!$A$3:$B$245,2),"")</f>
        <v>7738.0806242497001</v>
      </c>
      <c r="D219" s="10">
        <f>IF(AND(Revised_Input!B219&gt;0,Revised_Input!B219&lt;104000),Revised_Input!B219,IF(Input!B219&lt;990000,Input!B219,""))</f>
        <v>76909.16</v>
      </c>
      <c r="E219" s="10">
        <f>IF(Revised_Input!G219&gt;0,Revised_Input!G219/1.9835,IF(Input!G219&lt;990000,Input!G219,""))</f>
        <v>1.2957099999999999</v>
      </c>
      <c r="F219" s="10">
        <f>IF(Revised_Input!C219&gt;0,Revised_Input!C219,IF(Input!C219&lt;990000,Input!C219,""))</f>
        <v>88</v>
      </c>
      <c r="G219" s="10">
        <f>IF(Revised_Input!D219&gt;0,Revised_Input!D219,IF(Input!D219&lt;990000,Input!D219,""))</f>
        <v>2.8658593875</v>
      </c>
      <c r="H219" s="190">
        <f t="shared" si="72"/>
        <v>85.134140612500005</v>
      </c>
      <c r="I219" s="267">
        <f t="shared" si="73"/>
        <v>61.28238401305957</v>
      </c>
      <c r="J219" s="417" t="str">
        <f>IF(Input!H219="","",Input!H219)</f>
        <v>N</v>
      </c>
      <c r="K219" s="285">
        <f t="shared" si="74"/>
        <v>0</v>
      </c>
      <c r="L219" s="181">
        <f>IF(D219="","",IF(J219="Y",I219+G219,MIN(Input!I219,I219+G219-K219)))</f>
        <v>64.148243400559565</v>
      </c>
      <c r="M219" s="181">
        <f t="shared" si="75"/>
        <v>61.282384013059563</v>
      </c>
      <c r="N219" s="294">
        <f>IF(Revised_Input!E219&gt;0,Revised_Input!E219,IF(Input!E219&lt;990000,Input!E219,""))</f>
        <v>2.76</v>
      </c>
      <c r="O219" s="286">
        <f t="shared" si="76"/>
        <v>68379.602371331173</v>
      </c>
      <c r="P219" s="10">
        <f t="shared" si="77"/>
        <v>0</v>
      </c>
      <c r="Q219" s="302">
        <f t="shared" si="78"/>
        <v>133.66599878804993</v>
      </c>
      <c r="R219" s="305">
        <f>IF(D219="","",IF(J219="Y",Input!M219,0))</f>
        <v>0</v>
      </c>
      <c r="S219" s="288">
        <f t="shared" si="79"/>
        <v>1064.1721438076611</v>
      </c>
      <c r="T219" s="285">
        <f>IF(D219="","",Input!L219)</f>
        <v>0</v>
      </c>
      <c r="U219" s="288">
        <f t="shared" si="80"/>
        <v>0</v>
      </c>
      <c r="V219" s="287">
        <f t="shared" si="81"/>
        <v>0</v>
      </c>
      <c r="W219" s="306">
        <f t="shared" si="82"/>
        <v>1064.1721438076611</v>
      </c>
      <c r="X219" s="132">
        <f>IF(D219="","",Input!K219)</f>
        <v>0</v>
      </c>
      <c r="Y219" s="288">
        <f t="shared" si="83"/>
        <v>21412.49735618983</v>
      </c>
      <c r="Z219" s="309">
        <f t="shared" si="84"/>
        <v>2.6438101619987719E-3</v>
      </c>
      <c r="AA219" s="179">
        <f t="shared" si="85"/>
        <v>61.282384013059563</v>
      </c>
      <c r="AB219" s="179">
        <f>IF(D219="","",Input!N219)</f>
        <v>23.851756599440442</v>
      </c>
      <c r="AC219" s="179">
        <f t="shared" si="86"/>
        <v>85.134140612500005</v>
      </c>
      <c r="AD219" s="56">
        <f>IF(D219="","",Input!J219)</f>
        <v>85.134140612500005</v>
      </c>
      <c r="AE219" s="56">
        <f t="shared" si="87"/>
        <v>0</v>
      </c>
      <c r="AF219" s="289">
        <f t="shared" si="88"/>
        <v>0</v>
      </c>
      <c r="AG219" s="19">
        <f t="shared" si="89"/>
        <v>0</v>
      </c>
      <c r="AH219" s="19">
        <f t="shared" si="90"/>
        <v>-14330.261882435365</v>
      </c>
      <c r="AI219" s="19">
        <f>IF(D219="","",AH219*1.9835)</f>
        <v>-28424.074443810547</v>
      </c>
      <c r="AJ219" s="317">
        <f t="shared" si="92"/>
        <v>0</v>
      </c>
      <c r="AK219" s="56">
        <f t="shared" si="93"/>
        <v>129840.45123925284</v>
      </c>
      <c r="AL219" s="56" t="b">
        <f>IF(D219="","",IF(AK218&lt;'day lookup'!$I$1,MIN('day lookup'!$I$1-AK218,AJ219)))</f>
        <v>0</v>
      </c>
      <c r="AM219" s="56">
        <f t="shared" si="94"/>
        <v>102371.37</v>
      </c>
      <c r="AN219" s="56">
        <f>IF(D219="","",IF(AK219&lt;'day lookup'!$I$1,0,MIN(AK219-'day lookup'!$I$1,AJ219)))</f>
        <v>0</v>
      </c>
      <c r="AO219" s="318">
        <f t="shared" si="95"/>
        <v>27465.471239252765</v>
      </c>
      <c r="AP219" s="10">
        <f>IF(Revised_Input!F219&gt;0,Revised_Input!F219,IF(Input!F219&lt;990000,Input!F219,""))</f>
        <v>1391.0416667</v>
      </c>
      <c r="AQ219" s="184"/>
      <c r="AS219" s="184"/>
      <c r="AT219" s="259"/>
      <c r="AU219" s="260"/>
      <c r="BL219" s="251"/>
      <c r="BN219" s="251"/>
      <c r="BO219" s="251"/>
    </row>
    <row r="220" spans="1:67">
      <c r="A220" s="67" t="str">
        <f ca="1">OFFSET('day lookup'!$A$1,WEEKDAY(B220)-1,0)</f>
        <v>SAT</v>
      </c>
      <c r="B220" s="28">
        <f>Input!A220</f>
        <v>43036</v>
      </c>
      <c r="C220" s="274">
        <f>IF(D220&lt;&gt;"",interp(D220,AreaCapacity!$A$3:$B$245,2),"")</f>
        <v>7738.0504561824728</v>
      </c>
      <c r="D220" s="10">
        <f>IF(AND(Revised_Input!B220&gt;0,Revised_Input!B220&lt;104000),Revised_Input!B220,IF(Input!B220&lt;990000,Input!B220,""))</f>
        <v>76884.03</v>
      </c>
      <c r="E220" s="10">
        <f>IF(Revised_Input!G220&gt;0,Revised_Input!G220/1.9835,IF(Input!G220&lt;990000,Input!G220,""))</f>
        <v>1.2957099999999999</v>
      </c>
      <c r="F220" s="10">
        <f>IF(Revised_Input!C220&gt;0,Revised_Input!C220,IF(Input!C220&lt;990000,Input!C220,""))</f>
        <v>88</v>
      </c>
      <c r="G220" s="10">
        <f>IF(Revised_Input!D220&gt;0,Revised_Input!D220,IF(Input!D220&lt;990000,Input!D220,""))</f>
        <v>2.8096224062499999</v>
      </c>
      <c r="H220" s="190">
        <f t="shared" si="72"/>
        <v>85.19037759375</v>
      </c>
      <c r="I220" s="267">
        <f t="shared" si="73"/>
        <v>73.816564024299709</v>
      </c>
      <c r="J220" s="417" t="str">
        <f>IF(Input!H220="","",Input!H220)</f>
        <v>N</v>
      </c>
      <c r="K220" s="285">
        <f t="shared" si="74"/>
        <v>0</v>
      </c>
      <c r="L220" s="181">
        <f>IF(D220="","",IF(J220="Y",I220+G220,MIN(Input!I220,I220+G220-K220)))</f>
        <v>76.626186430549708</v>
      </c>
      <c r="M220" s="181">
        <f t="shared" si="75"/>
        <v>73.816564024299709</v>
      </c>
      <c r="N220" s="294">
        <f>IF(Revised_Input!E220&gt;0,Revised_Input!E220,IF(Input!E220&lt;990000,Input!E220,""))</f>
        <v>2.76</v>
      </c>
      <c r="O220" s="286">
        <f t="shared" si="76"/>
        <v>68385.076831331171</v>
      </c>
      <c r="P220" s="10">
        <f t="shared" si="77"/>
        <v>0</v>
      </c>
      <c r="Q220" s="302">
        <f t="shared" si="78"/>
        <v>133.66599878804993</v>
      </c>
      <c r="R220" s="305">
        <f>IF(D220="","",IF(J220="Y",Input!M220,0))</f>
        <v>0</v>
      </c>
      <c r="S220" s="288">
        <f t="shared" si="79"/>
        <v>1064.1721438076611</v>
      </c>
      <c r="T220" s="285">
        <f>IF(D220="","",Input!L220)</f>
        <v>0</v>
      </c>
      <c r="U220" s="288">
        <f t="shared" si="80"/>
        <v>0</v>
      </c>
      <c r="V220" s="287">
        <f t="shared" si="81"/>
        <v>0</v>
      </c>
      <c r="W220" s="306">
        <f t="shared" si="82"/>
        <v>1064.1721438076611</v>
      </c>
      <c r="X220" s="132">
        <f>IF(D220="","",Input!K220)</f>
        <v>0</v>
      </c>
      <c r="Y220" s="288">
        <f t="shared" si="83"/>
        <v>21412.49735618983</v>
      </c>
      <c r="Z220" s="309">
        <f t="shared" si="84"/>
        <v>2.6438101619987719E-3</v>
      </c>
      <c r="AA220" s="179">
        <f t="shared" si="85"/>
        <v>73.816564024299709</v>
      </c>
      <c r="AB220" s="179">
        <f>IF(D220="","",Input!N220)</f>
        <v>11.373813569450292</v>
      </c>
      <c r="AC220" s="179">
        <f t="shared" si="86"/>
        <v>85.19037759375</v>
      </c>
      <c r="AD220" s="56">
        <f>IF(D220="","",Input!J220)</f>
        <v>85.19037759375</v>
      </c>
      <c r="AE220" s="56">
        <f t="shared" si="87"/>
        <v>0</v>
      </c>
      <c r="AF220" s="289">
        <f t="shared" si="88"/>
        <v>0</v>
      </c>
      <c r="AG220" s="19">
        <f t="shared" si="89"/>
        <v>0</v>
      </c>
      <c r="AH220" s="19">
        <f t="shared" si="90"/>
        <v>-14330.261882435365</v>
      </c>
      <c r="AI220" s="19">
        <f t="shared" si="91"/>
        <v>-28424.074443810547</v>
      </c>
      <c r="AJ220" s="317">
        <f t="shared" si="92"/>
        <v>0</v>
      </c>
      <c r="AK220" s="56">
        <f t="shared" si="93"/>
        <v>129840.45123925284</v>
      </c>
      <c r="AL220" s="56" t="b">
        <f>IF(D220="","",IF(AK219&lt;'day lookup'!$I$1,MIN('day lookup'!$I$1-AK219,AJ220)))</f>
        <v>0</v>
      </c>
      <c r="AM220" s="56">
        <f t="shared" si="94"/>
        <v>102371.37</v>
      </c>
      <c r="AN220" s="56">
        <f>IF(D220="","",IF(AK220&lt;'day lookup'!$I$1,0,MIN(AK220-'day lookup'!$I$1,AJ220)))</f>
        <v>0</v>
      </c>
      <c r="AO220" s="318">
        <f t="shared" si="95"/>
        <v>27465.471239252765</v>
      </c>
      <c r="AP220" s="10">
        <f>IF(Revised_Input!F220&gt;0,Revised_Input!F220,IF(Input!F220&lt;990000,Input!F220,""))</f>
        <v>1404.8958333</v>
      </c>
      <c r="AQ220" s="184"/>
      <c r="AS220" s="184"/>
      <c r="AT220" s="259"/>
      <c r="AU220" s="260"/>
      <c r="BL220" s="251"/>
      <c r="BN220" s="251"/>
      <c r="BO220" s="251"/>
    </row>
    <row r="221" spans="1:67">
      <c r="A221" s="67" t="str">
        <f ca="1">OFFSET('day lookup'!$A$1,WEEKDAY(B221)-1,0)</f>
        <v>SUN</v>
      </c>
      <c r="B221" s="28">
        <f>Input!A221</f>
        <v>43037</v>
      </c>
      <c r="C221" s="274">
        <f>IF(D221&lt;&gt;"",interp(D221,AreaCapacity!$A$3:$B$245,2),"")</f>
        <v>7737.9910399032651</v>
      </c>
      <c r="D221" s="10">
        <f>IF(AND(Revised_Input!B221&gt;0,Revised_Input!B221&lt;104000),Revised_Input!B221,IF(Input!B221&lt;990000,Input!B221,""))</f>
        <v>76834.59</v>
      </c>
      <c r="E221" s="10">
        <f>IF(Revised_Input!G221&gt;0,Revised_Input!G221/1.9835,IF(Input!G221&lt;990000,Input!G221,""))</f>
        <v>1.2957099999999999</v>
      </c>
      <c r="F221" s="10">
        <f>IF(Revised_Input!C221&gt;0,Revised_Input!C221,IF(Input!C221&lt;990000,Input!C221,""))</f>
        <v>88</v>
      </c>
      <c r="G221" s="10">
        <f>IF(Revised_Input!D221&gt;0,Revised_Input!D221,IF(Input!D221&lt;990000,Input!D221,""))</f>
        <v>2.7533854249999998</v>
      </c>
      <c r="H221" s="190">
        <f t="shared" si="72"/>
        <v>85.246614574999995</v>
      </c>
      <c r="I221" s="267">
        <f t="shared" si="73"/>
        <v>61.616688073864466</v>
      </c>
      <c r="J221" s="417" t="str">
        <f>IF(Input!H221="","",Input!H221)</f>
        <v>N</v>
      </c>
      <c r="K221" s="285">
        <f t="shared" si="74"/>
        <v>0</v>
      </c>
      <c r="L221" s="181">
        <f>IF(D221="","",IF(J221="Y",I221+G221,MIN(Input!I221,I221+G221-K221)))</f>
        <v>64.370073498864471</v>
      </c>
      <c r="M221" s="181">
        <f t="shared" si="75"/>
        <v>61.616688073864474</v>
      </c>
      <c r="N221" s="294">
        <f>IF(Revised_Input!E221&gt;0,Revised_Input!E221,IF(Input!E221&lt;990000,Input!E221,""))</f>
        <v>2.76</v>
      </c>
      <c r="O221" s="286">
        <f t="shared" si="76"/>
        <v>68390.551291331169</v>
      </c>
      <c r="P221" s="10">
        <f t="shared" si="77"/>
        <v>0</v>
      </c>
      <c r="Q221" s="302">
        <f t="shared" si="78"/>
        <v>133.66599878804993</v>
      </c>
      <c r="R221" s="305">
        <f>IF(D221="","",IF(J221="Y",Input!M221,0))</f>
        <v>0</v>
      </c>
      <c r="S221" s="288">
        <f t="shared" si="79"/>
        <v>1064.1721438076611</v>
      </c>
      <c r="T221" s="285">
        <f>IF(D221="","",Input!L221)</f>
        <v>0</v>
      </c>
      <c r="U221" s="288">
        <f t="shared" si="80"/>
        <v>0</v>
      </c>
      <c r="V221" s="287">
        <f t="shared" si="81"/>
        <v>0</v>
      </c>
      <c r="W221" s="306">
        <f t="shared" si="82"/>
        <v>1064.1721438076611</v>
      </c>
      <c r="X221" s="132">
        <f>IF(D221="","",Input!K221)</f>
        <v>0</v>
      </c>
      <c r="Y221" s="288">
        <f t="shared" si="83"/>
        <v>21412.49735618983</v>
      </c>
      <c r="Z221" s="309">
        <f t="shared" si="84"/>
        <v>2.6438101619987719E-3</v>
      </c>
      <c r="AA221" s="179">
        <f t="shared" si="85"/>
        <v>61.616688073864474</v>
      </c>
      <c r="AB221" s="179">
        <f>IF(D221="","",Input!N221)</f>
        <v>23.629926501135522</v>
      </c>
      <c r="AC221" s="179">
        <f t="shared" si="86"/>
        <v>85.246614574999995</v>
      </c>
      <c r="AD221" s="56">
        <f>IF(D221="","",Input!J221)</f>
        <v>85.246614574999995</v>
      </c>
      <c r="AE221" s="56">
        <f t="shared" si="87"/>
        <v>0</v>
      </c>
      <c r="AF221" s="289">
        <f t="shared" si="88"/>
        <v>0</v>
      </c>
      <c r="AG221" s="19">
        <f t="shared" si="89"/>
        <v>0</v>
      </c>
      <c r="AH221" s="19">
        <f t="shared" si="90"/>
        <v>-14330.261882435365</v>
      </c>
      <c r="AI221" s="19">
        <f t="shared" si="91"/>
        <v>-28424.074443810547</v>
      </c>
      <c r="AJ221" s="317">
        <f t="shared" si="92"/>
        <v>0</v>
      </c>
      <c r="AK221" s="56">
        <f t="shared" si="93"/>
        <v>129840.45123925284</v>
      </c>
      <c r="AL221" s="56" t="b">
        <f>IF(D221="","",IF(AK220&lt;'day lookup'!$I$1,MIN('day lookup'!$I$1-AK220,AJ221)))</f>
        <v>0</v>
      </c>
      <c r="AM221" s="56">
        <f t="shared" si="94"/>
        <v>102371.37</v>
      </c>
      <c r="AN221" s="56">
        <f>IF(D221="","",IF(AK221&lt;'day lookup'!$I$1,0,MIN(AK221-'day lookup'!$I$1,AJ221)))</f>
        <v>0</v>
      </c>
      <c r="AO221" s="318">
        <f t="shared" si="95"/>
        <v>27465.471239252765</v>
      </c>
      <c r="AP221" s="10">
        <f>IF(Revised_Input!F221&gt;0,Revised_Input!F221,IF(Input!F221&lt;990000,Input!F221,""))</f>
        <v>1345.9375</v>
      </c>
      <c r="AQ221" s="184"/>
      <c r="AS221" s="184"/>
      <c r="AT221" s="259"/>
      <c r="AU221" s="260"/>
      <c r="BL221" s="251"/>
      <c r="BN221" s="251"/>
      <c r="BO221" s="251"/>
    </row>
    <row r="222" spans="1:67">
      <c r="A222" s="67" t="str">
        <f ca="1">OFFSET('day lookup'!$A$1,WEEKDAY(B222)-1,0)</f>
        <v>MON</v>
      </c>
      <c r="B222" s="28">
        <f>Input!A222</f>
        <v>43038</v>
      </c>
      <c r="C222" s="274">
        <f>IF(D222&lt;&gt;"",interp(D222,AreaCapacity!$A$3:$B$245,2),"")</f>
        <v>7737.9307980652966</v>
      </c>
      <c r="D222" s="10">
        <f>IF(AND(Revised_Input!B222&gt;0,Revised_Input!B222&lt;104000),Revised_Input!B222,IF(Input!B222&lt;990000,Input!B222,""))</f>
        <v>76784.77</v>
      </c>
      <c r="E222" s="10">
        <f>IF(Revised_Input!G222&gt;0,Revised_Input!G222/1.9835,IF(Input!G222&lt;990000,Input!G222,""))</f>
        <v>1.29067</v>
      </c>
      <c r="F222" s="10">
        <f>IF(Revised_Input!C222&gt;0,Revised_Input!C222,IF(Input!C222&lt;990000,Input!C222,""))</f>
        <v>90.131249999999994</v>
      </c>
      <c r="G222" s="10">
        <f>IF(Revised_Input!D222&gt;0,Revised_Input!D222,IF(Input!D222&lt;990000,Input!D222,""))</f>
        <v>2.6971484437500002</v>
      </c>
      <c r="H222" s="190">
        <f t="shared" si="72"/>
        <v>87.434101556249999</v>
      </c>
      <c r="I222" s="267">
        <f t="shared" si="73"/>
        <v>63.607554515668987</v>
      </c>
      <c r="J222" s="417" t="str">
        <f>IF(Input!H222="","",Input!H222)</f>
        <v>N</v>
      </c>
      <c r="K222" s="285">
        <f t="shared" si="74"/>
        <v>0</v>
      </c>
      <c r="L222" s="181">
        <f>IF(D222="","",IF(J222="Y",I222+G222,MIN(Input!I222,I222+G222-K222)))</f>
        <v>66.304702959418989</v>
      </c>
      <c r="M222" s="181">
        <f t="shared" si="75"/>
        <v>63.607554515668987</v>
      </c>
      <c r="N222" s="294">
        <f>IF(Revised_Input!E222&gt;0,Revised_Input!E222,IF(Input!E222&lt;990000,Input!E222,""))</f>
        <v>2.76</v>
      </c>
      <c r="O222" s="286">
        <f t="shared" si="76"/>
        <v>68396.025751331166</v>
      </c>
      <c r="P222" s="10">
        <f t="shared" si="77"/>
        <v>0</v>
      </c>
      <c r="Q222" s="302">
        <f t="shared" si="78"/>
        <v>133.66599878804993</v>
      </c>
      <c r="R222" s="305">
        <f>IF(D222="","",IF(J222="Y",Input!M222,0))</f>
        <v>0</v>
      </c>
      <c r="S222" s="288">
        <f t="shared" si="79"/>
        <v>1064.1721438076611</v>
      </c>
      <c r="T222" s="285">
        <f>IF(D222="","",Input!L222)</f>
        <v>0</v>
      </c>
      <c r="U222" s="288">
        <f t="shared" si="80"/>
        <v>0</v>
      </c>
      <c r="V222" s="287">
        <f t="shared" si="81"/>
        <v>0</v>
      </c>
      <c r="W222" s="306">
        <f t="shared" si="82"/>
        <v>1064.1721438076611</v>
      </c>
      <c r="X222" s="132">
        <f>IF(D222="","",Input!K222)</f>
        <v>0</v>
      </c>
      <c r="Y222" s="288">
        <f t="shared" si="83"/>
        <v>21412.49735618983</v>
      </c>
      <c r="Z222" s="309">
        <f t="shared" si="84"/>
        <v>2.6438101619987719E-3</v>
      </c>
      <c r="AA222" s="179">
        <f t="shared" si="85"/>
        <v>63.607554515668987</v>
      </c>
      <c r="AB222" s="179">
        <f>IF(D222="","",Input!N222)</f>
        <v>23.826547040581012</v>
      </c>
      <c r="AC222" s="179">
        <f t="shared" si="86"/>
        <v>87.434101556249999</v>
      </c>
      <c r="AD222" s="56">
        <f>IF(D222="","",Input!J222)</f>
        <v>87.434101556249999</v>
      </c>
      <c r="AE222" s="56">
        <f t="shared" si="87"/>
        <v>0</v>
      </c>
      <c r="AF222" s="289">
        <f t="shared" si="88"/>
        <v>0</v>
      </c>
      <c r="AG222" s="19">
        <f t="shared" si="89"/>
        <v>0</v>
      </c>
      <c r="AH222" s="19">
        <f t="shared" si="90"/>
        <v>-14330.261882435365</v>
      </c>
      <c r="AI222" s="19">
        <f t="shared" si="91"/>
        <v>-28424.074443810547</v>
      </c>
      <c r="AJ222" s="317">
        <f t="shared" si="92"/>
        <v>0</v>
      </c>
      <c r="AK222" s="56">
        <f t="shared" si="93"/>
        <v>129840.45123925284</v>
      </c>
      <c r="AL222" s="56" t="b">
        <f>IF(D222="","",IF(AK221&lt;'day lookup'!$I$1,MIN('day lookup'!$I$1-AK221,AJ222)))</f>
        <v>0</v>
      </c>
      <c r="AM222" s="56">
        <f t="shared" si="94"/>
        <v>102371.37</v>
      </c>
      <c r="AN222" s="56">
        <f>IF(D222="","",IF(AK222&lt;'day lookup'!$I$1,0,MIN(AK222-'day lookup'!$I$1,AJ222)))</f>
        <v>0</v>
      </c>
      <c r="AO222" s="318">
        <f t="shared" si="95"/>
        <v>27465.471239252765</v>
      </c>
      <c r="AP222" s="10">
        <f>IF(Revised_Input!F222&gt;0,Revised_Input!F222,IF(Input!F222&lt;990000,Input!F222,""))</f>
        <v>2029.8958333</v>
      </c>
      <c r="AQ222" s="184"/>
      <c r="AS222" s="184"/>
      <c r="AT222" s="259"/>
      <c r="AU222" s="260"/>
      <c r="BL222" s="251"/>
      <c r="BN222" s="251"/>
      <c r="BO222" s="251"/>
    </row>
    <row r="223" spans="1:67">
      <c r="A223" s="67" t="str">
        <f ca="1">OFFSET('day lookup'!$A$1,WEEKDAY(B223)-1,0)</f>
        <v>TUE</v>
      </c>
      <c r="B223" s="28">
        <f>Input!A223</f>
        <v>43039</v>
      </c>
      <c r="C223" s="274">
        <f>IF(D223&lt;&gt;"",interp(D223,AreaCapacity!$A$3:$B$245,2),"")</f>
        <v>7737.8803748488517</v>
      </c>
      <c r="D223" s="10">
        <f>IF(AND(Revised_Input!B223&gt;0,Revised_Input!B223&lt;104000),Revised_Input!B223,IF(Input!B223&lt;990000,Input!B223,""))</f>
        <v>76743.070000000007</v>
      </c>
      <c r="E223" s="10">
        <f>IF(Revised_Input!G223&gt;0,Revised_Input!G223/1.9835,IF(Input!G223&lt;990000,Input!G223,""))</f>
        <v>1.29067</v>
      </c>
      <c r="F223" s="10">
        <f>IF(Revised_Input!C223&gt;0,Revised_Input!C223,IF(Input!C223&lt;990000,Input!C223,""))</f>
        <v>92.8</v>
      </c>
      <c r="G223" s="10">
        <f>IF(Revised_Input!D223&gt;0,Revised_Input!D223,IF(Input!D223&lt;990000,Input!D223,""))</f>
        <v>2.6409114625000001</v>
      </c>
      <c r="H223" s="190">
        <f t="shared" si="72"/>
        <v>90.159088537499997</v>
      </c>
      <c r="I223" s="267">
        <f t="shared" si="73"/>
        <v>70.426315129384506</v>
      </c>
      <c r="J223" s="417" t="str">
        <f>IF(Input!H223="","",Input!H223)</f>
        <v>N</v>
      </c>
      <c r="K223" s="285">
        <f t="shared" si="74"/>
        <v>0</v>
      </c>
      <c r="L223" s="181">
        <f>IF(D223="","",IF(J223="Y",I223+G223,MIN(Input!I223,I223+G223-K223)))</f>
        <v>73.067226591884506</v>
      </c>
      <c r="M223" s="181">
        <f t="shared" si="75"/>
        <v>70.426315129384506</v>
      </c>
      <c r="N223" s="294">
        <f>IF(Revised_Input!E223&gt;0,Revised_Input!E223,IF(Input!E223&lt;990000,Input!E223,""))</f>
        <v>2.76</v>
      </c>
      <c r="O223" s="286">
        <f t="shared" si="76"/>
        <v>68401.500211331164</v>
      </c>
      <c r="P223" s="10">
        <f t="shared" si="77"/>
        <v>0</v>
      </c>
      <c r="Q223" s="302">
        <f t="shared" si="78"/>
        <v>133.66599878804993</v>
      </c>
      <c r="R223" s="305">
        <f>IF(D223="","",IF(J223="Y",Input!M223,0))</f>
        <v>0</v>
      </c>
      <c r="S223" s="288">
        <f t="shared" si="79"/>
        <v>1064.1721438076611</v>
      </c>
      <c r="T223" s="285">
        <f>IF(D223="","",Input!L223)</f>
        <v>0</v>
      </c>
      <c r="U223" s="288">
        <f t="shared" si="80"/>
        <v>0</v>
      </c>
      <c r="V223" s="287">
        <f t="shared" si="81"/>
        <v>0</v>
      </c>
      <c r="W223" s="306">
        <f t="shared" si="82"/>
        <v>1064.1721438076611</v>
      </c>
      <c r="X223" s="132">
        <f>IF(D223="","",Input!K223)</f>
        <v>0</v>
      </c>
      <c r="Y223" s="288">
        <f t="shared" si="83"/>
        <v>21412.49735618983</v>
      </c>
      <c r="Z223" s="309">
        <f t="shared" si="84"/>
        <v>2.6438101619987719E-3</v>
      </c>
      <c r="AA223" s="179">
        <f t="shared" si="85"/>
        <v>70.426315129384506</v>
      </c>
      <c r="AB223" s="179">
        <f>IF(D223="","",Input!N223)</f>
        <v>19.732773408115492</v>
      </c>
      <c r="AC223" s="179">
        <f t="shared" si="86"/>
        <v>90.159088537499997</v>
      </c>
      <c r="AD223" s="56">
        <f>IF(D223="","",Input!J223)</f>
        <v>90.159088537499997</v>
      </c>
      <c r="AE223" s="56">
        <f t="shared" si="87"/>
        <v>0</v>
      </c>
      <c r="AF223" s="289">
        <f t="shared" si="88"/>
        <v>0</v>
      </c>
      <c r="AG223" s="19">
        <f t="shared" si="89"/>
        <v>0</v>
      </c>
      <c r="AH223" s="19">
        <f t="shared" si="90"/>
        <v>-14330.261882435365</v>
      </c>
      <c r="AI223" s="19">
        <f t="shared" si="91"/>
        <v>-28424.074443810547</v>
      </c>
      <c r="AJ223" s="317">
        <f t="shared" si="92"/>
        <v>0</v>
      </c>
      <c r="AK223" s="56">
        <f t="shared" si="93"/>
        <v>129840.45123925284</v>
      </c>
      <c r="AL223" s="56" t="b">
        <f>IF(D223="","",IF(AK222&lt;'day lookup'!$I$1,MIN('day lookup'!$I$1-AK222,AJ223)))</f>
        <v>0</v>
      </c>
      <c r="AM223" s="56">
        <f t="shared" si="94"/>
        <v>102371.37</v>
      </c>
      <c r="AN223" s="56">
        <f>IF(D223="","",IF(AK223&lt;'day lookup'!$I$1,0,MIN(AK223-'day lookup'!$I$1,AJ223)))</f>
        <v>0</v>
      </c>
      <c r="AO223" s="318">
        <f t="shared" si="95"/>
        <v>27465.471239252765</v>
      </c>
      <c r="AP223" s="10">
        <f>IF(Revised_Input!F223&gt;0,Revised_Input!F223,IF(Input!F223&lt;990000,Input!F223,""))</f>
        <v>2129.7916667</v>
      </c>
      <c r="AQ223" s="184"/>
      <c r="AS223" s="184"/>
      <c r="AT223" s="259"/>
      <c r="AU223" s="260"/>
      <c r="BL223" s="251"/>
      <c r="BN223" s="251"/>
      <c r="BO223" s="251"/>
    </row>
    <row r="224" spans="1:67">
      <c r="A224" s="67" t="str">
        <f ca="1">OFFSET('day lookup'!$A$1,WEEKDAY(B224)-1,0)</f>
        <v>SAT</v>
      </c>
      <c r="B224" s="28">
        <f>Input!A224</f>
        <v>0</v>
      </c>
      <c r="C224" s="274" t="str">
        <f>IF(D224&lt;&gt;"",interp(D224,AreaCapacity!$A$3:$B$245,2),"")</f>
        <v/>
      </c>
      <c r="D224" s="10">
        <f>IF(AND(Revised_Input!B224&gt;0,Revised_Input!B224&lt;104000),Revised_Input!B224,IF(Input!B224&lt;990000,Input!B224,""))</f>
        <v>0</v>
      </c>
      <c r="E224" s="10">
        <f>IF(Revised_Input!G224&gt;0,Revised_Input!G224/1.9835,IF(Input!G224&lt;990000,Input!G224,""))</f>
        <v>0</v>
      </c>
      <c r="F224" s="10">
        <f>IF(Revised_Input!C224&gt;0,Revised_Input!C224,IF(Input!C224&lt;990000,Input!C224,""))</f>
        <v>0</v>
      </c>
      <c r="G224" s="10">
        <f>IF(Revised_Input!D224&gt;0,Revised_Input!D224,IF(Input!D224&lt;990000,Input!D224,""))</f>
        <v>0</v>
      </c>
      <c r="H224" s="190" t="str">
        <f t="shared" si="72"/>
        <v/>
      </c>
      <c r="I224" s="267" t="str">
        <f t="shared" si="73"/>
        <v/>
      </c>
      <c r="J224" s="417" t="str">
        <f>IF(Input!H224="","",Input!H224)</f>
        <v/>
      </c>
      <c r="K224" s="285" t="str">
        <f t="shared" si="74"/>
        <v/>
      </c>
      <c r="L224" s="181" t="str">
        <f>IF(D224="","",IF(J224="Y",I224+G224,MIN(Input!I224,I224+G224-K224)))</f>
        <v/>
      </c>
      <c r="M224" s="181" t="str">
        <f t="shared" si="75"/>
        <v/>
      </c>
      <c r="N224" s="294">
        <f>IF(Revised_Input!E224&gt;0,Revised_Input!E224,IF(Input!E224&lt;990000,Input!E224,""))</f>
        <v>0</v>
      </c>
      <c r="O224" s="286" t="str">
        <f t="shared" si="76"/>
        <v/>
      </c>
      <c r="P224" s="10" t="str">
        <f t="shared" si="77"/>
        <v/>
      </c>
      <c r="Q224" s="302" t="str">
        <f t="shared" si="78"/>
        <v/>
      </c>
      <c r="R224" s="305" t="str">
        <f>IF(D224="","",IF(J224="Y",Input!M224,0))</f>
        <v/>
      </c>
      <c r="S224" s="288" t="str">
        <f t="shared" si="79"/>
        <v/>
      </c>
      <c r="T224" s="285" t="str">
        <f>IF(D224="","",Input!L224)</f>
        <v/>
      </c>
      <c r="U224" s="288" t="str">
        <f t="shared" si="80"/>
        <v/>
      </c>
      <c r="V224" s="287" t="str">
        <f t="shared" si="81"/>
        <v/>
      </c>
      <c r="W224" s="306" t="str">
        <f t="shared" si="82"/>
        <v/>
      </c>
      <c r="X224" s="132" t="str">
        <f>IF(D224="","",Input!K224)</f>
        <v/>
      </c>
      <c r="Y224" s="288" t="str">
        <f t="shared" si="83"/>
        <v/>
      </c>
      <c r="Z224" s="309" t="str">
        <f t="shared" si="84"/>
        <v/>
      </c>
      <c r="AA224" s="56" t="str">
        <f t="shared" si="85"/>
        <v/>
      </c>
      <c r="AB224" s="56" t="str">
        <f>IF(D224="","",Input!N224)</f>
        <v/>
      </c>
      <c r="AC224" s="56" t="str">
        <f t="shared" si="86"/>
        <v/>
      </c>
      <c r="AD224" s="56" t="str">
        <f>IF(D224="","",Input!J224)</f>
        <v/>
      </c>
      <c r="AE224" s="56" t="str">
        <f t="shared" si="87"/>
        <v/>
      </c>
      <c r="AF224" s="289" t="str">
        <f t="shared" si="88"/>
        <v/>
      </c>
      <c r="AG224" s="19" t="str">
        <f t="shared" si="89"/>
        <v/>
      </c>
      <c r="AH224" s="19" t="str">
        <f t="shared" si="90"/>
        <v/>
      </c>
      <c r="AI224" s="19" t="str">
        <f t="shared" si="91"/>
        <v/>
      </c>
      <c r="AJ224" s="317" t="str">
        <f t="shared" si="92"/>
        <v/>
      </c>
      <c r="AK224" s="56" t="str">
        <f t="shared" si="93"/>
        <v/>
      </c>
      <c r="AL224" s="56" t="str">
        <f>IF(D224="","",IF(AK223&lt;'day lookup'!$I$1,MIN('day lookup'!$I$1-AK223,AJ224)))</f>
        <v/>
      </c>
      <c r="AM224" s="56" t="str">
        <f t="shared" si="94"/>
        <v/>
      </c>
      <c r="AN224" s="56" t="str">
        <f>IF(D224="","",IF(AK224&lt;'day lookup'!$I$1,0,MIN(AK224-'day lookup'!$I$1,AJ224)))</f>
        <v/>
      </c>
      <c r="AO224" s="318" t="str">
        <f t="shared" si="95"/>
        <v/>
      </c>
      <c r="AP224" s="10">
        <f>IF(Revised_Input!F224&gt;0,Revised_Input!F224,IF(Input!F224&lt;990000,Input!F224,""))</f>
        <v>0</v>
      </c>
      <c r="AQ224" s="262"/>
      <c r="AS224" s="262"/>
      <c r="AT224" s="259"/>
      <c r="AU224" s="260"/>
      <c r="BL224" s="251"/>
      <c r="BN224" s="251"/>
      <c r="BO224" s="251"/>
    </row>
    <row r="225" spans="1:67">
      <c r="A225" s="67" t="str">
        <f ca="1">OFFSET('day lookup'!$A$1,WEEKDAY(B225)-1,0)</f>
        <v>SAT</v>
      </c>
      <c r="B225" s="28">
        <f>Input!A225</f>
        <v>0</v>
      </c>
      <c r="C225" s="274" t="str">
        <f>IF(D225&lt;&gt;"",interp(D225,AreaCapacity!$A$3:$B$245,2),"")</f>
        <v/>
      </c>
      <c r="D225" s="10">
        <f>IF(AND(Revised_Input!B225&gt;0,Revised_Input!B225&lt;104000),Revised_Input!B225,IF(Input!B225&lt;990000,Input!B225,""))</f>
        <v>0</v>
      </c>
      <c r="E225" s="10">
        <f>IF(Revised_Input!G225&gt;0,Revised_Input!G225/1.9835,IF(Input!G225&lt;990000,Input!G225,""))</f>
        <v>0</v>
      </c>
      <c r="F225" s="10">
        <f>IF(Revised_Input!C225&gt;0,Revised_Input!C225,IF(Input!C225&lt;990000,Input!C225,""))</f>
        <v>0</v>
      </c>
      <c r="G225" s="10">
        <f>IF(Revised_Input!D225&gt;0,Revised_Input!D225,IF(Input!D225&lt;990000,Input!D225,""))</f>
        <v>0</v>
      </c>
      <c r="H225" s="190" t="str">
        <f t="shared" si="72"/>
        <v/>
      </c>
      <c r="I225" s="267" t="str">
        <f t="shared" si="73"/>
        <v/>
      </c>
      <c r="J225" s="417" t="str">
        <f>IF(Input!H225="","",Input!H225)</f>
        <v/>
      </c>
      <c r="K225" s="285" t="str">
        <f t="shared" si="74"/>
        <v/>
      </c>
      <c r="L225" s="181" t="str">
        <f>IF(D225="","",IF(J225="Y",I225+G225,MIN(Input!I225,I225+G225-K225)))</f>
        <v/>
      </c>
      <c r="M225" s="181" t="str">
        <f t="shared" si="75"/>
        <v/>
      </c>
      <c r="N225" s="294">
        <f>IF(Revised_Input!E225&gt;0,Revised_Input!E225,IF(Input!E225&lt;990000,Input!E225,""))</f>
        <v>0</v>
      </c>
      <c r="O225" s="286" t="str">
        <f t="shared" si="76"/>
        <v/>
      </c>
      <c r="P225" s="10" t="str">
        <f t="shared" si="77"/>
        <v/>
      </c>
      <c r="Q225" s="302" t="str">
        <f t="shared" si="78"/>
        <v/>
      </c>
      <c r="R225" s="305" t="str">
        <f>IF(D225="","",IF(J225="Y",Input!M225,0))</f>
        <v/>
      </c>
      <c r="S225" s="288" t="str">
        <f t="shared" si="79"/>
        <v/>
      </c>
      <c r="T225" s="285" t="str">
        <f>IF(D225="","",Input!L225)</f>
        <v/>
      </c>
      <c r="U225" s="288" t="str">
        <f t="shared" si="80"/>
        <v/>
      </c>
      <c r="V225" s="287" t="str">
        <f t="shared" si="81"/>
        <v/>
      </c>
      <c r="W225" s="306" t="str">
        <f t="shared" si="82"/>
        <v/>
      </c>
      <c r="X225" s="132" t="str">
        <f>IF(D225="","",Input!K225)</f>
        <v/>
      </c>
      <c r="Y225" s="288" t="str">
        <f t="shared" si="83"/>
        <v/>
      </c>
      <c r="Z225" s="309" t="str">
        <f t="shared" si="84"/>
        <v/>
      </c>
      <c r="AA225" s="56" t="str">
        <f t="shared" si="85"/>
        <v/>
      </c>
      <c r="AB225" s="56" t="str">
        <f>IF(D225="","",Input!N225)</f>
        <v/>
      </c>
      <c r="AC225" s="56"/>
      <c r="AD225" s="56" t="str">
        <f>IF(D225="","",Input!J225)</f>
        <v/>
      </c>
      <c r="AE225" s="56" t="str">
        <f t="shared" si="87"/>
        <v/>
      </c>
      <c r="AF225" s="289" t="str">
        <f t="shared" si="88"/>
        <v/>
      </c>
      <c r="AG225" s="19" t="str">
        <f t="shared" si="89"/>
        <v/>
      </c>
      <c r="AH225" s="19" t="str">
        <f t="shared" si="90"/>
        <v/>
      </c>
      <c r="AI225" s="19" t="str">
        <f t="shared" si="91"/>
        <v/>
      </c>
      <c r="AJ225" s="317" t="str">
        <f t="shared" si="92"/>
        <v/>
      </c>
      <c r="AK225" s="56" t="str">
        <f t="shared" si="93"/>
        <v/>
      </c>
      <c r="AL225" s="56" t="str">
        <f>IF(D225="","",IF(AK224&lt;'day lookup'!$I$1,MIN('day lookup'!$I$1-AK224,AJ225)))</f>
        <v/>
      </c>
      <c r="AM225" s="56" t="str">
        <f t="shared" si="94"/>
        <v/>
      </c>
      <c r="AN225" s="56" t="str">
        <f>IF(D225="","",IF(AK225&lt;'day lookup'!$I$1,0,MIN(AK225-'day lookup'!$I$1,AJ225)))</f>
        <v/>
      </c>
      <c r="AO225" s="318" t="str">
        <f t="shared" si="95"/>
        <v/>
      </c>
      <c r="AP225" s="10">
        <f>IF(Revised_Input!F225&gt;0,Revised_Input!F225,IF(Input!F225&lt;990000,Input!F225,""))</f>
        <v>0</v>
      </c>
      <c r="AQ225" s="262"/>
      <c r="AS225" s="262"/>
      <c r="AT225" s="259"/>
      <c r="AU225" s="260"/>
      <c r="BL225" s="251"/>
      <c r="BN225" s="251"/>
      <c r="BO225" s="251"/>
    </row>
    <row r="226" spans="1:67">
      <c r="A226" s="67" t="str">
        <f ca="1">OFFSET('day lookup'!$A$1,WEEKDAY(B226)-1,0)</f>
        <v>SAT</v>
      </c>
      <c r="B226" s="28">
        <f>Input!A226</f>
        <v>0</v>
      </c>
      <c r="C226" s="274" t="str">
        <f>IF(D226&lt;&gt;"",interp(D226,AreaCapacity!$A$3:$B$245,2),"")</f>
        <v/>
      </c>
      <c r="D226" s="10">
        <f>IF(AND(Revised_Input!B226&gt;0,Revised_Input!B226&lt;104000),Revised_Input!B226,IF(Input!B226&lt;990000,Input!B226,""))</f>
        <v>0</v>
      </c>
      <c r="E226" s="10">
        <f>IF(Revised_Input!G226&gt;0,Revised_Input!G226/1.9835,IF(Input!G226&lt;990000,Input!G226,""))</f>
        <v>0</v>
      </c>
      <c r="F226" s="10">
        <f>IF(Revised_Input!C226&gt;0,Revised_Input!C226,IF(Input!C226&lt;990000,Input!C226,""))</f>
        <v>0</v>
      </c>
      <c r="G226" s="10">
        <f>IF(Revised_Input!D226&gt;0,Revised_Input!D226,IF(Input!D226&lt;990000,Input!D226,""))</f>
        <v>0</v>
      </c>
      <c r="H226" s="190" t="str">
        <f t="shared" si="72"/>
        <v/>
      </c>
      <c r="I226" s="267" t="str">
        <f t="shared" si="73"/>
        <v/>
      </c>
      <c r="J226" s="417" t="str">
        <f>IF(Input!H226="","",Input!H226)</f>
        <v/>
      </c>
      <c r="K226" s="285" t="str">
        <f t="shared" si="74"/>
        <v/>
      </c>
      <c r="L226" s="181" t="str">
        <f>IF(D226="","",IF(J226="Y",I226+G226,MIN(Input!I226,I226+G226-K226)))</f>
        <v/>
      </c>
      <c r="M226" s="181" t="str">
        <f t="shared" si="75"/>
        <v/>
      </c>
      <c r="N226" s="294">
        <f>IF(Revised_Input!E226&gt;0,Revised_Input!E226,IF(Input!E226&lt;990000,Input!E226,""))</f>
        <v>0</v>
      </c>
      <c r="O226" s="286" t="str">
        <f t="shared" si="76"/>
        <v/>
      </c>
      <c r="P226" s="10" t="str">
        <f t="shared" si="77"/>
        <v/>
      </c>
      <c r="Q226" s="302" t="str">
        <f t="shared" si="78"/>
        <v/>
      </c>
      <c r="R226" s="305" t="str">
        <f>IF(D226="","",IF(J226="Y",Input!M226,0))</f>
        <v/>
      </c>
      <c r="S226" s="288" t="str">
        <f t="shared" si="79"/>
        <v/>
      </c>
      <c r="T226" s="285" t="str">
        <f>IF(D226="","",Input!L226)</f>
        <v/>
      </c>
      <c r="U226" s="288" t="str">
        <f t="shared" si="80"/>
        <v/>
      </c>
      <c r="V226" s="287" t="str">
        <f t="shared" si="81"/>
        <v/>
      </c>
      <c r="W226" s="306" t="str">
        <f t="shared" si="82"/>
        <v/>
      </c>
      <c r="X226" s="132" t="str">
        <f>IF(D226="","",Input!K226)</f>
        <v/>
      </c>
      <c r="Y226" s="288" t="str">
        <f t="shared" si="83"/>
        <v/>
      </c>
      <c r="Z226" s="309" t="str">
        <f t="shared" si="84"/>
        <v/>
      </c>
      <c r="AA226" s="56" t="str">
        <f t="shared" si="85"/>
        <v/>
      </c>
      <c r="AB226" s="56" t="str">
        <f>IF(D226="","",Input!N226)</f>
        <v/>
      </c>
      <c r="AC226" s="56" t="str">
        <f t="shared" si="86"/>
        <v/>
      </c>
      <c r="AD226" s="56" t="str">
        <f>IF(D226="","",Input!J226)</f>
        <v/>
      </c>
      <c r="AE226" s="56" t="str">
        <f t="shared" si="87"/>
        <v/>
      </c>
      <c r="AF226" s="289" t="str">
        <f t="shared" si="88"/>
        <v/>
      </c>
      <c r="AG226" s="19" t="str">
        <f t="shared" si="89"/>
        <v/>
      </c>
      <c r="AH226" s="19" t="str">
        <f t="shared" si="90"/>
        <v/>
      </c>
      <c r="AI226" s="19" t="str">
        <f t="shared" si="91"/>
        <v/>
      </c>
      <c r="AJ226" s="317" t="str">
        <f t="shared" si="92"/>
        <v/>
      </c>
      <c r="AK226" s="56" t="str">
        <f t="shared" si="93"/>
        <v/>
      </c>
      <c r="AL226" s="56" t="str">
        <f>IF(D226="","",IF(AK225&lt;'day lookup'!$I$1,MIN('day lookup'!$I$1-AK225,AJ226)))</f>
        <v/>
      </c>
      <c r="AM226" s="56" t="str">
        <f t="shared" si="94"/>
        <v/>
      </c>
      <c r="AN226" s="56" t="str">
        <f>IF(D226="","",IF(AK226&lt;'day lookup'!$I$1,0,MIN(AK226-'day lookup'!$I$1,AJ226)))</f>
        <v/>
      </c>
      <c r="AO226" s="318" t="str">
        <f t="shared" si="95"/>
        <v/>
      </c>
      <c r="AP226" s="10">
        <f>IF(Revised_Input!F226&gt;0,Revised_Input!F226,IF(Input!F226&lt;990000,Input!F226,""))</f>
        <v>0</v>
      </c>
      <c r="AQ226" s="262"/>
      <c r="AS226" s="262"/>
      <c r="AT226" s="259"/>
      <c r="AU226" s="260"/>
      <c r="BL226" s="251"/>
      <c r="BN226" s="251"/>
      <c r="BO226" s="251"/>
    </row>
    <row r="227" spans="1:67">
      <c r="A227" s="67" t="str">
        <f ca="1">OFFSET('day lookup'!$A$1,WEEKDAY(B227)-1,0)</f>
        <v>SAT</v>
      </c>
      <c r="B227" s="28">
        <f>Input!A227</f>
        <v>0</v>
      </c>
      <c r="C227" s="274" t="str">
        <f>IF(D227&lt;&gt;"",interp(D227,AreaCapacity!$A$3:$B$245,2),"")</f>
        <v/>
      </c>
      <c r="D227" s="10">
        <f>IF(AND(Revised_Input!B227&gt;0,Revised_Input!B227&lt;104000),Revised_Input!B227,IF(Input!B227&lt;990000,Input!B227,""))</f>
        <v>0</v>
      </c>
      <c r="E227" s="10">
        <f>IF(Revised_Input!G227&gt;0,Revised_Input!G227/1.9835,IF(Input!G227&lt;990000,Input!G227,""))</f>
        <v>0</v>
      </c>
      <c r="F227" s="10">
        <f>IF(Revised_Input!C227&gt;0,Revised_Input!C227,IF(Input!C227&lt;990000,Input!C227,""))</f>
        <v>0</v>
      </c>
      <c r="G227" s="10">
        <f>IF(Revised_Input!D227&gt;0,Revised_Input!D227,IF(Input!D227&lt;990000,Input!D227,""))</f>
        <v>0</v>
      </c>
      <c r="H227" s="190" t="str">
        <f t="shared" si="72"/>
        <v/>
      </c>
      <c r="I227" s="267" t="str">
        <f t="shared" si="73"/>
        <v/>
      </c>
      <c r="J227" s="417" t="str">
        <f>IF(Input!H227="","",Input!H227)</f>
        <v/>
      </c>
      <c r="K227" s="285" t="str">
        <f t="shared" si="74"/>
        <v/>
      </c>
      <c r="L227" s="181" t="str">
        <f>IF(D227="","",IF(J227="Y",I227+G227,MIN(Input!I227,I227+G227-K227)))</f>
        <v/>
      </c>
      <c r="M227" s="181" t="str">
        <f t="shared" si="75"/>
        <v/>
      </c>
      <c r="N227" s="294">
        <f>IF(Revised_Input!E227&gt;0,Revised_Input!E227,IF(Input!E227&lt;990000,Input!E227,""))</f>
        <v>0</v>
      </c>
      <c r="O227" s="286" t="str">
        <f t="shared" si="76"/>
        <v/>
      </c>
      <c r="P227" s="10" t="str">
        <f t="shared" si="77"/>
        <v/>
      </c>
      <c r="Q227" s="302" t="str">
        <f t="shared" si="78"/>
        <v/>
      </c>
      <c r="R227" s="305" t="str">
        <f>IF(D227="","",IF(J227="Y",Input!M227,0))</f>
        <v/>
      </c>
      <c r="S227" s="288" t="str">
        <f t="shared" si="79"/>
        <v/>
      </c>
      <c r="T227" s="285" t="str">
        <f>IF(D227="","",Input!L227)</f>
        <v/>
      </c>
      <c r="U227" s="288" t="str">
        <f t="shared" si="80"/>
        <v/>
      </c>
      <c r="V227" s="287" t="str">
        <f t="shared" si="81"/>
        <v/>
      </c>
      <c r="W227" s="306" t="str">
        <f t="shared" si="82"/>
        <v/>
      </c>
      <c r="X227" s="132" t="str">
        <f>IF(D227="","",Input!K227)</f>
        <v/>
      </c>
      <c r="Y227" s="288" t="str">
        <f t="shared" si="83"/>
        <v/>
      </c>
      <c r="Z227" s="309" t="str">
        <f t="shared" si="84"/>
        <v/>
      </c>
      <c r="AA227" s="56" t="str">
        <f t="shared" si="85"/>
        <v/>
      </c>
      <c r="AB227" s="56" t="str">
        <f>IF(D227="","",Input!N227)</f>
        <v/>
      </c>
      <c r="AC227" s="56" t="str">
        <f t="shared" si="86"/>
        <v/>
      </c>
      <c r="AD227" s="56" t="str">
        <f>IF(D227="","",Input!J227)</f>
        <v/>
      </c>
      <c r="AE227" s="56" t="str">
        <f t="shared" si="87"/>
        <v/>
      </c>
      <c r="AF227" s="289" t="str">
        <f t="shared" si="88"/>
        <v/>
      </c>
      <c r="AG227" s="19" t="str">
        <f t="shared" si="89"/>
        <v/>
      </c>
      <c r="AH227" s="19" t="str">
        <f t="shared" si="90"/>
        <v/>
      </c>
      <c r="AI227" s="19" t="str">
        <f t="shared" si="91"/>
        <v/>
      </c>
      <c r="AJ227" s="317" t="str">
        <f t="shared" si="92"/>
        <v/>
      </c>
      <c r="AK227" s="56" t="str">
        <f t="shared" si="93"/>
        <v/>
      </c>
      <c r="AL227" s="56" t="str">
        <f>IF(D227="","",IF(AK226&lt;'day lookup'!$I$1,MIN('day lookup'!$I$1-AK226,AJ227)))</f>
        <v/>
      </c>
      <c r="AM227" s="56" t="str">
        <f t="shared" si="94"/>
        <v/>
      </c>
      <c r="AN227" s="56" t="str">
        <f>IF(D227="","",IF(AK227&lt;'day lookup'!$I$1,0,MIN(AK227-'day lookup'!$I$1,AJ227)))</f>
        <v/>
      </c>
      <c r="AO227" s="318" t="str">
        <f t="shared" si="95"/>
        <v/>
      </c>
      <c r="AP227" s="10">
        <f>IF(Revised_Input!F227&gt;0,Revised_Input!F227,IF(Input!F227&lt;990000,Input!F227,""))</f>
        <v>0</v>
      </c>
      <c r="AQ227" s="262"/>
      <c r="AS227" s="262"/>
      <c r="AT227" s="259"/>
      <c r="AU227" s="260"/>
      <c r="BL227" s="251"/>
      <c r="BN227" s="251"/>
      <c r="BO227" s="251"/>
    </row>
    <row r="228" spans="1:67">
      <c r="A228" s="67" t="str">
        <f ca="1">OFFSET('day lookup'!$A$1,WEEKDAY(B228)-1,0)</f>
        <v>SAT</v>
      </c>
      <c r="B228" s="28">
        <f>Input!A228</f>
        <v>0</v>
      </c>
      <c r="C228" s="274" t="str">
        <f>IF(D228&lt;&gt;"",interp(D228,AreaCapacity!$A$3:$B$245,2),"")</f>
        <v/>
      </c>
      <c r="D228" s="10">
        <f>IF(AND(Revised_Input!B228&gt;0,Revised_Input!B228&lt;104000),Revised_Input!B228,IF(Input!B228&lt;990000,Input!B228,""))</f>
        <v>0</v>
      </c>
      <c r="E228" s="10">
        <f>IF(Revised_Input!G228&gt;0,Revised_Input!G228/1.9835,IF(Input!G228&lt;990000,Input!G228,""))</f>
        <v>0</v>
      </c>
      <c r="F228" s="10">
        <f>IF(Revised_Input!C228&gt;0,Revised_Input!C228,IF(Input!C228&lt;990000,Input!C228,""))</f>
        <v>0</v>
      </c>
      <c r="G228" s="10">
        <f>IF(Revised_Input!D228&gt;0,Revised_Input!D228,IF(Input!D228&lt;990000,Input!D228,""))</f>
        <v>0</v>
      </c>
      <c r="H228" s="190" t="str">
        <f t="shared" si="72"/>
        <v/>
      </c>
      <c r="I228" s="267" t="str">
        <f t="shared" si="73"/>
        <v/>
      </c>
      <c r="J228" s="417" t="str">
        <f>IF(Input!H228="","",Input!H228)</f>
        <v/>
      </c>
      <c r="K228" s="285" t="str">
        <f t="shared" si="74"/>
        <v/>
      </c>
      <c r="L228" s="181" t="str">
        <f>IF(D228="","",IF(J228="Y",I228+G228,MIN(Input!I228,I228+G228-K228)))</f>
        <v/>
      </c>
      <c r="M228" s="181" t="str">
        <f t="shared" si="75"/>
        <v/>
      </c>
      <c r="N228" s="294">
        <f>IF(Revised_Input!E228&gt;0,Revised_Input!E228,IF(Input!E228&lt;990000,Input!E228,""))</f>
        <v>0</v>
      </c>
      <c r="O228" s="286" t="str">
        <f t="shared" si="76"/>
        <v/>
      </c>
      <c r="P228" s="10" t="str">
        <f t="shared" si="77"/>
        <v/>
      </c>
      <c r="Q228" s="302" t="str">
        <f t="shared" si="78"/>
        <v/>
      </c>
      <c r="R228" s="305" t="str">
        <f>IF(D228="","",IF(J228="Y",Input!M228,0))</f>
        <v/>
      </c>
      <c r="S228" s="288" t="str">
        <f>IF(D228="","",(R228*1.9835)+S227)</f>
        <v/>
      </c>
      <c r="T228" s="285" t="str">
        <f>IF(D228="","",Input!L228)</f>
        <v/>
      </c>
      <c r="U228" s="288" t="str">
        <f t="shared" si="80"/>
        <v/>
      </c>
      <c r="V228" s="287" t="str">
        <f t="shared" si="81"/>
        <v/>
      </c>
      <c r="W228" s="306" t="str">
        <f t="shared" si="82"/>
        <v/>
      </c>
      <c r="X228" s="132" t="str">
        <f>IF(D228="","",Input!K228)</f>
        <v/>
      </c>
      <c r="Y228" s="288" t="str">
        <f t="shared" si="83"/>
        <v/>
      </c>
      <c r="Z228" s="309" t="str">
        <f t="shared" si="84"/>
        <v/>
      </c>
      <c r="AA228" s="56" t="str">
        <f t="shared" si="85"/>
        <v/>
      </c>
      <c r="AB228" s="56" t="str">
        <f>IF(D228="","",Input!N228)</f>
        <v/>
      </c>
      <c r="AC228" s="56" t="str">
        <f t="shared" si="86"/>
        <v/>
      </c>
      <c r="AD228" s="56" t="str">
        <f>IF(D228="","",Input!J228)</f>
        <v/>
      </c>
      <c r="AE228" s="56" t="str">
        <f t="shared" si="87"/>
        <v/>
      </c>
      <c r="AF228" s="289" t="str">
        <f t="shared" si="88"/>
        <v/>
      </c>
      <c r="AG228" s="19" t="str">
        <f t="shared" si="89"/>
        <v/>
      </c>
      <c r="AH228" s="19" t="str">
        <f t="shared" si="90"/>
        <v/>
      </c>
      <c r="AI228" s="19" t="str">
        <f t="shared" si="91"/>
        <v/>
      </c>
      <c r="AJ228" s="317" t="str">
        <f t="shared" si="92"/>
        <v/>
      </c>
      <c r="AK228" s="56" t="str">
        <f t="shared" si="93"/>
        <v/>
      </c>
      <c r="AL228" s="56" t="str">
        <f>IF(D228="","",IF(AK227&lt;'day lookup'!$I$1,MIN('day lookup'!$I$1-AK227,AJ228)))</f>
        <v/>
      </c>
      <c r="AM228" s="56" t="str">
        <f t="shared" si="94"/>
        <v/>
      </c>
      <c r="AN228" s="56" t="str">
        <f>IF(D228="","",IF(AK228&lt;'day lookup'!$I$1,0,MIN(AK228-'day lookup'!$I$1,AJ228)))</f>
        <v/>
      </c>
      <c r="AO228" s="318" t="str">
        <f t="shared" si="95"/>
        <v/>
      </c>
      <c r="AP228" s="10">
        <f>IF(Revised_Input!F228&gt;0,Revised_Input!F228,IF(Input!F228&lt;990000,Input!F228,""))</f>
        <v>0</v>
      </c>
      <c r="AQ228" s="262"/>
      <c r="AS228" s="262"/>
      <c r="AT228" s="259"/>
      <c r="AU228" s="260"/>
      <c r="BL228" s="251"/>
      <c r="BN228" s="251"/>
      <c r="BO228" s="251"/>
    </row>
    <row r="229" spans="1:67">
      <c r="A229" s="67" t="str">
        <f ca="1">OFFSET('day lookup'!$A$1,WEEKDAY(B229)-1,0)</f>
        <v>SAT</v>
      </c>
      <c r="B229" s="28">
        <f>Input!A229</f>
        <v>0</v>
      </c>
      <c r="C229" s="274" t="str">
        <f>IF(D229&lt;&gt;"",interp(D229,AreaCapacity!$A$3:$B$245,2),"")</f>
        <v/>
      </c>
      <c r="D229" s="10">
        <f>IF(AND(Revised_Input!B229&gt;0,Revised_Input!B229&lt;104000),Revised_Input!B229,IF(Input!B229&lt;990000,Input!B229,""))</f>
        <v>0</v>
      </c>
      <c r="E229" s="10">
        <f>IF(Revised_Input!G229&gt;0,Revised_Input!G229/1.9835,IF(Input!G229&lt;990000,Input!G229,""))</f>
        <v>0</v>
      </c>
      <c r="F229" s="10">
        <f>IF(Revised_Input!C229&gt;0,Revised_Input!C229,IF(Input!C229&lt;990000,Input!C229,""))</f>
        <v>0</v>
      </c>
      <c r="G229" s="10">
        <f>IF(Revised_Input!D229&gt;0,Revised_Input!D229,IF(Input!D229&lt;990000,Input!D229,""))</f>
        <v>0</v>
      </c>
      <c r="H229" s="190" t="str">
        <f t="shared" si="72"/>
        <v/>
      </c>
      <c r="I229" s="267" t="str">
        <f t="shared" si="73"/>
        <v/>
      </c>
      <c r="J229" s="417" t="str">
        <f>IF(Input!H229="","",Input!H229)</f>
        <v/>
      </c>
      <c r="K229" s="285" t="str">
        <f t="shared" si="74"/>
        <v/>
      </c>
      <c r="L229" s="181" t="str">
        <f>IF(D229="","",IF(J229="Y",I229+G229,MIN(Input!I229,I229+G229-K229)))</f>
        <v/>
      </c>
      <c r="M229" s="181" t="str">
        <f t="shared" si="75"/>
        <v/>
      </c>
      <c r="N229" s="294">
        <f>IF(Revised_Input!E229&gt;0,Revised_Input!E229,IF(Input!E229&lt;990000,Input!E229,""))</f>
        <v>0</v>
      </c>
      <c r="O229" s="286" t="str">
        <f t="shared" si="76"/>
        <v/>
      </c>
      <c r="P229" s="10" t="str">
        <f t="shared" si="77"/>
        <v/>
      </c>
      <c r="Q229" s="302" t="str">
        <f t="shared" si="78"/>
        <v/>
      </c>
      <c r="R229" s="305" t="str">
        <f>IF(D229="","",IF(J229="Y",Input!M229,0))</f>
        <v/>
      </c>
      <c r="S229" s="288" t="str">
        <f t="shared" si="79"/>
        <v/>
      </c>
      <c r="T229" s="285" t="str">
        <f>IF(D229="","",Input!L229)</f>
        <v/>
      </c>
      <c r="U229" s="288" t="str">
        <f t="shared" si="80"/>
        <v/>
      </c>
      <c r="V229" s="287" t="str">
        <f t="shared" si="81"/>
        <v/>
      </c>
      <c r="W229" s="306" t="str">
        <f t="shared" si="82"/>
        <v/>
      </c>
      <c r="X229" s="132" t="str">
        <f>IF(D229="","",Input!K229)</f>
        <v/>
      </c>
      <c r="Y229" s="288" t="str">
        <f t="shared" si="83"/>
        <v/>
      </c>
      <c r="Z229" s="309" t="str">
        <f t="shared" si="84"/>
        <v/>
      </c>
      <c r="AA229" s="56" t="str">
        <f t="shared" si="85"/>
        <v/>
      </c>
      <c r="AB229" s="56" t="str">
        <f>IF(D229="","",Input!N229)</f>
        <v/>
      </c>
      <c r="AC229" s="56" t="str">
        <f t="shared" si="86"/>
        <v/>
      </c>
      <c r="AD229" s="56" t="str">
        <f>IF(D229="","",Input!J229)</f>
        <v/>
      </c>
      <c r="AE229" s="56" t="str">
        <f t="shared" si="87"/>
        <v/>
      </c>
      <c r="AF229" s="289" t="str">
        <f t="shared" si="88"/>
        <v/>
      </c>
      <c r="AG229" s="19" t="str">
        <f t="shared" si="89"/>
        <v/>
      </c>
      <c r="AH229" s="19" t="str">
        <f t="shared" si="90"/>
        <v/>
      </c>
      <c r="AI229" s="19" t="str">
        <f t="shared" si="91"/>
        <v/>
      </c>
      <c r="AJ229" s="317" t="str">
        <f t="shared" si="92"/>
        <v/>
      </c>
      <c r="AK229" s="56" t="str">
        <f t="shared" si="93"/>
        <v/>
      </c>
      <c r="AL229" s="56" t="str">
        <f>IF(D229="","",IF(AK228&lt;'day lookup'!$I$1,MIN('day lookup'!$I$1-AK228,AJ229)))</f>
        <v/>
      </c>
      <c r="AM229" s="56" t="str">
        <f t="shared" si="94"/>
        <v/>
      </c>
      <c r="AN229" s="56" t="str">
        <f>IF(D229="","",IF(AK229&lt;'day lookup'!$I$1,0,MIN(AK229-'day lookup'!$I$1,AJ229)))</f>
        <v/>
      </c>
      <c r="AO229" s="318" t="str">
        <f t="shared" si="95"/>
        <v/>
      </c>
      <c r="AP229" s="10">
        <f>IF(Revised_Input!F229&gt;0,Revised_Input!F229,IF(Input!F229&lt;990000,Input!F229,""))</f>
        <v>0</v>
      </c>
      <c r="AQ229" s="262"/>
      <c r="AS229" s="262"/>
      <c r="AT229" s="259"/>
      <c r="AU229" s="260"/>
      <c r="BL229" s="251"/>
      <c r="BN229" s="251"/>
      <c r="BO229" s="251"/>
    </row>
    <row r="230" spans="1:67">
      <c r="A230" s="67" t="str">
        <f ca="1">OFFSET('day lookup'!$A$1,WEEKDAY(B230)-1,0)</f>
        <v>SAT</v>
      </c>
      <c r="B230" s="28">
        <f>Input!A230</f>
        <v>0</v>
      </c>
      <c r="C230" s="274" t="str">
        <f>IF(D230&lt;&gt;"",interp(D230,AreaCapacity!$A$3:$B$245,2),"")</f>
        <v/>
      </c>
      <c r="D230" s="10">
        <f>IF(AND(Revised_Input!B230&gt;0,Revised_Input!B230&lt;104000),Revised_Input!B230,IF(Input!B230&lt;990000,Input!B230,""))</f>
        <v>0</v>
      </c>
      <c r="E230" s="10">
        <f>IF(Revised_Input!G230&gt;0,Revised_Input!G230/1.9835,IF(Input!G230&lt;990000,Input!G230,""))</f>
        <v>0</v>
      </c>
      <c r="F230" s="10">
        <f>IF(Revised_Input!C230&gt;0,Revised_Input!C230,IF(Input!C230&lt;990000,Input!C230,""))</f>
        <v>0</v>
      </c>
      <c r="G230" s="10">
        <f>IF(Revised_Input!D230&gt;0,Revised_Input!D230,IF(Input!D230&lt;990000,Input!D230,""))</f>
        <v>0</v>
      </c>
      <c r="H230" s="190" t="str">
        <f t="shared" si="72"/>
        <v/>
      </c>
      <c r="I230" s="267" t="str">
        <f t="shared" si="73"/>
        <v/>
      </c>
      <c r="J230" s="417" t="str">
        <f>IF(Input!H230="","",Input!H230)</f>
        <v/>
      </c>
      <c r="K230" s="285" t="str">
        <f t="shared" si="74"/>
        <v/>
      </c>
      <c r="L230" s="181" t="str">
        <f>IF(D230="","",IF(J230="Y",I230+G230,MIN(Input!I230,I230+G230-K230)))</f>
        <v/>
      </c>
      <c r="M230" s="181" t="str">
        <f t="shared" si="75"/>
        <v/>
      </c>
      <c r="N230" s="294">
        <f>IF(Revised_Input!E230&gt;0,Revised_Input!E230,IF(Input!E230&lt;990000,Input!E230,""))</f>
        <v>0</v>
      </c>
      <c r="O230" s="286" t="str">
        <f t="shared" si="76"/>
        <v/>
      </c>
      <c r="P230" s="10" t="str">
        <f t="shared" si="77"/>
        <v/>
      </c>
      <c r="Q230" s="302" t="str">
        <f t="shared" si="78"/>
        <v/>
      </c>
      <c r="R230" s="305" t="str">
        <f>IF(D230="","",IF(J230="Y",Input!M230,0))</f>
        <v/>
      </c>
      <c r="S230" s="288" t="str">
        <f t="shared" si="79"/>
        <v/>
      </c>
      <c r="T230" s="285" t="str">
        <f>IF(D230="","",Input!L230)</f>
        <v/>
      </c>
      <c r="U230" s="288" t="str">
        <f t="shared" si="80"/>
        <v/>
      </c>
      <c r="V230" s="287" t="str">
        <f t="shared" si="81"/>
        <v/>
      </c>
      <c r="W230" s="306" t="str">
        <f t="shared" si="82"/>
        <v/>
      </c>
      <c r="X230" s="132" t="str">
        <f>IF(D230="","",Input!K230)</f>
        <v/>
      </c>
      <c r="Y230" s="288" t="str">
        <f t="shared" si="83"/>
        <v/>
      </c>
      <c r="Z230" s="309" t="str">
        <f t="shared" si="84"/>
        <v/>
      </c>
      <c r="AA230" s="56" t="str">
        <f t="shared" si="85"/>
        <v/>
      </c>
      <c r="AB230" s="56" t="str">
        <f>IF(D230="","",Input!N230)</f>
        <v/>
      </c>
      <c r="AC230" s="56" t="str">
        <f t="shared" si="86"/>
        <v/>
      </c>
      <c r="AD230" s="56" t="str">
        <f>IF(D230="","",Input!J230)</f>
        <v/>
      </c>
      <c r="AE230" s="56" t="str">
        <f t="shared" si="87"/>
        <v/>
      </c>
      <c r="AF230" s="289" t="str">
        <f t="shared" si="88"/>
        <v/>
      </c>
      <c r="AG230" s="19" t="str">
        <f t="shared" si="89"/>
        <v/>
      </c>
      <c r="AH230" s="19" t="str">
        <f t="shared" si="90"/>
        <v/>
      </c>
      <c r="AI230" s="19" t="str">
        <f t="shared" si="91"/>
        <v/>
      </c>
      <c r="AJ230" s="317" t="str">
        <f t="shared" si="92"/>
        <v/>
      </c>
      <c r="AK230" s="56" t="str">
        <f t="shared" si="93"/>
        <v/>
      </c>
      <c r="AL230" s="56" t="str">
        <f>IF(D230="","",IF(AK229&lt;'day lookup'!$I$1,MIN('day lookup'!$I$1-AK229,AJ230)))</f>
        <v/>
      </c>
      <c r="AM230" s="56" t="str">
        <f t="shared" si="94"/>
        <v/>
      </c>
      <c r="AN230" s="56" t="str">
        <f>IF(D230="","",IF(AK230&lt;'day lookup'!$I$1,0,MIN(AK230-'day lookup'!$I$1,AJ230)))</f>
        <v/>
      </c>
      <c r="AO230" s="318" t="str">
        <f t="shared" si="95"/>
        <v/>
      </c>
      <c r="AP230" s="10">
        <f>IF(Revised_Input!F230&gt;0,Revised_Input!F230,IF(Input!F230&lt;990000,Input!F230,""))</f>
        <v>0</v>
      </c>
      <c r="AQ230" s="262"/>
      <c r="AS230" s="262"/>
      <c r="AT230" s="259"/>
      <c r="AU230" s="260"/>
      <c r="BL230" s="251"/>
      <c r="BN230" s="251"/>
      <c r="BO230" s="251"/>
    </row>
    <row r="231" spans="1:67">
      <c r="A231" s="67" t="str">
        <f ca="1">OFFSET('day lookup'!$A$1,WEEKDAY(B231)-1,0)</f>
        <v>SAT</v>
      </c>
      <c r="B231" s="28">
        <f>Input!A231</f>
        <v>0</v>
      </c>
      <c r="C231" s="274" t="str">
        <f>IF(D231&lt;&gt;"",interp(D231,AreaCapacity!$A$3:$B$245,2),"")</f>
        <v/>
      </c>
      <c r="D231" s="10">
        <f>IF(AND(Revised_Input!B231&gt;0,Revised_Input!B231&lt;104000),Revised_Input!B231,IF(Input!B231&lt;990000,Input!B231,""))</f>
        <v>0</v>
      </c>
      <c r="E231" s="10">
        <f>IF(Revised_Input!G231&gt;0,Revised_Input!G231/1.9835,IF(Input!G231&lt;990000,Input!G231,""))</f>
        <v>0</v>
      </c>
      <c r="F231" s="10">
        <f>IF(Revised_Input!C231&gt;0,Revised_Input!C231,IF(Input!C231&lt;990000,Input!C231,""))</f>
        <v>0</v>
      </c>
      <c r="G231" s="10">
        <f>IF(Revised_Input!D231&gt;0,Revised_Input!D231,IF(Input!D231&lt;990000,Input!D231,""))</f>
        <v>0</v>
      </c>
      <c r="H231" s="190" t="str">
        <f t="shared" si="72"/>
        <v/>
      </c>
      <c r="I231" s="267" t="str">
        <f t="shared" si="73"/>
        <v/>
      </c>
      <c r="J231" s="417" t="str">
        <f>IF(Input!H231="","",Input!H231)</f>
        <v/>
      </c>
      <c r="K231" s="285" t="str">
        <f t="shared" si="74"/>
        <v/>
      </c>
      <c r="L231" s="181" t="str">
        <f>IF(D231="","",IF(J231="Y",I231+G231,MIN(Input!I231,I231+G231-K231)))</f>
        <v/>
      </c>
      <c r="M231" s="181" t="str">
        <f t="shared" si="75"/>
        <v/>
      </c>
      <c r="N231" s="294">
        <f>IF(Revised_Input!E231&gt;0,Revised_Input!E231,IF(Input!E231&lt;990000,Input!E231,""))</f>
        <v>0</v>
      </c>
      <c r="O231" s="286" t="str">
        <f t="shared" si="76"/>
        <v/>
      </c>
      <c r="P231" s="10" t="str">
        <f t="shared" si="77"/>
        <v/>
      </c>
      <c r="Q231" s="302" t="str">
        <f t="shared" si="78"/>
        <v/>
      </c>
      <c r="R231" s="305" t="str">
        <f>IF(D231="","",IF(J231="Y",Input!M231,0))</f>
        <v/>
      </c>
      <c r="S231" s="288" t="str">
        <f t="shared" si="79"/>
        <v/>
      </c>
      <c r="T231" s="285" t="str">
        <f>IF(D231="","",Input!L231)</f>
        <v/>
      </c>
      <c r="U231" s="288" t="str">
        <f t="shared" si="80"/>
        <v/>
      </c>
      <c r="V231" s="287" t="str">
        <f t="shared" si="81"/>
        <v/>
      </c>
      <c r="W231" s="306" t="str">
        <f t="shared" si="82"/>
        <v/>
      </c>
      <c r="X231" s="132" t="str">
        <f>IF(D231="","",Input!K231)</f>
        <v/>
      </c>
      <c r="Y231" s="288" t="str">
        <f t="shared" si="83"/>
        <v/>
      </c>
      <c r="Z231" s="309" t="str">
        <f t="shared" si="84"/>
        <v/>
      </c>
      <c r="AA231" s="56" t="str">
        <f t="shared" si="85"/>
        <v/>
      </c>
      <c r="AB231" s="56" t="str">
        <f>IF(D231="","",Input!N231)</f>
        <v/>
      </c>
      <c r="AC231" s="56" t="str">
        <f t="shared" si="86"/>
        <v/>
      </c>
      <c r="AD231" s="56" t="str">
        <f>IF(D231="","",Input!J231)</f>
        <v/>
      </c>
      <c r="AE231" s="56" t="str">
        <f t="shared" si="87"/>
        <v/>
      </c>
      <c r="AF231" s="289" t="str">
        <f t="shared" si="88"/>
        <v/>
      </c>
      <c r="AG231" s="19" t="str">
        <f t="shared" si="89"/>
        <v/>
      </c>
      <c r="AH231" s="19" t="str">
        <f t="shared" si="90"/>
        <v/>
      </c>
      <c r="AI231" s="19" t="str">
        <f t="shared" si="91"/>
        <v/>
      </c>
      <c r="AJ231" s="317" t="str">
        <f t="shared" si="92"/>
        <v/>
      </c>
      <c r="AK231" s="56" t="str">
        <f t="shared" si="93"/>
        <v/>
      </c>
      <c r="AL231" s="56" t="str">
        <f>IF(D231="","",IF(AK230&lt;'day lookup'!$I$1,MIN('day lookup'!$I$1-AK230,AJ231)))</f>
        <v/>
      </c>
      <c r="AM231" s="56" t="str">
        <f t="shared" si="94"/>
        <v/>
      </c>
      <c r="AN231" s="56" t="str">
        <f>IF(D231="","",IF(AK231&lt;'day lookup'!$I$1,0,MIN(AK231-'day lookup'!$I$1,AJ231)))</f>
        <v/>
      </c>
      <c r="AO231" s="318" t="str">
        <f t="shared" si="95"/>
        <v/>
      </c>
      <c r="AP231" s="10">
        <f>IF(Revised_Input!F231&gt;0,Revised_Input!F231,IF(Input!F231&lt;990000,Input!F231,""))</f>
        <v>0</v>
      </c>
      <c r="AQ231" s="262"/>
      <c r="AS231" s="262"/>
      <c r="AT231" s="259"/>
      <c r="AU231" s="260"/>
      <c r="BL231" s="251"/>
      <c r="BN231" s="251"/>
      <c r="BO231" s="251"/>
    </row>
    <row r="232" spans="1:67">
      <c r="A232" s="67" t="str">
        <f ca="1">OFFSET('day lookup'!$A$1,WEEKDAY(B232)-1,0)</f>
        <v>SAT</v>
      </c>
      <c r="B232" s="28">
        <f>Input!A232</f>
        <v>0</v>
      </c>
      <c r="C232" s="274" t="str">
        <f>IF(D232&lt;&gt;"",interp(D232,AreaCapacity!$A$3:$B$245,2),"")</f>
        <v/>
      </c>
      <c r="D232" s="10">
        <f>IF(AND(Revised_Input!B232&gt;0,Revised_Input!B232&lt;104000),Revised_Input!B232,IF(Input!B232&lt;990000,Input!B232,""))</f>
        <v>0</v>
      </c>
      <c r="E232" s="10">
        <f>IF(Revised_Input!G232&gt;0,Revised_Input!G232/1.9835,IF(Input!G232&lt;990000,Input!G232,""))</f>
        <v>0</v>
      </c>
      <c r="F232" s="10">
        <f>IF(Revised_Input!C232&gt;0,Revised_Input!C232,IF(Input!C232&lt;990000,Input!C232,""))</f>
        <v>0</v>
      </c>
      <c r="G232" s="10">
        <f>IF(Revised_Input!D232&gt;0,Revised_Input!D232,IF(Input!D232&lt;990000,Input!D232,""))</f>
        <v>0</v>
      </c>
      <c r="H232" s="190" t="str">
        <f t="shared" ref="H232:H295" si="96">IF(D232="","",F232-G232)</f>
        <v/>
      </c>
      <c r="I232" s="267" t="str">
        <f t="shared" ref="I232:I295" si="97">IF(D232="","",(D232-D231)/1.9835+E232+H232)</f>
        <v/>
      </c>
      <c r="J232" s="417" t="str">
        <f>IF(Input!H232="","",Input!H232)</f>
        <v/>
      </c>
      <c r="K232" s="285" t="str">
        <f t="shared" ref="K232:K295" si="98">IF(D232="","",IF(J232="Y",E232,0))</f>
        <v/>
      </c>
      <c r="L232" s="181" t="str">
        <f>IF(D232="","",IF(J232="Y",I232+G232,MIN(Input!I232,I232+G232-K232)))</f>
        <v/>
      </c>
      <c r="M232" s="181" t="str">
        <f t="shared" ref="M232:M295" si="99">IF(D232="","",MAX(L232-G232,0))</f>
        <v/>
      </c>
      <c r="N232" s="294">
        <f>IF(Revised_Input!E232&gt;0,Revised_Input!E232,IF(Input!E232&lt;990000,Input!E232,""))</f>
        <v>0</v>
      </c>
      <c r="O232" s="286" t="str">
        <f t="shared" ref="O232:O295" si="100">IF(D232="","",O231+N232*1.9835)</f>
        <v/>
      </c>
      <c r="P232" s="10" t="str">
        <f t="shared" ref="P232:P295" si="101">IF(D232="","",IF(J232="Y",N232,0))</f>
        <v/>
      </c>
      <c r="Q232" s="302" t="str">
        <f t="shared" ref="Q232:Q295" si="102">IF(D232="","",IF(J232="Y",(N232*1.9835)+Q231,Q231))</f>
        <v/>
      </c>
      <c r="R232" s="305" t="str">
        <f>IF(D232="","",IF(J232="Y",Input!M232,0))</f>
        <v/>
      </c>
      <c r="S232" s="288" t="str">
        <f t="shared" ref="S232:S295" si="103">IF(D232="","",(R232*1.9835)+S231)</f>
        <v/>
      </c>
      <c r="T232" s="285" t="str">
        <f>IF(D232="","",Input!L232)</f>
        <v/>
      </c>
      <c r="U232" s="288" t="str">
        <f t="shared" ref="U232:U295" si="104">IF(D232="","",(T232*1.9835)+U231)</f>
        <v/>
      </c>
      <c r="V232" s="287" t="str">
        <f t="shared" ref="V232:V295" si="105">IF(D232="","",R232+T232)</f>
        <v/>
      </c>
      <c r="W232" s="306" t="str">
        <f t="shared" ref="W232:W295" si="106">IF(D232="","",(V232*1.9835)+W231)</f>
        <v/>
      </c>
      <c r="X232" s="132" t="str">
        <f>IF(D232="","",Input!K232)</f>
        <v/>
      </c>
      <c r="Y232" s="288" t="str">
        <f t="shared" ref="Y232:Y295" si="107">IF(D232="","",(X232*1.9835)+Y231)</f>
        <v/>
      </c>
      <c r="Z232" s="309" t="str">
        <f t="shared" ref="Z232:Z295" si="108">IF(D232="","",Z231-X232*1.9835)</f>
        <v/>
      </c>
      <c r="AA232" s="56" t="str">
        <f t="shared" ref="AA232:AA295" si="109">IF(D232="","",M232+P232+V232+X232)</f>
        <v/>
      </c>
      <c r="AB232" s="56" t="str">
        <f>IF(D232="","",Input!N232)</f>
        <v/>
      </c>
      <c r="AC232" s="56" t="str">
        <f t="shared" ref="AC232:AC295" si="110">IF(D232="","",H232)</f>
        <v/>
      </c>
      <c r="AD232" s="56" t="str">
        <f>IF(D232="","",Input!J232)</f>
        <v/>
      </c>
      <c r="AE232" s="56" t="str">
        <f t="shared" ref="AE232:AE295" si="111">IF(D232="","",AC232-AD232)</f>
        <v/>
      </c>
      <c r="AF232" s="289" t="str">
        <f t="shared" ref="AF232:AF295" si="112">IF(D232="","",IF(F232-250&lt;0,0,F232-250))</f>
        <v/>
      </c>
      <c r="AG232" s="19" t="str">
        <f t="shared" ref="AG232:AG295" si="113">IF(D232="","",AA232-AC232+AB232)</f>
        <v/>
      </c>
      <c r="AH232" s="19" t="str">
        <f t="shared" ref="AH232:AH295" si="114">IF(D232="","",AH231+AG232)</f>
        <v/>
      </c>
      <c r="AI232" s="19" t="str">
        <f t="shared" ref="AI232:AI295" si="115">IF(D232="","",AH232*1.9835)</f>
        <v/>
      </c>
      <c r="AJ232" s="317" t="str">
        <f t="shared" ref="AJ232:AJ295" si="116">IF(D232="","",MAX(((I232-M232)-(E232-K232))*1.9835,0))</f>
        <v/>
      </c>
      <c r="AK232" s="56" t="str">
        <f t="shared" ref="AK232:AK295" si="117">IF(D232="","",AK231+AJ232)</f>
        <v/>
      </c>
      <c r="AL232" s="56" t="str">
        <f>IF(D232="","",IF(AK231&lt;'day lookup'!$I$1,MIN('day lookup'!$I$1-AK231,AJ232)))</f>
        <v/>
      </c>
      <c r="AM232" s="56" t="str">
        <f t="shared" ref="AM232:AM295" si="118">IF(D232="","",AM231+AL232)</f>
        <v/>
      </c>
      <c r="AN232" s="56" t="str">
        <f>IF(D232="","",IF(AK232&lt;'day lookup'!$I$1,0,MIN(AK232-'day lookup'!$I$1,AJ232)))</f>
        <v/>
      </c>
      <c r="AO232" s="318" t="str">
        <f t="shared" ref="AO232:AO295" si="119">IF(D232="","",AO231+AN232)</f>
        <v/>
      </c>
      <c r="AP232" s="10">
        <f>IF(Revised_Input!F232&gt;0,Revised_Input!F232,IF(Input!F232&lt;990000,Input!F232,""))</f>
        <v>0</v>
      </c>
      <c r="AQ232" s="262"/>
      <c r="AS232" s="262"/>
      <c r="AT232" s="259"/>
      <c r="AU232" s="260"/>
      <c r="BL232" s="251"/>
      <c r="BN232" s="251"/>
      <c r="BO232" s="251"/>
    </row>
    <row r="233" spans="1:67">
      <c r="A233" s="67" t="str">
        <f ca="1">OFFSET('day lookup'!$A$1,WEEKDAY(B233)-1,0)</f>
        <v>SAT</v>
      </c>
      <c r="B233" s="28">
        <f>Input!A233</f>
        <v>0</v>
      </c>
      <c r="C233" s="274" t="str">
        <f>IF(D233&lt;&gt;"",interp(D233,AreaCapacity!$A$3:$B$245,2),"")</f>
        <v/>
      </c>
      <c r="D233" s="10">
        <f>IF(AND(Revised_Input!B233&gt;0,Revised_Input!B233&lt;104000),Revised_Input!B233,IF(Input!B233&lt;990000,Input!B233,""))</f>
        <v>0</v>
      </c>
      <c r="E233" s="10">
        <f>IF(Revised_Input!G233&gt;0,Revised_Input!G233/1.9835,IF(Input!G233&lt;990000,Input!G233,""))</f>
        <v>0</v>
      </c>
      <c r="F233" s="10">
        <f>IF(Revised_Input!C233&gt;0,Revised_Input!C233,IF(Input!C233&lt;990000,Input!C233,""))</f>
        <v>0</v>
      </c>
      <c r="G233" s="10">
        <f>IF(Revised_Input!D233&gt;0,Revised_Input!D233,IF(Input!D233&lt;990000,Input!D233,""))</f>
        <v>0</v>
      </c>
      <c r="H233" s="190" t="str">
        <f t="shared" si="96"/>
        <v/>
      </c>
      <c r="I233" s="267" t="str">
        <f t="shared" si="97"/>
        <v/>
      </c>
      <c r="J233" s="417" t="str">
        <f>IF(Input!H233="","",Input!H233)</f>
        <v/>
      </c>
      <c r="K233" s="285" t="str">
        <f t="shared" si="98"/>
        <v/>
      </c>
      <c r="L233" s="181" t="str">
        <f>IF(D233="","",IF(J233="Y",I233+G233,MIN(Input!I233,I233+G233-K233)))</f>
        <v/>
      </c>
      <c r="M233" s="181" t="str">
        <f t="shared" si="99"/>
        <v/>
      </c>
      <c r="N233" s="294">
        <f>IF(Revised_Input!E233&gt;0,Revised_Input!E233,IF(Input!E233&lt;990000,Input!E233,""))</f>
        <v>0</v>
      </c>
      <c r="O233" s="286" t="str">
        <f t="shared" si="100"/>
        <v/>
      </c>
      <c r="P233" s="10" t="str">
        <f t="shared" si="101"/>
        <v/>
      </c>
      <c r="Q233" s="302" t="str">
        <f t="shared" si="102"/>
        <v/>
      </c>
      <c r="R233" s="305" t="str">
        <f>IF(D233="","",IF(J233="Y",Input!M233,0))</f>
        <v/>
      </c>
      <c r="S233" s="288" t="str">
        <f t="shared" si="103"/>
        <v/>
      </c>
      <c r="T233" s="285" t="str">
        <f>IF(D233="","",Input!L233)</f>
        <v/>
      </c>
      <c r="U233" s="288" t="str">
        <f t="shared" si="104"/>
        <v/>
      </c>
      <c r="V233" s="287" t="str">
        <f t="shared" si="105"/>
        <v/>
      </c>
      <c r="W233" s="306" t="str">
        <f t="shared" si="106"/>
        <v/>
      </c>
      <c r="X233" s="132" t="str">
        <f>IF(D233="","",Input!K233)</f>
        <v/>
      </c>
      <c r="Y233" s="288" t="str">
        <f t="shared" si="107"/>
        <v/>
      </c>
      <c r="Z233" s="309" t="str">
        <f t="shared" si="108"/>
        <v/>
      </c>
      <c r="AA233" s="56" t="str">
        <f t="shared" si="109"/>
        <v/>
      </c>
      <c r="AB233" s="56" t="str">
        <f>IF(D233="","",Input!N233)</f>
        <v/>
      </c>
      <c r="AC233" s="56" t="str">
        <f t="shared" si="110"/>
        <v/>
      </c>
      <c r="AD233" s="56" t="str">
        <f>IF(D233="","",Input!J233)</f>
        <v/>
      </c>
      <c r="AE233" s="56" t="str">
        <f t="shared" si="111"/>
        <v/>
      </c>
      <c r="AF233" s="289" t="str">
        <f t="shared" si="112"/>
        <v/>
      </c>
      <c r="AG233" s="19" t="str">
        <f t="shared" si="113"/>
        <v/>
      </c>
      <c r="AH233" s="19" t="str">
        <f t="shared" si="114"/>
        <v/>
      </c>
      <c r="AI233" s="19" t="str">
        <f t="shared" si="115"/>
        <v/>
      </c>
      <c r="AJ233" s="317" t="str">
        <f t="shared" si="116"/>
        <v/>
      </c>
      <c r="AK233" s="56" t="str">
        <f t="shared" si="117"/>
        <v/>
      </c>
      <c r="AL233" s="56" t="str">
        <f>IF(D233="","",IF(AK232&lt;'day lookup'!$I$1,MIN('day lookup'!$I$1-AK232,AJ233)))</f>
        <v/>
      </c>
      <c r="AM233" s="56" t="str">
        <f t="shared" si="118"/>
        <v/>
      </c>
      <c r="AN233" s="56" t="str">
        <f>IF(D233="","",IF(AK233&lt;'day lookup'!$I$1,0,MIN(AK233-'day lookup'!$I$1,AJ233)))</f>
        <v/>
      </c>
      <c r="AO233" s="318" t="str">
        <f t="shared" si="119"/>
        <v/>
      </c>
      <c r="AP233" s="10">
        <f>IF(Revised_Input!F233&gt;0,Revised_Input!F233,IF(Input!F233&lt;990000,Input!F233,""))</f>
        <v>0</v>
      </c>
      <c r="AQ233" s="262"/>
      <c r="AS233" s="262"/>
      <c r="AT233" s="259"/>
      <c r="AU233" s="260"/>
      <c r="BL233" s="251"/>
      <c r="BN233" s="251"/>
      <c r="BO233" s="251"/>
    </row>
    <row r="234" spans="1:67">
      <c r="A234" s="67" t="str">
        <f ca="1">OFFSET('day lookup'!$A$1,WEEKDAY(B234)-1,0)</f>
        <v>SAT</v>
      </c>
      <c r="B234" s="28">
        <f>Input!A234</f>
        <v>0</v>
      </c>
      <c r="C234" s="274" t="str">
        <f>IF(D234&lt;&gt;"",interp(D234,AreaCapacity!$A$3:$B$245,2),"")</f>
        <v/>
      </c>
      <c r="D234" s="10">
        <f>IF(AND(Revised_Input!B234&gt;0,Revised_Input!B234&lt;104000),Revised_Input!B234,IF(Input!B234&lt;990000,Input!B234,""))</f>
        <v>0</v>
      </c>
      <c r="E234" s="10">
        <f>IF(Revised_Input!G234&gt;0,Revised_Input!G234/1.9835,IF(Input!G234&lt;990000,Input!G234,""))</f>
        <v>0</v>
      </c>
      <c r="F234" s="10">
        <f>IF(Revised_Input!C234&gt;0,Revised_Input!C234,IF(Input!C234&lt;990000,Input!C234,""))</f>
        <v>0</v>
      </c>
      <c r="G234" s="10">
        <f>IF(Revised_Input!D234&gt;0,Revised_Input!D234,IF(Input!D234&lt;990000,Input!D234,""))</f>
        <v>0</v>
      </c>
      <c r="H234" s="190" t="str">
        <f t="shared" si="96"/>
        <v/>
      </c>
      <c r="I234" s="267" t="str">
        <f t="shared" si="97"/>
        <v/>
      </c>
      <c r="J234" s="417" t="str">
        <f>IF(Input!H234="","",Input!H234)</f>
        <v/>
      </c>
      <c r="K234" s="285" t="str">
        <f t="shared" si="98"/>
        <v/>
      </c>
      <c r="L234" s="181" t="str">
        <f>IF(D234="","",IF(J234="Y",I234+G234,MIN(Input!I234,I234+G234-K234)))</f>
        <v/>
      </c>
      <c r="M234" s="181" t="str">
        <f t="shared" si="99"/>
        <v/>
      </c>
      <c r="N234" s="294">
        <f>IF(Revised_Input!E234&gt;0,Revised_Input!E234,IF(Input!E234&lt;990000,Input!E234,""))</f>
        <v>0</v>
      </c>
      <c r="O234" s="286" t="str">
        <f t="shared" si="100"/>
        <v/>
      </c>
      <c r="P234" s="10" t="str">
        <f t="shared" si="101"/>
        <v/>
      </c>
      <c r="Q234" s="302" t="str">
        <f t="shared" si="102"/>
        <v/>
      </c>
      <c r="R234" s="305" t="str">
        <f>IF(D234="","",IF(J234="Y",Input!M234,0))</f>
        <v/>
      </c>
      <c r="S234" s="288" t="str">
        <f t="shared" si="103"/>
        <v/>
      </c>
      <c r="T234" s="285" t="str">
        <f>IF(D234="","",Input!L234)</f>
        <v/>
      </c>
      <c r="U234" s="288" t="str">
        <f t="shared" si="104"/>
        <v/>
      </c>
      <c r="V234" s="287" t="str">
        <f t="shared" si="105"/>
        <v/>
      </c>
      <c r="W234" s="306" t="str">
        <f t="shared" si="106"/>
        <v/>
      </c>
      <c r="X234" s="132" t="str">
        <f>IF(D234="","",Input!K234)</f>
        <v/>
      </c>
      <c r="Y234" s="288" t="str">
        <f t="shared" si="107"/>
        <v/>
      </c>
      <c r="Z234" s="309" t="str">
        <f t="shared" si="108"/>
        <v/>
      </c>
      <c r="AA234" s="56" t="str">
        <f t="shared" si="109"/>
        <v/>
      </c>
      <c r="AB234" s="56" t="str">
        <f>IF(D234="","",Input!N234)</f>
        <v/>
      </c>
      <c r="AC234" s="56" t="str">
        <f t="shared" si="110"/>
        <v/>
      </c>
      <c r="AD234" s="56" t="str">
        <f>IF(D234="","",Input!J234)</f>
        <v/>
      </c>
      <c r="AE234" s="56" t="str">
        <f t="shared" si="111"/>
        <v/>
      </c>
      <c r="AF234" s="289" t="str">
        <f t="shared" si="112"/>
        <v/>
      </c>
      <c r="AG234" s="19" t="str">
        <f t="shared" si="113"/>
        <v/>
      </c>
      <c r="AH234" s="19" t="str">
        <f t="shared" si="114"/>
        <v/>
      </c>
      <c r="AI234" s="19" t="str">
        <f t="shared" si="115"/>
        <v/>
      </c>
      <c r="AJ234" s="317" t="str">
        <f t="shared" si="116"/>
        <v/>
      </c>
      <c r="AK234" s="56" t="str">
        <f t="shared" si="117"/>
        <v/>
      </c>
      <c r="AL234" s="56" t="str">
        <f>IF(D234="","",IF(AK233&lt;'day lookup'!$I$1,MIN('day lookup'!$I$1-AK233,AJ234)))</f>
        <v/>
      </c>
      <c r="AM234" s="56" t="str">
        <f t="shared" si="118"/>
        <v/>
      </c>
      <c r="AN234" s="56" t="str">
        <f>IF(D234="","",IF(AK234&lt;'day lookup'!$I$1,0,MIN(AK234-'day lookup'!$I$1,AJ234)))</f>
        <v/>
      </c>
      <c r="AO234" s="318" t="str">
        <f t="shared" si="119"/>
        <v/>
      </c>
      <c r="AP234" s="10">
        <f>IF(Revised_Input!F234&gt;0,Revised_Input!F234,IF(Input!F234&lt;990000,Input!F234,""))</f>
        <v>0</v>
      </c>
      <c r="AQ234" s="262"/>
      <c r="AS234" s="262"/>
      <c r="AT234" s="259"/>
      <c r="AU234" s="260"/>
      <c r="BL234" s="251"/>
      <c r="BN234" s="251"/>
      <c r="BO234" s="251"/>
    </row>
    <row r="235" spans="1:67">
      <c r="A235" s="67" t="str">
        <f ca="1">OFFSET('day lookup'!$A$1,WEEKDAY(B235)-1,0)</f>
        <v>SAT</v>
      </c>
      <c r="B235" s="28">
        <f>Input!A235</f>
        <v>0</v>
      </c>
      <c r="C235" s="274" t="str">
        <f>IF(D235&lt;&gt;"",interp(D235,AreaCapacity!$A$3:$B$245,2),"")</f>
        <v/>
      </c>
      <c r="D235" s="10">
        <f>IF(AND(Revised_Input!B235&gt;0,Revised_Input!B235&lt;104000),Revised_Input!B235,IF(Input!B235&lt;990000,Input!B235,""))</f>
        <v>0</v>
      </c>
      <c r="E235" s="10">
        <f>IF(Revised_Input!G235&gt;0,Revised_Input!G235/1.9835,IF(Input!G235&lt;990000,Input!G235,""))</f>
        <v>0</v>
      </c>
      <c r="F235" s="10">
        <f>IF(Revised_Input!C235&gt;0,Revised_Input!C235,IF(Input!C235&lt;990000,Input!C235,""))</f>
        <v>0</v>
      </c>
      <c r="G235" s="10">
        <f>IF(Revised_Input!D235&gt;0,Revised_Input!D235,IF(Input!D235&lt;990000,Input!D235,""))</f>
        <v>0</v>
      </c>
      <c r="H235" s="190" t="str">
        <f t="shared" si="96"/>
        <v/>
      </c>
      <c r="I235" s="267" t="str">
        <f t="shared" si="97"/>
        <v/>
      </c>
      <c r="J235" s="417" t="str">
        <f>IF(Input!H235="","",Input!H235)</f>
        <v/>
      </c>
      <c r="K235" s="285" t="str">
        <f t="shared" si="98"/>
        <v/>
      </c>
      <c r="L235" s="181" t="str">
        <f>IF(D235="","",IF(J235="Y",I235+G235,MIN(Input!I235,I235+G235-K235)))</f>
        <v/>
      </c>
      <c r="M235" s="181" t="str">
        <f t="shared" si="99"/>
        <v/>
      </c>
      <c r="N235" s="294">
        <f>IF(Revised_Input!E235&gt;0,Revised_Input!E235,IF(Input!E235&lt;990000,Input!E235,""))</f>
        <v>0</v>
      </c>
      <c r="O235" s="286" t="str">
        <f t="shared" si="100"/>
        <v/>
      </c>
      <c r="P235" s="10" t="str">
        <f t="shared" si="101"/>
        <v/>
      </c>
      <c r="Q235" s="302" t="str">
        <f t="shared" si="102"/>
        <v/>
      </c>
      <c r="R235" s="305" t="str">
        <f>IF(D235="","",IF(J235="Y",Input!M235,0))</f>
        <v/>
      </c>
      <c r="S235" s="288" t="str">
        <f t="shared" si="103"/>
        <v/>
      </c>
      <c r="T235" s="285" t="str">
        <f>IF(D235="","",Input!L235)</f>
        <v/>
      </c>
      <c r="U235" s="288" t="str">
        <f t="shared" si="104"/>
        <v/>
      </c>
      <c r="V235" s="287" t="str">
        <f t="shared" si="105"/>
        <v/>
      </c>
      <c r="W235" s="306" t="str">
        <f t="shared" si="106"/>
        <v/>
      </c>
      <c r="X235" s="132" t="str">
        <f>IF(D235="","",Input!K235)</f>
        <v/>
      </c>
      <c r="Y235" s="288" t="str">
        <f t="shared" si="107"/>
        <v/>
      </c>
      <c r="Z235" s="309" t="str">
        <f t="shared" si="108"/>
        <v/>
      </c>
      <c r="AA235" s="56" t="str">
        <f t="shared" si="109"/>
        <v/>
      </c>
      <c r="AB235" s="56" t="str">
        <f>IF(D235="","",Input!N235)</f>
        <v/>
      </c>
      <c r="AC235" s="56" t="str">
        <f t="shared" si="110"/>
        <v/>
      </c>
      <c r="AD235" s="56" t="str">
        <f>IF(D235="","",Input!J235)</f>
        <v/>
      </c>
      <c r="AE235" s="56" t="str">
        <f t="shared" si="111"/>
        <v/>
      </c>
      <c r="AF235" s="289" t="str">
        <f t="shared" si="112"/>
        <v/>
      </c>
      <c r="AG235" s="19" t="str">
        <f t="shared" si="113"/>
        <v/>
      </c>
      <c r="AH235" s="19" t="str">
        <f t="shared" si="114"/>
        <v/>
      </c>
      <c r="AI235" s="19" t="str">
        <f t="shared" si="115"/>
        <v/>
      </c>
      <c r="AJ235" s="317" t="str">
        <f t="shared" si="116"/>
        <v/>
      </c>
      <c r="AK235" s="56" t="str">
        <f t="shared" si="117"/>
        <v/>
      </c>
      <c r="AL235" s="56" t="str">
        <f>IF(D235="","",IF(AK234&lt;'day lookup'!$I$1,MIN('day lookup'!$I$1-AK234,AJ235)))</f>
        <v/>
      </c>
      <c r="AM235" s="56" t="str">
        <f t="shared" si="118"/>
        <v/>
      </c>
      <c r="AN235" s="56" t="str">
        <f>IF(D235="","",IF(AK235&lt;'day lookup'!$I$1,0,MIN(AK235-'day lookup'!$I$1,AJ235)))</f>
        <v/>
      </c>
      <c r="AO235" s="318" t="str">
        <f t="shared" si="119"/>
        <v/>
      </c>
      <c r="AP235" s="10">
        <f>IF(Revised_Input!F235&gt;0,Revised_Input!F235,IF(Input!F235&lt;990000,Input!F235,""))</f>
        <v>0</v>
      </c>
      <c r="AQ235" s="262"/>
      <c r="AS235" s="262"/>
      <c r="AT235" s="259"/>
      <c r="AU235" s="260"/>
      <c r="BL235" s="251"/>
      <c r="BN235" s="251"/>
      <c r="BO235" s="251"/>
    </row>
    <row r="236" spans="1:67">
      <c r="A236" s="67" t="str">
        <f ca="1">OFFSET('day lookup'!$A$1,WEEKDAY(B236)-1,0)</f>
        <v>SAT</v>
      </c>
      <c r="B236" s="28">
        <f>Input!A236</f>
        <v>0</v>
      </c>
      <c r="C236" s="274" t="str">
        <f>IF(D236&lt;&gt;"",interp(D236,AreaCapacity!$A$3:$B$245,2),"")</f>
        <v/>
      </c>
      <c r="D236" s="10">
        <f>IF(AND(Revised_Input!B236&gt;0,Revised_Input!B236&lt;104000),Revised_Input!B236,IF(Input!B236&lt;990000,Input!B236,""))</f>
        <v>0</v>
      </c>
      <c r="E236" s="10">
        <f>IF(Revised_Input!G236&gt;0,Revised_Input!G236/1.9835,IF(Input!G236&lt;990000,Input!G236,""))</f>
        <v>0</v>
      </c>
      <c r="F236" s="10">
        <f>IF(Revised_Input!C236&gt;0,Revised_Input!C236,IF(Input!C236&lt;990000,Input!C236,""))</f>
        <v>0</v>
      </c>
      <c r="G236" s="10">
        <f>IF(Revised_Input!D236&gt;0,Revised_Input!D236,IF(Input!D236&lt;990000,Input!D236,""))</f>
        <v>0</v>
      </c>
      <c r="H236" s="190" t="str">
        <f t="shared" si="96"/>
        <v/>
      </c>
      <c r="I236" s="267" t="str">
        <f t="shared" si="97"/>
        <v/>
      </c>
      <c r="J236" s="417" t="str">
        <f>IF(Input!H236="","",Input!H236)</f>
        <v/>
      </c>
      <c r="K236" s="285" t="str">
        <f t="shared" si="98"/>
        <v/>
      </c>
      <c r="L236" s="181" t="str">
        <f>IF(D236="","",IF(J236="Y",I236+G236,MIN(Input!I236,I236+G236-K236)))</f>
        <v/>
      </c>
      <c r="M236" s="181" t="str">
        <f t="shared" si="99"/>
        <v/>
      </c>
      <c r="N236" s="294">
        <f>IF(Revised_Input!E236&gt;0,Revised_Input!E236,IF(Input!E236&lt;990000,Input!E236,""))</f>
        <v>0</v>
      </c>
      <c r="O236" s="286" t="str">
        <f t="shared" si="100"/>
        <v/>
      </c>
      <c r="P236" s="10" t="str">
        <f t="shared" si="101"/>
        <v/>
      </c>
      <c r="Q236" s="302" t="str">
        <f t="shared" si="102"/>
        <v/>
      </c>
      <c r="R236" s="305" t="str">
        <f>IF(D236="","",IF(J236="Y",Input!M236,0))</f>
        <v/>
      </c>
      <c r="S236" s="288" t="str">
        <f t="shared" si="103"/>
        <v/>
      </c>
      <c r="T236" s="285" t="str">
        <f>IF(D236="","",Input!L236)</f>
        <v/>
      </c>
      <c r="U236" s="288" t="str">
        <f t="shared" si="104"/>
        <v/>
      </c>
      <c r="V236" s="287" t="str">
        <f t="shared" si="105"/>
        <v/>
      </c>
      <c r="W236" s="306" t="str">
        <f t="shared" si="106"/>
        <v/>
      </c>
      <c r="X236" s="132" t="str">
        <f>IF(D236="","",Input!K236)</f>
        <v/>
      </c>
      <c r="Y236" s="288" t="str">
        <f t="shared" si="107"/>
        <v/>
      </c>
      <c r="Z236" s="309" t="str">
        <f t="shared" si="108"/>
        <v/>
      </c>
      <c r="AA236" s="56" t="str">
        <f t="shared" si="109"/>
        <v/>
      </c>
      <c r="AB236" s="56" t="str">
        <f>IF(D236="","",Input!N236)</f>
        <v/>
      </c>
      <c r="AC236" s="56" t="str">
        <f t="shared" si="110"/>
        <v/>
      </c>
      <c r="AD236" s="56" t="str">
        <f>IF(D236="","",Input!J236)</f>
        <v/>
      </c>
      <c r="AE236" s="56" t="str">
        <f t="shared" si="111"/>
        <v/>
      </c>
      <c r="AF236" s="289" t="str">
        <f t="shared" si="112"/>
        <v/>
      </c>
      <c r="AG236" s="19" t="str">
        <f t="shared" si="113"/>
        <v/>
      </c>
      <c r="AH236" s="19" t="str">
        <f t="shared" si="114"/>
        <v/>
      </c>
      <c r="AI236" s="19" t="str">
        <f t="shared" si="115"/>
        <v/>
      </c>
      <c r="AJ236" s="317" t="str">
        <f t="shared" si="116"/>
        <v/>
      </c>
      <c r="AK236" s="56" t="str">
        <f t="shared" si="117"/>
        <v/>
      </c>
      <c r="AL236" s="56" t="str">
        <f>IF(D236="","",IF(AK235&lt;'day lookup'!$I$1,MIN('day lookup'!$I$1-AK235,AJ236)))</f>
        <v/>
      </c>
      <c r="AM236" s="56" t="str">
        <f t="shared" si="118"/>
        <v/>
      </c>
      <c r="AN236" s="56" t="str">
        <f>IF(D236="","",IF(AK236&lt;'day lookup'!$I$1,0,MIN(AK236-'day lookup'!$I$1,AJ236)))</f>
        <v/>
      </c>
      <c r="AO236" s="318" t="str">
        <f t="shared" si="119"/>
        <v/>
      </c>
      <c r="AP236" s="10">
        <f>IF(Revised_Input!F236&gt;0,Revised_Input!F236,IF(Input!F236&lt;990000,Input!F236,""))</f>
        <v>0</v>
      </c>
      <c r="AQ236" s="262"/>
      <c r="AS236" s="262"/>
      <c r="AT236" s="259"/>
      <c r="AU236" s="260"/>
      <c r="BL236" s="251"/>
      <c r="BN236" s="251"/>
      <c r="BO236" s="251"/>
    </row>
    <row r="237" spans="1:67">
      <c r="A237" s="67" t="str">
        <f ca="1">OFFSET('day lookup'!$A$1,WEEKDAY(B237)-1,0)</f>
        <v>SAT</v>
      </c>
      <c r="B237" s="28">
        <f>Input!A237</f>
        <v>0</v>
      </c>
      <c r="C237" s="274" t="str">
        <f>IF(D237&lt;&gt;"",interp(D237,AreaCapacity!$A$3:$B$245,2),"")</f>
        <v/>
      </c>
      <c r="D237" s="10">
        <f>IF(AND(Revised_Input!B237&gt;0,Revised_Input!B237&lt;104000),Revised_Input!B237,IF(Input!B237&lt;990000,Input!B237,""))</f>
        <v>0</v>
      </c>
      <c r="E237" s="10">
        <f>IF(Revised_Input!G237&gt;0,Revised_Input!G237/1.9835,IF(Input!G237&lt;990000,Input!G237,""))</f>
        <v>0</v>
      </c>
      <c r="F237" s="10">
        <f>IF(Revised_Input!C237&gt;0,Revised_Input!C237,IF(Input!C237&lt;990000,Input!C237,""))</f>
        <v>0</v>
      </c>
      <c r="G237" s="10">
        <f>IF(Revised_Input!D237&gt;0,Revised_Input!D237,IF(Input!D237&lt;990000,Input!D237,""))</f>
        <v>0</v>
      </c>
      <c r="H237" s="190" t="str">
        <f t="shared" si="96"/>
        <v/>
      </c>
      <c r="I237" s="267" t="str">
        <f t="shared" si="97"/>
        <v/>
      </c>
      <c r="J237" s="417" t="str">
        <f>IF(Input!H237="","",Input!H237)</f>
        <v/>
      </c>
      <c r="K237" s="285" t="str">
        <f t="shared" si="98"/>
        <v/>
      </c>
      <c r="L237" s="181" t="str">
        <f>IF(D237="","",IF(J237="Y",I237+G237,MIN(Input!I237,I237+G237-K237)))</f>
        <v/>
      </c>
      <c r="M237" s="181" t="str">
        <f t="shared" si="99"/>
        <v/>
      </c>
      <c r="N237" s="294">
        <f>IF(Revised_Input!E237&gt;0,Revised_Input!E237,IF(Input!E237&lt;990000,Input!E237,""))</f>
        <v>0</v>
      </c>
      <c r="O237" s="286" t="str">
        <f t="shared" si="100"/>
        <v/>
      </c>
      <c r="P237" s="10" t="str">
        <f t="shared" si="101"/>
        <v/>
      </c>
      <c r="Q237" s="302" t="str">
        <f t="shared" si="102"/>
        <v/>
      </c>
      <c r="R237" s="305" t="str">
        <f>IF(D237="","",IF(J237="Y",Input!M237,0))</f>
        <v/>
      </c>
      <c r="S237" s="288" t="str">
        <f t="shared" si="103"/>
        <v/>
      </c>
      <c r="T237" s="285" t="str">
        <f>IF(D237="","",Input!L237)</f>
        <v/>
      </c>
      <c r="U237" s="288" t="str">
        <f t="shared" si="104"/>
        <v/>
      </c>
      <c r="V237" s="287" t="str">
        <f t="shared" si="105"/>
        <v/>
      </c>
      <c r="W237" s="306" t="str">
        <f t="shared" si="106"/>
        <v/>
      </c>
      <c r="X237" s="132" t="str">
        <f>IF(D237="","",Input!K237)</f>
        <v/>
      </c>
      <c r="Y237" s="288" t="str">
        <f t="shared" si="107"/>
        <v/>
      </c>
      <c r="Z237" s="309" t="str">
        <f t="shared" si="108"/>
        <v/>
      </c>
      <c r="AA237" s="56" t="str">
        <f t="shared" si="109"/>
        <v/>
      </c>
      <c r="AB237" s="56" t="str">
        <f>IF(D237="","",Input!N237)</f>
        <v/>
      </c>
      <c r="AC237" s="56" t="str">
        <f t="shared" si="110"/>
        <v/>
      </c>
      <c r="AD237" s="56" t="str">
        <f>IF(D237="","",Input!J237)</f>
        <v/>
      </c>
      <c r="AE237" s="56" t="str">
        <f t="shared" si="111"/>
        <v/>
      </c>
      <c r="AF237" s="289" t="str">
        <f t="shared" si="112"/>
        <v/>
      </c>
      <c r="AG237" s="19" t="str">
        <f t="shared" si="113"/>
        <v/>
      </c>
      <c r="AH237" s="19" t="str">
        <f t="shared" si="114"/>
        <v/>
      </c>
      <c r="AI237" s="19" t="str">
        <f t="shared" si="115"/>
        <v/>
      </c>
      <c r="AJ237" s="317" t="str">
        <f t="shared" si="116"/>
        <v/>
      </c>
      <c r="AK237" s="56" t="str">
        <f t="shared" si="117"/>
        <v/>
      </c>
      <c r="AL237" s="56" t="str">
        <f>IF(D237="","",IF(AK236&lt;'day lookup'!$I$1,MIN('day lookup'!$I$1-AK236,AJ237)))</f>
        <v/>
      </c>
      <c r="AM237" s="56" t="str">
        <f t="shared" si="118"/>
        <v/>
      </c>
      <c r="AN237" s="56" t="str">
        <f>IF(D237="","",IF(AK237&lt;'day lookup'!$I$1,0,MIN(AK237-'day lookup'!$I$1,AJ237)))</f>
        <v/>
      </c>
      <c r="AO237" s="318" t="str">
        <f t="shared" si="119"/>
        <v/>
      </c>
      <c r="AP237" s="10">
        <f>IF(Revised_Input!F237&gt;0,Revised_Input!F237,IF(Input!F237&lt;990000,Input!F237,""))</f>
        <v>0</v>
      </c>
      <c r="AQ237" s="262"/>
      <c r="AS237" s="262"/>
      <c r="AT237" s="259"/>
      <c r="AU237" s="260"/>
      <c r="BL237" s="251"/>
      <c r="BN237" s="251"/>
      <c r="BO237" s="251"/>
    </row>
    <row r="238" spans="1:67">
      <c r="A238" s="67" t="str">
        <f ca="1">OFFSET('day lookup'!$A$1,WEEKDAY(B238)-1,0)</f>
        <v>SAT</v>
      </c>
      <c r="B238" s="28">
        <f>Input!A238</f>
        <v>0</v>
      </c>
      <c r="C238" s="274" t="str">
        <f>IF(D238&lt;&gt;"",interp(D238,AreaCapacity!$A$3:$B$245,2),"")</f>
        <v/>
      </c>
      <c r="D238" s="10">
        <f>IF(AND(Revised_Input!B238&gt;0,Revised_Input!B238&lt;104000),Revised_Input!B238,IF(Input!B238&lt;990000,Input!B238,""))</f>
        <v>0</v>
      </c>
      <c r="E238" s="10">
        <f>IF(Revised_Input!G238&gt;0,Revised_Input!G238/1.9835,IF(Input!G238&lt;990000,Input!G238,""))</f>
        <v>0</v>
      </c>
      <c r="F238" s="10">
        <f>IF(Revised_Input!C238&gt;0,Revised_Input!C238,IF(Input!C238&lt;990000,Input!C238,""))</f>
        <v>0</v>
      </c>
      <c r="G238" s="10">
        <f>IF(Revised_Input!D238&gt;0,Revised_Input!D238,IF(Input!D238&lt;990000,Input!D238,""))</f>
        <v>0</v>
      </c>
      <c r="H238" s="190" t="str">
        <f t="shared" si="96"/>
        <v/>
      </c>
      <c r="I238" s="267" t="str">
        <f t="shared" si="97"/>
        <v/>
      </c>
      <c r="J238" s="417" t="str">
        <f>IF(Input!H238="","",Input!H238)</f>
        <v/>
      </c>
      <c r="K238" s="285" t="str">
        <f t="shared" si="98"/>
        <v/>
      </c>
      <c r="L238" s="181" t="str">
        <f>IF(D238="","",IF(J238="Y",I238+G238,MIN(Input!I238,I238+G238-K238)))</f>
        <v/>
      </c>
      <c r="M238" s="181" t="str">
        <f t="shared" si="99"/>
        <v/>
      </c>
      <c r="N238" s="294">
        <f>IF(Revised_Input!E238&gt;0,Revised_Input!E238,IF(Input!E238&lt;990000,Input!E238,""))</f>
        <v>0</v>
      </c>
      <c r="O238" s="286" t="str">
        <f t="shared" si="100"/>
        <v/>
      </c>
      <c r="P238" s="10" t="str">
        <f t="shared" si="101"/>
        <v/>
      </c>
      <c r="Q238" s="302" t="str">
        <f t="shared" si="102"/>
        <v/>
      </c>
      <c r="R238" s="305" t="str">
        <f>IF(D238="","",IF(J238="Y",Input!M238,0))</f>
        <v/>
      </c>
      <c r="S238" s="288" t="str">
        <f t="shared" si="103"/>
        <v/>
      </c>
      <c r="T238" s="285" t="str">
        <f>IF(D238="","",Input!L238)</f>
        <v/>
      </c>
      <c r="U238" s="288" t="str">
        <f t="shared" si="104"/>
        <v/>
      </c>
      <c r="V238" s="287" t="str">
        <f t="shared" si="105"/>
        <v/>
      </c>
      <c r="W238" s="306" t="str">
        <f t="shared" si="106"/>
        <v/>
      </c>
      <c r="X238" s="132" t="str">
        <f>IF(D238="","",Input!K238)</f>
        <v/>
      </c>
      <c r="Y238" s="288" t="str">
        <f t="shared" si="107"/>
        <v/>
      </c>
      <c r="Z238" s="309" t="str">
        <f t="shared" si="108"/>
        <v/>
      </c>
      <c r="AA238" s="56" t="str">
        <f t="shared" si="109"/>
        <v/>
      </c>
      <c r="AB238" s="56" t="str">
        <f>IF(D238="","",Input!N238)</f>
        <v/>
      </c>
      <c r="AC238" s="56" t="str">
        <f t="shared" si="110"/>
        <v/>
      </c>
      <c r="AD238" s="56" t="str">
        <f>IF(D238="","",Input!J238)</f>
        <v/>
      </c>
      <c r="AE238" s="56" t="str">
        <f t="shared" si="111"/>
        <v/>
      </c>
      <c r="AF238" s="289" t="str">
        <f t="shared" si="112"/>
        <v/>
      </c>
      <c r="AG238" s="19" t="str">
        <f t="shared" si="113"/>
        <v/>
      </c>
      <c r="AH238" s="19" t="str">
        <f t="shared" si="114"/>
        <v/>
      </c>
      <c r="AI238" s="19" t="str">
        <f t="shared" si="115"/>
        <v/>
      </c>
      <c r="AJ238" s="317" t="str">
        <f t="shared" si="116"/>
        <v/>
      </c>
      <c r="AK238" s="56" t="str">
        <f t="shared" si="117"/>
        <v/>
      </c>
      <c r="AL238" s="56" t="str">
        <f>IF(D238="","",IF(AK237&lt;'day lookup'!$I$1,MIN('day lookup'!$I$1-AK237,AJ238)))</f>
        <v/>
      </c>
      <c r="AM238" s="56" t="str">
        <f t="shared" si="118"/>
        <v/>
      </c>
      <c r="AN238" s="56" t="str">
        <f>IF(D238="","",IF(AK238&lt;'day lookup'!$I$1,0,MIN(AK238-'day lookup'!$I$1,AJ238)))</f>
        <v/>
      </c>
      <c r="AO238" s="318" t="str">
        <f t="shared" si="119"/>
        <v/>
      </c>
      <c r="AP238" s="10">
        <f>IF(Revised_Input!F238&gt;0,Revised_Input!F238,IF(Input!F238&lt;990000,Input!F238,""))</f>
        <v>0</v>
      </c>
      <c r="AQ238" s="262"/>
      <c r="AS238" s="262"/>
      <c r="AT238" s="259"/>
      <c r="AU238" s="260"/>
      <c r="BL238" s="251"/>
      <c r="BN238" s="251"/>
      <c r="BO238" s="251"/>
    </row>
    <row r="239" spans="1:67">
      <c r="A239" s="67" t="str">
        <f ca="1">OFFSET('day lookup'!$A$1,WEEKDAY(B239)-1,0)</f>
        <v>SAT</v>
      </c>
      <c r="B239" s="28">
        <f>Input!A239</f>
        <v>0</v>
      </c>
      <c r="C239" s="274" t="str">
        <f>IF(D239&lt;&gt;"",interp(D239,AreaCapacity!$A$3:$B$245,2),"")</f>
        <v/>
      </c>
      <c r="D239" s="10">
        <f>IF(AND(Revised_Input!B239&gt;0,Revised_Input!B239&lt;104000),Revised_Input!B239,IF(Input!B239&lt;990000,Input!B239,""))</f>
        <v>0</v>
      </c>
      <c r="E239" s="10">
        <f>IF(Revised_Input!G239&gt;0,Revised_Input!G239/1.9835,IF(Input!G239&lt;990000,Input!G239,""))</f>
        <v>0</v>
      </c>
      <c r="F239" s="10">
        <f>IF(Revised_Input!C239&gt;0,Revised_Input!C239,IF(Input!C239&lt;990000,Input!C239,""))</f>
        <v>0</v>
      </c>
      <c r="G239" s="10">
        <f>IF(Revised_Input!D239&gt;0,Revised_Input!D239,IF(Input!D239&lt;990000,Input!D239,""))</f>
        <v>0</v>
      </c>
      <c r="H239" s="190" t="str">
        <f t="shared" si="96"/>
        <v/>
      </c>
      <c r="I239" s="267" t="str">
        <f t="shared" si="97"/>
        <v/>
      </c>
      <c r="J239" s="417" t="str">
        <f>IF(Input!H239="","",Input!H239)</f>
        <v/>
      </c>
      <c r="K239" s="285" t="str">
        <f t="shared" si="98"/>
        <v/>
      </c>
      <c r="L239" s="181" t="str">
        <f>IF(D239="","",IF(J239="Y",I239+G239,MIN(Input!I239,I239+G239-K239)))</f>
        <v/>
      </c>
      <c r="M239" s="181" t="str">
        <f t="shared" si="99"/>
        <v/>
      </c>
      <c r="N239" s="294">
        <f>IF(Revised_Input!E239&gt;0,Revised_Input!E239,IF(Input!E239&lt;990000,Input!E239,""))</f>
        <v>0</v>
      </c>
      <c r="O239" s="286" t="str">
        <f t="shared" si="100"/>
        <v/>
      </c>
      <c r="P239" s="10" t="str">
        <f t="shared" si="101"/>
        <v/>
      </c>
      <c r="Q239" s="302" t="str">
        <f t="shared" si="102"/>
        <v/>
      </c>
      <c r="R239" s="305" t="str">
        <f>IF(D239="","",IF(J239="Y",Input!M239,0))</f>
        <v/>
      </c>
      <c r="S239" s="288" t="str">
        <f t="shared" si="103"/>
        <v/>
      </c>
      <c r="T239" s="285" t="str">
        <f>IF(D239="","",Input!L239)</f>
        <v/>
      </c>
      <c r="U239" s="288" t="str">
        <f t="shared" si="104"/>
        <v/>
      </c>
      <c r="V239" s="287" t="str">
        <f t="shared" si="105"/>
        <v/>
      </c>
      <c r="W239" s="306" t="str">
        <f t="shared" si="106"/>
        <v/>
      </c>
      <c r="X239" s="132" t="str">
        <f>IF(D239="","",Input!K239)</f>
        <v/>
      </c>
      <c r="Y239" s="288" t="str">
        <f t="shared" si="107"/>
        <v/>
      </c>
      <c r="Z239" s="309" t="str">
        <f t="shared" si="108"/>
        <v/>
      </c>
      <c r="AA239" s="56" t="str">
        <f t="shared" si="109"/>
        <v/>
      </c>
      <c r="AB239" s="56" t="str">
        <f>IF(D239="","",Input!N239)</f>
        <v/>
      </c>
      <c r="AC239" s="56" t="str">
        <f t="shared" si="110"/>
        <v/>
      </c>
      <c r="AD239" s="56" t="str">
        <f>IF(D239="","",Input!J239)</f>
        <v/>
      </c>
      <c r="AE239" s="56" t="str">
        <f t="shared" si="111"/>
        <v/>
      </c>
      <c r="AF239" s="289" t="str">
        <f t="shared" si="112"/>
        <v/>
      </c>
      <c r="AG239" s="19" t="str">
        <f t="shared" si="113"/>
        <v/>
      </c>
      <c r="AH239" s="19" t="str">
        <f t="shared" si="114"/>
        <v/>
      </c>
      <c r="AI239" s="19" t="str">
        <f t="shared" si="115"/>
        <v/>
      </c>
      <c r="AJ239" s="317" t="str">
        <f t="shared" si="116"/>
        <v/>
      </c>
      <c r="AK239" s="56" t="str">
        <f t="shared" si="117"/>
        <v/>
      </c>
      <c r="AL239" s="56" t="str">
        <f>IF(D239="","",IF(AK238&lt;'day lookup'!$I$1,MIN('day lookup'!$I$1-AK238,AJ239)))</f>
        <v/>
      </c>
      <c r="AM239" s="56" t="str">
        <f t="shared" si="118"/>
        <v/>
      </c>
      <c r="AN239" s="56" t="str">
        <f>IF(D239="","",IF(AK239&lt;'day lookup'!$I$1,0,MIN(AK239-'day lookup'!$I$1,AJ239)))</f>
        <v/>
      </c>
      <c r="AO239" s="318" t="str">
        <f t="shared" si="119"/>
        <v/>
      </c>
      <c r="AP239" s="10">
        <f>IF(Revised_Input!F239&gt;0,Revised_Input!F239,IF(Input!F239&lt;990000,Input!F239,""))</f>
        <v>0</v>
      </c>
      <c r="AQ239" s="262"/>
      <c r="AS239" s="262"/>
      <c r="AT239" s="259"/>
      <c r="AU239" s="260"/>
      <c r="BL239" s="251"/>
      <c r="BN239" s="251"/>
      <c r="BO239" s="251"/>
    </row>
    <row r="240" spans="1:67">
      <c r="A240" s="67" t="str">
        <f ca="1">OFFSET('day lookup'!$A$1,WEEKDAY(B240)-1,0)</f>
        <v>SAT</v>
      </c>
      <c r="B240" s="28">
        <f>Input!A240</f>
        <v>0</v>
      </c>
      <c r="C240" s="274" t="str">
        <f>IF(D240&lt;&gt;"",interp(D240,AreaCapacity!$A$3:$B$245,2),"")</f>
        <v/>
      </c>
      <c r="D240" s="10">
        <f>IF(AND(Revised_Input!B240&gt;0,Revised_Input!B240&lt;104000),Revised_Input!B240,IF(Input!B240&lt;990000,Input!B240,""))</f>
        <v>0</v>
      </c>
      <c r="E240" s="10">
        <f>IF(Revised_Input!G240&gt;0,Revised_Input!G240/1.9835,IF(Input!G240&lt;990000,Input!G240,""))</f>
        <v>0</v>
      </c>
      <c r="F240" s="10">
        <f>IF(Revised_Input!C240&gt;0,Revised_Input!C240,IF(Input!C240&lt;990000,Input!C240,""))</f>
        <v>0</v>
      </c>
      <c r="G240" s="10">
        <f>IF(Revised_Input!D240&gt;0,Revised_Input!D240,IF(Input!D240&lt;990000,Input!D240,""))</f>
        <v>0</v>
      </c>
      <c r="H240" s="190" t="str">
        <f t="shared" si="96"/>
        <v/>
      </c>
      <c r="I240" s="267" t="str">
        <f t="shared" si="97"/>
        <v/>
      </c>
      <c r="J240" s="417" t="str">
        <f>IF(Input!H240="","",Input!H240)</f>
        <v/>
      </c>
      <c r="K240" s="285" t="str">
        <f t="shared" si="98"/>
        <v/>
      </c>
      <c r="L240" s="181" t="str">
        <f>IF(D240="","",IF(J240="Y",I240+G240,MIN(Input!I240,I240+G240-K240)))</f>
        <v/>
      </c>
      <c r="M240" s="181" t="str">
        <f t="shared" si="99"/>
        <v/>
      </c>
      <c r="N240" s="294">
        <f>IF(Revised_Input!E240&gt;0,Revised_Input!E240,IF(Input!E240&lt;990000,Input!E240,""))</f>
        <v>0</v>
      </c>
      <c r="O240" s="286" t="str">
        <f t="shared" si="100"/>
        <v/>
      </c>
      <c r="P240" s="10" t="str">
        <f t="shared" si="101"/>
        <v/>
      </c>
      <c r="Q240" s="302" t="str">
        <f t="shared" si="102"/>
        <v/>
      </c>
      <c r="R240" s="305" t="str">
        <f>IF(D240="","",IF(J240="Y",Input!M240,0))</f>
        <v/>
      </c>
      <c r="S240" s="288" t="str">
        <f t="shared" si="103"/>
        <v/>
      </c>
      <c r="T240" s="285" t="str">
        <f>IF(D240="","",Input!L240)</f>
        <v/>
      </c>
      <c r="U240" s="288" t="str">
        <f t="shared" si="104"/>
        <v/>
      </c>
      <c r="V240" s="287" t="str">
        <f t="shared" si="105"/>
        <v/>
      </c>
      <c r="W240" s="306" t="str">
        <f t="shared" si="106"/>
        <v/>
      </c>
      <c r="X240" s="132" t="str">
        <f>IF(D240="","",Input!K240)</f>
        <v/>
      </c>
      <c r="Y240" s="288" t="str">
        <f t="shared" si="107"/>
        <v/>
      </c>
      <c r="Z240" s="309" t="str">
        <f t="shared" si="108"/>
        <v/>
      </c>
      <c r="AA240" s="56" t="str">
        <f t="shared" si="109"/>
        <v/>
      </c>
      <c r="AB240" s="56" t="str">
        <f>IF(D240="","",Input!N240)</f>
        <v/>
      </c>
      <c r="AC240" s="56" t="str">
        <f t="shared" si="110"/>
        <v/>
      </c>
      <c r="AD240" s="56" t="str">
        <f>IF(D240="","",Input!J240)</f>
        <v/>
      </c>
      <c r="AE240" s="56" t="str">
        <f t="shared" si="111"/>
        <v/>
      </c>
      <c r="AF240" s="289" t="str">
        <f t="shared" si="112"/>
        <v/>
      </c>
      <c r="AG240" s="19" t="str">
        <f t="shared" si="113"/>
        <v/>
      </c>
      <c r="AH240" s="19" t="str">
        <f t="shared" si="114"/>
        <v/>
      </c>
      <c r="AI240" s="19" t="str">
        <f t="shared" si="115"/>
        <v/>
      </c>
      <c r="AJ240" s="317" t="str">
        <f t="shared" si="116"/>
        <v/>
      </c>
      <c r="AK240" s="56" t="str">
        <f t="shared" si="117"/>
        <v/>
      </c>
      <c r="AL240" s="56" t="str">
        <f>IF(D240="","",IF(AK239&lt;'day lookup'!$I$1,MIN('day lookup'!$I$1-AK239,AJ240)))</f>
        <v/>
      </c>
      <c r="AM240" s="56" t="str">
        <f t="shared" si="118"/>
        <v/>
      </c>
      <c r="AN240" s="56" t="str">
        <f>IF(D240="","",IF(AK240&lt;'day lookup'!$I$1,0,MIN(AK240-'day lookup'!$I$1,AJ240)))</f>
        <v/>
      </c>
      <c r="AO240" s="318" t="str">
        <f t="shared" si="119"/>
        <v/>
      </c>
      <c r="AP240" s="10">
        <f>IF(Revised_Input!F240&gt;0,Revised_Input!F240,IF(Input!F240&lt;990000,Input!F240,""))</f>
        <v>0</v>
      </c>
      <c r="AQ240" s="262"/>
      <c r="AS240" s="262"/>
      <c r="AT240" s="259"/>
      <c r="AU240" s="260"/>
      <c r="BL240" s="251"/>
      <c r="BN240" s="251"/>
      <c r="BO240" s="251"/>
    </row>
    <row r="241" spans="1:67">
      <c r="A241" s="67" t="str">
        <f ca="1">OFFSET('day lookup'!$A$1,WEEKDAY(B241)-1,0)</f>
        <v>SAT</v>
      </c>
      <c r="B241" s="28">
        <f>Input!A241</f>
        <v>0</v>
      </c>
      <c r="C241" s="274" t="str">
        <f>IF(D241&lt;&gt;"",interp(D241,AreaCapacity!$A$3:$B$245,2),"")</f>
        <v/>
      </c>
      <c r="D241" s="10">
        <f>IF(AND(Revised_Input!B241&gt;0,Revised_Input!B241&lt;104000),Revised_Input!B241,IF(Input!B241&lt;990000,Input!B241,""))</f>
        <v>0</v>
      </c>
      <c r="E241" s="10">
        <f>IF(Revised_Input!G241&gt;0,Revised_Input!G241/1.9835,IF(Input!G241&lt;990000,Input!G241,""))</f>
        <v>0</v>
      </c>
      <c r="F241" s="10">
        <f>IF(Revised_Input!C241&gt;0,Revised_Input!C241,IF(Input!C241&lt;990000,Input!C241,""))</f>
        <v>0</v>
      </c>
      <c r="G241" s="10">
        <f>IF(Revised_Input!D241&gt;0,Revised_Input!D241,IF(Input!D241&lt;990000,Input!D241,""))</f>
        <v>0</v>
      </c>
      <c r="H241" s="190" t="str">
        <f>IF(D241="","",F241-G241)</f>
        <v/>
      </c>
      <c r="I241" s="267" t="str">
        <f>IF(D241="","",(D241-D240)/1.9835+E241+H241)</f>
        <v/>
      </c>
      <c r="J241" s="417" t="str">
        <f>IF(Input!H241="","",Input!H241)</f>
        <v/>
      </c>
      <c r="K241" s="285" t="str">
        <f t="shared" si="98"/>
        <v/>
      </c>
      <c r="L241" s="181" t="str">
        <f>IF(D241="","",IF(J241="Y",I241+G241,MIN(Input!I241,I241+G241-K241)))</f>
        <v/>
      </c>
      <c r="M241" s="181" t="str">
        <f t="shared" si="99"/>
        <v/>
      </c>
      <c r="N241" s="294">
        <f>IF(Revised_Input!E241&gt;0,Revised_Input!E241,IF(Input!E241&lt;990000,Input!E241,""))</f>
        <v>0</v>
      </c>
      <c r="O241" s="286" t="str">
        <f t="shared" si="100"/>
        <v/>
      </c>
      <c r="P241" s="10" t="str">
        <f t="shared" si="101"/>
        <v/>
      </c>
      <c r="Q241" s="302" t="str">
        <f t="shared" si="102"/>
        <v/>
      </c>
      <c r="R241" s="305" t="str">
        <f>IF(D241="","",IF(J241="Y",Input!M241,0))</f>
        <v/>
      </c>
      <c r="S241" s="288" t="str">
        <f t="shared" si="103"/>
        <v/>
      </c>
      <c r="T241" s="285" t="str">
        <f>IF(D241="","",Input!L241)</f>
        <v/>
      </c>
      <c r="U241" s="288" t="str">
        <f t="shared" si="104"/>
        <v/>
      </c>
      <c r="V241" s="287" t="str">
        <f t="shared" si="105"/>
        <v/>
      </c>
      <c r="W241" s="306" t="str">
        <f t="shared" si="106"/>
        <v/>
      </c>
      <c r="X241" s="132" t="str">
        <f>IF(D241="","",Input!K241)</f>
        <v/>
      </c>
      <c r="Y241" s="288" t="str">
        <f t="shared" si="107"/>
        <v/>
      </c>
      <c r="Z241" s="309" t="str">
        <f t="shared" si="108"/>
        <v/>
      </c>
      <c r="AA241" s="56" t="str">
        <f t="shared" si="109"/>
        <v/>
      </c>
      <c r="AB241" s="56" t="str">
        <f>IF(D241="","",Input!N241)</f>
        <v/>
      </c>
      <c r="AC241" s="56" t="str">
        <f t="shared" si="110"/>
        <v/>
      </c>
      <c r="AD241" s="56" t="str">
        <f>IF(D241="","",Input!J241)</f>
        <v/>
      </c>
      <c r="AE241" s="56" t="str">
        <f t="shared" si="111"/>
        <v/>
      </c>
      <c r="AF241" s="289" t="str">
        <f t="shared" si="112"/>
        <v/>
      </c>
      <c r="AG241" s="19" t="str">
        <f t="shared" si="113"/>
        <v/>
      </c>
      <c r="AH241" s="19" t="str">
        <f t="shared" si="114"/>
        <v/>
      </c>
      <c r="AI241" s="19" t="str">
        <f t="shared" si="115"/>
        <v/>
      </c>
      <c r="AJ241" s="317" t="str">
        <f t="shared" si="116"/>
        <v/>
      </c>
      <c r="AK241" s="56" t="str">
        <f t="shared" si="117"/>
        <v/>
      </c>
      <c r="AL241" s="56" t="str">
        <f>IF(D241="","",IF(AK240&lt;'day lookup'!$I$1,MIN('day lookup'!$I$1-AK240,AJ241)))</f>
        <v/>
      </c>
      <c r="AM241" s="56" t="str">
        <f t="shared" si="118"/>
        <v/>
      </c>
      <c r="AN241" s="56" t="str">
        <f>IF(D241="","",IF(AK241&lt;'day lookup'!$I$1,0,MIN(AK241-'day lookup'!$I$1,AJ241)))</f>
        <v/>
      </c>
      <c r="AO241" s="318" t="str">
        <f t="shared" si="119"/>
        <v/>
      </c>
      <c r="AP241" s="10">
        <f>IF(Revised_Input!F241&gt;0,Revised_Input!F241,IF(Input!F241&lt;990000,Input!F241,""))</f>
        <v>0</v>
      </c>
      <c r="AQ241" s="262"/>
      <c r="AS241" s="262"/>
      <c r="AT241" s="259"/>
      <c r="AU241" s="260"/>
      <c r="BL241" s="251"/>
      <c r="BN241" s="251"/>
      <c r="BO241" s="251"/>
    </row>
    <row r="242" spans="1:67">
      <c r="A242" s="67" t="str">
        <f ca="1">OFFSET('day lookup'!$A$1,WEEKDAY(B242)-1,0)</f>
        <v>SAT</v>
      </c>
      <c r="B242" s="28">
        <f>Input!A242</f>
        <v>0</v>
      </c>
      <c r="C242" s="274" t="str">
        <f>IF(D242&lt;&gt;"",interp(D242,AreaCapacity!$A$3:$B$245,2),"")</f>
        <v/>
      </c>
      <c r="D242" s="10">
        <f>IF(AND(Revised_Input!B242&gt;0,Revised_Input!B242&lt;104000),Revised_Input!B242,IF(Input!B242&lt;990000,Input!B242,""))</f>
        <v>0</v>
      </c>
      <c r="E242" s="10">
        <f>IF(Revised_Input!G242&gt;0,Revised_Input!G242/1.9835,IF(Input!G242&lt;990000,Input!G242,""))</f>
        <v>0</v>
      </c>
      <c r="F242" s="10">
        <f>IF(Revised_Input!C242&gt;0,Revised_Input!C242,IF(Input!C242&lt;990000,Input!C242,""))</f>
        <v>0</v>
      </c>
      <c r="G242" s="10">
        <f>IF(Revised_Input!D242&gt;0,Revised_Input!D242,IF(Input!D242&lt;990000,Input!D242,""))</f>
        <v>0</v>
      </c>
      <c r="H242" s="190" t="str">
        <f t="shared" si="96"/>
        <v/>
      </c>
      <c r="I242" s="267" t="str">
        <f t="shared" si="97"/>
        <v/>
      </c>
      <c r="J242" s="417" t="str">
        <f>IF(Input!H242="","",Input!H242)</f>
        <v/>
      </c>
      <c r="K242" s="285" t="str">
        <f t="shared" si="98"/>
        <v/>
      </c>
      <c r="L242" s="181" t="str">
        <f>IF(D242="","",IF(J242="Y",I242+G242,MIN(Input!I242,I242+G242-K242)))</f>
        <v/>
      </c>
      <c r="M242" s="181" t="str">
        <f t="shared" si="99"/>
        <v/>
      </c>
      <c r="N242" s="294">
        <f>IF(Revised_Input!E242&gt;0,Revised_Input!E242,IF(Input!E242&lt;990000,Input!E242,""))</f>
        <v>0</v>
      </c>
      <c r="O242" s="286" t="str">
        <f t="shared" si="100"/>
        <v/>
      </c>
      <c r="P242" s="10" t="str">
        <f t="shared" si="101"/>
        <v/>
      </c>
      <c r="Q242" s="302" t="str">
        <f t="shared" si="102"/>
        <v/>
      </c>
      <c r="R242" s="305" t="str">
        <f>IF(D242="","",IF(J242="Y",Input!M242,0))</f>
        <v/>
      </c>
      <c r="S242" s="288" t="str">
        <f t="shared" si="103"/>
        <v/>
      </c>
      <c r="T242" s="285" t="str">
        <f>IF(D242="","",Input!L242)</f>
        <v/>
      </c>
      <c r="U242" s="288" t="str">
        <f t="shared" si="104"/>
        <v/>
      </c>
      <c r="V242" s="287" t="str">
        <f t="shared" si="105"/>
        <v/>
      </c>
      <c r="W242" s="306" t="str">
        <f t="shared" si="106"/>
        <v/>
      </c>
      <c r="X242" s="132" t="str">
        <f>IF(D242="","",Input!K242)</f>
        <v/>
      </c>
      <c r="Y242" s="288" t="str">
        <f t="shared" si="107"/>
        <v/>
      </c>
      <c r="Z242" s="309" t="str">
        <f t="shared" si="108"/>
        <v/>
      </c>
      <c r="AA242" s="56" t="str">
        <f t="shared" si="109"/>
        <v/>
      </c>
      <c r="AB242" s="56" t="str">
        <f>IF(D242="","",Input!N242)</f>
        <v/>
      </c>
      <c r="AC242" s="56" t="str">
        <f t="shared" si="110"/>
        <v/>
      </c>
      <c r="AD242" s="56" t="str">
        <f>IF(D242="","",Input!J242)</f>
        <v/>
      </c>
      <c r="AE242" s="56" t="str">
        <f t="shared" si="111"/>
        <v/>
      </c>
      <c r="AF242" s="289" t="str">
        <f t="shared" si="112"/>
        <v/>
      </c>
      <c r="AG242" s="19" t="str">
        <f t="shared" si="113"/>
        <v/>
      </c>
      <c r="AH242" s="19" t="str">
        <f t="shared" si="114"/>
        <v/>
      </c>
      <c r="AI242" s="19" t="str">
        <f t="shared" si="115"/>
        <v/>
      </c>
      <c r="AJ242" s="317" t="str">
        <f t="shared" si="116"/>
        <v/>
      </c>
      <c r="AK242" s="56" t="str">
        <f t="shared" si="117"/>
        <v/>
      </c>
      <c r="AL242" s="56" t="str">
        <f>IF(D242="","",IF(AK241&lt;'day lookup'!$I$1,MIN('day lookup'!$I$1-AK241,AJ242)))</f>
        <v/>
      </c>
      <c r="AM242" s="56" t="str">
        <f t="shared" si="118"/>
        <v/>
      </c>
      <c r="AN242" s="56" t="str">
        <f>IF(D242="","",IF(AK242&lt;'day lookup'!$I$1,0,MIN(AK242-'day lookup'!$I$1,AJ242)))</f>
        <v/>
      </c>
      <c r="AO242" s="318" t="str">
        <f t="shared" si="119"/>
        <v/>
      </c>
      <c r="AP242" s="10">
        <f>IF(Revised_Input!F242&gt;0,Revised_Input!F242,IF(Input!F242&lt;990000,Input!F242,""))</f>
        <v>0</v>
      </c>
      <c r="AQ242" s="262"/>
      <c r="AS242" s="262"/>
      <c r="AT242" s="259"/>
      <c r="AU242" s="260"/>
      <c r="BL242" s="251"/>
      <c r="BN242" s="251"/>
      <c r="BO242" s="251"/>
    </row>
    <row r="243" spans="1:67">
      <c r="A243" s="67" t="str">
        <f ca="1">OFFSET('day lookup'!$A$1,WEEKDAY(B243)-1,0)</f>
        <v>SAT</v>
      </c>
      <c r="B243" s="28">
        <f>Input!A243</f>
        <v>0</v>
      </c>
      <c r="C243" s="274" t="str">
        <f>IF(D243&lt;&gt;"",interp(D243,AreaCapacity!$A$3:$B$245,2),"")</f>
        <v/>
      </c>
      <c r="D243" s="10">
        <f>IF(AND(Revised_Input!B243&gt;0,Revised_Input!B243&lt;104000),Revised_Input!B243,IF(Input!B243&lt;990000,Input!B243,""))</f>
        <v>0</v>
      </c>
      <c r="E243" s="10">
        <f>IF(Revised_Input!G243&gt;0,Revised_Input!G243/1.9835,IF(Input!G243&lt;990000,Input!G243,""))</f>
        <v>0</v>
      </c>
      <c r="F243" s="10">
        <f>IF(Revised_Input!C243&gt;0,Revised_Input!C243,IF(Input!C243&lt;990000,Input!C243,""))</f>
        <v>0</v>
      </c>
      <c r="G243" s="10">
        <f>IF(Revised_Input!D243&gt;0,Revised_Input!D243,IF(Input!D243&lt;990000,Input!D243,""))</f>
        <v>0</v>
      </c>
      <c r="H243" s="190" t="str">
        <f t="shared" si="96"/>
        <v/>
      </c>
      <c r="I243" s="267" t="str">
        <f t="shared" si="97"/>
        <v/>
      </c>
      <c r="J243" s="417" t="str">
        <f>IF(Input!H243="","",Input!H243)</f>
        <v/>
      </c>
      <c r="K243" s="285" t="str">
        <f t="shared" si="98"/>
        <v/>
      </c>
      <c r="L243" s="181" t="str">
        <f>IF(D243="","",IF(J243="Y",I243+G243,MIN(Input!I243,I243+G243-K243)))</f>
        <v/>
      </c>
      <c r="M243" s="181" t="str">
        <f t="shared" si="99"/>
        <v/>
      </c>
      <c r="N243" s="294">
        <f>IF(Revised_Input!E243&gt;0,Revised_Input!E243,IF(Input!E243&lt;990000,Input!E243,""))</f>
        <v>0</v>
      </c>
      <c r="O243" s="286" t="str">
        <f t="shared" si="100"/>
        <v/>
      </c>
      <c r="P243" s="10" t="str">
        <f t="shared" si="101"/>
        <v/>
      </c>
      <c r="Q243" s="302" t="str">
        <f t="shared" si="102"/>
        <v/>
      </c>
      <c r="R243" s="305" t="str">
        <f>IF(D243="","",IF(J243="Y",Input!M243,0))</f>
        <v/>
      </c>
      <c r="S243" s="288" t="str">
        <f t="shared" si="103"/>
        <v/>
      </c>
      <c r="T243" s="285" t="str">
        <f>IF(D243="","",Input!L243)</f>
        <v/>
      </c>
      <c r="U243" s="288" t="str">
        <f t="shared" si="104"/>
        <v/>
      </c>
      <c r="V243" s="287" t="str">
        <f t="shared" si="105"/>
        <v/>
      </c>
      <c r="W243" s="306" t="str">
        <f t="shared" si="106"/>
        <v/>
      </c>
      <c r="X243" s="132" t="str">
        <f>IF(D243="","",Input!K243)</f>
        <v/>
      </c>
      <c r="Y243" s="288" t="str">
        <f t="shared" si="107"/>
        <v/>
      </c>
      <c r="Z243" s="309" t="str">
        <f t="shared" si="108"/>
        <v/>
      </c>
      <c r="AA243" s="56" t="str">
        <f t="shared" si="109"/>
        <v/>
      </c>
      <c r="AB243" s="56" t="str">
        <f>IF(D243="","",Input!N243)</f>
        <v/>
      </c>
      <c r="AC243" s="56" t="str">
        <f t="shared" si="110"/>
        <v/>
      </c>
      <c r="AD243" s="56" t="str">
        <f>IF(D243="","",Input!J243)</f>
        <v/>
      </c>
      <c r="AE243" s="56" t="str">
        <f t="shared" si="111"/>
        <v/>
      </c>
      <c r="AF243" s="289" t="str">
        <f t="shared" si="112"/>
        <v/>
      </c>
      <c r="AG243" s="19" t="str">
        <f t="shared" si="113"/>
        <v/>
      </c>
      <c r="AH243" s="19" t="str">
        <f t="shared" si="114"/>
        <v/>
      </c>
      <c r="AI243" s="19" t="str">
        <f t="shared" si="115"/>
        <v/>
      </c>
      <c r="AJ243" s="317" t="str">
        <f t="shared" si="116"/>
        <v/>
      </c>
      <c r="AK243" s="56" t="str">
        <f t="shared" si="117"/>
        <v/>
      </c>
      <c r="AL243" s="56" t="str">
        <f>IF(D243="","",IF(AK242&lt;'day lookup'!$I$1,MIN('day lookup'!$I$1-AK242,AJ243)))</f>
        <v/>
      </c>
      <c r="AM243" s="56" t="str">
        <f t="shared" si="118"/>
        <v/>
      </c>
      <c r="AN243" s="56" t="str">
        <f>IF(D243="","",IF(AK243&lt;'day lookup'!$I$1,0,MIN(AK243-'day lookup'!$I$1,AJ243)))</f>
        <v/>
      </c>
      <c r="AO243" s="318" t="str">
        <f t="shared" si="119"/>
        <v/>
      </c>
      <c r="AP243" s="10">
        <f>IF(Revised_Input!F243&gt;0,Revised_Input!F243,IF(Input!F243&lt;990000,Input!F243,""))</f>
        <v>0</v>
      </c>
      <c r="AQ243" s="262"/>
      <c r="AS243" s="262"/>
      <c r="AT243" s="259"/>
      <c r="AU243" s="260"/>
      <c r="BL243" s="251"/>
      <c r="BN243" s="251"/>
      <c r="BO243" s="251"/>
    </row>
    <row r="244" spans="1:67">
      <c r="A244" s="67" t="str">
        <f ca="1">OFFSET('day lookup'!$A$1,WEEKDAY(B244)-1,0)</f>
        <v>SAT</v>
      </c>
      <c r="B244" s="28">
        <f>Input!A244</f>
        <v>0</v>
      </c>
      <c r="C244" s="274" t="str">
        <f>IF(D244&lt;&gt;"",interp(D244,AreaCapacity!$A$3:$B$245,2),"")</f>
        <v/>
      </c>
      <c r="D244" s="10">
        <f>IF(AND(Revised_Input!B244&gt;0,Revised_Input!B244&lt;104000),Revised_Input!B244,IF(Input!B244&lt;990000,Input!B244,""))</f>
        <v>0</v>
      </c>
      <c r="E244" s="10">
        <f>IF(Revised_Input!G244&gt;0,Revised_Input!G244/1.9835,IF(Input!G244&lt;990000,Input!G244,""))</f>
        <v>0</v>
      </c>
      <c r="F244" s="10">
        <f>IF(Revised_Input!C244&gt;0,Revised_Input!C244,IF(Input!C244&lt;990000,Input!C244,""))</f>
        <v>0</v>
      </c>
      <c r="G244" s="10">
        <f>IF(Revised_Input!D244&gt;0,Revised_Input!D244,IF(Input!D244&lt;990000,Input!D244,""))</f>
        <v>0</v>
      </c>
      <c r="H244" s="190" t="str">
        <f t="shared" si="96"/>
        <v/>
      </c>
      <c r="I244" s="267" t="str">
        <f t="shared" si="97"/>
        <v/>
      </c>
      <c r="J244" s="417" t="str">
        <f>IF(Input!H244="","",Input!H244)</f>
        <v/>
      </c>
      <c r="K244" s="285" t="str">
        <f t="shared" si="98"/>
        <v/>
      </c>
      <c r="L244" s="181" t="str">
        <f>IF(D244="","",IF(J244="Y",I244+G244,MIN(Input!I244,I244+G244-K244)))</f>
        <v/>
      </c>
      <c r="M244" s="181" t="str">
        <f t="shared" si="99"/>
        <v/>
      </c>
      <c r="N244" s="294">
        <f>IF(Revised_Input!E244&gt;0,Revised_Input!E244,IF(Input!E244&lt;990000,Input!E244,""))</f>
        <v>0</v>
      </c>
      <c r="O244" s="286" t="str">
        <f t="shared" si="100"/>
        <v/>
      </c>
      <c r="P244" s="10" t="str">
        <f t="shared" si="101"/>
        <v/>
      </c>
      <c r="Q244" s="302" t="str">
        <f t="shared" si="102"/>
        <v/>
      </c>
      <c r="R244" s="305" t="str">
        <f>IF(D244="","",IF(J244="Y",Input!M244,0))</f>
        <v/>
      </c>
      <c r="S244" s="288" t="str">
        <f t="shared" si="103"/>
        <v/>
      </c>
      <c r="T244" s="285" t="str">
        <f>IF(D244="","",Input!L244)</f>
        <v/>
      </c>
      <c r="U244" s="288" t="str">
        <f t="shared" si="104"/>
        <v/>
      </c>
      <c r="V244" s="287" t="str">
        <f t="shared" si="105"/>
        <v/>
      </c>
      <c r="W244" s="306" t="str">
        <f t="shared" si="106"/>
        <v/>
      </c>
      <c r="X244" s="132" t="str">
        <f>IF(D244="","",Input!K244)</f>
        <v/>
      </c>
      <c r="Y244" s="288" t="str">
        <f t="shared" si="107"/>
        <v/>
      </c>
      <c r="Z244" s="309" t="str">
        <f t="shared" si="108"/>
        <v/>
      </c>
      <c r="AA244" s="56" t="str">
        <f t="shared" si="109"/>
        <v/>
      </c>
      <c r="AB244" s="56" t="str">
        <f>IF(D244="","",Input!N244)</f>
        <v/>
      </c>
      <c r="AC244" s="56" t="str">
        <f t="shared" si="110"/>
        <v/>
      </c>
      <c r="AD244" s="56" t="str">
        <f>IF(D244="","",Input!J244)</f>
        <v/>
      </c>
      <c r="AE244" s="56" t="str">
        <f t="shared" si="111"/>
        <v/>
      </c>
      <c r="AF244" s="289" t="str">
        <f t="shared" si="112"/>
        <v/>
      </c>
      <c r="AG244" s="19" t="str">
        <f t="shared" si="113"/>
        <v/>
      </c>
      <c r="AH244" s="19" t="str">
        <f t="shared" si="114"/>
        <v/>
      </c>
      <c r="AI244" s="19" t="str">
        <f t="shared" si="115"/>
        <v/>
      </c>
      <c r="AJ244" s="317" t="str">
        <f t="shared" si="116"/>
        <v/>
      </c>
      <c r="AK244" s="56" t="str">
        <f t="shared" si="117"/>
        <v/>
      </c>
      <c r="AL244" s="56" t="str">
        <f>IF(D244="","",IF(AK243&lt;'day lookup'!$I$1,MIN('day lookup'!$I$1-AK243,AJ244)))</f>
        <v/>
      </c>
      <c r="AM244" s="56" t="str">
        <f t="shared" si="118"/>
        <v/>
      </c>
      <c r="AN244" s="56" t="str">
        <f>IF(D244="","",IF(AK244&lt;'day lookup'!$I$1,0,MIN(AK244-'day lookup'!$I$1,AJ244)))</f>
        <v/>
      </c>
      <c r="AO244" s="318" t="str">
        <f t="shared" si="119"/>
        <v/>
      </c>
      <c r="AP244" s="10">
        <f>IF(Revised_Input!F244&gt;0,Revised_Input!F244,IF(Input!F244&lt;990000,Input!F244,""))</f>
        <v>0</v>
      </c>
      <c r="AQ244" s="262"/>
      <c r="AS244" s="262"/>
      <c r="AT244" s="259"/>
      <c r="AU244" s="260"/>
      <c r="BL244" s="251"/>
      <c r="BN244" s="251"/>
      <c r="BO244" s="251"/>
    </row>
    <row r="245" spans="1:67">
      <c r="A245" s="67" t="str">
        <f ca="1">OFFSET('day lookup'!$A$1,WEEKDAY(B245)-1,0)</f>
        <v>SAT</v>
      </c>
      <c r="B245" s="28">
        <f>Input!A245</f>
        <v>0</v>
      </c>
      <c r="C245" s="274" t="str">
        <f>IF(D245&lt;&gt;"",interp(D245,AreaCapacity!$A$3:$B$245,2),"")</f>
        <v/>
      </c>
      <c r="D245" s="10">
        <f>IF(AND(Revised_Input!B245&gt;0,Revised_Input!B245&lt;104000),Revised_Input!B245,IF(Input!B245&lt;990000,Input!B245,""))</f>
        <v>0</v>
      </c>
      <c r="E245" s="10">
        <f>IF(Revised_Input!G245&gt;0,Revised_Input!G245/1.9835,IF(Input!G245&lt;990000,Input!G245,""))</f>
        <v>0</v>
      </c>
      <c r="F245" s="10">
        <f>IF(Revised_Input!C245&gt;0,Revised_Input!C245,IF(Input!C245&lt;990000,Input!C245,""))</f>
        <v>0</v>
      </c>
      <c r="G245" s="10">
        <f>IF(Revised_Input!D245&gt;0,Revised_Input!D245,IF(Input!D245&lt;990000,Input!D245,""))</f>
        <v>0</v>
      </c>
      <c r="H245" s="190" t="str">
        <f t="shared" si="96"/>
        <v/>
      </c>
      <c r="I245" s="267" t="str">
        <f t="shared" si="97"/>
        <v/>
      </c>
      <c r="J245" s="417" t="str">
        <f>IF(Input!H245="","",Input!H245)</f>
        <v/>
      </c>
      <c r="K245" s="285" t="str">
        <f t="shared" si="98"/>
        <v/>
      </c>
      <c r="L245" s="181" t="str">
        <f>IF(D245="","",IF(J245="Y",I245+G245,MIN(Input!I245,I245+G245-K245)))</f>
        <v/>
      </c>
      <c r="M245" s="181" t="str">
        <f t="shared" si="99"/>
        <v/>
      </c>
      <c r="N245" s="294">
        <f>IF(Revised_Input!E245&gt;0,Revised_Input!E245,IF(Input!E245&lt;990000,Input!E245,""))</f>
        <v>0</v>
      </c>
      <c r="O245" s="286" t="str">
        <f t="shared" si="100"/>
        <v/>
      </c>
      <c r="P245" s="10" t="str">
        <f t="shared" si="101"/>
        <v/>
      </c>
      <c r="Q245" s="302" t="str">
        <f t="shared" si="102"/>
        <v/>
      </c>
      <c r="R245" s="305" t="str">
        <f>IF(D245="","",IF(J245="Y",Input!M245,0))</f>
        <v/>
      </c>
      <c r="S245" s="288" t="str">
        <f t="shared" si="103"/>
        <v/>
      </c>
      <c r="T245" s="285" t="str">
        <f>IF(D245="","",Input!L245)</f>
        <v/>
      </c>
      <c r="U245" s="288" t="str">
        <f t="shared" si="104"/>
        <v/>
      </c>
      <c r="V245" s="287" t="str">
        <f t="shared" si="105"/>
        <v/>
      </c>
      <c r="W245" s="306" t="str">
        <f t="shared" si="106"/>
        <v/>
      </c>
      <c r="X245" s="132" t="str">
        <f>IF(D245="","",Input!K245)</f>
        <v/>
      </c>
      <c r="Y245" s="288" t="str">
        <f t="shared" si="107"/>
        <v/>
      </c>
      <c r="Z245" s="309" t="str">
        <f t="shared" si="108"/>
        <v/>
      </c>
      <c r="AA245" s="56" t="str">
        <f t="shared" si="109"/>
        <v/>
      </c>
      <c r="AB245" s="56" t="str">
        <f>IF(D245="","",Input!N245)</f>
        <v/>
      </c>
      <c r="AC245" s="56" t="str">
        <f t="shared" si="110"/>
        <v/>
      </c>
      <c r="AD245" s="56" t="str">
        <f>IF(D245="","",Input!J245)</f>
        <v/>
      </c>
      <c r="AE245" s="56" t="str">
        <f t="shared" si="111"/>
        <v/>
      </c>
      <c r="AF245" s="289" t="str">
        <f t="shared" si="112"/>
        <v/>
      </c>
      <c r="AG245" s="19" t="str">
        <f t="shared" si="113"/>
        <v/>
      </c>
      <c r="AH245" s="19" t="str">
        <f t="shared" si="114"/>
        <v/>
      </c>
      <c r="AI245" s="19" t="str">
        <f t="shared" si="115"/>
        <v/>
      </c>
      <c r="AJ245" s="317" t="str">
        <f t="shared" si="116"/>
        <v/>
      </c>
      <c r="AK245" s="56" t="str">
        <f t="shared" si="117"/>
        <v/>
      </c>
      <c r="AL245" s="56" t="str">
        <f>IF(D245="","",IF(AK244&lt;'day lookup'!$I$1,MIN('day lookup'!$I$1-AK244,AJ245)))</f>
        <v/>
      </c>
      <c r="AM245" s="56" t="str">
        <f t="shared" si="118"/>
        <v/>
      </c>
      <c r="AN245" s="56" t="str">
        <f>IF(D245="","",IF(AK245&lt;'day lookup'!$I$1,0,MIN(AK245-'day lookup'!$I$1,AJ245)))</f>
        <v/>
      </c>
      <c r="AO245" s="318" t="str">
        <f t="shared" si="119"/>
        <v/>
      </c>
      <c r="AP245" s="10">
        <f>IF(Revised_Input!F245&gt;0,Revised_Input!F245,IF(Input!F245&lt;990000,Input!F245,""))</f>
        <v>0</v>
      </c>
      <c r="AQ245" s="262"/>
      <c r="AS245" s="262"/>
      <c r="AT245" s="259"/>
      <c r="AU245" s="260"/>
      <c r="BL245" s="251"/>
      <c r="BN245" s="251"/>
      <c r="BO245" s="251"/>
    </row>
    <row r="246" spans="1:67">
      <c r="A246" s="67" t="str">
        <f ca="1">OFFSET('day lookup'!$A$1,WEEKDAY(B246)-1,0)</f>
        <v>SAT</v>
      </c>
      <c r="B246" s="28">
        <f>Input!A246</f>
        <v>0</v>
      </c>
      <c r="C246" s="274" t="str">
        <f>IF(D246&lt;&gt;"",interp(D246,AreaCapacity!$A$3:$B$245,2),"")</f>
        <v/>
      </c>
      <c r="D246" s="10">
        <f>IF(AND(Revised_Input!B246&gt;0,Revised_Input!B246&lt;104000),Revised_Input!B246,IF(Input!B246&lt;990000,Input!B246,""))</f>
        <v>0</v>
      </c>
      <c r="E246" s="10">
        <f>IF(Revised_Input!G246&gt;0,Revised_Input!G246/1.9835,IF(Input!G246&lt;990000,Input!G246,""))</f>
        <v>0</v>
      </c>
      <c r="F246" s="10">
        <f>IF(Revised_Input!C246&gt;0,Revised_Input!C246,IF(Input!C246&lt;990000,Input!C246,""))</f>
        <v>0</v>
      </c>
      <c r="G246" s="10">
        <f>IF(Revised_Input!D246&gt;0,Revised_Input!D246,IF(Input!D246&lt;990000,Input!D246,""))</f>
        <v>0</v>
      </c>
      <c r="H246" s="190" t="str">
        <f t="shared" si="96"/>
        <v/>
      </c>
      <c r="I246" s="267" t="str">
        <f t="shared" si="97"/>
        <v/>
      </c>
      <c r="J246" s="417" t="str">
        <f>IF(Input!H246="","",Input!H246)</f>
        <v/>
      </c>
      <c r="K246" s="285" t="str">
        <f t="shared" si="98"/>
        <v/>
      </c>
      <c r="L246" s="181" t="str">
        <f>IF(D246="","",IF(J246="Y",I246+G246,MIN(Input!I246,I246+G246-K246)))</f>
        <v/>
      </c>
      <c r="M246" s="181" t="str">
        <f t="shared" si="99"/>
        <v/>
      </c>
      <c r="N246" s="294">
        <f>IF(Revised_Input!E246&gt;0,Revised_Input!E246,IF(Input!E246&lt;990000,Input!E246,""))</f>
        <v>0</v>
      </c>
      <c r="O246" s="286" t="str">
        <f t="shared" si="100"/>
        <v/>
      </c>
      <c r="P246" s="10" t="str">
        <f t="shared" si="101"/>
        <v/>
      </c>
      <c r="Q246" s="302" t="str">
        <f t="shared" si="102"/>
        <v/>
      </c>
      <c r="R246" s="305" t="str">
        <f>IF(D246="","",IF(J246="Y",Input!M246,0))</f>
        <v/>
      </c>
      <c r="S246" s="288" t="str">
        <f t="shared" si="103"/>
        <v/>
      </c>
      <c r="T246" s="285" t="str">
        <f>IF(D246="","",Input!L246)</f>
        <v/>
      </c>
      <c r="U246" s="288" t="str">
        <f t="shared" si="104"/>
        <v/>
      </c>
      <c r="V246" s="287" t="str">
        <f t="shared" si="105"/>
        <v/>
      </c>
      <c r="W246" s="306" t="str">
        <f t="shared" si="106"/>
        <v/>
      </c>
      <c r="X246" s="132" t="str">
        <f>IF(D246="","",Input!K246)</f>
        <v/>
      </c>
      <c r="Y246" s="288" t="str">
        <f t="shared" si="107"/>
        <v/>
      </c>
      <c r="Z246" s="309" t="str">
        <f t="shared" si="108"/>
        <v/>
      </c>
      <c r="AA246" s="56" t="str">
        <f t="shared" si="109"/>
        <v/>
      </c>
      <c r="AB246" s="56" t="str">
        <f>IF(D246="","",Input!N246)</f>
        <v/>
      </c>
      <c r="AC246" s="56" t="str">
        <f t="shared" si="110"/>
        <v/>
      </c>
      <c r="AD246" s="56" t="str">
        <f>IF(D246="","",Input!J246)</f>
        <v/>
      </c>
      <c r="AE246" s="56" t="str">
        <f t="shared" si="111"/>
        <v/>
      </c>
      <c r="AF246" s="289" t="str">
        <f t="shared" si="112"/>
        <v/>
      </c>
      <c r="AG246" s="19" t="str">
        <f t="shared" si="113"/>
        <v/>
      </c>
      <c r="AH246" s="19" t="str">
        <f t="shared" si="114"/>
        <v/>
      </c>
      <c r="AI246" s="19" t="str">
        <f t="shared" si="115"/>
        <v/>
      </c>
      <c r="AJ246" s="317" t="str">
        <f t="shared" si="116"/>
        <v/>
      </c>
      <c r="AK246" s="56" t="str">
        <f t="shared" si="117"/>
        <v/>
      </c>
      <c r="AL246" s="56" t="str">
        <f>IF(D246="","",IF(AK245&lt;'day lookup'!$I$1,MIN('day lookup'!$I$1-AK245,AJ246)))</f>
        <v/>
      </c>
      <c r="AM246" s="56" t="str">
        <f t="shared" si="118"/>
        <v/>
      </c>
      <c r="AN246" s="56" t="str">
        <f>IF(D246="","",IF(AK246&lt;'day lookup'!$I$1,0,MIN(AK246-'day lookup'!$I$1,AJ246)))</f>
        <v/>
      </c>
      <c r="AO246" s="318" t="str">
        <f t="shared" si="119"/>
        <v/>
      </c>
      <c r="AP246" s="10">
        <f>IF(Revised_Input!F246&gt;0,Revised_Input!F246,IF(Input!F246&lt;990000,Input!F246,""))</f>
        <v>0</v>
      </c>
      <c r="AQ246" s="262"/>
      <c r="AS246" s="262"/>
      <c r="AT246" s="259"/>
      <c r="AU246" s="260"/>
      <c r="BL246" s="251"/>
      <c r="BN246" s="251"/>
      <c r="BO246" s="251"/>
    </row>
    <row r="247" spans="1:67">
      <c r="A247" s="67" t="str">
        <f ca="1">OFFSET('day lookup'!$A$1,WEEKDAY(B247)-1,0)</f>
        <v>SAT</v>
      </c>
      <c r="B247" s="28">
        <f>Input!A247</f>
        <v>0</v>
      </c>
      <c r="C247" s="274" t="str">
        <f>IF(D247&lt;&gt;"",interp(D247,AreaCapacity!$A$3:$B$245,2),"")</f>
        <v/>
      </c>
      <c r="D247" s="10">
        <f>IF(AND(Revised_Input!B247&gt;0,Revised_Input!B247&lt;104000),Revised_Input!B247,IF(Input!B247&lt;990000,Input!B247,""))</f>
        <v>0</v>
      </c>
      <c r="E247" s="10">
        <f>IF(Revised_Input!G247&gt;0,Revised_Input!G247/1.9835,IF(Input!G247&lt;990000,Input!G247,""))</f>
        <v>0</v>
      </c>
      <c r="F247" s="10">
        <f>IF(Revised_Input!C247&gt;0,Revised_Input!C247,IF(Input!C247&lt;990000,Input!C247,""))</f>
        <v>0</v>
      </c>
      <c r="G247" s="10">
        <f>IF(Revised_Input!D247&gt;0,Revised_Input!D247,IF(Input!D247&lt;990000,Input!D247,""))</f>
        <v>0</v>
      </c>
      <c r="H247" s="190" t="str">
        <f t="shared" si="96"/>
        <v/>
      </c>
      <c r="I247" s="267" t="str">
        <f t="shared" si="97"/>
        <v/>
      </c>
      <c r="J247" s="417" t="str">
        <f>IF(Input!H247="","",Input!H247)</f>
        <v/>
      </c>
      <c r="K247" s="285" t="str">
        <f t="shared" si="98"/>
        <v/>
      </c>
      <c r="L247" s="181" t="str">
        <f>IF(D247="","",IF(J247="Y",I247+G247,MIN(Input!I247,I247+G247-K247)))</f>
        <v/>
      </c>
      <c r="M247" s="181" t="str">
        <f t="shared" si="99"/>
        <v/>
      </c>
      <c r="N247" s="294">
        <f>IF(Revised_Input!E247&gt;0,Revised_Input!E247,IF(Input!E247&lt;990000,Input!E247,""))</f>
        <v>0</v>
      </c>
      <c r="O247" s="286" t="str">
        <f t="shared" si="100"/>
        <v/>
      </c>
      <c r="P247" s="10" t="str">
        <f t="shared" si="101"/>
        <v/>
      </c>
      <c r="Q247" s="302" t="str">
        <f t="shared" si="102"/>
        <v/>
      </c>
      <c r="R247" s="305" t="str">
        <f>IF(D247="","",IF(J247="Y",Input!M247,0))</f>
        <v/>
      </c>
      <c r="S247" s="288" t="str">
        <f t="shared" si="103"/>
        <v/>
      </c>
      <c r="T247" s="285" t="str">
        <f>IF(D247="","",Input!L247)</f>
        <v/>
      </c>
      <c r="U247" s="288" t="str">
        <f t="shared" si="104"/>
        <v/>
      </c>
      <c r="V247" s="287" t="str">
        <f t="shared" si="105"/>
        <v/>
      </c>
      <c r="W247" s="306" t="str">
        <f t="shared" si="106"/>
        <v/>
      </c>
      <c r="X247" s="132" t="str">
        <f>IF(D247="","",Input!K247)</f>
        <v/>
      </c>
      <c r="Y247" s="288" t="str">
        <f t="shared" si="107"/>
        <v/>
      </c>
      <c r="Z247" s="309" t="str">
        <f t="shared" si="108"/>
        <v/>
      </c>
      <c r="AA247" s="56" t="str">
        <f t="shared" si="109"/>
        <v/>
      </c>
      <c r="AB247" s="56" t="str">
        <f>IF(D247="","",Input!N247)</f>
        <v/>
      </c>
      <c r="AC247" s="56" t="str">
        <f t="shared" si="110"/>
        <v/>
      </c>
      <c r="AD247" s="56" t="str">
        <f>IF(D247="","",Input!J247)</f>
        <v/>
      </c>
      <c r="AE247" s="56" t="str">
        <f t="shared" si="111"/>
        <v/>
      </c>
      <c r="AF247" s="289" t="str">
        <f t="shared" si="112"/>
        <v/>
      </c>
      <c r="AG247" s="19" t="str">
        <f t="shared" si="113"/>
        <v/>
      </c>
      <c r="AH247" s="19" t="str">
        <f t="shared" si="114"/>
        <v/>
      </c>
      <c r="AI247" s="19" t="str">
        <f t="shared" si="115"/>
        <v/>
      </c>
      <c r="AJ247" s="317" t="str">
        <f t="shared" si="116"/>
        <v/>
      </c>
      <c r="AK247" s="56" t="str">
        <f t="shared" si="117"/>
        <v/>
      </c>
      <c r="AL247" s="56" t="str">
        <f>IF(D247="","",IF(AK246&lt;'day lookup'!$I$1,MIN('day lookup'!$I$1-AK246,AJ247)))</f>
        <v/>
      </c>
      <c r="AM247" s="56" t="str">
        <f t="shared" si="118"/>
        <v/>
      </c>
      <c r="AN247" s="56" t="str">
        <f>IF(D247="","",IF(AK247&lt;'day lookup'!$I$1,0,MIN(AK247-'day lookup'!$I$1,AJ247)))</f>
        <v/>
      </c>
      <c r="AO247" s="318" t="str">
        <f t="shared" si="119"/>
        <v/>
      </c>
      <c r="AP247" s="10">
        <f>IF(Revised_Input!F247&gt;0,Revised_Input!F247,IF(Input!F247&lt;990000,Input!F247,""))</f>
        <v>0</v>
      </c>
      <c r="AQ247" s="262"/>
      <c r="AS247" s="262"/>
      <c r="AT247" s="259"/>
      <c r="AU247" s="260"/>
      <c r="BL247" s="251"/>
      <c r="BN247" s="251"/>
      <c r="BO247" s="251"/>
    </row>
    <row r="248" spans="1:67">
      <c r="A248" s="67" t="str">
        <f ca="1">OFFSET('day lookup'!$A$1,WEEKDAY(B248)-1,0)</f>
        <v>SAT</v>
      </c>
      <c r="B248" s="28">
        <f>Input!A248</f>
        <v>0</v>
      </c>
      <c r="C248" s="274" t="str">
        <f>IF(D248&lt;&gt;"",interp(D248,AreaCapacity!$A$3:$B$245,2),"")</f>
        <v/>
      </c>
      <c r="D248" s="10">
        <f>IF(AND(Revised_Input!B248&gt;0,Revised_Input!B248&lt;104000),Revised_Input!B248,IF(Input!B248&lt;990000,Input!B248,""))</f>
        <v>0</v>
      </c>
      <c r="E248" s="10">
        <f>IF(Revised_Input!G248&gt;0,Revised_Input!G248/1.9835,IF(Input!G248&lt;990000,Input!G248,""))</f>
        <v>0</v>
      </c>
      <c r="F248" s="10">
        <f>IF(Revised_Input!C248&gt;0,Revised_Input!C248,IF(Input!C248&lt;990000,Input!C248,""))</f>
        <v>0</v>
      </c>
      <c r="G248" s="10">
        <f>IF(Revised_Input!D248&gt;0,Revised_Input!D248,IF(Input!D248&lt;990000,Input!D248,""))</f>
        <v>0</v>
      </c>
      <c r="H248" s="190" t="str">
        <f t="shared" si="96"/>
        <v/>
      </c>
      <c r="I248" s="267" t="str">
        <f t="shared" si="97"/>
        <v/>
      </c>
      <c r="J248" s="417" t="str">
        <f>IF(Input!H248="","",Input!H248)</f>
        <v/>
      </c>
      <c r="K248" s="285" t="str">
        <f t="shared" si="98"/>
        <v/>
      </c>
      <c r="L248" s="181" t="str">
        <f>IF(D248="","",IF(J248="Y",I248+G248,MIN(Input!I248,I248+G248-K248)))</f>
        <v/>
      </c>
      <c r="M248" s="181" t="str">
        <f t="shared" si="99"/>
        <v/>
      </c>
      <c r="N248" s="294">
        <f>IF(Revised_Input!E248&gt;0,Revised_Input!E248,IF(Input!E248&lt;990000,Input!E248,""))</f>
        <v>0</v>
      </c>
      <c r="O248" s="286" t="str">
        <f t="shared" si="100"/>
        <v/>
      </c>
      <c r="P248" s="10" t="str">
        <f t="shared" si="101"/>
        <v/>
      </c>
      <c r="Q248" s="302" t="str">
        <f t="shared" si="102"/>
        <v/>
      </c>
      <c r="R248" s="305" t="str">
        <f>IF(D248="","",IF(J248="Y",Input!M248,0))</f>
        <v/>
      </c>
      <c r="S248" s="288" t="str">
        <f t="shared" si="103"/>
        <v/>
      </c>
      <c r="T248" s="285" t="str">
        <f>IF(D248="","",Input!L248)</f>
        <v/>
      </c>
      <c r="U248" s="288" t="str">
        <f t="shared" si="104"/>
        <v/>
      </c>
      <c r="V248" s="287" t="str">
        <f t="shared" si="105"/>
        <v/>
      </c>
      <c r="W248" s="306" t="str">
        <f t="shared" si="106"/>
        <v/>
      </c>
      <c r="X248" s="132" t="str">
        <f>IF(D248="","",Input!K248)</f>
        <v/>
      </c>
      <c r="Y248" s="288" t="str">
        <f t="shared" si="107"/>
        <v/>
      </c>
      <c r="Z248" s="309" t="str">
        <f t="shared" si="108"/>
        <v/>
      </c>
      <c r="AA248" s="56" t="str">
        <f t="shared" si="109"/>
        <v/>
      </c>
      <c r="AB248" s="56" t="str">
        <f>IF(D248="","",Input!N248)</f>
        <v/>
      </c>
      <c r="AC248" s="56" t="str">
        <f t="shared" si="110"/>
        <v/>
      </c>
      <c r="AD248" s="56" t="str">
        <f>IF(D248="","",Input!J248)</f>
        <v/>
      </c>
      <c r="AE248" s="56" t="str">
        <f t="shared" si="111"/>
        <v/>
      </c>
      <c r="AF248" s="289" t="str">
        <f t="shared" si="112"/>
        <v/>
      </c>
      <c r="AG248" s="19" t="str">
        <f t="shared" si="113"/>
        <v/>
      </c>
      <c r="AH248" s="19" t="str">
        <f t="shared" si="114"/>
        <v/>
      </c>
      <c r="AI248" s="19" t="str">
        <f t="shared" si="115"/>
        <v/>
      </c>
      <c r="AJ248" s="317" t="str">
        <f t="shared" si="116"/>
        <v/>
      </c>
      <c r="AK248" s="56" t="str">
        <f t="shared" si="117"/>
        <v/>
      </c>
      <c r="AL248" s="56" t="str">
        <f>IF(D248="","",IF(AK247&lt;'day lookup'!$I$1,MIN('day lookup'!$I$1-AK247,AJ248)))</f>
        <v/>
      </c>
      <c r="AM248" s="56" t="str">
        <f t="shared" si="118"/>
        <v/>
      </c>
      <c r="AN248" s="56" t="str">
        <f>IF(D248="","",IF(AK248&lt;'day lookup'!$I$1,0,MIN(AK248-'day lookup'!$I$1,AJ248)))</f>
        <v/>
      </c>
      <c r="AO248" s="318" t="str">
        <f t="shared" si="119"/>
        <v/>
      </c>
      <c r="AP248" s="10">
        <f>IF(Revised_Input!F248&gt;0,Revised_Input!F248,IF(Input!F248&lt;990000,Input!F248,""))</f>
        <v>0</v>
      </c>
      <c r="AQ248" s="262"/>
      <c r="AS248" s="262"/>
      <c r="AT248" s="259"/>
      <c r="AU248" s="260"/>
      <c r="BL248" s="251"/>
      <c r="BN248" s="251"/>
      <c r="BO248" s="251"/>
    </row>
    <row r="249" spans="1:67">
      <c r="A249" s="67" t="str">
        <f ca="1">OFFSET('day lookup'!$A$1,WEEKDAY(B249)-1,0)</f>
        <v>SAT</v>
      </c>
      <c r="B249" s="28">
        <f>Input!A249</f>
        <v>0</v>
      </c>
      <c r="C249" s="274" t="str">
        <f>IF(D249&lt;&gt;"",interp(D249,AreaCapacity!$A$3:$B$245,2),"")</f>
        <v/>
      </c>
      <c r="D249" s="10">
        <f>IF(AND(Revised_Input!B249&gt;0,Revised_Input!B249&lt;104000),Revised_Input!B249,IF(Input!B249&lt;990000,Input!B249,""))</f>
        <v>0</v>
      </c>
      <c r="E249" s="10">
        <f>IF(Revised_Input!G249&gt;0,Revised_Input!G249/1.9835,IF(Input!G249&lt;990000,Input!G249,""))</f>
        <v>0</v>
      </c>
      <c r="F249" s="10">
        <f>IF(Revised_Input!C249&gt;0,Revised_Input!C249,IF(Input!C249&lt;990000,Input!C249,""))</f>
        <v>0</v>
      </c>
      <c r="G249" s="10">
        <f>IF(Revised_Input!D249&gt;0,Revised_Input!D249,IF(Input!D249&lt;990000,Input!D249,""))</f>
        <v>0</v>
      </c>
      <c r="H249" s="190" t="str">
        <f t="shared" si="96"/>
        <v/>
      </c>
      <c r="I249" s="267" t="str">
        <f t="shared" si="97"/>
        <v/>
      </c>
      <c r="J249" s="417" t="str">
        <f>IF(Input!H249="","",Input!H249)</f>
        <v/>
      </c>
      <c r="K249" s="285" t="str">
        <f t="shared" si="98"/>
        <v/>
      </c>
      <c r="L249" s="181" t="str">
        <f>IF(D249="","",IF(J249="Y",I249+G249,MIN(Input!I249,I249+G249-K249)))</f>
        <v/>
      </c>
      <c r="M249" s="181" t="str">
        <f t="shared" si="99"/>
        <v/>
      </c>
      <c r="N249" s="294">
        <f>IF(Revised_Input!E249&gt;0,Revised_Input!E249,IF(Input!E249&lt;990000,Input!E249,""))</f>
        <v>0</v>
      </c>
      <c r="O249" s="286" t="str">
        <f t="shared" si="100"/>
        <v/>
      </c>
      <c r="P249" s="10" t="str">
        <f t="shared" si="101"/>
        <v/>
      </c>
      <c r="Q249" s="302" t="str">
        <f t="shared" si="102"/>
        <v/>
      </c>
      <c r="R249" s="305" t="str">
        <f>IF(D249="","",IF(J249="Y",Input!M249,0))</f>
        <v/>
      </c>
      <c r="S249" s="288" t="str">
        <f t="shared" si="103"/>
        <v/>
      </c>
      <c r="T249" s="285" t="str">
        <f>IF(D249="","",Input!L249)</f>
        <v/>
      </c>
      <c r="U249" s="288" t="str">
        <f t="shared" si="104"/>
        <v/>
      </c>
      <c r="V249" s="287" t="str">
        <f t="shared" si="105"/>
        <v/>
      </c>
      <c r="W249" s="306" t="str">
        <f t="shared" si="106"/>
        <v/>
      </c>
      <c r="X249" s="132" t="str">
        <f>IF(D249="","",Input!K249)</f>
        <v/>
      </c>
      <c r="Y249" s="288" t="str">
        <f t="shared" si="107"/>
        <v/>
      </c>
      <c r="Z249" s="309" t="str">
        <f t="shared" si="108"/>
        <v/>
      </c>
      <c r="AA249" s="56" t="str">
        <f t="shared" si="109"/>
        <v/>
      </c>
      <c r="AB249" s="56" t="str">
        <f>IF(D249="","",Input!N249)</f>
        <v/>
      </c>
      <c r="AC249" s="56" t="str">
        <f t="shared" si="110"/>
        <v/>
      </c>
      <c r="AD249" s="56" t="str">
        <f>IF(D249="","",Input!J249)</f>
        <v/>
      </c>
      <c r="AE249" s="56" t="str">
        <f t="shared" si="111"/>
        <v/>
      </c>
      <c r="AF249" s="289" t="str">
        <f t="shared" si="112"/>
        <v/>
      </c>
      <c r="AG249" s="19" t="str">
        <f t="shared" si="113"/>
        <v/>
      </c>
      <c r="AH249" s="19" t="str">
        <f t="shared" si="114"/>
        <v/>
      </c>
      <c r="AI249" s="19" t="str">
        <f t="shared" si="115"/>
        <v/>
      </c>
      <c r="AJ249" s="317" t="str">
        <f t="shared" si="116"/>
        <v/>
      </c>
      <c r="AK249" s="56" t="str">
        <f t="shared" si="117"/>
        <v/>
      </c>
      <c r="AL249" s="56" t="str">
        <f>IF(D249="","",IF(AK248&lt;'day lookup'!$I$1,MIN('day lookup'!$I$1-AK248,AJ249)))</f>
        <v/>
      </c>
      <c r="AM249" s="56" t="str">
        <f t="shared" si="118"/>
        <v/>
      </c>
      <c r="AN249" s="56" t="str">
        <f>IF(D249="","",IF(AK249&lt;'day lookup'!$I$1,0,MIN(AK249-'day lookup'!$I$1,AJ249)))</f>
        <v/>
      </c>
      <c r="AO249" s="318" t="str">
        <f t="shared" si="119"/>
        <v/>
      </c>
      <c r="AP249" s="10">
        <f>IF(Revised_Input!F249&gt;0,Revised_Input!F249,IF(Input!F249&lt;990000,Input!F249,""))</f>
        <v>0</v>
      </c>
      <c r="AQ249" s="262"/>
      <c r="AS249" s="262"/>
      <c r="AT249" s="259"/>
      <c r="AU249" s="260"/>
      <c r="BL249" s="251"/>
      <c r="BN249" s="251"/>
      <c r="BO249" s="251"/>
    </row>
    <row r="250" spans="1:67">
      <c r="A250" s="67" t="str">
        <f ca="1">OFFSET('day lookup'!$A$1,WEEKDAY(B250)-1,0)</f>
        <v>SAT</v>
      </c>
      <c r="B250" s="28">
        <f>Input!A250</f>
        <v>0</v>
      </c>
      <c r="C250" s="274" t="str">
        <f>IF(D250&lt;&gt;"",interp(D250,AreaCapacity!$A$3:$B$245,2),"")</f>
        <v/>
      </c>
      <c r="D250" s="10">
        <f>IF(AND(Revised_Input!B250&gt;0,Revised_Input!B250&lt;104000),Revised_Input!B250,IF(Input!B250&lt;990000,Input!B250,""))</f>
        <v>0</v>
      </c>
      <c r="E250" s="10">
        <f>IF(Revised_Input!G250&gt;0,Revised_Input!G250/1.9835,IF(Input!G250&lt;990000,Input!G250,""))</f>
        <v>0</v>
      </c>
      <c r="F250" s="10">
        <f>IF(Revised_Input!C250&gt;0,Revised_Input!C250,IF(Input!C250&lt;990000,Input!C250,""))</f>
        <v>0</v>
      </c>
      <c r="G250" s="10">
        <f>IF(Revised_Input!D250&gt;0,Revised_Input!D250,IF(Input!D250&lt;990000,Input!D250,""))</f>
        <v>0</v>
      </c>
      <c r="H250" s="190" t="str">
        <f t="shared" si="96"/>
        <v/>
      </c>
      <c r="I250" s="267" t="str">
        <f t="shared" si="97"/>
        <v/>
      </c>
      <c r="J250" s="417" t="str">
        <f>IF(Input!H250="","",Input!H250)</f>
        <v/>
      </c>
      <c r="K250" s="285" t="str">
        <f t="shared" si="98"/>
        <v/>
      </c>
      <c r="L250" s="181" t="str">
        <f>IF(D250="","",IF(J250="Y",I250+G250,MIN(Input!I250,I250+G250-K250)))</f>
        <v/>
      </c>
      <c r="M250" s="181" t="str">
        <f t="shared" si="99"/>
        <v/>
      </c>
      <c r="N250" s="294">
        <f>IF(Revised_Input!E250&gt;0,Revised_Input!E250,IF(Input!E250&lt;990000,Input!E250,""))</f>
        <v>0</v>
      </c>
      <c r="O250" s="286" t="str">
        <f t="shared" si="100"/>
        <v/>
      </c>
      <c r="P250" s="10" t="str">
        <f t="shared" si="101"/>
        <v/>
      </c>
      <c r="Q250" s="302" t="str">
        <f t="shared" si="102"/>
        <v/>
      </c>
      <c r="R250" s="305" t="str">
        <f>IF(D250="","",IF(J250="Y",Input!M250,0))</f>
        <v/>
      </c>
      <c r="S250" s="288" t="str">
        <f t="shared" si="103"/>
        <v/>
      </c>
      <c r="T250" s="285" t="str">
        <f>IF(D250="","",Input!L250)</f>
        <v/>
      </c>
      <c r="U250" s="288" t="str">
        <f t="shared" si="104"/>
        <v/>
      </c>
      <c r="V250" s="287" t="str">
        <f t="shared" si="105"/>
        <v/>
      </c>
      <c r="W250" s="306" t="str">
        <f t="shared" si="106"/>
        <v/>
      </c>
      <c r="X250" s="132" t="str">
        <f>IF(D250="","",Input!K250)</f>
        <v/>
      </c>
      <c r="Y250" s="288" t="str">
        <f t="shared" si="107"/>
        <v/>
      </c>
      <c r="Z250" s="309" t="str">
        <f t="shared" si="108"/>
        <v/>
      </c>
      <c r="AA250" s="56" t="str">
        <f t="shared" si="109"/>
        <v/>
      </c>
      <c r="AB250" s="56" t="str">
        <f>IF(D250="","",Input!N250)</f>
        <v/>
      </c>
      <c r="AC250" s="56" t="str">
        <f t="shared" si="110"/>
        <v/>
      </c>
      <c r="AD250" s="56" t="str">
        <f>IF(D250="","",Input!J250)</f>
        <v/>
      </c>
      <c r="AE250" s="56" t="str">
        <f t="shared" si="111"/>
        <v/>
      </c>
      <c r="AF250" s="289" t="str">
        <f t="shared" si="112"/>
        <v/>
      </c>
      <c r="AG250" s="19" t="str">
        <f t="shared" si="113"/>
        <v/>
      </c>
      <c r="AH250" s="19" t="str">
        <f t="shared" si="114"/>
        <v/>
      </c>
      <c r="AI250" s="19" t="str">
        <f t="shared" si="115"/>
        <v/>
      </c>
      <c r="AJ250" s="317" t="str">
        <f t="shared" si="116"/>
        <v/>
      </c>
      <c r="AK250" s="56" t="str">
        <f t="shared" si="117"/>
        <v/>
      </c>
      <c r="AL250" s="56" t="str">
        <f>IF(D250="","",IF(AK249&lt;'day lookup'!$I$1,MIN('day lookup'!$I$1-AK249,AJ250)))</f>
        <v/>
      </c>
      <c r="AM250" s="56" t="str">
        <f t="shared" si="118"/>
        <v/>
      </c>
      <c r="AN250" s="56" t="str">
        <f>IF(D250="","",IF(AK250&lt;'day lookup'!$I$1,0,MIN(AK250-'day lookup'!$I$1,AJ250)))</f>
        <v/>
      </c>
      <c r="AO250" s="318" t="str">
        <f t="shared" si="119"/>
        <v/>
      </c>
      <c r="AP250" s="10">
        <f>IF(Revised_Input!F250&gt;0,Revised_Input!F250,IF(Input!F250&lt;990000,Input!F250,""))</f>
        <v>0</v>
      </c>
      <c r="AQ250" s="262"/>
      <c r="AS250" s="262"/>
      <c r="AT250" s="259"/>
      <c r="AU250" s="260"/>
      <c r="BL250" s="251"/>
      <c r="BN250" s="251"/>
      <c r="BO250" s="251"/>
    </row>
    <row r="251" spans="1:67">
      <c r="A251" s="67" t="str">
        <f ca="1">OFFSET('day lookup'!$A$1,WEEKDAY(B251)-1,0)</f>
        <v>SAT</v>
      </c>
      <c r="B251" s="28">
        <f>Input!A251</f>
        <v>0</v>
      </c>
      <c r="C251" s="274" t="str">
        <f>IF(D251&lt;&gt;"",interp(D251,AreaCapacity!$A$3:$B$245,2),"")</f>
        <v/>
      </c>
      <c r="D251" s="10">
        <f>IF(AND(Revised_Input!B251&gt;0,Revised_Input!B251&lt;104000),Revised_Input!B251,IF(Input!B251&lt;990000,Input!B251,""))</f>
        <v>0</v>
      </c>
      <c r="E251" s="10">
        <f>IF(Revised_Input!G251&gt;0,Revised_Input!G251/1.9835,IF(Input!G251&lt;990000,Input!G251,""))</f>
        <v>0</v>
      </c>
      <c r="F251" s="10">
        <f>IF(Revised_Input!C251&gt;0,Revised_Input!C251,IF(Input!C251&lt;990000,Input!C251,""))</f>
        <v>0</v>
      </c>
      <c r="G251" s="10">
        <f>IF(Revised_Input!D251&gt;0,Revised_Input!D251,IF(Input!D251&lt;990000,Input!D251,""))</f>
        <v>0</v>
      </c>
      <c r="H251" s="190" t="str">
        <f t="shared" si="96"/>
        <v/>
      </c>
      <c r="I251" s="267" t="str">
        <f t="shared" si="97"/>
        <v/>
      </c>
      <c r="J251" s="417" t="str">
        <f>IF(Input!H251="","",Input!H251)</f>
        <v/>
      </c>
      <c r="K251" s="285" t="str">
        <f t="shared" si="98"/>
        <v/>
      </c>
      <c r="L251" s="181" t="str">
        <f>IF(D251="","",IF(J251="Y",I251+G251,MIN(Input!I251,I251+G251-K251)))</f>
        <v/>
      </c>
      <c r="M251" s="181" t="str">
        <f t="shared" si="99"/>
        <v/>
      </c>
      <c r="N251" s="294">
        <f>IF(Revised_Input!E251&gt;0,Revised_Input!E251,IF(Input!E251&lt;990000,Input!E251,""))</f>
        <v>0</v>
      </c>
      <c r="O251" s="286" t="str">
        <f t="shared" si="100"/>
        <v/>
      </c>
      <c r="P251" s="10" t="str">
        <f t="shared" si="101"/>
        <v/>
      </c>
      <c r="Q251" s="302" t="str">
        <f t="shared" si="102"/>
        <v/>
      </c>
      <c r="R251" s="305" t="str">
        <f>IF(D251="","",IF(J251="Y",Input!M251,0))</f>
        <v/>
      </c>
      <c r="S251" s="288" t="str">
        <f t="shared" si="103"/>
        <v/>
      </c>
      <c r="T251" s="285" t="str">
        <f>IF(D251="","",Input!L251)</f>
        <v/>
      </c>
      <c r="U251" s="288" t="str">
        <f t="shared" si="104"/>
        <v/>
      </c>
      <c r="V251" s="287" t="str">
        <f t="shared" si="105"/>
        <v/>
      </c>
      <c r="W251" s="306" t="str">
        <f t="shared" si="106"/>
        <v/>
      </c>
      <c r="X251" s="132" t="str">
        <f>IF(D251="","",Input!K251)</f>
        <v/>
      </c>
      <c r="Y251" s="288" t="str">
        <f t="shared" si="107"/>
        <v/>
      </c>
      <c r="Z251" s="309" t="str">
        <f t="shared" si="108"/>
        <v/>
      </c>
      <c r="AA251" s="56" t="str">
        <f t="shared" si="109"/>
        <v/>
      </c>
      <c r="AB251" s="56" t="str">
        <f>IF(D251="","",Input!N251)</f>
        <v/>
      </c>
      <c r="AC251" s="56" t="str">
        <f t="shared" si="110"/>
        <v/>
      </c>
      <c r="AD251" s="56" t="str">
        <f>IF(D251="","",Input!J251)</f>
        <v/>
      </c>
      <c r="AE251" s="56" t="str">
        <f t="shared" si="111"/>
        <v/>
      </c>
      <c r="AF251" s="289" t="str">
        <f t="shared" si="112"/>
        <v/>
      </c>
      <c r="AG251" s="19" t="str">
        <f t="shared" si="113"/>
        <v/>
      </c>
      <c r="AH251" s="19" t="str">
        <f t="shared" si="114"/>
        <v/>
      </c>
      <c r="AI251" s="19" t="str">
        <f t="shared" si="115"/>
        <v/>
      </c>
      <c r="AJ251" s="317" t="str">
        <f t="shared" si="116"/>
        <v/>
      </c>
      <c r="AK251" s="56" t="str">
        <f t="shared" si="117"/>
        <v/>
      </c>
      <c r="AL251" s="56" t="str">
        <f>IF(D251="","",IF(AK250&lt;'day lookup'!$I$1,MIN('day lookup'!$I$1-AK250,AJ251)))</f>
        <v/>
      </c>
      <c r="AM251" s="56" t="str">
        <f t="shared" si="118"/>
        <v/>
      </c>
      <c r="AN251" s="56" t="str">
        <f>IF(D251="","",IF(AK251&lt;'day lookup'!$I$1,0,MIN(AK251-'day lookup'!$I$1,AJ251)))</f>
        <v/>
      </c>
      <c r="AO251" s="318" t="str">
        <f t="shared" si="119"/>
        <v/>
      </c>
      <c r="AP251" s="10">
        <f>IF(Revised_Input!F251&gt;0,Revised_Input!F251,IF(Input!F251&lt;990000,Input!F251,""))</f>
        <v>0</v>
      </c>
      <c r="AQ251" s="262"/>
      <c r="AS251" s="262"/>
      <c r="AT251" s="259"/>
      <c r="AU251" s="260"/>
      <c r="BL251" s="251"/>
      <c r="BN251" s="251"/>
      <c r="BO251" s="251"/>
    </row>
    <row r="252" spans="1:67">
      <c r="A252" s="67" t="str">
        <f ca="1">OFFSET('day lookup'!$A$1,WEEKDAY(B252)-1,0)</f>
        <v>SAT</v>
      </c>
      <c r="B252" s="28">
        <f>Input!A252</f>
        <v>0</v>
      </c>
      <c r="C252" s="274" t="str">
        <f>IF(D252&lt;&gt;"",interp(D252,AreaCapacity!$A$3:$B$245,2),"")</f>
        <v/>
      </c>
      <c r="D252" s="10">
        <f>IF(AND(Revised_Input!B252&gt;0,Revised_Input!B252&lt;104000),Revised_Input!B252,IF(Input!B252&lt;990000,Input!B252,""))</f>
        <v>0</v>
      </c>
      <c r="E252" s="10">
        <f>IF(Revised_Input!G252&gt;0,Revised_Input!G252/1.9835,IF(Input!G252&lt;990000,Input!G252,""))</f>
        <v>0</v>
      </c>
      <c r="F252" s="10">
        <f>IF(Revised_Input!C252&gt;0,Revised_Input!C252,IF(Input!C252&lt;990000,Input!C252,""))</f>
        <v>0</v>
      </c>
      <c r="G252" s="10">
        <f>IF(Revised_Input!D252&gt;0,Revised_Input!D252,IF(Input!D252&lt;990000,Input!D252,""))</f>
        <v>0</v>
      </c>
      <c r="H252" s="190" t="str">
        <f t="shared" si="96"/>
        <v/>
      </c>
      <c r="I252" s="267" t="str">
        <f t="shared" si="97"/>
        <v/>
      </c>
      <c r="J252" s="417" t="str">
        <f>IF(Input!H252="","",Input!H252)</f>
        <v/>
      </c>
      <c r="K252" s="285" t="str">
        <f t="shared" si="98"/>
        <v/>
      </c>
      <c r="L252" s="181" t="str">
        <f>IF(D252="","",IF(J252="Y",I252+G252,MIN(Input!I252,I252+G252-K252)))</f>
        <v/>
      </c>
      <c r="M252" s="181" t="str">
        <f t="shared" si="99"/>
        <v/>
      </c>
      <c r="N252" s="294">
        <f>IF(Revised_Input!E252&gt;0,Revised_Input!E252,IF(Input!E252&lt;990000,Input!E252,""))</f>
        <v>0</v>
      </c>
      <c r="O252" s="286" t="str">
        <f t="shared" si="100"/>
        <v/>
      </c>
      <c r="P252" s="10" t="str">
        <f t="shared" si="101"/>
        <v/>
      </c>
      <c r="Q252" s="302" t="str">
        <f t="shared" si="102"/>
        <v/>
      </c>
      <c r="R252" s="305" t="str">
        <f>IF(D252="","",IF(J252="Y",Input!M252,0))</f>
        <v/>
      </c>
      <c r="S252" s="288" t="str">
        <f t="shared" si="103"/>
        <v/>
      </c>
      <c r="T252" s="285" t="str">
        <f>IF(D252="","",Input!L252)</f>
        <v/>
      </c>
      <c r="U252" s="288" t="str">
        <f t="shared" si="104"/>
        <v/>
      </c>
      <c r="V252" s="287" t="str">
        <f t="shared" si="105"/>
        <v/>
      </c>
      <c r="W252" s="306" t="str">
        <f t="shared" si="106"/>
        <v/>
      </c>
      <c r="X252" s="132" t="str">
        <f>IF(D252="","",Input!K252)</f>
        <v/>
      </c>
      <c r="Y252" s="288" t="str">
        <f t="shared" si="107"/>
        <v/>
      </c>
      <c r="Z252" s="309" t="str">
        <f t="shared" si="108"/>
        <v/>
      </c>
      <c r="AA252" s="56" t="str">
        <f t="shared" si="109"/>
        <v/>
      </c>
      <c r="AB252" s="56" t="str">
        <f>IF(D252="","",Input!N252)</f>
        <v/>
      </c>
      <c r="AC252" s="56" t="str">
        <f t="shared" si="110"/>
        <v/>
      </c>
      <c r="AD252" s="56" t="str">
        <f>IF(D252="","",Input!J252)</f>
        <v/>
      </c>
      <c r="AE252" s="56" t="str">
        <f t="shared" si="111"/>
        <v/>
      </c>
      <c r="AF252" s="289" t="str">
        <f t="shared" si="112"/>
        <v/>
      </c>
      <c r="AG252" s="19" t="str">
        <f t="shared" si="113"/>
        <v/>
      </c>
      <c r="AH252" s="19" t="str">
        <f t="shared" si="114"/>
        <v/>
      </c>
      <c r="AI252" s="19" t="str">
        <f t="shared" si="115"/>
        <v/>
      </c>
      <c r="AJ252" s="317" t="str">
        <f t="shared" si="116"/>
        <v/>
      </c>
      <c r="AK252" s="56" t="str">
        <f t="shared" si="117"/>
        <v/>
      </c>
      <c r="AL252" s="56" t="str">
        <f>IF(D252="","",IF(AK251&lt;'day lookup'!$I$1,MIN('day lookup'!$I$1-AK251,AJ252)))</f>
        <v/>
      </c>
      <c r="AM252" s="56" t="str">
        <f t="shared" si="118"/>
        <v/>
      </c>
      <c r="AN252" s="56" t="str">
        <f>IF(D252="","",IF(AK252&lt;'day lookup'!$I$1,0,MIN(AK252-'day lookup'!$I$1,AJ252)))</f>
        <v/>
      </c>
      <c r="AO252" s="318" t="str">
        <f t="shared" si="119"/>
        <v/>
      </c>
      <c r="AP252" s="10">
        <f>IF(Revised_Input!F252&gt;0,Revised_Input!F252,IF(Input!F252&lt;990000,Input!F252,""))</f>
        <v>0</v>
      </c>
      <c r="AQ252" s="262"/>
      <c r="AS252" s="262"/>
      <c r="AT252" s="259"/>
      <c r="AU252" s="260"/>
      <c r="BL252" s="251"/>
      <c r="BN252" s="251"/>
      <c r="BO252" s="251"/>
    </row>
    <row r="253" spans="1:67">
      <c r="A253" s="67" t="str">
        <f ca="1">OFFSET('day lookup'!$A$1,WEEKDAY(B253)-1,0)</f>
        <v>SAT</v>
      </c>
      <c r="B253" s="28">
        <f>Input!A253</f>
        <v>0</v>
      </c>
      <c r="C253" s="274" t="str">
        <f>IF(D253&lt;&gt;"",interp(D253,AreaCapacity!$A$3:$B$245,2),"")</f>
        <v/>
      </c>
      <c r="D253" s="10">
        <f>IF(AND(Revised_Input!B253&gt;0,Revised_Input!B253&lt;104000),Revised_Input!B253,IF(Input!B253&lt;990000,Input!B253,""))</f>
        <v>0</v>
      </c>
      <c r="E253" s="10">
        <f>IF(Revised_Input!G253&gt;0,Revised_Input!G253/1.9835,IF(Input!G253&lt;990000,Input!G253,""))</f>
        <v>0</v>
      </c>
      <c r="F253" s="10">
        <f>IF(Revised_Input!C253&gt;0,Revised_Input!C253,IF(Input!C253&lt;990000,Input!C253,""))</f>
        <v>0</v>
      </c>
      <c r="G253" s="10">
        <f>IF(Revised_Input!D253&gt;0,Revised_Input!D253,IF(Input!D253&lt;990000,Input!D253,""))</f>
        <v>0</v>
      </c>
      <c r="H253" s="190" t="str">
        <f t="shared" si="96"/>
        <v/>
      </c>
      <c r="I253" s="267" t="str">
        <f t="shared" si="97"/>
        <v/>
      </c>
      <c r="J253" s="417" t="str">
        <f>IF(Input!H253="","",Input!H253)</f>
        <v/>
      </c>
      <c r="K253" s="285" t="str">
        <f t="shared" si="98"/>
        <v/>
      </c>
      <c r="L253" s="181" t="str">
        <f>IF(D253="","",IF(J253="Y",I253+G253,MIN(Input!I253,I253+G253-K253)))</f>
        <v/>
      </c>
      <c r="M253" s="181" t="str">
        <f t="shared" si="99"/>
        <v/>
      </c>
      <c r="N253" s="294">
        <f>IF(Revised_Input!E253&gt;0,Revised_Input!E253,IF(Input!E253&lt;990000,Input!E253,""))</f>
        <v>0</v>
      </c>
      <c r="O253" s="286" t="str">
        <f t="shared" si="100"/>
        <v/>
      </c>
      <c r="P253" s="10" t="str">
        <f t="shared" si="101"/>
        <v/>
      </c>
      <c r="Q253" s="302" t="str">
        <f t="shared" si="102"/>
        <v/>
      </c>
      <c r="R253" s="305" t="str">
        <f>IF(D253="","",IF(J253="Y",Input!M253,0))</f>
        <v/>
      </c>
      <c r="S253" s="288" t="str">
        <f t="shared" si="103"/>
        <v/>
      </c>
      <c r="T253" s="285" t="str">
        <f>IF(D253="","",Input!L253)</f>
        <v/>
      </c>
      <c r="U253" s="288" t="str">
        <f t="shared" si="104"/>
        <v/>
      </c>
      <c r="V253" s="287" t="str">
        <f t="shared" si="105"/>
        <v/>
      </c>
      <c r="W253" s="306" t="str">
        <f t="shared" si="106"/>
        <v/>
      </c>
      <c r="X253" s="132" t="str">
        <f>IF(D253="","",Input!K253)</f>
        <v/>
      </c>
      <c r="Y253" s="288" t="str">
        <f t="shared" si="107"/>
        <v/>
      </c>
      <c r="Z253" s="309" t="str">
        <f t="shared" si="108"/>
        <v/>
      </c>
      <c r="AA253" s="56" t="str">
        <f t="shared" si="109"/>
        <v/>
      </c>
      <c r="AB253" s="56" t="str">
        <f>IF(D253="","",Input!N253)</f>
        <v/>
      </c>
      <c r="AC253" s="56" t="str">
        <f t="shared" si="110"/>
        <v/>
      </c>
      <c r="AD253" s="56" t="str">
        <f>IF(D253="","",Input!J253)</f>
        <v/>
      </c>
      <c r="AE253" s="56" t="str">
        <f t="shared" si="111"/>
        <v/>
      </c>
      <c r="AF253" s="289" t="str">
        <f t="shared" si="112"/>
        <v/>
      </c>
      <c r="AG253" s="19" t="str">
        <f t="shared" si="113"/>
        <v/>
      </c>
      <c r="AH253" s="19" t="str">
        <f t="shared" si="114"/>
        <v/>
      </c>
      <c r="AI253" s="19" t="str">
        <f t="shared" si="115"/>
        <v/>
      </c>
      <c r="AJ253" s="317" t="str">
        <f t="shared" si="116"/>
        <v/>
      </c>
      <c r="AK253" s="56" t="str">
        <f t="shared" si="117"/>
        <v/>
      </c>
      <c r="AL253" s="56" t="str">
        <f>IF(D253="","",IF(AK252&lt;'day lookup'!$I$1,MIN('day lookup'!$I$1-AK252,AJ253)))</f>
        <v/>
      </c>
      <c r="AM253" s="56" t="str">
        <f t="shared" si="118"/>
        <v/>
      </c>
      <c r="AN253" s="56" t="str">
        <f>IF(D253="","",IF(AK253&lt;'day lookup'!$I$1,0,MIN(AK253-'day lookup'!$I$1,AJ253)))</f>
        <v/>
      </c>
      <c r="AO253" s="318" t="str">
        <f t="shared" si="119"/>
        <v/>
      </c>
      <c r="AP253" s="10">
        <f>IF(Revised_Input!F253&gt;0,Revised_Input!F253,IF(Input!F253&lt;990000,Input!F253,""))</f>
        <v>0</v>
      </c>
      <c r="AQ253" s="262"/>
      <c r="AS253" s="262"/>
      <c r="AT253" s="259"/>
      <c r="AU253" s="260"/>
      <c r="BL253" s="251"/>
      <c r="BN253" s="251"/>
      <c r="BO253" s="251"/>
    </row>
    <row r="254" spans="1:67">
      <c r="A254" s="67" t="str">
        <f ca="1">OFFSET('day lookup'!$A$1,WEEKDAY(B254)-1,0)</f>
        <v>SAT</v>
      </c>
      <c r="B254" s="28">
        <f>Input!A254</f>
        <v>0</v>
      </c>
      <c r="C254" s="274" t="str">
        <f>IF(D254&lt;&gt;"",interp(D254,AreaCapacity!$A$3:$B$245,2),"")</f>
        <v/>
      </c>
      <c r="D254" s="10">
        <f>IF(AND(Revised_Input!B254&gt;0,Revised_Input!B254&lt;104000),Revised_Input!B254,IF(Input!B254&lt;990000,Input!B254,""))</f>
        <v>0</v>
      </c>
      <c r="E254" s="10">
        <f>IF(Revised_Input!G254&gt;0,Revised_Input!G254/1.9835,IF(Input!G254&lt;990000,Input!G254,""))</f>
        <v>0</v>
      </c>
      <c r="F254" s="10">
        <f>IF(Revised_Input!C254&gt;0,Revised_Input!C254,IF(Input!C254&lt;990000,Input!C254,""))</f>
        <v>0</v>
      </c>
      <c r="G254" s="10">
        <f>IF(Revised_Input!D254&gt;0,Revised_Input!D254,IF(Input!D254&lt;990000,Input!D254,""))</f>
        <v>0</v>
      </c>
      <c r="H254" s="190" t="str">
        <f t="shared" si="96"/>
        <v/>
      </c>
      <c r="I254" s="267" t="str">
        <f t="shared" si="97"/>
        <v/>
      </c>
      <c r="J254" s="417" t="str">
        <f>IF(Input!H254="","",Input!H254)</f>
        <v/>
      </c>
      <c r="K254" s="285" t="str">
        <f t="shared" si="98"/>
        <v/>
      </c>
      <c r="L254" s="181" t="str">
        <f>IF(D254="","",IF(J254="Y",I254+G254,MIN(Input!I254,I254+G254-K254)))</f>
        <v/>
      </c>
      <c r="M254" s="181" t="str">
        <f t="shared" si="99"/>
        <v/>
      </c>
      <c r="N254" s="294">
        <f>IF(Revised_Input!E254&gt;0,Revised_Input!E254,IF(Input!E254&lt;990000,Input!E254,""))</f>
        <v>0</v>
      </c>
      <c r="O254" s="286" t="str">
        <f t="shared" si="100"/>
        <v/>
      </c>
      <c r="P254" s="10" t="str">
        <f t="shared" si="101"/>
        <v/>
      </c>
      <c r="Q254" s="302" t="str">
        <f t="shared" si="102"/>
        <v/>
      </c>
      <c r="R254" s="305" t="str">
        <f>IF(D254="","",IF(J254="Y",Input!M254,0))</f>
        <v/>
      </c>
      <c r="S254" s="288" t="str">
        <f t="shared" si="103"/>
        <v/>
      </c>
      <c r="T254" s="285" t="str">
        <f>IF(D254="","",Input!L254)</f>
        <v/>
      </c>
      <c r="U254" s="288" t="str">
        <f t="shared" si="104"/>
        <v/>
      </c>
      <c r="V254" s="287" t="str">
        <f t="shared" si="105"/>
        <v/>
      </c>
      <c r="W254" s="306" t="str">
        <f t="shared" si="106"/>
        <v/>
      </c>
      <c r="X254" s="132" t="str">
        <f>IF(D254="","",Input!K254)</f>
        <v/>
      </c>
      <c r="Y254" s="288" t="str">
        <f t="shared" si="107"/>
        <v/>
      </c>
      <c r="Z254" s="309" t="str">
        <f t="shared" si="108"/>
        <v/>
      </c>
      <c r="AA254" s="56" t="str">
        <f t="shared" si="109"/>
        <v/>
      </c>
      <c r="AB254" s="56" t="str">
        <f>IF(D254="","",Input!N254)</f>
        <v/>
      </c>
      <c r="AC254" s="56" t="str">
        <f t="shared" si="110"/>
        <v/>
      </c>
      <c r="AD254" s="56" t="str">
        <f>IF(D254="","",Input!J254)</f>
        <v/>
      </c>
      <c r="AE254" s="56" t="str">
        <f t="shared" si="111"/>
        <v/>
      </c>
      <c r="AF254" s="289" t="str">
        <f t="shared" si="112"/>
        <v/>
      </c>
      <c r="AG254" s="19" t="str">
        <f t="shared" si="113"/>
        <v/>
      </c>
      <c r="AH254" s="19" t="str">
        <f t="shared" si="114"/>
        <v/>
      </c>
      <c r="AI254" s="19" t="str">
        <f t="shared" si="115"/>
        <v/>
      </c>
      <c r="AJ254" s="317" t="str">
        <f t="shared" si="116"/>
        <v/>
      </c>
      <c r="AK254" s="56" t="str">
        <f t="shared" si="117"/>
        <v/>
      </c>
      <c r="AL254" s="56" t="str">
        <f>IF(D254="","",IF(AK253&lt;'day lookup'!$I$1,MIN('day lookup'!$I$1-AK253,AJ254)))</f>
        <v/>
      </c>
      <c r="AM254" s="56" t="str">
        <f t="shared" si="118"/>
        <v/>
      </c>
      <c r="AN254" s="56" t="str">
        <f>IF(D254="","",IF(AK254&lt;'day lookup'!$I$1,0,MIN(AK254-'day lookup'!$I$1,AJ254)))</f>
        <v/>
      </c>
      <c r="AO254" s="318" t="str">
        <f t="shared" si="119"/>
        <v/>
      </c>
      <c r="AP254" s="10">
        <f>IF(Revised_Input!F254&gt;0,Revised_Input!F254,IF(Input!F254&lt;990000,Input!F254,""))</f>
        <v>0</v>
      </c>
      <c r="AQ254" s="262"/>
      <c r="AS254" s="262"/>
      <c r="AT254" s="259"/>
      <c r="AU254" s="260"/>
      <c r="BL254" s="251"/>
      <c r="BN254" s="251"/>
      <c r="BO254" s="251"/>
    </row>
    <row r="255" spans="1:67">
      <c r="A255" s="67" t="str">
        <f ca="1">OFFSET('day lookup'!$A$1,WEEKDAY(B255)-1,0)</f>
        <v>SAT</v>
      </c>
      <c r="B255" s="28">
        <f>Input!A255</f>
        <v>0</v>
      </c>
      <c r="C255" s="274" t="str">
        <f>IF(D255&lt;&gt;"",interp(D255,AreaCapacity!$A$3:$B$245,2),"")</f>
        <v/>
      </c>
      <c r="D255" s="10">
        <f>IF(AND(Revised_Input!B255&gt;0,Revised_Input!B255&lt;104000),Revised_Input!B255,IF(Input!B255&lt;990000,Input!B255,""))</f>
        <v>0</v>
      </c>
      <c r="E255" s="10">
        <f>IF(Revised_Input!G255&gt;0,Revised_Input!G255/1.9835,IF(Input!G255&lt;990000,Input!G255,""))</f>
        <v>0</v>
      </c>
      <c r="F255" s="10">
        <f>IF(Revised_Input!C255&gt;0,Revised_Input!C255,IF(Input!C255&lt;990000,Input!C255,""))</f>
        <v>0</v>
      </c>
      <c r="G255" s="10">
        <f>IF(Revised_Input!D255&gt;0,Revised_Input!D255,IF(Input!D255&lt;990000,Input!D255,""))</f>
        <v>0</v>
      </c>
      <c r="H255" s="190" t="str">
        <f t="shared" si="96"/>
        <v/>
      </c>
      <c r="I255" s="267" t="str">
        <f t="shared" si="97"/>
        <v/>
      </c>
      <c r="J255" s="417" t="str">
        <f>IF(Input!H255="","",Input!H255)</f>
        <v/>
      </c>
      <c r="K255" s="285" t="str">
        <f t="shared" si="98"/>
        <v/>
      </c>
      <c r="L255" s="181" t="str">
        <f>IF(D255="","",IF(J255="Y",I255+G255,MIN(Input!I255,I255+G255-K255)))</f>
        <v/>
      </c>
      <c r="M255" s="181" t="str">
        <f t="shared" si="99"/>
        <v/>
      </c>
      <c r="N255" s="294">
        <f>IF(Revised_Input!E255&gt;0,Revised_Input!E255,IF(Input!E255&lt;990000,Input!E255,""))</f>
        <v>0</v>
      </c>
      <c r="O255" s="286" t="str">
        <f t="shared" si="100"/>
        <v/>
      </c>
      <c r="P255" s="10" t="str">
        <f t="shared" si="101"/>
        <v/>
      </c>
      <c r="Q255" s="302" t="str">
        <f t="shared" si="102"/>
        <v/>
      </c>
      <c r="R255" s="305" t="str">
        <f>IF(D255="","",IF(J255="Y",Input!M255,0))</f>
        <v/>
      </c>
      <c r="S255" s="288" t="str">
        <f t="shared" si="103"/>
        <v/>
      </c>
      <c r="T255" s="285" t="str">
        <f>IF(D255="","",Input!L255)</f>
        <v/>
      </c>
      <c r="U255" s="288" t="str">
        <f t="shared" si="104"/>
        <v/>
      </c>
      <c r="V255" s="287" t="str">
        <f t="shared" si="105"/>
        <v/>
      </c>
      <c r="W255" s="306" t="str">
        <f t="shared" si="106"/>
        <v/>
      </c>
      <c r="X255" s="132" t="str">
        <f>IF(D255="","",Input!K255)</f>
        <v/>
      </c>
      <c r="Y255" s="288" t="str">
        <f t="shared" si="107"/>
        <v/>
      </c>
      <c r="Z255" s="309" t="str">
        <f t="shared" si="108"/>
        <v/>
      </c>
      <c r="AA255" s="56" t="str">
        <f t="shared" si="109"/>
        <v/>
      </c>
      <c r="AB255" s="56" t="str">
        <f>IF(D255="","",Input!N255)</f>
        <v/>
      </c>
      <c r="AC255" s="56" t="str">
        <f t="shared" si="110"/>
        <v/>
      </c>
      <c r="AD255" s="56" t="str">
        <f>IF(D255="","",Input!J255)</f>
        <v/>
      </c>
      <c r="AE255" s="56" t="str">
        <f t="shared" si="111"/>
        <v/>
      </c>
      <c r="AF255" s="289" t="str">
        <f t="shared" si="112"/>
        <v/>
      </c>
      <c r="AG255" s="19" t="str">
        <f t="shared" si="113"/>
        <v/>
      </c>
      <c r="AH255" s="19" t="str">
        <f t="shared" si="114"/>
        <v/>
      </c>
      <c r="AI255" s="19" t="str">
        <f t="shared" si="115"/>
        <v/>
      </c>
      <c r="AJ255" s="317" t="str">
        <f t="shared" si="116"/>
        <v/>
      </c>
      <c r="AK255" s="56" t="str">
        <f t="shared" si="117"/>
        <v/>
      </c>
      <c r="AL255" s="56" t="str">
        <f>IF(D255="","",IF(AK254&lt;'day lookup'!$I$1,MIN('day lookup'!$I$1-AK254,AJ255)))</f>
        <v/>
      </c>
      <c r="AM255" s="56" t="str">
        <f t="shared" si="118"/>
        <v/>
      </c>
      <c r="AN255" s="56" t="str">
        <f>IF(D255="","",IF(AK255&lt;'day lookup'!$I$1,0,MIN(AK255-'day lookup'!$I$1,AJ255)))</f>
        <v/>
      </c>
      <c r="AO255" s="318" t="str">
        <f t="shared" si="119"/>
        <v/>
      </c>
      <c r="AP255" s="10">
        <f>IF(Revised_Input!F255&gt;0,Revised_Input!F255,IF(Input!F255&lt;990000,Input!F255,""))</f>
        <v>0</v>
      </c>
      <c r="AQ255" s="262"/>
      <c r="AS255" s="262"/>
      <c r="AT255" s="259"/>
      <c r="AU255" s="260"/>
      <c r="BL255" s="251"/>
      <c r="BN255" s="251"/>
      <c r="BO255" s="251"/>
    </row>
    <row r="256" spans="1:67">
      <c r="A256" s="67" t="str">
        <f ca="1">OFFSET('day lookup'!$A$1,WEEKDAY(B256)-1,0)</f>
        <v>SAT</v>
      </c>
      <c r="B256" s="28">
        <f>Input!A256</f>
        <v>0</v>
      </c>
      <c r="C256" s="274" t="str">
        <f>IF(D256&lt;&gt;"",interp(D256,AreaCapacity!$A$3:$B$245,2),"")</f>
        <v/>
      </c>
      <c r="D256" s="10">
        <f>IF(AND(Revised_Input!B256&gt;0,Revised_Input!B256&lt;104000),Revised_Input!B256,IF(Input!B256&lt;990000,Input!B256,""))</f>
        <v>0</v>
      </c>
      <c r="E256" s="10">
        <f>IF(Revised_Input!G256&gt;0,Revised_Input!G256/1.9835,IF(Input!G256&lt;990000,Input!G256,""))</f>
        <v>0</v>
      </c>
      <c r="F256" s="10">
        <f>IF(Revised_Input!C256&gt;0,Revised_Input!C256,IF(Input!C256&lt;990000,Input!C256,""))</f>
        <v>0</v>
      </c>
      <c r="G256" s="10">
        <f>IF(Revised_Input!D256&gt;0,Revised_Input!D256,IF(Input!D256&lt;990000,Input!D256,""))</f>
        <v>0</v>
      </c>
      <c r="H256" s="190" t="str">
        <f t="shared" si="96"/>
        <v/>
      </c>
      <c r="I256" s="267" t="str">
        <f t="shared" si="97"/>
        <v/>
      </c>
      <c r="J256" s="417" t="str">
        <f>IF(Input!H256="","",Input!H256)</f>
        <v/>
      </c>
      <c r="K256" s="285" t="str">
        <f t="shared" si="98"/>
        <v/>
      </c>
      <c r="L256" s="181" t="str">
        <f>IF(D256="","",IF(J256="Y",I256+G256,MIN(Input!I256,I256+G256-K256)))</f>
        <v/>
      </c>
      <c r="M256" s="181" t="str">
        <f t="shared" si="99"/>
        <v/>
      </c>
      <c r="N256" s="294">
        <f>IF(Revised_Input!E256&gt;0,Revised_Input!E256,IF(Input!E256&lt;990000,Input!E256,""))</f>
        <v>0</v>
      </c>
      <c r="O256" s="286" t="str">
        <f t="shared" si="100"/>
        <v/>
      </c>
      <c r="P256" s="10" t="str">
        <f t="shared" si="101"/>
        <v/>
      </c>
      <c r="Q256" s="302" t="str">
        <f t="shared" si="102"/>
        <v/>
      </c>
      <c r="R256" s="305" t="str">
        <f>IF(D256="","",IF(J256="Y",Input!M256,0))</f>
        <v/>
      </c>
      <c r="S256" s="288" t="str">
        <f t="shared" si="103"/>
        <v/>
      </c>
      <c r="T256" s="285" t="str">
        <f>IF(D256="","",Input!L256)</f>
        <v/>
      </c>
      <c r="U256" s="288" t="str">
        <f t="shared" si="104"/>
        <v/>
      </c>
      <c r="V256" s="287" t="str">
        <f t="shared" si="105"/>
        <v/>
      </c>
      <c r="W256" s="306" t="str">
        <f t="shared" si="106"/>
        <v/>
      </c>
      <c r="X256" s="132" t="str">
        <f>IF(D256="","",Input!K256)</f>
        <v/>
      </c>
      <c r="Y256" s="288" t="str">
        <f t="shared" si="107"/>
        <v/>
      </c>
      <c r="Z256" s="309" t="str">
        <f t="shared" si="108"/>
        <v/>
      </c>
      <c r="AA256" s="56" t="str">
        <f t="shared" si="109"/>
        <v/>
      </c>
      <c r="AB256" s="56" t="str">
        <f>IF(D256="","",Input!N256)</f>
        <v/>
      </c>
      <c r="AC256" s="56" t="str">
        <f t="shared" si="110"/>
        <v/>
      </c>
      <c r="AD256" s="56" t="str">
        <f>IF(D256="","",Input!J256)</f>
        <v/>
      </c>
      <c r="AE256" s="56" t="str">
        <f t="shared" si="111"/>
        <v/>
      </c>
      <c r="AF256" s="289" t="str">
        <f t="shared" si="112"/>
        <v/>
      </c>
      <c r="AG256" s="19" t="str">
        <f t="shared" si="113"/>
        <v/>
      </c>
      <c r="AH256" s="19" t="str">
        <f t="shared" si="114"/>
        <v/>
      </c>
      <c r="AI256" s="19" t="str">
        <f t="shared" si="115"/>
        <v/>
      </c>
      <c r="AJ256" s="317" t="str">
        <f t="shared" si="116"/>
        <v/>
      </c>
      <c r="AK256" s="56" t="str">
        <f t="shared" si="117"/>
        <v/>
      </c>
      <c r="AL256" s="56" t="str">
        <f>IF(D256="","",IF(AK255&lt;'day lookup'!$I$1,MIN('day lookup'!$I$1-AK255,AJ256)))</f>
        <v/>
      </c>
      <c r="AM256" s="56" t="str">
        <f t="shared" si="118"/>
        <v/>
      </c>
      <c r="AN256" s="56" t="str">
        <f>IF(D256="","",IF(AK256&lt;'day lookup'!$I$1,0,MIN(AK256-'day lookup'!$I$1,AJ256)))</f>
        <v/>
      </c>
      <c r="AO256" s="318" t="str">
        <f t="shared" si="119"/>
        <v/>
      </c>
      <c r="AP256" s="10">
        <f>IF(Revised_Input!F256&gt;0,Revised_Input!F256,IF(Input!F256&lt;990000,Input!F256,""))</f>
        <v>0</v>
      </c>
      <c r="AQ256" s="262"/>
      <c r="AS256" s="262"/>
      <c r="AT256" s="259"/>
      <c r="AU256" s="260"/>
      <c r="BL256" s="251"/>
      <c r="BN256" s="251"/>
      <c r="BO256" s="251"/>
    </row>
    <row r="257" spans="1:67">
      <c r="A257" s="67" t="str">
        <f ca="1">OFFSET('day lookup'!$A$1,WEEKDAY(B257)-1,0)</f>
        <v>SAT</v>
      </c>
      <c r="B257" s="28">
        <f>Input!A257</f>
        <v>0</v>
      </c>
      <c r="C257" s="274" t="str">
        <f>IF(D257&lt;&gt;"",interp(D257,AreaCapacity!$A$3:$B$245,2),"")</f>
        <v/>
      </c>
      <c r="D257" s="10">
        <f>IF(AND(Revised_Input!B257&gt;0,Revised_Input!B257&lt;104000),Revised_Input!B257,IF(Input!B257&lt;990000,Input!B257,""))</f>
        <v>0</v>
      </c>
      <c r="E257" s="10">
        <f>IF(Revised_Input!G257&gt;0,Revised_Input!G257/1.9835,IF(Input!G257&lt;990000,Input!G257,""))</f>
        <v>0</v>
      </c>
      <c r="F257" s="10">
        <f>IF(Revised_Input!C257&gt;0,Revised_Input!C257,IF(Input!C257&lt;990000,Input!C257,""))</f>
        <v>0</v>
      </c>
      <c r="G257" s="10">
        <f>IF(Revised_Input!D257&gt;0,Revised_Input!D257,IF(Input!D257&lt;990000,Input!D257,""))</f>
        <v>0</v>
      </c>
      <c r="H257" s="190" t="str">
        <f t="shared" si="96"/>
        <v/>
      </c>
      <c r="I257" s="267" t="str">
        <f t="shared" si="97"/>
        <v/>
      </c>
      <c r="J257" s="417" t="str">
        <f>IF(Input!H257="","",Input!H257)</f>
        <v/>
      </c>
      <c r="K257" s="285" t="str">
        <f t="shared" si="98"/>
        <v/>
      </c>
      <c r="L257" s="181" t="str">
        <f>IF(D257="","",IF(J257="Y",I257+G257,MIN(Input!I257,I257+G257-K257)))</f>
        <v/>
      </c>
      <c r="M257" s="181" t="str">
        <f t="shared" si="99"/>
        <v/>
      </c>
      <c r="N257" s="294">
        <f>IF(Revised_Input!E257&gt;0,Revised_Input!E257,IF(Input!E257&lt;990000,Input!E257,""))</f>
        <v>0</v>
      </c>
      <c r="O257" s="286" t="str">
        <f t="shared" si="100"/>
        <v/>
      </c>
      <c r="P257" s="10" t="str">
        <f t="shared" si="101"/>
        <v/>
      </c>
      <c r="Q257" s="302" t="str">
        <f t="shared" si="102"/>
        <v/>
      </c>
      <c r="R257" s="305" t="str">
        <f>IF(D257="","",IF(J257="Y",Input!M257,0))</f>
        <v/>
      </c>
      <c r="S257" s="288" t="str">
        <f t="shared" si="103"/>
        <v/>
      </c>
      <c r="T257" s="285" t="str">
        <f>IF(D257="","",Input!L257)</f>
        <v/>
      </c>
      <c r="U257" s="288" t="str">
        <f t="shared" si="104"/>
        <v/>
      </c>
      <c r="V257" s="287" t="str">
        <f t="shared" si="105"/>
        <v/>
      </c>
      <c r="W257" s="306" t="str">
        <f t="shared" si="106"/>
        <v/>
      </c>
      <c r="X257" s="132" t="str">
        <f>IF(D257="","",Input!K257)</f>
        <v/>
      </c>
      <c r="Y257" s="288" t="str">
        <f t="shared" si="107"/>
        <v/>
      </c>
      <c r="Z257" s="309" t="str">
        <f t="shared" si="108"/>
        <v/>
      </c>
      <c r="AA257" s="56" t="str">
        <f t="shared" si="109"/>
        <v/>
      </c>
      <c r="AB257" s="56" t="str">
        <f>IF(D257="","",Input!N257)</f>
        <v/>
      </c>
      <c r="AC257" s="56" t="str">
        <f t="shared" si="110"/>
        <v/>
      </c>
      <c r="AD257" s="56" t="str">
        <f>IF(D257="","",Input!J257)</f>
        <v/>
      </c>
      <c r="AE257" s="56" t="str">
        <f t="shared" si="111"/>
        <v/>
      </c>
      <c r="AF257" s="289" t="str">
        <f t="shared" si="112"/>
        <v/>
      </c>
      <c r="AG257" s="19" t="str">
        <f t="shared" si="113"/>
        <v/>
      </c>
      <c r="AH257" s="19" t="str">
        <f t="shared" si="114"/>
        <v/>
      </c>
      <c r="AI257" s="19" t="str">
        <f t="shared" si="115"/>
        <v/>
      </c>
      <c r="AJ257" s="317" t="str">
        <f t="shared" si="116"/>
        <v/>
      </c>
      <c r="AK257" s="56" t="str">
        <f t="shared" si="117"/>
        <v/>
      </c>
      <c r="AL257" s="56" t="str">
        <f>IF(D257="","",IF(AK256&lt;'day lookup'!$I$1,MIN('day lookup'!$I$1-AK256,AJ257)))</f>
        <v/>
      </c>
      <c r="AM257" s="56" t="str">
        <f t="shared" si="118"/>
        <v/>
      </c>
      <c r="AN257" s="56" t="str">
        <f>IF(D257="","",IF(AK257&lt;'day lookup'!$I$1,0,MIN(AK257-'day lookup'!$I$1,AJ257)))</f>
        <v/>
      </c>
      <c r="AO257" s="318" t="str">
        <f t="shared" si="119"/>
        <v/>
      </c>
      <c r="AP257" s="10">
        <f>IF(Revised_Input!F257&gt;0,Revised_Input!F257,IF(Input!F257&lt;990000,Input!F257,""))</f>
        <v>0</v>
      </c>
      <c r="AQ257" s="262"/>
      <c r="AS257" s="262"/>
      <c r="AT257" s="259"/>
      <c r="AU257" s="260"/>
      <c r="BL257" s="251"/>
      <c r="BN257" s="251"/>
      <c r="BO257" s="251"/>
    </row>
    <row r="258" spans="1:67">
      <c r="A258" s="67" t="str">
        <f ca="1">OFFSET('day lookup'!$A$1,WEEKDAY(B258)-1,0)</f>
        <v>SAT</v>
      </c>
      <c r="B258" s="28">
        <f>Input!A258</f>
        <v>0</v>
      </c>
      <c r="C258" s="274" t="str">
        <f>IF(D258&lt;&gt;"",interp(D258,AreaCapacity!$A$3:$B$245,2),"")</f>
        <v/>
      </c>
      <c r="D258" s="10">
        <f>IF(AND(Revised_Input!B258&gt;0,Revised_Input!B258&lt;104000),Revised_Input!B258,IF(Input!B258&lt;990000,Input!B258,""))</f>
        <v>0</v>
      </c>
      <c r="E258" s="10">
        <f>IF(Revised_Input!G258&gt;0,Revised_Input!G258/1.9835,IF(Input!G258&lt;990000,Input!G258,""))</f>
        <v>0</v>
      </c>
      <c r="F258" s="10">
        <f>IF(Revised_Input!C258&gt;0,Revised_Input!C258,IF(Input!C258&lt;990000,Input!C258,""))</f>
        <v>0</v>
      </c>
      <c r="G258" s="10">
        <f>IF(Revised_Input!D258&gt;0,Revised_Input!D258,IF(Input!D258&lt;990000,Input!D258,""))</f>
        <v>0</v>
      </c>
      <c r="H258" s="190" t="str">
        <f t="shared" si="96"/>
        <v/>
      </c>
      <c r="I258" s="267" t="str">
        <f t="shared" si="97"/>
        <v/>
      </c>
      <c r="J258" s="417" t="str">
        <f>IF(Input!H258="","",Input!H258)</f>
        <v/>
      </c>
      <c r="K258" s="285" t="str">
        <f t="shared" si="98"/>
        <v/>
      </c>
      <c r="L258" s="181" t="str">
        <f>IF(D258="","",IF(J258="Y",I258+G258,MIN(Input!I258,I258+G258-K258)))</f>
        <v/>
      </c>
      <c r="M258" s="181" t="str">
        <f t="shared" si="99"/>
        <v/>
      </c>
      <c r="N258" s="294">
        <f>IF(Revised_Input!E258&gt;0,Revised_Input!E258,IF(Input!E258&lt;990000,Input!E258,""))</f>
        <v>0</v>
      </c>
      <c r="O258" s="286" t="str">
        <f t="shared" si="100"/>
        <v/>
      </c>
      <c r="P258" s="10" t="str">
        <f t="shared" si="101"/>
        <v/>
      </c>
      <c r="Q258" s="302" t="str">
        <f t="shared" si="102"/>
        <v/>
      </c>
      <c r="R258" s="305" t="str">
        <f>IF(D258="","",IF(J258="Y",Input!M258,0))</f>
        <v/>
      </c>
      <c r="S258" s="288" t="str">
        <f t="shared" si="103"/>
        <v/>
      </c>
      <c r="T258" s="285" t="str">
        <f>IF(D258="","",Input!L258)</f>
        <v/>
      </c>
      <c r="U258" s="288" t="str">
        <f t="shared" si="104"/>
        <v/>
      </c>
      <c r="V258" s="287" t="str">
        <f t="shared" si="105"/>
        <v/>
      </c>
      <c r="W258" s="306" t="str">
        <f t="shared" si="106"/>
        <v/>
      </c>
      <c r="X258" s="132" t="str">
        <f>IF(D258="","",Input!K258)</f>
        <v/>
      </c>
      <c r="Y258" s="288" t="str">
        <f t="shared" si="107"/>
        <v/>
      </c>
      <c r="Z258" s="309" t="str">
        <f t="shared" si="108"/>
        <v/>
      </c>
      <c r="AA258" s="56" t="str">
        <f t="shared" si="109"/>
        <v/>
      </c>
      <c r="AB258" s="56" t="str">
        <f>IF(D258="","",Input!N258)</f>
        <v/>
      </c>
      <c r="AC258" s="56" t="str">
        <f t="shared" si="110"/>
        <v/>
      </c>
      <c r="AD258" s="56" t="str">
        <f>IF(D258="","",Input!J258)</f>
        <v/>
      </c>
      <c r="AE258" s="56" t="str">
        <f t="shared" si="111"/>
        <v/>
      </c>
      <c r="AF258" s="289" t="str">
        <f t="shared" si="112"/>
        <v/>
      </c>
      <c r="AG258" s="19" t="str">
        <f t="shared" si="113"/>
        <v/>
      </c>
      <c r="AH258" s="19" t="str">
        <f t="shared" si="114"/>
        <v/>
      </c>
      <c r="AI258" s="19" t="str">
        <f t="shared" si="115"/>
        <v/>
      </c>
      <c r="AJ258" s="317" t="str">
        <f t="shared" si="116"/>
        <v/>
      </c>
      <c r="AK258" s="56" t="str">
        <f t="shared" si="117"/>
        <v/>
      </c>
      <c r="AL258" s="56" t="str">
        <f>IF(D258="","",IF(AK257&lt;'day lookup'!$I$1,MIN('day lookup'!$I$1-AK257,AJ258)))</f>
        <v/>
      </c>
      <c r="AM258" s="56" t="str">
        <f t="shared" si="118"/>
        <v/>
      </c>
      <c r="AN258" s="56" t="str">
        <f>IF(D258="","",IF(AK258&lt;'day lookup'!$I$1,0,MIN(AK258-'day lookup'!$I$1,AJ258)))</f>
        <v/>
      </c>
      <c r="AO258" s="318" t="str">
        <f t="shared" si="119"/>
        <v/>
      </c>
      <c r="AP258" s="10">
        <f>IF(Revised_Input!F258&gt;0,Revised_Input!F258,IF(Input!F258&lt;990000,Input!F258,""))</f>
        <v>0</v>
      </c>
      <c r="AQ258" s="262"/>
      <c r="AS258" s="262"/>
      <c r="AT258" s="259"/>
      <c r="AU258" s="260"/>
      <c r="BL258" s="251"/>
      <c r="BN258" s="251"/>
      <c r="BO258" s="251"/>
    </row>
    <row r="259" spans="1:67">
      <c r="A259" s="67" t="str">
        <f ca="1">OFFSET('day lookup'!$A$1,WEEKDAY(B259)-1,0)</f>
        <v>SAT</v>
      </c>
      <c r="B259" s="28">
        <f>Input!A259</f>
        <v>0</v>
      </c>
      <c r="C259" s="274" t="str">
        <f>IF(D259&lt;&gt;"",interp(D259,AreaCapacity!$A$3:$B$245,2),"")</f>
        <v/>
      </c>
      <c r="D259" s="10">
        <f>IF(AND(Revised_Input!B259&gt;0,Revised_Input!B259&lt;104000),Revised_Input!B259,IF(Input!B259&lt;990000,Input!B259,""))</f>
        <v>0</v>
      </c>
      <c r="E259" s="10">
        <f>IF(Revised_Input!G259&gt;0,Revised_Input!G259/1.9835,IF(Input!G259&lt;990000,Input!G259,""))</f>
        <v>0</v>
      </c>
      <c r="F259" s="10">
        <f>IF(Revised_Input!C259&gt;0,Revised_Input!C259,IF(Input!C259&lt;990000,Input!C259,""))</f>
        <v>0</v>
      </c>
      <c r="G259" s="10">
        <f>IF(Revised_Input!D259&gt;0,Revised_Input!D259,IF(Input!D259&lt;990000,Input!D259,""))</f>
        <v>0</v>
      </c>
      <c r="H259" s="190" t="str">
        <f t="shared" si="96"/>
        <v/>
      </c>
      <c r="I259" s="267" t="str">
        <f t="shared" si="97"/>
        <v/>
      </c>
      <c r="J259" s="417" t="str">
        <f>IF(Input!H259="","",Input!H259)</f>
        <v/>
      </c>
      <c r="K259" s="285" t="str">
        <f t="shared" si="98"/>
        <v/>
      </c>
      <c r="L259" s="181" t="str">
        <f>IF(D259="","",IF(J259="Y",I259+G259,MIN(Input!I259,I259+G259-K259)))</f>
        <v/>
      </c>
      <c r="M259" s="181" t="str">
        <f t="shared" si="99"/>
        <v/>
      </c>
      <c r="N259" s="294">
        <f>IF(Revised_Input!E259&gt;0,Revised_Input!E259,IF(Input!E259&lt;990000,Input!E259,""))</f>
        <v>0</v>
      </c>
      <c r="O259" s="286" t="str">
        <f t="shared" si="100"/>
        <v/>
      </c>
      <c r="P259" s="10" t="str">
        <f t="shared" si="101"/>
        <v/>
      </c>
      <c r="Q259" s="302" t="str">
        <f t="shared" si="102"/>
        <v/>
      </c>
      <c r="R259" s="305" t="str">
        <f>IF(D259="","",IF(J259="Y",Input!M259,0))</f>
        <v/>
      </c>
      <c r="S259" s="288" t="str">
        <f t="shared" si="103"/>
        <v/>
      </c>
      <c r="T259" s="285" t="str">
        <f>IF(D259="","",Input!L259)</f>
        <v/>
      </c>
      <c r="U259" s="288" t="str">
        <f t="shared" si="104"/>
        <v/>
      </c>
      <c r="V259" s="287" t="str">
        <f t="shared" si="105"/>
        <v/>
      </c>
      <c r="W259" s="306" t="str">
        <f t="shared" si="106"/>
        <v/>
      </c>
      <c r="X259" s="132" t="str">
        <f>IF(D259="","",Input!K259)</f>
        <v/>
      </c>
      <c r="Y259" s="288" t="str">
        <f t="shared" si="107"/>
        <v/>
      </c>
      <c r="Z259" s="309" t="str">
        <f t="shared" si="108"/>
        <v/>
      </c>
      <c r="AA259" s="56" t="str">
        <f t="shared" si="109"/>
        <v/>
      </c>
      <c r="AB259" s="56" t="str">
        <f>IF(D259="","",Input!N259)</f>
        <v/>
      </c>
      <c r="AC259" s="56" t="str">
        <f t="shared" si="110"/>
        <v/>
      </c>
      <c r="AD259" s="56" t="str">
        <f>IF(D259="","",Input!J259)</f>
        <v/>
      </c>
      <c r="AE259" s="56" t="str">
        <f t="shared" si="111"/>
        <v/>
      </c>
      <c r="AF259" s="289" t="str">
        <f t="shared" si="112"/>
        <v/>
      </c>
      <c r="AG259" s="19" t="str">
        <f t="shared" si="113"/>
        <v/>
      </c>
      <c r="AH259" s="19" t="str">
        <f t="shared" si="114"/>
        <v/>
      </c>
      <c r="AI259" s="19" t="str">
        <f t="shared" si="115"/>
        <v/>
      </c>
      <c r="AJ259" s="317" t="str">
        <f t="shared" si="116"/>
        <v/>
      </c>
      <c r="AK259" s="56" t="str">
        <f t="shared" si="117"/>
        <v/>
      </c>
      <c r="AL259" s="56" t="str">
        <f>IF(D259="","",IF(AK258&lt;'day lookup'!$I$1,MIN('day lookup'!$I$1-AK258,AJ259)))</f>
        <v/>
      </c>
      <c r="AM259" s="56" t="str">
        <f t="shared" si="118"/>
        <v/>
      </c>
      <c r="AN259" s="56" t="str">
        <f>IF(D259="","",IF(AK259&lt;'day lookup'!$I$1,0,MIN(AK259-'day lookup'!$I$1,AJ259)))</f>
        <v/>
      </c>
      <c r="AO259" s="318" t="str">
        <f t="shared" si="119"/>
        <v/>
      </c>
      <c r="AP259" s="10">
        <f>IF(Revised_Input!F259&gt;0,Revised_Input!F259,IF(Input!F259&lt;990000,Input!F259,""))</f>
        <v>0</v>
      </c>
      <c r="AQ259" s="262"/>
      <c r="AS259" s="262"/>
      <c r="AT259" s="259"/>
      <c r="AU259" s="260"/>
      <c r="BL259" s="251"/>
      <c r="BN259" s="251"/>
      <c r="BO259" s="251"/>
    </row>
    <row r="260" spans="1:67">
      <c r="A260" s="67" t="str">
        <f ca="1">OFFSET('day lookup'!$A$1,WEEKDAY(B260)-1,0)</f>
        <v>SAT</v>
      </c>
      <c r="B260" s="28">
        <f>Input!A260</f>
        <v>0</v>
      </c>
      <c r="C260" s="274" t="str">
        <f>IF(D260&lt;&gt;"",interp(D260,AreaCapacity!$A$3:$B$245,2),"")</f>
        <v/>
      </c>
      <c r="D260" s="10">
        <f>IF(AND(Revised_Input!B260&gt;0,Revised_Input!B260&lt;104000),Revised_Input!B260,IF(Input!B260&lt;990000,Input!B260,""))</f>
        <v>0</v>
      </c>
      <c r="E260" s="10">
        <f>IF(Revised_Input!G260&gt;0,Revised_Input!G260/1.9835,IF(Input!G260&lt;990000,Input!G260,""))</f>
        <v>0</v>
      </c>
      <c r="F260" s="10">
        <f>IF(Revised_Input!C260&gt;0,Revised_Input!C260,IF(Input!C260&lt;990000,Input!C260,""))</f>
        <v>0</v>
      </c>
      <c r="G260" s="10">
        <f>IF(Revised_Input!D260&gt;0,Revised_Input!D260,IF(Input!D260&lt;990000,Input!D260,""))</f>
        <v>0</v>
      </c>
      <c r="H260" s="190" t="str">
        <f t="shared" si="96"/>
        <v/>
      </c>
      <c r="I260" s="267" t="str">
        <f t="shared" si="97"/>
        <v/>
      </c>
      <c r="J260" s="417" t="str">
        <f>IF(Input!H260="","",Input!H260)</f>
        <v/>
      </c>
      <c r="K260" s="285" t="str">
        <f t="shared" si="98"/>
        <v/>
      </c>
      <c r="L260" s="181" t="str">
        <f>IF(D260="","",IF(J260="Y",I260+G260,MIN(Input!I260,I260+G260-K260)))</f>
        <v/>
      </c>
      <c r="M260" s="181" t="str">
        <f t="shared" si="99"/>
        <v/>
      </c>
      <c r="N260" s="294">
        <f>IF(Revised_Input!E260&gt;0,Revised_Input!E260,IF(Input!E260&lt;990000,Input!E260,""))</f>
        <v>0</v>
      </c>
      <c r="O260" s="286" t="str">
        <f t="shared" si="100"/>
        <v/>
      </c>
      <c r="P260" s="10" t="str">
        <f t="shared" si="101"/>
        <v/>
      </c>
      <c r="Q260" s="302" t="str">
        <f t="shared" si="102"/>
        <v/>
      </c>
      <c r="R260" s="305" t="str">
        <f>IF(D260="","",IF(J260="Y",Input!M260,0))</f>
        <v/>
      </c>
      <c r="S260" s="288" t="str">
        <f t="shared" si="103"/>
        <v/>
      </c>
      <c r="T260" s="285" t="str">
        <f>IF(D260="","",Input!L260)</f>
        <v/>
      </c>
      <c r="U260" s="288" t="str">
        <f t="shared" si="104"/>
        <v/>
      </c>
      <c r="V260" s="287" t="str">
        <f t="shared" si="105"/>
        <v/>
      </c>
      <c r="W260" s="306" t="str">
        <f t="shared" si="106"/>
        <v/>
      </c>
      <c r="X260" s="132" t="str">
        <f>IF(D260="","",Input!K260)</f>
        <v/>
      </c>
      <c r="Y260" s="288" t="str">
        <f t="shared" si="107"/>
        <v/>
      </c>
      <c r="Z260" s="309" t="str">
        <f t="shared" si="108"/>
        <v/>
      </c>
      <c r="AA260" s="56" t="str">
        <f t="shared" si="109"/>
        <v/>
      </c>
      <c r="AB260" s="56" t="str">
        <f>IF(D260="","",Input!N260)</f>
        <v/>
      </c>
      <c r="AC260" s="56" t="str">
        <f t="shared" si="110"/>
        <v/>
      </c>
      <c r="AD260" s="56" t="str">
        <f>IF(D260="","",Input!J260)</f>
        <v/>
      </c>
      <c r="AE260" s="56" t="str">
        <f t="shared" si="111"/>
        <v/>
      </c>
      <c r="AF260" s="289" t="str">
        <f t="shared" si="112"/>
        <v/>
      </c>
      <c r="AG260" s="19" t="str">
        <f t="shared" si="113"/>
        <v/>
      </c>
      <c r="AH260" s="19" t="str">
        <f t="shared" si="114"/>
        <v/>
      </c>
      <c r="AI260" s="19" t="str">
        <f t="shared" si="115"/>
        <v/>
      </c>
      <c r="AJ260" s="317" t="str">
        <f t="shared" si="116"/>
        <v/>
      </c>
      <c r="AK260" s="56" t="str">
        <f t="shared" si="117"/>
        <v/>
      </c>
      <c r="AL260" s="56" t="str">
        <f>IF(D260="","",IF(AK259&lt;'day lookup'!$I$1,MIN('day lookup'!$I$1-AK259,AJ260)))</f>
        <v/>
      </c>
      <c r="AM260" s="56" t="str">
        <f t="shared" si="118"/>
        <v/>
      </c>
      <c r="AN260" s="56" t="str">
        <f>IF(D260="","",IF(AK260&lt;'day lookup'!$I$1,0,MIN(AK260-'day lookup'!$I$1,AJ260)))</f>
        <v/>
      </c>
      <c r="AO260" s="318" t="str">
        <f t="shared" si="119"/>
        <v/>
      </c>
      <c r="AP260" s="10">
        <f>IF(Revised_Input!F260&gt;0,Revised_Input!F260,IF(Input!F260&lt;990000,Input!F260,""))</f>
        <v>0</v>
      </c>
      <c r="AQ260" s="262"/>
      <c r="AS260" s="262"/>
      <c r="AT260" s="259"/>
      <c r="AU260" s="260"/>
      <c r="BL260" s="251"/>
      <c r="BN260" s="251"/>
      <c r="BO260" s="251"/>
    </row>
    <row r="261" spans="1:67">
      <c r="A261" s="67" t="str">
        <f ca="1">OFFSET('day lookup'!$A$1,WEEKDAY(B261)-1,0)</f>
        <v>SAT</v>
      </c>
      <c r="B261" s="28">
        <f>Input!A261</f>
        <v>0</v>
      </c>
      <c r="C261" s="274" t="str">
        <f>IF(D261&lt;&gt;"",interp(D261,AreaCapacity!$A$3:$B$245,2),"")</f>
        <v/>
      </c>
      <c r="D261" s="10">
        <f>IF(AND(Revised_Input!B261&gt;0,Revised_Input!B261&lt;104000),Revised_Input!B261,IF(Input!B261&lt;990000,Input!B261,""))</f>
        <v>0</v>
      </c>
      <c r="E261" s="10">
        <f>IF(Revised_Input!G261&gt;0,Revised_Input!G261/1.9835,IF(Input!G261&lt;990000,Input!G261,""))</f>
        <v>0</v>
      </c>
      <c r="F261" s="10">
        <f>IF(Revised_Input!C261&gt;0,Revised_Input!C261,IF(Input!C261&lt;990000,Input!C261,""))</f>
        <v>0</v>
      </c>
      <c r="G261" s="10">
        <f>IF(Revised_Input!D261&gt;0,Revised_Input!D261,IF(Input!D261&lt;990000,Input!D261,""))</f>
        <v>0</v>
      </c>
      <c r="H261" s="190" t="str">
        <f t="shared" si="96"/>
        <v/>
      </c>
      <c r="I261" s="267" t="str">
        <f t="shared" si="97"/>
        <v/>
      </c>
      <c r="J261" s="417" t="str">
        <f>IF(Input!H261="","",Input!H261)</f>
        <v/>
      </c>
      <c r="K261" s="285" t="str">
        <f t="shared" si="98"/>
        <v/>
      </c>
      <c r="L261" s="181" t="str">
        <f>IF(D261="","",IF(J261="Y",I261+G261,MIN(Input!I261,I261+G261-K261)))</f>
        <v/>
      </c>
      <c r="M261" s="181" t="str">
        <f t="shared" si="99"/>
        <v/>
      </c>
      <c r="N261" s="294">
        <f>IF(Revised_Input!E261&gt;0,Revised_Input!E261,IF(Input!E261&lt;990000,Input!E261,""))</f>
        <v>0</v>
      </c>
      <c r="O261" s="286" t="str">
        <f t="shared" si="100"/>
        <v/>
      </c>
      <c r="P261" s="10" t="str">
        <f t="shared" si="101"/>
        <v/>
      </c>
      <c r="Q261" s="302" t="str">
        <f t="shared" si="102"/>
        <v/>
      </c>
      <c r="R261" s="305" t="str">
        <f>IF(D261="","",IF(J261="Y",Input!M261,0))</f>
        <v/>
      </c>
      <c r="S261" s="288" t="str">
        <f t="shared" si="103"/>
        <v/>
      </c>
      <c r="T261" s="285" t="str">
        <f>IF(D261="","",Input!L261)</f>
        <v/>
      </c>
      <c r="U261" s="288" t="str">
        <f t="shared" si="104"/>
        <v/>
      </c>
      <c r="V261" s="287" t="str">
        <f t="shared" si="105"/>
        <v/>
      </c>
      <c r="W261" s="306" t="str">
        <f t="shared" si="106"/>
        <v/>
      </c>
      <c r="X261" s="132" t="str">
        <f>IF(D261="","",Input!K261)</f>
        <v/>
      </c>
      <c r="Y261" s="288" t="str">
        <f t="shared" si="107"/>
        <v/>
      </c>
      <c r="Z261" s="309" t="str">
        <f t="shared" si="108"/>
        <v/>
      </c>
      <c r="AA261" s="56" t="str">
        <f t="shared" si="109"/>
        <v/>
      </c>
      <c r="AB261" s="56" t="str">
        <f>IF(D261="","",Input!N261)</f>
        <v/>
      </c>
      <c r="AC261" s="56" t="str">
        <f t="shared" si="110"/>
        <v/>
      </c>
      <c r="AD261" s="56" t="str">
        <f>IF(D261="","",Input!J261)</f>
        <v/>
      </c>
      <c r="AE261" s="56" t="str">
        <f t="shared" si="111"/>
        <v/>
      </c>
      <c r="AF261" s="289" t="str">
        <f t="shared" si="112"/>
        <v/>
      </c>
      <c r="AG261" s="19" t="str">
        <f t="shared" si="113"/>
        <v/>
      </c>
      <c r="AH261" s="19" t="str">
        <f t="shared" si="114"/>
        <v/>
      </c>
      <c r="AI261" s="19" t="str">
        <f t="shared" si="115"/>
        <v/>
      </c>
      <c r="AJ261" s="317" t="str">
        <f t="shared" si="116"/>
        <v/>
      </c>
      <c r="AK261" s="56" t="str">
        <f t="shared" si="117"/>
        <v/>
      </c>
      <c r="AL261" s="56" t="str">
        <f>IF(D261="","",IF(AK260&lt;'day lookup'!$I$1,MIN('day lookup'!$I$1-AK260,AJ261)))</f>
        <v/>
      </c>
      <c r="AM261" s="56" t="str">
        <f t="shared" si="118"/>
        <v/>
      </c>
      <c r="AN261" s="56" t="str">
        <f>IF(D261="","",IF(AK261&lt;'day lookup'!$I$1,0,MIN(AK261-'day lookup'!$I$1,AJ261)))</f>
        <v/>
      </c>
      <c r="AO261" s="318" t="str">
        <f t="shared" si="119"/>
        <v/>
      </c>
      <c r="AP261" s="10">
        <f>IF(Revised_Input!F261&gt;0,Revised_Input!F261,IF(Input!F261&lt;990000,Input!F261,""))</f>
        <v>0</v>
      </c>
      <c r="AQ261" s="262"/>
      <c r="AS261" s="262"/>
      <c r="AT261" s="259"/>
      <c r="AU261" s="260"/>
      <c r="BL261" s="251"/>
      <c r="BN261" s="251"/>
      <c r="BO261" s="251"/>
    </row>
    <row r="262" spans="1:67">
      <c r="A262" s="67" t="str">
        <f ca="1">OFFSET('day lookup'!$A$1,WEEKDAY(B262)-1,0)</f>
        <v>SAT</v>
      </c>
      <c r="B262" s="28">
        <f>Input!A262</f>
        <v>0</v>
      </c>
      <c r="C262" s="274" t="str">
        <f>IF(D262&lt;&gt;"",interp(D262,AreaCapacity!$A$3:$B$245,2),"")</f>
        <v/>
      </c>
      <c r="D262" s="10">
        <f>IF(AND(Revised_Input!B262&gt;0,Revised_Input!B262&lt;104000),Revised_Input!B262,IF(Input!B262&lt;990000,Input!B262,""))</f>
        <v>0</v>
      </c>
      <c r="E262" s="10">
        <f>IF(Revised_Input!G262&gt;0,Revised_Input!G262/1.9835,IF(Input!G262&lt;990000,Input!G262,""))</f>
        <v>0</v>
      </c>
      <c r="F262" s="10">
        <f>IF(Revised_Input!C262&gt;0,Revised_Input!C262,IF(Input!C262&lt;990000,Input!C262,""))</f>
        <v>0</v>
      </c>
      <c r="G262" s="10">
        <f>IF(Revised_Input!D262&gt;0,Revised_Input!D262,IF(Input!D262&lt;990000,Input!D262,""))</f>
        <v>0</v>
      </c>
      <c r="H262" s="190" t="str">
        <f t="shared" si="96"/>
        <v/>
      </c>
      <c r="I262" s="267" t="str">
        <f t="shared" si="97"/>
        <v/>
      </c>
      <c r="J262" s="417" t="str">
        <f>IF(Input!H262="","",Input!H262)</f>
        <v/>
      </c>
      <c r="K262" s="285" t="str">
        <f t="shared" si="98"/>
        <v/>
      </c>
      <c r="L262" s="181" t="str">
        <f>IF(D262="","",IF(J262="Y",I262+G262,MIN(Input!I262,I262+G262-K262)))</f>
        <v/>
      </c>
      <c r="M262" s="181" t="str">
        <f t="shared" si="99"/>
        <v/>
      </c>
      <c r="N262" s="294">
        <f>IF(Revised_Input!E262&gt;0,Revised_Input!E262,IF(Input!E262&lt;990000,Input!E262,""))</f>
        <v>0</v>
      </c>
      <c r="O262" s="286" t="str">
        <f t="shared" si="100"/>
        <v/>
      </c>
      <c r="P262" s="10" t="str">
        <f t="shared" si="101"/>
        <v/>
      </c>
      <c r="Q262" s="302" t="str">
        <f t="shared" si="102"/>
        <v/>
      </c>
      <c r="R262" s="305" t="str">
        <f>IF(D262="","",IF(J262="Y",Input!M262,0))</f>
        <v/>
      </c>
      <c r="S262" s="288" t="str">
        <f t="shared" si="103"/>
        <v/>
      </c>
      <c r="T262" s="285" t="str">
        <f>IF(D262="","",Input!L262)</f>
        <v/>
      </c>
      <c r="U262" s="288" t="str">
        <f t="shared" si="104"/>
        <v/>
      </c>
      <c r="V262" s="287" t="str">
        <f t="shared" si="105"/>
        <v/>
      </c>
      <c r="W262" s="306" t="str">
        <f t="shared" si="106"/>
        <v/>
      </c>
      <c r="X262" s="132" t="str">
        <f>IF(D262="","",Input!K262)</f>
        <v/>
      </c>
      <c r="Y262" s="288" t="str">
        <f t="shared" si="107"/>
        <v/>
      </c>
      <c r="Z262" s="309" t="str">
        <f t="shared" si="108"/>
        <v/>
      </c>
      <c r="AA262" s="56" t="str">
        <f t="shared" si="109"/>
        <v/>
      </c>
      <c r="AB262" s="56" t="str">
        <f>IF(D262="","",Input!N262)</f>
        <v/>
      </c>
      <c r="AC262" s="56" t="str">
        <f t="shared" si="110"/>
        <v/>
      </c>
      <c r="AD262" s="56" t="str">
        <f>IF(D262="","",Input!J262)</f>
        <v/>
      </c>
      <c r="AE262" s="56" t="str">
        <f t="shared" si="111"/>
        <v/>
      </c>
      <c r="AF262" s="289" t="str">
        <f t="shared" si="112"/>
        <v/>
      </c>
      <c r="AG262" s="19" t="str">
        <f t="shared" si="113"/>
        <v/>
      </c>
      <c r="AH262" s="19" t="str">
        <f t="shared" si="114"/>
        <v/>
      </c>
      <c r="AI262" s="19" t="str">
        <f t="shared" si="115"/>
        <v/>
      </c>
      <c r="AJ262" s="317" t="str">
        <f t="shared" si="116"/>
        <v/>
      </c>
      <c r="AK262" s="56" t="str">
        <f t="shared" si="117"/>
        <v/>
      </c>
      <c r="AL262" s="56" t="str">
        <f>IF(D262="","",IF(AK261&lt;'day lookup'!$I$1,MIN('day lookup'!$I$1-AK261,AJ262)))</f>
        <v/>
      </c>
      <c r="AM262" s="56" t="str">
        <f t="shared" si="118"/>
        <v/>
      </c>
      <c r="AN262" s="56" t="str">
        <f>IF(D262="","",IF(AK262&lt;'day lookup'!$I$1,0,MIN(AK262-'day lookup'!$I$1,AJ262)))</f>
        <v/>
      </c>
      <c r="AO262" s="318" t="str">
        <f t="shared" si="119"/>
        <v/>
      </c>
      <c r="AP262" s="10">
        <f>IF(Revised_Input!F262&gt;0,Revised_Input!F262,IF(Input!F262&lt;990000,Input!F262,""))</f>
        <v>0</v>
      </c>
      <c r="AQ262" s="262"/>
      <c r="AS262" s="262"/>
      <c r="AT262" s="259"/>
      <c r="AU262" s="260"/>
      <c r="BL262" s="251"/>
      <c r="BN262" s="251"/>
      <c r="BO262" s="251"/>
    </row>
    <row r="263" spans="1:67">
      <c r="A263" s="67" t="str">
        <f ca="1">OFFSET('day lookup'!$A$1,WEEKDAY(B263)-1,0)</f>
        <v>SAT</v>
      </c>
      <c r="B263" s="28">
        <f>Input!A263</f>
        <v>0</v>
      </c>
      <c r="C263" s="274" t="str">
        <f>IF(D263&lt;&gt;"",interp(D263,AreaCapacity!$A$3:$B$245,2),"")</f>
        <v/>
      </c>
      <c r="D263" s="10">
        <f>IF(AND(Revised_Input!B263&gt;0,Revised_Input!B263&lt;104000),Revised_Input!B263,IF(Input!B263&lt;990000,Input!B263,""))</f>
        <v>0</v>
      </c>
      <c r="E263" s="10">
        <f>IF(Revised_Input!G263&gt;0,Revised_Input!G263/1.9835,IF(Input!G263&lt;990000,Input!G263,""))</f>
        <v>0</v>
      </c>
      <c r="F263" s="10">
        <f>IF(Revised_Input!C263&gt;0,Revised_Input!C263,IF(Input!C263&lt;990000,Input!C263,""))</f>
        <v>0</v>
      </c>
      <c r="G263" s="10">
        <f>IF(Revised_Input!D263&gt;0,Revised_Input!D263,IF(Input!D263&lt;990000,Input!D263,""))</f>
        <v>0</v>
      </c>
      <c r="H263" s="190" t="str">
        <f t="shared" si="96"/>
        <v/>
      </c>
      <c r="I263" s="267" t="str">
        <f t="shared" si="97"/>
        <v/>
      </c>
      <c r="J263" s="417" t="str">
        <f>IF(Input!H263="","",Input!H263)</f>
        <v/>
      </c>
      <c r="K263" s="285" t="str">
        <f t="shared" si="98"/>
        <v/>
      </c>
      <c r="L263" s="181" t="str">
        <f>IF(D263="","",IF(J263="Y",I263+G263,MIN(Input!I263,I263+G263-K263)))</f>
        <v/>
      </c>
      <c r="M263" s="181" t="str">
        <f t="shared" si="99"/>
        <v/>
      </c>
      <c r="N263" s="294">
        <f>IF(Revised_Input!E263&gt;0,Revised_Input!E263,IF(Input!E263&lt;990000,Input!E263,""))</f>
        <v>0</v>
      </c>
      <c r="O263" s="286" t="str">
        <f t="shared" si="100"/>
        <v/>
      </c>
      <c r="P263" s="10" t="str">
        <f t="shared" si="101"/>
        <v/>
      </c>
      <c r="Q263" s="302" t="str">
        <f t="shared" si="102"/>
        <v/>
      </c>
      <c r="R263" s="305" t="str">
        <f>IF(D263="","",IF(J263="Y",Input!M263,0))</f>
        <v/>
      </c>
      <c r="S263" s="288" t="str">
        <f t="shared" si="103"/>
        <v/>
      </c>
      <c r="T263" s="285" t="str">
        <f>IF(D263="","",Input!L263)</f>
        <v/>
      </c>
      <c r="U263" s="288" t="str">
        <f t="shared" si="104"/>
        <v/>
      </c>
      <c r="V263" s="287" t="str">
        <f t="shared" si="105"/>
        <v/>
      </c>
      <c r="W263" s="306" t="str">
        <f t="shared" si="106"/>
        <v/>
      </c>
      <c r="X263" s="132" t="str">
        <f>IF(D263="","",Input!K263)</f>
        <v/>
      </c>
      <c r="Y263" s="288" t="str">
        <f t="shared" si="107"/>
        <v/>
      </c>
      <c r="Z263" s="309" t="str">
        <f t="shared" si="108"/>
        <v/>
      </c>
      <c r="AA263" s="56" t="str">
        <f t="shared" si="109"/>
        <v/>
      </c>
      <c r="AB263" s="56" t="str">
        <f>IF(D263="","",Input!N263)</f>
        <v/>
      </c>
      <c r="AC263" s="56" t="str">
        <f t="shared" si="110"/>
        <v/>
      </c>
      <c r="AD263" s="56" t="str">
        <f>IF(D263="","",Input!J263)</f>
        <v/>
      </c>
      <c r="AE263" s="56" t="str">
        <f t="shared" si="111"/>
        <v/>
      </c>
      <c r="AF263" s="289" t="str">
        <f t="shared" si="112"/>
        <v/>
      </c>
      <c r="AG263" s="19" t="str">
        <f t="shared" si="113"/>
        <v/>
      </c>
      <c r="AH263" s="19" t="str">
        <f t="shared" si="114"/>
        <v/>
      </c>
      <c r="AI263" s="19" t="str">
        <f t="shared" si="115"/>
        <v/>
      </c>
      <c r="AJ263" s="317" t="str">
        <f t="shared" si="116"/>
        <v/>
      </c>
      <c r="AK263" s="56" t="str">
        <f t="shared" si="117"/>
        <v/>
      </c>
      <c r="AL263" s="56" t="str">
        <f>IF(D263="","",IF(AK262&lt;'day lookup'!$I$1,MIN('day lookup'!$I$1-AK262,AJ263)))</f>
        <v/>
      </c>
      <c r="AM263" s="56" t="str">
        <f t="shared" si="118"/>
        <v/>
      </c>
      <c r="AN263" s="56" t="str">
        <f>IF(D263="","",IF(AK263&lt;'day lookup'!$I$1,0,MIN(AK263-'day lookup'!$I$1,AJ263)))</f>
        <v/>
      </c>
      <c r="AO263" s="318" t="str">
        <f t="shared" si="119"/>
        <v/>
      </c>
      <c r="AP263" s="10">
        <f>IF(Revised_Input!F263&gt;0,Revised_Input!F263,IF(Input!F263&lt;990000,Input!F263,""))</f>
        <v>0</v>
      </c>
      <c r="AQ263" s="262"/>
      <c r="AS263" s="262"/>
      <c r="AT263" s="259"/>
      <c r="AU263" s="260"/>
      <c r="BL263" s="251"/>
      <c r="BN263" s="251"/>
      <c r="BO263" s="251"/>
    </row>
    <row r="264" spans="1:67">
      <c r="A264" s="67" t="str">
        <f ca="1">OFFSET('day lookup'!$A$1,WEEKDAY(B264)-1,0)</f>
        <v>SAT</v>
      </c>
      <c r="B264" s="28">
        <f>Input!A264</f>
        <v>0</v>
      </c>
      <c r="C264" s="274" t="str">
        <f>IF(D264&lt;&gt;"",interp(D264,AreaCapacity!$A$3:$B$245,2),"")</f>
        <v/>
      </c>
      <c r="D264" s="10">
        <f>IF(AND(Revised_Input!B264&gt;0,Revised_Input!B264&lt;104000),Revised_Input!B264,IF(Input!B264&lt;990000,Input!B264,""))</f>
        <v>0</v>
      </c>
      <c r="E264" s="10">
        <f>IF(Revised_Input!G264&gt;0,Revised_Input!G264/1.9835,IF(Input!G264&lt;990000,Input!G264,""))</f>
        <v>0</v>
      </c>
      <c r="F264" s="10">
        <f>IF(Revised_Input!C264&gt;0,Revised_Input!C264,IF(Input!C264&lt;990000,Input!C264,""))</f>
        <v>0</v>
      </c>
      <c r="G264" s="10">
        <f>IF(Revised_Input!D264&gt;0,Revised_Input!D264,IF(Input!D264&lt;990000,Input!D264,""))</f>
        <v>0</v>
      </c>
      <c r="H264" s="190" t="str">
        <f t="shared" si="96"/>
        <v/>
      </c>
      <c r="I264" s="267" t="str">
        <f t="shared" si="97"/>
        <v/>
      </c>
      <c r="J264" s="417" t="str">
        <f>IF(Input!H264="","",Input!H264)</f>
        <v/>
      </c>
      <c r="K264" s="285" t="str">
        <f t="shared" si="98"/>
        <v/>
      </c>
      <c r="L264" s="181" t="str">
        <f>IF(D264="","",IF(J264="Y",I264+G264,MIN(Input!I264,I264+G264-K264)))</f>
        <v/>
      </c>
      <c r="M264" s="181" t="str">
        <f t="shared" si="99"/>
        <v/>
      </c>
      <c r="N264" s="294">
        <f>IF(Revised_Input!E264&gt;0,Revised_Input!E264,IF(Input!E264&lt;990000,Input!E264,""))</f>
        <v>0</v>
      </c>
      <c r="O264" s="286" t="str">
        <f t="shared" si="100"/>
        <v/>
      </c>
      <c r="P264" s="10" t="str">
        <f t="shared" si="101"/>
        <v/>
      </c>
      <c r="Q264" s="302" t="str">
        <f t="shared" si="102"/>
        <v/>
      </c>
      <c r="R264" s="305" t="str">
        <f>IF(D264="","",IF(J264="Y",Input!M264,0))</f>
        <v/>
      </c>
      <c r="S264" s="288" t="str">
        <f t="shared" si="103"/>
        <v/>
      </c>
      <c r="T264" s="285" t="str">
        <f>IF(D264="","",Input!L264)</f>
        <v/>
      </c>
      <c r="U264" s="288" t="str">
        <f t="shared" si="104"/>
        <v/>
      </c>
      <c r="V264" s="287" t="str">
        <f t="shared" si="105"/>
        <v/>
      </c>
      <c r="W264" s="306" t="str">
        <f t="shared" si="106"/>
        <v/>
      </c>
      <c r="X264" s="132" t="str">
        <f>IF(D264="","",Input!K264)</f>
        <v/>
      </c>
      <c r="Y264" s="288" t="str">
        <f t="shared" si="107"/>
        <v/>
      </c>
      <c r="Z264" s="309" t="str">
        <f t="shared" si="108"/>
        <v/>
      </c>
      <c r="AA264" s="56" t="str">
        <f t="shared" si="109"/>
        <v/>
      </c>
      <c r="AB264" s="56" t="str">
        <f>IF(D264="","",Input!N264)</f>
        <v/>
      </c>
      <c r="AC264" s="56" t="str">
        <f t="shared" si="110"/>
        <v/>
      </c>
      <c r="AD264" s="56" t="str">
        <f>IF(D264="","",Input!J264)</f>
        <v/>
      </c>
      <c r="AE264" s="56" t="str">
        <f t="shared" si="111"/>
        <v/>
      </c>
      <c r="AF264" s="289" t="str">
        <f t="shared" si="112"/>
        <v/>
      </c>
      <c r="AG264" s="19" t="str">
        <f t="shared" si="113"/>
        <v/>
      </c>
      <c r="AH264" s="19" t="str">
        <f t="shared" si="114"/>
        <v/>
      </c>
      <c r="AI264" s="19" t="str">
        <f t="shared" si="115"/>
        <v/>
      </c>
      <c r="AJ264" s="317" t="str">
        <f t="shared" si="116"/>
        <v/>
      </c>
      <c r="AK264" s="56" t="str">
        <f t="shared" si="117"/>
        <v/>
      </c>
      <c r="AL264" s="56" t="str">
        <f>IF(D264="","",IF(AK263&lt;'day lookup'!$I$1,MIN('day lookup'!$I$1-AK263,AJ264)))</f>
        <v/>
      </c>
      <c r="AM264" s="56" t="str">
        <f t="shared" si="118"/>
        <v/>
      </c>
      <c r="AN264" s="56" t="str">
        <f>IF(D264="","",IF(AK264&lt;'day lookup'!$I$1,0,MIN(AK264-'day lookup'!$I$1,AJ264)))</f>
        <v/>
      </c>
      <c r="AO264" s="318" t="str">
        <f t="shared" si="119"/>
        <v/>
      </c>
      <c r="AP264" s="10">
        <f>IF(Revised_Input!F264&gt;0,Revised_Input!F264,IF(Input!F264&lt;990000,Input!F264,""))</f>
        <v>0</v>
      </c>
      <c r="AQ264" s="262"/>
      <c r="AS264" s="262"/>
      <c r="AT264" s="259"/>
      <c r="AU264" s="260"/>
      <c r="BL264" s="251"/>
      <c r="BN264" s="251"/>
      <c r="BO264" s="251"/>
    </row>
    <row r="265" spans="1:67">
      <c r="A265" s="67" t="str">
        <f ca="1">OFFSET('day lookup'!$A$1,WEEKDAY(B265)-1,0)</f>
        <v>SAT</v>
      </c>
      <c r="B265" s="28">
        <f>Input!A265</f>
        <v>0</v>
      </c>
      <c r="C265" s="274" t="str">
        <f>IF(D265&lt;&gt;"",interp(D265,AreaCapacity!$A$3:$B$245,2),"")</f>
        <v/>
      </c>
      <c r="D265" s="10">
        <f>IF(AND(Revised_Input!B265&gt;0,Revised_Input!B265&lt;104000),Revised_Input!B265,IF(Input!B265&lt;990000,Input!B265,""))</f>
        <v>0</v>
      </c>
      <c r="E265" s="10">
        <f>IF(Revised_Input!G265&gt;0,Revised_Input!G265/1.9835,IF(Input!G265&lt;990000,Input!G265,""))</f>
        <v>0</v>
      </c>
      <c r="F265" s="10">
        <f>IF(Revised_Input!C265&gt;0,Revised_Input!C265,IF(Input!C265&lt;990000,Input!C265,""))</f>
        <v>0</v>
      </c>
      <c r="G265" s="10">
        <f>IF(Revised_Input!D265&gt;0,Revised_Input!D265,IF(Input!D265&lt;990000,Input!D265,""))</f>
        <v>0</v>
      </c>
      <c r="H265" s="190" t="str">
        <f t="shared" si="96"/>
        <v/>
      </c>
      <c r="I265" s="267" t="str">
        <f t="shared" si="97"/>
        <v/>
      </c>
      <c r="J265" s="417" t="str">
        <f>IF(Input!H265="","",Input!H265)</f>
        <v/>
      </c>
      <c r="K265" s="285" t="str">
        <f t="shared" si="98"/>
        <v/>
      </c>
      <c r="L265" s="181" t="str">
        <f>IF(D265="","",IF(J265="Y",I265+G265,MIN(Input!I265,I265+G265-K265)))</f>
        <v/>
      </c>
      <c r="M265" s="181" t="str">
        <f t="shared" si="99"/>
        <v/>
      </c>
      <c r="N265" s="294">
        <f>IF(Revised_Input!E265&gt;0,Revised_Input!E265,IF(Input!E265&lt;990000,Input!E265,""))</f>
        <v>0</v>
      </c>
      <c r="O265" s="286" t="str">
        <f t="shared" si="100"/>
        <v/>
      </c>
      <c r="P265" s="10" t="str">
        <f t="shared" si="101"/>
        <v/>
      </c>
      <c r="Q265" s="302" t="str">
        <f t="shared" si="102"/>
        <v/>
      </c>
      <c r="R265" s="305" t="str">
        <f>IF(D265="","",IF(J265="Y",Input!M265,0))</f>
        <v/>
      </c>
      <c r="S265" s="288" t="str">
        <f t="shared" si="103"/>
        <v/>
      </c>
      <c r="T265" s="285" t="str">
        <f>IF(D265="","",Input!L265)</f>
        <v/>
      </c>
      <c r="U265" s="288" t="str">
        <f t="shared" si="104"/>
        <v/>
      </c>
      <c r="V265" s="287" t="str">
        <f t="shared" si="105"/>
        <v/>
      </c>
      <c r="W265" s="306" t="str">
        <f t="shared" si="106"/>
        <v/>
      </c>
      <c r="X265" s="132" t="str">
        <f>IF(D265="","",Input!K265)</f>
        <v/>
      </c>
      <c r="Y265" s="288" t="str">
        <f t="shared" si="107"/>
        <v/>
      </c>
      <c r="Z265" s="309" t="str">
        <f t="shared" si="108"/>
        <v/>
      </c>
      <c r="AA265" s="56" t="str">
        <f t="shared" si="109"/>
        <v/>
      </c>
      <c r="AB265" s="56" t="str">
        <f>IF(D265="","",Input!N265)</f>
        <v/>
      </c>
      <c r="AC265" s="56" t="str">
        <f t="shared" si="110"/>
        <v/>
      </c>
      <c r="AD265" s="56" t="str">
        <f>IF(D265="","",Input!J265)</f>
        <v/>
      </c>
      <c r="AE265" s="56" t="str">
        <f t="shared" si="111"/>
        <v/>
      </c>
      <c r="AF265" s="289" t="str">
        <f t="shared" si="112"/>
        <v/>
      </c>
      <c r="AG265" s="19" t="str">
        <f t="shared" si="113"/>
        <v/>
      </c>
      <c r="AH265" s="19" t="str">
        <f t="shared" si="114"/>
        <v/>
      </c>
      <c r="AI265" s="19" t="str">
        <f t="shared" si="115"/>
        <v/>
      </c>
      <c r="AJ265" s="317" t="str">
        <f t="shared" si="116"/>
        <v/>
      </c>
      <c r="AK265" s="56" t="str">
        <f t="shared" si="117"/>
        <v/>
      </c>
      <c r="AL265" s="56" t="str">
        <f>IF(D265="","",IF(AK264&lt;'day lookup'!$I$1,MIN('day lookup'!$I$1-AK264,AJ265)))</f>
        <v/>
      </c>
      <c r="AM265" s="56" t="str">
        <f t="shared" si="118"/>
        <v/>
      </c>
      <c r="AN265" s="56" t="str">
        <f>IF(D265="","",IF(AK265&lt;'day lookup'!$I$1,0,MIN(AK265-'day lookup'!$I$1,AJ265)))</f>
        <v/>
      </c>
      <c r="AO265" s="318" t="str">
        <f t="shared" si="119"/>
        <v/>
      </c>
      <c r="AP265" s="10">
        <f>IF(Revised_Input!F265&gt;0,Revised_Input!F265,IF(Input!F265&lt;990000,Input!F265,""))</f>
        <v>0</v>
      </c>
      <c r="AQ265" s="262"/>
      <c r="AS265" s="262"/>
      <c r="AT265" s="259"/>
      <c r="AU265" s="260"/>
      <c r="BL265" s="251"/>
      <c r="BN265" s="251"/>
      <c r="BO265" s="251"/>
    </row>
    <row r="266" spans="1:67">
      <c r="A266" s="67" t="str">
        <f ca="1">OFFSET('day lookup'!$A$1,WEEKDAY(B266)-1,0)</f>
        <v>SAT</v>
      </c>
      <c r="B266" s="28">
        <f>Input!A266</f>
        <v>0</v>
      </c>
      <c r="C266" s="274" t="str">
        <f>IF(D266&lt;&gt;"",interp(D266,AreaCapacity!$A$3:$B$245,2),"")</f>
        <v/>
      </c>
      <c r="D266" s="10">
        <f>IF(AND(Revised_Input!B266&gt;0,Revised_Input!B266&lt;104000),Revised_Input!B266,IF(Input!B266&lt;990000,Input!B266,""))</f>
        <v>0</v>
      </c>
      <c r="E266" s="10">
        <f>IF(Revised_Input!G266&gt;0,Revised_Input!G266/1.9835,IF(Input!G266&lt;990000,Input!G266,""))</f>
        <v>0</v>
      </c>
      <c r="F266" s="10">
        <f>IF(Revised_Input!C266&gt;0,Revised_Input!C266,IF(Input!C266&lt;990000,Input!C266,""))</f>
        <v>0</v>
      </c>
      <c r="G266" s="10">
        <f>IF(Revised_Input!D266&gt;0,Revised_Input!D266,IF(Input!D266&lt;990000,Input!D266,""))</f>
        <v>0</v>
      </c>
      <c r="H266" s="190" t="str">
        <f t="shared" si="96"/>
        <v/>
      </c>
      <c r="I266" s="267" t="str">
        <f t="shared" si="97"/>
        <v/>
      </c>
      <c r="J266" s="417" t="str">
        <f>IF(Input!H266="","",Input!H266)</f>
        <v/>
      </c>
      <c r="K266" s="285" t="str">
        <f t="shared" si="98"/>
        <v/>
      </c>
      <c r="L266" s="181" t="str">
        <f>IF(D266="","",IF(J266="Y",I266+G266,MIN(Input!I266,I266+G266-K266)))</f>
        <v/>
      </c>
      <c r="M266" s="181" t="str">
        <f t="shared" si="99"/>
        <v/>
      </c>
      <c r="N266" s="294">
        <f>IF(Revised_Input!E266&gt;0,Revised_Input!E266,IF(Input!E266&lt;990000,Input!E266,""))</f>
        <v>0</v>
      </c>
      <c r="O266" s="286" t="str">
        <f t="shared" si="100"/>
        <v/>
      </c>
      <c r="P266" s="10" t="str">
        <f t="shared" si="101"/>
        <v/>
      </c>
      <c r="Q266" s="302" t="str">
        <f t="shared" si="102"/>
        <v/>
      </c>
      <c r="R266" s="305" t="str">
        <f>IF(D266="","",IF(J266="Y",Input!M266,0))</f>
        <v/>
      </c>
      <c r="S266" s="288" t="str">
        <f t="shared" si="103"/>
        <v/>
      </c>
      <c r="T266" s="285" t="str">
        <f>IF(D266="","",Input!L266)</f>
        <v/>
      </c>
      <c r="U266" s="288" t="str">
        <f t="shared" si="104"/>
        <v/>
      </c>
      <c r="V266" s="287" t="str">
        <f t="shared" si="105"/>
        <v/>
      </c>
      <c r="W266" s="306" t="str">
        <f t="shared" si="106"/>
        <v/>
      </c>
      <c r="X266" s="132" t="str">
        <f>IF(D266="","",Input!K266)</f>
        <v/>
      </c>
      <c r="Y266" s="288" t="str">
        <f t="shared" si="107"/>
        <v/>
      </c>
      <c r="Z266" s="309" t="str">
        <f t="shared" si="108"/>
        <v/>
      </c>
      <c r="AA266" s="56" t="str">
        <f t="shared" si="109"/>
        <v/>
      </c>
      <c r="AB266" s="56" t="str">
        <f>IF(D266="","",Input!N266)</f>
        <v/>
      </c>
      <c r="AC266" s="56" t="str">
        <f t="shared" si="110"/>
        <v/>
      </c>
      <c r="AD266" s="56" t="str">
        <f>IF(D266="","",Input!J266)</f>
        <v/>
      </c>
      <c r="AE266" s="56" t="str">
        <f t="shared" si="111"/>
        <v/>
      </c>
      <c r="AF266" s="289" t="str">
        <f t="shared" si="112"/>
        <v/>
      </c>
      <c r="AG266" s="19" t="str">
        <f t="shared" si="113"/>
        <v/>
      </c>
      <c r="AH266" s="19" t="str">
        <f t="shared" si="114"/>
        <v/>
      </c>
      <c r="AI266" s="19" t="str">
        <f t="shared" si="115"/>
        <v/>
      </c>
      <c r="AJ266" s="317" t="str">
        <f t="shared" si="116"/>
        <v/>
      </c>
      <c r="AK266" s="56" t="str">
        <f t="shared" si="117"/>
        <v/>
      </c>
      <c r="AL266" s="56" t="str">
        <f>IF(D266="","",IF(AK265&lt;'day lookup'!$I$1,MIN('day lookup'!$I$1-AK265,AJ266)))</f>
        <v/>
      </c>
      <c r="AM266" s="56" t="str">
        <f t="shared" si="118"/>
        <v/>
      </c>
      <c r="AN266" s="56" t="str">
        <f>IF(D266="","",IF(AK266&lt;'day lookup'!$I$1,0,MIN(AK266-'day lookup'!$I$1,AJ266)))</f>
        <v/>
      </c>
      <c r="AO266" s="318" t="str">
        <f t="shared" si="119"/>
        <v/>
      </c>
      <c r="AP266" s="10">
        <f>IF(Revised_Input!F266&gt;0,Revised_Input!F266,IF(Input!F266&lt;990000,Input!F266,""))</f>
        <v>0</v>
      </c>
      <c r="AQ266" s="262"/>
      <c r="AS266" s="262"/>
      <c r="AT266" s="259"/>
      <c r="AU266" s="260"/>
      <c r="BL266" s="251"/>
      <c r="BN266" s="251"/>
      <c r="BO266" s="251"/>
    </row>
    <row r="267" spans="1:67">
      <c r="A267" s="67" t="str">
        <f ca="1">OFFSET('day lookup'!$A$1,WEEKDAY(B267)-1,0)</f>
        <v>SAT</v>
      </c>
      <c r="B267" s="28">
        <f>Input!A267</f>
        <v>0</v>
      </c>
      <c r="C267" s="274" t="str">
        <f>IF(D267&lt;&gt;"",interp(D267,AreaCapacity!$A$3:$B$245,2),"")</f>
        <v/>
      </c>
      <c r="D267" s="10">
        <f>IF(AND(Revised_Input!B267&gt;0,Revised_Input!B267&lt;104000),Revised_Input!B267,IF(Input!B267&lt;990000,Input!B267,""))</f>
        <v>0</v>
      </c>
      <c r="E267" s="10">
        <f>IF(Revised_Input!G267&gt;0,Revised_Input!G267/1.9835,IF(Input!G267&lt;990000,Input!G267,""))</f>
        <v>0</v>
      </c>
      <c r="F267" s="10">
        <f>IF(Revised_Input!C267&gt;0,Revised_Input!C267,IF(Input!C267&lt;990000,Input!C267,""))</f>
        <v>0</v>
      </c>
      <c r="G267" s="10">
        <f>IF(Revised_Input!D267&gt;0,Revised_Input!D267,IF(Input!D267&lt;990000,Input!D267,""))</f>
        <v>0</v>
      </c>
      <c r="H267" s="190" t="str">
        <f t="shared" si="96"/>
        <v/>
      </c>
      <c r="I267" s="267" t="str">
        <f t="shared" si="97"/>
        <v/>
      </c>
      <c r="J267" s="417" t="str">
        <f>IF(Input!H267="","",Input!H267)</f>
        <v/>
      </c>
      <c r="K267" s="285" t="str">
        <f t="shared" si="98"/>
        <v/>
      </c>
      <c r="L267" s="181" t="str">
        <f>IF(D267="","",IF(J267="Y",I267+G267,MIN(Input!I267,I267+G267-K267)))</f>
        <v/>
      </c>
      <c r="M267" s="181" t="str">
        <f t="shared" si="99"/>
        <v/>
      </c>
      <c r="N267" s="294">
        <f>IF(Revised_Input!E267&gt;0,Revised_Input!E267,IF(Input!E267&lt;990000,Input!E267,""))</f>
        <v>0</v>
      </c>
      <c r="O267" s="286" t="str">
        <f t="shared" si="100"/>
        <v/>
      </c>
      <c r="P267" s="10" t="str">
        <f t="shared" si="101"/>
        <v/>
      </c>
      <c r="Q267" s="302" t="str">
        <f t="shared" si="102"/>
        <v/>
      </c>
      <c r="R267" s="305" t="str">
        <f>IF(D267="","",IF(J267="Y",Input!M267,0))</f>
        <v/>
      </c>
      <c r="S267" s="288" t="str">
        <f t="shared" si="103"/>
        <v/>
      </c>
      <c r="T267" s="285" t="str">
        <f>IF(D267="","",Input!L267)</f>
        <v/>
      </c>
      <c r="U267" s="288" t="str">
        <f t="shared" si="104"/>
        <v/>
      </c>
      <c r="V267" s="287" t="str">
        <f t="shared" si="105"/>
        <v/>
      </c>
      <c r="W267" s="306" t="str">
        <f t="shared" si="106"/>
        <v/>
      </c>
      <c r="X267" s="132" t="str">
        <f>IF(D267="","",Input!K267)</f>
        <v/>
      </c>
      <c r="Y267" s="288" t="str">
        <f t="shared" si="107"/>
        <v/>
      </c>
      <c r="Z267" s="309" t="str">
        <f t="shared" si="108"/>
        <v/>
      </c>
      <c r="AA267" s="56" t="str">
        <f t="shared" si="109"/>
        <v/>
      </c>
      <c r="AB267" s="56" t="str">
        <f>IF(D267="","",Input!N267)</f>
        <v/>
      </c>
      <c r="AC267" s="56" t="str">
        <f t="shared" si="110"/>
        <v/>
      </c>
      <c r="AD267" s="56" t="str">
        <f>IF(D267="","",Input!J267)</f>
        <v/>
      </c>
      <c r="AE267" s="56" t="str">
        <f t="shared" si="111"/>
        <v/>
      </c>
      <c r="AF267" s="289" t="str">
        <f t="shared" si="112"/>
        <v/>
      </c>
      <c r="AG267" s="19" t="str">
        <f t="shared" si="113"/>
        <v/>
      </c>
      <c r="AH267" s="19" t="str">
        <f t="shared" si="114"/>
        <v/>
      </c>
      <c r="AI267" s="19" t="str">
        <f t="shared" si="115"/>
        <v/>
      </c>
      <c r="AJ267" s="317" t="str">
        <f t="shared" si="116"/>
        <v/>
      </c>
      <c r="AK267" s="56" t="str">
        <f t="shared" si="117"/>
        <v/>
      </c>
      <c r="AL267" s="56" t="str">
        <f>IF(D267="","",IF(AK266&lt;'day lookup'!$I$1,MIN('day lookup'!$I$1-AK266,AJ267)))</f>
        <v/>
      </c>
      <c r="AM267" s="56" t="str">
        <f t="shared" si="118"/>
        <v/>
      </c>
      <c r="AN267" s="56" t="str">
        <f>IF(D267="","",IF(AK267&lt;'day lookup'!$I$1,0,MIN(AK267-'day lookup'!$I$1,AJ267)))</f>
        <v/>
      </c>
      <c r="AO267" s="318" t="str">
        <f t="shared" si="119"/>
        <v/>
      </c>
      <c r="AP267" s="10">
        <f>IF(Revised_Input!F267&gt;0,Revised_Input!F267,IF(Input!F267&lt;990000,Input!F267,""))</f>
        <v>0</v>
      </c>
      <c r="AQ267" s="262"/>
      <c r="AS267" s="262"/>
      <c r="AT267" s="259"/>
      <c r="AU267" s="260"/>
      <c r="BL267" s="251"/>
      <c r="BN267" s="251"/>
      <c r="BO267" s="251"/>
    </row>
    <row r="268" spans="1:67">
      <c r="A268" s="67" t="str">
        <f ca="1">OFFSET('day lookup'!$A$1,WEEKDAY(B268)-1,0)</f>
        <v>SAT</v>
      </c>
      <c r="B268" s="28">
        <f>Input!A268</f>
        <v>0</v>
      </c>
      <c r="C268" s="274" t="str">
        <f>IF(D268&lt;&gt;"",interp(D268,AreaCapacity!$A$3:$B$245,2),"")</f>
        <v/>
      </c>
      <c r="D268" s="10">
        <f>IF(AND(Revised_Input!B268&gt;0,Revised_Input!B268&lt;104000),Revised_Input!B268,IF(Input!B268&lt;990000,Input!B268,""))</f>
        <v>0</v>
      </c>
      <c r="E268" s="10">
        <f>IF(Revised_Input!G268&gt;0,Revised_Input!G268/1.9835,IF(Input!G268&lt;990000,Input!G268,""))</f>
        <v>0</v>
      </c>
      <c r="F268" s="10">
        <f>IF(Revised_Input!C268&gt;0,Revised_Input!C268,IF(Input!C268&lt;990000,Input!C268,""))</f>
        <v>0</v>
      </c>
      <c r="G268" s="10">
        <f>IF(Revised_Input!D268&gt;0,Revised_Input!D268,IF(Input!D268&lt;990000,Input!D268,""))</f>
        <v>0</v>
      </c>
      <c r="H268" s="190" t="str">
        <f t="shared" si="96"/>
        <v/>
      </c>
      <c r="I268" s="267" t="str">
        <f t="shared" si="97"/>
        <v/>
      </c>
      <c r="J268" s="417" t="str">
        <f>IF(Input!H268="","",Input!H268)</f>
        <v/>
      </c>
      <c r="K268" s="285" t="str">
        <f t="shared" si="98"/>
        <v/>
      </c>
      <c r="L268" s="181" t="str">
        <f>IF(D268="","",IF(J268="Y",I268+G268,MIN(Input!I268,I268+G268-K268)))</f>
        <v/>
      </c>
      <c r="M268" s="181" t="str">
        <f t="shared" si="99"/>
        <v/>
      </c>
      <c r="N268" s="294">
        <f>IF(Revised_Input!E268&gt;0,Revised_Input!E268,IF(Input!E268&lt;990000,Input!E268,""))</f>
        <v>0</v>
      </c>
      <c r="O268" s="286" t="str">
        <f t="shared" si="100"/>
        <v/>
      </c>
      <c r="P268" s="10" t="str">
        <f t="shared" si="101"/>
        <v/>
      </c>
      <c r="Q268" s="302" t="str">
        <f t="shared" si="102"/>
        <v/>
      </c>
      <c r="R268" s="305" t="str">
        <f>IF(D268="","",IF(J268="Y",Input!M268,0))</f>
        <v/>
      </c>
      <c r="S268" s="288" t="str">
        <f t="shared" si="103"/>
        <v/>
      </c>
      <c r="T268" s="285" t="str">
        <f>IF(D268="","",Input!L268)</f>
        <v/>
      </c>
      <c r="U268" s="288" t="str">
        <f t="shared" si="104"/>
        <v/>
      </c>
      <c r="V268" s="287" t="str">
        <f t="shared" si="105"/>
        <v/>
      </c>
      <c r="W268" s="306" t="str">
        <f t="shared" si="106"/>
        <v/>
      </c>
      <c r="X268" s="132" t="str">
        <f>IF(D268="","",Input!K268)</f>
        <v/>
      </c>
      <c r="Y268" s="288" t="str">
        <f t="shared" si="107"/>
        <v/>
      </c>
      <c r="Z268" s="309" t="str">
        <f t="shared" si="108"/>
        <v/>
      </c>
      <c r="AA268" s="56" t="str">
        <f t="shared" si="109"/>
        <v/>
      </c>
      <c r="AB268" s="56" t="str">
        <f>IF(D268="","",Input!N268)</f>
        <v/>
      </c>
      <c r="AC268" s="56" t="str">
        <f t="shared" si="110"/>
        <v/>
      </c>
      <c r="AD268" s="56" t="str">
        <f>IF(D268="","",Input!J268)</f>
        <v/>
      </c>
      <c r="AE268" s="56" t="str">
        <f t="shared" si="111"/>
        <v/>
      </c>
      <c r="AF268" s="289" t="str">
        <f t="shared" si="112"/>
        <v/>
      </c>
      <c r="AG268" s="19" t="str">
        <f t="shared" si="113"/>
        <v/>
      </c>
      <c r="AH268" s="19" t="str">
        <f t="shared" si="114"/>
        <v/>
      </c>
      <c r="AI268" s="19" t="str">
        <f t="shared" si="115"/>
        <v/>
      </c>
      <c r="AJ268" s="317" t="str">
        <f t="shared" si="116"/>
        <v/>
      </c>
      <c r="AK268" s="56" t="str">
        <f t="shared" si="117"/>
        <v/>
      </c>
      <c r="AL268" s="56" t="str">
        <f>IF(D268="","",IF(AK267&lt;'day lookup'!$I$1,MIN('day lookup'!$I$1-AK267,AJ268)))</f>
        <v/>
      </c>
      <c r="AM268" s="56" t="str">
        <f t="shared" si="118"/>
        <v/>
      </c>
      <c r="AN268" s="56" t="str">
        <f>IF(D268="","",IF(AK268&lt;'day lookup'!$I$1,0,MIN(AK268-'day lookup'!$I$1,AJ268)))</f>
        <v/>
      </c>
      <c r="AO268" s="318" t="str">
        <f t="shared" si="119"/>
        <v/>
      </c>
      <c r="AP268" s="10">
        <f>IF(Revised_Input!F268&gt;0,Revised_Input!F268,IF(Input!F268&lt;990000,Input!F268,""))</f>
        <v>0</v>
      </c>
      <c r="AQ268" s="262"/>
      <c r="AS268" s="262"/>
      <c r="AT268" s="259"/>
      <c r="AU268" s="260"/>
      <c r="BL268" s="251"/>
      <c r="BN268" s="251"/>
      <c r="BO268" s="251"/>
    </row>
    <row r="269" spans="1:67">
      <c r="A269" s="67" t="str">
        <f ca="1">OFFSET('day lookup'!$A$1,WEEKDAY(B269)-1,0)</f>
        <v>SAT</v>
      </c>
      <c r="B269" s="28">
        <f>Input!A269</f>
        <v>0</v>
      </c>
      <c r="C269" s="274" t="str">
        <f>IF(D269&lt;&gt;"",interp(D269,AreaCapacity!$A$3:$B$245,2),"")</f>
        <v/>
      </c>
      <c r="D269" s="10">
        <f>IF(AND(Revised_Input!B269&gt;0,Revised_Input!B269&lt;104000),Revised_Input!B269,IF(Input!B269&lt;990000,Input!B269,""))</f>
        <v>0</v>
      </c>
      <c r="E269" s="10">
        <f>IF(Revised_Input!G269&gt;0,Revised_Input!G269/1.9835,IF(Input!G269&lt;990000,Input!G269,""))</f>
        <v>0</v>
      </c>
      <c r="F269" s="10">
        <f>IF(Revised_Input!C269&gt;0,Revised_Input!C269,IF(Input!C269&lt;990000,Input!C269,""))</f>
        <v>0</v>
      </c>
      <c r="G269" s="10">
        <f>IF(Revised_Input!D269&gt;0,Revised_Input!D269,IF(Input!D269&lt;990000,Input!D269,""))</f>
        <v>0</v>
      </c>
      <c r="H269" s="190" t="str">
        <f t="shared" si="96"/>
        <v/>
      </c>
      <c r="I269" s="267" t="str">
        <f t="shared" si="97"/>
        <v/>
      </c>
      <c r="J269" s="417" t="str">
        <f>IF(Input!H269="","",Input!H269)</f>
        <v/>
      </c>
      <c r="K269" s="285" t="str">
        <f t="shared" si="98"/>
        <v/>
      </c>
      <c r="L269" s="181" t="str">
        <f>IF(D269="","",IF(J269="Y",I269+G269,MIN(Input!I269,I269+G269-K269)))</f>
        <v/>
      </c>
      <c r="M269" s="181" t="str">
        <f t="shared" si="99"/>
        <v/>
      </c>
      <c r="N269" s="294">
        <f>IF(Revised_Input!E269&gt;0,Revised_Input!E269,IF(Input!E269&lt;990000,Input!E269,""))</f>
        <v>0</v>
      </c>
      <c r="O269" s="286" t="str">
        <f t="shared" si="100"/>
        <v/>
      </c>
      <c r="P269" s="10" t="str">
        <f t="shared" si="101"/>
        <v/>
      </c>
      <c r="Q269" s="302" t="str">
        <f t="shared" si="102"/>
        <v/>
      </c>
      <c r="R269" s="305" t="str">
        <f>IF(D269="","",IF(J269="Y",Input!M269,0))</f>
        <v/>
      </c>
      <c r="S269" s="288" t="str">
        <f t="shared" si="103"/>
        <v/>
      </c>
      <c r="T269" s="285" t="str">
        <f>IF(D269="","",Input!L269)</f>
        <v/>
      </c>
      <c r="U269" s="288" t="str">
        <f t="shared" si="104"/>
        <v/>
      </c>
      <c r="V269" s="287" t="str">
        <f t="shared" si="105"/>
        <v/>
      </c>
      <c r="W269" s="306" t="str">
        <f t="shared" si="106"/>
        <v/>
      </c>
      <c r="X269" s="132" t="str">
        <f>IF(D269="","",Input!K269)</f>
        <v/>
      </c>
      <c r="Y269" s="288" t="str">
        <f t="shared" si="107"/>
        <v/>
      </c>
      <c r="Z269" s="309" t="str">
        <f t="shared" si="108"/>
        <v/>
      </c>
      <c r="AA269" s="56" t="str">
        <f t="shared" si="109"/>
        <v/>
      </c>
      <c r="AB269" s="56" t="str">
        <f>IF(D269="","",Input!N269)</f>
        <v/>
      </c>
      <c r="AC269" s="56" t="str">
        <f t="shared" si="110"/>
        <v/>
      </c>
      <c r="AD269" s="56" t="str">
        <f>IF(D269="","",Input!J269)</f>
        <v/>
      </c>
      <c r="AE269" s="56" t="str">
        <f t="shared" si="111"/>
        <v/>
      </c>
      <c r="AF269" s="289" t="str">
        <f t="shared" si="112"/>
        <v/>
      </c>
      <c r="AG269" s="19" t="str">
        <f t="shared" si="113"/>
        <v/>
      </c>
      <c r="AH269" s="19" t="str">
        <f t="shared" si="114"/>
        <v/>
      </c>
      <c r="AI269" s="19" t="str">
        <f t="shared" si="115"/>
        <v/>
      </c>
      <c r="AJ269" s="317" t="str">
        <f t="shared" si="116"/>
        <v/>
      </c>
      <c r="AK269" s="56" t="str">
        <f t="shared" si="117"/>
        <v/>
      </c>
      <c r="AL269" s="56" t="str">
        <f>IF(D269="","",IF(AK268&lt;'day lookup'!$I$1,MIN('day lookup'!$I$1-AK268,AJ269)))</f>
        <v/>
      </c>
      <c r="AM269" s="56" t="str">
        <f t="shared" si="118"/>
        <v/>
      </c>
      <c r="AN269" s="56" t="str">
        <f>IF(D269="","",IF(AK269&lt;'day lookup'!$I$1,0,MIN(AK269-'day lookup'!$I$1,AJ269)))</f>
        <v/>
      </c>
      <c r="AO269" s="318" t="str">
        <f t="shared" si="119"/>
        <v/>
      </c>
      <c r="AP269" s="10">
        <f>IF(Revised_Input!F269&gt;0,Revised_Input!F269,IF(Input!F269&lt;990000,Input!F269,""))</f>
        <v>0</v>
      </c>
      <c r="AQ269" s="262"/>
      <c r="AS269" s="262"/>
      <c r="AT269" s="259"/>
      <c r="AU269" s="260"/>
      <c r="BL269" s="251"/>
      <c r="BN269" s="251"/>
      <c r="BO269" s="251"/>
    </row>
    <row r="270" spans="1:67">
      <c r="A270" s="67" t="str">
        <f ca="1">OFFSET('day lookup'!$A$1,WEEKDAY(B270)-1,0)</f>
        <v>SAT</v>
      </c>
      <c r="B270" s="28">
        <f>Input!A270</f>
        <v>0</v>
      </c>
      <c r="C270" s="274" t="str">
        <f>IF(D270&lt;&gt;"",interp(D270,AreaCapacity!$A$3:$B$245,2),"")</f>
        <v/>
      </c>
      <c r="D270" s="10">
        <f>IF(AND(Revised_Input!B270&gt;0,Revised_Input!B270&lt;104000),Revised_Input!B270,IF(Input!B270&lt;990000,Input!B270,""))</f>
        <v>0</v>
      </c>
      <c r="E270" s="10">
        <f>IF(Revised_Input!G270&gt;0,Revised_Input!G270/1.9835,IF(Input!G270&lt;990000,Input!G270,""))</f>
        <v>0</v>
      </c>
      <c r="F270" s="10">
        <f>IF(Revised_Input!C270&gt;0,Revised_Input!C270,IF(Input!C270&lt;990000,Input!C270,""))</f>
        <v>0</v>
      </c>
      <c r="G270" s="10">
        <f>IF(Revised_Input!D270&gt;0,Revised_Input!D270,IF(Input!D270&lt;990000,Input!D270,""))</f>
        <v>0</v>
      </c>
      <c r="H270" s="190" t="str">
        <f t="shared" si="96"/>
        <v/>
      </c>
      <c r="I270" s="267" t="str">
        <f t="shared" si="97"/>
        <v/>
      </c>
      <c r="J270" s="417" t="str">
        <f>IF(Input!H270="","",Input!H270)</f>
        <v/>
      </c>
      <c r="K270" s="285" t="str">
        <f t="shared" si="98"/>
        <v/>
      </c>
      <c r="L270" s="181" t="str">
        <f>IF(D270="","",IF(J270="Y",I270+G270,MIN(Input!I270,I270+G270-K270)))</f>
        <v/>
      </c>
      <c r="M270" s="181" t="str">
        <f t="shared" si="99"/>
        <v/>
      </c>
      <c r="N270" s="294">
        <f>IF(Revised_Input!E270&gt;0,Revised_Input!E270,IF(Input!E270&lt;990000,Input!E270,""))</f>
        <v>0</v>
      </c>
      <c r="O270" s="286" t="str">
        <f t="shared" si="100"/>
        <v/>
      </c>
      <c r="P270" s="10" t="str">
        <f t="shared" si="101"/>
        <v/>
      </c>
      <c r="Q270" s="302" t="str">
        <f t="shared" si="102"/>
        <v/>
      </c>
      <c r="R270" s="305" t="str">
        <f>IF(D270="","",IF(J270="Y",Input!M270,0))</f>
        <v/>
      </c>
      <c r="S270" s="288" t="str">
        <f t="shared" si="103"/>
        <v/>
      </c>
      <c r="T270" s="285" t="str">
        <f>IF(D270="","",Input!L270)</f>
        <v/>
      </c>
      <c r="U270" s="288" t="str">
        <f t="shared" si="104"/>
        <v/>
      </c>
      <c r="V270" s="287" t="str">
        <f t="shared" si="105"/>
        <v/>
      </c>
      <c r="W270" s="306" t="str">
        <f t="shared" si="106"/>
        <v/>
      </c>
      <c r="X270" s="132" t="str">
        <f>IF(D270="","",Input!K270)</f>
        <v/>
      </c>
      <c r="Y270" s="288" t="str">
        <f t="shared" si="107"/>
        <v/>
      </c>
      <c r="Z270" s="309" t="str">
        <f t="shared" si="108"/>
        <v/>
      </c>
      <c r="AA270" s="56" t="str">
        <f t="shared" si="109"/>
        <v/>
      </c>
      <c r="AB270" s="56" t="str">
        <f>IF(D270="","",Input!N270)</f>
        <v/>
      </c>
      <c r="AC270" s="56" t="str">
        <f t="shared" si="110"/>
        <v/>
      </c>
      <c r="AD270" s="56" t="str">
        <f>IF(D270="","",Input!J270)</f>
        <v/>
      </c>
      <c r="AE270" s="56" t="str">
        <f t="shared" si="111"/>
        <v/>
      </c>
      <c r="AF270" s="289" t="str">
        <f t="shared" si="112"/>
        <v/>
      </c>
      <c r="AG270" s="19" t="str">
        <f t="shared" si="113"/>
        <v/>
      </c>
      <c r="AH270" s="19" t="str">
        <f t="shared" si="114"/>
        <v/>
      </c>
      <c r="AI270" s="19" t="str">
        <f t="shared" si="115"/>
        <v/>
      </c>
      <c r="AJ270" s="317" t="str">
        <f t="shared" si="116"/>
        <v/>
      </c>
      <c r="AK270" s="56" t="str">
        <f t="shared" si="117"/>
        <v/>
      </c>
      <c r="AL270" s="56" t="str">
        <f>IF(D270="","",IF(AK269&lt;'day lookup'!$I$1,MIN('day lookup'!$I$1-AK269,AJ270)))</f>
        <v/>
      </c>
      <c r="AM270" s="56" t="str">
        <f t="shared" si="118"/>
        <v/>
      </c>
      <c r="AN270" s="56" t="str">
        <f>IF(D270="","",IF(AK270&lt;'day lookup'!$I$1,0,MIN(AK270-'day lookup'!$I$1,AJ270)))</f>
        <v/>
      </c>
      <c r="AO270" s="318" t="str">
        <f t="shared" si="119"/>
        <v/>
      </c>
      <c r="AP270" s="10">
        <f>IF(Revised_Input!F270&gt;0,Revised_Input!F270,IF(Input!F270&lt;990000,Input!F270,""))</f>
        <v>0</v>
      </c>
      <c r="AQ270" s="262"/>
      <c r="AS270" s="262"/>
      <c r="AT270" s="259"/>
      <c r="AU270" s="260"/>
      <c r="BL270" s="251"/>
      <c r="BN270" s="251"/>
      <c r="BO270" s="251"/>
    </row>
    <row r="271" spans="1:67">
      <c r="A271" s="67" t="str">
        <f ca="1">OFFSET('day lookup'!$A$1,WEEKDAY(B271)-1,0)</f>
        <v>SAT</v>
      </c>
      <c r="B271" s="28">
        <f>Input!A271</f>
        <v>0</v>
      </c>
      <c r="C271" s="274" t="str">
        <f>IF(D271&lt;&gt;"",interp(D271,AreaCapacity!$A$3:$B$245,2),"")</f>
        <v/>
      </c>
      <c r="D271" s="10">
        <f>IF(AND(Revised_Input!B271&gt;0,Revised_Input!B271&lt;104000),Revised_Input!B271,IF(Input!B271&lt;990000,Input!B271,""))</f>
        <v>0</v>
      </c>
      <c r="E271" s="10">
        <f>IF(Revised_Input!G271&gt;0,Revised_Input!G271/1.9835,IF(Input!G271&lt;990000,Input!G271,""))</f>
        <v>0</v>
      </c>
      <c r="F271" s="10">
        <f>IF(Revised_Input!C271&gt;0,Revised_Input!C271,IF(Input!C271&lt;990000,Input!C271,""))</f>
        <v>0</v>
      </c>
      <c r="G271" s="10">
        <f>IF(Revised_Input!D271&gt;0,Revised_Input!D271,IF(Input!D271&lt;990000,Input!D271,""))</f>
        <v>0</v>
      </c>
      <c r="H271" s="190" t="str">
        <f t="shared" si="96"/>
        <v/>
      </c>
      <c r="I271" s="267" t="str">
        <f t="shared" si="97"/>
        <v/>
      </c>
      <c r="J271" s="417" t="str">
        <f>IF(Input!H271="","",Input!H271)</f>
        <v/>
      </c>
      <c r="K271" s="285" t="str">
        <f t="shared" si="98"/>
        <v/>
      </c>
      <c r="L271" s="181" t="str">
        <f>IF(D271="","",IF(J271="Y",I271+G271,MIN(Input!I271,I271+G271-K271)))</f>
        <v/>
      </c>
      <c r="M271" s="181" t="str">
        <f t="shared" si="99"/>
        <v/>
      </c>
      <c r="N271" s="294">
        <f>IF(Revised_Input!E271&gt;0,Revised_Input!E271,IF(Input!E271&lt;990000,Input!E271,""))</f>
        <v>0</v>
      </c>
      <c r="O271" s="286" t="str">
        <f t="shared" si="100"/>
        <v/>
      </c>
      <c r="P271" s="10" t="str">
        <f t="shared" si="101"/>
        <v/>
      </c>
      <c r="Q271" s="302" t="str">
        <f t="shared" si="102"/>
        <v/>
      </c>
      <c r="R271" s="305" t="str">
        <f>IF(D271="","",IF(J271="Y",Input!M271,0))</f>
        <v/>
      </c>
      <c r="S271" s="288" t="str">
        <f t="shared" si="103"/>
        <v/>
      </c>
      <c r="T271" s="285" t="str">
        <f>IF(D271="","",Input!L271)</f>
        <v/>
      </c>
      <c r="U271" s="288" t="str">
        <f t="shared" si="104"/>
        <v/>
      </c>
      <c r="V271" s="287" t="str">
        <f t="shared" si="105"/>
        <v/>
      </c>
      <c r="W271" s="306" t="str">
        <f t="shared" si="106"/>
        <v/>
      </c>
      <c r="X271" s="132" t="str">
        <f>IF(D271="","",Input!K271)</f>
        <v/>
      </c>
      <c r="Y271" s="288" t="str">
        <f t="shared" si="107"/>
        <v/>
      </c>
      <c r="Z271" s="309" t="str">
        <f t="shared" si="108"/>
        <v/>
      </c>
      <c r="AA271" s="56" t="str">
        <f t="shared" si="109"/>
        <v/>
      </c>
      <c r="AB271" s="56" t="str">
        <f>IF(D271="","",Input!N271)</f>
        <v/>
      </c>
      <c r="AC271" s="56" t="str">
        <f t="shared" si="110"/>
        <v/>
      </c>
      <c r="AD271" s="56" t="str">
        <f>IF(D271="","",Input!J271)</f>
        <v/>
      </c>
      <c r="AE271" s="56" t="str">
        <f t="shared" si="111"/>
        <v/>
      </c>
      <c r="AF271" s="289" t="str">
        <f t="shared" si="112"/>
        <v/>
      </c>
      <c r="AG271" s="19" t="str">
        <f t="shared" si="113"/>
        <v/>
      </c>
      <c r="AH271" s="19" t="str">
        <f t="shared" si="114"/>
        <v/>
      </c>
      <c r="AI271" s="19" t="str">
        <f t="shared" si="115"/>
        <v/>
      </c>
      <c r="AJ271" s="317" t="str">
        <f t="shared" si="116"/>
        <v/>
      </c>
      <c r="AK271" s="56" t="str">
        <f t="shared" si="117"/>
        <v/>
      </c>
      <c r="AL271" s="56" t="str">
        <f>IF(D271="","",IF(AK270&lt;'day lookup'!$I$1,MIN('day lookup'!$I$1-AK270,AJ271)))</f>
        <v/>
      </c>
      <c r="AM271" s="56" t="str">
        <f t="shared" si="118"/>
        <v/>
      </c>
      <c r="AN271" s="56" t="str">
        <f>IF(D271="","",IF(AK271&lt;'day lookup'!$I$1,0,MIN(AK271-'day lookup'!$I$1,AJ271)))</f>
        <v/>
      </c>
      <c r="AO271" s="318" t="str">
        <f t="shared" si="119"/>
        <v/>
      </c>
      <c r="AP271" s="10">
        <f>IF(Revised_Input!F271&gt;0,Revised_Input!F271,IF(Input!F271&lt;990000,Input!F271,""))</f>
        <v>0</v>
      </c>
      <c r="AQ271" s="262"/>
      <c r="AS271" s="262"/>
      <c r="AT271" s="259"/>
      <c r="AU271" s="260"/>
      <c r="BL271" s="251"/>
      <c r="BN271" s="251"/>
      <c r="BO271" s="251"/>
    </row>
    <row r="272" spans="1:67">
      <c r="A272" s="67" t="str">
        <f ca="1">OFFSET('day lookup'!$A$1,WEEKDAY(B272)-1,0)</f>
        <v>SAT</v>
      </c>
      <c r="B272" s="28">
        <f>Input!A272</f>
        <v>0</v>
      </c>
      <c r="C272" s="274" t="str">
        <f>IF(D272&lt;&gt;"",interp(D272,AreaCapacity!$A$3:$B$245,2),"")</f>
        <v/>
      </c>
      <c r="D272" s="10">
        <f>IF(AND(Revised_Input!B272&gt;0,Revised_Input!B272&lt;104000),Revised_Input!B272,IF(Input!B272&lt;990000,Input!B272,""))</f>
        <v>0</v>
      </c>
      <c r="E272" s="10">
        <f>IF(Revised_Input!G272&gt;0,Revised_Input!G272/1.9835,IF(Input!G272&lt;990000,Input!G272,""))</f>
        <v>0</v>
      </c>
      <c r="F272" s="10">
        <f>IF(Revised_Input!C272&gt;0,Revised_Input!C272,IF(Input!C272&lt;990000,Input!C272,""))</f>
        <v>0</v>
      </c>
      <c r="G272" s="10">
        <f>IF(Revised_Input!D272&gt;0,Revised_Input!D272,IF(Input!D272&lt;990000,Input!D272,""))</f>
        <v>0</v>
      </c>
      <c r="H272" s="190" t="str">
        <f t="shared" si="96"/>
        <v/>
      </c>
      <c r="I272" s="267" t="str">
        <f t="shared" si="97"/>
        <v/>
      </c>
      <c r="J272" s="417" t="str">
        <f>IF(Input!H272="","",Input!H272)</f>
        <v/>
      </c>
      <c r="K272" s="285" t="str">
        <f t="shared" si="98"/>
        <v/>
      </c>
      <c r="L272" s="181" t="str">
        <f>IF(D272="","",IF(J272="Y",I272+G272,MIN(Input!I272,I272+G272-K272)))</f>
        <v/>
      </c>
      <c r="M272" s="181" t="str">
        <f t="shared" si="99"/>
        <v/>
      </c>
      <c r="N272" s="294">
        <f>IF(Revised_Input!E272&gt;0,Revised_Input!E272,IF(Input!E272&lt;990000,Input!E272,""))</f>
        <v>0</v>
      </c>
      <c r="O272" s="286" t="str">
        <f t="shared" si="100"/>
        <v/>
      </c>
      <c r="P272" s="10" t="str">
        <f t="shared" si="101"/>
        <v/>
      </c>
      <c r="Q272" s="302" t="str">
        <f t="shared" si="102"/>
        <v/>
      </c>
      <c r="R272" s="305" t="str">
        <f>IF(D272="","",IF(J272="Y",Input!M272,0))</f>
        <v/>
      </c>
      <c r="S272" s="288" t="str">
        <f t="shared" si="103"/>
        <v/>
      </c>
      <c r="T272" s="285" t="str">
        <f>IF(D272="","",Input!L272)</f>
        <v/>
      </c>
      <c r="U272" s="288" t="str">
        <f t="shared" si="104"/>
        <v/>
      </c>
      <c r="V272" s="287" t="str">
        <f t="shared" si="105"/>
        <v/>
      </c>
      <c r="W272" s="306" t="str">
        <f t="shared" si="106"/>
        <v/>
      </c>
      <c r="X272" s="132" t="str">
        <f>IF(D272="","",Input!K272)</f>
        <v/>
      </c>
      <c r="Y272" s="288" t="str">
        <f t="shared" si="107"/>
        <v/>
      </c>
      <c r="Z272" s="309" t="str">
        <f t="shared" si="108"/>
        <v/>
      </c>
      <c r="AA272" s="56" t="str">
        <f t="shared" si="109"/>
        <v/>
      </c>
      <c r="AB272" s="56" t="str">
        <f>IF(D272="","",Input!N272)</f>
        <v/>
      </c>
      <c r="AC272" s="56" t="str">
        <f t="shared" si="110"/>
        <v/>
      </c>
      <c r="AD272" s="56" t="str">
        <f>IF(D272="","",Input!J272)</f>
        <v/>
      </c>
      <c r="AE272" s="56" t="str">
        <f t="shared" si="111"/>
        <v/>
      </c>
      <c r="AF272" s="289" t="str">
        <f t="shared" si="112"/>
        <v/>
      </c>
      <c r="AG272" s="19" t="str">
        <f t="shared" si="113"/>
        <v/>
      </c>
      <c r="AH272" s="19" t="str">
        <f t="shared" si="114"/>
        <v/>
      </c>
      <c r="AI272" s="19" t="str">
        <f t="shared" si="115"/>
        <v/>
      </c>
      <c r="AJ272" s="317" t="str">
        <f t="shared" si="116"/>
        <v/>
      </c>
      <c r="AK272" s="56" t="str">
        <f t="shared" si="117"/>
        <v/>
      </c>
      <c r="AL272" s="56" t="str">
        <f>IF(D272="","",IF(AK271&lt;'day lookup'!$I$1,MIN('day lookup'!$I$1-AK271,AJ272)))</f>
        <v/>
      </c>
      <c r="AM272" s="56" t="str">
        <f t="shared" si="118"/>
        <v/>
      </c>
      <c r="AN272" s="56" t="str">
        <f>IF(D272="","",IF(AK272&lt;'day lookup'!$I$1,0,MIN(AK272-'day lookup'!$I$1,AJ272)))</f>
        <v/>
      </c>
      <c r="AO272" s="318" t="str">
        <f t="shared" si="119"/>
        <v/>
      </c>
      <c r="AP272" s="10">
        <f>IF(Revised_Input!F272&gt;0,Revised_Input!F272,IF(Input!F272&lt;990000,Input!F272,""))</f>
        <v>0</v>
      </c>
      <c r="AQ272" s="262"/>
      <c r="AS272" s="262"/>
      <c r="AT272" s="259"/>
      <c r="AU272" s="260"/>
      <c r="BL272" s="251"/>
      <c r="BN272" s="251"/>
      <c r="BO272" s="251"/>
    </row>
    <row r="273" spans="1:67">
      <c r="A273" s="67" t="str">
        <f ca="1">OFFSET('day lookup'!$A$1,WEEKDAY(B273)-1,0)</f>
        <v>SAT</v>
      </c>
      <c r="B273" s="28">
        <f>Input!A273</f>
        <v>0</v>
      </c>
      <c r="C273" s="274" t="str">
        <f>IF(D273&lt;&gt;"",interp(D273,AreaCapacity!$A$3:$B$245,2),"")</f>
        <v/>
      </c>
      <c r="D273" s="10">
        <f>IF(AND(Revised_Input!B273&gt;0,Revised_Input!B273&lt;104000),Revised_Input!B273,IF(Input!B273&lt;990000,Input!B273,""))</f>
        <v>0</v>
      </c>
      <c r="E273" s="10">
        <f>IF(Revised_Input!G273&gt;0,Revised_Input!G273/1.9835,IF(Input!G273&lt;990000,Input!G273,""))</f>
        <v>0</v>
      </c>
      <c r="F273" s="10">
        <f>IF(Revised_Input!C273&gt;0,Revised_Input!C273,IF(Input!C273&lt;990000,Input!C273,""))</f>
        <v>0</v>
      </c>
      <c r="G273" s="10">
        <f>IF(Revised_Input!D273&gt;0,Revised_Input!D273,IF(Input!D273&lt;990000,Input!D273,""))</f>
        <v>0</v>
      </c>
      <c r="H273" s="190" t="str">
        <f t="shared" si="96"/>
        <v/>
      </c>
      <c r="I273" s="267" t="str">
        <f t="shared" si="97"/>
        <v/>
      </c>
      <c r="J273" s="417" t="str">
        <f>IF(Input!H273="","",Input!H273)</f>
        <v/>
      </c>
      <c r="K273" s="285" t="str">
        <f t="shared" si="98"/>
        <v/>
      </c>
      <c r="L273" s="181" t="str">
        <f>IF(D273="","",IF(J273="Y",I273+G273,MIN(Input!I273,I273+G273-K273)))</f>
        <v/>
      </c>
      <c r="M273" s="181" t="str">
        <f t="shared" si="99"/>
        <v/>
      </c>
      <c r="N273" s="294">
        <f>IF(Revised_Input!E273&gt;0,Revised_Input!E273,IF(Input!E273&lt;990000,Input!E273,""))</f>
        <v>0</v>
      </c>
      <c r="O273" s="286" t="str">
        <f t="shared" si="100"/>
        <v/>
      </c>
      <c r="P273" s="10" t="str">
        <f t="shared" si="101"/>
        <v/>
      </c>
      <c r="Q273" s="302" t="str">
        <f t="shared" si="102"/>
        <v/>
      </c>
      <c r="R273" s="305" t="str">
        <f>IF(D273="","",IF(J273="Y",Input!M273,0))</f>
        <v/>
      </c>
      <c r="S273" s="288" t="str">
        <f t="shared" si="103"/>
        <v/>
      </c>
      <c r="T273" s="285" t="str">
        <f>IF(D273="","",Input!L273)</f>
        <v/>
      </c>
      <c r="U273" s="288" t="str">
        <f t="shared" si="104"/>
        <v/>
      </c>
      <c r="V273" s="287" t="str">
        <f t="shared" si="105"/>
        <v/>
      </c>
      <c r="W273" s="306" t="str">
        <f t="shared" si="106"/>
        <v/>
      </c>
      <c r="X273" s="132" t="str">
        <f>IF(D273="","",Input!K273)</f>
        <v/>
      </c>
      <c r="Y273" s="288" t="str">
        <f t="shared" si="107"/>
        <v/>
      </c>
      <c r="Z273" s="309" t="str">
        <f t="shared" si="108"/>
        <v/>
      </c>
      <c r="AA273" s="56" t="str">
        <f t="shared" si="109"/>
        <v/>
      </c>
      <c r="AB273" s="56" t="str">
        <f>IF(D273="","",Input!N273)</f>
        <v/>
      </c>
      <c r="AC273" s="56" t="str">
        <f t="shared" si="110"/>
        <v/>
      </c>
      <c r="AD273" s="56" t="str">
        <f>IF(D273="","",Input!J273)</f>
        <v/>
      </c>
      <c r="AE273" s="56" t="str">
        <f t="shared" si="111"/>
        <v/>
      </c>
      <c r="AF273" s="289" t="str">
        <f t="shared" si="112"/>
        <v/>
      </c>
      <c r="AG273" s="19" t="str">
        <f t="shared" si="113"/>
        <v/>
      </c>
      <c r="AH273" s="19" t="str">
        <f t="shared" si="114"/>
        <v/>
      </c>
      <c r="AI273" s="19" t="str">
        <f t="shared" si="115"/>
        <v/>
      </c>
      <c r="AJ273" s="317" t="str">
        <f t="shared" si="116"/>
        <v/>
      </c>
      <c r="AK273" s="56" t="str">
        <f t="shared" si="117"/>
        <v/>
      </c>
      <c r="AL273" s="56" t="str">
        <f>IF(D273="","",IF(AK272&lt;'day lookup'!$I$1,MIN('day lookup'!$I$1-AK272,AJ273)))</f>
        <v/>
      </c>
      <c r="AM273" s="56" t="str">
        <f t="shared" si="118"/>
        <v/>
      </c>
      <c r="AN273" s="56" t="str">
        <f>IF(D273="","",IF(AK273&lt;'day lookup'!$I$1,0,MIN(AK273-'day lookup'!$I$1,AJ273)))</f>
        <v/>
      </c>
      <c r="AO273" s="318" t="str">
        <f t="shared" si="119"/>
        <v/>
      </c>
      <c r="AP273" s="10">
        <f>IF(Revised_Input!F273&gt;0,Revised_Input!F273,IF(Input!F273&lt;990000,Input!F273,""))</f>
        <v>0</v>
      </c>
      <c r="AQ273" s="262"/>
      <c r="AS273" s="262"/>
      <c r="AT273" s="259"/>
      <c r="AU273" s="260"/>
      <c r="BL273" s="251"/>
      <c r="BN273" s="251"/>
      <c r="BO273" s="251"/>
    </row>
    <row r="274" spans="1:67">
      <c r="A274" s="67" t="str">
        <f ca="1">OFFSET('day lookup'!$A$1,WEEKDAY(B274)-1,0)</f>
        <v>SAT</v>
      </c>
      <c r="B274" s="28">
        <f>Input!A274</f>
        <v>0</v>
      </c>
      <c r="C274" s="274" t="str">
        <f>IF(D274&lt;&gt;"",interp(D274,AreaCapacity!$A$3:$B$245,2),"")</f>
        <v/>
      </c>
      <c r="D274" s="10">
        <f>IF(AND(Revised_Input!B274&gt;0,Revised_Input!B274&lt;104000),Revised_Input!B274,IF(Input!B274&lt;990000,Input!B274,""))</f>
        <v>0</v>
      </c>
      <c r="E274" s="10">
        <f>IF(Revised_Input!G274&gt;0,Revised_Input!G274/1.9835,IF(Input!G274&lt;990000,Input!G274,""))</f>
        <v>0</v>
      </c>
      <c r="F274" s="10">
        <f>IF(Revised_Input!C274&gt;0,Revised_Input!C274,IF(Input!C274&lt;990000,Input!C274,""))</f>
        <v>0</v>
      </c>
      <c r="G274" s="10">
        <f>IF(Revised_Input!D274&gt;0,Revised_Input!D274,IF(Input!D274&lt;990000,Input!D274,""))</f>
        <v>0</v>
      </c>
      <c r="H274" s="190" t="str">
        <f t="shared" si="96"/>
        <v/>
      </c>
      <c r="I274" s="267" t="str">
        <f t="shared" si="97"/>
        <v/>
      </c>
      <c r="J274" s="417" t="str">
        <f>IF(Input!H274="","",Input!H274)</f>
        <v/>
      </c>
      <c r="K274" s="285" t="str">
        <f t="shared" si="98"/>
        <v/>
      </c>
      <c r="L274" s="181" t="str">
        <f>IF(D274="","",IF(J274="Y",I274+G274,MIN(Input!I274,I274+G274-K274)))</f>
        <v/>
      </c>
      <c r="M274" s="181" t="str">
        <f t="shared" si="99"/>
        <v/>
      </c>
      <c r="N274" s="294">
        <f>IF(Revised_Input!E274&gt;0,Revised_Input!E274,IF(Input!E274&lt;990000,Input!E274,""))</f>
        <v>0</v>
      </c>
      <c r="O274" s="286" t="str">
        <f t="shared" si="100"/>
        <v/>
      </c>
      <c r="P274" s="10" t="str">
        <f t="shared" si="101"/>
        <v/>
      </c>
      <c r="Q274" s="302" t="str">
        <f t="shared" si="102"/>
        <v/>
      </c>
      <c r="R274" s="305" t="str">
        <f>IF(D274="","",IF(J274="Y",Input!M274,0))</f>
        <v/>
      </c>
      <c r="S274" s="288" t="str">
        <f t="shared" si="103"/>
        <v/>
      </c>
      <c r="T274" s="285" t="str">
        <f>IF(D274="","",Input!L274)</f>
        <v/>
      </c>
      <c r="U274" s="288" t="str">
        <f t="shared" si="104"/>
        <v/>
      </c>
      <c r="V274" s="287" t="str">
        <f t="shared" si="105"/>
        <v/>
      </c>
      <c r="W274" s="306" t="str">
        <f t="shared" si="106"/>
        <v/>
      </c>
      <c r="X274" s="132" t="str">
        <f>IF(D274="","",Input!K274)</f>
        <v/>
      </c>
      <c r="Y274" s="288" t="str">
        <f t="shared" si="107"/>
        <v/>
      </c>
      <c r="Z274" s="309" t="str">
        <f t="shared" si="108"/>
        <v/>
      </c>
      <c r="AA274" s="56" t="str">
        <f t="shared" si="109"/>
        <v/>
      </c>
      <c r="AB274" s="56" t="str">
        <f>IF(D274="","",Input!N274)</f>
        <v/>
      </c>
      <c r="AC274" s="56" t="str">
        <f t="shared" si="110"/>
        <v/>
      </c>
      <c r="AD274" s="56" t="str">
        <f>IF(D274="","",Input!J274)</f>
        <v/>
      </c>
      <c r="AE274" s="56" t="str">
        <f t="shared" si="111"/>
        <v/>
      </c>
      <c r="AF274" s="289" t="str">
        <f t="shared" si="112"/>
        <v/>
      </c>
      <c r="AG274" s="19" t="str">
        <f t="shared" si="113"/>
        <v/>
      </c>
      <c r="AH274" s="19" t="str">
        <f t="shared" si="114"/>
        <v/>
      </c>
      <c r="AI274" s="19" t="str">
        <f t="shared" si="115"/>
        <v/>
      </c>
      <c r="AJ274" s="317" t="str">
        <f t="shared" si="116"/>
        <v/>
      </c>
      <c r="AK274" s="56" t="str">
        <f t="shared" si="117"/>
        <v/>
      </c>
      <c r="AL274" s="56" t="str">
        <f>IF(D274="","",IF(AK273&lt;'day lookup'!$I$1,MIN('day lookup'!$I$1-AK273,AJ274)))</f>
        <v/>
      </c>
      <c r="AM274" s="56" t="str">
        <f t="shared" si="118"/>
        <v/>
      </c>
      <c r="AN274" s="56" t="str">
        <f>IF(D274="","",IF(AK274&lt;'day lookup'!$I$1,0,MIN(AK274-'day lookup'!$I$1,AJ274)))</f>
        <v/>
      </c>
      <c r="AO274" s="318" t="str">
        <f t="shared" si="119"/>
        <v/>
      </c>
      <c r="AP274" s="10">
        <f>IF(Revised_Input!F274&gt;0,Revised_Input!F274,IF(Input!F274&lt;990000,Input!F274,""))</f>
        <v>0</v>
      </c>
      <c r="AQ274" s="262"/>
      <c r="AS274" s="262"/>
      <c r="AT274" s="259"/>
      <c r="AU274" s="260"/>
      <c r="BL274" s="251"/>
      <c r="BN274" s="251"/>
      <c r="BO274" s="251"/>
    </row>
    <row r="275" spans="1:67">
      <c r="A275" s="67" t="str">
        <f ca="1">OFFSET('day lookup'!$A$1,WEEKDAY(B275)-1,0)</f>
        <v>SAT</v>
      </c>
      <c r="B275" s="28">
        <f>Input!A275</f>
        <v>0</v>
      </c>
      <c r="C275" s="274" t="str">
        <f>IF(D275&lt;&gt;"",interp(D275,AreaCapacity!$A$3:$B$245,2),"")</f>
        <v/>
      </c>
      <c r="D275" s="10">
        <f>IF(AND(Revised_Input!B275&gt;0,Revised_Input!B275&lt;104000),Revised_Input!B275,IF(Input!B275&lt;990000,Input!B275,""))</f>
        <v>0</v>
      </c>
      <c r="E275" s="10">
        <f>IF(Revised_Input!G275&gt;0,Revised_Input!G275/1.9835,IF(Input!G275&lt;990000,Input!G275,""))</f>
        <v>0</v>
      </c>
      <c r="F275" s="10">
        <f>IF(Revised_Input!C275&gt;0,Revised_Input!C275,IF(Input!C275&lt;990000,Input!C275,""))</f>
        <v>0</v>
      </c>
      <c r="G275" s="10">
        <f>IF(Revised_Input!D275&gt;0,Revised_Input!D275,IF(Input!D275&lt;990000,Input!D275,""))</f>
        <v>0</v>
      </c>
      <c r="H275" s="190" t="str">
        <f t="shared" si="96"/>
        <v/>
      </c>
      <c r="I275" s="267" t="str">
        <f t="shared" si="97"/>
        <v/>
      </c>
      <c r="J275" s="417" t="str">
        <f>IF(Input!H275="","",Input!H275)</f>
        <v/>
      </c>
      <c r="K275" s="285" t="str">
        <f t="shared" si="98"/>
        <v/>
      </c>
      <c r="L275" s="181" t="str">
        <f>IF(D275="","",IF(J275="Y",I275+G275,MIN(Input!I275,I275+G275-K275)))</f>
        <v/>
      </c>
      <c r="M275" s="181" t="str">
        <f t="shared" si="99"/>
        <v/>
      </c>
      <c r="N275" s="294">
        <f>IF(Revised_Input!E275&gt;0,Revised_Input!E275,IF(Input!E275&lt;990000,Input!E275,""))</f>
        <v>0</v>
      </c>
      <c r="O275" s="286" t="str">
        <f t="shared" si="100"/>
        <v/>
      </c>
      <c r="P275" s="10" t="str">
        <f t="shared" si="101"/>
        <v/>
      </c>
      <c r="Q275" s="302" t="str">
        <f t="shared" si="102"/>
        <v/>
      </c>
      <c r="R275" s="305" t="str">
        <f>IF(D275="","",IF(J275="Y",Input!M275,0))</f>
        <v/>
      </c>
      <c r="S275" s="288" t="str">
        <f t="shared" si="103"/>
        <v/>
      </c>
      <c r="T275" s="285" t="str">
        <f>IF(D275="","",Input!L275)</f>
        <v/>
      </c>
      <c r="U275" s="288" t="str">
        <f t="shared" si="104"/>
        <v/>
      </c>
      <c r="V275" s="287" t="str">
        <f t="shared" si="105"/>
        <v/>
      </c>
      <c r="W275" s="306" t="str">
        <f t="shared" si="106"/>
        <v/>
      </c>
      <c r="X275" s="132" t="str">
        <f>IF(D275="","",Input!K275)</f>
        <v/>
      </c>
      <c r="Y275" s="288" t="str">
        <f t="shared" si="107"/>
        <v/>
      </c>
      <c r="Z275" s="309" t="str">
        <f t="shared" si="108"/>
        <v/>
      </c>
      <c r="AA275" s="56" t="str">
        <f t="shared" si="109"/>
        <v/>
      </c>
      <c r="AB275" s="56" t="str">
        <f>IF(D275="","",Input!N275)</f>
        <v/>
      </c>
      <c r="AC275" s="56" t="str">
        <f t="shared" si="110"/>
        <v/>
      </c>
      <c r="AD275" s="56" t="str">
        <f>IF(D275="","",Input!J275)</f>
        <v/>
      </c>
      <c r="AE275" s="56" t="str">
        <f t="shared" si="111"/>
        <v/>
      </c>
      <c r="AF275" s="289" t="str">
        <f t="shared" si="112"/>
        <v/>
      </c>
      <c r="AG275" s="19" t="str">
        <f t="shared" si="113"/>
        <v/>
      </c>
      <c r="AH275" s="19" t="str">
        <f t="shared" si="114"/>
        <v/>
      </c>
      <c r="AI275" s="19" t="str">
        <f t="shared" si="115"/>
        <v/>
      </c>
      <c r="AJ275" s="317" t="str">
        <f t="shared" si="116"/>
        <v/>
      </c>
      <c r="AK275" s="56" t="str">
        <f t="shared" si="117"/>
        <v/>
      </c>
      <c r="AL275" s="56" t="str">
        <f>IF(D275="","",IF(AK274&lt;'day lookup'!$I$1,MIN('day lookup'!$I$1-AK274,AJ275)))</f>
        <v/>
      </c>
      <c r="AM275" s="56" t="str">
        <f t="shared" si="118"/>
        <v/>
      </c>
      <c r="AN275" s="56" t="str">
        <f>IF(D275="","",IF(AK275&lt;'day lookup'!$I$1,0,MIN(AK275-'day lookup'!$I$1,AJ275)))</f>
        <v/>
      </c>
      <c r="AO275" s="318" t="str">
        <f t="shared" si="119"/>
        <v/>
      </c>
      <c r="AP275" s="10">
        <f>IF(Revised_Input!F275&gt;0,Revised_Input!F275,IF(Input!F275&lt;990000,Input!F275,""))</f>
        <v>0</v>
      </c>
      <c r="AQ275" s="262"/>
      <c r="AS275" s="262"/>
      <c r="AT275" s="259"/>
      <c r="AU275" s="260"/>
      <c r="BL275" s="251"/>
      <c r="BN275" s="251"/>
      <c r="BO275" s="251"/>
    </row>
    <row r="276" spans="1:67">
      <c r="A276" s="67" t="str">
        <f ca="1">OFFSET('day lookup'!$A$1,WEEKDAY(B276)-1,0)</f>
        <v>SAT</v>
      </c>
      <c r="B276" s="28">
        <f>Input!A276</f>
        <v>0</v>
      </c>
      <c r="C276" s="274" t="str">
        <f>IF(D276&lt;&gt;"",interp(D276,AreaCapacity!$A$3:$B$245,2),"")</f>
        <v/>
      </c>
      <c r="D276" s="10">
        <f>IF(AND(Revised_Input!B276&gt;0,Revised_Input!B276&lt;104000),Revised_Input!B276,IF(Input!B276&lt;990000,Input!B276,""))</f>
        <v>0</v>
      </c>
      <c r="E276" s="10">
        <f>IF(Revised_Input!G276&gt;0,Revised_Input!G276/1.9835,IF(Input!G276&lt;990000,Input!G276,""))</f>
        <v>0</v>
      </c>
      <c r="F276" s="10">
        <f>IF(Revised_Input!C276&gt;0,Revised_Input!C276,IF(Input!C276&lt;990000,Input!C276,""))</f>
        <v>0</v>
      </c>
      <c r="G276" s="10">
        <f>IF(Revised_Input!D276&gt;0,Revised_Input!D276,IF(Input!D276&lt;990000,Input!D276,""))</f>
        <v>0</v>
      </c>
      <c r="H276" s="190" t="str">
        <f t="shared" si="96"/>
        <v/>
      </c>
      <c r="I276" s="267" t="str">
        <f t="shared" si="97"/>
        <v/>
      </c>
      <c r="J276" s="417" t="str">
        <f>IF(Input!H276="","",Input!H276)</f>
        <v/>
      </c>
      <c r="K276" s="285" t="str">
        <f t="shared" si="98"/>
        <v/>
      </c>
      <c r="L276" s="181" t="str">
        <f>IF(D276="","",IF(J276="Y",I276+G276,MIN(Input!I276,I276+G276-K276)))</f>
        <v/>
      </c>
      <c r="M276" s="181" t="str">
        <f t="shared" si="99"/>
        <v/>
      </c>
      <c r="N276" s="294">
        <f>IF(Revised_Input!E276&gt;0,Revised_Input!E276,IF(Input!E276&lt;990000,Input!E276,""))</f>
        <v>0</v>
      </c>
      <c r="O276" s="286" t="str">
        <f t="shared" si="100"/>
        <v/>
      </c>
      <c r="P276" s="10" t="str">
        <f t="shared" si="101"/>
        <v/>
      </c>
      <c r="Q276" s="302" t="str">
        <f t="shared" si="102"/>
        <v/>
      </c>
      <c r="R276" s="305" t="str">
        <f>IF(D276="","",IF(J276="Y",Input!M276,0))</f>
        <v/>
      </c>
      <c r="S276" s="288" t="str">
        <f t="shared" si="103"/>
        <v/>
      </c>
      <c r="T276" s="285" t="str">
        <f>IF(D276="","",Input!L276)</f>
        <v/>
      </c>
      <c r="U276" s="288" t="str">
        <f t="shared" si="104"/>
        <v/>
      </c>
      <c r="V276" s="287" t="str">
        <f t="shared" si="105"/>
        <v/>
      </c>
      <c r="W276" s="306" t="str">
        <f t="shared" si="106"/>
        <v/>
      </c>
      <c r="X276" s="132" t="str">
        <f>IF(D276="","",Input!K276)</f>
        <v/>
      </c>
      <c r="Y276" s="288" t="str">
        <f t="shared" si="107"/>
        <v/>
      </c>
      <c r="Z276" s="309" t="str">
        <f t="shared" si="108"/>
        <v/>
      </c>
      <c r="AA276" s="56" t="str">
        <f t="shared" si="109"/>
        <v/>
      </c>
      <c r="AB276" s="56" t="str">
        <f>IF(D276="","",Input!N276)</f>
        <v/>
      </c>
      <c r="AC276" s="56" t="str">
        <f t="shared" si="110"/>
        <v/>
      </c>
      <c r="AD276" s="56" t="str">
        <f>IF(D276="","",Input!J276)</f>
        <v/>
      </c>
      <c r="AE276" s="56" t="str">
        <f t="shared" si="111"/>
        <v/>
      </c>
      <c r="AF276" s="289" t="str">
        <f t="shared" si="112"/>
        <v/>
      </c>
      <c r="AG276" s="19" t="str">
        <f t="shared" si="113"/>
        <v/>
      </c>
      <c r="AH276" s="19" t="str">
        <f t="shared" si="114"/>
        <v/>
      </c>
      <c r="AI276" s="19" t="str">
        <f t="shared" si="115"/>
        <v/>
      </c>
      <c r="AJ276" s="317" t="str">
        <f t="shared" si="116"/>
        <v/>
      </c>
      <c r="AK276" s="56" t="str">
        <f t="shared" si="117"/>
        <v/>
      </c>
      <c r="AL276" s="56" t="str">
        <f>IF(D276="","",IF(AK275&lt;'day lookup'!$I$1,MIN('day lookup'!$I$1-AK275,AJ276)))</f>
        <v/>
      </c>
      <c r="AM276" s="56" t="str">
        <f t="shared" si="118"/>
        <v/>
      </c>
      <c r="AN276" s="56" t="str">
        <f>IF(D276="","",IF(AK276&lt;'day lookup'!$I$1,0,MIN(AK276-'day lookup'!$I$1,AJ276)))</f>
        <v/>
      </c>
      <c r="AO276" s="318" t="str">
        <f t="shared" si="119"/>
        <v/>
      </c>
      <c r="AP276" s="10">
        <f>IF(Revised_Input!F276&gt;0,Revised_Input!F276,IF(Input!F276&lt;990000,Input!F276,""))</f>
        <v>0</v>
      </c>
      <c r="AQ276" s="262"/>
      <c r="AS276" s="262"/>
      <c r="AT276" s="259"/>
      <c r="AU276" s="260"/>
      <c r="BL276" s="251"/>
      <c r="BN276" s="251"/>
      <c r="BO276" s="251"/>
    </row>
    <row r="277" spans="1:67">
      <c r="A277" s="67" t="str">
        <f ca="1">OFFSET('day lookup'!$A$1,WEEKDAY(B277)-1,0)</f>
        <v>SAT</v>
      </c>
      <c r="B277" s="28">
        <f>Input!A277</f>
        <v>0</v>
      </c>
      <c r="C277" s="274" t="str">
        <f>IF(D277&lt;&gt;"",interp(D277,AreaCapacity!$A$3:$B$245,2),"")</f>
        <v/>
      </c>
      <c r="D277" s="10">
        <f>IF(AND(Revised_Input!B277&gt;0,Revised_Input!B277&lt;104000),Revised_Input!B277,IF(Input!B277&lt;990000,Input!B277,""))</f>
        <v>0</v>
      </c>
      <c r="E277" s="10">
        <f>IF(Revised_Input!G277&gt;0,Revised_Input!G277/1.9835,IF(Input!G277&lt;990000,Input!G277,""))</f>
        <v>0</v>
      </c>
      <c r="F277" s="10">
        <f>IF(Revised_Input!C277&gt;0,Revised_Input!C277,IF(Input!C277&lt;990000,Input!C277,""))</f>
        <v>0</v>
      </c>
      <c r="G277" s="10">
        <f>IF(Revised_Input!D277&gt;0,Revised_Input!D277,IF(Input!D277&lt;990000,Input!D277,""))</f>
        <v>0</v>
      </c>
      <c r="H277" s="190" t="str">
        <f t="shared" si="96"/>
        <v/>
      </c>
      <c r="I277" s="267" t="str">
        <f t="shared" si="97"/>
        <v/>
      </c>
      <c r="J277" s="417" t="str">
        <f>IF(Input!H277="","",Input!H277)</f>
        <v/>
      </c>
      <c r="K277" s="285" t="str">
        <f t="shared" si="98"/>
        <v/>
      </c>
      <c r="L277" s="181" t="str">
        <f>IF(D277="","",IF(J277="Y",I277+G277,MIN(Input!I277,I277+G277-K277)))</f>
        <v/>
      </c>
      <c r="M277" s="181" t="str">
        <f t="shared" si="99"/>
        <v/>
      </c>
      <c r="N277" s="294">
        <f>IF(Revised_Input!E277&gt;0,Revised_Input!E277,IF(Input!E277&lt;990000,Input!E277,""))</f>
        <v>0</v>
      </c>
      <c r="O277" s="286" t="str">
        <f t="shared" si="100"/>
        <v/>
      </c>
      <c r="P277" s="10" t="str">
        <f t="shared" si="101"/>
        <v/>
      </c>
      <c r="Q277" s="302" t="str">
        <f t="shared" si="102"/>
        <v/>
      </c>
      <c r="R277" s="305" t="str">
        <f>IF(D277="","",IF(J277="Y",Input!M277,0))</f>
        <v/>
      </c>
      <c r="S277" s="288" t="str">
        <f t="shared" si="103"/>
        <v/>
      </c>
      <c r="T277" s="285" t="str">
        <f>IF(D277="","",Input!L277)</f>
        <v/>
      </c>
      <c r="U277" s="288" t="str">
        <f t="shared" si="104"/>
        <v/>
      </c>
      <c r="V277" s="287" t="str">
        <f t="shared" si="105"/>
        <v/>
      </c>
      <c r="W277" s="306" t="str">
        <f t="shared" si="106"/>
        <v/>
      </c>
      <c r="X277" s="132" t="str">
        <f>IF(D277="","",Input!K277)</f>
        <v/>
      </c>
      <c r="Y277" s="288" t="str">
        <f t="shared" si="107"/>
        <v/>
      </c>
      <c r="Z277" s="309" t="str">
        <f t="shared" si="108"/>
        <v/>
      </c>
      <c r="AA277" s="56" t="str">
        <f t="shared" si="109"/>
        <v/>
      </c>
      <c r="AB277" s="56" t="str">
        <f>IF(D277="","",Input!N277)</f>
        <v/>
      </c>
      <c r="AC277" s="56" t="str">
        <f t="shared" si="110"/>
        <v/>
      </c>
      <c r="AD277" s="56" t="str">
        <f>IF(D277="","",Input!J277)</f>
        <v/>
      </c>
      <c r="AE277" s="56" t="str">
        <f t="shared" si="111"/>
        <v/>
      </c>
      <c r="AF277" s="289" t="str">
        <f t="shared" si="112"/>
        <v/>
      </c>
      <c r="AG277" s="19" t="str">
        <f t="shared" si="113"/>
        <v/>
      </c>
      <c r="AH277" s="19" t="str">
        <f t="shared" si="114"/>
        <v/>
      </c>
      <c r="AI277" s="19" t="str">
        <f t="shared" si="115"/>
        <v/>
      </c>
      <c r="AJ277" s="317" t="str">
        <f t="shared" si="116"/>
        <v/>
      </c>
      <c r="AK277" s="56" t="str">
        <f t="shared" si="117"/>
        <v/>
      </c>
      <c r="AL277" s="56" t="str">
        <f>IF(D277="","",IF(AK276&lt;'day lookup'!$I$1,MIN('day lookup'!$I$1-AK276,AJ277)))</f>
        <v/>
      </c>
      <c r="AM277" s="56" t="str">
        <f t="shared" si="118"/>
        <v/>
      </c>
      <c r="AN277" s="56" t="str">
        <f>IF(D277="","",IF(AK277&lt;'day lookup'!$I$1,0,MIN(AK277-'day lookup'!$I$1,AJ277)))</f>
        <v/>
      </c>
      <c r="AO277" s="318" t="str">
        <f t="shared" si="119"/>
        <v/>
      </c>
      <c r="AP277" s="10">
        <f>IF(Revised_Input!F277&gt;0,Revised_Input!F277,IF(Input!F277&lt;990000,Input!F277,""))</f>
        <v>0</v>
      </c>
      <c r="AQ277" s="262"/>
      <c r="AS277" s="262"/>
      <c r="AT277" s="259"/>
      <c r="AU277" s="260"/>
      <c r="BL277" s="251"/>
      <c r="BN277" s="251"/>
      <c r="BO277" s="251"/>
    </row>
    <row r="278" spans="1:67">
      <c r="A278" s="67" t="str">
        <f ca="1">OFFSET('day lookup'!$A$1,WEEKDAY(B278)-1,0)</f>
        <v>SAT</v>
      </c>
      <c r="B278" s="28">
        <f>Input!A278</f>
        <v>0</v>
      </c>
      <c r="C278" s="274" t="str">
        <f>IF(D278&lt;&gt;"",interp(D278,AreaCapacity!$A$3:$B$245,2),"")</f>
        <v/>
      </c>
      <c r="D278" s="10">
        <f>IF(AND(Revised_Input!B278&gt;0,Revised_Input!B278&lt;104000),Revised_Input!B278,IF(Input!B278&lt;990000,Input!B278,""))</f>
        <v>0</v>
      </c>
      <c r="E278" s="10">
        <f>IF(Revised_Input!G278&gt;0,Revised_Input!G278/1.9835,IF(Input!G278&lt;990000,Input!G278,""))</f>
        <v>0</v>
      </c>
      <c r="F278" s="10">
        <f>IF(Revised_Input!C278&gt;0,Revised_Input!C278,IF(Input!C278&lt;990000,Input!C278,""))</f>
        <v>0</v>
      </c>
      <c r="G278" s="10">
        <f>IF(Revised_Input!D278&gt;0,Revised_Input!D278,IF(Input!D278&lt;990000,Input!D278,""))</f>
        <v>0</v>
      </c>
      <c r="H278" s="190" t="str">
        <f t="shared" si="96"/>
        <v/>
      </c>
      <c r="I278" s="267" t="str">
        <f t="shared" si="97"/>
        <v/>
      </c>
      <c r="J278" s="417" t="str">
        <f>IF(Input!H278="","",Input!H278)</f>
        <v/>
      </c>
      <c r="K278" s="285" t="str">
        <f t="shared" si="98"/>
        <v/>
      </c>
      <c r="L278" s="181" t="str">
        <f>IF(D278="","",IF(J278="Y",I278+G278,MIN(Input!I278,I278+G278-K278)))</f>
        <v/>
      </c>
      <c r="M278" s="181" t="str">
        <f t="shared" si="99"/>
        <v/>
      </c>
      <c r="N278" s="294">
        <f>IF(Revised_Input!E278&gt;0,Revised_Input!E278,IF(Input!E278&lt;990000,Input!E278,""))</f>
        <v>0</v>
      </c>
      <c r="O278" s="286" t="str">
        <f t="shared" si="100"/>
        <v/>
      </c>
      <c r="P278" s="10" t="str">
        <f t="shared" si="101"/>
        <v/>
      </c>
      <c r="Q278" s="302" t="str">
        <f t="shared" si="102"/>
        <v/>
      </c>
      <c r="R278" s="305" t="str">
        <f>IF(D278="","",IF(J278="Y",Input!M278,0))</f>
        <v/>
      </c>
      <c r="S278" s="288" t="str">
        <f t="shared" si="103"/>
        <v/>
      </c>
      <c r="T278" s="285" t="str">
        <f>IF(D278="","",Input!L278)</f>
        <v/>
      </c>
      <c r="U278" s="288" t="str">
        <f t="shared" si="104"/>
        <v/>
      </c>
      <c r="V278" s="287" t="str">
        <f t="shared" si="105"/>
        <v/>
      </c>
      <c r="W278" s="306" t="str">
        <f t="shared" si="106"/>
        <v/>
      </c>
      <c r="X278" s="132" t="str">
        <f>IF(D278="","",Input!K278)</f>
        <v/>
      </c>
      <c r="Y278" s="288" t="str">
        <f t="shared" si="107"/>
        <v/>
      </c>
      <c r="Z278" s="309" t="str">
        <f t="shared" si="108"/>
        <v/>
      </c>
      <c r="AA278" s="56" t="str">
        <f t="shared" si="109"/>
        <v/>
      </c>
      <c r="AB278" s="56" t="str">
        <f>IF(D278="","",Input!N278)</f>
        <v/>
      </c>
      <c r="AC278" s="56" t="str">
        <f t="shared" si="110"/>
        <v/>
      </c>
      <c r="AD278" s="56" t="str">
        <f>IF(D278="","",Input!J278)</f>
        <v/>
      </c>
      <c r="AE278" s="56" t="str">
        <f t="shared" si="111"/>
        <v/>
      </c>
      <c r="AF278" s="289" t="str">
        <f t="shared" si="112"/>
        <v/>
      </c>
      <c r="AG278" s="19" t="str">
        <f t="shared" si="113"/>
        <v/>
      </c>
      <c r="AH278" s="19" t="str">
        <f t="shared" si="114"/>
        <v/>
      </c>
      <c r="AI278" s="19" t="str">
        <f t="shared" si="115"/>
        <v/>
      </c>
      <c r="AJ278" s="317" t="str">
        <f t="shared" si="116"/>
        <v/>
      </c>
      <c r="AK278" s="56" t="str">
        <f t="shared" si="117"/>
        <v/>
      </c>
      <c r="AL278" s="56" t="str">
        <f>IF(D278="","",IF(AK277&lt;'day lookup'!$I$1,MIN('day lookup'!$I$1-AK277,AJ278)))</f>
        <v/>
      </c>
      <c r="AM278" s="56" t="str">
        <f t="shared" si="118"/>
        <v/>
      </c>
      <c r="AN278" s="56" t="str">
        <f>IF(D278="","",IF(AK278&lt;'day lookup'!$I$1,0,MIN(AK278-'day lookup'!$I$1,AJ278)))</f>
        <v/>
      </c>
      <c r="AO278" s="318" t="str">
        <f t="shared" si="119"/>
        <v/>
      </c>
      <c r="AP278" s="10">
        <f>IF(Revised_Input!F278&gt;0,Revised_Input!F278,IF(Input!F278&lt;990000,Input!F278,""))</f>
        <v>0</v>
      </c>
      <c r="AQ278" s="262"/>
      <c r="AS278" s="262"/>
      <c r="AT278" s="259"/>
      <c r="AU278" s="260"/>
      <c r="BL278" s="251"/>
      <c r="BN278" s="251"/>
      <c r="BO278" s="251"/>
    </row>
    <row r="279" spans="1:67">
      <c r="A279" s="67" t="str">
        <f ca="1">OFFSET('day lookup'!$A$1,WEEKDAY(B279)-1,0)</f>
        <v>SAT</v>
      </c>
      <c r="B279" s="28">
        <f>Input!A279</f>
        <v>0</v>
      </c>
      <c r="C279" s="274" t="str">
        <f>IF(D279&lt;&gt;"",interp(D279,AreaCapacity!$A$3:$B$245,2),"")</f>
        <v/>
      </c>
      <c r="D279" s="10">
        <f>IF(AND(Revised_Input!B279&gt;0,Revised_Input!B279&lt;104000),Revised_Input!B279,IF(Input!B279&lt;990000,Input!B279,""))</f>
        <v>0</v>
      </c>
      <c r="E279" s="10">
        <f>IF(Revised_Input!G279&gt;0,Revised_Input!G279/1.9835,IF(Input!G279&lt;990000,Input!G279,""))</f>
        <v>0</v>
      </c>
      <c r="F279" s="10">
        <f>IF(Revised_Input!C279&gt;0,Revised_Input!C279,IF(Input!C279&lt;990000,Input!C279,""))</f>
        <v>0</v>
      </c>
      <c r="G279" s="10">
        <f>IF(Revised_Input!D279&gt;0,Revised_Input!D279,IF(Input!D279&lt;990000,Input!D279,""))</f>
        <v>0</v>
      </c>
      <c r="H279" s="190" t="str">
        <f t="shared" si="96"/>
        <v/>
      </c>
      <c r="I279" s="267" t="str">
        <f t="shared" si="97"/>
        <v/>
      </c>
      <c r="J279" s="417" t="str">
        <f>IF(Input!H279="","",Input!H279)</f>
        <v/>
      </c>
      <c r="K279" s="285" t="str">
        <f t="shared" si="98"/>
        <v/>
      </c>
      <c r="L279" s="181" t="str">
        <f>IF(D279="","",IF(J279="Y",I279+G279,MIN(Input!I279,I279+G279-K279)))</f>
        <v/>
      </c>
      <c r="M279" s="181" t="str">
        <f t="shared" si="99"/>
        <v/>
      </c>
      <c r="N279" s="294">
        <f>IF(Revised_Input!E279&gt;0,Revised_Input!E279,IF(Input!E279&lt;990000,Input!E279,""))</f>
        <v>0</v>
      </c>
      <c r="O279" s="286" t="str">
        <f t="shared" si="100"/>
        <v/>
      </c>
      <c r="P279" s="10" t="str">
        <f t="shared" si="101"/>
        <v/>
      </c>
      <c r="Q279" s="302" t="str">
        <f t="shared" si="102"/>
        <v/>
      </c>
      <c r="R279" s="305" t="str">
        <f>IF(D279="","",IF(J279="Y",Input!M279,0))</f>
        <v/>
      </c>
      <c r="S279" s="288" t="str">
        <f t="shared" si="103"/>
        <v/>
      </c>
      <c r="T279" s="285" t="str">
        <f>IF(D279="","",Input!L279)</f>
        <v/>
      </c>
      <c r="U279" s="288" t="str">
        <f t="shared" si="104"/>
        <v/>
      </c>
      <c r="V279" s="287" t="str">
        <f t="shared" si="105"/>
        <v/>
      </c>
      <c r="W279" s="306" t="str">
        <f t="shared" si="106"/>
        <v/>
      </c>
      <c r="X279" s="132" t="str">
        <f>IF(D279="","",Input!K279)</f>
        <v/>
      </c>
      <c r="Y279" s="288" t="str">
        <f t="shared" si="107"/>
        <v/>
      </c>
      <c r="Z279" s="309" t="str">
        <f t="shared" si="108"/>
        <v/>
      </c>
      <c r="AA279" s="56" t="str">
        <f t="shared" si="109"/>
        <v/>
      </c>
      <c r="AB279" s="56" t="str">
        <f>IF(D279="","",Input!N279)</f>
        <v/>
      </c>
      <c r="AC279" s="56" t="str">
        <f t="shared" si="110"/>
        <v/>
      </c>
      <c r="AD279" s="56" t="str">
        <f>IF(D279="","",Input!J279)</f>
        <v/>
      </c>
      <c r="AE279" s="56" t="str">
        <f t="shared" si="111"/>
        <v/>
      </c>
      <c r="AF279" s="289" t="str">
        <f t="shared" si="112"/>
        <v/>
      </c>
      <c r="AG279" s="19" t="str">
        <f t="shared" si="113"/>
        <v/>
      </c>
      <c r="AH279" s="19" t="str">
        <f t="shared" si="114"/>
        <v/>
      </c>
      <c r="AI279" s="19" t="str">
        <f t="shared" si="115"/>
        <v/>
      </c>
      <c r="AJ279" s="317" t="str">
        <f t="shared" si="116"/>
        <v/>
      </c>
      <c r="AK279" s="56" t="str">
        <f t="shared" si="117"/>
        <v/>
      </c>
      <c r="AL279" s="56" t="str">
        <f>IF(D279="","",IF(AK278&lt;'day lookup'!$I$1,MIN('day lookup'!$I$1-AK278,AJ279)))</f>
        <v/>
      </c>
      <c r="AM279" s="56" t="str">
        <f t="shared" si="118"/>
        <v/>
      </c>
      <c r="AN279" s="56" t="str">
        <f>IF(D279="","",IF(AK279&lt;'day lookup'!$I$1,0,MIN(AK279-'day lookup'!$I$1,AJ279)))</f>
        <v/>
      </c>
      <c r="AO279" s="318" t="str">
        <f t="shared" si="119"/>
        <v/>
      </c>
      <c r="AP279" s="10">
        <f>IF(Revised_Input!F279&gt;0,Revised_Input!F279,IF(Input!F279&lt;990000,Input!F279,""))</f>
        <v>0</v>
      </c>
      <c r="AQ279" s="262"/>
      <c r="AS279" s="262"/>
      <c r="AT279" s="259"/>
      <c r="AU279" s="260"/>
      <c r="BL279" s="251"/>
      <c r="BN279" s="251"/>
      <c r="BO279" s="251"/>
    </row>
    <row r="280" spans="1:67">
      <c r="A280" s="67" t="str">
        <f ca="1">OFFSET('day lookup'!$A$1,WEEKDAY(B280)-1,0)</f>
        <v>SAT</v>
      </c>
      <c r="B280" s="28">
        <f>Input!A280</f>
        <v>0</v>
      </c>
      <c r="C280" s="274" t="str">
        <f>IF(D280&lt;&gt;"",interp(D280,AreaCapacity!$A$3:$B$245,2),"")</f>
        <v/>
      </c>
      <c r="D280" s="10">
        <f>IF(AND(Revised_Input!B280&gt;0,Revised_Input!B280&lt;104000),Revised_Input!B280,IF(Input!B280&lt;990000,Input!B280,""))</f>
        <v>0</v>
      </c>
      <c r="E280" s="10">
        <f>IF(Revised_Input!G280&gt;0,Revised_Input!G280/1.9835,IF(Input!G280&lt;990000,Input!G280,""))</f>
        <v>0</v>
      </c>
      <c r="F280" s="10">
        <f>IF(Revised_Input!C280&gt;0,Revised_Input!C280,IF(Input!C280&lt;990000,Input!C280,""))</f>
        <v>0</v>
      </c>
      <c r="G280" s="10">
        <f>IF(Revised_Input!D280&gt;0,Revised_Input!D280,IF(Input!D280&lt;990000,Input!D280,""))</f>
        <v>0</v>
      </c>
      <c r="H280" s="190" t="str">
        <f t="shared" si="96"/>
        <v/>
      </c>
      <c r="I280" s="267" t="str">
        <f t="shared" si="97"/>
        <v/>
      </c>
      <c r="J280" s="417" t="str">
        <f>IF(Input!H280="","",Input!H280)</f>
        <v/>
      </c>
      <c r="K280" s="285" t="str">
        <f t="shared" si="98"/>
        <v/>
      </c>
      <c r="L280" s="181" t="str">
        <f>IF(D280="","",IF(J280="Y",I280+G280,MIN(Input!I280,I280+G280-K280)))</f>
        <v/>
      </c>
      <c r="M280" s="181" t="str">
        <f t="shared" si="99"/>
        <v/>
      </c>
      <c r="N280" s="294">
        <f>IF(Revised_Input!E280&gt;0,Revised_Input!E280,IF(Input!E280&lt;990000,Input!E280,""))</f>
        <v>0</v>
      </c>
      <c r="O280" s="286" t="str">
        <f t="shared" si="100"/>
        <v/>
      </c>
      <c r="P280" s="10" t="str">
        <f t="shared" si="101"/>
        <v/>
      </c>
      <c r="Q280" s="302" t="str">
        <f t="shared" si="102"/>
        <v/>
      </c>
      <c r="R280" s="305" t="str">
        <f>IF(D280="","",IF(J280="Y",Input!M280,0))</f>
        <v/>
      </c>
      <c r="S280" s="288" t="str">
        <f t="shared" si="103"/>
        <v/>
      </c>
      <c r="T280" s="285" t="str">
        <f>IF(D280="","",Input!L280)</f>
        <v/>
      </c>
      <c r="U280" s="288" t="str">
        <f t="shared" si="104"/>
        <v/>
      </c>
      <c r="V280" s="287" t="str">
        <f t="shared" si="105"/>
        <v/>
      </c>
      <c r="W280" s="306" t="str">
        <f t="shared" si="106"/>
        <v/>
      </c>
      <c r="X280" s="132" t="str">
        <f>IF(D280="","",Input!K280)</f>
        <v/>
      </c>
      <c r="Y280" s="288" t="str">
        <f t="shared" si="107"/>
        <v/>
      </c>
      <c r="Z280" s="309" t="str">
        <f t="shared" si="108"/>
        <v/>
      </c>
      <c r="AA280" s="56" t="str">
        <f t="shared" si="109"/>
        <v/>
      </c>
      <c r="AB280" s="56" t="str">
        <f>IF(D280="","",Input!N280)</f>
        <v/>
      </c>
      <c r="AC280" s="56" t="str">
        <f t="shared" si="110"/>
        <v/>
      </c>
      <c r="AD280" s="56" t="str">
        <f>IF(D280="","",Input!J280)</f>
        <v/>
      </c>
      <c r="AE280" s="56" t="str">
        <f t="shared" si="111"/>
        <v/>
      </c>
      <c r="AF280" s="289" t="str">
        <f t="shared" si="112"/>
        <v/>
      </c>
      <c r="AG280" s="19" t="str">
        <f t="shared" si="113"/>
        <v/>
      </c>
      <c r="AH280" s="19" t="str">
        <f t="shared" si="114"/>
        <v/>
      </c>
      <c r="AI280" s="19" t="str">
        <f t="shared" si="115"/>
        <v/>
      </c>
      <c r="AJ280" s="317" t="str">
        <f t="shared" si="116"/>
        <v/>
      </c>
      <c r="AK280" s="56" t="str">
        <f t="shared" si="117"/>
        <v/>
      </c>
      <c r="AL280" s="56" t="str">
        <f>IF(D280="","",IF(AK279&lt;'day lookup'!$I$1,MIN('day lookup'!$I$1-AK279,AJ280)))</f>
        <v/>
      </c>
      <c r="AM280" s="56" t="str">
        <f t="shared" si="118"/>
        <v/>
      </c>
      <c r="AN280" s="56" t="str">
        <f>IF(D280="","",IF(AK280&lt;'day lookup'!$I$1,0,MIN(AK280-'day lookup'!$I$1,AJ280)))</f>
        <v/>
      </c>
      <c r="AO280" s="318" t="str">
        <f t="shared" si="119"/>
        <v/>
      </c>
      <c r="AP280" s="10">
        <f>IF(Revised_Input!F280&gt;0,Revised_Input!F280,IF(Input!F280&lt;990000,Input!F280,""))</f>
        <v>0</v>
      </c>
      <c r="AQ280" s="262"/>
      <c r="AS280" s="262"/>
      <c r="AT280" s="259"/>
      <c r="AU280" s="260"/>
      <c r="BL280" s="251"/>
      <c r="BN280" s="251"/>
      <c r="BO280" s="251"/>
    </row>
    <row r="281" spans="1:67">
      <c r="A281" s="67" t="str">
        <f ca="1">OFFSET('day lookup'!$A$1,WEEKDAY(B281)-1,0)</f>
        <v>SAT</v>
      </c>
      <c r="B281" s="28">
        <f>Input!A281</f>
        <v>0</v>
      </c>
      <c r="C281" s="274" t="str">
        <f>IF(D281&lt;&gt;"",interp(D281,AreaCapacity!$A$3:$B$245,2),"")</f>
        <v/>
      </c>
      <c r="D281" s="10">
        <f>IF(AND(Revised_Input!B281&gt;0,Revised_Input!B281&lt;104000),Revised_Input!B281,IF(Input!B281&lt;990000,Input!B281,""))</f>
        <v>0</v>
      </c>
      <c r="E281" s="10">
        <f>IF(Revised_Input!G281&gt;0,Revised_Input!G281/1.9835,IF(Input!G281&lt;990000,Input!G281,""))</f>
        <v>0</v>
      </c>
      <c r="F281" s="10">
        <f>IF(Revised_Input!C281&gt;0,Revised_Input!C281,IF(Input!C281&lt;990000,Input!C281,""))</f>
        <v>0</v>
      </c>
      <c r="G281" s="10">
        <f>IF(Revised_Input!D281&gt;0,Revised_Input!D281,IF(Input!D281&lt;990000,Input!D281,""))</f>
        <v>0</v>
      </c>
      <c r="H281" s="190" t="str">
        <f t="shared" si="96"/>
        <v/>
      </c>
      <c r="I281" s="267" t="str">
        <f t="shared" si="97"/>
        <v/>
      </c>
      <c r="J281" s="417" t="str">
        <f>IF(Input!H281="","",Input!H281)</f>
        <v/>
      </c>
      <c r="K281" s="285" t="str">
        <f t="shared" si="98"/>
        <v/>
      </c>
      <c r="L281" s="181" t="str">
        <f>IF(D281="","",IF(J281="Y",I281+G281,MIN(Input!I281,I281+G281-K281)))</f>
        <v/>
      </c>
      <c r="M281" s="181" t="str">
        <f t="shared" si="99"/>
        <v/>
      </c>
      <c r="N281" s="294">
        <f>IF(Revised_Input!E281&gt;0,Revised_Input!E281,IF(Input!E281&lt;990000,Input!E281,""))</f>
        <v>0</v>
      </c>
      <c r="O281" s="286" t="str">
        <f t="shared" si="100"/>
        <v/>
      </c>
      <c r="P281" s="10" t="str">
        <f t="shared" si="101"/>
        <v/>
      </c>
      <c r="Q281" s="302" t="str">
        <f t="shared" si="102"/>
        <v/>
      </c>
      <c r="R281" s="305" t="str">
        <f>IF(D281="","",IF(J281="Y",Input!M281,0))</f>
        <v/>
      </c>
      <c r="S281" s="288" t="str">
        <f t="shared" si="103"/>
        <v/>
      </c>
      <c r="T281" s="285" t="str">
        <f>IF(D281="","",Input!L281)</f>
        <v/>
      </c>
      <c r="U281" s="288" t="str">
        <f t="shared" si="104"/>
        <v/>
      </c>
      <c r="V281" s="287" t="str">
        <f t="shared" si="105"/>
        <v/>
      </c>
      <c r="W281" s="306" t="str">
        <f t="shared" si="106"/>
        <v/>
      </c>
      <c r="X281" s="132" t="str">
        <f>IF(D281="","",Input!K281)</f>
        <v/>
      </c>
      <c r="Y281" s="288" t="str">
        <f t="shared" si="107"/>
        <v/>
      </c>
      <c r="Z281" s="309" t="str">
        <f t="shared" si="108"/>
        <v/>
      </c>
      <c r="AA281" s="56" t="str">
        <f t="shared" si="109"/>
        <v/>
      </c>
      <c r="AB281" s="56" t="str">
        <f>IF(D281="","",Input!N281)</f>
        <v/>
      </c>
      <c r="AC281" s="56" t="str">
        <f t="shared" si="110"/>
        <v/>
      </c>
      <c r="AD281" s="56" t="str">
        <f>IF(D281="","",Input!J281)</f>
        <v/>
      </c>
      <c r="AE281" s="56" t="str">
        <f t="shared" si="111"/>
        <v/>
      </c>
      <c r="AF281" s="289" t="str">
        <f t="shared" si="112"/>
        <v/>
      </c>
      <c r="AG281" s="19" t="str">
        <f t="shared" si="113"/>
        <v/>
      </c>
      <c r="AH281" s="19" t="str">
        <f t="shared" si="114"/>
        <v/>
      </c>
      <c r="AI281" s="19" t="str">
        <f t="shared" si="115"/>
        <v/>
      </c>
      <c r="AJ281" s="317" t="str">
        <f t="shared" si="116"/>
        <v/>
      </c>
      <c r="AK281" s="56" t="str">
        <f t="shared" si="117"/>
        <v/>
      </c>
      <c r="AL281" s="56" t="str">
        <f>IF(D281="","",IF(AK280&lt;'day lookup'!$I$1,MIN('day lookup'!$I$1-AK280,AJ281)))</f>
        <v/>
      </c>
      <c r="AM281" s="56" t="str">
        <f t="shared" si="118"/>
        <v/>
      </c>
      <c r="AN281" s="56" t="str">
        <f>IF(D281="","",IF(AK281&lt;'day lookup'!$I$1,0,MIN(AK281-'day lookup'!$I$1,AJ281)))</f>
        <v/>
      </c>
      <c r="AO281" s="318" t="str">
        <f t="shared" si="119"/>
        <v/>
      </c>
      <c r="AP281" s="10">
        <f>IF(Revised_Input!F281&gt;0,Revised_Input!F281,IF(Input!F281&lt;990000,Input!F281,""))</f>
        <v>0</v>
      </c>
      <c r="AQ281" s="262"/>
      <c r="AS281" s="262"/>
      <c r="AT281" s="259"/>
      <c r="AU281" s="260"/>
      <c r="BL281" s="251"/>
      <c r="BN281" s="251"/>
      <c r="BO281" s="251"/>
    </row>
    <row r="282" spans="1:67">
      <c r="A282" s="67" t="str">
        <f ca="1">OFFSET('day lookup'!$A$1,WEEKDAY(B282)-1,0)</f>
        <v>SAT</v>
      </c>
      <c r="B282" s="28">
        <f>Input!A282</f>
        <v>0</v>
      </c>
      <c r="C282" s="274" t="str">
        <f>IF(D282&lt;&gt;"",interp(D282,AreaCapacity!$A$3:$B$245,2),"")</f>
        <v/>
      </c>
      <c r="D282" s="10">
        <f>IF(AND(Revised_Input!B282&gt;0,Revised_Input!B282&lt;104000),Revised_Input!B282,IF(Input!B282&lt;990000,Input!B282,""))</f>
        <v>0</v>
      </c>
      <c r="E282" s="10">
        <f>IF(Revised_Input!G282&gt;0,Revised_Input!G282/1.9835,IF(Input!G282&lt;990000,Input!G282,""))</f>
        <v>0</v>
      </c>
      <c r="F282" s="10">
        <f>IF(Revised_Input!C282&gt;0,Revised_Input!C282,IF(Input!C282&lt;990000,Input!C282,""))</f>
        <v>0</v>
      </c>
      <c r="G282" s="10">
        <f>IF(Revised_Input!D282&gt;0,Revised_Input!D282,IF(Input!D282&lt;990000,Input!D282,""))</f>
        <v>0</v>
      </c>
      <c r="H282" s="190" t="str">
        <f t="shared" si="96"/>
        <v/>
      </c>
      <c r="I282" s="267" t="str">
        <f t="shared" si="97"/>
        <v/>
      </c>
      <c r="J282" s="417" t="str">
        <f>IF(Input!H282="","",Input!H282)</f>
        <v/>
      </c>
      <c r="K282" s="285" t="str">
        <f t="shared" si="98"/>
        <v/>
      </c>
      <c r="L282" s="181" t="str">
        <f>IF(D282="","",IF(J282="Y",I282+G282,MIN(Input!I282,I282+G282-K282)))</f>
        <v/>
      </c>
      <c r="M282" s="181" t="str">
        <f t="shared" si="99"/>
        <v/>
      </c>
      <c r="N282" s="294">
        <f>IF(Revised_Input!E282&gt;0,Revised_Input!E282,IF(Input!E282&lt;990000,Input!E282,""))</f>
        <v>0</v>
      </c>
      <c r="O282" s="286" t="str">
        <f t="shared" si="100"/>
        <v/>
      </c>
      <c r="P282" s="10" t="str">
        <f t="shared" si="101"/>
        <v/>
      </c>
      <c r="Q282" s="302" t="str">
        <f t="shared" si="102"/>
        <v/>
      </c>
      <c r="R282" s="305" t="str">
        <f>IF(D282="","",IF(J282="Y",Input!M282,0))</f>
        <v/>
      </c>
      <c r="S282" s="288" t="str">
        <f t="shared" si="103"/>
        <v/>
      </c>
      <c r="T282" s="285" t="str">
        <f>IF(D282="","",Input!L282)</f>
        <v/>
      </c>
      <c r="U282" s="288" t="str">
        <f t="shared" si="104"/>
        <v/>
      </c>
      <c r="V282" s="287" t="str">
        <f t="shared" si="105"/>
        <v/>
      </c>
      <c r="W282" s="306" t="str">
        <f t="shared" si="106"/>
        <v/>
      </c>
      <c r="X282" s="132" t="str">
        <f>IF(D282="","",Input!K282)</f>
        <v/>
      </c>
      <c r="Y282" s="288" t="str">
        <f t="shared" si="107"/>
        <v/>
      </c>
      <c r="Z282" s="309" t="str">
        <f t="shared" si="108"/>
        <v/>
      </c>
      <c r="AA282" s="56" t="str">
        <f t="shared" si="109"/>
        <v/>
      </c>
      <c r="AB282" s="56" t="str">
        <f>IF(D282="","",Input!N282)</f>
        <v/>
      </c>
      <c r="AC282" s="56" t="str">
        <f t="shared" si="110"/>
        <v/>
      </c>
      <c r="AD282" s="56" t="str">
        <f>IF(D282="","",Input!J282)</f>
        <v/>
      </c>
      <c r="AE282" s="56" t="str">
        <f t="shared" si="111"/>
        <v/>
      </c>
      <c r="AF282" s="289" t="str">
        <f t="shared" si="112"/>
        <v/>
      </c>
      <c r="AG282" s="19" t="str">
        <f t="shared" si="113"/>
        <v/>
      </c>
      <c r="AH282" s="19" t="str">
        <f t="shared" si="114"/>
        <v/>
      </c>
      <c r="AI282" s="19" t="str">
        <f t="shared" si="115"/>
        <v/>
      </c>
      <c r="AJ282" s="317" t="str">
        <f t="shared" si="116"/>
        <v/>
      </c>
      <c r="AK282" s="56" t="str">
        <f t="shared" si="117"/>
        <v/>
      </c>
      <c r="AL282" s="56" t="str">
        <f>IF(D282="","",IF(AK281&lt;'day lookup'!$I$1,MIN('day lookup'!$I$1-AK281,AJ282)))</f>
        <v/>
      </c>
      <c r="AM282" s="56" t="str">
        <f t="shared" si="118"/>
        <v/>
      </c>
      <c r="AN282" s="56" t="str">
        <f>IF(D282="","",IF(AK282&lt;'day lookup'!$I$1,0,MIN(AK282-'day lookup'!$I$1,AJ282)))</f>
        <v/>
      </c>
      <c r="AO282" s="318" t="str">
        <f t="shared" si="119"/>
        <v/>
      </c>
      <c r="AP282" s="10">
        <f>IF(Revised_Input!F282&gt;0,Revised_Input!F282,IF(Input!F282&lt;990000,Input!F282,""))</f>
        <v>0</v>
      </c>
      <c r="AQ282" s="262"/>
      <c r="AS282" s="262"/>
      <c r="AT282" s="259"/>
      <c r="AU282" s="260"/>
      <c r="BL282" s="251"/>
      <c r="BN282" s="251"/>
      <c r="BO282" s="251"/>
    </row>
    <row r="283" spans="1:67">
      <c r="A283" s="67" t="str">
        <f ca="1">OFFSET('day lookup'!$A$1,WEEKDAY(B283)-1,0)</f>
        <v>SAT</v>
      </c>
      <c r="B283" s="28">
        <f>Input!A283</f>
        <v>0</v>
      </c>
      <c r="C283" s="274" t="str">
        <f>IF(D283&lt;&gt;"",interp(D283,AreaCapacity!$A$3:$B$245,2),"")</f>
        <v/>
      </c>
      <c r="D283" s="10">
        <f>IF(AND(Revised_Input!B283&gt;0,Revised_Input!B283&lt;104000),Revised_Input!B283,IF(Input!B283&lt;990000,Input!B283,""))</f>
        <v>0</v>
      </c>
      <c r="E283" s="10">
        <f>IF(Revised_Input!G283&gt;0,Revised_Input!G283/1.9835,IF(Input!G283&lt;990000,Input!G283,""))</f>
        <v>0</v>
      </c>
      <c r="F283" s="10">
        <f>IF(Revised_Input!C283&gt;0,Revised_Input!C283,IF(Input!C283&lt;990000,Input!C283,""))</f>
        <v>0</v>
      </c>
      <c r="G283" s="10">
        <f>IF(Revised_Input!D283&gt;0,Revised_Input!D283,IF(Input!D283&lt;990000,Input!D283,""))</f>
        <v>0</v>
      </c>
      <c r="H283" s="190" t="str">
        <f t="shared" si="96"/>
        <v/>
      </c>
      <c r="I283" s="267" t="str">
        <f t="shared" si="97"/>
        <v/>
      </c>
      <c r="J283" s="417" t="str">
        <f>IF(Input!H283="","",Input!H283)</f>
        <v/>
      </c>
      <c r="K283" s="285" t="str">
        <f t="shared" si="98"/>
        <v/>
      </c>
      <c r="L283" s="181" t="str">
        <f>IF(D283="","",IF(J283="Y",I283+G283,MIN(Input!I283,I283+G283-K283)))</f>
        <v/>
      </c>
      <c r="M283" s="181" t="str">
        <f t="shared" si="99"/>
        <v/>
      </c>
      <c r="N283" s="294">
        <f>IF(Revised_Input!E283&gt;0,Revised_Input!E283,IF(Input!E283&lt;990000,Input!E283,""))</f>
        <v>0</v>
      </c>
      <c r="O283" s="286" t="str">
        <f t="shared" si="100"/>
        <v/>
      </c>
      <c r="P283" s="10" t="str">
        <f t="shared" si="101"/>
        <v/>
      </c>
      <c r="Q283" s="302" t="str">
        <f t="shared" si="102"/>
        <v/>
      </c>
      <c r="R283" s="305" t="str">
        <f>IF(D283="","",IF(J283="Y",Input!M283,0))</f>
        <v/>
      </c>
      <c r="S283" s="288" t="str">
        <f t="shared" si="103"/>
        <v/>
      </c>
      <c r="T283" s="285" t="str">
        <f>IF(D283="","",Input!L283)</f>
        <v/>
      </c>
      <c r="U283" s="288" t="str">
        <f t="shared" si="104"/>
        <v/>
      </c>
      <c r="V283" s="287" t="str">
        <f t="shared" si="105"/>
        <v/>
      </c>
      <c r="W283" s="306" t="str">
        <f t="shared" si="106"/>
        <v/>
      </c>
      <c r="X283" s="132" t="str">
        <f>IF(D283="","",Input!K283)</f>
        <v/>
      </c>
      <c r="Y283" s="288" t="str">
        <f t="shared" si="107"/>
        <v/>
      </c>
      <c r="Z283" s="309" t="str">
        <f t="shared" si="108"/>
        <v/>
      </c>
      <c r="AA283" s="56" t="str">
        <f t="shared" si="109"/>
        <v/>
      </c>
      <c r="AB283" s="56" t="str">
        <f>IF(D283="","",Input!N283)</f>
        <v/>
      </c>
      <c r="AC283" s="56" t="str">
        <f t="shared" si="110"/>
        <v/>
      </c>
      <c r="AD283" s="56" t="str">
        <f>IF(D283="","",Input!J283)</f>
        <v/>
      </c>
      <c r="AE283" s="56" t="str">
        <f t="shared" si="111"/>
        <v/>
      </c>
      <c r="AF283" s="289" t="str">
        <f t="shared" si="112"/>
        <v/>
      </c>
      <c r="AG283" s="19" t="str">
        <f t="shared" si="113"/>
        <v/>
      </c>
      <c r="AH283" s="19" t="str">
        <f t="shared" si="114"/>
        <v/>
      </c>
      <c r="AI283" s="19" t="str">
        <f t="shared" si="115"/>
        <v/>
      </c>
      <c r="AJ283" s="317" t="str">
        <f t="shared" si="116"/>
        <v/>
      </c>
      <c r="AK283" s="56" t="str">
        <f t="shared" si="117"/>
        <v/>
      </c>
      <c r="AL283" s="56" t="str">
        <f>IF(D283="","",IF(AK282&lt;'day lookup'!$I$1,MIN('day lookup'!$I$1-AK282,AJ283)))</f>
        <v/>
      </c>
      <c r="AM283" s="56" t="str">
        <f t="shared" si="118"/>
        <v/>
      </c>
      <c r="AN283" s="56" t="str">
        <f>IF(D283="","",IF(AK283&lt;'day lookup'!$I$1,0,MIN(AK283-'day lookup'!$I$1,AJ283)))</f>
        <v/>
      </c>
      <c r="AO283" s="318" t="str">
        <f t="shared" si="119"/>
        <v/>
      </c>
      <c r="AP283" s="10">
        <f>IF(Revised_Input!F283&gt;0,Revised_Input!F283,IF(Input!F283&lt;990000,Input!F283,""))</f>
        <v>0</v>
      </c>
      <c r="AQ283" s="262"/>
      <c r="AS283" s="262"/>
      <c r="AT283" s="259"/>
      <c r="AU283" s="260"/>
      <c r="BL283" s="251"/>
      <c r="BN283" s="251"/>
      <c r="BO283" s="251"/>
    </row>
    <row r="284" spans="1:67">
      <c r="A284" s="67" t="str">
        <f ca="1">OFFSET('day lookup'!$A$1,WEEKDAY(B284)-1,0)</f>
        <v>SAT</v>
      </c>
      <c r="B284" s="28">
        <f>Input!A284</f>
        <v>0</v>
      </c>
      <c r="C284" s="274" t="str">
        <f>IF(D284&lt;&gt;"",interp(D284,AreaCapacity!$A$3:$B$245,2),"")</f>
        <v/>
      </c>
      <c r="D284" s="10">
        <f>IF(AND(Revised_Input!B284&gt;0,Revised_Input!B284&lt;104000),Revised_Input!B284,IF(Input!B284&lt;990000,Input!B284,""))</f>
        <v>0</v>
      </c>
      <c r="E284" s="10">
        <f>IF(Revised_Input!G284&gt;0,Revised_Input!G284/1.9835,IF(Input!G284&lt;990000,Input!G284,""))</f>
        <v>0</v>
      </c>
      <c r="F284" s="10">
        <f>IF(Revised_Input!C284&gt;0,Revised_Input!C284,IF(Input!C284&lt;990000,Input!C284,""))</f>
        <v>0</v>
      </c>
      <c r="G284" s="10">
        <f>IF(Revised_Input!D284&gt;0,Revised_Input!D284,IF(Input!D284&lt;990000,Input!D284,""))</f>
        <v>0</v>
      </c>
      <c r="H284" s="190" t="str">
        <f t="shared" si="96"/>
        <v/>
      </c>
      <c r="I284" s="267" t="str">
        <f t="shared" si="97"/>
        <v/>
      </c>
      <c r="J284" s="417" t="str">
        <f>IF(Input!H284="","",Input!H284)</f>
        <v/>
      </c>
      <c r="K284" s="285" t="str">
        <f t="shared" si="98"/>
        <v/>
      </c>
      <c r="L284" s="181" t="str">
        <f>IF(D284="","",IF(J284="Y",I284+G284,MIN(Input!I284,I284+G284-K284)))</f>
        <v/>
      </c>
      <c r="M284" s="181" t="str">
        <f t="shared" si="99"/>
        <v/>
      </c>
      <c r="N284" s="294">
        <f>IF(Revised_Input!E284&gt;0,Revised_Input!E284,IF(Input!E284&lt;990000,Input!E284,""))</f>
        <v>0</v>
      </c>
      <c r="O284" s="286" t="str">
        <f t="shared" si="100"/>
        <v/>
      </c>
      <c r="P284" s="10" t="str">
        <f t="shared" si="101"/>
        <v/>
      </c>
      <c r="Q284" s="302" t="str">
        <f t="shared" si="102"/>
        <v/>
      </c>
      <c r="R284" s="305" t="str">
        <f>IF(D284="","",IF(J284="Y",Input!M284,0))</f>
        <v/>
      </c>
      <c r="S284" s="288" t="str">
        <f t="shared" si="103"/>
        <v/>
      </c>
      <c r="T284" s="285" t="str">
        <f>IF(D284="","",Input!L284)</f>
        <v/>
      </c>
      <c r="U284" s="288" t="str">
        <f t="shared" si="104"/>
        <v/>
      </c>
      <c r="V284" s="287" t="str">
        <f t="shared" si="105"/>
        <v/>
      </c>
      <c r="W284" s="306" t="str">
        <f t="shared" si="106"/>
        <v/>
      </c>
      <c r="X284" s="132" t="str">
        <f>IF(D284="","",Input!K284)</f>
        <v/>
      </c>
      <c r="Y284" s="288" t="str">
        <f t="shared" si="107"/>
        <v/>
      </c>
      <c r="Z284" s="309" t="str">
        <f t="shared" si="108"/>
        <v/>
      </c>
      <c r="AA284" s="56" t="str">
        <f t="shared" si="109"/>
        <v/>
      </c>
      <c r="AB284" s="56" t="str">
        <f>IF(D284="","",Input!N284)</f>
        <v/>
      </c>
      <c r="AC284" s="56" t="str">
        <f t="shared" si="110"/>
        <v/>
      </c>
      <c r="AD284" s="56" t="str">
        <f>IF(D284="","",Input!J284)</f>
        <v/>
      </c>
      <c r="AE284" s="56" t="str">
        <f t="shared" si="111"/>
        <v/>
      </c>
      <c r="AF284" s="289" t="str">
        <f t="shared" si="112"/>
        <v/>
      </c>
      <c r="AG284" s="19" t="str">
        <f t="shared" si="113"/>
        <v/>
      </c>
      <c r="AH284" s="19" t="str">
        <f t="shared" si="114"/>
        <v/>
      </c>
      <c r="AI284" s="19" t="str">
        <f t="shared" si="115"/>
        <v/>
      </c>
      <c r="AJ284" s="317" t="str">
        <f t="shared" si="116"/>
        <v/>
      </c>
      <c r="AK284" s="56" t="str">
        <f t="shared" si="117"/>
        <v/>
      </c>
      <c r="AL284" s="56" t="str">
        <f>IF(D284="","",IF(AK283&lt;'day lookup'!$I$1,MIN('day lookup'!$I$1-AK283,AJ284)))</f>
        <v/>
      </c>
      <c r="AM284" s="56" t="str">
        <f t="shared" si="118"/>
        <v/>
      </c>
      <c r="AN284" s="56" t="str">
        <f>IF(D284="","",IF(AK284&lt;'day lookup'!$I$1,0,MIN(AK284-'day lookup'!$I$1,AJ284)))</f>
        <v/>
      </c>
      <c r="AO284" s="318" t="str">
        <f t="shared" si="119"/>
        <v/>
      </c>
      <c r="AP284" s="10">
        <f>IF(Revised_Input!F284&gt;0,Revised_Input!F284,IF(Input!F284&lt;990000,Input!F284,""))</f>
        <v>0</v>
      </c>
      <c r="AQ284" s="262"/>
      <c r="AS284" s="262"/>
      <c r="AT284" s="259"/>
      <c r="AU284" s="260"/>
      <c r="BL284" s="251"/>
      <c r="BN284" s="251"/>
      <c r="BO284" s="251"/>
    </row>
    <row r="285" spans="1:67">
      <c r="A285" s="67" t="str">
        <f ca="1">OFFSET('day lookup'!$A$1,WEEKDAY(B285)-1,0)</f>
        <v>SAT</v>
      </c>
      <c r="B285" s="28">
        <f>Input!A285</f>
        <v>0</v>
      </c>
      <c r="C285" s="274" t="str">
        <f>IF(D285&lt;&gt;"",interp(D285,AreaCapacity!$A$3:$B$245,2),"")</f>
        <v/>
      </c>
      <c r="D285" s="10">
        <f>IF(AND(Revised_Input!B285&gt;0,Revised_Input!B285&lt;104000),Revised_Input!B285,IF(Input!B285&lt;990000,Input!B285,""))</f>
        <v>0</v>
      </c>
      <c r="E285" s="10">
        <f>IF(Revised_Input!G285&gt;0,Revised_Input!G285/1.9835,IF(Input!G285&lt;990000,Input!G285,""))</f>
        <v>0</v>
      </c>
      <c r="F285" s="10">
        <f>IF(Revised_Input!C285&gt;0,Revised_Input!C285,IF(Input!C285&lt;990000,Input!C285,""))</f>
        <v>0</v>
      </c>
      <c r="G285" s="10">
        <f>IF(Revised_Input!D285&gt;0,Revised_Input!D285,IF(Input!D285&lt;990000,Input!D285,""))</f>
        <v>0</v>
      </c>
      <c r="H285" s="190" t="str">
        <f t="shared" si="96"/>
        <v/>
      </c>
      <c r="I285" s="267" t="str">
        <f t="shared" si="97"/>
        <v/>
      </c>
      <c r="J285" s="417" t="str">
        <f>IF(Input!H285="","",Input!H285)</f>
        <v/>
      </c>
      <c r="K285" s="285" t="str">
        <f t="shared" si="98"/>
        <v/>
      </c>
      <c r="L285" s="181" t="str">
        <f>IF(D285="","",IF(J285="Y",I285+G285,MIN(Input!I285,I285+G285-K285)))</f>
        <v/>
      </c>
      <c r="M285" s="181" t="str">
        <f t="shared" si="99"/>
        <v/>
      </c>
      <c r="N285" s="294">
        <f>IF(Revised_Input!E285&gt;0,Revised_Input!E285,IF(Input!E285&lt;990000,Input!E285,""))</f>
        <v>0</v>
      </c>
      <c r="O285" s="286" t="str">
        <f t="shared" si="100"/>
        <v/>
      </c>
      <c r="P285" s="10" t="str">
        <f t="shared" si="101"/>
        <v/>
      </c>
      <c r="Q285" s="302" t="str">
        <f t="shared" si="102"/>
        <v/>
      </c>
      <c r="R285" s="305" t="str">
        <f>IF(D285="","",IF(J285="Y",Input!M285,0))</f>
        <v/>
      </c>
      <c r="S285" s="288" t="str">
        <f t="shared" si="103"/>
        <v/>
      </c>
      <c r="T285" s="285" t="str">
        <f>IF(D285="","",Input!L285)</f>
        <v/>
      </c>
      <c r="U285" s="288" t="str">
        <f t="shared" si="104"/>
        <v/>
      </c>
      <c r="V285" s="287" t="str">
        <f t="shared" si="105"/>
        <v/>
      </c>
      <c r="W285" s="306" t="str">
        <f t="shared" si="106"/>
        <v/>
      </c>
      <c r="X285" s="132" t="str">
        <f>IF(D285="","",Input!K285)</f>
        <v/>
      </c>
      <c r="Y285" s="288" t="str">
        <f t="shared" si="107"/>
        <v/>
      </c>
      <c r="Z285" s="309" t="str">
        <f t="shared" si="108"/>
        <v/>
      </c>
      <c r="AA285" s="56" t="str">
        <f t="shared" si="109"/>
        <v/>
      </c>
      <c r="AB285" s="56" t="str">
        <f>IF(D285="","",Input!N285)</f>
        <v/>
      </c>
      <c r="AC285" s="56" t="str">
        <f t="shared" si="110"/>
        <v/>
      </c>
      <c r="AD285" s="56" t="str">
        <f>IF(D285="","",Input!J285)</f>
        <v/>
      </c>
      <c r="AE285" s="56" t="str">
        <f t="shared" si="111"/>
        <v/>
      </c>
      <c r="AF285" s="289" t="str">
        <f t="shared" si="112"/>
        <v/>
      </c>
      <c r="AG285" s="19" t="str">
        <f t="shared" si="113"/>
        <v/>
      </c>
      <c r="AH285" s="19" t="str">
        <f t="shared" si="114"/>
        <v/>
      </c>
      <c r="AI285" s="19" t="str">
        <f t="shared" si="115"/>
        <v/>
      </c>
      <c r="AJ285" s="317" t="str">
        <f t="shared" si="116"/>
        <v/>
      </c>
      <c r="AK285" s="56" t="str">
        <f t="shared" si="117"/>
        <v/>
      </c>
      <c r="AL285" s="56" t="str">
        <f>IF(D285="","",IF(AK284&lt;'day lookup'!$I$1,MIN('day lookup'!$I$1-AK284,AJ285)))</f>
        <v/>
      </c>
      <c r="AM285" s="56" t="str">
        <f t="shared" si="118"/>
        <v/>
      </c>
      <c r="AN285" s="56" t="str">
        <f>IF(D285="","",IF(AK285&lt;'day lookup'!$I$1,0,MIN(AK285-'day lookup'!$I$1,AJ285)))</f>
        <v/>
      </c>
      <c r="AO285" s="318" t="str">
        <f t="shared" si="119"/>
        <v/>
      </c>
      <c r="AP285" s="10">
        <f>IF(Revised_Input!F285&gt;0,Revised_Input!F285,IF(Input!F285&lt;990000,Input!F285,""))</f>
        <v>0</v>
      </c>
      <c r="AQ285" s="262"/>
      <c r="AS285" s="262"/>
      <c r="AT285" s="259"/>
      <c r="AU285" s="260"/>
      <c r="BL285" s="251"/>
      <c r="BN285" s="251"/>
      <c r="BO285" s="251"/>
    </row>
    <row r="286" spans="1:67">
      <c r="A286" s="67" t="str">
        <f ca="1">OFFSET('day lookup'!$A$1,WEEKDAY(B286)-1,0)</f>
        <v>SAT</v>
      </c>
      <c r="B286" s="28">
        <f>Input!A286</f>
        <v>0</v>
      </c>
      <c r="C286" s="274" t="str">
        <f>IF(D286&lt;&gt;"",interp(D286,AreaCapacity!$A$3:$B$245,2),"")</f>
        <v/>
      </c>
      <c r="D286" s="10">
        <f>IF(AND(Revised_Input!B286&gt;0,Revised_Input!B286&lt;104000),Revised_Input!B286,IF(Input!B286&lt;990000,Input!B286,""))</f>
        <v>0</v>
      </c>
      <c r="E286" s="10">
        <f>IF(Revised_Input!G286&gt;0,Revised_Input!G286/1.9835,IF(Input!G286&lt;990000,Input!G286,""))</f>
        <v>0</v>
      </c>
      <c r="F286" s="10">
        <f>IF(Revised_Input!C286&gt;0,Revised_Input!C286,IF(Input!C286&lt;990000,Input!C286,""))</f>
        <v>0</v>
      </c>
      <c r="G286" s="10">
        <f>IF(Revised_Input!D286&gt;0,Revised_Input!D286,IF(Input!D286&lt;990000,Input!D286,""))</f>
        <v>0</v>
      </c>
      <c r="H286" s="190" t="str">
        <f t="shared" si="96"/>
        <v/>
      </c>
      <c r="I286" s="267" t="str">
        <f t="shared" si="97"/>
        <v/>
      </c>
      <c r="J286" s="417" t="str">
        <f>IF(Input!H286="","",Input!H286)</f>
        <v/>
      </c>
      <c r="K286" s="285" t="str">
        <f t="shared" si="98"/>
        <v/>
      </c>
      <c r="L286" s="181" t="str">
        <f>IF(D286="","",IF(J286="Y",I286+G286,MIN(Input!I286,I286+G286-K286)))</f>
        <v/>
      </c>
      <c r="M286" s="181" t="str">
        <f t="shared" si="99"/>
        <v/>
      </c>
      <c r="N286" s="294">
        <f>IF(Revised_Input!E286&gt;0,Revised_Input!E286,IF(Input!E286&lt;990000,Input!E286,""))</f>
        <v>0</v>
      </c>
      <c r="O286" s="286" t="str">
        <f t="shared" si="100"/>
        <v/>
      </c>
      <c r="P286" s="10" t="str">
        <f t="shared" si="101"/>
        <v/>
      </c>
      <c r="Q286" s="302" t="str">
        <f t="shared" si="102"/>
        <v/>
      </c>
      <c r="R286" s="305" t="str">
        <f>IF(D286="","",IF(J286="Y",Input!M286,0))</f>
        <v/>
      </c>
      <c r="S286" s="288" t="str">
        <f t="shared" si="103"/>
        <v/>
      </c>
      <c r="T286" s="285" t="str">
        <f>IF(D286="","",Input!L286)</f>
        <v/>
      </c>
      <c r="U286" s="288" t="str">
        <f t="shared" si="104"/>
        <v/>
      </c>
      <c r="V286" s="287" t="str">
        <f t="shared" si="105"/>
        <v/>
      </c>
      <c r="W286" s="306" t="str">
        <f t="shared" si="106"/>
        <v/>
      </c>
      <c r="X286" s="132" t="str">
        <f>IF(D286="","",Input!K286)</f>
        <v/>
      </c>
      <c r="Y286" s="288" t="str">
        <f t="shared" si="107"/>
        <v/>
      </c>
      <c r="Z286" s="309" t="str">
        <f t="shared" si="108"/>
        <v/>
      </c>
      <c r="AA286" s="56" t="str">
        <f t="shared" si="109"/>
        <v/>
      </c>
      <c r="AB286" s="56" t="str">
        <f>IF(D286="","",Input!N286)</f>
        <v/>
      </c>
      <c r="AC286" s="56" t="str">
        <f t="shared" si="110"/>
        <v/>
      </c>
      <c r="AD286" s="56" t="str">
        <f>IF(D286="","",Input!J286)</f>
        <v/>
      </c>
      <c r="AE286" s="56" t="str">
        <f t="shared" si="111"/>
        <v/>
      </c>
      <c r="AF286" s="289" t="str">
        <f t="shared" si="112"/>
        <v/>
      </c>
      <c r="AG286" s="19" t="str">
        <f t="shared" si="113"/>
        <v/>
      </c>
      <c r="AH286" s="19" t="str">
        <f t="shared" si="114"/>
        <v/>
      </c>
      <c r="AI286" s="19" t="str">
        <f t="shared" si="115"/>
        <v/>
      </c>
      <c r="AJ286" s="317" t="str">
        <f t="shared" si="116"/>
        <v/>
      </c>
      <c r="AK286" s="56" t="str">
        <f t="shared" si="117"/>
        <v/>
      </c>
      <c r="AL286" s="56" t="str">
        <f>IF(D286="","",IF(AK285&lt;'day lookup'!$I$1,MIN('day lookup'!$I$1-AK285,AJ286)))</f>
        <v/>
      </c>
      <c r="AM286" s="56" t="str">
        <f t="shared" si="118"/>
        <v/>
      </c>
      <c r="AN286" s="56" t="str">
        <f>IF(D286="","",IF(AK286&lt;'day lookup'!$I$1,0,MIN(AK286-'day lookup'!$I$1,AJ286)))</f>
        <v/>
      </c>
      <c r="AO286" s="318" t="str">
        <f t="shared" si="119"/>
        <v/>
      </c>
      <c r="AP286" s="10">
        <f>IF(Revised_Input!F286&gt;0,Revised_Input!F286,IF(Input!F286&lt;990000,Input!F286,""))</f>
        <v>0</v>
      </c>
      <c r="AQ286" s="262"/>
      <c r="AS286" s="262"/>
      <c r="AT286" s="259"/>
      <c r="AU286" s="260"/>
      <c r="BL286" s="251"/>
      <c r="BN286" s="251"/>
      <c r="BO286" s="251"/>
    </row>
    <row r="287" spans="1:67">
      <c r="A287" s="67" t="str">
        <f ca="1">OFFSET('day lookup'!$A$1,WEEKDAY(B287)-1,0)</f>
        <v>SAT</v>
      </c>
      <c r="B287" s="28">
        <f>Input!A287</f>
        <v>0</v>
      </c>
      <c r="C287" s="274" t="str">
        <f>IF(D287&lt;&gt;"",interp(D287,AreaCapacity!$A$3:$B$245,2),"")</f>
        <v/>
      </c>
      <c r="D287" s="10">
        <f>IF(AND(Revised_Input!B287&gt;0,Revised_Input!B287&lt;104000),Revised_Input!B287,IF(Input!B287&lt;990000,Input!B287,""))</f>
        <v>0</v>
      </c>
      <c r="E287" s="10">
        <f>IF(Revised_Input!G287&gt;0,Revised_Input!G287/1.9835,IF(Input!G287&lt;990000,Input!G287,""))</f>
        <v>0</v>
      </c>
      <c r="F287" s="10">
        <f>IF(Revised_Input!C287&gt;0,Revised_Input!C287,IF(Input!C287&lt;990000,Input!C287,""))</f>
        <v>0</v>
      </c>
      <c r="G287" s="10">
        <f>IF(Revised_Input!D287&gt;0,Revised_Input!D287,IF(Input!D287&lt;990000,Input!D287,""))</f>
        <v>0</v>
      </c>
      <c r="H287" s="190" t="str">
        <f t="shared" si="96"/>
        <v/>
      </c>
      <c r="I287" s="267" t="str">
        <f t="shared" si="97"/>
        <v/>
      </c>
      <c r="J287" s="417" t="str">
        <f>IF(Input!H287="","",Input!H287)</f>
        <v/>
      </c>
      <c r="K287" s="285" t="str">
        <f t="shared" si="98"/>
        <v/>
      </c>
      <c r="L287" s="181" t="str">
        <f>IF(D287="","",IF(J287="Y",I287+G287,MIN(Input!I287,I287+G287-K287)))</f>
        <v/>
      </c>
      <c r="M287" s="181" t="str">
        <f t="shared" si="99"/>
        <v/>
      </c>
      <c r="N287" s="294">
        <f>IF(Revised_Input!E287&gt;0,Revised_Input!E287,IF(Input!E287&lt;990000,Input!E287,""))</f>
        <v>0</v>
      </c>
      <c r="O287" s="286" t="str">
        <f t="shared" si="100"/>
        <v/>
      </c>
      <c r="P287" s="10" t="str">
        <f t="shared" si="101"/>
        <v/>
      </c>
      <c r="Q287" s="302" t="str">
        <f t="shared" si="102"/>
        <v/>
      </c>
      <c r="R287" s="305" t="str">
        <f>IF(D287="","",IF(J287="Y",Input!M287,0))</f>
        <v/>
      </c>
      <c r="S287" s="288" t="str">
        <f t="shared" si="103"/>
        <v/>
      </c>
      <c r="T287" s="285" t="str">
        <f>IF(D287="","",Input!L287)</f>
        <v/>
      </c>
      <c r="U287" s="288" t="str">
        <f t="shared" si="104"/>
        <v/>
      </c>
      <c r="V287" s="287" t="str">
        <f t="shared" si="105"/>
        <v/>
      </c>
      <c r="W287" s="306" t="str">
        <f t="shared" si="106"/>
        <v/>
      </c>
      <c r="X287" s="132" t="str">
        <f>IF(D287="","",Input!K287)</f>
        <v/>
      </c>
      <c r="Y287" s="288" t="str">
        <f t="shared" si="107"/>
        <v/>
      </c>
      <c r="Z287" s="309" t="str">
        <f t="shared" si="108"/>
        <v/>
      </c>
      <c r="AA287" s="56" t="str">
        <f t="shared" si="109"/>
        <v/>
      </c>
      <c r="AB287" s="56" t="str">
        <f>IF(D287="","",Input!N287)</f>
        <v/>
      </c>
      <c r="AC287" s="56" t="str">
        <f t="shared" si="110"/>
        <v/>
      </c>
      <c r="AD287" s="56" t="str">
        <f>IF(D287="","",Input!J287)</f>
        <v/>
      </c>
      <c r="AE287" s="56" t="str">
        <f t="shared" si="111"/>
        <v/>
      </c>
      <c r="AF287" s="289" t="str">
        <f t="shared" si="112"/>
        <v/>
      </c>
      <c r="AG287" s="19" t="str">
        <f t="shared" si="113"/>
        <v/>
      </c>
      <c r="AH287" s="19" t="str">
        <f t="shared" si="114"/>
        <v/>
      </c>
      <c r="AI287" s="19" t="str">
        <f t="shared" si="115"/>
        <v/>
      </c>
      <c r="AJ287" s="317" t="str">
        <f t="shared" si="116"/>
        <v/>
      </c>
      <c r="AK287" s="56" t="str">
        <f t="shared" si="117"/>
        <v/>
      </c>
      <c r="AL287" s="56" t="str">
        <f>IF(D287="","",IF(AK286&lt;'day lookup'!$I$1,MIN('day lookup'!$I$1-AK286,AJ287)))</f>
        <v/>
      </c>
      <c r="AM287" s="56" t="str">
        <f t="shared" si="118"/>
        <v/>
      </c>
      <c r="AN287" s="56" t="str">
        <f>IF(D287="","",IF(AK287&lt;'day lookup'!$I$1,0,MIN(AK287-'day lookup'!$I$1,AJ287)))</f>
        <v/>
      </c>
      <c r="AO287" s="318" t="str">
        <f t="shared" si="119"/>
        <v/>
      </c>
      <c r="AP287" s="10">
        <f>IF(Revised_Input!F287&gt;0,Revised_Input!F287,IF(Input!F287&lt;990000,Input!F287,""))</f>
        <v>0</v>
      </c>
      <c r="AQ287" s="262"/>
      <c r="AS287" s="262"/>
      <c r="AT287" s="259"/>
      <c r="AU287" s="260"/>
      <c r="BL287" s="251"/>
      <c r="BN287" s="251"/>
      <c r="BO287" s="251"/>
    </row>
    <row r="288" spans="1:67">
      <c r="A288" s="67" t="str">
        <f ca="1">OFFSET('day lookup'!$A$1,WEEKDAY(B288)-1,0)</f>
        <v>SAT</v>
      </c>
      <c r="B288" s="28">
        <f>Input!A288</f>
        <v>0</v>
      </c>
      <c r="C288" s="274" t="str">
        <f>IF(D288&lt;&gt;"",interp(D288,AreaCapacity!$A$3:$B$245,2),"")</f>
        <v/>
      </c>
      <c r="D288" s="10">
        <f>IF(AND(Revised_Input!B288&gt;0,Revised_Input!B288&lt;104000),Revised_Input!B288,IF(Input!B288&lt;990000,Input!B288,""))</f>
        <v>0</v>
      </c>
      <c r="E288" s="10">
        <f>IF(Revised_Input!G288&gt;0,Revised_Input!G288/1.9835,IF(Input!G288&lt;990000,Input!G288,""))</f>
        <v>0</v>
      </c>
      <c r="F288" s="10">
        <f>IF(Revised_Input!C288&gt;0,Revised_Input!C288,IF(Input!C288&lt;990000,Input!C288,""))</f>
        <v>0</v>
      </c>
      <c r="G288" s="10">
        <f>IF(Revised_Input!D288&gt;0,Revised_Input!D288,IF(Input!D288&lt;990000,Input!D288,""))</f>
        <v>0</v>
      </c>
      <c r="H288" s="190" t="str">
        <f t="shared" si="96"/>
        <v/>
      </c>
      <c r="I288" s="267" t="str">
        <f t="shared" si="97"/>
        <v/>
      </c>
      <c r="J288" s="417" t="str">
        <f>IF(Input!H288="","",Input!H288)</f>
        <v/>
      </c>
      <c r="K288" s="285" t="str">
        <f t="shared" si="98"/>
        <v/>
      </c>
      <c r="L288" s="181" t="str">
        <f>IF(D288="","",IF(J288="Y",I288+G288,MIN(Input!I288,I288+G288-K288)))</f>
        <v/>
      </c>
      <c r="M288" s="181" t="str">
        <f t="shared" si="99"/>
        <v/>
      </c>
      <c r="N288" s="294">
        <f>IF(Revised_Input!E288&gt;0,Revised_Input!E288,IF(Input!E288&lt;990000,Input!E288,""))</f>
        <v>0</v>
      </c>
      <c r="O288" s="286" t="str">
        <f t="shared" si="100"/>
        <v/>
      </c>
      <c r="P288" s="10" t="str">
        <f t="shared" si="101"/>
        <v/>
      </c>
      <c r="Q288" s="302" t="str">
        <f t="shared" si="102"/>
        <v/>
      </c>
      <c r="R288" s="305" t="str">
        <f>IF(D288="","",IF(J288="Y",Input!M288,0))</f>
        <v/>
      </c>
      <c r="S288" s="288" t="str">
        <f t="shared" si="103"/>
        <v/>
      </c>
      <c r="T288" s="285" t="str">
        <f>IF(D288="","",Input!L288)</f>
        <v/>
      </c>
      <c r="U288" s="288" t="str">
        <f t="shared" si="104"/>
        <v/>
      </c>
      <c r="V288" s="287" t="str">
        <f t="shared" si="105"/>
        <v/>
      </c>
      <c r="W288" s="306" t="str">
        <f t="shared" si="106"/>
        <v/>
      </c>
      <c r="X288" s="132" t="str">
        <f>IF(D288="","",Input!K288)</f>
        <v/>
      </c>
      <c r="Y288" s="288" t="str">
        <f t="shared" si="107"/>
        <v/>
      </c>
      <c r="Z288" s="309" t="str">
        <f t="shared" si="108"/>
        <v/>
      </c>
      <c r="AA288" s="56" t="str">
        <f t="shared" si="109"/>
        <v/>
      </c>
      <c r="AB288" s="56" t="str">
        <f>IF(D288="","",Input!N288)</f>
        <v/>
      </c>
      <c r="AC288" s="56" t="str">
        <f t="shared" si="110"/>
        <v/>
      </c>
      <c r="AD288" s="56" t="str">
        <f>IF(D288="","",Input!J288)</f>
        <v/>
      </c>
      <c r="AE288" s="56" t="str">
        <f t="shared" si="111"/>
        <v/>
      </c>
      <c r="AF288" s="289" t="str">
        <f t="shared" si="112"/>
        <v/>
      </c>
      <c r="AG288" s="19" t="str">
        <f t="shared" si="113"/>
        <v/>
      </c>
      <c r="AH288" s="19" t="str">
        <f t="shared" si="114"/>
        <v/>
      </c>
      <c r="AI288" s="19" t="str">
        <f t="shared" si="115"/>
        <v/>
      </c>
      <c r="AJ288" s="317" t="str">
        <f t="shared" si="116"/>
        <v/>
      </c>
      <c r="AK288" s="56" t="str">
        <f t="shared" si="117"/>
        <v/>
      </c>
      <c r="AL288" s="56" t="str">
        <f>IF(D288="","",IF(AK287&lt;'day lookup'!$I$1,MIN('day lookup'!$I$1-AK287,AJ288)))</f>
        <v/>
      </c>
      <c r="AM288" s="56" t="str">
        <f t="shared" si="118"/>
        <v/>
      </c>
      <c r="AN288" s="56" t="str">
        <f>IF(D288="","",IF(AK288&lt;'day lookup'!$I$1,0,MIN(AK288-'day lookup'!$I$1,AJ288)))</f>
        <v/>
      </c>
      <c r="AO288" s="318" t="str">
        <f t="shared" si="119"/>
        <v/>
      </c>
      <c r="AP288" s="10">
        <f>IF(Revised_Input!F288&gt;0,Revised_Input!F288,IF(Input!F288&lt;990000,Input!F288,""))</f>
        <v>0</v>
      </c>
      <c r="AQ288" s="262"/>
      <c r="AS288" s="262"/>
      <c r="AT288" s="259"/>
      <c r="AU288" s="260"/>
      <c r="BL288" s="251"/>
      <c r="BN288" s="251"/>
      <c r="BO288" s="251"/>
    </row>
    <row r="289" spans="1:67">
      <c r="A289" s="67" t="str">
        <f ca="1">OFFSET('day lookup'!$A$1,WEEKDAY(B289)-1,0)</f>
        <v>SAT</v>
      </c>
      <c r="B289" s="28">
        <f>Input!A289</f>
        <v>0</v>
      </c>
      <c r="C289" s="274" t="str">
        <f>IF(D289&lt;&gt;"",interp(D289,AreaCapacity!$A$3:$B$245,2),"")</f>
        <v/>
      </c>
      <c r="D289" s="10">
        <f>IF(AND(Revised_Input!B289&gt;0,Revised_Input!B289&lt;104000),Revised_Input!B289,IF(Input!B289&lt;990000,Input!B289,""))</f>
        <v>0</v>
      </c>
      <c r="E289" s="10">
        <f>IF(Revised_Input!G289&gt;0,Revised_Input!G289/1.9835,IF(Input!G289&lt;990000,Input!G289,""))</f>
        <v>0</v>
      </c>
      <c r="F289" s="10">
        <f>IF(Revised_Input!C289&gt;0,Revised_Input!C289,IF(Input!C289&lt;990000,Input!C289,""))</f>
        <v>0</v>
      </c>
      <c r="G289" s="10">
        <f>IF(Revised_Input!D289&gt;0,Revised_Input!D289,IF(Input!D289&lt;990000,Input!D289,""))</f>
        <v>0</v>
      </c>
      <c r="H289" s="190" t="str">
        <f t="shared" si="96"/>
        <v/>
      </c>
      <c r="I289" s="267" t="str">
        <f t="shared" si="97"/>
        <v/>
      </c>
      <c r="J289" s="417" t="str">
        <f>IF(Input!H289="","",Input!H289)</f>
        <v/>
      </c>
      <c r="K289" s="285" t="str">
        <f t="shared" si="98"/>
        <v/>
      </c>
      <c r="L289" s="181" t="str">
        <f>IF(D289="","",IF(J289="Y",I289+G289,MIN(Input!I289,I289+G289-K289)))</f>
        <v/>
      </c>
      <c r="M289" s="181" t="str">
        <f t="shared" si="99"/>
        <v/>
      </c>
      <c r="N289" s="294">
        <f>IF(Revised_Input!E289&gt;0,Revised_Input!E289,IF(Input!E289&lt;990000,Input!E289,""))</f>
        <v>0</v>
      </c>
      <c r="O289" s="286" t="str">
        <f t="shared" si="100"/>
        <v/>
      </c>
      <c r="P289" s="10" t="str">
        <f t="shared" si="101"/>
        <v/>
      </c>
      <c r="Q289" s="302" t="str">
        <f t="shared" si="102"/>
        <v/>
      </c>
      <c r="R289" s="305" t="str">
        <f>IF(D289="","",IF(J289="Y",Input!M289,0))</f>
        <v/>
      </c>
      <c r="S289" s="288" t="str">
        <f t="shared" si="103"/>
        <v/>
      </c>
      <c r="T289" s="285" t="str">
        <f>IF(D289="","",Input!L289)</f>
        <v/>
      </c>
      <c r="U289" s="288" t="str">
        <f t="shared" si="104"/>
        <v/>
      </c>
      <c r="V289" s="287" t="str">
        <f t="shared" si="105"/>
        <v/>
      </c>
      <c r="W289" s="306" t="str">
        <f t="shared" si="106"/>
        <v/>
      </c>
      <c r="X289" s="132" t="str">
        <f>IF(D289="","",Input!K289)</f>
        <v/>
      </c>
      <c r="Y289" s="288" t="str">
        <f t="shared" si="107"/>
        <v/>
      </c>
      <c r="Z289" s="309" t="str">
        <f t="shared" si="108"/>
        <v/>
      </c>
      <c r="AA289" s="56" t="str">
        <f t="shared" si="109"/>
        <v/>
      </c>
      <c r="AB289" s="56" t="str">
        <f>IF(D289="","",Input!N289)</f>
        <v/>
      </c>
      <c r="AC289" s="56" t="str">
        <f t="shared" si="110"/>
        <v/>
      </c>
      <c r="AD289" s="56" t="str">
        <f>IF(D289="","",Input!J289)</f>
        <v/>
      </c>
      <c r="AE289" s="56" t="str">
        <f t="shared" si="111"/>
        <v/>
      </c>
      <c r="AF289" s="289" t="str">
        <f t="shared" si="112"/>
        <v/>
      </c>
      <c r="AG289" s="19" t="str">
        <f t="shared" si="113"/>
        <v/>
      </c>
      <c r="AH289" s="19" t="str">
        <f t="shared" si="114"/>
        <v/>
      </c>
      <c r="AI289" s="19" t="str">
        <f t="shared" si="115"/>
        <v/>
      </c>
      <c r="AJ289" s="317" t="str">
        <f t="shared" si="116"/>
        <v/>
      </c>
      <c r="AK289" s="56" t="str">
        <f t="shared" si="117"/>
        <v/>
      </c>
      <c r="AL289" s="56" t="str">
        <f>IF(D289="","",IF(AK288&lt;'day lookup'!$I$1,MIN('day lookup'!$I$1-AK288,AJ289)))</f>
        <v/>
      </c>
      <c r="AM289" s="56" t="str">
        <f t="shared" si="118"/>
        <v/>
      </c>
      <c r="AN289" s="56" t="str">
        <f>IF(D289="","",IF(AK289&lt;'day lookup'!$I$1,0,MIN(AK289-'day lookup'!$I$1,AJ289)))</f>
        <v/>
      </c>
      <c r="AO289" s="318" t="str">
        <f t="shared" si="119"/>
        <v/>
      </c>
      <c r="AP289" s="10">
        <f>IF(Revised_Input!F289&gt;0,Revised_Input!F289,IF(Input!F289&lt;990000,Input!F289,""))</f>
        <v>0</v>
      </c>
      <c r="AQ289" s="262"/>
      <c r="AS289" s="262"/>
      <c r="AT289" s="259"/>
      <c r="AU289" s="260"/>
      <c r="BL289" s="251"/>
      <c r="BN289" s="251"/>
      <c r="BO289" s="251"/>
    </row>
    <row r="290" spans="1:67">
      <c r="A290" s="67" t="str">
        <f ca="1">OFFSET('day lookup'!$A$1,WEEKDAY(B290)-1,0)</f>
        <v>SAT</v>
      </c>
      <c r="B290" s="28">
        <f>Input!A290</f>
        <v>0</v>
      </c>
      <c r="C290" s="274" t="str">
        <f>IF(D290&lt;&gt;"",interp(D290,AreaCapacity!$A$3:$B$245,2),"")</f>
        <v/>
      </c>
      <c r="D290" s="10">
        <f>IF(AND(Revised_Input!B290&gt;0,Revised_Input!B290&lt;104000),Revised_Input!B290,IF(Input!B290&lt;990000,Input!B290,""))</f>
        <v>0</v>
      </c>
      <c r="E290" s="10">
        <f>IF(Revised_Input!G290&gt;0,Revised_Input!G290/1.9835,IF(Input!G290&lt;990000,Input!G290,""))</f>
        <v>0</v>
      </c>
      <c r="F290" s="10">
        <f>IF(Revised_Input!C290&gt;0,Revised_Input!C290,IF(Input!C290&lt;990000,Input!C290,""))</f>
        <v>0</v>
      </c>
      <c r="G290" s="10">
        <f>IF(Revised_Input!D290&gt;0,Revised_Input!D290,IF(Input!D290&lt;990000,Input!D290,""))</f>
        <v>0</v>
      </c>
      <c r="H290" s="190" t="str">
        <f t="shared" si="96"/>
        <v/>
      </c>
      <c r="I290" s="267" t="str">
        <f t="shared" si="97"/>
        <v/>
      </c>
      <c r="J290" s="417" t="str">
        <f>IF(Input!H290="","",Input!H290)</f>
        <v/>
      </c>
      <c r="K290" s="285" t="str">
        <f t="shared" si="98"/>
        <v/>
      </c>
      <c r="L290" s="181" t="str">
        <f>IF(D290="","",IF(J290="Y",I290+G290,MIN(Input!I290,I290+G290-K290)))</f>
        <v/>
      </c>
      <c r="M290" s="181" t="str">
        <f t="shared" si="99"/>
        <v/>
      </c>
      <c r="N290" s="294">
        <f>IF(Revised_Input!E290&gt;0,Revised_Input!E290,IF(Input!E290&lt;990000,Input!E290,""))</f>
        <v>0</v>
      </c>
      <c r="O290" s="286" t="str">
        <f t="shared" si="100"/>
        <v/>
      </c>
      <c r="P290" s="10" t="str">
        <f t="shared" si="101"/>
        <v/>
      </c>
      <c r="Q290" s="302" t="str">
        <f t="shared" si="102"/>
        <v/>
      </c>
      <c r="R290" s="305" t="str">
        <f>IF(D290="","",IF(J290="Y",Input!M290,0))</f>
        <v/>
      </c>
      <c r="S290" s="288" t="str">
        <f t="shared" si="103"/>
        <v/>
      </c>
      <c r="T290" s="285" t="str">
        <f>IF(D290="","",Input!L290)</f>
        <v/>
      </c>
      <c r="U290" s="288" t="str">
        <f t="shared" si="104"/>
        <v/>
      </c>
      <c r="V290" s="287" t="str">
        <f t="shared" si="105"/>
        <v/>
      </c>
      <c r="W290" s="306" t="str">
        <f t="shared" si="106"/>
        <v/>
      </c>
      <c r="X290" s="132" t="str">
        <f>IF(D290="","",Input!K290)</f>
        <v/>
      </c>
      <c r="Y290" s="288" t="str">
        <f t="shared" si="107"/>
        <v/>
      </c>
      <c r="Z290" s="309" t="str">
        <f t="shared" si="108"/>
        <v/>
      </c>
      <c r="AA290" s="56" t="str">
        <f t="shared" si="109"/>
        <v/>
      </c>
      <c r="AB290" s="56" t="str">
        <f>IF(D290="","",Input!N290)</f>
        <v/>
      </c>
      <c r="AC290" s="56" t="str">
        <f t="shared" si="110"/>
        <v/>
      </c>
      <c r="AD290" s="56" t="str">
        <f>IF(D290="","",Input!J290)</f>
        <v/>
      </c>
      <c r="AE290" s="56" t="str">
        <f t="shared" si="111"/>
        <v/>
      </c>
      <c r="AF290" s="289" t="str">
        <f t="shared" si="112"/>
        <v/>
      </c>
      <c r="AG290" s="19" t="str">
        <f t="shared" si="113"/>
        <v/>
      </c>
      <c r="AH290" s="19" t="str">
        <f t="shared" si="114"/>
        <v/>
      </c>
      <c r="AI290" s="19" t="str">
        <f t="shared" si="115"/>
        <v/>
      </c>
      <c r="AJ290" s="317" t="str">
        <f t="shared" si="116"/>
        <v/>
      </c>
      <c r="AK290" s="56" t="str">
        <f t="shared" si="117"/>
        <v/>
      </c>
      <c r="AL290" s="56" t="str">
        <f>IF(D290="","",IF(AK289&lt;'day lookup'!$I$1,MIN('day lookup'!$I$1-AK289,AJ290)))</f>
        <v/>
      </c>
      <c r="AM290" s="56" t="str">
        <f t="shared" si="118"/>
        <v/>
      </c>
      <c r="AN290" s="56" t="str">
        <f>IF(D290="","",IF(AK290&lt;'day lookup'!$I$1,0,MIN(AK290-'day lookup'!$I$1,AJ290)))</f>
        <v/>
      </c>
      <c r="AO290" s="318" t="str">
        <f t="shared" si="119"/>
        <v/>
      </c>
      <c r="AP290" s="10">
        <f>IF(Revised_Input!F290&gt;0,Revised_Input!F290,IF(Input!F290&lt;990000,Input!F290,""))</f>
        <v>0</v>
      </c>
      <c r="AQ290" s="262"/>
      <c r="AS290" s="262"/>
      <c r="AT290" s="259"/>
      <c r="AU290" s="260"/>
      <c r="BL290" s="251"/>
      <c r="BN290" s="251"/>
      <c r="BO290" s="251"/>
    </row>
    <row r="291" spans="1:67">
      <c r="A291" s="67" t="str">
        <f ca="1">OFFSET('day lookup'!$A$1,WEEKDAY(B291)-1,0)</f>
        <v>SAT</v>
      </c>
      <c r="B291" s="28">
        <f>Input!A291</f>
        <v>0</v>
      </c>
      <c r="C291" s="274" t="str">
        <f>IF(D291&lt;&gt;"",interp(D291,AreaCapacity!$A$3:$B$245,2),"")</f>
        <v/>
      </c>
      <c r="D291" s="10">
        <f>IF(AND(Revised_Input!B291&gt;0,Revised_Input!B291&lt;104000),Revised_Input!B291,IF(Input!B291&lt;990000,Input!B291,""))</f>
        <v>0</v>
      </c>
      <c r="E291" s="10">
        <f>IF(Revised_Input!G291&gt;0,Revised_Input!G291/1.9835,IF(Input!G291&lt;990000,Input!G291,""))</f>
        <v>0</v>
      </c>
      <c r="F291" s="10">
        <f>IF(Revised_Input!C291&gt;0,Revised_Input!C291,IF(Input!C291&lt;990000,Input!C291,""))</f>
        <v>0</v>
      </c>
      <c r="G291" s="10">
        <f>IF(Revised_Input!D291&gt;0,Revised_Input!D291,IF(Input!D291&lt;990000,Input!D291,""))</f>
        <v>0</v>
      </c>
      <c r="H291" s="190" t="str">
        <f t="shared" si="96"/>
        <v/>
      </c>
      <c r="I291" s="267" t="str">
        <f t="shared" si="97"/>
        <v/>
      </c>
      <c r="J291" s="417" t="str">
        <f>IF(Input!H291="","",Input!H291)</f>
        <v/>
      </c>
      <c r="K291" s="285" t="str">
        <f t="shared" si="98"/>
        <v/>
      </c>
      <c r="L291" s="181" t="str">
        <f>IF(D291="","",IF(J291="Y",I291+G291,MIN(Input!I291,I291+G291-K291)))</f>
        <v/>
      </c>
      <c r="M291" s="181" t="str">
        <f t="shared" si="99"/>
        <v/>
      </c>
      <c r="N291" s="294">
        <f>IF(Revised_Input!E291&gt;0,Revised_Input!E291,IF(Input!E291&lt;990000,Input!E291,""))</f>
        <v>0</v>
      </c>
      <c r="O291" s="286" t="str">
        <f t="shared" si="100"/>
        <v/>
      </c>
      <c r="P291" s="10" t="str">
        <f t="shared" si="101"/>
        <v/>
      </c>
      <c r="Q291" s="302" t="str">
        <f t="shared" si="102"/>
        <v/>
      </c>
      <c r="R291" s="305" t="str">
        <f>IF(D291="","",IF(J291="Y",Input!M291,0))</f>
        <v/>
      </c>
      <c r="S291" s="288" t="str">
        <f t="shared" si="103"/>
        <v/>
      </c>
      <c r="T291" s="285" t="str">
        <f>IF(D291="","",Input!L291)</f>
        <v/>
      </c>
      <c r="U291" s="288" t="str">
        <f t="shared" si="104"/>
        <v/>
      </c>
      <c r="V291" s="287" t="str">
        <f t="shared" si="105"/>
        <v/>
      </c>
      <c r="W291" s="306" t="str">
        <f t="shared" si="106"/>
        <v/>
      </c>
      <c r="X291" s="132" t="str">
        <f>IF(D291="","",Input!K291)</f>
        <v/>
      </c>
      <c r="Y291" s="288" t="str">
        <f t="shared" si="107"/>
        <v/>
      </c>
      <c r="Z291" s="309" t="str">
        <f t="shared" si="108"/>
        <v/>
      </c>
      <c r="AA291" s="56" t="str">
        <f t="shared" si="109"/>
        <v/>
      </c>
      <c r="AB291" s="56" t="str">
        <f>IF(D291="","",Input!N291)</f>
        <v/>
      </c>
      <c r="AC291" s="56" t="str">
        <f t="shared" si="110"/>
        <v/>
      </c>
      <c r="AD291" s="56" t="str">
        <f>IF(D291="","",Input!J291)</f>
        <v/>
      </c>
      <c r="AE291" s="56" t="str">
        <f t="shared" si="111"/>
        <v/>
      </c>
      <c r="AF291" s="289" t="str">
        <f t="shared" si="112"/>
        <v/>
      </c>
      <c r="AG291" s="19" t="str">
        <f t="shared" si="113"/>
        <v/>
      </c>
      <c r="AH291" s="19" t="str">
        <f t="shared" si="114"/>
        <v/>
      </c>
      <c r="AI291" s="19" t="str">
        <f t="shared" si="115"/>
        <v/>
      </c>
      <c r="AJ291" s="317" t="str">
        <f t="shared" si="116"/>
        <v/>
      </c>
      <c r="AK291" s="56" t="str">
        <f t="shared" si="117"/>
        <v/>
      </c>
      <c r="AL291" s="56" t="str">
        <f>IF(D291="","",IF(AK290&lt;'day lookup'!$I$1,MIN('day lookup'!$I$1-AK290,AJ291)))</f>
        <v/>
      </c>
      <c r="AM291" s="56" t="str">
        <f t="shared" si="118"/>
        <v/>
      </c>
      <c r="AN291" s="56" t="str">
        <f>IF(D291="","",IF(AK291&lt;'day lookup'!$I$1,0,MIN(AK291-'day lookup'!$I$1,AJ291)))</f>
        <v/>
      </c>
      <c r="AO291" s="318" t="str">
        <f t="shared" si="119"/>
        <v/>
      </c>
      <c r="AP291" s="10">
        <f>IF(Revised_Input!F291&gt;0,Revised_Input!F291,IF(Input!F291&lt;990000,Input!F291,""))</f>
        <v>0</v>
      </c>
      <c r="AQ291" s="262"/>
      <c r="AS291" s="262"/>
      <c r="AT291" s="259"/>
      <c r="AU291" s="260"/>
      <c r="BL291" s="251"/>
      <c r="BN291" s="251"/>
      <c r="BO291" s="251"/>
    </row>
    <row r="292" spans="1:67">
      <c r="A292" s="67" t="str">
        <f ca="1">OFFSET('day lookup'!$A$1,WEEKDAY(B292)-1,0)</f>
        <v>SAT</v>
      </c>
      <c r="B292" s="28">
        <f>Input!A292</f>
        <v>0</v>
      </c>
      <c r="C292" s="274" t="str">
        <f>IF(D292&lt;&gt;"",interp(D292,AreaCapacity!$A$3:$B$245,2),"")</f>
        <v/>
      </c>
      <c r="D292" s="10">
        <f>IF(AND(Revised_Input!B292&gt;0,Revised_Input!B292&lt;104000),Revised_Input!B292,IF(Input!B292&lt;990000,Input!B292,""))</f>
        <v>0</v>
      </c>
      <c r="E292" s="10">
        <f>IF(Revised_Input!G292&gt;0,Revised_Input!G292/1.9835,IF(Input!G292&lt;990000,Input!G292,""))</f>
        <v>0</v>
      </c>
      <c r="F292" s="10">
        <f>IF(Revised_Input!C292&gt;0,Revised_Input!C292,IF(Input!C292&lt;990000,Input!C292,""))</f>
        <v>0</v>
      </c>
      <c r="G292" s="10">
        <f>IF(Revised_Input!D292&gt;0,Revised_Input!D292,IF(Input!D292&lt;990000,Input!D292,""))</f>
        <v>0</v>
      </c>
      <c r="H292" s="190" t="str">
        <f t="shared" si="96"/>
        <v/>
      </c>
      <c r="I292" s="267" t="str">
        <f t="shared" si="97"/>
        <v/>
      </c>
      <c r="J292" s="417" t="str">
        <f>IF(Input!H292="","",Input!H292)</f>
        <v/>
      </c>
      <c r="K292" s="285" t="str">
        <f t="shared" si="98"/>
        <v/>
      </c>
      <c r="L292" s="181" t="str">
        <f>IF(D292="","",IF(J292="Y",I292+G292,MIN(Input!I292,I292+G292-K292)))</f>
        <v/>
      </c>
      <c r="M292" s="181" t="str">
        <f t="shared" si="99"/>
        <v/>
      </c>
      <c r="N292" s="294">
        <f>IF(Revised_Input!E292&gt;0,Revised_Input!E292,IF(Input!E292&lt;990000,Input!E292,""))</f>
        <v>0</v>
      </c>
      <c r="O292" s="286" t="str">
        <f t="shared" si="100"/>
        <v/>
      </c>
      <c r="P292" s="10" t="str">
        <f t="shared" si="101"/>
        <v/>
      </c>
      <c r="Q292" s="302" t="str">
        <f t="shared" si="102"/>
        <v/>
      </c>
      <c r="R292" s="305" t="str">
        <f>IF(D292="","",IF(J292="Y",Input!M292,0))</f>
        <v/>
      </c>
      <c r="S292" s="288" t="str">
        <f t="shared" si="103"/>
        <v/>
      </c>
      <c r="T292" s="285" t="str">
        <f>IF(D292="","",Input!L292)</f>
        <v/>
      </c>
      <c r="U292" s="288" t="str">
        <f t="shared" si="104"/>
        <v/>
      </c>
      <c r="V292" s="287" t="str">
        <f t="shared" si="105"/>
        <v/>
      </c>
      <c r="W292" s="306" t="str">
        <f t="shared" si="106"/>
        <v/>
      </c>
      <c r="X292" s="132" t="str">
        <f>IF(D292="","",Input!K292)</f>
        <v/>
      </c>
      <c r="Y292" s="288" t="str">
        <f t="shared" si="107"/>
        <v/>
      </c>
      <c r="Z292" s="309" t="str">
        <f t="shared" si="108"/>
        <v/>
      </c>
      <c r="AA292" s="56" t="str">
        <f t="shared" si="109"/>
        <v/>
      </c>
      <c r="AB292" s="56" t="str">
        <f>IF(D292="","",Input!N292)</f>
        <v/>
      </c>
      <c r="AC292" s="56" t="str">
        <f t="shared" si="110"/>
        <v/>
      </c>
      <c r="AD292" s="56" t="str">
        <f>IF(D292="","",Input!J292)</f>
        <v/>
      </c>
      <c r="AE292" s="56" t="str">
        <f t="shared" si="111"/>
        <v/>
      </c>
      <c r="AF292" s="289" t="str">
        <f t="shared" si="112"/>
        <v/>
      </c>
      <c r="AG292" s="19" t="str">
        <f t="shared" si="113"/>
        <v/>
      </c>
      <c r="AH292" s="19" t="str">
        <f t="shared" si="114"/>
        <v/>
      </c>
      <c r="AI292" s="19" t="str">
        <f t="shared" si="115"/>
        <v/>
      </c>
      <c r="AJ292" s="317" t="str">
        <f t="shared" si="116"/>
        <v/>
      </c>
      <c r="AK292" s="56" t="str">
        <f t="shared" si="117"/>
        <v/>
      </c>
      <c r="AL292" s="56" t="str">
        <f>IF(D292="","",IF(AK291&lt;'day lookup'!$I$1,MIN('day lookup'!$I$1-AK291,AJ292)))</f>
        <v/>
      </c>
      <c r="AM292" s="56" t="str">
        <f t="shared" si="118"/>
        <v/>
      </c>
      <c r="AN292" s="56" t="str">
        <f>IF(D292="","",IF(AK292&lt;'day lookup'!$I$1,0,MIN(AK292-'day lookup'!$I$1,AJ292)))</f>
        <v/>
      </c>
      <c r="AO292" s="318" t="str">
        <f t="shared" si="119"/>
        <v/>
      </c>
      <c r="AP292" s="10">
        <f>IF(Revised_Input!F292&gt;0,Revised_Input!F292,IF(Input!F292&lt;990000,Input!F292,""))</f>
        <v>0</v>
      </c>
      <c r="AQ292" s="262"/>
      <c r="AS292" s="262"/>
      <c r="AT292" s="259"/>
      <c r="AU292" s="260"/>
      <c r="BL292" s="251"/>
      <c r="BN292" s="251"/>
      <c r="BO292" s="251"/>
    </row>
    <row r="293" spans="1:67">
      <c r="A293" s="67" t="str">
        <f ca="1">OFFSET('day lookup'!$A$1,WEEKDAY(B293)-1,0)</f>
        <v>SAT</v>
      </c>
      <c r="B293" s="28">
        <f>Input!A293</f>
        <v>0</v>
      </c>
      <c r="C293" s="274" t="str">
        <f>IF(D293&lt;&gt;"",interp(D293,AreaCapacity!$A$3:$B$245,2),"")</f>
        <v/>
      </c>
      <c r="D293" s="10">
        <f>IF(AND(Revised_Input!B293&gt;0,Revised_Input!B293&lt;104000),Revised_Input!B293,IF(Input!B293&lt;990000,Input!B293,""))</f>
        <v>0</v>
      </c>
      <c r="E293" s="10">
        <f>IF(Revised_Input!G293&gt;0,Revised_Input!G293/1.9835,IF(Input!G293&lt;990000,Input!G293,""))</f>
        <v>0</v>
      </c>
      <c r="F293" s="10">
        <f>IF(Revised_Input!C293&gt;0,Revised_Input!C293,IF(Input!C293&lt;990000,Input!C293,""))</f>
        <v>0</v>
      </c>
      <c r="G293" s="10">
        <f>IF(Revised_Input!D293&gt;0,Revised_Input!D293,IF(Input!D293&lt;990000,Input!D293,""))</f>
        <v>0</v>
      </c>
      <c r="H293" s="190" t="str">
        <f t="shared" si="96"/>
        <v/>
      </c>
      <c r="I293" s="267" t="str">
        <f t="shared" si="97"/>
        <v/>
      </c>
      <c r="J293" s="417" t="str">
        <f>IF(Input!H293="","",Input!H293)</f>
        <v/>
      </c>
      <c r="K293" s="285" t="str">
        <f t="shared" si="98"/>
        <v/>
      </c>
      <c r="L293" s="181" t="str">
        <f>IF(D293="","",IF(J293="Y",I293+G293,MIN(Input!I293,I293+G293-K293)))</f>
        <v/>
      </c>
      <c r="M293" s="181" t="str">
        <f t="shared" si="99"/>
        <v/>
      </c>
      <c r="N293" s="294">
        <f>IF(Revised_Input!E293&gt;0,Revised_Input!E293,IF(Input!E293&lt;990000,Input!E293,""))</f>
        <v>0</v>
      </c>
      <c r="O293" s="286" t="str">
        <f t="shared" si="100"/>
        <v/>
      </c>
      <c r="P293" s="10" t="str">
        <f t="shared" si="101"/>
        <v/>
      </c>
      <c r="Q293" s="302" t="str">
        <f t="shared" si="102"/>
        <v/>
      </c>
      <c r="R293" s="305" t="str">
        <f>IF(D293="","",IF(J293="Y",Input!M293,0))</f>
        <v/>
      </c>
      <c r="S293" s="288" t="str">
        <f t="shared" si="103"/>
        <v/>
      </c>
      <c r="T293" s="285" t="str">
        <f>IF(D293="","",Input!L293)</f>
        <v/>
      </c>
      <c r="U293" s="288" t="str">
        <f t="shared" si="104"/>
        <v/>
      </c>
      <c r="V293" s="287" t="str">
        <f t="shared" si="105"/>
        <v/>
      </c>
      <c r="W293" s="306" t="str">
        <f t="shared" si="106"/>
        <v/>
      </c>
      <c r="X293" s="132" t="str">
        <f>IF(D293="","",Input!K293)</f>
        <v/>
      </c>
      <c r="Y293" s="288" t="str">
        <f t="shared" si="107"/>
        <v/>
      </c>
      <c r="Z293" s="309" t="str">
        <f t="shared" si="108"/>
        <v/>
      </c>
      <c r="AA293" s="56" t="str">
        <f t="shared" si="109"/>
        <v/>
      </c>
      <c r="AB293" s="56" t="str">
        <f>IF(D293="","",Input!N293)</f>
        <v/>
      </c>
      <c r="AC293" s="56" t="str">
        <f t="shared" si="110"/>
        <v/>
      </c>
      <c r="AD293" s="56" t="str">
        <f>IF(D293="","",Input!J293)</f>
        <v/>
      </c>
      <c r="AE293" s="56" t="str">
        <f t="shared" si="111"/>
        <v/>
      </c>
      <c r="AF293" s="289" t="str">
        <f t="shared" si="112"/>
        <v/>
      </c>
      <c r="AG293" s="19" t="str">
        <f t="shared" si="113"/>
        <v/>
      </c>
      <c r="AH293" s="19" t="str">
        <f t="shared" si="114"/>
        <v/>
      </c>
      <c r="AI293" s="19" t="str">
        <f t="shared" si="115"/>
        <v/>
      </c>
      <c r="AJ293" s="317" t="str">
        <f t="shared" si="116"/>
        <v/>
      </c>
      <c r="AK293" s="56" t="str">
        <f t="shared" si="117"/>
        <v/>
      </c>
      <c r="AL293" s="56" t="str">
        <f>IF(D293="","",IF(AK292&lt;'day lookup'!$I$1,MIN('day lookup'!$I$1-AK292,AJ293)))</f>
        <v/>
      </c>
      <c r="AM293" s="56" t="str">
        <f t="shared" si="118"/>
        <v/>
      </c>
      <c r="AN293" s="56" t="str">
        <f>IF(D293="","",IF(AK293&lt;'day lookup'!$I$1,0,MIN(AK293-'day lookup'!$I$1,AJ293)))</f>
        <v/>
      </c>
      <c r="AO293" s="318" t="str">
        <f t="shared" si="119"/>
        <v/>
      </c>
      <c r="AP293" s="10">
        <f>IF(Revised_Input!F293&gt;0,Revised_Input!F293,IF(Input!F293&lt;990000,Input!F293,""))</f>
        <v>0</v>
      </c>
      <c r="AQ293" s="262"/>
      <c r="AS293" s="262"/>
      <c r="AT293" s="259"/>
      <c r="AU293" s="260"/>
      <c r="BL293" s="251"/>
      <c r="BN293" s="251"/>
      <c r="BO293" s="251"/>
    </row>
    <row r="294" spans="1:67">
      <c r="A294" s="67" t="str">
        <f ca="1">OFFSET('day lookup'!$A$1,WEEKDAY(B294)-1,0)</f>
        <v>SAT</v>
      </c>
      <c r="B294" s="28">
        <f>Input!A294</f>
        <v>0</v>
      </c>
      <c r="C294" s="274" t="str">
        <f>IF(D294&lt;&gt;"",interp(D294,AreaCapacity!$A$3:$B$245,2),"")</f>
        <v/>
      </c>
      <c r="D294" s="10">
        <f>IF(AND(Revised_Input!B294&gt;0,Revised_Input!B294&lt;104000),Revised_Input!B294,IF(Input!B294&lt;990000,Input!B294,""))</f>
        <v>0</v>
      </c>
      <c r="E294" s="10">
        <f>IF(Revised_Input!G294&gt;0,Revised_Input!G294/1.9835,IF(Input!G294&lt;990000,Input!G294,""))</f>
        <v>0</v>
      </c>
      <c r="F294" s="10">
        <f>IF(Revised_Input!C294&gt;0,Revised_Input!C294,IF(Input!C294&lt;990000,Input!C294,""))</f>
        <v>0</v>
      </c>
      <c r="G294" s="10">
        <f>IF(Revised_Input!D294&gt;0,Revised_Input!D294,IF(Input!D294&lt;990000,Input!D294,""))</f>
        <v>0</v>
      </c>
      <c r="H294" s="190" t="str">
        <f t="shared" si="96"/>
        <v/>
      </c>
      <c r="I294" s="267" t="str">
        <f t="shared" si="97"/>
        <v/>
      </c>
      <c r="J294" s="417" t="str">
        <f>IF(Input!H294="","",Input!H294)</f>
        <v/>
      </c>
      <c r="K294" s="285" t="str">
        <f t="shared" si="98"/>
        <v/>
      </c>
      <c r="L294" s="181" t="str">
        <f>IF(D294="","",IF(J294="Y",I294+G294,MIN(Input!I294,I294+G294-K294)))</f>
        <v/>
      </c>
      <c r="M294" s="181" t="str">
        <f t="shared" si="99"/>
        <v/>
      </c>
      <c r="N294" s="294">
        <f>IF(Revised_Input!E294&gt;0,Revised_Input!E294,IF(Input!E294&lt;990000,Input!E294,""))</f>
        <v>0</v>
      </c>
      <c r="O294" s="286" t="str">
        <f t="shared" si="100"/>
        <v/>
      </c>
      <c r="P294" s="10" t="str">
        <f t="shared" si="101"/>
        <v/>
      </c>
      <c r="Q294" s="302" t="str">
        <f t="shared" si="102"/>
        <v/>
      </c>
      <c r="R294" s="305" t="str">
        <f>IF(D294="","",IF(J294="Y",Input!M294,0))</f>
        <v/>
      </c>
      <c r="S294" s="288" t="str">
        <f t="shared" si="103"/>
        <v/>
      </c>
      <c r="T294" s="285" t="str">
        <f>IF(D294="","",Input!L294)</f>
        <v/>
      </c>
      <c r="U294" s="288" t="str">
        <f t="shared" si="104"/>
        <v/>
      </c>
      <c r="V294" s="287" t="str">
        <f t="shared" si="105"/>
        <v/>
      </c>
      <c r="W294" s="306" t="str">
        <f t="shared" si="106"/>
        <v/>
      </c>
      <c r="X294" s="132" t="str">
        <f>IF(D294="","",Input!K294)</f>
        <v/>
      </c>
      <c r="Y294" s="288" t="str">
        <f t="shared" si="107"/>
        <v/>
      </c>
      <c r="Z294" s="309" t="str">
        <f t="shared" si="108"/>
        <v/>
      </c>
      <c r="AA294" s="56" t="str">
        <f t="shared" si="109"/>
        <v/>
      </c>
      <c r="AB294" s="56" t="str">
        <f>IF(D294="","",Input!N294)</f>
        <v/>
      </c>
      <c r="AC294" s="56" t="str">
        <f t="shared" si="110"/>
        <v/>
      </c>
      <c r="AD294" s="56" t="str">
        <f>IF(D294="","",Input!J294)</f>
        <v/>
      </c>
      <c r="AE294" s="56" t="str">
        <f t="shared" si="111"/>
        <v/>
      </c>
      <c r="AF294" s="289" t="str">
        <f t="shared" si="112"/>
        <v/>
      </c>
      <c r="AG294" s="19" t="str">
        <f t="shared" si="113"/>
        <v/>
      </c>
      <c r="AH294" s="19" t="str">
        <f t="shared" si="114"/>
        <v/>
      </c>
      <c r="AI294" s="19" t="str">
        <f t="shared" si="115"/>
        <v/>
      </c>
      <c r="AJ294" s="317" t="str">
        <f t="shared" si="116"/>
        <v/>
      </c>
      <c r="AK294" s="56" t="str">
        <f t="shared" si="117"/>
        <v/>
      </c>
      <c r="AL294" s="56" t="str">
        <f>IF(D294="","",IF(AK293&lt;'day lookup'!$I$1,MIN('day lookup'!$I$1-AK293,AJ294)))</f>
        <v/>
      </c>
      <c r="AM294" s="56" t="str">
        <f t="shared" si="118"/>
        <v/>
      </c>
      <c r="AN294" s="56" t="str">
        <f>IF(D294="","",IF(AK294&lt;'day lookup'!$I$1,0,MIN(AK294-'day lookup'!$I$1,AJ294)))</f>
        <v/>
      </c>
      <c r="AO294" s="318" t="str">
        <f t="shared" si="119"/>
        <v/>
      </c>
      <c r="AP294" s="10">
        <f>IF(Revised_Input!F294&gt;0,Revised_Input!F294,IF(Input!F294&lt;990000,Input!F294,""))</f>
        <v>0</v>
      </c>
      <c r="AQ294" s="262"/>
      <c r="AS294" s="262"/>
      <c r="AT294" s="259"/>
      <c r="AU294" s="260"/>
      <c r="BL294" s="251"/>
      <c r="BN294" s="251"/>
      <c r="BO294" s="251"/>
    </row>
    <row r="295" spans="1:67">
      <c r="A295" s="67" t="str">
        <f ca="1">OFFSET('day lookup'!$A$1,WEEKDAY(B295)-1,0)</f>
        <v>SAT</v>
      </c>
      <c r="B295" s="28">
        <f>Input!A295</f>
        <v>0</v>
      </c>
      <c r="C295" s="274" t="str">
        <f>IF(D295&lt;&gt;"",interp(D295,AreaCapacity!$A$3:$B$245,2),"")</f>
        <v/>
      </c>
      <c r="D295" s="10">
        <f>IF(AND(Revised_Input!B295&gt;0,Revised_Input!B295&lt;104000),Revised_Input!B295,IF(Input!B295&lt;990000,Input!B295,""))</f>
        <v>0</v>
      </c>
      <c r="E295" s="10">
        <f>IF(Revised_Input!G295&gt;0,Revised_Input!G295/1.9835,IF(Input!G295&lt;990000,Input!G295,""))</f>
        <v>0</v>
      </c>
      <c r="F295" s="10">
        <f>IF(Revised_Input!C295&gt;0,Revised_Input!C295,IF(Input!C295&lt;990000,Input!C295,""))</f>
        <v>0</v>
      </c>
      <c r="G295" s="10">
        <f>IF(Revised_Input!D295&gt;0,Revised_Input!D295,IF(Input!D295&lt;990000,Input!D295,""))</f>
        <v>0</v>
      </c>
      <c r="H295" s="190" t="str">
        <f t="shared" si="96"/>
        <v/>
      </c>
      <c r="I295" s="267" t="str">
        <f t="shared" si="97"/>
        <v/>
      </c>
      <c r="J295" s="417" t="str">
        <f>IF(Input!H295="","",Input!H295)</f>
        <v/>
      </c>
      <c r="K295" s="285" t="str">
        <f t="shared" si="98"/>
        <v/>
      </c>
      <c r="L295" s="181" t="str">
        <f>IF(D295="","",IF(J295="Y",I295+G295,MIN(Input!I295,I295+G295-K295)))</f>
        <v/>
      </c>
      <c r="M295" s="181" t="str">
        <f t="shared" si="99"/>
        <v/>
      </c>
      <c r="N295" s="294">
        <f>IF(Revised_Input!E295&gt;0,Revised_Input!E295,IF(Input!E295&lt;990000,Input!E295,""))</f>
        <v>0</v>
      </c>
      <c r="O295" s="286" t="str">
        <f t="shared" si="100"/>
        <v/>
      </c>
      <c r="P295" s="10" t="str">
        <f t="shared" si="101"/>
        <v/>
      </c>
      <c r="Q295" s="302" t="str">
        <f t="shared" si="102"/>
        <v/>
      </c>
      <c r="R295" s="305" t="str">
        <f>IF(D295="","",IF(J295="Y",Input!M295,0))</f>
        <v/>
      </c>
      <c r="S295" s="288" t="str">
        <f t="shared" si="103"/>
        <v/>
      </c>
      <c r="T295" s="285" t="str">
        <f>IF(D295="","",Input!L295)</f>
        <v/>
      </c>
      <c r="U295" s="288" t="str">
        <f t="shared" si="104"/>
        <v/>
      </c>
      <c r="V295" s="287" t="str">
        <f t="shared" si="105"/>
        <v/>
      </c>
      <c r="W295" s="306" t="str">
        <f t="shared" si="106"/>
        <v/>
      </c>
      <c r="X295" s="132" t="str">
        <f>IF(D295="","",Input!K295)</f>
        <v/>
      </c>
      <c r="Y295" s="288" t="str">
        <f t="shared" si="107"/>
        <v/>
      </c>
      <c r="Z295" s="309" t="str">
        <f t="shared" si="108"/>
        <v/>
      </c>
      <c r="AA295" s="56" t="str">
        <f t="shared" si="109"/>
        <v/>
      </c>
      <c r="AB295" s="56" t="str">
        <f>IF(D295="","",Input!N295)</f>
        <v/>
      </c>
      <c r="AC295" s="56" t="str">
        <f t="shared" si="110"/>
        <v/>
      </c>
      <c r="AD295" s="56" t="str">
        <f>IF(D295="","",Input!J295)</f>
        <v/>
      </c>
      <c r="AE295" s="56" t="str">
        <f t="shared" si="111"/>
        <v/>
      </c>
      <c r="AF295" s="289" t="str">
        <f t="shared" si="112"/>
        <v/>
      </c>
      <c r="AG295" s="19" t="str">
        <f t="shared" si="113"/>
        <v/>
      </c>
      <c r="AH295" s="19" t="str">
        <f t="shared" si="114"/>
        <v/>
      </c>
      <c r="AI295" s="19" t="str">
        <f t="shared" si="115"/>
        <v/>
      </c>
      <c r="AJ295" s="317" t="str">
        <f t="shared" si="116"/>
        <v/>
      </c>
      <c r="AK295" s="56" t="str">
        <f t="shared" si="117"/>
        <v/>
      </c>
      <c r="AL295" s="56" t="str">
        <f>IF(D295="","",IF(AK294&lt;'day lookup'!$I$1,MIN('day lookup'!$I$1-AK294,AJ295)))</f>
        <v/>
      </c>
      <c r="AM295" s="56" t="str">
        <f t="shared" si="118"/>
        <v/>
      </c>
      <c r="AN295" s="56" t="str">
        <f>IF(D295="","",IF(AK295&lt;'day lookup'!$I$1,0,MIN(AK295-'day lookup'!$I$1,AJ295)))</f>
        <v/>
      </c>
      <c r="AO295" s="318" t="str">
        <f t="shared" si="119"/>
        <v/>
      </c>
      <c r="AP295" s="10">
        <f>IF(Revised_Input!F295&gt;0,Revised_Input!F295,IF(Input!F295&lt;990000,Input!F295,""))</f>
        <v>0</v>
      </c>
      <c r="AQ295" s="262"/>
      <c r="AS295" s="262"/>
      <c r="AT295" s="259"/>
      <c r="AU295" s="260"/>
      <c r="BL295" s="251"/>
      <c r="BN295" s="251"/>
      <c r="BO295" s="251"/>
    </row>
    <row r="296" spans="1:67">
      <c r="A296" s="67" t="str">
        <f ca="1">OFFSET('day lookup'!$A$1,WEEKDAY(B296)-1,0)</f>
        <v>SAT</v>
      </c>
      <c r="B296" s="28">
        <f>Input!A296</f>
        <v>0</v>
      </c>
      <c r="C296" s="274" t="str">
        <f>IF(D296&lt;&gt;"",interp(D296,AreaCapacity!$A$3:$B$245,2),"")</f>
        <v/>
      </c>
      <c r="D296" s="10">
        <f>IF(AND(Revised_Input!B296&gt;0,Revised_Input!B296&lt;104000),Revised_Input!B296,IF(Input!B296&lt;990000,Input!B296,""))</f>
        <v>0</v>
      </c>
      <c r="E296" s="10">
        <f>IF(Revised_Input!G296&gt;0,Revised_Input!G296/1.9835,IF(Input!G296&lt;990000,Input!G296,""))</f>
        <v>0</v>
      </c>
      <c r="F296" s="10">
        <f>IF(Revised_Input!C296&gt;0,Revised_Input!C296,IF(Input!C296&lt;990000,Input!C296,""))</f>
        <v>0</v>
      </c>
      <c r="G296" s="10">
        <f>IF(Revised_Input!D296&gt;0,Revised_Input!D296,IF(Input!D296&lt;990000,Input!D296,""))</f>
        <v>0</v>
      </c>
      <c r="H296" s="190" t="str">
        <f t="shared" ref="H296:H359" si="120">IF(D296="","",F296-G296)</f>
        <v/>
      </c>
      <c r="I296" s="267" t="str">
        <f t="shared" ref="I296:I359" si="121">IF(D296="","",(D296-D295)/1.9835+E296+H296)</f>
        <v/>
      </c>
      <c r="J296" s="417" t="str">
        <f>IF(Input!H296="","",Input!H296)</f>
        <v/>
      </c>
      <c r="K296" s="285" t="str">
        <f t="shared" ref="K296:K359" si="122">IF(D296="","",IF(J296="Y",E296,0))</f>
        <v/>
      </c>
      <c r="L296" s="181" t="str">
        <f>IF(D296="","",IF(J296="Y",I296+G296,MIN(Input!I296,I296+G296-K296)))</f>
        <v/>
      </c>
      <c r="M296" s="181" t="str">
        <f t="shared" ref="M296:M359" si="123">IF(D296="","",MAX(L296-G296,0))</f>
        <v/>
      </c>
      <c r="N296" s="294">
        <f>IF(Revised_Input!E296&gt;0,Revised_Input!E296,IF(Input!E296&lt;990000,Input!E296,""))</f>
        <v>0</v>
      </c>
      <c r="O296" s="286" t="str">
        <f t="shared" ref="O296:O359" si="124">IF(D296="","",O295+N296*1.9835)</f>
        <v/>
      </c>
      <c r="P296" s="10" t="str">
        <f t="shared" ref="P296:P359" si="125">IF(D296="","",IF(J296="Y",N296,0))</f>
        <v/>
      </c>
      <c r="Q296" s="302" t="str">
        <f t="shared" ref="Q296:Q359" si="126">IF(D296="","",IF(J296="Y",(N296*1.9835)+Q295,Q295))</f>
        <v/>
      </c>
      <c r="R296" s="305" t="str">
        <f>IF(D296="","",IF(J296="Y",Input!M296,0))</f>
        <v/>
      </c>
      <c r="S296" s="288" t="str">
        <f t="shared" ref="S296:S359" si="127">IF(D296="","",(R296*1.9835)+S295)</f>
        <v/>
      </c>
      <c r="T296" s="285" t="str">
        <f>IF(D296="","",Input!L296)</f>
        <v/>
      </c>
      <c r="U296" s="288" t="str">
        <f t="shared" ref="U296:U359" si="128">IF(D296="","",(T296*1.9835)+U295)</f>
        <v/>
      </c>
      <c r="V296" s="287" t="str">
        <f t="shared" ref="V296:V359" si="129">IF(D296="","",R296+T296)</f>
        <v/>
      </c>
      <c r="W296" s="306" t="str">
        <f t="shared" ref="W296:W359" si="130">IF(D296="","",(V296*1.9835)+W295)</f>
        <v/>
      </c>
      <c r="X296" s="132" t="str">
        <f>IF(D296="","",Input!K296)</f>
        <v/>
      </c>
      <c r="Y296" s="288" t="str">
        <f t="shared" ref="Y296:Y359" si="131">IF(D296="","",(X296*1.9835)+Y295)</f>
        <v/>
      </c>
      <c r="Z296" s="309" t="str">
        <f t="shared" ref="Z296:Z359" si="132">IF(D296="","",Z295-X296*1.9835)</f>
        <v/>
      </c>
      <c r="AA296" s="56" t="str">
        <f t="shared" ref="AA296:AA359" si="133">IF(D296="","",M296+P296+V296+X296)</f>
        <v/>
      </c>
      <c r="AB296" s="56" t="str">
        <f>IF(D296="","",Input!N296)</f>
        <v/>
      </c>
      <c r="AC296" s="56" t="str">
        <f t="shared" ref="AC296:AC359" si="134">IF(D296="","",H296)</f>
        <v/>
      </c>
      <c r="AD296" s="56" t="str">
        <f>IF(D296="","",Input!J296)</f>
        <v/>
      </c>
      <c r="AE296" s="56" t="str">
        <f t="shared" ref="AE296:AE359" si="135">IF(D296="","",AC296-AD296)</f>
        <v/>
      </c>
      <c r="AF296" s="289" t="str">
        <f t="shared" ref="AF296:AF359" si="136">IF(D296="","",IF(F296-250&lt;0,0,F296-250))</f>
        <v/>
      </c>
      <c r="AG296" s="19" t="str">
        <f t="shared" ref="AG296:AG359" si="137">IF(D296="","",AA296-AC296+AB296)</f>
        <v/>
      </c>
      <c r="AH296" s="19" t="str">
        <f t="shared" ref="AH296:AH359" si="138">IF(D296="","",AH295+AG296)</f>
        <v/>
      </c>
      <c r="AI296" s="19" t="str">
        <f t="shared" ref="AI296:AI359" si="139">IF(D296="","",AH296*1.9835)</f>
        <v/>
      </c>
      <c r="AJ296" s="317" t="str">
        <f t="shared" ref="AJ296:AJ359" si="140">IF(D296="","",MAX(((I296-M296)-(E296-K296))*1.9835,0))</f>
        <v/>
      </c>
      <c r="AK296" s="56" t="str">
        <f t="shared" ref="AK296:AK359" si="141">IF(D296="","",AK295+AJ296)</f>
        <v/>
      </c>
      <c r="AL296" s="56" t="str">
        <f>IF(D296="","",IF(AK295&lt;'day lookup'!$I$1,MIN('day lookup'!$I$1-AK295,AJ296)))</f>
        <v/>
      </c>
      <c r="AM296" s="56" t="str">
        <f t="shared" ref="AM296:AM359" si="142">IF(D296="","",AM295+AL296)</f>
        <v/>
      </c>
      <c r="AN296" s="56" t="str">
        <f>IF(D296="","",IF(AK296&lt;'day lookup'!$I$1,0,MIN(AK296-'day lookup'!$I$1,AJ296)))</f>
        <v/>
      </c>
      <c r="AO296" s="318" t="str">
        <f t="shared" ref="AO296:AO359" si="143">IF(D296="","",AO295+AN296)</f>
        <v/>
      </c>
      <c r="AP296" s="10">
        <f>IF(Revised_Input!F296&gt;0,Revised_Input!F296,IF(Input!F296&lt;990000,Input!F296,""))</f>
        <v>0</v>
      </c>
      <c r="AQ296" s="262"/>
      <c r="AS296" s="262"/>
      <c r="AT296" s="259"/>
      <c r="AU296" s="260"/>
      <c r="BL296" s="251"/>
      <c r="BN296" s="251"/>
      <c r="BO296" s="251"/>
    </row>
    <row r="297" spans="1:67">
      <c r="A297" s="67" t="str">
        <f ca="1">OFFSET('day lookup'!$A$1,WEEKDAY(B297)-1,0)</f>
        <v>SAT</v>
      </c>
      <c r="B297" s="28">
        <f>Input!A297</f>
        <v>0</v>
      </c>
      <c r="C297" s="274" t="str">
        <f>IF(D297&lt;&gt;"",interp(D297,AreaCapacity!$A$3:$B$245,2),"")</f>
        <v/>
      </c>
      <c r="D297" s="10">
        <f>IF(AND(Revised_Input!B297&gt;0,Revised_Input!B297&lt;104000),Revised_Input!B297,IF(Input!B297&lt;990000,Input!B297,""))</f>
        <v>0</v>
      </c>
      <c r="E297" s="10">
        <f>IF(Revised_Input!G297&gt;0,Revised_Input!G297/1.9835,IF(Input!G297&lt;990000,Input!G297,""))</f>
        <v>0</v>
      </c>
      <c r="F297" s="10">
        <f>IF(Revised_Input!C297&gt;0,Revised_Input!C297,IF(Input!C297&lt;990000,Input!C297,""))</f>
        <v>0</v>
      </c>
      <c r="G297" s="10">
        <f>IF(Revised_Input!D297&gt;0,Revised_Input!D297,IF(Input!D297&lt;990000,Input!D297,""))</f>
        <v>0</v>
      </c>
      <c r="H297" s="190" t="str">
        <f t="shared" si="120"/>
        <v/>
      </c>
      <c r="I297" s="267" t="str">
        <f t="shared" si="121"/>
        <v/>
      </c>
      <c r="J297" s="417" t="str">
        <f>IF(Input!H297="","",Input!H297)</f>
        <v/>
      </c>
      <c r="K297" s="285" t="str">
        <f t="shared" si="122"/>
        <v/>
      </c>
      <c r="L297" s="181" t="str">
        <f>IF(D297="","",IF(J297="Y",I297+G297,MIN(Input!I297,I297+G297-K297)))</f>
        <v/>
      </c>
      <c r="M297" s="181" t="str">
        <f t="shared" si="123"/>
        <v/>
      </c>
      <c r="N297" s="294">
        <f>IF(Revised_Input!E297&gt;0,Revised_Input!E297,IF(Input!E297&lt;990000,Input!E297,""))</f>
        <v>0</v>
      </c>
      <c r="O297" s="286" t="str">
        <f t="shared" si="124"/>
        <v/>
      </c>
      <c r="P297" s="10" t="str">
        <f t="shared" si="125"/>
        <v/>
      </c>
      <c r="Q297" s="302" t="str">
        <f t="shared" si="126"/>
        <v/>
      </c>
      <c r="R297" s="305" t="str">
        <f>IF(D297="","",IF(J297="Y",Input!M297,0))</f>
        <v/>
      </c>
      <c r="S297" s="288" t="str">
        <f t="shared" si="127"/>
        <v/>
      </c>
      <c r="T297" s="285" t="str">
        <f>IF(D297="","",Input!L297)</f>
        <v/>
      </c>
      <c r="U297" s="288" t="str">
        <f t="shared" si="128"/>
        <v/>
      </c>
      <c r="V297" s="287" t="str">
        <f t="shared" si="129"/>
        <v/>
      </c>
      <c r="W297" s="306" t="str">
        <f t="shared" si="130"/>
        <v/>
      </c>
      <c r="X297" s="132" t="str">
        <f>IF(D297="","",Input!K297)</f>
        <v/>
      </c>
      <c r="Y297" s="288" t="str">
        <f t="shared" si="131"/>
        <v/>
      </c>
      <c r="Z297" s="309" t="str">
        <f t="shared" si="132"/>
        <v/>
      </c>
      <c r="AA297" s="56" t="str">
        <f t="shared" si="133"/>
        <v/>
      </c>
      <c r="AB297" s="56" t="str">
        <f>IF(D297="","",Input!N297)</f>
        <v/>
      </c>
      <c r="AC297" s="56" t="str">
        <f t="shared" si="134"/>
        <v/>
      </c>
      <c r="AD297" s="56" t="str">
        <f>IF(D297="","",Input!J297)</f>
        <v/>
      </c>
      <c r="AE297" s="56" t="str">
        <f t="shared" si="135"/>
        <v/>
      </c>
      <c r="AF297" s="289" t="str">
        <f t="shared" si="136"/>
        <v/>
      </c>
      <c r="AG297" s="19" t="str">
        <f t="shared" si="137"/>
        <v/>
      </c>
      <c r="AH297" s="19" t="str">
        <f t="shared" si="138"/>
        <v/>
      </c>
      <c r="AI297" s="19" t="str">
        <f t="shared" si="139"/>
        <v/>
      </c>
      <c r="AJ297" s="317" t="str">
        <f t="shared" si="140"/>
        <v/>
      </c>
      <c r="AK297" s="56" t="str">
        <f t="shared" si="141"/>
        <v/>
      </c>
      <c r="AL297" s="56" t="str">
        <f>IF(D297="","",IF(AK296&lt;'day lookup'!$I$1,MIN('day lookup'!$I$1-AK296,AJ297)))</f>
        <v/>
      </c>
      <c r="AM297" s="56" t="str">
        <f t="shared" si="142"/>
        <v/>
      </c>
      <c r="AN297" s="56" t="str">
        <f>IF(D297="","",IF(AK297&lt;'day lookup'!$I$1,0,MIN(AK297-'day lookup'!$I$1,AJ297)))</f>
        <v/>
      </c>
      <c r="AO297" s="318" t="str">
        <f t="shared" si="143"/>
        <v/>
      </c>
      <c r="AP297" s="10">
        <f>IF(Revised_Input!F297&gt;0,Revised_Input!F297,IF(Input!F297&lt;990000,Input!F297,""))</f>
        <v>0</v>
      </c>
      <c r="AQ297" s="262"/>
      <c r="AS297" s="262"/>
      <c r="AT297" s="259"/>
      <c r="AU297" s="260"/>
      <c r="BL297" s="251"/>
      <c r="BN297" s="251"/>
      <c r="BO297" s="251"/>
    </row>
    <row r="298" spans="1:67">
      <c r="A298" s="67" t="str">
        <f ca="1">OFFSET('day lookup'!$A$1,WEEKDAY(B298)-1,0)</f>
        <v>SAT</v>
      </c>
      <c r="B298" s="28">
        <f>Input!A298</f>
        <v>0</v>
      </c>
      <c r="C298" s="274" t="str">
        <f>IF(D298&lt;&gt;"",interp(D298,AreaCapacity!$A$3:$B$245,2),"")</f>
        <v/>
      </c>
      <c r="D298" s="10">
        <f>IF(AND(Revised_Input!B298&gt;0,Revised_Input!B298&lt;104000),Revised_Input!B298,IF(Input!B298&lt;990000,Input!B298,""))</f>
        <v>0</v>
      </c>
      <c r="E298" s="10">
        <f>IF(Revised_Input!G298&gt;0,Revised_Input!G298/1.9835,IF(Input!G298&lt;990000,Input!G298,""))</f>
        <v>0</v>
      </c>
      <c r="F298" s="10">
        <f>IF(Revised_Input!C298&gt;0,Revised_Input!C298,IF(Input!C298&lt;990000,Input!C298,""))</f>
        <v>0</v>
      </c>
      <c r="G298" s="10">
        <f>IF(Revised_Input!D298&gt;0,Revised_Input!D298,IF(Input!D298&lt;990000,Input!D298,""))</f>
        <v>0</v>
      </c>
      <c r="H298" s="190" t="str">
        <f t="shared" si="120"/>
        <v/>
      </c>
      <c r="I298" s="267" t="str">
        <f t="shared" si="121"/>
        <v/>
      </c>
      <c r="J298" s="417" t="str">
        <f>IF(Input!H298="","",Input!H298)</f>
        <v/>
      </c>
      <c r="K298" s="285" t="str">
        <f t="shared" si="122"/>
        <v/>
      </c>
      <c r="L298" s="181" t="str">
        <f>IF(D298="","",IF(J298="Y",I298+G298,MIN(Input!I298,I298+G298-K298)))</f>
        <v/>
      </c>
      <c r="M298" s="181" t="str">
        <f t="shared" si="123"/>
        <v/>
      </c>
      <c r="N298" s="294">
        <f>IF(Revised_Input!E298&gt;0,Revised_Input!E298,IF(Input!E298&lt;990000,Input!E298,""))</f>
        <v>0</v>
      </c>
      <c r="O298" s="286" t="str">
        <f t="shared" si="124"/>
        <v/>
      </c>
      <c r="P298" s="10" t="str">
        <f t="shared" si="125"/>
        <v/>
      </c>
      <c r="Q298" s="302" t="str">
        <f t="shared" si="126"/>
        <v/>
      </c>
      <c r="R298" s="305" t="str">
        <f>IF(D298="","",IF(J298="Y",Input!M298,0))</f>
        <v/>
      </c>
      <c r="S298" s="288" t="str">
        <f t="shared" si="127"/>
        <v/>
      </c>
      <c r="T298" s="285" t="str">
        <f>IF(D298="","",Input!L298)</f>
        <v/>
      </c>
      <c r="U298" s="288" t="str">
        <f t="shared" si="128"/>
        <v/>
      </c>
      <c r="V298" s="287" t="str">
        <f t="shared" si="129"/>
        <v/>
      </c>
      <c r="W298" s="306" t="str">
        <f t="shared" si="130"/>
        <v/>
      </c>
      <c r="X298" s="132" t="str">
        <f>IF(D298="","",Input!K298)</f>
        <v/>
      </c>
      <c r="Y298" s="288" t="str">
        <f t="shared" si="131"/>
        <v/>
      </c>
      <c r="Z298" s="309" t="str">
        <f t="shared" si="132"/>
        <v/>
      </c>
      <c r="AA298" s="56" t="str">
        <f t="shared" si="133"/>
        <v/>
      </c>
      <c r="AB298" s="56" t="str">
        <f>IF(D298="","",Input!N298)</f>
        <v/>
      </c>
      <c r="AC298" s="56" t="str">
        <f t="shared" si="134"/>
        <v/>
      </c>
      <c r="AD298" s="56" t="str">
        <f>IF(D298="","",Input!J298)</f>
        <v/>
      </c>
      <c r="AE298" s="56" t="str">
        <f t="shared" si="135"/>
        <v/>
      </c>
      <c r="AF298" s="289" t="str">
        <f t="shared" si="136"/>
        <v/>
      </c>
      <c r="AG298" s="19" t="str">
        <f t="shared" si="137"/>
        <v/>
      </c>
      <c r="AH298" s="19" t="str">
        <f t="shared" si="138"/>
        <v/>
      </c>
      <c r="AI298" s="19" t="str">
        <f t="shared" si="139"/>
        <v/>
      </c>
      <c r="AJ298" s="317" t="str">
        <f t="shared" si="140"/>
        <v/>
      </c>
      <c r="AK298" s="56" t="str">
        <f t="shared" si="141"/>
        <v/>
      </c>
      <c r="AL298" s="56" t="str">
        <f>IF(D298="","",IF(AK297&lt;'day lookup'!$I$1,MIN('day lookup'!$I$1-AK297,AJ298)))</f>
        <v/>
      </c>
      <c r="AM298" s="56" t="str">
        <f t="shared" si="142"/>
        <v/>
      </c>
      <c r="AN298" s="56" t="str">
        <f>IF(D298="","",IF(AK298&lt;'day lookup'!$I$1,0,MIN(AK298-'day lookup'!$I$1,AJ298)))</f>
        <v/>
      </c>
      <c r="AO298" s="318" t="str">
        <f t="shared" si="143"/>
        <v/>
      </c>
      <c r="AP298" s="10">
        <f>IF(Revised_Input!F298&gt;0,Revised_Input!F298,IF(Input!F298&lt;990000,Input!F298,""))</f>
        <v>0</v>
      </c>
      <c r="AQ298" s="262"/>
      <c r="AS298" s="262"/>
      <c r="AT298" s="259"/>
      <c r="AU298" s="260"/>
      <c r="BL298" s="251"/>
      <c r="BN298" s="251"/>
      <c r="BO298" s="251"/>
    </row>
    <row r="299" spans="1:67">
      <c r="A299" s="67" t="str">
        <f ca="1">OFFSET('day lookup'!$A$1,WEEKDAY(B299)-1,0)</f>
        <v>SAT</v>
      </c>
      <c r="B299" s="28">
        <f>Input!A299</f>
        <v>0</v>
      </c>
      <c r="C299" s="274" t="str">
        <f>IF(D299&lt;&gt;"",interp(D299,AreaCapacity!$A$3:$B$245,2),"")</f>
        <v/>
      </c>
      <c r="D299" s="10">
        <f>IF(AND(Revised_Input!B299&gt;0,Revised_Input!B299&lt;104000),Revised_Input!B299,IF(Input!B299&lt;990000,Input!B299,""))</f>
        <v>0</v>
      </c>
      <c r="E299" s="10">
        <f>IF(Revised_Input!G299&gt;0,Revised_Input!G299/1.9835,IF(Input!G299&lt;990000,Input!G299,""))</f>
        <v>0</v>
      </c>
      <c r="F299" s="10">
        <f>IF(Revised_Input!C299&gt;0,Revised_Input!C299,IF(Input!C299&lt;990000,Input!C299,""))</f>
        <v>0</v>
      </c>
      <c r="G299" s="10">
        <f>IF(Revised_Input!D299&gt;0,Revised_Input!D299,IF(Input!D299&lt;990000,Input!D299,""))</f>
        <v>0</v>
      </c>
      <c r="H299" s="190" t="str">
        <f t="shared" si="120"/>
        <v/>
      </c>
      <c r="I299" s="267" t="str">
        <f t="shared" si="121"/>
        <v/>
      </c>
      <c r="J299" s="417" t="str">
        <f>IF(Input!H299="","",Input!H299)</f>
        <v/>
      </c>
      <c r="K299" s="285" t="str">
        <f t="shared" si="122"/>
        <v/>
      </c>
      <c r="L299" s="181" t="str">
        <f>IF(D299="","",IF(J299="Y",I299+G299,MIN(Input!I299,I299+G299-K299)))</f>
        <v/>
      </c>
      <c r="M299" s="181" t="str">
        <f t="shared" si="123"/>
        <v/>
      </c>
      <c r="N299" s="294">
        <f>IF(Revised_Input!E299&gt;0,Revised_Input!E299,IF(Input!E299&lt;990000,Input!E299,""))</f>
        <v>0</v>
      </c>
      <c r="O299" s="286" t="str">
        <f t="shared" si="124"/>
        <v/>
      </c>
      <c r="P299" s="10" t="str">
        <f t="shared" si="125"/>
        <v/>
      </c>
      <c r="Q299" s="302" t="str">
        <f t="shared" si="126"/>
        <v/>
      </c>
      <c r="R299" s="305" t="str">
        <f>IF(D299="","",IF(J299="Y",Input!M299,0))</f>
        <v/>
      </c>
      <c r="S299" s="288" t="str">
        <f t="shared" si="127"/>
        <v/>
      </c>
      <c r="T299" s="285" t="str">
        <f>IF(D299="","",Input!L299)</f>
        <v/>
      </c>
      <c r="U299" s="288" t="str">
        <f t="shared" si="128"/>
        <v/>
      </c>
      <c r="V299" s="287" t="str">
        <f t="shared" si="129"/>
        <v/>
      </c>
      <c r="W299" s="306" t="str">
        <f t="shared" si="130"/>
        <v/>
      </c>
      <c r="X299" s="132" t="str">
        <f>IF(D299="","",Input!K299)</f>
        <v/>
      </c>
      <c r="Y299" s="288" t="str">
        <f t="shared" si="131"/>
        <v/>
      </c>
      <c r="Z299" s="309" t="str">
        <f t="shared" si="132"/>
        <v/>
      </c>
      <c r="AA299" s="56" t="str">
        <f t="shared" si="133"/>
        <v/>
      </c>
      <c r="AB299" s="56" t="str">
        <f>IF(D299="","",Input!N299)</f>
        <v/>
      </c>
      <c r="AC299" s="56" t="str">
        <f t="shared" si="134"/>
        <v/>
      </c>
      <c r="AD299" s="56" t="str">
        <f>IF(D299="","",Input!J299)</f>
        <v/>
      </c>
      <c r="AE299" s="56" t="str">
        <f t="shared" si="135"/>
        <v/>
      </c>
      <c r="AF299" s="289" t="str">
        <f t="shared" si="136"/>
        <v/>
      </c>
      <c r="AG299" s="19" t="str">
        <f t="shared" si="137"/>
        <v/>
      </c>
      <c r="AH299" s="19" t="str">
        <f t="shared" si="138"/>
        <v/>
      </c>
      <c r="AI299" s="19" t="str">
        <f t="shared" si="139"/>
        <v/>
      </c>
      <c r="AJ299" s="317" t="str">
        <f t="shared" si="140"/>
        <v/>
      </c>
      <c r="AK299" s="56" t="str">
        <f t="shared" si="141"/>
        <v/>
      </c>
      <c r="AL299" s="56" t="str">
        <f>IF(D299="","",IF(AK298&lt;'day lookup'!$I$1,MIN('day lookup'!$I$1-AK298,AJ299)))</f>
        <v/>
      </c>
      <c r="AM299" s="56" t="str">
        <f t="shared" si="142"/>
        <v/>
      </c>
      <c r="AN299" s="56" t="str">
        <f>IF(D299="","",IF(AK299&lt;'day lookup'!$I$1,0,MIN(AK299-'day lookup'!$I$1,AJ299)))</f>
        <v/>
      </c>
      <c r="AO299" s="318" t="str">
        <f t="shared" si="143"/>
        <v/>
      </c>
      <c r="AP299" s="10">
        <f>IF(Revised_Input!F299&gt;0,Revised_Input!F299,IF(Input!F299&lt;990000,Input!F299,""))</f>
        <v>0</v>
      </c>
      <c r="AQ299" s="262"/>
      <c r="AS299" s="262"/>
      <c r="AT299" s="259"/>
      <c r="AU299" s="260"/>
      <c r="BL299" s="251"/>
      <c r="BN299" s="251"/>
      <c r="BO299" s="251"/>
    </row>
    <row r="300" spans="1:67">
      <c r="A300" s="67" t="str">
        <f ca="1">OFFSET('day lookup'!$A$1,WEEKDAY(B300)-1,0)</f>
        <v>SAT</v>
      </c>
      <c r="B300" s="28">
        <f>Input!A300</f>
        <v>0</v>
      </c>
      <c r="C300" s="274" t="str">
        <f>IF(D300&lt;&gt;"",interp(D300,AreaCapacity!$A$3:$B$245,2),"")</f>
        <v/>
      </c>
      <c r="D300" s="10">
        <f>IF(AND(Revised_Input!B300&gt;0,Revised_Input!B300&lt;104000),Revised_Input!B300,IF(Input!B300&lt;990000,Input!B300,""))</f>
        <v>0</v>
      </c>
      <c r="E300" s="10">
        <f>IF(Revised_Input!G300&gt;0,Revised_Input!G300/1.9835,IF(Input!G300&lt;990000,Input!G300,""))</f>
        <v>0</v>
      </c>
      <c r="F300" s="10">
        <f>IF(Revised_Input!C300&gt;0,Revised_Input!C300,IF(Input!C300&lt;990000,Input!C300,""))</f>
        <v>0</v>
      </c>
      <c r="G300" s="10">
        <f>IF(Revised_Input!D300&gt;0,Revised_Input!D300,IF(Input!D300&lt;990000,Input!D300,""))</f>
        <v>0</v>
      </c>
      <c r="H300" s="190" t="str">
        <f t="shared" si="120"/>
        <v/>
      </c>
      <c r="I300" s="267" t="str">
        <f t="shared" si="121"/>
        <v/>
      </c>
      <c r="J300" s="417" t="str">
        <f>IF(Input!H300="","",Input!H300)</f>
        <v/>
      </c>
      <c r="K300" s="285" t="str">
        <f t="shared" si="122"/>
        <v/>
      </c>
      <c r="L300" s="181" t="str">
        <f>IF(D300="","",IF(J300="Y",I300+G300,MIN(Input!I300,I300+G300-K300)))</f>
        <v/>
      </c>
      <c r="M300" s="181" t="str">
        <f t="shared" si="123"/>
        <v/>
      </c>
      <c r="N300" s="294">
        <f>IF(Revised_Input!E300&gt;0,Revised_Input!E300,IF(Input!E300&lt;990000,Input!E300,""))</f>
        <v>0</v>
      </c>
      <c r="O300" s="286" t="str">
        <f t="shared" si="124"/>
        <v/>
      </c>
      <c r="P300" s="10" t="str">
        <f t="shared" si="125"/>
        <v/>
      </c>
      <c r="Q300" s="302" t="str">
        <f t="shared" si="126"/>
        <v/>
      </c>
      <c r="R300" s="305" t="str">
        <f>IF(D300="","",IF(J300="Y",Input!M300,0))</f>
        <v/>
      </c>
      <c r="S300" s="288" t="str">
        <f t="shared" si="127"/>
        <v/>
      </c>
      <c r="T300" s="285" t="str">
        <f>IF(D300="","",Input!L300)</f>
        <v/>
      </c>
      <c r="U300" s="288" t="str">
        <f t="shared" si="128"/>
        <v/>
      </c>
      <c r="V300" s="287" t="str">
        <f t="shared" si="129"/>
        <v/>
      </c>
      <c r="W300" s="306" t="str">
        <f t="shared" si="130"/>
        <v/>
      </c>
      <c r="X300" s="132" t="str">
        <f>IF(D300="","",Input!K300)</f>
        <v/>
      </c>
      <c r="Y300" s="288" t="str">
        <f t="shared" si="131"/>
        <v/>
      </c>
      <c r="Z300" s="309" t="str">
        <f t="shared" si="132"/>
        <v/>
      </c>
      <c r="AA300" s="56" t="str">
        <f t="shared" si="133"/>
        <v/>
      </c>
      <c r="AB300" s="56" t="str">
        <f>IF(D300="","",Input!N300)</f>
        <v/>
      </c>
      <c r="AC300" s="56" t="str">
        <f t="shared" si="134"/>
        <v/>
      </c>
      <c r="AD300" s="56" t="str">
        <f>IF(D300="","",Input!J300)</f>
        <v/>
      </c>
      <c r="AE300" s="56" t="str">
        <f t="shared" si="135"/>
        <v/>
      </c>
      <c r="AF300" s="289" t="str">
        <f t="shared" si="136"/>
        <v/>
      </c>
      <c r="AG300" s="19" t="str">
        <f t="shared" si="137"/>
        <v/>
      </c>
      <c r="AH300" s="19" t="str">
        <f t="shared" si="138"/>
        <v/>
      </c>
      <c r="AI300" s="19" t="str">
        <f t="shared" si="139"/>
        <v/>
      </c>
      <c r="AJ300" s="317" t="str">
        <f t="shared" si="140"/>
        <v/>
      </c>
      <c r="AK300" s="56" t="str">
        <f t="shared" si="141"/>
        <v/>
      </c>
      <c r="AL300" s="56" t="str">
        <f>IF(D300="","",IF(AK299&lt;'day lookup'!$I$1,MIN('day lookup'!$I$1-AK299,AJ300)))</f>
        <v/>
      </c>
      <c r="AM300" s="56" t="str">
        <f t="shared" si="142"/>
        <v/>
      </c>
      <c r="AN300" s="56" t="str">
        <f>IF(D300="","",IF(AK300&lt;'day lookup'!$I$1,0,MIN(AK300-'day lookup'!$I$1,AJ300)))</f>
        <v/>
      </c>
      <c r="AO300" s="318" t="str">
        <f t="shared" si="143"/>
        <v/>
      </c>
      <c r="AP300" s="10">
        <f>IF(Revised_Input!F300&gt;0,Revised_Input!F300,IF(Input!F300&lt;990000,Input!F300,""))</f>
        <v>0</v>
      </c>
      <c r="AQ300" s="262"/>
      <c r="AS300" s="262"/>
      <c r="AT300" s="259"/>
      <c r="AU300" s="260"/>
      <c r="BL300" s="251"/>
      <c r="BN300" s="251"/>
      <c r="BO300" s="251"/>
    </row>
    <row r="301" spans="1:67">
      <c r="A301" s="67" t="str">
        <f ca="1">OFFSET('day lookup'!$A$1,WEEKDAY(B301)-1,0)</f>
        <v>SAT</v>
      </c>
      <c r="B301" s="28">
        <f>Input!A301</f>
        <v>0</v>
      </c>
      <c r="C301" s="274" t="str">
        <f>IF(D301&lt;&gt;"",interp(D301,AreaCapacity!$A$3:$B$245,2),"")</f>
        <v/>
      </c>
      <c r="D301" s="10">
        <f>IF(AND(Revised_Input!B301&gt;0,Revised_Input!B301&lt;104000),Revised_Input!B301,IF(Input!B301&lt;990000,Input!B301,""))</f>
        <v>0</v>
      </c>
      <c r="E301" s="10">
        <f>IF(Revised_Input!G301&gt;0,Revised_Input!G301/1.9835,IF(Input!G301&lt;990000,Input!G301,""))</f>
        <v>0</v>
      </c>
      <c r="F301" s="10">
        <f>IF(Revised_Input!C301&gt;0,Revised_Input!C301,IF(Input!C301&lt;990000,Input!C301,""))</f>
        <v>0</v>
      </c>
      <c r="G301" s="10">
        <f>IF(Revised_Input!D301&gt;0,Revised_Input!D301,IF(Input!D301&lt;990000,Input!D301,""))</f>
        <v>0</v>
      </c>
      <c r="H301" s="190" t="str">
        <f t="shared" si="120"/>
        <v/>
      </c>
      <c r="I301" s="267" t="str">
        <f t="shared" si="121"/>
        <v/>
      </c>
      <c r="J301" s="417" t="str">
        <f>IF(Input!H301="","",Input!H301)</f>
        <v/>
      </c>
      <c r="K301" s="285" t="str">
        <f t="shared" si="122"/>
        <v/>
      </c>
      <c r="L301" s="181" t="str">
        <f>IF(D301="","",IF(J301="Y",I301+G301,MIN(Input!I301,I301+G301-K301)))</f>
        <v/>
      </c>
      <c r="M301" s="181" t="str">
        <f t="shared" si="123"/>
        <v/>
      </c>
      <c r="N301" s="294">
        <f>IF(Revised_Input!E301&gt;0,Revised_Input!E301,IF(Input!E301&lt;990000,Input!E301,""))</f>
        <v>0</v>
      </c>
      <c r="O301" s="286" t="str">
        <f t="shared" si="124"/>
        <v/>
      </c>
      <c r="P301" s="10" t="str">
        <f t="shared" si="125"/>
        <v/>
      </c>
      <c r="Q301" s="302" t="str">
        <f t="shared" si="126"/>
        <v/>
      </c>
      <c r="R301" s="305" t="str">
        <f>IF(D301="","",IF(J301="Y",Input!M301,0))</f>
        <v/>
      </c>
      <c r="S301" s="288" t="str">
        <f t="shared" si="127"/>
        <v/>
      </c>
      <c r="T301" s="285" t="str">
        <f>IF(D301="","",Input!L301)</f>
        <v/>
      </c>
      <c r="U301" s="288" t="str">
        <f t="shared" si="128"/>
        <v/>
      </c>
      <c r="V301" s="287" t="str">
        <f t="shared" si="129"/>
        <v/>
      </c>
      <c r="W301" s="306" t="str">
        <f t="shared" si="130"/>
        <v/>
      </c>
      <c r="X301" s="132" t="str">
        <f>IF(D301="","",Input!K301)</f>
        <v/>
      </c>
      <c r="Y301" s="288" t="str">
        <f t="shared" si="131"/>
        <v/>
      </c>
      <c r="Z301" s="309" t="str">
        <f t="shared" si="132"/>
        <v/>
      </c>
      <c r="AA301" s="56" t="str">
        <f t="shared" si="133"/>
        <v/>
      </c>
      <c r="AB301" s="56" t="str">
        <f>IF(D301="","",Input!N301)</f>
        <v/>
      </c>
      <c r="AC301" s="56" t="str">
        <f t="shared" si="134"/>
        <v/>
      </c>
      <c r="AD301" s="56" t="str">
        <f>IF(D301="","",Input!J301)</f>
        <v/>
      </c>
      <c r="AE301" s="56" t="str">
        <f t="shared" si="135"/>
        <v/>
      </c>
      <c r="AF301" s="289" t="str">
        <f t="shared" si="136"/>
        <v/>
      </c>
      <c r="AG301" s="19" t="str">
        <f t="shared" si="137"/>
        <v/>
      </c>
      <c r="AH301" s="19" t="str">
        <f t="shared" si="138"/>
        <v/>
      </c>
      <c r="AI301" s="19" t="str">
        <f t="shared" si="139"/>
        <v/>
      </c>
      <c r="AJ301" s="317" t="str">
        <f t="shared" si="140"/>
        <v/>
      </c>
      <c r="AK301" s="56" t="str">
        <f t="shared" si="141"/>
        <v/>
      </c>
      <c r="AL301" s="56" t="str">
        <f>IF(D301="","",IF(AK300&lt;'day lookup'!$I$1,MIN('day lookup'!$I$1-AK300,AJ301)))</f>
        <v/>
      </c>
      <c r="AM301" s="56" t="str">
        <f t="shared" si="142"/>
        <v/>
      </c>
      <c r="AN301" s="56" t="str">
        <f>IF(D301="","",IF(AK301&lt;'day lookup'!$I$1,0,MIN(AK301-'day lookup'!$I$1,AJ301)))</f>
        <v/>
      </c>
      <c r="AO301" s="318" t="str">
        <f t="shared" si="143"/>
        <v/>
      </c>
      <c r="AP301" s="10">
        <f>IF(Revised_Input!F301&gt;0,Revised_Input!F301,IF(Input!F301&lt;990000,Input!F301,""))</f>
        <v>0</v>
      </c>
      <c r="AQ301" s="262"/>
      <c r="AS301" s="262"/>
      <c r="AT301" s="259"/>
      <c r="AU301" s="260"/>
      <c r="BL301" s="251"/>
      <c r="BN301" s="251"/>
      <c r="BO301" s="251"/>
    </row>
    <row r="302" spans="1:67">
      <c r="A302" s="67" t="str">
        <f ca="1">OFFSET('day lookup'!$A$1,WEEKDAY(B302)-1,0)</f>
        <v>SAT</v>
      </c>
      <c r="B302" s="28">
        <f>Input!A302</f>
        <v>0</v>
      </c>
      <c r="C302" s="274" t="str">
        <f>IF(D302&lt;&gt;"",interp(D302,AreaCapacity!$A$3:$B$245,2),"")</f>
        <v/>
      </c>
      <c r="D302" s="10">
        <f>IF(AND(Revised_Input!B302&gt;0,Revised_Input!B302&lt;104000),Revised_Input!B302,IF(Input!B302&lt;990000,Input!B302,""))</f>
        <v>0</v>
      </c>
      <c r="E302" s="10">
        <f>IF(Revised_Input!G302&gt;0,Revised_Input!G302/1.9835,IF(Input!G302&lt;990000,Input!G302,""))</f>
        <v>0</v>
      </c>
      <c r="F302" s="10">
        <f>IF(Revised_Input!C302&gt;0,Revised_Input!C302,IF(Input!C302&lt;990000,Input!C302,""))</f>
        <v>0</v>
      </c>
      <c r="G302" s="10">
        <f>IF(Revised_Input!D302&gt;0,Revised_Input!D302,IF(Input!D302&lt;990000,Input!D302,""))</f>
        <v>0</v>
      </c>
      <c r="H302" s="190" t="str">
        <f t="shared" si="120"/>
        <v/>
      </c>
      <c r="I302" s="267" t="str">
        <f t="shared" si="121"/>
        <v/>
      </c>
      <c r="J302" s="417" t="str">
        <f>IF(Input!H302="","",Input!H302)</f>
        <v/>
      </c>
      <c r="K302" s="285" t="str">
        <f t="shared" si="122"/>
        <v/>
      </c>
      <c r="L302" s="181" t="str">
        <f>IF(D302="","",IF(J302="Y",I302+G302,MIN(Input!I302,I302+G302-K302)))</f>
        <v/>
      </c>
      <c r="M302" s="181" t="str">
        <f t="shared" si="123"/>
        <v/>
      </c>
      <c r="N302" s="294">
        <f>IF(Revised_Input!E302&gt;0,Revised_Input!E302,IF(Input!E302&lt;990000,Input!E302,""))</f>
        <v>0</v>
      </c>
      <c r="O302" s="286" t="str">
        <f t="shared" si="124"/>
        <v/>
      </c>
      <c r="P302" s="10" t="str">
        <f t="shared" si="125"/>
        <v/>
      </c>
      <c r="Q302" s="302" t="str">
        <f t="shared" si="126"/>
        <v/>
      </c>
      <c r="R302" s="305" t="str">
        <f>IF(D302="","",IF(J302="Y",Input!M302,0))</f>
        <v/>
      </c>
      <c r="S302" s="288" t="str">
        <f t="shared" si="127"/>
        <v/>
      </c>
      <c r="T302" s="285" t="str">
        <f>IF(D302="","",Input!L302)</f>
        <v/>
      </c>
      <c r="U302" s="288" t="str">
        <f t="shared" si="128"/>
        <v/>
      </c>
      <c r="V302" s="287" t="str">
        <f t="shared" si="129"/>
        <v/>
      </c>
      <c r="W302" s="306" t="str">
        <f t="shared" si="130"/>
        <v/>
      </c>
      <c r="X302" s="132" t="str">
        <f>IF(D302="","",Input!K302)</f>
        <v/>
      </c>
      <c r="Y302" s="288" t="str">
        <f t="shared" si="131"/>
        <v/>
      </c>
      <c r="Z302" s="309" t="str">
        <f t="shared" si="132"/>
        <v/>
      </c>
      <c r="AA302" s="56" t="str">
        <f t="shared" si="133"/>
        <v/>
      </c>
      <c r="AB302" s="56" t="str">
        <f>IF(D302="","",Input!N302)</f>
        <v/>
      </c>
      <c r="AC302" s="56" t="str">
        <f t="shared" si="134"/>
        <v/>
      </c>
      <c r="AD302" s="56" t="str">
        <f>IF(D302="","",Input!J302)</f>
        <v/>
      </c>
      <c r="AE302" s="56" t="str">
        <f t="shared" si="135"/>
        <v/>
      </c>
      <c r="AF302" s="289" t="str">
        <f t="shared" si="136"/>
        <v/>
      </c>
      <c r="AG302" s="19" t="str">
        <f t="shared" si="137"/>
        <v/>
      </c>
      <c r="AH302" s="19" t="str">
        <f t="shared" si="138"/>
        <v/>
      </c>
      <c r="AI302" s="19" t="str">
        <f t="shared" si="139"/>
        <v/>
      </c>
      <c r="AJ302" s="317" t="str">
        <f t="shared" si="140"/>
        <v/>
      </c>
      <c r="AK302" s="56" t="str">
        <f t="shared" si="141"/>
        <v/>
      </c>
      <c r="AL302" s="56" t="str">
        <f>IF(D302="","",IF(AK301&lt;'day lookup'!$I$1,MIN('day lookup'!$I$1-AK301,AJ302)))</f>
        <v/>
      </c>
      <c r="AM302" s="56" t="str">
        <f t="shared" si="142"/>
        <v/>
      </c>
      <c r="AN302" s="56" t="str">
        <f>IF(D302="","",IF(AK302&lt;'day lookup'!$I$1,0,MIN(AK302-'day lookup'!$I$1,AJ302)))</f>
        <v/>
      </c>
      <c r="AO302" s="318" t="str">
        <f t="shared" si="143"/>
        <v/>
      </c>
      <c r="AP302" s="10">
        <f>IF(Revised_Input!F302&gt;0,Revised_Input!F302,IF(Input!F302&lt;990000,Input!F302,""))</f>
        <v>0</v>
      </c>
      <c r="AQ302" s="262"/>
      <c r="AS302" s="262"/>
      <c r="AT302" s="259"/>
      <c r="AU302" s="260"/>
      <c r="BL302" s="251"/>
      <c r="BN302" s="251"/>
      <c r="BO302" s="251"/>
    </row>
    <row r="303" spans="1:67">
      <c r="A303" s="67" t="str">
        <f ca="1">OFFSET('day lookup'!$A$1,WEEKDAY(B303)-1,0)</f>
        <v>SAT</v>
      </c>
      <c r="B303" s="28">
        <f>Input!A303</f>
        <v>0</v>
      </c>
      <c r="C303" s="274" t="str">
        <f>IF(D303&lt;&gt;"",interp(D303,AreaCapacity!$A$3:$B$245,2),"")</f>
        <v/>
      </c>
      <c r="D303" s="10">
        <f>IF(AND(Revised_Input!B303&gt;0,Revised_Input!B303&lt;104000),Revised_Input!B303,IF(Input!B303&lt;990000,Input!B303,""))</f>
        <v>0</v>
      </c>
      <c r="E303" s="10">
        <f>IF(Revised_Input!G303&gt;0,Revised_Input!G303/1.9835,IF(Input!G303&lt;990000,Input!G303,""))</f>
        <v>0</v>
      </c>
      <c r="F303" s="10">
        <f>IF(Revised_Input!C303&gt;0,Revised_Input!C303,IF(Input!C303&lt;990000,Input!C303,""))</f>
        <v>0</v>
      </c>
      <c r="G303" s="10">
        <f>IF(Revised_Input!D303&gt;0,Revised_Input!D303,IF(Input!D303&lt;990000,Input!D303,""))</f>
        <v>0</v>
      </c>
      <c r="H303" s="190" t="str">
        <f t="shared" si="120"/>
        <v/>
      </c>
      <c r="I303" s="267" t="str">
        <f t="shared" si="121"/>
        <v/>
      </c>
      <c r="J303" s="417" t="str">
        <f>IF(Input!H303="","",Input!H303)</f>
        <v/>
      </c>
      <c r="K303" s="285" t="str">
        <f t="shared" si="122"/>
        <v/>
      </c>
      <c r="L303" s="181" t="str">
        <f>IF(D303="","",IF(J303="Y",I303+G303,MIN(Input!I303,I303+G303-K303)))</f>
        <v/>
      </c>
      <c r="M303" s="181" t="str">
        <f t="shared" si="123"/>
        <v/>
      </c>
      <c r="N303" s="294">
        <f>IF(Revised_Input!E303&gt;0,Revised_Input!E303,IF(Input!E303&lt;990000,Input!E303,""))</f>
        <v>0</v>
      </c>
      <c r="O303" s="286" t="str">
        <f t="shared" si="124"/>
        <v/>
      </c>
      <c r="P303" s="10" t="str">
        <f t="shared" si="125"/>
        <v/>
      </c>
      <c r="Q303" s="302" t="str">
        <f t="shared" si="126"/>
        <v/>
      </c>
      <c r="R303" s="305" t="str">
        <f>IF(D303="","",IF(J303="Y",Input!M303,0))</f>
        <v/>
      </c>
      <c r="S303" s="288" t="str">
        <f t="shared" si="127"/>
        <v/>
      </c>
      <c r="T303" s="285" t="str">
        <f>IF(D303="","",Input!L303)</f>
        <v/>
      </c>
      <c r="U303" s="288" t="str">
        <f t="shared" si="128"/>
        <v/>
      </c>
      <c r="V303" s="287" t="str">
        <f t="shared" si="129"/>
        <v/>
      </c>
      <c r="W303" s="306" t="str">
        <f t="shared" si="130"/>
        <v/>
      </c>
      <c r="X303" s="132" t="str">
        <f>IF(D303="","",Input!K303)</f>
        <v/>
      </c>
      <c r="Y303" s="288" t="str">
        <f t="shared" si="131"/>
        <v/>
      </c>
      <c r="Z303" s="309" t="str">
        <f t="shared" si="132"/>
        <v/>
      </c>
      <c r="AA303" s="56" t="str">
        <f t="shared" si="133"/>
        <v/>
      </c>
      <c r="AB303" s="56" t="str">
        <f>IF(D303="","",Input!N303)</f>
        <v/>
      </c>
      <c r="AC303" s="56" t="str">
        <f t="shared" si="134"/>
        <v/>
      </c>
      <c r="AD303" s="56" t="str">
        <f>IF(D303="","",Input!J303)</f>
        <v/>
      </c>
      <c r="AE303" s="56" t="str">
        <f t="shared" si="135"/>
        <v/>
      </c>
      <c r="AF303" s="289" t="str">
        <f t="shared" si="136"/>
        <v/>
      </c>
      <c r="AG303" s="19" t="str">
        <f t="shared" si="137"/>
        <v/>
      </c>
      <c r="AH303" s="19" t="str">
        <f t="shared" si="138"/>
        <v/>
      </c>
      <c r="AI303" s="19" t="str">
        <f t="shared" si="139"/>
        <v/>
      </c>
      <c r="AJ303" s="317" t="str">
        <f t="shared" si="140"/>
        <v/>
      </c>
      <c r="AK303" s="56" t="str">
        <f t="shared" si="141"/>
        <v/>
      </c>
      <c r="AL303" s="56" t="str">
        <f>IF(D303="","",IF(AK302&lt;'day lookup'!$I$1,MIN('day lookup'!$I$1-AK302,AJ303)))</f>
        <v/>
      </c>
      <c r="AM303" s="56" t="str">
        <f t="shared" si="142"/>
        <v/>
      </c>
      <c r="AN303" s="56" t="str">
        <f>IF(D303="","",IF(AK303&lt;'day lookup'!$I$1,0,MIN(AK303-'day lookup'!$I$1,AJ303)))</f>
        <v/>
      </c>
      <c r="AO303" s="318" t="str">
        <f t="shared" si="143"/>
        <v/>
      </c>
      <c r="AP303" s="10">
        <f>IF(Revised_Input!F303&gt;0,Revised_Input!F303,IF(Input!F303&lt;990000,Input!F303,""))</f>
        <v>0</v>
      </c>
      <c r="AQ303" s="262"/>
      <c r="AS303" s="262"/>
      <c r="AT303" s="259"/>
      <c r="AU303" s="260"/>
      <c r="BL303" s="251"/>
      <c r="BN303" s="251"/>
      <c r="BO303" s="251"/>
    </row>
    <row r="304" spans="1:67">
      <c r="A304" s="67" t="str">
        <f ca="1">OFFSET('day lookup'!$A$1,WEEKDAY(B304)-1,0)</f>
        <v>SAT</v>
      </c>
      <c r="B304" s="28">
        <f>Input!A304</f>
        <v>0</v>
      </c>
      <c r="C304" s="274" t="str">
        <f>IF(D304&lt;&gt;"",interp(D304,AreaCapacity!$A$3:$B$245,2),"")</f>
        <v/>
      </c>
      <c r="D304" s="10">
        <f>IF(AND(Revised_Input!B304&gt;0,Revised_Input!B304&lt;104000),Revised_Input!B304,IF(Input!B304&lt;990000,Input!B304,""))</f>
        <v>0</v>
      </c>
      <c r="E304" s="10">
        <f>IF(Revised_Input!G304&gt;0,Revised_Input!G304/1.9835,IF(Input!G304&lt;990000,Input!G304,""))</f>
        <v>0</v>
      </c>
      <c r="F304" s="10">
        <f>IF(Revised_Input!C304&gt;0,Revised_Input!C304,IF(Input!C304&lt;990000,Input!C304,""))</f>
        <v>0</v>
      </c>
      <c r="G304" s="10">
        <f>IF(Revised_Input!D304&gt;0,Revised_Input!D304,IF(Input!D304&lt;990000,Input!D304,""))</f>
        <v>0</v>
      </c>
      <c r="H304" s="190" t="str">
        <f t="shared" si="120"/>
        <v/>
      </c>
      <c r="I304" s="267" t="str">
        <f t="shared" si="121"/>
        <v/>
      </c>
      <c r="J304" s="417" t="str">
        <f>IF(Input!H304="","",Input!H304)</f>
        <v/>
      </c>
      <c r="K304" s="285" t="str">
        <f t="shared" si="122"/>
        <v/>
      </c>
      <c r="L304" s="181" t="str">
        <f>IF(D304="","",IF(J304="Y",I304+G304,MIN(Input!I304,I304+G304-K304)))</f>
        <v/>
      </c>
      <c r="M304" s="181" t="str">
        <f t="shared" si="123"/>
        <v/>
      </c>
      <c r="N304" s="294">
        <f>IF(Revised_Input!E304&gt;0,Revised_Input!E304,IF(Input!E304&lt;990000,Input!E304,""))</f>
        <v>0</v>
      </c>
      <c r="O304" s="286" t="str">
        <f t="shared" si="124"/>
        <v/>
      </c>
      <c r="P304" s="10" t="str">
        <f t="shared" si="125"/>
        <v/>
      </c>
      <c r="Q304" s="302" t="str">
        <f t="shared" si="126"/>
        <v/>
      </c>
      <c r="R304" s="305" t="str">
        <f>IF(D304="","",IF(J304="Y",Input!M304,0))</f>
        <v/>
      </c>
      <c r="S304" s="288" t="str">
        <f t="shared" si="127"/>
        <v/>
      </c>
      <c r="T304" s="285" t="str">
        <f>IF(D304="","",Input!L304)</f>
        <v/>
      </c>
      <c r="U304" s="288" t="str">
        <f t="shared" si="128"/>
        <v/>
      </c>
      <c r="V304" s="287" t="str">
        <f t="shared" si="129"/>
        <v/>
      </c>
      <c r="W304" s="306" t="str">
        <f t="shared" si="130"/>
        <v/>
      </c>
      <c r="X304" s="132" t="str">
        <f>IF(D304="","",Input!K304)</f>
        <v/>
      </c>
      <c r="Y304" s="288" t="str">
        <f t="shared" si="131"/>
        <v/>
      </c>
      <c r="Z304" s="309" t="str">
        <f t="shared" si="132"/>
        <v/>
      </c>
      <c r="AA304" s="56" t="str">
        <f t="shared" si="133"/>
        <v/>
      </c>
      <c r="AB304" s="56" t="str">
        <f>IF(D304="","",Input!N304)</f>
        <v/>
      </c>
      <c r="AC304" s="56" t="str">
        <f t="shared" si="134"/>
        <v/>
      </c>
      <c r="AD304" s="56" t="str">
        <f>IF(D304="","",Input!J304)</f>
        <v/>
      </c>
      <c r="AE304" s="56" t="str">
        <f t="shared" si="135"/>
        <v/>
      </c>
      <c r="AF304" s="289" t="str">
        <f t="shared" si="136"/>
        <v/>
      </c>
      <c r="AG304" s="19" t="str">
        <f t="shared" si="137"/>
        <v/>
      </c>
      <c r="AH304" s="19" t="str">
        <f t="shared" si="138"/>
        <v/>
      </c>
      <c r="AI304" s="19" t="str">
        <f t="shared" si="139"/>
        <v/>
      </c>
      <c r="AJ304" s="317" t="str">
        <f t="shared" si="140"/>
        <v/>
      </c>
      <c r="AK304" s="56" t="str">
        <f t="shared" si="141"/>
        <v/>
      </c>
      <c r="AL304" s="56" t="str">
        <f>IF(D304="","",IF(AK303&lt;'day lookup'!$I$1,MIN('day lookup'!$I$1-AK303,AJ304)))</f>
        <v/>
      </c>
      <c r="AM304" s="56" t="str">
        <f t="shared" si="142"/>
        <v/>
      </c>
      <c r="AN304" s="56" t="str">
        <f>IF(D304="","",IF(AK304&lt;'day lookup'!$I$1,0,MIN(AK304-'day lookup'!$I$1,AJ304)))</f>
        <v/>
      </c>
      <c r="AO304" s="318" t="str">
        <f t="shared" si="143"/>
        <v/>
      </c>
      <c r="AP304" s="10">
        <f>IF(Revised_Input!F304&gt;0,Revised_Input!F304,IF(Input!F304&lt;990000,Input!F304,""))</f>
        <v>0</v>
      </c>
      <c r="AQ304" s="262"/>
      <c r="AS304" s="262"/>
      <c r="AT304" s="259"/>
      <c r="AU304" s="260"/>
      <c r="BL304" s="251"/>
      <c r="BN304" s="251"/>
      <c r="BO304" s="251"/>
    </row>
    <row r="305" spans="1:67">
      <c r="A305" s="67" t="str">
        <f ca="1">OFFSET('day lookup'!$A$1,WEEKDAY(B305)-1,0)</f>
        <v>SAT</v>
      </c>
      <c r="B305" s="28">
        <f>Input!A305</f>
        <v>0</v>
      </c>
      <c r="C305" s="274" t="str">
        <f>IF(D305&lt;&gt;"",interp(D305,AreaCapacity!$A$3:$B$245,2),"")</f>
        <v/>
      </c>
      <c r="D305" s="10">
        <f>IF(AND(Revised_Input!B305&gt;0,Revised_Input!B305&lt;104000),Revised_Input!B305,IF(Input!B305&lt;990000,Input!B305,""))</f>
        <v>0</v>
      </c>
      <c r="E305" s="10">
        <f>IF(Revised_Input!G305&gt;0,Revised_Input!G305/1.9835,IF(Input!G305&lt;990000,Input!G305,""))</f>
        <v>0</v>
      </c>
      <c r="F305" s="10">
        <f>IF(Revised_Input!C305&gt;0,Revised_Input!C305,IF(Input!C305&lt;990000,Input!C305,""))</f>
        <v>0</v>
      </c>
      <c r="G305" s="10">
        <f>IF(Revised_Input!D305&gt;0,Revised_Input!D305,IF(Input!D305&lt;990000,Input!D305,""))</f>
        <v>0</v>
      </c>
      <c r="H305" s="190" t="str">
        <f t="shared" si="120"/>
        <v/>
      </c>
      <c r="I305" s="267" t="str">
        <f t="shared" si="121"/>
        <v/>
      </c>
      <c r="J305" s="417" t="str">
        <f>IF(Input!H305="","",Input!H305)</f>
        <v/>
      </c>
      <c r="K305" s="285" t="str">
        <f t="shared" si="122"/>
        <v/>
      </c>
      <c r="L305" s="181" t="str">
        <f>IF(D305="","",IF(J305="Y",I305+G305,MIN(Input!I305,I305+G305-K305)))</f>
        <v/>
      </c>
      <c r="M305" s="181" t="str">
        <f t="shared" si="123"/>
        <v/>
      </c>
      <c r="N305" s="294">
        <f>IF(Revised_Input!E305&gt;0,Revised_Input!E305,IF(Input!E305&lt;990000,Input!E305,""))</f>
        <v>0</v>
      </c>
      <c r="O305" s="286" t="str">
        <f t="shared" si="124"/>
        <v/>
      </c>
      <c r="P305" s="10" t="str">
        <f t="shared" si="125"/>
        <v/>
      </c>
      <c r="Q305" s="302" t="str">
        <f t="shared" si="126"/>
        <v/>
      </c>
      <c r="R305" s="305" t="str">
        <f>IF(D305="","",IF(J305="Y",Input!M305,0))</f>
        <v/>
      </c>
      <c r="S305" s="288" t="str">
        <f t="shared" si="127"/>
        <v/>
      </c>
      <c r="T305" s="285" t="str">
        <f>IF(D305="","",Input!L305)</f>
        <v/>
      </c>
      <c r="U305" s="288" t="str">
        <f t="shared" si="128"/>
        <v/>
      </c>
      <c r="V305" s="287" t="str">
        <f t="shared" si="129"/>
        <v/>
      </c>
      <c r="W305" s="306" t="str">
        <f t="shared" si="130"/>
        <v/>
      </c>
      <c r="X305" s="132" t="str">
        <f>IF(D305="","",Input!K305)</f>
        <v/>
      </c>
      <c r="Y305" s="288" t="str">
        <f t="shared" si="131"/>
        <v/>
      </c>
      <c r="Z305" s="309" t="str">
        <f t="shared" si="132"/>
        <v/>
      </c>
      <c r="AA305" s="56" t="str">
        <f t="shared" si="133"/>
        <v/>
      </c>
      <c r="AB305" s="56" t="str">
        <f>IF(D305="","",Input!N305)</f>
        <v/>
      </c>
      <c r="AC305" s="56" t="str">
        <f t="shared" si="134"/>
        <v/>
      </c>
      <c r="AD305" s="56" t="str">
        <f>IF(D305="","",Input!J305)</f>
        <v/>
      </c>
      <c r="AE305" s="56" t="str">
        <f t="shared" si="135"/>
        <v/>
      </c>
      <c r="AF305" s="289" t="str">
        <f t="shared" si="136"/>
        <v/>
      </c>
      <c r="AG305" s="19" t="str">
        <f t="shared" si="137"/>
        <v/>
      </c>
      <c r="AH305" s="19" t="str">
        <f t="shared" si="138"/>
        <v/>
      </c>
      <c r="AI305" s="19" t="str">
        <f t="shared" si="139"/>
        <v/>
      </c>
      <c r="AJ305" s="317" t="str">
        <f t="shared" si="140"/>
        <v/>
      </c>
      <c r="AK305" s="56" t="str">
        <f t="shared" si="141"/>
        <v/>
      </c>
      <c r="AL305" s="56" t="str">
        <f>IF(D305="","",IF(AK304&lt;'day lookup'!$I$1,MIN('day lookup'!$I$1-AK304,AJ305)))</f>
        <v/>
      </c>
      <c r="AM305" s="56" t="str">
        <f t="shared" si="142"/>
        <v/>
      </c>
      <c r="AN305" s="56" t="str">
        <f>IF(D305="","",IF(AK305&lt;'day lookup'!$I$1,0,MIN(AK305-'day lookup'!$I$1,AJ305)))</f>
        <v/>
      </c>
      <c r="AO305" s="318" t="str">
        <f t="shared" si="143"/>
        <v/>
      </c>
      <c r="AP305" s="10">
        <f>IF(Revised_Input!F305&gt;0,Revised_Input!F305,IF(Input!F305&lt;990000,Input!F305,""))</f>
        <v>0</v>
      </c>
      <c r="AQ305" s="262"/>
      <c r="AS305" s="262"/>
      <c r="AT305" s="259"/>
      <c r="AU305" s="260"/>
      <c r="BL305" s="251"/>
      <c r="BN305" s="251"/>
      <c r="BO305" s="251"/>
    </row>
    <row r="306" spans="1:67">
      <c r="A306" s="67" t="str">
        <f ca="1">OFFSET('day lookup'!$A$1,WEEKDAY(B306)-1,0)</f>
        <v>SAT</v>
      </c>
      <c r="B306" s="28">
        <f>Input!A306</f>
        <v>0</v>
      </c>
      <c r="C306" s="274" t="str">
        <f>IF(D306&lt;&gt;"",interp(D306,AreaCapacity!$A$3:$B$245,2),"")</f>
        <v/>
      </c>
      <c r="D306" s="10">
        <f>IF(AND(Revised_Input!B306&gt;0,Revised_Input!B306&lt;104000),Revised_Input!B306,IF(Input!B306&lt;990000,Input!B306,""))</f>
        <v>0</v>
      </c>
      <c r="E306" s="10">
        <f>IF(Revised_Input!G306&gt;0,Revised_Input!G306/1.9835,IF(Input!G306&lt;990000,Input!G306,""))</f>
        <v>0</v>
      </c>
      <c r="F306" s="10">
        <f>IF(Revised_Input!C306&gt;0,Revised_Input!C306,IF(Input!C306&lt;990000,Input!C306,""))</f>
        <v>0</v>
      </c>
      <c r="G306" s="10">
        <f>IF(Revised_Input!D306&gt;0,Revised_Input!D306,IF(Input!D306&lt;990000,Input!D306,""))</f>
        <v>0</v>
      </c>
      <c r="H306" s="190" t="str">
        <f t="shared" si="120"/>
        <v/>
      </c>
      <c r="I306" s="267" t="str">
        <f t="shared" si="121"/>
        <v/>
      </c>
      <c r="J306" s="417" t="str">
        <f>IF(Input!H306="","",Input!H306)</f>
        <v/>
      </c>
      <c r="K306" s="285" t="str">
        <f t="shared" si="122"/>
        <v/>
      </c>
      <c r="L306" s="181" t="str">
        <f>IF(D306="","",IF(J306="Y",I306+G306,MIN(Input!I306,I306+G306-K306)))</f>
        <v/>
      </c>
      <c r="M306" s="181" t="str">
        <f t="shared" si="123"/>
        <v/>
      </c>
      <c r="N306" s="294">
        <f>IF(Revised_Input!E306&gt;0,Revised_Input!E306,IF(Input!E306&lt;990000,Input!E306,""))</f>
        <v>0</v>
      </c>
      <c r="O306" s="286" t="str">
        <f t="shared" si="124"/>
        <v/>
      </c>
      <c r="P306" s="10" t="str">
        <f t="shared" si="125"/>
        <v/>
      </c>
      <c r="Q306" s="302" t="str">
        <f t="shared" si="126"/>
        <v/>
      </c>
      <c r="R306" s="305" t="str">
        <f>IF(D306="","",IF(J306="Y",Input!M306,0))</f>
        <v/>
      </c>
      <c r="S306" s="288" t="str">
        <f t="shared" si="127"/>
        <v/>
      </c>
      <c r="T306" s="285" t="str">
        <f>IF(D306="","",Input!L306)</f>
        <v/>
      </c>
      <c r="U306" s="288" t="str">
        <f t="shared" si="128"/>
        <v/>
      </c>
      <c r="V306" s="287" t="str">
        <f t="shared" si="129"/>
        <v/>
      </c>
      <c r="W306" s="306" t="str">
        <f t="shared" si="130"/>
        <v/>
      </c>
      <c r="X306" s="132" t="str">
        <f>IF(D306="","",Input!K306)</f>
        <v/>
      </c>
      <c r="Y306" s="288" t="str">
        <f t="shared" si="131"/>
        <v/>
      </c>
      <c r="Z306" s="309" t="str">
        <f t="shared" si="132"/>
        <v/>
      </c>
      <c r="AA306" s="56" t="str">
        <f t="shared" si="133"/>
        <v/>
      </c>
      <c r="AB306" s="56" t="str">
        <f>IF(D306="","",Input!N306)</f>
        <v/>
      </c>
      <c r="AC306" s="56" t="str">
        <f t="shared" si="134"/>
        <v/>
      </c>
      <c r="AD306" s="56" t="str">
        <f>IF(D306="","",Input!J306)</f>
        <v/>
      </c>
      <c r="AE306" s="56" t="str">
        <f t="shared" si="135"/>
        <v/>
      </c>
      <c r="AF306" s="289" t="str">
        <f t="shared" si="136"/>
        <v/>
      </c>
      <c r="AG306" s="19" t="str">
        <f t="shared" si="137"/>
        <v/>
      </c>
      <c r="AH306" s="19" t="str">
        <f t="shared" si="138"/>
        <v/>
      </c>
      <c r="AI306" s="19" t="str">
        <f t="shared" si="139"/>
        <v/>
      </c>
      <c r="AJ306" s="317" t="str">
        <f t="shared" si="140"/>
        <v/>
      </c>
      <c r="AK306" s="56" t="str">
        <f t="shared" si="141"/>
        <v/>
      </c>
      <c r="AL306" s="56" t="str">
        <f>IF(D306="","",IF(AK305&lt;'day lookup'!$I$1,MIN('day lookup'!$I$1-AK305,AJ306)))</f>
        <v/>
      </c>
      <c r="AM306" s="56" t="str">
        <f t="shared" si="142"/>
        <v/>
      </c>
      <c r="AN306" s="56" t="str">
        <f>IF(D306="","",IF(AK306&lt;'day lookup'!$I$1,0,MIN(AK306-'day lookup'!$I$1,AJ306)))</f>
        <v/>
      </c>
      <c r="AO306" s="318" t="str">
        <f t="shared" si="143"/>
        <v/>
      </c>
      <c r="AP306" s="10">
        <f>IF(Revised_Input!F306&gt;0,Revised_Input!F306,IF(Input!F306&lt;990000,Input!F306,""))</f>
        <v>0</v>
      </c>
      <c r="AQ306" s="262"/>
      <c r="AS306" s="262"/>
      <c r="AT306" s="259"/>
      <c r="AU306" s="260"/>
      <c r="BL306" s="251"/>
      <c r="BN306" s="251"/>
      <c r="BO306" s="251"/>
    </row>
    <row r="307" spans="1:67">
      <c r="A307" s="67" t="str">
        <f ca="1">OFFSET('day lookup'!$A$1,WEEKDAY(B307)-1,0)</f>
        <v>SAT</v>
      </c>
      <c r="B307" s="28">
        <f>Input!A307</f>
        <v>0</v>
      </c>
      <c r="C307" s="274" t="str">
        <f>IF(D307&lt;&gt;"",interp(D307,AreaCapacity!$A$3:$B$245,2),"")</f>
        <v/>
      </c>
      <c r="D307" s="10">
        <f>IF(AND(Revised_Input!B307&gt;0,Revised_Input!B307&lt;104000),Revised_Input!B307,IF(Input!B307&lt;990000,Input!B307,""))</f>
        <v>0</v>
      </c>
      <c r="E307" s="10">
        <f>IF(Revised_Input!G307&gt;0,Revised_Input!G307/1.9835,IF(Input!G307&lt;990000,Input!G307,""))</f>
        <v>0</v>
      </c>
      <c r="F307" s="10">
        <f>IF(Revised_Input!C307&gt;0,Revised_Input!C307,IF(Input!C307&lt;990000,Input!C307,""))</f>
        <v>0</v>
      </c>
      <c r="G307" s="10">
        <f>IF(Revised_Input!D307&gt;0,Revised_Input!D307,IF(Input!D307&lt;990000,Input!D307,""))</f>
        <v>0</v>
      </c>
      <c r="H307" s="190" t="str">
        <f t="shared" si="120"/>
        <v/>
      </c>
      <c r="I307" s="267" t="str">
        <f t="shared" si="121"/>
        <v/>
      </c>
      <c r="J307" s="417" t="str">
        <f>IF(Input!H307="","",Input!H307)</f>
        <v/>
      </c>
      <c r="K307" s="285" t="str">
        <f t="shared" si="122"/>
        <v/>
      </c>
      <c r="L307" s="181" t="str">
        <f>IF(D307="","",IF(J307="Y",I307+G307,MIN(Input!I307,I307+G307-K307)))</f>
        <v/>
      </c>
      <c r="M307" s="181" t="str">
        <f t="shared" si="123"/>
        <v/>
      </c>
      <c r="N307" s="294">
        <f>IF(Revised_Input!E307&gt;0,Revised_Input!E307,IF(Input!E307&lt;990000,Input!E307,""))</f>
        <v>0</v>
      </c>
      <c r="O307" s="286" t="str">
        <f t="shared" si="124"/>
        <v/>
      </c>
      <c r="P307" s="10" t="str">
        <f t="shared" si="125"/>
        <v/>
      </c>
      <c r="Q307" s="302" t="str">
        <f t="shared" si="126"/>
        <v/>
      </c>
      <c r="R307" s="305" t="str">
        <f>IF(D307="","",IF(J307="Y",Input!M307,0))</f>
        <v/>
      </c>
      <c r="S307" s="288" t="str">
        <f t="shared" si="127"/>
        <v/>
      </c>
      <c r="T307" s="285" t="str">
        <f>IF(D307="","",Input!L307)</f>
        <v/>
      </c>
      <c r="U307" s="288" t="str">
        <f t="shared" si="128"/>
        <v/>
      </c>
      <c r="V307" s="287" t="str">
        <f t="shared" si="129"/>
        <v/>
      </c>
      <c r="W307" s="306" t="str">
        <f t="shared" si="130"/>
        <v/>
      </c>
      <c r="X307" s="132" t="str">
        <f>IF(D307="","",Input!K307)</f>
        <v/>
      </c>
      <c r="Y307" s="288" t="str">
        <f t="shared" si="131"/>
        <v/>
      </c>
      <c r="Z307" s="309" t="str">
        <f t="shared" si="132"/>
        <v/>
      </c>
      <c r="AA307" s="56" t="str">
        <f t="shared" si="133"/>
        <v/>
      </c>
      <c r="AB307" s="56" t="str">
        <f>IF(D307="","",Input!N307)</f>
        <v/>
      </c>
      <c r="AC307" s="56" t="str">
        <f t="shared" si="134"/>
        <v/>
      </c>
      <c r="AD307" s="56" t="str">
        <f>IF(D307="","",Input!J307)</f>
        <v/>
      </c>
      <c r="AE307" s="56" t="str">
        <f t="shared" si="135"/>
        <v/>
      </c>
      <c r="AF307" s="289" t="str">
        <f t="shared" si="136"/>
        <v/>
      </c>
      <c r="AG307" s="19" t="str">
        <f t="shared" si="137"/>
        <v/>
      </c>
      <c r="AH307" s="19" t="str">
        <f t="shared" si="138"/>
        <v/>
      </c>
      <c r="AI307" s="19" t="str">
        <f t="shared" si="139"/>
        <v/>
      </c>
      <c r="AJ307" s="317" t="str">
        <f t="shared" si="140"/>
        <v/>
      </c>
      <c r="AK307" s="56" t="str">
        <f t="shared" si="141"/>
        <v/>
      </c>
      <c r="AL307" s="56" t="str">
        <f>IF(D307="","",IF(AK306&lt;'day lookup'!$I$1,MIN('day lookup'!$I$1-AK306,AJ307)))</f>
        <v/>
      </c>
      <c r="AM307" s="56" t="str">
        <f t="shared" si="142"/>
        <v/>
      </c>
      <c r="AN307" s="56" t="str">
        <f>IF(D307="","",IF(AK307&lt;'day lookup'!$I$1,0,MIN(AK307-'day lookup'!$I$1,AJ307)))</f>
        <v/>
      </c>
      <c r="AO307" s="318" t="str">
        <f t="shared" si="143"/>
        <v/>
      </c>
      <c r="AP307" s="10">
        <f>IF(Revised_Input!F307&gt;0,Revised_Input!F307,IF(Input!F307&lt;990000,Input!F307,""))</f>
        <v>0</v>
      </c>
      <c r="AQ307" s="262"/>
      <c r="AS307" s="262"/>
      <c r="AT307" s="259"/>
      <c r="AU307" s="260"/>
      <c r="BL307" s="251"/>
      <c r="BN307" s="251"/>
      <c r="BO307" s="251"/>
    </row>
    <row r="308" spans="1:67">
      <c r="A308" s="67" t="str">
        <f ca="1">OFFSET('day lookup'!$A$1,WEEKDAY(B308)-1,0)</f>
        <v>SAT</v>
      </c>
      <c r="B308" s="28">
        <f>Input!A308</f>
        <v>0</v>
      </c>
      <c r="C308" s="274" t="str">
        <f>IF(D308&lt;&gt;"",interp(D308,AreaCapacity!$A$3:$B$245,2),"")</f>
        <v/>
      </c>
      <c r="D308" s="10">
        <f>IF(AND(Revised_Input!B308&gt;0,Revised_Input!B308&lt;104000),Revised_Input!B308,IF(Input!B308&lt;990000,Input!B308,""))</f>
        <v>0</v>
      </c>
      <c r="E308" s="10">
        <f>IF(Revised_Input!G308&gt;0,Revised_Input!G308/1.9835,IF(Input!G308&lt;990000,Input!G308,""))</f>
        <v>0</v>
      </c>
      <c r="F308" s="10">
        <f>IF(Revised_Input!C308&gt;0,Revised_Input!C308,IF(Input!C308&lt;990000,Input!C308,""))</f>
        <v>0</v>
      </c>
      <c r="G308" s="10">
        <f>IF(Revised_Input!D308&gt;0,Revised_Input!D308,IF(Input!D308&lt;990000,Input!D308,""))</f>
        <v>0</v>
      </c>
      <c r="H308" s="190" t="str">
        <f t="shared" si="120"/>
        <v/>
      </c>
      <c r="I308" s="267" t="str">
        <f t="shared" si="121"/>
        <v/>
      </c>
      <c r="J308" s="417" t="str">
        <f>IF(Input!H308="","",Input!H308)</f>
        <v/>
      </c>
      <c r="K308" s="285" t="str">
        <f t="shared" si="122"/>
        <v/>
      </c>
      <c r="L308" s="181" t="str">
        <f>IF(D308="","",IF(J308="Y",I308+G308,MIN(Input!I308,I308+G308-K308)))</f>
        <v/>
      </c>
      <c r="M308" s="181" t="str">
        <f t="shared" si="123"/>
        <v/>
      </c>
      <c r="N308" s="294">
        <f>IF(Revised_Input!E308&gt;0,Revised_Input!E308,IF(Input!E308&lt;990000,Input!E308,""))</f>
        <v>0</v>
      </c>
      <c r="O308" s="286" t="str">
        <f t="shared" si="124"/>
        <v/>
      </c>
      <c r="P308" s="10" t="str">
        <f t="shared" si="125"/>
        <v/>
      </c>
      <c r="Q308" s="302" t="str">
        <f t="shared" si="126"/>
        <v/>
      </c>
      <c r="R308" s="305" t="str">
        <f>IF(D308="","",IF(J308="Y",Input!M308,0))</f>
        <v/>
      </c>
      <c r="S308" s="288" t="str">
        <f t="shared" si="127"/>
        <v/>
      </c>
      <c r="T308" s="285" t="str">
        <f>IF(D308="","",Input!L308)</f>
        <v/>
      </c>
      <c r="U308" s="288" t="str">
        <f t="shared" si="128"/>
        <v/>
      </c>
      <c r="V308" s="287" t="str">
        <f t="shared" si="129"/>
        <v/>
      </c>
      <c r="W308" s="306" t="str">
        <f t="shared" si="130"/>
        <v/>
      </c>
      <c r="X308" s="132" t="str">
        <f>IF(D308="","",Input!K308)</f>
        <v/>
      </c>
      <c r="Y308" s="288" t="str">
        <f t="shared" si="131"/>
        <v/>
      </c>
      <c r="Z308" s="309" t="str">
        <f t="shared" si="132"/>
        <v/>
      </c>
      <c r="AA308" s="56" t="str">
        <f t="shared" si="133"/>
        <v/>
      </c>
      <c r="AB308" s="56" t="str">
        <f>IF(D308="","",Input!N308)</f>
        <v/>
      </c>
      <c r="AC308" s="56" t="str">
        <f t="shared" si="134"/>
        <v/>
      </c>
      <c r="AD308" s="56" t="str">
        <f>IF(D308="","",Input!J308)</f>
        <v/>
      </c>
      <c r="AE308" s="56" t="str">
        <f t="shared" si="135"/>
        <v/>
      </c>
      <c r="AF308" s="289" t="str">
        <f t="shared" si="136"/>
        <v/>
      </c>
      <c r="AG308" s="19" t="str">
        <f t="shared" si="137"/>
        <v/>
      </c>
      <c r="AH308" s="19" t="str">
        <f t="shared" si="138"/>
        <v/>
      </c>
      <c r="AI308" s="19" t="str">
        <f t="shared" si="139"/>
        <v/>
      </c>
      <c r="AJ308" s="317" t="str">
        <f t="shared" si="140"/>
        <v/>
      </c>
      <c r="AK308" s="56" t="str">
        <f t="shared" si="141"/>
        <v/>
      </c>
      <c r="AL308" s="56" t="str">
        <f>IF(D308="","",IF(AK307&lt;'day lookup'!$I$1,MIN('day lookup'!$I$1-AK307,AJ308)))</f>
        <v/>
      </c>
      <c r="AM308" s="56" t="str">
        <f t="shared" si="142"/>
        <v/>
      </c>
      <c r="AN308" s="56" t="str">
        <f>IF(D308="","",IF(AK308&lt;'day lookup'!$I$1,0,MIN(AK308-'day lookup'!$I$1,AJ308)))</f>
        <v/>
      </c>
      <c r="AO308" s="318" t="str">
        <f t="shared" si="143"/>
        <v/>
      </c>
      <c r="AP308" s="10">
        <f>IF(Revised_Input!F308&gt;0,Revised_Input!F308,IF(Input!F308&lt;990000,Input!F308,""))</f>
        <v>0</v>
      </c>
      <c r="AQ308" s="262"/>
      <c r="AS308" s="262"/>
      <c r="AT308" s="259"/>
      <c r="AU308" s="260"/>
      <c r="BL308" s="251"/>
      <c r="BN308" s="251"/>
      <c r="BO308" s="251"/>
    </row>
    <row r="309" spans="1:67">
      <c r="A309" s="67" t="str">
        <f ca="1">OFFSET('day lookup'!$A$1,WEEKDAY(B309)-1,0)</f>
        <v>SAT</v>
      </c>
      <c r="B309" s="28">
        <f>Input!A309</f>
        <v>0</v>
      </c>
      <c r="C309" s="274" t="str">
        <f>IF(D309&lt;&gt;"",interp(D309,AreaCapacity!$A$3:$B$245,2),"")</f>
        <v/>
      </c>
      <c r="D309" s="10">
        <f>IF(AND(Revised_Input!B309&gt;0,Revised_Input!B309&lt;104000),Revised_Input!B309,IF(Input!B309&lt;990000,Input!B309,""))</f>
        <v>0</v>
      </c>
      <c r="E309" s="10">
        <f>IF(Revised_Input!G309&gt;0,Revised_Input!G309/1.9835,IF(Input!G309&lt;990000,Input!G309,""))</f>
        <v>0</v>
      </c>
      <c r="F309" s="10">
        <f>IF(Revised_Input!C309&gt;0,Revised_Input!C309,IF(Input!C309&lt;990000,Input!C309,""))</f>
        <v>0</v>
      </c>
      <c r="G309" s="10">
        <f>IF(Revised_Input!D309&gt;0,Revised_Input!D309,IF(Input!D309&lt;990000,Input!D309,""))</f>
        <v>0</v>
      </c>
      <c r="H309" s="190" t="str">
        <f t="shared" si="120"/>
        <v/>
      </c>
      <c r="I309" s="267" t="str">
        <f t="shared" si="121"/>
        <v/>
      </c>
      <c r="J309" s="417" t="str">
        <f>IF(Input!H309="","",Input!H309)</f>
        <v/>
      </c>
      <c r="K309" s="285" t="str">
        <f t="shared" si="122"/>
        <v/>
      </c>
      <c r="L309" s="181" t="str">
        <f>IF(D309="","",IF(J309="Y",I309+G309,MIN(Input!I309,I309+G309-K309)))</f>
        <v/>
      </c>
      <c r="M309" s="181" t="str">
        <f t="shared" si="123"/>
        <v/>
      </c>
      <c r="N309" s="294">
        <f>IF(Revised_Input!E309&gt;0,Revised_Input!E309,IF(Input!E309&lt;990000,Input!E309,""))</f>
        <v>0</v>
      </c>
      <c r="O309" s="286" t="str">
        <f t="shared" si="124"/>
        <v/>
      </c>
      <c r="P309" s="10" t="str">
        <f t="shared" si="125"/>
        <v/>
      </c>
      <c r="Q309" s="302" t="str">
        <f t="shared" si="126"/>
        <v/>
      </c>
      <c r="R309" s="305" t="str">
        <f>IF(D309="","",IF(J309="Y",Input!M309,0))</f>
        <v/>
      </c>
      <c r="S309" s="288" t="str">
        <f t="shared" si="127"/>
        <v/>
      </c>
      <c r="T309" s="285" t="str">
        <f>IF(D309="","",Input!L309)</f>
        <v/>
      </c>
      <c r="U309" s="288" t="str">
        <f t="shared" si="128"/>
        <v/>
      </c>
      <c r="V309" s="287" t="str">
        <f t="shared" si="129"/>
        <v/>
      </c>
      <c r="W309" s="306" t="str">
        <f t="shared" si="130"/>
        <v/>
      </c>
      <c r="X309" s="132" t="str">
        <f>IF(D309="","",Input!K309)</f>
        <v/>
      </c>
      <c r="Y309" s="288" t="str">
        <f t="shared" si="131"/>
        <v/>
      </c>
      <c r="Z309" s="309" t="str">
        <f t="shared" si="132"/>
        <v/>
      </c>
      <c r="AA309" s="56" t="str">
        <f t="shared" si="133"/>
        <v/>
      </c>
      <c r="AB309" s="56" t="str">
        <f>IF(D309="","",Input!N309)</f>
        <v/>
      </c>
      <c r="AC309" s="56" t="str">
        <f t="shared" si="134"/>
        <v/>
      </c>
      <c r="AD309" s="56" t="str">
        <f>IF(D309="","",Input!J309)</f>
        <v/>
      </c>
      <c r="AE309" s="56" t="str">
        <f t="shared" si="135"/>
        <v/>
      </c>
      <c r="AF309" s="289" t="str">
        <f t="shared" si="136"/>
        <v/>
      </c>
      <c r="AG309" s="19" t="str">
        <f t="shared" si="137"/>
        <v/>
      </c>
      <c r="AH309" s="19" t="str">
        <f t="shared" si="138"/>
        <v/>
      </c>
      <c r="AI309" s="19" t="str">
        <f t="shared" si="139"/>
        <v/>
      </c>
      <c r="AJ309" s="317" t="str">
        <f t="shared" si="140"/>
        <v/>
      </c>
      <c r="AK309" s="56" t="str">
        <f t="shared" si="141"/>
        <v/>
      </c>
      <c r="AL309" s="56" t="str">
        <f>IF(D309="","",IF(AK308&lt;'day lookup'!$I$1,MIN('day lookup'!$I$1-AK308,AJ309)))</f>
        <v/>
      </c>
      <c r="AM309" s="56" t="str">
        <f t="shared" si="142"/>
        <v/>
      </c>
      <c r="AN309" s="56" t="str">
        <f>IF(D309="","",IF(AK309&lt;'day lookup'!$I$1,0,MIN(AK309-'day lookup'!$I$1,AJ309)))</f>
        <v/>
      </c>
      <c r="AO309" s="318" t="str">
        <f t="shared" si="143"/>
        <v/>
      </c>
      <c r="AP309" s="10">
        <f>IF(Revised_Input!F309&gt;0,Revised_Input!F309,IF(Input!F309&lt;990000,Input!F309,""))</f>
        <v>0</v>
      </c>
      <c r="AQ309" s="262"/>
      <c r="AS309" s="262"/>
      <c r="AT309" s="259"/>
      <c r="AU309" s="260"/>
      <c r="BL309" s="251"/>
      <c r="BN309" s="251"/>
      <c r="BO309" s="251"/>
    </row>
    <row r="310" spans="1:67">
      <c r="A310" s="67" t="str">
        <f ca="1">OFFSET('day lookup'!$A$1,WEEKDAY(B310)-1,0)</f>
        <v>SAT</v>
      </c>
      <c r="B310" s="28">
        <f>Input!A310</f>
        <v>0</v>
      </c>
      <c r="C310" s="274" t="str">
        <f>IF(D310&lt;&gt;"",interp(D310,AreaCapacity!$A$3:$B$245,2),"")</f>
        <v/>
      </c>
      <c r="D310" s="10">
        <f>IF(AND(Revised_Input!B310&gt;0,Revised_Input!B310&lt;104000),Revised_Input!B310,IF(Input!B310&lt;990000,Input!B310,""))</f>
        <v>0</v>
      </c>
      <c r="E310" s="10">
        <f>IF(Revised_Input!G310&gt;0,Revised_Input!G310/1.9835,IF(Input!G310&lt;990000,Input!G310,""))</f>
        <v>0</v>
      </c>
      <c r="F310" s="10">
        <f>IF(Revised_Input!C310&gt;0,Revised_Input!C310,IF(Input!C310&lt;990000,Input!C310,""))</f>
        <v>0</v>
      </c>
      <c r="G310" s="10">
        <f>IF(Revised_Input!D310&gt;0,Revised_Input!D310,IF(Input!D310&lt;990000,Input!D310,""))</f>
        <v>0</v>
      </c>
      <c r="H310" s="190" t="str">
        <f t="shared" si="120"/>
        <v/>
      </c>
      <c r="I310" s="267" t="str">
        <f t="shared" si="121"/>
        <v/>
      </c>
      <c r="J310" s="417" t="str">
        <f>IF(Input!H310="","",Input!H310)</f>
        <v/>
      </c>
      <c r="K310" s="285" t="str">
        <f t="shared" si="122"/>
        <v/>
      </c>
      <c r="L310" s="181" t="str">
        <f>IF(D310="","",IF(J310="Y",I310+G310,MIN(Input!I310,I310+G310-K310)))</f>
        <v/>
      </c>
      <c r="M310" s="181" t="str">
        <f t="shared" si="123"/>
        <v/>
      </c>
      <c r="N310" s="294">
        <f>IF(Revised_Input!E310&gt;0,Revised_Input!E310,IF(Input!E310&lt;990000,Input!E310,""))</f>
        <v>0</v>
      </c>
      <c r="O310" s="286" t="str">
        <f t="shared" si="124"/>
        <v/>
      </c>
      <c r="P310" s="10" t="str">
        <f t="shared" si="125"/>
        <v/>
      </c>
      <c r="Q310" s="302" t="str">
        <f t="shared" si="126"/>
        <v/>
      </c>
      <c r="R310" s="305" t="str">
        <f>IF(D310="","",IF(J310="Y",Input!M310,0))</f>
        <v/>
      </c>
      <c r="S310" s="288" t="str">
        <f t="shared" si="127"/>
        <v/>
      </c>
      <c r="T310" s="285" t="str">
        <f>IF(D310="","",Input!L310)</f>
        <v/>
      </c>
      <c r="U310" s="288" t="str">
        <f t="shared" si="128"/>
        <v/>
      </c>
      <c r="V310" s="287" t="str">
        <f t="shared" si="129"/>
        <v/>
      </c>
      <c r="W310" s="306" t="str">
        <f t="shared" si="130"/>
        <v/>
      </c>
      <c r="X310" s="132" t="str">
        <f>IF(D310="","",Input!K310)</f>
        <v/>
      </c>
      <c r="Y310" s="288" t="str">
        <f t="shared" si="131"/>
        <v/>
      </c>
      <c r="Z310" s="309" t="str">
        <f t="shared" si="132"/>
        <v/>
      </c>
      <c r="AA310" s="56" t="str">
        <f t="shared" si="133"/>
        <v/>
      </c>
      <c r="AB310" s="56" t="str">
        <f>IF(D310="","",Input!N310)</f>
        <v/>
      </c>
      <c r="AC310" s="56" t="str">
        <f t="shared" si="134"/>
        <v/>
      </c>
      <c r="AD310" s="56" t="str">
        <f>IF(D310="","",Input!J310)</f>
        <v/>
      </c>
      <c r="AE310" s="56" t="str">
        <f t="shared" si="135"/>
        <v/>
      </c>
      <c r="AF310" s="289" t="str">
        <f t="shared" si="136"/>
        <v/>
      </c>
      <c r="AG310" s="19" t="str">
        <f t="shared" si="137"/>
        <v/>
      </c>
      <c r="AH310" s="19" t="str">
        <f t="shared" si="138"/>
        <v/>
      </c>
      <c r="AI310" s="19" t="str">
        <f t="shared" si="139"/>
        <v/>
      </c>
      <c r="AJ310" s="317" t="str">
        <f t="shared" si="140"/>
        <v/>
      </c>
      <c r="AK310" s="56" t="str">
        <f t="shared" si="141"/>
        <v/>
      </c>
      <c r="AL310" s="56" t="str">
        <f>IF(D310="","",IF(AK309&lt;'day lookup'!$I$1,MIN('day lookup'!$I$1-AK309,AJ310)))</f>
        <v/>
      </c>
      <c r="AM310" s="56" t="str">
        <f t="shared" si="142"/>
        <v/>
      </c>
      <c r="AN310" s="56" t="str">
        <f>IF(D310="","",IF(AK310&lt;'day lookup'!$I$1,0,MIN(AK310-'day lookup'!$I$1,AJ310)))</f>
        <v/>
      </c>
      <c r="AO310" s="318" t="str">
        <f t="shared" si="143"/>
        <v/>
      </c>
      <c r="AP310" s="10">
        <f>IF(Revised_Input!F310&gt;0,Revised_Input!F310,IF(Input!F310&lt;990000,Input!F310,""))</f>
        <v>0</v>
      </c>
      <c r="AQ310" s="262"/>
      <c r="AS310" s="262"/>
      <c r="AT310" s="259"/>
      <c r="AU310" s="260"/>
      <c r="BL310" s="251"/>
      <c r="BN310" s="251"/>
      <c r="BO310" s="251"/>
    </row>
    <row r="311" spans="1:67">
      <c r="A311" s="67" t="str">
        <f ca="1">OFFSET('day lookup'!$A$1,WEEKDAY(B311)-1,0)</f>
        <v>SAT</v>
      </c>
      <c r="B311" s="28">
        <f>Input!A311</f>
        <v>0</v>
      </c>
      <c r="C311" s="274" t="str">
        <f>IF(D311&lt;&gt;"",interp(D311,AreaCapacity!$A$3:$B$245,2),"")</f>
        <v/>
      </c>
      <c r="D311" s="10">
        <f>IF(AND(Revised_Input!B311&gt;0,Revised_Input!B311&lt;104000),Revised_Input!B311,IF(Input!B311&lt;990000,Input!B311,""))</f>
        <v>0</v>
      </c>
      <c r="E311" s="10">
        <f>IF(Revised_Input!G311&gt;0,Revised_Input!G311/1.9835,IF(Input!G311&lt;990000,Input!G311,""))</f>
        <v>0</v>
      </c>
      <c r="F311" s="10">
        <f>IF(Revised_Input!C311&gt;0,Revised_Input!C311,IF(Input!C311&lt;990000,Input!C311,""))</f>
        <v>0</v>
      </c>
      <c r="G311" s="10">
        <f>IF(Revised_Input!D311&gt;0,Revised_Input!D311,IF(Input!D311&lt;990000,Input!D311,""))</f>
        <v>0</v>
      </c>
      <c r="H311" s="190" t="str">
        <f t="shared" si="120"/>
        <v/>
      </c>
      <c r="I311" s="267" t="str">
        <f t="shared" si="121"/>
        <v/>
      </c>
      <c r="J311" s="417" t="str">
        <f>IF(Input!H311="","",Input!H311)</f>
        <v/>
      </c>
      <c r="K311" s="285" t="str">
        <f t="shared" si="122"/>
        <v/>
      </c>
      <c r="L311" s="181" t="str">
        <f>IF(D311="","",IF(J311="Y",I311+G311,MIN(Input!I311,I311+G311-K311)))</f>
        <v/>
      </c>
      <c r="M311" s="181" t="str">
        <f t="shared" si="123"/>
        <v/>
      </c>
      <c r="N311" s="294">
        <f>IF(Revised_Input!E311&gt;0,Revised_Input!E311,IF(Input!E311&lt;990000,Input!E311,""))</f>
        <v>0</v>
      </c>
      <c r="O311" s="286" t="str">
        <f t="shared" si="124"/>
        <v/>
      </c>
      <c r="P311" s="10" t="str">
        <f t="shared" si="125"/>
        <v/>
      </c>
      <c r="Q311" s="302" t="str">
        <f t="shared" si="126"/>
        <v/>
      </c>
      <c r="R311" s="305" t="str">
        <f>IF(D311="","",IF(J311="Y",Input!M311,0))</f>
        <v/>
      </c>
      <c r="S311" s="288" t="str">
        <f t="shared" si="127"/>
        <v/>
      </c>
      <c r="T311" s="285" t="str">
        <f>IF(D311="","",Input!L311)</f>
        <v/>
      </c>
      <c r="U311" s="288" t="str">
        <f t="shared" si="128"/>
        <v/>
      </c>
      <c r="V311" s="287" t="str">
        <f t="shared" si="129"/>
        <v/>
      </c>
      <c r="W311" s="306" t="str">
        <f t="shared" si="130"/>
        <v/>
      </c>
      <c r="X311" s="132" t="str">
        <f>IF(D311="","",Input!K311)</f>
        <v/>
      </c>
      <c r="Y311" s="288" t="str">
        <f t="shared" si="131"/>
        <v/>
      </c>
      <c r="Z311" s="309" t="str">
        <f t="shared" si="132"/>
        <v/>
      </c>
      <c r="AA311" s="56" t="str">
        <f t="shared" si="133"/>
        <v/>
      </c>
      <c r="AB311" s="56" t="str">
        <f>IF(D311="","",Input!N311)</f>
        <v/>
      </c>
      <c r="AC311" s="56" t="str">
        <f t="shared" si="134"/>
        <v/>
      </c>
      <c r="AD311" s="56" t="str">
        <f>IF(D311="","",Input!J311)</f>
        <v/>
      </c>
      <c r="AE311" s="56" t="str">
        <f t="shared" si="135"/>
        <v/>
      </c>
      <c r="AF311" s="289" t="str">
        <f t="shared" si="136"/>
        <v/>
      </c>
      <c r="AG311" s="19" t="str">
        <f t="shared" si="137"/>
        <v/>
      </c>
      <c r="AH311" s="19" t="str">
        <f t="shared" si="138"/>
        <v/>
      </c>
      <c r="AI311" s="19" t="str">
        <f t="shared" si="139"/>
        <v/>
      </c>
      <c r="AJ311" s="317" t="str">
        <f t="shared" si="140"/>
        <v/>
      </c>
      <c r="AK311" s="56" t="str">
        <f t="shared" si="141"/>
        <v/>
      </c>
      <c r="AL311" s="56" t="str">
        <f>IF(D311="","",IF(AK310&lt;'day lookup'!$I$1,MIN('day lookup'!$I$1-AK310,AJ311)))</f>
        <v/>
      </c>
      <c r="AM311" s="56" t="str">
        <f t="shared" si="142"/>
        <v/>
      </c>
      <c r="AN311" s="56" t="str">
        <f>IF(D311="","",IF(AK311&lt;'day lookup'!$I$1,0,MIN(AK311-'day lookup'!$I$1,AJ311)))</f>
        <v/>
      </c>
      <c r="AO311" s="318" t="str">
        <f t="shared" si="143"/>
        <v/>
      </c>
      <c r="AP311" s="10">
        <f>IF(Revised_Input!F311&gt;0,Revised_Input!F311,IF(Input!F311&lt;990000,Input!F311,""))</f>
        <v>0</v>
      </c>
      <c r="AQ311" s="262"/>
      <c r="AS311" s="262"/>
      <c r="AT311" s="259"/>
      <c r="AU311" s="260"/>
      <c r="BL311" s="251"/>
      <c r="BN311" s="251"/>
      <c r="BO311" s="251"/>
    </row>
    <row r="312" spans="1:67">
      <c r="A312" s="67" t="str">
        <f ca="1">OFFSET('day lookup'!$A$1,WEEKDAY(B312)-1,0)</f>
        <v>SAT</v>
      </c>
      <c r="B312" s="28">
        <f>Input!A312</f>
        <v>0</v>
      </c>
      <c r="C312" s="274" t="str">
        <f>IF(D312&lt;&gt;"",interp(D312,AreaCapacity!$A$3:$B$245,2),"")</f>
        <v/>
      </c>
      <c r="D312" s="10">
        <f>IF(AND(Revised_Input!B312&gt;0,Revised_Input!B312&lt;104000),Revised_Input!B312,IF(Input!B312&lt;990000,Input!B312,""))</f>
        <v>0</v>
      </c>
      <c r="E312" s="10">
        <f>IF(Revised_Input!G312&gt;0,Revised_Input!G312/1.9835,IF(Input!G312&lt;990000,Input!G312,""))</f>
        <v>0</v>
      </c>
      <c r="F312" s="10">
        <f>IF(Revised_Input!C312&gt;0,Revised_Input!C312,IF(Input!C312&lt;990000,Input!C312,""))</f>
        <v>0</v>
      </c>
      <c r="G312" s="10">
        <f>IF(Revised_Input!D312&gt;0,Revised_Input!D312,IF(Input!D312&lt;990000,Input!D312,""))</f>
        <v>0</v>
      </c>
      <c r="H312" s="190" t="str">
        <f t="shared" si="120"/>
        <v/>
      </c>
      <c r="I312" s="267" t="str">
        <f t="shared" si="121"/>
        <v/>
      </c>
      <c r="J312" s="417" t="str">
        <f>IF(Input!H312="","",Input!H312)</f>
        <v/>
      </c>
      <c r="K312" s="285" t="str">
        <f t="shared" si="122"/>
        <v/>
      </c>
      <c r="L312" s="181" t="str">
        <f>IF(D312="","",IF(J312="Y",I312+G312,MIN(Input!I312,I312+G312-K312)))</f>
        <v/>
      </c>
      <c r="M312" s="181" t="str">
        <f t="shared" si="123"/>
        <v/>
      </c>
      <c r="N312" s="294">
        <f>IF(Revised_Input!E312&gt;0,Revised_Input!E312,IF(Input!E312&lt;990000,Input!E312,""))</f>
        <v>0</v>
      </c>
      <c r="O312" s="286" t="str">
        <f t="shared" si="124"/>
        <v/>
      </c>
      <c r="P312" s="10" t="str">
        <f t="shared" si="125"/>
        <v/>
      </c>
      <c r="Q312" s="302" t="str">
        <f t="shared" si="126"/>
        <v/>
      </c>
      <c r="R312" s="305" t="str">
        <f>IF(D312="","",IF(J312="Y",Input!M312,0))</f>
        <v/>
      </c>
      <c r="S312" s="288" t="str">
        <f t="shared" si="127"/>
        <v/>
      </c>
      <c r="T312" s="285" t="str">
        <f>IF(D312="","",Input!L312)</f>
        <v/>
      </c>
      <c r="U312" s="288" t="str">
        <f t="shared" si="128"/>
        <v/>
      </c>
      <c r="V312" s="287" t="str">
        <f t="shared" si="129"/>
        <v/>
      </c>
      <c r="W312" s="306" t="str">
        <f t="shared" si="130"/>
        <v/>
      </c>
      <c r="X312" s="132" t="str">
        <f>IF(D312="","",Input!K312)</f>
        <v/>
      </c>
      <c r="Y312" s="288" t="str">
        <f t="shared" si="131"/>
        <v/>
      </c>
      <c r="Z312" s="309" t="str">
        <f t="shared" si="132"/>
        <v/>
      </c>
      <c r="AA312" s="56" t="str">
        <f t="shared" si="133"/>
        <v/>
      </c>
      <c r="AB312" s="56" t="str">
        <f>IF(D312="","",Input!N312)</f>
        <v/>
      </c>
      <c r="AC312" s="56" t="str">
        <f t="shared" si="134"/>
        <v/>
      </c>
      <c r="AD312" s="56" t="str">
        <f>IF(D312="","",Input!J312)</f>
        <v/>
      </c>
      <c r="AE312" s="56" t="str">
        <f t="shared" si="135"/>
        <v/>
      </c>
      <c r="AF312" s="289" t="str">
        <f t="shared" si="136"/>
        <v/>
      </c>
      <c r="AG312" s="19" t="str">
        <f t="shared" si="137"/>
        <v/>
      </c>
      <c r="AH312" s="19" t="str">
        <f t="shared" si="138"/>
        <v/>
      </c>
      <c r="AI312" s="19" t="str">
        <f t="shared" si="139"/>
        <v/>
      </c>
      <c r="AJ312" s="317" t="str">
        <f t="shared" si="140"/>
        <v/>
      </c>
      <c r="AK312" s="56" t="str">
        <f t="shared" si="141"/>
        <v/>
      </c>
      <c r="AL312" s="56" t="str">
        <f>IF(D312="","",IF(AK311&lt;'day lookup'!$I$1,MIN('day lookup'!$I$1-AK311,AJ312)))</f>
        <v/>
      </c>
      <c r="AM312" s="56" t="str">
        <f t="shared" si="142"/>
        <v/>
      </c>
      <c r="AN312" s="56" t="str">
        <f>IF(D312="","",IF(AK312&lt;'day lookup'!$I$1,0,MIN(AK312-'day lookup'!$I$1,AJ312)))</f>
        <v/>
      </c>
      <c r="AO312" s="318" t="str">
        <f t="shared" si="143"/>
        <v/>
      </c>
      <c r="AP312" s="10">
        <f>IF(Revised_Input!F312&gt;0,Revised_Input!F312,IF(Input!F312&lt;990000,Input!F312,""))</f>
        <v>0</v>
      </c>
      <c r="AQ312" s="262"/>
      <c r="AS312" s="262"/>
      <c r="AT312" s="259"/>
      <c r="AU312" s="260"/>
      <c r="BL312" s="251"/>
      <c r="BN312" s="251"/>
      <c r="BO312" s="251"/>
    </row>
    <row r="313" spans="1:67">
      <c r="A313" s="67" t="str">
        <f ca="1">OFFSET('day lookup'!$A$1,WEEKDAY(B313)-1,0)</f>
        <v>SAT</v>
      </c>
      <c r="B313" s="28">
        <f>Input!A313</f>
        <v>0</v>
      </c>
      <c r="C313" s="274" t="str">
        <f>IF(D313&lt;&gt;"",interp(D313,AreaCapacity!$A$3:$B$245,2),"")</f>
        <v/>
      </c>
      <c r="D313" s="10">
        <f>IF(AND(Revised_Input!B313&gt;0,Revised_Input!B313&lt;104000),Revised_Input!B313,IF(Input!B313&lt;990000,Input!B313,""))</f>
        <v>0</v>
      </c>
      <c r="E313" s="10">
        <f>IF(Revised_Input!G313&gt;0,Revised_Input!G313/1.9835,IF(Input!G313&lt;990000,Input!G313,""))</f>
        <v>0</v>
      </c>
      <c r="F313" s="10">
        <f>IF(Revised_Input!C313&gt;0,Revised_Input!C313,IF(Input!C313&lt;990000,Input!C313,""))</f>
        <v>0</v>
      </c>
      <c r="G313" s="10">
        <f>IF(Revised_Input!D313&gt;0,Revised_Input!D313,IF(Input!D313&lt;990000,Input!D313,""))</f>
        <v>0</v>
      </c>
      <c r="H313" s="190" t="str">
        <f t="shared" si="120"/>
        <v/>
      </c>
      <c r="I313" s="267" t="str">
        <f t="shared" si="121"/>
        <v/>
      </c>
      <c r="J313" s="417" t="str">
        <f>IF(Input!H313="","",Input!H313)</f>
        <v/>
      </c>
      <c r="K313" s="285" t="str">
        <f t="shared" si="122"/>
        <v/>
      </c>
      <c r="L313" s="181" t="str">
        <f>IF(D313="","",IF(J313="Y",I313+G313,MIN(Input!I313,I313+G313-K313)))</f>
        <v/>
      </c>
      <c r="M313" s="181" t="str">
        <f t="shared" si="123"/>
        <v/>
      </c>
      <c r="N313" s="294">
        <f>IF(Revised_Input!E313&gt;0,Revised_Input!E313,IF(Input!E313&lt;990000,Input!E313,""))</f>
        <v>0</v>
      </c>
      <c r="O313" s="286" t="str">
        <f t="shared" si="124"/>
        <v/>
      </c>
      <c r="P313" s="10" t="str">
        <f t="shared" si="125"/>
        <v/>
      </c>
      <c r="Q313" s="302" t="str">
        <f t="shared" si="126"/>
        <v/>
      </c>
      <c r="R313" s="305" t="str">
        <f>IF(D313="","",IF(J313="Y",Input!M313,0))</f>
        <v/>
      </c>
      <c r="S313" s="288" t="str">
        <f t="shared" si="127"/>
        <v/>
      </c>
      <c r="T313" s="285" t="str">
        <f>IF(D313="","",Input!L313)</f>
        <v/>
      </c>
      <c r="U313" s="288" t="str">
        <f t="shared" si="128"/>
        <v/>
      </c>
      <c r="V313" s="287" t="str">
        <f t="shared" si="129"/>
        <v/>
      </c>
      <c r="W313" s="306" t="str">
        <f t="shared" si="130"/>
        <v/>
      </c>
      <c r="X313" s="132" t="str">
        <f>IF(D313="","",Input!K313)</f>
        <v/>
      </c>
      <c r="Y313" s="288" t="str">
        <f t="shared" si="131"/>
        <v/>
      </c>
      <c r="Z313" s="309" t="str">
        <f t="shared" si="132"/>
        <v/>
      </c>
      <c r="AA313" s="56" t="str">
        <f t="shared" si="133"/>
        <v/>
      </c>
      <c r="AB313" s="56" t="str">
        <f>IF(D313="","",Input!N313)</f>
        <v/>
      </c>
      <c r="AC313" s="56" t="str">
        <f t="shared" si="134"/>
        <v/>
      </c>
      <c r="AD313" s="56" t="str">
        <f>IF(D313="","",Input!J313)</f>
        <v/>
      </c>
      <c r="AE313" s="56" t="str">
        <f t="shared" si="135"/>
        <v/>
      </c>
      <c r="AF313" s="289" t="str">
        <f t="shared" si="136"/>
        <v/>
      </c>
      <c r="AG313" s="19" t="str">
        <f t="shared" si="137"/>
        <v/>
      </c>
      <c r="AH313" s="19" t="str">
        <f t="shared" si="138"/>
        <v/>
      </c>
      <c r="AI313" s="19" t="str">
        <f t="shared" si="139"/>
        <v/>
      </c>
      <c r="AJ313" s="317" t="str">
        <f t="shared" si="140"/>
        <v/>
      </c>
      <c r="AK313" s="56" t="str">
        <f t="shared" si="141"/>
        <v/>
      </c>
      <c r="AL313" s="56" t="str">
        <f>IF(D313="","",IF(AK312&lt;'day lookup'!$I$1,MIN('day lookup'!$I$1-AK312,AJ313)))</f>
        <v/>
      </c>
      <c r="AM313" s="56" t="str">
        <f t="shared" si="142"/>
        <v/>
      </c>
      <c r="AN313" s="56" t="str">
        <f>IF(D313="","",IF(AK313&lt;'day lookup'!$I$1,0,MIN(AK313-'day lookup'!$I$1,AJ313)))</f>
        <v/>
      </c>
      <c r="AO313" s="318" t="str">
        <f t="shared" si="143"/>
        <v/>
      </c>
      <c r="AP313" s="10">
        <f>IF(Revised_Input!F313&gt;0,Revised_Input!F313,IF(Input!F313&lt;990000,Input!F313,""))</f>
        <v>0</v>
      </c>
      <c r="AQ313" s="262"/>
      <c r="AS313" s="262"/>
      <c r="AT313" s="259"/>
      <c r="AU313" s="260"/>
      <c r="BL313" s="251"/>
      <c r="BN313" s="251"/>
      <c r="BO313" s="251"/>
    </row>
    <row r="314" spans="1:67">
      <c r="A314" s="67" t="str">
        <f ca="1">OFFSET('day lookup'!$A$1,WEEKDAY(B314)-1,0)</f>
        <v>SAT</v>
      </c>
      <c r="B314" s="28">
        <f>Input!A314</f>
        <v>0</v>
      </c>
      <c r="C314" s="274" t="str">
        <f>IF(D314&lt;&gt;"",interp(D314,AreaCapacity!$A$3:$B$245,2),"")</f>
        <v/>
      </c>
      <c r="D314" s="10">
        <f>IF(AND(Revised_Input!B314&gt;0,Revised_Input!B314&lt;104000),Revised_Input!B314,IF(Input!B314&lt;990000,Input!B314,""))</f>
        <v>0</v>
      </c>
      <c r="E314" s="10">
        <f>IF(Revised_Input!G314&gt;0,Revised_Input!G314/1.9835,IF(Input!G314&lt;990000,Input!G314,""))</f>
        <v>0</v>
      </c>
      <c r="F314" s="10">
        <f>IF(Revised_Input!C314&gt;0,Revised_Input!C314,IF(Input!C314&lt;990000,Input!C314,""))</f>
        <v>0</v>
      </c>
      <c r="G314" s="10">
        <f>IF(Revised_Input!D314&gt;0,Revised_Input!D314,IF(Input!D314&lt;990000,Input!D314,""))</f>
        <v>0</v>
      </c>
      <c r="H314" s="190" t="str">
        <f t="shared" si="120"/>
        <v/>
      </c>
      <c r="I314" s="267" t="str">
        <f t="shared" si="121"/>
        <v/>
      </c>
      <c r="J314" s="417" t="str">
        <f>IF(Input!H314="","",Input!H314)</f>
        <v/>
      </c>
      <c r="K314" s="285" t="str">
        <f t="shared" si="122"/>
        <v/>
      </c>
      <c r="L314" s="181" t="str">
        <f>IF(D314="","",IF(J314="Y",I314+G314,MIN(Input!I314,I314+G314-K314)))</f>
        <v/>
      </c>
      <c r="M314" s="181" t="str">
        <f t="shared" si="123"/>
        <v/>
      </c>
      <c r="N314" s="294">
        <f>IF(Revised_Input!E314&gt;0,Revised_Input!E314,IF(Input!E314&lt;990000,Input!E314,""))</f>
        <v>0</v>
      </c>
      <c r="O314" s="286" t="str">
        <f t="shared" si="124"/>
        <v/>
      </c>
      <c r="P314" s="10" t="str">
        <f t="shared" si="125"/>
        <v/>
      </c>
      <c r="Q314" s="302" t="str">
        <f t="shared" si="126"/>
        <v/>
      </c>
      <c r="R314" s="305" t="str">
        <f>IF(D314="","",IF(J314="Y",Input!M314,0))</f>
        <v/>
      </c>
      <c r="S314" s="288" t="str">
        <f t="shared" si="127"/>
        <v/>
      </c>
      <c r="T314" s="285" t="str">
        <f>IF(D314="","",Input!L314)</f>
        <v/>
      </c>
      <c r="U314" s="288" t="str">
        <f t="shared" si="128"/>
        <v/>
      </c>
      <c r="V314" s="287" t="str">
        <f t="shared" si="129"/>
        <v/>
      </c>
      <c r="W314" s="306" t="str">
        <f t="shared" si="130"/>
        <v/>
      </c>
      <c r="X314" s="132" t="str">
        <f>IF(D314="","",Input!K314)</f>
        <v/>
      </c>
      <c r="Y314" s="288" t="str">
        <f t="shared" si="131"/>
        <v/>
      </c>
      <c r="Z314" s="309" t="str">
        <f t="shared" si="132"/>
        <v/>
      </c>
      <c r="AA314" s="56" t="str">
        <f t="shared" si="133"/>
        <v/>
      </c>
      <c r="AB314" s="56" t="str">
        <f>IF(D314="","",Input!N314)</f>
        <v/>
      </c>
      <c r="AC314" s="56" t="str">
        <f t="shared" si="134"/>
        <v/>
      </c>
      <c r="AD314" s="56" t="str">
        <f>IF(D314="","",Input!J314)</f>
        <v/>
      </c>
      <c r="AE314" s="56" t="str">
        <f t="shared" si="135"/>
        <v/>
      </c>
      <c r="AF314" s="289" t="str">
        <f t="shared" si="136"/>
        <v/>
      </c>
      <c r="AG314" s="19" t="str">
        <f t="shared" si="137"/>
        <v/>
      </c>
      <c r="AH314" s="19" t="str">
        <f t="shared" si="138"/>
        <v/>
      </c>
      <c r="AI314" s="19" t="str">
        <f t="shared" si="139"/>
        <v/>
      </c>
      <c r="AJ314" s="317" t="str">
        <f t="shared" si="140"/>
        <v/>
      </c>
      <c r="AK314" s="56" t="str">
        <f t="shared" si="141"/>
        <v/>
      </c>
      <c r="AL314" s="56" t="str">
        <f>IF(D314="","",IF(AK313&lt;'day lookup'!$I$1,MIN('day lookup'!$I$1-AK313,AJ314)))</f>
        <v/>
      </c>
      <c r="AM314" s="56" t="str">
        <f t="shared" si="142"/>
        <v/>
      </c>
      <c r="AN314" s="56" t="str">
        <f>IF(D314="","",IF(AK314&lt;'day lookup'!$I$1,0,MIN(AK314-'day lookup'!$I$1,AJ314)))</f>
        <v/>
      </c>
      <c r="AO314" s="318" t="str">
        <f t="shared" si="143"/>
        <v/>
      </c>
      <c r="AP314" s="10">
        <f>IF(Revised_Input!F314&gt;0,Revised_Input!F314,IF(Input!F314&lt;990000,Input!F314,""))</f>
        <v>0</v>
      </c>
      <c r="AQ314" s="262"/>
      <c r="AS314" s="262"/>
      <c r="AT314" s="259"/>
      <c r="AU314" s="260"/>
      <c r="BL314" s="251"/>
      <c r="BN314" s="251"/>
      <c r="BO314" s="251"/>
    </row>
    <row r="315" spans="1:67">
      <c r="A315" s="67" t="str">
        <f ca="1">OFFSET('day lookup'!$A$1,WEEKDAY(B315)-1,0)</f>
        <v>SAT</v>
      </c>
      <c r="B315" s="28">
        <f>Input!A315</f>
        <v>0</v>
      </c>
      <c r="C315" s="274" t="str">
        <f>IF(D315&lt;&gt;"",interp(D315,AreaCapacity!$A$3:$B$245,2),"")</f>
        <v/>
      </c>
      <c r="D315" s="10">
        <f>IF(AND(Revised_Input!B315&gt;0,Revised_Input!B315&lt;104000),Revised_Input!B315,IF(Input!B315&lt;990000,Input!B315,""))</f>
        <v>0</v>
      </c>
      <c r="E315" s="10">
        <f>IF(Revised_Input!G315&gt;0,Revised_Input!G315/1.9835,IF(Input!G315&lt;990000,Input!G315,""))</f>
        <v>0</v>
      </c>
      <c r="F315" s="10">
        <f>IF(Revised_Input!C315&gt;0,Revised_Input!C315,IF(Input!C315&lt;990000,Input!C315,""))</f>
        <v>0</v>
      </c>
      <c r="G315" s="10">
        <f>IF(Revised_Input!D315&gt;0,Revised_Input!D315,IF(Input!D315&lt;990000,Input!D315,""))</f>
        <v>0</v>
      </c>
      <c r="H315" s="190" t="str">
        <f t="shared" si="120"/>
        <v/>
      </c>
      <c r="I315" s="267" t="str">
        <f t="shared" si="121"/>
        <v/>
      </c>
      <c r="J315" s="417" t="str">
        <f>IF(Input!H315="","",Input!H315)</f>
        <v/>
      </c>
      <c r="K315" s="285" t="str">
        <f t="shared" si="122"/>
        <v/>
      </c>
      <c r="L315" s="181" t="str">
        <f>IF(D315="","",IF(J315="Y",I315+G315,MIN(Input!I315,I315+G315-K315)))</f>
        <v/>
      </c>
      <c r="M315" s="181" t="str">
        <f t="shared" si="123"/>
        <v/>
      </c>
      <c r="N315" s="294">
        <f>IF(Revised_Input!E315&gt;0,Revised_Input!E315,IF(Input!E315&lt;990000,Input!E315,""))</f>
        <v>0</v>
      </c>
      <c r="O315" s="286" t="str">
        <f t="shared" si="124"/>
        <v/>
      </c>
      <c r="P315" s="10" t="str">
        <f t="shared" si="125"/>
        <v/>
      </c>
      <c r="Q315" s="302" t="str">
        <f t="shared" si="126"/>
        <v/>
      </c>
      <c r="R315" s="305" t="str">
        <f>IF(D315="","",IF(J315="Y",Input!M315,0))</f>
        <v/>
      </c>
      <c r="S315" s="288" t="str">
        <f t="shared" si="127"/>
        <v/>
      </c>
      <c r="T315" s="285" t="str">
        <f>IF(D315="","",Input!L315)</f>
        <v/>
      </c>
      <c r="U315" s="288" t="str">
        <f t="shared" si="128"/>
        <v/>
      </c>
      <c r="V315" s="287" t="str">
        <f t="shared" si="129"/>
        <v/>
      </c>
      <c r="W315" s="306" t="str">
        <f t="shared" si="130"/>
        <v/>
      </c>
      <c r="X315" s="132" t="str">
        <f>IF(D315="","",Input!K315)</f>
        <v/>
      </c>
      <c r="Y315" s="288" t="str">
        <f t="shared" si="131"/>
        <v/>
      </c>
      <c r="Z315" s="309" t="str">
        <f t="shared" si="132"/>
        <v/>
      </c>
      <c r="AA315" s="56" t="str">
        <f t="shared" si="133"/>
        <v/>
      </c>
      <c r="AB315" s="56" t="str">
        <f>IF(D315="","",Input!N315)</f>
        <v/>
      </c>
      <c r="AC315" s="56" t="str">
        <f t="shared" si="134"/>
        <v/>
      </c>
      <c r="AD315" s="56" t="str">
        <f>IF(D315="","",Input!J315)</f>
        <v/>
      </c>
      <c r="AE315" s="56" t="str">
        <f t="shared" si="135"/>
        <v/>
      </c>
      <c r="AF315" s="289" t="str">
        <f t="shared" si="136"/>
        <v/>
      </c>
      <c r="AG315" s="19" t="str">
        <f t="shared" si="137"/>
        <v/>
      </c>
      <c r="AH315" s="19" t="str">
        <f t="shared" si="138"/>
        <v/>
      </c>
      <c r="AI315" s="19" t="str">
        <f t="shared" si="139"/>
        <v/>
      </c>
      <c r="AJ315" s="317" t="str">
        <f t="shared" si="140"/>
        <v/>
      </c>
      <c r="AK315" s="56" t="str">
        <f t="shared" si="141"/>
        <v/>
      </c>
      <c r="AL315" s="56" t="str">
        <f>IF(D315="","",IF(AK314&lt;'day lookup'!$I$1,MIN('day lookup'!$I$1-AK314,AJ315)))</f>
        <v/>
      </c>
      <c r="AM315" s="56" t="str">
        <f t="shared" si="142"/>
        <v/>
      </c>
      <c r="AN315" s="56" t="str">
        <f>IF(D315="","",IF(AK315&lt;'day lookup'!$I$1,0,MIN(AK315-'day lookup'!$I$1,AJ315)))</f>
        <v/>
      </c>
      <c r="AO315" s="318" t="str">
        <f t="shared" si="143"/>
        <v/>
      </c>
      <c r="AP315" s="10">
        <f>IF(Revised_Input!F315&gt;0,Revised_Input!F315,IF(Input!F315&lt;990000,Input!F315,""))</f>
        <v>0</v>
      </c>
      <c r="AQ315" s="262"/>
      <c r="AS315" s="262"/>
      <c r="AT315" s="259"/>
      <c r="AU315" s="260"/>
      <c r="BL315" s="251"/>
      <c r="BN315" s="251"/>
      <c r="BO315" s="251"/>
    </row>
    <row r="316" spans="1:67">
      <c r="A316" s="67" t="str">
        <f ca="1">OFFSET('day lookup'!$A$1,WEEKDAY(B316)-1,0)</f>
        <v>SAT</v>
      </c>
      <c r="B316" s="28">
        <f>Input!A316</f>
        <v>0</v>
      </c>
      <c r="C316" s="274" t="str">
        <f>IF(D316&lt;&gt;"",interp(D316,AreaCapacity!$A$3:$B$245,2),"")</f>
        <v/>
      </c>
      <c r="D316" s="10">
        <f>IF(AND(Revised_Input!B316&gt;0,Revised_Input!B316&lt;104000),Revised_Input!B316,IF(Input!B316&lt;990000,Input!B316,""))</f>
        <v>0</v>
      </c>
      <c r="E316" s="10">
        <f>IF(Revised_Input!G316&gt;0,Revised_Input!G316/1.9835,IF(Input!G316&lt;990000,Input!G316,""))</f>
        <v>0</v>
      </c>
      <c r="F316" s="10">
        <f>IF(Revised_Input!C316&gt;0,Revised_Input!C316,IF(Input!C316&lt;990000,Input!C316,""))</f>
        <v>0</v>
      </c>
      <c r="G316" s="10">
        <f>IF(Revised_Input!D316&gt;0,Revised_Input!D316,IF(Input!D316&lt;990000,Input!D316,""))</f>
        <v>0</v>
      </c>
      <c r="H316" s="190" t="str">
        <f t="shared" si="120"/>
        <v/>
      </c>
      <c r="I316" s="267" t="str">
        <f t="shared" si="121"/>
        <v/>
      </c>
      <c r="J316" s="417" t="str">
        <f>IF(Input!H316="","",Input!H316)</f>
        <v/>
      </c>
      <c r="K316" s="285" t="str">
        <f t="shared" si="122"/>
        <v/>
      </c>
      <c r="L316" s="181" t="str">
        <f>IF(D316="","",IF(J316="Y",I316+G316,MIN(Input!I316,I316+G316-K316)))</f>
        <v/>
      </c>
      <c r="M316" s="181" t="str">
        <f t="shared" si="123"/>
        <v/>
      </c>
      <c r="N316" s="294">
        <f>IF(Revised_Input!E316&gt;0,Revised_Input!E316,IF(Input!E316&lt;990000,Input!E316,""))</f>
        <v>0</v>
      </c>
      <c r="O316" s="286" t="str">
        <f t="shared" si="124"/>
        <v/>
      </c>
      <c r="P316" s="10" t="str">
        <f t="shared" si="125"/>
        <v/>
      </c>
      <c r="Q316" s="302" t="str">
        <f t="shared" si="126"/>
        <v/>
      </c>
      <c r="R316" s="305" t="str">
        <f>IF(D316="","",IF(J316="Y",Input!M316,0))</f>
        <v/>
      </c>
      <c r="S316" s="288" t="str">
        <f t="shared" si="127"/>
        <v/>
      </c>
      <c r="T316" s="285" t="str">
        <f>IF(D316="","",Input!L316)</f>
        <v/>
      </c>
      <c r="U316" s="288" t="str">
        <f t="shared" si="128"/>
        <v/>
      </c>
      <c r="V316" s="287" t="str">
        <f t="shared" si="129"/>
        <v/>
      </c>
      <c r="W316" s="306" t="str">
        <f t="shared" si="130"/>
        <v/>
      </c>
      <c r="X316" s="132" t="str">
        <f>IF(D316="","",Input!K316)</f>
        <v/>
      </c>
      <c r="Y316" s="288" t="str">
        <f t="shared" si="131"/>
        <v/>
      </c>
      <c r="Z316" s="309" t="str">
        <f t="shared" si="132"/>
        <v/>
      </c>
      <c r="AA316" s="56" t="str">
        <f t="shared" si="133"/>
        <v/>
      </c>
      <c r="AB316" s="56" t="str">
        <f>IF(D316="","",Input!N316)</f>
        <v/>
      </c>
      <c r="AC316" s="56" t="str">
        <f t="shared" si="134"/>
        <v/>
      </c>
      <c r="AD316" s="56" t="str">
        <f>IF(D316="","",Input!J316)</f>
        <v/>
      </c>
      <c r="AE316" s="56" t="str">
        <f t="shared" si="135"/>
        <v/>
      </c>
      <c r="AF316" s="289" t="str">
        <f t="shared" si="136"/>
        <v/>
      </c>
      <c r="AG316" s="19" t="str">
        <f t="shared" si="137"/>
        <v/>
      </c>
      <c r="AH316" s="19" t="str">
        <f t="shared" si="138"/>
        <v/>
      </c>
      <c r="AI316" s="19" t="str">
        <f t="shared" si="139"/>
        <v/>
      </c>
      <c r="AJ316" s="317" t="str">
        <f t="shared" si="140"/>
        <v/>
      </c>
      <c r="AK316" s="56" t="str">
        <f t="shared" si="141"/>
        <v/>
      </c>
      <c r="AL316" s="56" t="str">
        <f>IF(D316="","",IF(AK315&lt;'day lookup'!$I$1,MIN('day lookup'!$I$1-AK315,AJ316)))</f>
        <v/>
      </c>
      <c r="AM316" s="56" t="str">
        <f t="shared" si="142"/>
        <v/>
      </c>
      <c r="AN316" s="56" t="str">
        <f>IF(D316="","",IF(AK316&lt;'day lookup'!$I$1,0,MIN(AK316-'day lookup'!$I$1,AJ316)))</f>
        <v/>
      </c>
      <c r="AO316" s="318" t="str">
        <f t="shared" si="143"/>
        <v/>
      </c>
      <c r="AP316" s="10">
        <f>IF(Revised_Input!F316&gt;0,Revised_Input!F316,IF(Input!F316&lt;990000,Input!F316,""))</f>
        <v>0</v>
      </c>
      <c r="AQ316" s="262"/>
      <c r="AS316" s="262"/>
      <c r="AT316" s="259"/>
      <c r="AU316" s="260"/>
      <c r="BL316" s="251"/>
      <c r="BN316" s="251"/>
      <c r="BO316" s="251"/>
    </row>
    <row r="317" spans="1:67">
      <c r="A317" s="67" t="str">
        <f ca="1">OFFSET('day lookup'!$A$1,WEEKDAY(B317)-1,0)</f>
        <v>SAT</v>
      </c>
      <c r="B317" s="28">
        <f>Input!A317</f>
        <v>0</v>
      </c>
      <c r="C317" s="274" t="str">
        <f>IF(D317&lt;&gt;"",interp(D317,AreaCapacity!$A$3:$B$245,2),"")</f>
        <v/>
      </c>
      <c r="D317" s="10">
        <f>IF(AND(Revised_Input!B317&gt;0,Revised_Input!B317&lt;104000),Revised_Input!B317,IF(Input!B317&lt;990000,Input!B317,""))</f>
        <v>0</v>
      </c>
      <c r="E317" s="10">
        <f>IF(Revised_Input!G317&gt;0,Revised_Input!G317/1.9835,IF(Input!G317&lt;990000,Input!G317,""))</f>
        <v>0</v>
      </c>
      <c r="F317" s="10">
        <f>IF(Revised_Input!C317&gt;0,Revised_Input!C317,IF(Input!C317&lt;990000,Input!C317,""))</f>
        <v>0</v>
      </c>
      <c r="G317" s="10">
        <f>IF(Revised_Input!D317&gt;0,Revised_Input!D317,IF(Input!D317&lt;990000,Input!D317,""))</f>
        <v>0</v>
      </c>
      <c r="H317" s="190" t="str">
        <f t="shared" si="120"/>
        <v/>
      </c>
      <c r="I317" s="267" t="str">
        <f t="shared" si="121"/>
        <v/>
      </c>
      <c r="J317" s="417" t="str">
        <f>IF(Input!H317="","",Input!H317)</f>
        <v/>
      </c>
      <c r="K317" s="285" t="str">
        <f t="shared" si="122"/>
        <v/>
      </c>
      <c r="L317" s="181" t="str">
        <f>IF(D317="","",IF(J317="Y",I317+G317,MIN(Input!I317,I317+G317-K317)))</f>
        <v/>
      </c>
      <c r="M317" s="181" t="str">
        <f t="shared" si="123"/>
        <v/>
      </c>
      <c r="N317" s="294">
        <f>IF(Revised_Input!E317&gt;0,Revised_Input!E317,IF(Input!E317&lt;990000,Input!E317,""))</f>
        <v>0</v>
      </c>
      <c r="O317" s="286" t="str">
        <f t="shared" si="124"/>
        <v/>
      </c>
      <c r="P317" s="10" t="str">
        <f t="shared" si="125"/>
        <v/>
      </c>
      <c r="Q317" s="302" t="str">
        <f t="shared" si="126"/>
        <v/>
      </c>
      <c r="R317" s="305" t="str">
        <f>IF(D317="","",IF(J317="Y",Input!M317,0))</f>
        <v/>
      </c>
      <c r="S317" s="288" t="str">
        <f t="shared" si="127"/>
        <v/>
      </c>
      <c r="T317" s="285" t="str">
        <f>IF(D317="","",Input!L317)</f>
        <v/>
      </c>
      <c r="U317" s="288" t="str">
        <f t="shared" si="128"/>
        <v/>
      </c>
      <c r="V317" s="287" t="str">
        <f t="shared" si="129"/>
        <v/>
      </c>
      <c r="W317" s="306" t="str">
        <f t="shared" si="130"/>
        <v/>
      </c>
      <c r="X317" s="132" t="str">
        <f>IF(D317="","",Input!K317)</f>
        <v/>
      </c>
      <c r="Y317" s="288" t="str">
        <f t="shared" si="131"/>
        <v/>
      </c>
      <c r="Z317" s="309" t="str">
        <f t="shared" si="132"/>
        <v/>
      </c>
      <c r="AA317" s="56" t="str">
        <f t="shared" si="133"/>
        <v/>
      </c>
      <c r="AB317" s="56" t="str">
        <f>IF(D317="","",Input!N317)</f>
        <v/>
      </c>
      <c r="AC317" s="56" t="str">
        <f t="shared" si="134"/>
        <v/>
      </c>
      <c r="AD317" s="56" t="str">
        <f>IF(D317="","",Input!J317)</f>
        <v/>
      </c>
      <c r="AE317" s="56" t="str">
        <f t="shared" si="135"/>
        <v/>
      </c>
      <c r="AF317" s="289" t="str">
        <f t="shared" si="136"/>
        <v/>
      </c>
      <c r="AG317" s="19" t="str">
        <f t="shared" si="137"/>
        <v/>
      </c>
      <c r="AH317" s="19" t="str">
        <f t="shared" si="138"/>
        <v/>
      </c>
      <c r="AI317" s="19" t="str">
        <f t="shared" si="139"/>
        <v/>
      </c>
      <c r="AJ317" s="317" t="str">
        <f t="shared" si="140"/>
        <v/>
      </c>
      <c r="AK317" s="56" t="str">
        <f t="shared" si="141"/>
        <v/>
      </c>
      <c r="AL317" s="56" t="str">
        <f>IF(D317="","",IF(AK316&lt;'day lookup'!$I$1,MIN('day lookup'!$I$1-AK316,AJ317)))</f>
        <v/>
      </c>
      <c r="AM317" s="56" t="str">
        <f t="shared" si="142"/>
        <v/>
      </c>
      <c r="AN317" s="56" t="str">
        <f>IF(D317="","",IF(AK317&lt;'day lookup'!$I$1,0,MIN(AK317-'day lookup'!$I$1,AJ317)))</f>
        <v/>
      </c>
      <c r="AO317" s="318" t="str">
        <f t="shared" si="143"/>
        <v/>
      </c>
      <c r="AP317" s="10">
        <f>IF(Revised_Input!F317&gt;0,Revised_Input!F317,IF(Input!F317&lt;990000,Input!F317,""))</f>
        <v>0</v>
      </c>
      <c r="AQ317" s="262"/>
      <c r="AS317" s="262"/>
      <c r="AT317" s="259"/>
      <c r="AU317" s="260"/>
      <c r="BL317" s="251"/>
      <c r="BN317" s="251"/>
      <c r="BO317" s="251"/>
    </row>
    <row r="318" spans="1:67">
      <c r="A318" s="67" t="str">
        <f ca="1">OFFSET('day lookup'!$A$1,WEEKDAY(B318)-1,0)</f>
        <v>SAT</v>
      </c>
      <c r="B318" s="28">
        <f>Input!A318</f>
        <v>0</v>
      </c>
      <c r="C318" s="274" t="str">
        <f>IF(D318&lt;&gt;"",interp(D318,AreaCapacity!$A$3:$B$245,2),"")</f>
        <v/>
      </c>
      <c r="D318" s="10">
        <f>IF(AND(Revised_Input!B318&gt;0,Revised_Input!B318&lt;104000),Revised_Input!B318,IF(Input!B318&lt;990000,Input!B318,""))</f>
        <v>0</v>
      </c>
      <c r="E318" s="10">
        <f>IF(Revised_Input!G318&gt;0,Revised_Input!G318/1.9835,IF(Input!G318&lt;990000,Input!G318,""))</f>
        <v>0</v>
      </c>
      <c r="F318" s="10">
        <f>IF(Revised_Input!C318&gt;0,Revised_Input!C318,IF(Input!C318&lt;990000,Input!C318,""))</f>
        <v>0</v>
      </c>
      <c r="G318" s="10">
        <f>IF(Revised_Input!D318&gt;0,Revised_Input!D318,IF(Input!D318&lt;990000,Input!D318,""))</f>
        <v>0</v>
      </c>
      <c r="H318" s="190" t="str">
        <f t="shared" si="120"/>
        <v/>
      </c>
      <c r="I318" s="267" t="str">
        <f t="shared" si="121"/>
        <v/>
      </c>
      <c r="J318" s="417" t="str">
        <f>IF(Input!H318="","",Input!H318)</f>
        <v/>
      </c>
      <c r="K318" s="285" t="str">
        <f t="shared" si="122"/>
        <v/>
      </c>
      <c r="L318" s="181" t="str">
        <f>IF(D318="","",IF(J318="Y",I318+G318,MIN(Input!I318,I318+G318-K318)))</f>
        <v/>
      </c>
      <c r="M318" s="181" t="str">
        <f t="shared" si="123"/>
        <v/>
      </c>
      <c r="N318" s="294">
        <f>IF(Revised_Input!E318&gt;0,Revised_Input!E318,IF(Input!E318&lt;990000,Input!E318,""))</f>
        <v>0</v>
      </c>
      <c r="O318" s="286" t="str">
        <f t="shared" si="124"/>
        <v/>
      </c>
      <c r="P318" s="10" t="str">
        <f t="shared" si="125"/>
        <v/>
      </c>
      <c r="Q318" s="302" t="str">
        <f t="shared" si="126"/>
        <v/>
      </c>
      <c r="R318" s="305" t="str">
        <f>IF(D318="","",IF(J318="Y",Input!M318,0))</f>
        <v/>
      </c>
      <c r="S318" s="288" t="str">
        <f t="shared" si="127"/>
        <v/>
      </c>
      <c r="T318" s="285" t="str">
        <f>IF(D318="","",Input!L318)</f>
        <v/>
      </c>
      <c r="U318" s="288" t="str">
        <f t="shared" si="128"/>
        <v/>
      </c>
      <c r="V318" s="287" t="str">
        <f t="shared" si="129"/>
        <v/>
      </c>
      <c r="W318" s="306" t="str">
        <f t="shared" si="130"/>
        <v/>
      </c>
      <c r="X318" s="132" t="str">
        <f>IF(D318="","",Input!K318)</f>
        <v/>
      </c>
      <c r="Y318" s="288" t="str">
        <f t="shared" si="131"/>
        <v/>
      </c>
      <c r="Z318" s="309" t="str">
        <f t="shared" si="132"/>
        <v/>
      </c>
      <c r="AA318" s="56" t="str">
        <f t="shared" si="133"/>
        <v/>
      </c>
      <c r="AB318" s="56" t="str">
        <f>IF(D318="","",Input!N318)</f>
        <v/>
      </c>
      <c r="AC318" s="56" t="str">
        <f t="shared" si="134"/>
        <v/>
      </c>
      <c r="AD318" s="56" t="str">
        <f>IF(D318="","",Input!J318)</f>
        <v/>
      </c>
      <c r="AE318" s="56" t="str">
        <f t="shared" si="135"/>
        <v/>
      </c>
      <c r="AF318" s="289" t="str">
        <f t="shared" si="136"/>
        <v/>
      </c>
      <c r="AG318" s="19" t="str">
        <f t="shared" si="137"/>
        <v/>
      </c>
      <c r="AH318" s="19" t="str">
        <f t="shared" si="138"/>
        <v/>
      </c>
      <c r="AI318" s="19" t="str">
        <f t="shared" si="139"/>
        <v/>
      </c>
      <c r="AJ318" s="317" t="str">
        <f t="shared" si="140"/>
        <v/>
      </c>
      <c r="AK318" s="56" t="str">
        <f t="shared" si="141"/>
        <v/>
      </c>
      <c r="AL318" s="56" t="str">
        <f>IF(D318="","",IF(AK317&lt;'day lookup'!$I$1,MIN('day lookup'!$I$1-AK317,AJ318)))</f>
        <v/>
      </c>
      <c r="AM318" s="56" t="str">
        <f t="shared" si="142"/>
        <v/>
      </c>
      <c r="AN318" s="56" t="str">
        <f>IF(D318="","",IF(AK318&lt;'day lookup'!$I$1,0,MIN(AK318-'day lookup'!$I$1,AJ318)))</f>
        <v/>
      </c>
      <c r="AO318" s="318" t="str">
        <f t="shared" si="143"/>
        <v/>
      </c>
      <c r="AP318" s="10">
        <f>IF(Revised_Input!F318&gt;0,Revised_Input!F318,IF(Input!F318&lt;990000,Input!F318,""))</f>
        <v>0</v>
      </c>
      <c r="AQ318" s="262"/>
      <c r="AS318" s="262"/>
      <c r="AT318" s="259"/>
      <c r="AU318" s="260"/>
      <c r="BL318" s="251"/>
      <c r="BN318" s="251"/>
      <c r="BO318" s="251"/>
    </row>
    <row r="319" spans="1:67">
      <c r="A319" s="67" t="str">
        <f ca="1">OFFSET('day lookup'!$A$1,WEEKDAY(B319)-1,0)</f>
        <v>SAT</v>
      </c>
      <c r="B319" s="28">
        <f>Input!A319</f>
        <v>0</v>
      </c>
      <c r="C319" s="274" t="str">
        <f>IF(D319&lt;&gt;"",interp(D319,AreaCapacity!$A$3:$B$245,2),"")</f>
        <v/>
      </c>
      <c r="D319" s="10">
        <f>IF(AND(Revised_Input!B319&gt;0,Revised_Input!B319&lt;104000),Revised_Input!B319,IF(Input!B319&lt;990000,Input!B319,""))</f>
        <v>0</v>
      </c>
      <c r="E319" s="10">
        <f>IF(Revised_Input!G319&gt;0,Revised_Input!G319/1.9835,IF(Input!G319&lt;990000,Input!G319,""))</f>
        <v>0</v>
      </c>
      <c r="F319" s="10">
        <f>IF(Revised_Input!C319&gt;0,Revised_Input!C319,IF(Input!C319&lt;990000,Input!C319,""))</f>
        <v>0</v>
      </c>
      <c r="G319" s="10">
        <f>IF(Revised_Input!D319&gt;0,Revised_Input!D319,IF(Input!D319&lt;990000,Input!D319,""))</f>
        <v>0</v>
      </c>
      <c r="H319" s="190" t="str">
        <f t="shared" si="120"/>
        <v/>
      </c>
      <c r="I319" s="267" t="str">
        <f t="shared" si="121"/>
        <v/>
      </c>
      <c r="J319" s="417" t="str">
        <f>IF(Input!H319="","",Input!H319)</f>
        <v/>
      </c>
      <c r="K319" s="285" t="str">
        <f t="shared" si="122"/>
        <v/>
      </c>
      <c r="L319" s="181" t="str">
        <f>IF(D319="","",IF(J319="Y",I319+G319,MIN(Input!I319,I319+G319-K319)))</f>
        <v/>
      </c>
      <c r="M319" s="181" t="str">
        <f t="shared" si="123"/>
        <v/>
      </c>
      <c r="N319" s="294">
        <f>IF(Revised_Input!E319&gt;0,Revised_Input!E319,IF(Input!E319&lt;990000,Input!E319,""))</f>
        <v>0</v>
      </c>
      <c r="O319" s="286" t="str">
        <f t="shared" si="124"/>
        <v/>
      </c>
      <c r="P319" s="10" t="str">
        <f t="shared" si="125"/>
        <v/>
      </c>
      <c r="Q319" s="302" t="str">
        <f t="shared" si="126"/>
        <v/>
      </c>
      <c r="R319" s="305" t="str">
        <f>IF(D319="","",IF(J319="Y",Input!M319,0))</f>
        <v/>
      </c>
      <c r="S319" s="288" t="str">
        <f t="shared" si="127"/>
        <v/>
      </c>
      <c r="T319" s="285" t="str">
        <f>IF(D319="","",Input!L319)</f>
        <v/>
      </c>
      <c r="U319" s="288" t="str">
        <f t="shared" si="128"/>
        <v/>
      </c>
      <c r="V319" s="287" t="str">
        <f t="shared" si="129"/>
        <v/>
      </c>
      <c r="W319" s="306" t="str">
        <f t="shared" si="130"/>
        <v/>
      </c>
      <c r="X319" s="132" t="str">
        <f>IF(D319="","",Input!K319)</f>
        <v/>
      </c>
      <c r="Y319" s="288" t="str">
        <f t="shared" si="131"/>
        <v/>
      </c>
      <c r="Z319" s="309" t="str">
        <f t="shared" si="132"/>
        <v/>
      </c>
      <c r="AA319" s="56" t="str">
        <f t="shared" si="133"/>
        <v/>
      </c>
      <c r="AB319" s="56" t="str">
        <f>IF(D319="","",Input!N319)</f>
        <v/>
      </c>
      <c r="AC319" s="56" t="str">
        <f t="shared" si="134"/>
        <v/>
      </c>
      <c r="AD319" s="56" t="str">
        <f>IF(D319="","",Input!J319)</f>
        <v/>
      </c>
      <c r="AE319" s="56" t="str">
        <f t="shared" si="135"/>
        <v/>
      </c>
      <c r="AF319" s="289" t="str">
        <f t="shared" si="136"/>
        <v/>
      </c>
      <c r="AG319" s="19" t="str">
        <f t="shared" si="137"/>
        <v/>
      </c>
      <c r="AH319" s="19" t="str">
        <f t="shared" si="138"/>
        <v/>
      </c>
      <c r="AI319" s="19" t="str">
        <f t="shared" si="139"/>
        <v/>
      </c>
      <c r="AJ319" s="317" t="str">
        <f t="shared" si="140"/>
        <v/>
      </c>
      <c r="AK319" s="56" t="str">
        <f t="shared" si="141"/>
        <v/>
      </c>
      <c r="AL319" s="56" t="str">
        <f>IF(D319="","",IF(AK318&lt;'day lookup'!$I$1,MIN('day lookup'!$I$1-AK318,AJ319)))</f>
        <v/>
      </c>
      <c r="AM319" s="56" t="str">
        <f t="shared" si="142"/>
        <v/>
      </c>
      <c r="AN319" s="56" t="str">
        <f>IF(D319="","",IF(AK319&lt;'day lookup'!$I$1,0,MIN(AK319-'day lookup'!$I$1,AJ319)))</f>
        <v/>
      </c>
      <c r="AO319" s="318" t="str">
        <f t="shared" si="143"/>
        <v/>
      </c>
      <c r="AP319" s="10">
        <f>IF(Revised_Input!F319&gt;0,Revised_Input!F319,IF(Input!F319&lt;990000,Input!F319,""))</f>
        <v>0</v>
      </c>
      <c r="AQ319" s="262"/>
      <c r="AS319" s="262"/>
      <c r="AT319" s="259"/>
      <c r="AU319" s="260"/>
      <c r="BL319" s="251"/>
      <c r="BN319" s="251"/>
      <c r="BO319" s="251"/>
    </row>
    <row r="320" spans="1:67">
      <c r="A320" s="67" t="str">
        <f ca="1">OFFSET('day lookup'!$A$1,WEEKDAY(B320)-1,0)</f>
        <v>SAT</v>
      </c>
      <c r="B320" s="28">
        <f>Input!A320</f>
        <v>0</v>
      </c>
      <c r="C320" s="274" t="str">
        <f>IF(D320&lt;&gt;"",interp(D320,AreaCapacity!$A$3:$B$245,2),"")</f>
        <v/>
      </c>
      <c r="D320" s="10">
        <f>IF(AND(Revised_Input!B320&gt;0,Revised_Input!B320&lt;104000),Revised_Input!B320,IF(Input!B320&lt;990000,Input!B320,""))</f>
        <v>0</v>
      </c>
      <c r="E320" s="10">
        <f>IF(Revised_Input!G320&gt;0,Revised_Input!G320/1.9835,IF(Input!G320&lt;990000,Input!G320,""))</f>
        <v>0</v>
      </c>
      <c r="F320" s="10">
        <f>IF(Revised_Input!C320&gt;0,Revised_Input!C320,IF(Input!C320&lt;990000,Input!C320,""))</f>
        <v>0</v>
      </c>
      <c r="G320" s="10">
        <f>IF(Revised_Input!D320&gt;0,Revised_Input!D320,IF(Input!D320&lt;990000,Input!D320,""))</f>
        <v>0</v>
      </c>
      <c r="H320" s="190" t="str">
        <f t="shared" si="120"/>
        <v/>
      </c>
      <c r="I320" s="267" t="str">
        <f t="shared" si="121"/>
        <v/>
      </c>
      <c r="J320" s="417" t="str">
        <f>IF(Input!H320="","",Input!H320)</f>
        <v/>
      </c>
      <c r="K320" s="285" t="str">
        <f t="shared" si="122"/>
        <v/>
      </c>
      <c r="L320" s="181" t="str">
        <f>IF(D320="","",IF(J320="Y",I320+G320,MIN(Input!I320,I320+G320-K320)))</f>
        <v/>
      </c>
      <c r="M320" s="181" t="str">
        <f t="shared" si="123"/>
        <v/>
      </c>
      <c r="N320" s="294">
        <f>IF(Revised_Input!E320&gt;0,Revised_Input!E320,IF(Input!E320&lt;990000,Input!E320,""))</f>
        <v>0</v>
      </c>
      <c r="O320" s="286" t="str">
        <f t="shared" si="124"/>
        <v/>
      </c>
      <c r="P320" s="10" t="str">
        <f t="shared" si="125"/>
        <v/>
      </c>
      <c r="Q320" s="302" t="str">
        <f t="shared" si="126"/>
        <v/>
      </c>
      <c r="R320" s="305" t="str">
        <f>IF(D320="","",IF(J320="Y",Input!M320,0))</f>
        <v/>
      </c>
      <c r="S320" s="288" t="str">
        <f t="shared" si="127"/>
        <v/>
      </c>
      <c r="T320" s="285" t="str">
        <f>IF(D320="","",Input!L320)</f>
        <v/>
      </c>
      <c r="U320" s="288" t="str">
        <f t="shared" si="128"/>
        <v/>
      </c>
      <c r="V320" s="287" t="str">
        <f t="shared" si="129"/>
        <v/>
      </c>
      <c r="W320" s="306" t="str">
        <f t="shared" si="130"/>
        <v/>
      </c>
      <c r="X320" s="132" t="str">
        <f>IF(D320="","",Input!K320)</f>
        <v/>
      </c>
      <c r="Y320" s="288" t="str">
        <f t="shared" si="131"/>
        <v/>
      </c>
      <c r="Z320" s="309" t="str">
        <f t="shared" si="132"/>
        <v/>
      </c>
      <c r="AA320" s="56" t="str">
        <f t="shared" si="133"/>
        <v/>
      </c>
      <c r="AB320" s="56" t="str">
        <f>IF(D320="","",Input!N320)</f>
        <v/>
      </c>
      <c r="AC320" s="56" t="str">
        <f t="shared" si="134"/>
        <v/>
      </c>
      <c r="AD320" s="56" t="str">
        <f>IF(D320="","",Input!J320)</f>
        <v/>
      </c>
      <c r="AE320" s="56" t="str">
        <f t="shared" si="135"/>
        <v/>
      </c>
      <c r="AF320" s="289" t="str">
        <f t="shared" si="136"/>
        <v/>
      </c>
      <c r="AG320" s="19" t="str">
        <f t="shared" si="137"/>
        <v/>
      </c>
      <c r="AH320" s="19" t="str">
        <f t="shared" si="138"/>
        <v/>
      </c>
      <c r="AI320" s="19" t="str">
        <f t="shared" si="139"/>
        <v/>
      </c>
      <c r="AJ320" s="317" t="str">
        <f t="shared" si="140"/>
        <v/>
      </c>
      <c r="AK320" s="56" t="str">
        <f t="shared" si="141"/>
        <v/>
      </c>
      <c r="AL320" s="56" t="str">
        <f>IF(D320="","",IF(AK319&lt;'day lookup'!$I$1,MIN('day lookup'!$I$1-AK319,AJ320)))</f>
        <v/>
      </c>
      <c r="AM320" s="56" t="str">
        <f t="shared" si="142"/>
        <v/>
      </c>
      <c r="AN320" s="56" t="str">
        <f>IF(D320="","",IF(AK320&lt;'day lookup'!$I$1,0,MIN(AK320-'day lookup'!$I$1,AJ320)))</f>
        <v/>
      </c>
      <c r="AO320" s="318" t="str">
        <f t="shared" si="143"/>
        <v/>
      </c>
      <c r="AP320" s="10">
        <f>IF(Revised_Input!F320&gt;0,Revised_Input!F320,IF(Input!F320&lt;990000,Input!F320,""))</f>
        <v>0</v>
      </c>
      <c r="AQ320" s="262"/>
      <c r="AS320" s="262"/>
      <c r="AT320" s="259"/>
      <c r="AU320" s="260"/>
      <c r="BL320" s="251"/>
      <c r="BN320" s="251"/>
      <c r="BO320" s="251"/>
    </row>
    <row r="321" spans="1:67">
      <c r="A321" s="67" t="str">
        <f ca="1">OFFSET('day lookup'!$A$1,WEEKDAY(B321)-1,0)</f>
        <v>SAT</v>
      </c>
      <c r="B321" s="28">
        <f>Input!A321</f>
        <v>0</v>
      </c>
      <c r="C321" s="274" t="str">
        <f>IF(D321&lt;&gt;"",interp(D321,AreaCapacity!$A$3:$B$245,2),"")</f>
        <v/>
      </c>
      <c r="D321" s="10">
        <f>IF(AND(Revised_Input!B321&gt;0,Revised_Input!B321&lt;104000),Revised_Input!B321,IF(Input!B321&lt;990000,Input!B321,""))</f>
        <v>0</v>
      </c>
      <c r="E321" s="10">
        <f>IF(Revised_Input!G321&gt;0,Revised_Input!G321/1.9835,IF(Input!G321&lt;990000,Input!G321,""))</f>
        <v>0</v>
      </c>
      <c r="F321" s="10">
        <f>IF(Revised_Input!C321&gt;0,Revised_Input!C321,IF(Input!C321&lt;990000,Input!C321,""))</f>
        <v>0</v>
      </c>
      <c r="G321" s="10">
        <f>IF(Revised_Input!D321&gt;0,Revised_Input!D321,IF(Input!D321&lt;990000,Input!D321,""))</f>
        <v>0</v>
      </c>
      <c r="H321" s="190" t="str">
        <f t="shared" si="120"/>
        <v/>
      </c>
      <c r="I321" s="267" t="str">
        <f t="shared" si="121"/>
        <v/>
      </c>
      <c r="J321" s="417" t="str">
        <f>IF(Input!H321="","",Input!H321)</f>
        <v/>
      </c>
      <c r="K321" s="285" t="str">
        <f t="shared" si="122"/>
        <v/>
      </c>
      <c r="L321" s="181" t="str">
        <f>IF(D321="","",IF(J321="Y",I321+G321,MIN(Input!I321,I321+G321-K321)))</f>
        <v/>
      </c>
      <c r="M321" s="181" t="str">
        <f t="shared" si="123"/>
        <v/>
      </c>
      <c r="N321" s="294">
        <f>IF(Revised_Input!E321&gt;0,Revised_Input!E321,IF(Input!E321&lt;990000,Input!E321,""))</f>
        <v>0</v>
      </c>
      <c r="O321" s="286" t="str">
        <f t="shared" si="124"/>
        <v/>
      </c>
      <c r="P321" s="10" t="str">
        <f t="shared" si="125"/>
        <v/>
      </c>
      <c r="Q321" s="302" t="str">
        <f t="shared" si="126"/>
        <v/>
      </c>
      <c r="R321" s="305" t="str">
        <f>IF(D321="","",IF(J321="Y",Input!M321,0))</f>
        <v/>
      </c>
      <c r="S321" s="288" t="str">
        <f t="shared" si="127"/>
        <v/>
      </c>
      <c r="T321" s="285" t="str">
        <f>IF(D321="","",Input!L321)</f>
        <v/>
      </c>
      <c r="U321" s="288" t="str">
        <f t="shared" si="128"/>
        <v/>
      </c>
      <c r="V321" s="287" t="str">
        <f t="shared" si="129"/>
        <v/>
      </c>
      <c r="W321" s="306" t="str">
        <f t="shared" si="130"/>
        <v/>
      </c>
      <c r="X321" s="132" t="str">
        <f>IF(D321="","",Input!K321)</f>
        <v/>
      </c>
      <c r="Y321" s="288" t="str">
        <f t="shared" si="131"/>
        <v/>
      </c>
      <c r="Z321" s="309" t="str">
        <f t="shared" si="132"/>
        <v/>
      </c>
      <c r="AA321" s="56" t="str">
        <f t="shared" si="133"/>
        <v/>
      </c>
      <c r="AB321" s="56" t="str">
        <f>IF(D321="","",Input!N321)</f>
        <v/>
      </c>
      <c r="AC321" s="56" t="str">
        <f t="shared" si="134"/>
        <v/>
      </c>
      <c r="AD321" s="56" t="str">
        <f>IF(D321="","",Input!J321)</f>
        <v/>
      </c>
      <c r="AE321" s="56" t="str">
        <f t="shared" si="135"/>
        <v/>
      </c>
      <c r="AF321" s="289" t="str">
        <f t="shared" si="136"/>
        <v/>
      </c>
      <c r="AG321" s="19" t="str">
        <f t="shared" si="137"/>
        <v/>
      </c>
      <c r="AH321" s="19" t="str">
        <f t="shared" si="138"/>
        <v/>
      </c>
      <c r="AI321" s="19" t="str">
        <f t="shared" si="139"/>
        <v/>
      </c>
      <c r="AJ321" s="317" t="str">
        <f t="shared" si="140"/>
        <v/>
      </c>
      <c r="AK321" s="56" t="str">
        <f t="shared" si="141"/>
        <v/>
      </c>
      <c r="AL321" s="56" t="str">
        <f>IF(D321="","",IF(AK320&lt;'day lookup'!$I$1,MIN('day lookup'!$I$1-AK320,AJ321)))</f>
        <v/>
      </c>
      <c r="AM321" s="56" t="str">
        <f t="shared" si="142"/>
        <v/>
      </c>
      <c r="AN321" s="56" t="str">
        <f>IF(D321="","",IF(AK321&lt;'day lookup'!$I$1,0,MIN(AK321-'day lookup'!$I$1,AJ321)))</f>
        <v/>
      </c>
      <c r="AO321" s="318" t="str">
        <f t="shared" si="143"/>
        <v/>
      </c>
      <c r="AP321" s="10">
        <f>IF(Revised_Input!F321&gt;0,Revised_Input!F321,IF(Input!F321&lt;990000,Input!F321,""))</f>
        <v>0</v>
      </c>
      <c r="AQ321" s="262"/>
      <c r="AS321" s="262"/>
      <c r="AT321" s="259"/>
      <c r="AU321" s="260"/>
      <c r="BL321" s="251"/>
      <c r="BN321" s="251"/>
      <c r="BO321" s="251"/>
    </row>
    <row r="322" spans="1:67">
      <c r="A322" s="67" t="str">
        <f ca="1">OFFSET('day lookup'!$A$1,WEEKDAY(B322)-1,0)</f>
        <v>SAT</v>
      </c>
      <c r="B322" s="28">
        <f>Input!A322</f>
        <v>0</v>
      </c>
      <c r="C322" s="274" t="str">
        <f>IF(D322&lt;&gt;"",interp(D322,AreaCapacity!$A$3:$B$245,2),"")</f>
        <v/>
      </c>
      <c r="D322" s="10">
        <f>IF(AND(Revised_Input!B322&gt;0,Revised_Input!B322&lt;104000),Revised_Input!B322,IF(Input!B322&lt;990000,Input!B322,""))</f>
        <v>0</v>
      </c>
      <c r="E322" s="10">
        <f>IF(Revised_Input!G322&gt;0,Revised_Input!G322/1.9835,IF(Input!G322&lt;990000,Input!G322,""))</f>
        <v>0</v>
      </c>
      <c r="F322" s="10">
        <f>IF(Revised_Input!C322&gt;0,Revised_Input!C322,IF(Input!C322&lt;990000,Input!C322,""))</f>
        <v>0</v>
      </c>
      <c r="G322" s="10">
        <f>IF(Revised_Input!D322&gt;0,Revised_Input!D322,IF(Input!D322&lt;990000,Input!D322,""))</f>
        <v>0</v>
      </c>
      <c r="H322" s="190" t="str">
        <f t="shared" si="120"/>
        <v/>
      </c>
      <c r="I322" s="267" t="str">
        <f t="shared" si="121"/>
        <v/>
      </c>
      <c r="J322" s="417" t="str">
        <f>IF(Input!H322="","",Input!H322)</f>
        <v/>
      </c>
      <c r="K322" s="285" t="str">
        <f t="shared" si="122"/>
        <v/>
      </c>
      <c r="L322" s="181" t="str">
        <f>IF(D322="","",IF(J322="Y",I322+G322,MIN(Input!I322,I322+G322-K322)))</f>
        <v/>
      </c>
      <c r="M322" s="181" t="str">
        <f t="shared" si="123"/>
        <v/>
      </c>
      <c r="N322" s="294">
        <f>IF(Revised_Input!E322&gt;0,Revised_Input!E322,IF(Input!E322&lt;990000,Input!E322,""))</f>
        <v>0</v>
      </c>
      <c r="O322" s="286" t="str">
        <f t="shared" si="124"/>
        <v/>
      </c>
      <c r="P322" s="10" t="str">
        <f t="shared" si="125"/>
        <v/>
      </c>
      <c r="Q322" s="302" t="str">
        <f t="shared" si="126"/>
        <v/>
      </c>
      <c r="R322" s="305" t="str">
        <f>IF(D322="","",IF(J322="Y",Input!M322,0))</f>
        <v/>
      </c>
      <c r="S322" s="288" t="str">
        <f t="shared" si="127"/>
        <v/>
      </c>
      <c r="T322" s="285" t="str">
        <f>IF(D322="","",Input!L322)</f>
        <v/>
      </c>
      <c r="U322" s="288" t="str">
        <f t="shared" si="128"/>
        <v/>
      </c>
      <c r="V322" s="287" t="str">
        <f t="shared" si="129"/>
        <v/>
      </c>
      <c r="W322" s="306" t="str">
        <f t="shared" si="130"/>
        <v/>
      </c>
      <c r="X322" s="132" t="str">
        <f>IF(D322="","",Input!K322)</f>
        <v/>
      </c>
      <c r="Y322" s="288" t="str">
        <f t="shared" si="131"/>
        <v/>
      </c>
      <c r="Z322" s="309" t="str">
        <f t="shared" si="132"/>
        <v/>
      </c>
      <c r="AA322" s="56" t="str">
        <f t="shared" si="133"/>
        <v/>
      </c>
      <c r="AB322" s="56" t="str">
        <f>IF(D322="","",Input!N322)</f>
        <v/>
      </c>
      <c r="AC322" s="56" t="str">
        <f t="shared" si="134"/>
        <v/>
      </c>
      <c r="AD322" s="56" t="str">
        <f>IF(D322="","",Input!J322)</f>
        <v/>
      </c>
      <c r="AE322" s="56" t="str">
        <f t="shared" si="135"/>
        <v/>
      </c>
      <c r="AF322" s="289" t="str">
        <f t="shared" si="136"/>
        <v/>
      </c>
      <c r="AG322" s="19" t="str">
        <f t="shared" si="137"/>
        <v/>
      </c>
      <c r="AH322" s="19" t="str">
        <f t="shared" si="138"/>
        <v/>
      </c>
      <c r="AI322" s="19" t="str">
        <f t="shared" si="139"/>
        <v/>
      </c>
      <c r="AJ322" s="317" t="str">
        <f t="shared" si="140"/>
        <v/>
      </c>
      <c r="AK322" s="56" t="str">
        <f t="shared" si="141"/>
        <v/>
      </c>
      <c r="AL322" s="56" t="str">
        <f>IF(D322="","",IF(AK321&lt;'day lookup'!$I$1,MIN('day lookup'!$I$1-AK321,AJ322)))</f>
        <v/>
      </c>
      <c r="AM322" s="56" t="str">
        <f t="shared" si="142"/>
        <v/>
      </c>
      <c r="AN322" s="56" t="str">
        <f>IF(D322="","",IF(AK322&lt;'day lookup'!$I$1,0,MIN(AK322-'day lookup'!$I$1,AJ322)))</f>
        <v/>
      </c>
      <c r="AO322" s="318" t="str">
        <f t="shared" si="143"/>
        <v/>
      </c>
      <c r="AP322" s="10">
        <f>IF(Revised_Input!F322&gt;0,Revised_Input!F322,IF(Input!F322&lt;990000,Input!F322,""))</f>
        <v>0</v>
      </c>
      <c r="AQ322" s="262"/>
      <c r="AS322" s="262"/>
      <c r="AT322" s="259"/>
      <c r="AU322" s="260"/>
      <c r="BL322" s="251"/>
      <c r="BN322" s="251"/>
      <c r="BO322" s="251"/>
    </row>
    <row r="323" spans="1:67">
      <c r="A323" s="67" t="str">
        <f ca="1">OFFSET('day lookup'!$A$1,WEEKDAY(B323)-1,0)</f>
        <v>SAT</v>
      </c>
      <c r="B323" s="28">
        <f>Input!A323</f>
        <v>0</v>
      </c>
      <c r="C323" s="274" t="str">
        <f>IF(D323&lt;&gt;"",interp(D323,AreaCapacity!$A$3:$B$245,2),"")</f>
        <v/>
      </c>
      <c r="D323" s="10">
        <f>IF(AND(Revised_Input!B323&gt;0,Revised_Input!B323&lt;104000),Revised_Input!B323,IF(Input!B323&lt;990000,Input!B323,""))</f>
        <v>0</v>
      </c>
      <c r="E323" s="10">
        <f>IF(Revised_Input!G323&gt;0,Revised_Input!G323/1.9835,IF(Input!G323&lt;990000,Input!G323,""))</f>
        <v>0</v>
      </c>
      <c r="F323" s="10">
        <f>IF(Revised_Input!C323&gt;0,Revised_Input!C323,IF(Input!C323&lt;990000,Input!C323,""))</f>
        <v>0</v>
      </c>
      <c r="G323" s="10">
        <f>IF(Revised_Input!D323&gt;0,Revised_Input!D323,IF(Input!D323&lt;990000,Input!D323,""))</f>
        <v>0</v>
      </c>
      <c r="H323" s="190" t="str">
        <f t="shared" si="120"/>
        <v/>
      </c>
      <c r="I323" s="267" t="str">
        <f t="shared" si="121"/>
        <v/>
      </c>
      <c r="J323" s="417" t="str">
        <f>IF(Input!H323="","",Input!H323)</f>
        <v/>
      </c>
      <c r="K323" s="285" t="str">
        <f t="shared" si="122"/>
        <v/>
      </c>
      <c r="L323" s="181" t="str">
        <f>IF(D323="","",IF(J323="Y",I323+G323,MIN(Input!I323,I323+G323-K323)))</f>
        <v/>
      </c>
      <c r="M323" s="181" t="str">
        <f t="shared" si="123"/>
        <v/>
      </c>
      <c r="N323" s="294">
        <f>IF(Revised_Input!E323&gt;0,Revised_Input!E323,IF(Input!E323&lt;990000,Input!E323,""))</f>
        <v>0</v>
      </c>
      <c r="O323" s="286" t="str">
        <f t="shared" si="124"/>
        <v/>
      </c>
      <c r="P323" s="10" t="str">
        <f t="shared" si="125"/>
        <v/>
      </c>
      <c r="Q323" s="302" t="str">
        <f t="shared" si="126"/>
        <v/>
      </c>
      <c r="R323" s="305" t="str">
        <f>IF(D323="","",IF(J323="Y",Input!M323,0))</f>
        <v/>
      </c>
      <c r="S323" s="288" t="str">
        <f t="shared" si="127"/>
        <v/>
      </c>
      <c r="T323" s="285" t="str">
        <f>IF(D323="","",Input!L323)</f>
        <v/>
      </c>
      <c r="U323" s="288" t="str">
        <f t="shared" si="128"/>
        <v/>
      </c>
      <c r="V323" s="287" t="str">
        <f t="shared" si="129"/>
        <v/>
      </c>
      <c r="W323" s="306" t="str">
        <f t="shared" si="130"/>
        <v/>
      </c>
      <c r="X323" s="132" t="str">
        <f>IF(D323="","",Input!K323)</f>
        <v/>
      </c>
      <c r="Y323" s="288" t="str">
        <f t="shared" si="131"/>
        <v/>
      </c>
      <c r="Z323" s="309" t="str">
        <f t="shared" si="132"/>
        <v/>
      </c>
      <c r="AA323" s="56" t="str">
        <f t="shared" si="133"/>
        <v/>
      </c>
      <c r="AB323" s="56" t="str">
        <f>IF(D323="","",Input!N323)</f>
        <v/>
      </c>
      <c r="AC323" s="56" t="str">
        <f t="shared" si="134"/>
        <v/>
      </c>
      <c r="AD323" s="56" t="str">
        <f>IF(D323="","",Input!J323)</f>
        <v/>
      </c>
      <c r="AE323" s="56" t="str">
        <f t="shared" si="135"/>
        <v/>
      </c>
      <c r="AF323" s="289" t="str">
        <f t="shared" si="136"/>
        <v/>
      </c>
      <c r="AG323" s="19" t="str">
        <f t="shared" si="137"/>
        <v/>
      </c>
      <c r="AH323" s="19" t="str">
        <f t="shared" si="138"/>
        <v/>
      </c>
      <c r="AI323" s="19" t="str">
        <f t="shared" si="139"/>
        <v/>
      </c>
      <c r="AJ323" s="317" t="str">
        <f t="shared" si="140"/>
        <v/>
      </c>
      <c r="AK323" s="56" t="str">
        <f t="shared" si="141"/>
        <v/>
      </c>
      <c r="AL323" s="56" t="str">
        <f>IF(D323="","",IF(AK322&lt;'day lookup'!$I$1,MIN('day lookup'!$I$1-AK322,AJ323)))</f>
        <v/>
      </c>
      <c r="AM323" s="56" t="str">
        <f t="shared" si="142"/>
        <v/>
      </c>
      <c r="AN323" s="56" t="str">
        <f>IF(D323="","",IF(AK323&lt;'day lookup'!$I$1,0,MIN(AK323-'day lookup'!$I$1,AJ323)))</f>
        <v/>
      </c>
      <c r="AO323" s="318" t="str">
        <f t="shared" si="143"/>
        <v/>
      </c>
      <c r="AP323" s="10">
        <f>IF(Revised_Input!F323&gt;0,Revised_Input!F323,IF(Input!F323&lt;990000,Input!F323,""))</f>
        <v>0</v>
      </c>
      <c r="AQ323" s="262"/>
      <c r="AS323" s="262"/>
      <c r="AT323" s="259"/>
      <c r="AU323" s="260"/>
      <c r="BL323" s="251"/>
      <c r="BN323" s="251"/>
      <c r="BO323" s="251"/>
    </row>
    <row r="324" spans="1:67">
      <c r="A324" s="67" t="str">
        <f ca="1">OFFSET('day lookup'!$A$1,WEEKDAY(B324)-1,0)</f>
        <v>SAT</v>
      </c>
      <c r="B324" s="28">
        <f>Input!A324</f>
        <v>0</v>
      </c>
      <c r="C324" s="274" t="str">
        <f>IF(D324&lt;&gt;"",interp(D324,AreaCapacity!$A$3:$B$245,2),"")</f>
        <v/>
      </c>
      <c r="D324" s="10">
        <f>IF(AND(Revised_Input!B324&gt;0,Revised_Input!B324&lt;104000),Revised_Input!B324,IF(Input!B324&lt;990000,Input!B324,""))</f>
        <v>0</v>
      </c>
      <c r="E324" s="10">
        <f>IF(Revised_Input!G324&gt;0,Revised_Input!G324/1.9835,IF(Input!G324&lt;990000,Input!G324,""))</f>
        <v>0</v>
      </c>
      <c r="F324" s="10">
        <f>IF(Revised_Input!C324&gt;0,Revised_Input!C324,IF(Input!C324&lt;990000,Input!C324,""))</f>
        <v>0</v>
      </c>
      <c r="G324" s="10">
        <f>IF(Revised_Input!D324&gt;0,Revised_Input!D324,IF(Input!D324&lt;990000,Input!D324,""))</f>
        <v>0</v>
      </c>
      <c r="H324" s="190" t="str">
        <f t="shared" si="120"/>
        <v/>
      </c>
      <c r="I324" s="267" t="str">
        <f t="shared" si="121"/>
        <v/>
      </c>
      <c r="J324" s="417" t="str">
        <f>IF(Input!H324="","",Input!H324)</f>
        <v/>
      </c>
      <c r="K324" s="285" t="str">
        <f t="shared" si="122"/>
        <v/>
      </c>
      <c r="L324" s="181" t="str">
        <f>IF(D324="","",IF(J324="Y",I324+G324,MIN(Input!I324,I324+G324-K324)))</f>
        <v/>
      </c>
      <c r="M324" s="181" t="str">
        <f t="shared" si="123"/>
        <v/>
      </c>
      <c r="N324" s="294">
        <f>IF(Revised_Input!E324&gt;0,Revised_Input!E324,IF(Input!E324&lt;990000,Input!E324,""))</f>
        <v>0</v>
      </c>
      <c r="O324" s="286" t="str">
        <f t="shared" si="124"/>
        <v/>
      </c>
      <c r="P324" s="10" t="str">
        <f t="shared" si="125"/>
        <v/>
      </c>
      <c r="Q324" s="302" t="str">
        <f t="shared" si="126"/>
        <v/>
      </c>
      <c r="R324" s="305" t="str">
        <f>IF(D324="","",IF(J324="Y",Input!M324,0))</f>
        <v/>
      </c>
      <c r="S324" s="288" t="str">
        <f t="shared" si="127"/>
        <v/>
      </c>
      <c r="T324" s="285" t="str">
        <f>IF(D324="","",Input!L324)</f>
        <v/>
      </c>
      <c r="U324" s="288" t="str">
        <f t="shared" si="128"/>
        <v/>
      </c>
      <c r="V324" s="287" t="str">
        <f t="shared" si="129"/>
        <v/>
      </c>
      <c r="W324" s="306" t="str">
        <f t="shared" si="130"/>
        <v/>
      </c>
      <c r="X324" s="132" t="str">
        <f>IF(D324="","",Input!K324)</f>
        <v/>
      </c>
      <c r="Y324" s="288" t="str">
        <f t="shared" si="131"/>
        <v/>
      </c>
      <c r="Z324" s="309" t="str">
        <f t="shared" si="132"/>
        <v/>
      </c>
      <c r="AA324" s="56" t="str">
        <f t="shared" si="133"/>
        <v/>
      </c>
      <c r="AB324" s="56" t="str">
        <f>IF(D324="","",Input!N324)</f>
        <v/>
      </c>
      <c r="AC324" s="56" t="str">
        <f t="shared" si="134"/>
        <v/>
      </c>
      <c r="AD324" s="56" t="str">
        <f>IF(D324="","",Input!J324)</f>
        <v/>
      </c>
      <c r="AE324" s="56" t="str">
        <f t="shared" si="135"/>
        <v/>
      </c>
      <c r="AF324" s="289" t="str">
        <f t="shared" si="136"/>
        <v/>
      </c>
      <c r="AG324" s="19" t="str">
        <f t="shared" si="137"/>
        <v/>
      </c>
      <c r="AH324" s="19" t="str">
        <f t="shared" si="138"/>
        <v/>
      </c>
      <c r="AI324" s="19" t="str">
        <f t="shared" si="139"/>
        <v/>
      </c>
      <c r="AJ324" s="317" t="str">
        <f t="shared" si="140"/>
        <v/>
      </c>
      <c r="AK324" s="56" t="str">
        <f t="shared" si="141"/>
        <v/>
      </c>
      <c r="AL324" s="56" t="str">
        <f>IF(D324="","",IF(AK323&lt;'day lookup'!$I$1,MIN('day lookup'!$I$1-AK323,AJ324)))</f>
        <v/>
      </c>
      <c r="AM324" s="56" t="str">
        <f t="shared" si="142"/>
        <v/>
      </c>
      <c r="AN324" s="56" t="str">
        <f>IF(D324="","",IF(AK324&lt;'day lookup'!$I$1,0,MIN(AK324-'day lookup'!$I$1,AJ324)))</f>
        <v/>
      </c>
      <c r="AO324" s="318" t="str">
        <f t="shared" si="143"/>
        <v/>
      </c>
      <c r="AP324" s="10">
        <f>IF(Revised_Input!F324&gt;0,Revised_Input!F324,IF(Input!F324&lt;990000,Input!F324,""))</f>
        <v>0</v>
      </c>
      <c r="AQ324" s="262"/>
      <c r="AS324" s="262"/>
      <c r="AT324" s="259"/>
      <c r="AU324" s="260"/>
      <c r="BL324" s="251"/>
      <c r="BN324" s="251"/>
      <c r="BO324" s="251"/>
    </row>
    <row r="325" spans="1:67">
      <c r="A325" s="67" t="str">
        <f ca="1">OFFSET('day lookup'!$A$1,WEEKDAY(B325)-1,0)</f>
        <v>SAT</v>
      </c>
      <c r="B325" s="28">
        <f>Input!A325</f>
        <v>0</v>
      </c>
      <c r="C325" s="274" t="str">
        <f>IF(D325&lt;&gt;"",interp(D325,AreaCapacity!$A$3:$B$245,2),"")</f>
        <v/>
      </c>
      <c r="D325" s="10">
        <f>IF(AND(Revised_Input!B325&gt;0,Revised_Input!B325&lt;104000),Revised_Input!B325,IF(Input!B325&lt;990000,Input!B325,""))</f>
        <v>0</v>
      </c>
      <c r="E325" s="10">
        <f>IF(Revised_Input!G325&gt;0,Revised_Input!G325/1.9835,IF(Input!G325&lt;990000,Input!G325,""))</f>
        <v>0</v>
      </c>
      <c r="F325" s="10">
        <f>IF(Revised_Input!C325&gt;0,Revised_Input!C325,IF(Input!C325&lt;990000,Input!C325,""))</f>
        <v>0</v>
      </c>
      <c r="G325" s="10">
        <f>IF(Revised_Input!D325&gt;0,Revised_Input!D325,IF(Input!D325&lt;990000,Input!D325,""))</f>
        <v>0</v>
      </c>
      <c r="H325" s="190" t="str">
        <f t="shared" si="120"/>
        <v/>
      </c>
      <c r="I325" s="267" t="str">
        <f t="shared" si="121"/>
        <v/>
      </c>
      <c r="J325" s="417" t="str">
        <f>IF(Input!H325="","",Input!H325)</f>
        <v/>
      </c>
      <c r="K325" s="285" t="str">
        <f t="shared" si="122"/>
        <v/>
      </c>
      <c r="L325" s="181" t="str">
        <f>IF(D325="","",IF(J325="Y",I325+G325,MIN(Input!I325,I325+G325-K325)))</f>
        <v/>
      </c>
      <c r="M325" s="181" t="str">
        <f t="shared" si="123"/>
        <v/>
      </c>
      <c r="N325" s="294">
        <f>IF(Revised_Input!E325&gt;0,Revised_Input!E325,IF(Input!E325&lt;990000,Input!E325,""))</f>
        <v>0</v>
      </c>
      <c r="O325" s="286" t="str">
        <f t="shared" si="124"/>
        <v/>
      </c>
      <c r="P325" s="10" t="str">
        <f t="shared" si="125"/>
        <v/>
      </c>
      <c r="Q325" s="302" t="str">
        <f t="shared" si="126"/>
        <v/>
      </c>
      <c r="R325" s="305" t="str">
        <f>IF(D325="","",IF(J325="Y",Input!M325,0))</f>
        <v/>
      </c>
      <c r="S325" s="288" t="str">
        <f t="shared" si="127"/>
        <v/>
      </c>
      <c r="T325" s="285" t="str">
        <f>IF(D325="","",Input!L325)</f>
        <v/>
      </c>
      <c r="U325" s="288" t="str">
        <f t="shared" si="128"/>
        <v/>
      </c>
      <c r="V325" s="287" t="str">
        <f t="shared" si="129"/>
        <v/>
      </c>
      <c r="W325" s="306" t="str">
        <f t="shared" si="130"/>
        <v/>
      </c>
      <c r="X325" s="132" t="str">
        <f>IF(D325="","",Input!K325)</f>
        <v/>
      </c>
      <c r="Y325" s="288" t="str">
        <f t="shared" si="131"/>
        <v/>
      </c>
      <c r="Z325" s="309" t="str">
        <f t="shared" si="132"/>
        <v/>
      </c>
      <c r="AA325" s="56" t="str">
        <f t="shared" si="133"/>
        <v/>
      </c>
      <c r="AB325" s="56" t="str">
        <f>IF(D325="","",Input!N325)</f>
        <v/>
      </c>
      <c r="AC325" s="56" t="str">
        <f t="shared" si="134"/>
        <v/>
      </c>
      <c r="AD325" s="56" t="str">
        <f>IF(D325="","",Input!J325)</f>
        <v/>
      </c>
      <c r="AE325" s="56" t="str">
        <f t="shared" si="135"/>
        <v/>
      </c>
      <c r="AF325" s="289" t="str">
        <f t="shared" si="136"/>
        <v/>
      </c>
      <c r="AG325" s="19" t="str">
        <f t="shared" si="137"/>
        <v/>
      </c>
      <c r="AH325" s="19" t="str">
        <f t="shared" si="138"/>
        <v/>
      </c>
      <c r="AI325" s="19" t="str">
        <f t="shared" si="139"/>
        <v/>
      </c>
      <c r="AJ325" s="317" t="str">
        <f t="shared" si="140"/>
        <v/>
      </c>
      <c r="AK325" s="56" t="str">
        <f t="shared" si="141"/>
        <v/>
      </c>
      <c r="AL325" s="56" t="str">
        <f>IF(D325="","",IF(AK324&lt;'day lookup'!$I$1,MIN('day lookup'!$I$1-AK324,AJ325)))</f>
        <v/>
      </c>
      <c r="AM325" s="56" t="str">
        <f t="shared" si="142"/>
        <v/>
      </c>
      <c r="AN325" s="56" t="str">
        <f>IF(D325="","",IF(AK325&lt;'day lookup'!$I$1,0,MIN(AK325-'day lookup'!$I$1,AJ325)))</f>
        <v/>
      </c>
      <c r="AO325" s="318" t="str">
        <f t="shared" si="143"/>
        <v/>
      </c>
      <c r="AP325" s="10">
        <f>IF(Revised_Input!F325&gt;0,Revised_Input!F325,IF(Input!F325&lt;990000,Input!F325,""))</f>
        <v>0</v>
      </c>
      <c r="AQ325" s="262"/>
      <c r="AS325" s="262"/>
      <c r="AT325" s="259"/>
      <c r="AU325" s="260"/>
      <c r="BL325" s="251"/>
      <c r="BN325" s="251"/>
      <c r="BO325" s="251"/>
    </row>
    <row r="326" spans="1:67">
      <c r="A326" s="67" t="str">
        <f ca="1">OFFSET('day lookup'!$A$1,WEEKDAY(B326)-1,0)</f>
        <v>SAT</v>
      </c>
      <c r="B326" s="28">
        <f>Input!A326</f>
        <v>0</v>
      </c>
      <c r="C326" s="274" t="str">
        <f>IF(D326&lt;&gt;"",interp(D326,AreaCapacity!$A$3:$B$245,2),"")</f>
        <v/>
      </c>
      <c r="D326" s="10">
        <f>IF(AND(Revised_Input!B326&gt;0,Revised_Input!B326&lt;104000),Revised_Input!B326,IF(Input!B326&lt;990000,Input!B326,""))</f>
        <v>0</v>
      </c>
      <c r="E326" s="10">
        <f>IF(Revised_Input!G326&gt;0,Revised_Input!G326/1.9835,IF(Input!G326&lt;990000,Input!G326,""))</f>
        <v>0</v>
      </c>
      <c r="F326" s="10">
        <f>IF(Revised_Input!C326&gt;0,Revised_Input!C326,IF(Input!C326&lt;990000,Input!C326,""))</f>
        <v>0</v>
      </c>
      <c r="G326" s="10">
        <f>IF(Revised_Input!D326&gt;0,Revised_Input!D326,IF(Input!D326&lt;990000,Input!D326,""))</f>
        <v>0</v>
      </c>
      <c r="H326" s="190" t="str">
        <f t="shared" si="120"/>
        <v/>
      </c>
      <c r="I326" s="267" t="str">
        <f t="shared" si="121"/>
        <v/>
      </c>
      <c r="J326" s="417" t="str">
        <f>IF(Input!H326="","",Input!H326)</f>
        <v/>
      </c>
      <c r="K326" s="285" t="str">
        <f t="shared" si="122"/>
        <v/>
      </c>
      <c r="L326" s="181" t="str">
        <f>IF(D326="","",IF(J326="Y",I326+G326,MIN(Input!I326,I326+G326-K326)))</f>
        <v/>
      </c>
      <c r="M326" s="181" t="str">
        <f t="shared" si="123"/>
        <v/>
      </c>
      <c r="N326" s="294">
        <f>IF(Revised_Input!E326&gt;0,Revised_Input!E326,IF(Input!E326&lt;990000,Input!E326,""))</f>
        <v>0</v>
      </c>
      <c r="O326" s="286" t="str">
        <f t="shared" si="124"/>
        <v/>
      </c>
      <c r="P326" s="10" t="str">
        <f t="shared" si="125"/>
        <v/>
      </c>
      <c r="Q326" s="302" t="str">
        <f t="shared" si="126"/>
        <v/>
      </c>
      <c r="R326" s="305" t="str">
        <f>IF(D326="","",IF(J326="Y",Input!M326,0))</f>
        <v/>
      </c>
      <c r="S326" s="288" t="str">
        <f t="shared" si="127"/>
        <v/>
      </c>
      <c r="T326" s="285" t="str">
        <f>IF(D326="","",Input!L326)</f>
        <v/>
      </c>
      <c r="U326" s="288" t="str">
        <f t="shared" si="128"/>
        <v/>
      </c>
      <c r="V326" s="287" t="str">
        <f t="shared" si="129"/>
        <v/>
      </c>
      <c r="W326" s="306" t="str">
        <f t="shared" si="130"/>
        <v/>
      </c>
      <c r="X326" s="132" t="str">
        <f>IF(D326="","",Input!K326)</f>
        <v/>
      </c>
      <c r="Y326" s="288" t="str">
        <f t="shared" si="131"/>
        <v/>
      </c>
      <c r="Z326" s="309" t="str">
        <f t="shared" si="132"/>
        <v/>
      </c>
      <c r="AA326" s="56" t="str">
        <f t="shared" si="133"/>
        <v/>
      </c>
      <c r="AB326" s="56" t="str">
        <f>IF(D326="","",Input!N326)</f>
        <v/>
      </c>
      <c r="AC326" s="56" t="str">
        <f t="shared" si="134"/>
        <v/>
      </c>
      <c r="AD326" s="56" t="str">
        <f>IF(D326="","",Input!J326)</f>
        <v/>
      </c>
      <c r="AE326" s="56" t="str">
        <f t="shared" si="135"/>
        <v/>
      </c>
      <c r="AF326" s="289" t="str">
        <f t="shared" si="136"/>
        <v/>
      </c>
      <c r="AG326" s="19" t="str">
        <f t="shared" si="137"/>
        <v/>
      </c>
      <c r="AH326" s="19" t="str">
        <f t="shared" si="138"/>
        <v/>
      </c>
      <c r="AI326" s="19" t="str">
        <f t="shared" si="139"/>
        <v/>
      </c>
      <c r="AJ326" s="317" t="str">
        <f t="shared" si="140"/>
        <v/>
      </c>
      <c r="AK326" s="56" t="str">
        <f t="shared" si="141"/>
        <v/>
      </c>
      <c r="AL326" s="56" t="str">
        <f>IF(D326="","",IF(AK325&lt;'day lookup'!$I$1,MIN('day lookup'!$I$1-AK325,AJ326)))</f>
        <v/>
      </c>
      <c r="AM326" s="56" t="str">
        <f t="shared" si="142"/>
        <v/>
      </c>
      <c r="AN326" s="56" t="str">
        <f>IF(D326="","",IF(AK326&lt;'day lookup'!$I$1,0,MIN(AK326-'day lookup'!$I$1,AJ326)))</f>
        <v/>
      </c>
      <c r="AO326" s="318" t="str">
        <f t="shared" si="143"/>
        <v/>
      </c>
      <c r="AP326" s="10">
        <f>IF(Revised_Input!F326&gt;0,Revised_Input!F326,IF(Input!F326&lt;990000,Input!F326,""))</f>
        <v>0</v>
      </c>
      <c r="AQ326" s="262"/>
      <c r="AS326" s="262"/>
      <c r="AT326" s="259"/>
      <c r="AU326" s="260"/>
      <c r="BL326" s="251"/>
      <c r="BN326" s="251"/>
      <c r="BO326" s="251"/>
    </row>
    <row r="327" spans="1:67">
      <c r="A327" s="67" t="str">
        <f ca="1">OFFSET('day lookup'!$A$1,WEEKDAY(B327)-1,0)</f>
        <v>SAT</v>
      </c>
      <c r="B327" s="28">
        <f>Input!A327</f>
        <v>0</v>
      </c>
      <c r="C327" s="274" t="str">
        <f>IF(D327&lt;&gt;"",interp(D327,AreaCapacity!$A$3:$B$245,2),"")</f>
        <v/>
      </c>
      <c r="D327" s="10">
        <f>IF(AND(Revised_Input!B327&gt;0,Revised_Input!B327&lt;104000),Revised_Input!B327,IF(Input!B327&lt;990000,Input!B327,""))</f>
        <v>0</v>
      </c>
      <c r="E327" s="10">
        <f>IF(Revised_Input!G327&gt;0,Revised_Input!G327/1.9835,IF(Input!G327&lt;990000,Input!G327,""))</f>
        <v>0</v>
      </c>
      <c r="F327" s="10">
        <f>IF(Revised_Input!C327&gt;0,Revised_Input!C327,IF(Input!C327&lt;990000,Input!C327,""))</f>
        <v>0</v>
      </c>
      <c r="G327" s="10">
        <f>IF(Revised_Input!D327&gt;0,Revised_Input!D327,IF(Input!D327&lt;990000,Input!D327,""))</f>
        <v>0</v>
      </c>
      <c r="H327" s="190" t="str">
        <f t="shared" si="120"/>
        <v/>
      </c>
      <c r="I327" s="267" t="str">
        <f t="shared" si="121"/>
        <v/>
      </c>
      <c r="J327" s="417" t="str">
        <f>IF(Input!H327="","",Input!H327)</f>
        <v/>
      </c>
      <c r="K327" s="285" t="str">
        <f t="shared" si="122"/>
        <v/>
      </c>
      <c r="L327" s="181" t="str">
        <f>IF(D327="","",IF(J327="Y",I327+G327,MIN(Input!I327,I327+G327-K327)))</f>
        <v/>
      </c>
      <c r="M327" s="181" t="str">
        <f t="shared" si="123"/>
        <v/>
      </c>
      <c r="N327" s="294">
        <f>IF(Revised_Input!E327&gt;0,Revised_Input!E327,IF(Input!E327&lt;990000,Input!E327,""))</f>
        <v>0</v>
      </c>
      <c r="O327" s="286" t="str">
        <f t="shared" si="124"/>
        <v/>
      </c>
      <c r="P327" s="10" t="str">
        <f t="shared" si="125"/>
        <v/>
      </c>
      <c r="Q327" s="302" t="str">
        <f t="shared" si="126"/>
        <v/>
      </c>
      <c r="R327" s="305" t="str">
        <f>IF(D327="","",IF(J327="Y",Input!M327,0))</f>
        <v/>
      </c>
      <c r="S327" s="288" t="str">
        <f t="shared" si="127"/>
        <v/>
      </c>
      <c r="T327" s="285" t="str">
        <f>IF(D327="","",Input!L327)</f>
        <v/>
      </c>
      <c r="U327" s="288" t="str">
        <f t="shared" si="128"/>
        <v/>
      </c>
      <c r="V327" s="287" t="str">
        <f t="shared" si="129"/>
        <v/>
      </c>
      <c r="W327" s="306" t="str">
        <f t="shared" si="130"/>
        <v/>
      </c>
      <c r="X327" s="132" t="str">
        <f>IF(D327="","",Input!K327)</f>
        <v/>
      </c>
      <c r="Y327" s="288" t="str">
        <f t="shared" si="131"/>
        <v/>
      </c>
      <c r="Z327" s="309" t="str">
        <f t="shared" si="132"/>
        <v/>
      </c>
      <c r="AA327" s="56" t="str">
        <f t="shared" si="133"/>
        <v/>
      </c>
      <c r="AB327" s="56" t="str">
        <f>IF(D327="","",Input!N327)</f>
        <v/>
      </c>
      <c r="AC327" s="56" t="str">
        <f t="shared" si="134"/>
        <v/>
      </c>
      <c r="AD327" s="56" t="str">
        <f>IF(D327="","",Input!J327)</f>
        <v/>
      </c>
      <c r="AE327" s="56" t="str">
        <f t="shared" si="135"/>
        <v/>
      </c>
      <c r="AF327" s="289" t="str">
        <f t="shared" si="136"/>
        <v/>
      </c>
      <c r="AG327" s="19" t="str">
        <f t="shared" si="137"/>
        <v/>
      </c>
      <c r="AH327" s="19" t="str">
        <f t="shared" si="138"/>
        <v/>
      </c>
      <c r="AI327" s="19" t="str">
        <f t="shared" si="139"/>
        <v/>
      </c>
      <c r="AJ327" s="317" t="str">
        <f t="shared" si="140"/>
        <v/>
      </c>
      <c r="AK327" s="56" t="str">
        <f t="shared" si="141"/>
        <v/>
      </c>
      <c r="AL327" s="56" t="str">
        <f>IF(D327="","",IF(AK326&lt;'day lookup'!$I$1,MIN('day lookup'!$I$1-AK326,AJ327)))</f>
        <v/>
      </c>
      <c r="AM327" s="56" t="str">
        <f t="shared" si="142"/>
        <v/>
      </c>
      <c r="AN327" s="56" t="str">
        <f>IF(D327="","",IF(AK327&lt;'day lookup'!$I$1,0,MIN(AK327-'day lookup'!$I$1,AJ327)))</f>
        <v/>
      </c>
      <c r="AO327" s="318" t="str">
        <f t="shared" si="143"/>
        <v/>
      </c>
      <c r="AP327" s="10">
        <f>IF(Revised_Input!F327&gt;0,Revised_Input!F327,IF(Input!F327&lt;990000,Input!F327,""))</f>
        <v>0</v>
      </c>
      <c r="AQ327" s="262"/>
      <c r="AS327" s="262"/>
      <c r="AT327" s="259"/>
      <c r="AU327" s="260"/>
      <c r="BL327" s="251"/>
      <c r="BN327" s="251"/>
      <c r="BO327" s="251"/>
    </row>
    <row r="328" spans="1:67">
      <c r="A328" s="67" t="str">
        <f ca="1">OFFSET('day lookup'!$A$1,WEEKDAY(B328)-1,0)</f>
        <v>SAT</v>
      </c>
      <c r="B328" s="28">
        <f>Input!A328</f>
        <v>0</v>
      </c>
      <c r="C328" s="274" t="str">
        <f>IF(D328&lt;&gt;"",interp(D328,AreaCapacity!$A$3:$B$245,2),"")</f>
        <v/>
      </c>
      <c r="D328" s="10">
        <f>IF(AND(Revised_Input!B328&gt;0,Revised_Input!B328&lt;104000),Revised_Input!B328,IF(Input!B328&lt;990000,Input!B328,""))</f>
        <v>0</v>
      </c>
      <c r="E328" s="10">
        <f>IF(Revised_Input!G328&gt;0,Revised_Input!G328/1.9835,IF(Input!G328&lt;990000,Input!G328,""))</f>
        <v>0</v>
      </c>
      <c r="F328" s="10">
        <f>IF(Revised_Input!C328&gt;0,Revised_Input!C328,IF(Input!C328&lt;990000,Input!C328,""))</f>
        <v>0</v>
      </c>
      <c r="G328" s="10">
        <f>IF(Revised_Input!D328&gt;0,Revised_Input!D328,IF(Input!D328&lt;990000,Input!D328,""))</f>
        <v>0</v>
      </c>
      <c r="H328" s="190" t="str">
        <f t="shared" si="120"/>
        <v/>
      </c>
      <c r="I328" s="267" t="str">
        <f t="shared" si="121"/>
        <v/>
      </c>
      <c r="J328" s="417" t="str">
        <f>IF(Input!H328="","",Input!H328)</f>
        <v/>
      </c>
      <c r="K328" s="285" t="str">
        <f t="shared" si="122"/>
        <v/>
      </c>
      <c r="L328" s="181" t="str">
        <f>IF(D328="","",IF(J328="Y",I328+G328,MIN(Input!I328,I328+G328-K328)))</f>
        <v/>
      </c>
      <c r="M328" s="181" t="str">
        <f t="shared" si="123"/>
        <v/>
      </c>
      <c r="N328" s="294">
        <f>IF(Revised_Input!E328&gt;0,Revised_Input!E328,IF(Input!E328&lt;990000,Input!E328,""))</f>
        <v>0</v>
      </c>
      <c r="O328" s="286" t="str">
        <f t="shared" si="124"/>
        <v/>
      </c>
      <c r="P328" s="10" t="str">
        <f t="shared" si="125"/>
        <v/>
      </c>
      <c r="Q328" s="302" t="str">
        <f t="shared" si="126"/>
        <v/>
      </c>
      <c r="R328" s="305" t="str">
        <f>IF(D328="","",IF(J328="Y",Input!M328,0))</f>
        <v/>
      </c>
      <c r="S328" s="288" t="str">
        <f t="shared" si="127"/>
        <v/>
      </c>
      <c r="T328" s="285" t="str">
        <f>IF(D328="","",Input!L328)</f>
        <v/>
      </c>
      <c r="U328" s="288" t="str">
        <f t="shared" si="128"/>
        <v/>
      </c>
      <c r="V328" s="287" t="str">
        <f t="shared" si="129"/>
        <v/>
      </c>
      <c r="W328" s="306" t="str">
        <f t="shared" si="130"/>
        <v/>
      </c>
      <c r="X328" s="132" t="str">
        <f>IF(D328="","",Input!K328)</f>
        <v/>
      </c>
      <c r="Y328" s="288" t="str">
        <f t="shared" si="131"/>
        <v/>
      </c>
      <c r="Z328" s="309" t="str">
        <f t="shared" si="132"/>
        <v/>
      </c>
      <c r="AA328" s="56" t="str">
        <f t="shared" si="133"/>
        <v/>
      </c>
      <c r="AB328" s="56" t="str">
        <f>IF(D328="","",Input!N328)</f>
        <v/>
      </c>
      <c r="AC328" s="56" t="str">
        <f t="shared" si="134"/>
        <v/>
      </c>
      <c r="AD328" s="56" t="str">
        <f>IF(D328="","",Input!J328)</f>
        <v/>
      </c>
      <c r="AE328" s="56" t="str">
        <f t="shared" si="135"/>
        <v/>
      </c>
      <c r="AF328" s="289" t="str">
        <f t="shared" si="136"/>
        <v/>
      </c>
      <c r="AG328" s="19" t="str">
        <f t="shared" si="137"/>
        <v/>
      </c>
      <c r="AH328" s="19" t="str">
        <f t="shared" si="138"/>
        <v/>
      </c>
      <c r="AI328" s="19" t="str">
        <f t="shared" si="139"/>
        <v/>
      </c>
      <c r="AJ328" s="317" t="str">
        <f t="shared" si="140"/>
        <v/>
      </c>
      <c r="AK328" s="56" t="str">
        <f t="shared" si="141"/>
        <v/>
      </c>
      <c r="AL328" s="56" t="str">
        <f>IF(D328="","",IF(AK327&lt;'day lookup'!$I$1,MIN('day lookup'!$I$1-AK327,AJ328)))</f>
        <v/>
      </c>
      <c r="AM328" s="56" t="str">
        <f t="shared" si="142"/>
        <v/>
      </c>
      <c r="AN328" s="56" t="str">
        <f>IF(D328="","",IF(AK328&lt;'day lookup'!$I$1,0,MIN(AK328-'day lookup'!$I$1,AJ328)))</f>
        <v/>
      </c>
      <c r="AO328" s="318" t="str">
        <f t="shared" si="143"/>
        <v/>
      </c>
      <c r="AP328" s="10">
        <f>IF(Revised_Input!F328&gt;0,Revised_Input!F328,IF(Input!F328&lt;990000,Input!F328,""))</f>
        <v>0</v>
      </c>
      <c r="AQ328" s="262"/>
      <c r="AS328" s="262"/>
      <c r="AT328" s="259"/>
      <c r="AU328" s="260"/>
      <c r="BL328" s="251"/>
      <c r="BN328" s="251"/>
      <c r="BO328" s="251"/>
    </row>
    <row r="329" spans="1:67">
      <c r="A329" s="67" t="str">
        <f ca="1">OFFSET('day lookup'!$A$1,WEEKDAY(B329)-1,0)</f>
        <v>SAT</v>
      </c>
      <c r="B329" s="28">
        <f>Input!A329</f>
        <v>0</v>
      </c>
      <c r="C329" s="274" t="str">
        <f>IF(D329&lt;&gt;"",interp(D329,AreaCapacity!$A$3:$B$245,2),"")</f>
        <v/>
      </c>
      <c r="D329" s="10">
        <f>IF(AND(Revised_Input!B329&gt;0,Revised_Input!B329&lt;104000),Revised_Input!B329,IF(Input!B329&lt;990000,Input!B329,""))</f>
        <v>0</v>
      </c>
      <c r="E329" s="10">
        <f>IF(Revised_Input!G329&gt;0,Revised_Input!G329/1.9835,IF(Input!G329&lt;990000,Input!G329,""))</f>
        <v>0</v>
      </c>
      <c r="F329" s="10">
        <f>IF(Revised_Input!C329&gt;0,Revised_Input!C329,IF(Input!C329&lt;990000,Input!C329,""))</f>
        <v>0</v>
      </c>
      <c r="G329" s="10">
        <f>IF(Revised_Input!D329&gt;0,Revised_Input!D329,IF(Input!D329&lt;990000,Input!D329,""))</f>
        <v>0</v>
      </c>
      <c r="H329" s="190" t="str">
        <f t="shared" si="120"/>
        <v/>
      </c>
      <c r="I329" s="267" t="str">
        <f t="shared" si="121"/>
        <v/>
      </c>
      <c r="J329" s="417" t="str">
        <f>IF(Input!H329="","",Input!H329)</f>
        <v/>
      </c>
      <c r="K329" s="285" t="str">
        <f t="shared" si="122"/>
        <v/>
      </c>
      <c r="L329" s="181" t="str">
        <f>IF(D329="","",IF(J329="Y",I329+G329,MIN(Input!I329,I329+G329-K329)))</f>
        <v/>
      </c>
      <c r="M329" s="181" t="str">
        <f t="shared" si="123"/>
        <v/>
      </c>
      <c r="N329" s="294">
        <f>IF(Revised_Input!E329&gt;0,Revised_Input!E329,IF(Input!E329&lt;990000,Input!E329,""))</f>
        <v>0</v>
      </c>
      <c r="O329" s="286" t="str">
        <f t="shared" si="124"/>
        <v/>
      </c>
      <c r="P329" s="10" t="str">
        <f t="shared" si="125"/>
        <v/>
      </c>
      <c r="Q329" s="302" t="str">
        <f t="shared" si="126"/>
        <v/>
      </c>
      <c r="R329" s="305" t="str">
        <f>IF(D329="","",IF(J329="Y",Input!M329,0))</f>
        <v/>
      </c>
      <c r="S329" s="288" t="str">
        <f t="shared" si="127"/>
        <v/>
      </c>
      <c r="T329" s="285" t="str">
        <f>IF(D329="","",Input!L329)</f>
        <v/>
      </c>
      <c r="U329" s="288" t="str">
        <f t="shared" si="128"/>
        <v/>
      </c>
      <c r="V329" s="287" t="str">
        <f t="shared" si="129"/>
        <v/>
      </c>
      <c r="W329" s="306" t="str">
        <f t="shared" si="130"/>
        <v/>
      </c>
      <c r="X329" s="132" t="str">
        <f>IF(D329="","",Input!K329)</f>
        <v/>
      </c>
      <c r="Y329" s="288" t="str">
        <f t="shared" si="131"/>
        <v/>
      </c>
      <c r="Z329" s="309" t="str">
        <f t="shared" si="132"/>
        <v/>
      </c>
      <c r="AA329" s="56" t="str">
        <f t="shared" si="133"/>
        <v/>
      </c>
      <c r="AB329" s="56" t="str">
        <f>IF(D329="","",Input!N329)</f>
        <v/>
      </c>
      <c r="AC329" s="56" t="str">
        <f t="shared" si="134"/>
        <v/>
      </c>
      <c r="AD329" s="56" t="str">
        <f>IF(D329="","",Input!J329)</f>
        <v/>
      </c>
      <c r="AE329" s="56" t="str">
        <f t="shared" si="135"/>
        <v/>
      </c>
      <c r="AF329" s="289" t="str">
        <f t="shared" si="136"/>
        <v/>
      </c>
      <c r="AG329" s="19" t="str">
        <f t="shared" si="137"/>
        <v/>
      </c>
      <c r="AH329" s="19" t="str">
        <f t="shared" si="138"/>
        <v/>
      </c>
      <c r="AI329" s="19" t="str">
        <f t="shared" si="139"/>
        <v/>
      </c>
      <c r="AJ329" s="317" t="str">
        <f t="shared" si="140"/>
        <v/>
      </c>
      <c r="AK329" s="56" t="str">
        <f t="shared" si="141"/>
        <v/>
      </c>
      <c r="AL329" s="56" t="str">
        <f>IF(D329="","",IF(AK328&lt;'day lookup'!$I$1,MIN('day lookup'!$I$1-AK328,AJ329)))</f>
        <v/>
      </c>
      <c r="AM329" s="56" t="str">
        <f t="shared" si="142"/>
        <v/>
      </c>
      <c r="AN329" s="56" t="str">
        <f>IF(D329="","",IF(AK329&lt;'day lookup'!$I$1,0,MIN(AK329-'day lookup'!$I$1,AJ329)))</f>
        <v/>
      </c>
      <c r="AO329" s="318" t="str">
        <f t="shared" si="143"/>
        <v/>
      </c>
      <c r="AP329" s="10">
        <f>IF(Revised_Input!F329&gt;0,Revised_Input!F329,IF(Input!F329&lt;990000,Input!F329,""))</f>
        <v>0</v>
      </c>
      <c r="AQ329" s="262"/>
      <c r="AS329" s="262"/>
      <c r="AT329" s="259"/>
      <c r="AU329" s="260"/>
      <c r="BL329" s="251"/>
      <c r="BN329" s="251"/>
      <c r="BO329" s="251"/>
    </row>
    <row r="330" spans="1:67">
      <c r="A330" s="67" t="str">
        <f ca="1">OFFSET('day lookup'!$A$1,WEEKDAY(B330)-1,0)</f>
        <v>SAT</v>
      </c>
      <c r="B330" s="28">
        <f>Input!A330</f>
        <v>0</v>
      </c>
      <c r="C330" s="274" t="str">
        <f>IF(D330&lt;&gt;"",interp(D330,AreaCapacity!$A$3:$B$245,2),"")</f>
        <v/>
      </c>
      <c r="D330" s="10">
        <f>IF(AND(Revised_Input!B330&gt;0,Revised_Input!B330&lt;104000),Revised_Input!B330,IF(Input!B330&lt;990000,Input!B330,""))</f>
        <v>0</v>
      </c>
      <c r="E330" s="10">
        <f>IF(Revised_Input!G330&gt;0,Revised_Input!G330/1.9835,IF(Input!G330&lt;990000,Input!G330,""))</f>
        <v>0</v>
      </c>
      <c r="F330" s="10">
        <f>IF(Revised_Input!C330&gt;0,Revised_Input!C330,IF(Input!C330&lt;990000,Input!C330,""))</f>
        <v>0</v>
      </c>
      <c r="G330" s="10">
        <f>IF(Revised_Input!D330&gt;0,Revised_Input!D330,IF(Input!D330&lt;990000,Input!D330,""))</f>
        <v>0</v>
      </c>
      <c r="H330" s="190" t="str">
        <f t="shared" si="120"/>
        <v/>
      </c>
      <c r="I330" s="267" t="str">
        <f t="shared" si="121"/>
        <v/>
      </c>
      <c r="J330" s="417" t="str">
        <f>IF(Input!H330="","",Input!H330)</f>
        <v/>
      </c>
      <c r="K330" s="285" t="str">
        <f t="shared" si="122"/>
        <v/>
      </c>
      <c r="L330" s="181" t="str">
        <f>IF(D330="","",IF(J330="Y",I330+G330,MIN(Input!I330,I330+G330-K330)))</f>
        <v/>
      </c>
      <c r="M330" s="181" t="str">
        <f t="shared" si="123"/>
        <v/>
      </c>
      <c r="N330" s="294">
        <f>IF(Revised_Input!E330&gt;0,Revised_Input!E330,IF(Input!E330&lt;990000,Input!E330,""))</f>
        <v>0</v>
      </c>
      <c r="O330" s="286" t="str">
        <f t="shared" si="124"/>
        <v/>
      </c>
      <c r="P330" s="10" t="str">
        <f t="shared" si="125"/>
        <v/>
      </c>
      <c r="Q330" s="302" t="str">
        <f t="shared" si="126"/>
        <v/>
      </c>
      <c r="R330" s="305" t="str">
        <f>IF(D330="","",IF(J330="Y",Input!M330,0))</f>
        <v/>
      </c>
      <c r="S330" s="288" t="str">
        <f t="shared" si="127"/>
        <v/>
      </c>
      <c r="T330" s="285" t="str">
        <f>IF(D330="","",Input!L330)</f>
        <v/>
      </c>
      <c r="U330" s="288" t="str">
        <f t="shared" si="128"/>
        <v/>
      </c>
      <c r="V330" s="287" t="str">
        <f t="shared" si="129"/>
        <v/>
      </c>
      <c r="W330" s="306" t="str">
        <f t="shared" si="130"/>
        <v/>
      </c>
      <c r="X330" s="132" t="str">
        <f>IF(D330="","",Input!K330)</f>
        <v/>
      </c>
      <c r="Y330" s="288" t="str">
        <f t="shared" si="131"/>
        <v/>
      </c>
      <c r="Z330" s="309" t="str">
        <f t="shared" si="132"/>
        <v/>
      </c>
      <c r="AA330" s="56" t="str">
        <f t="shared" si="133"/>
        <v/>
      </c>
      <c r="AB330" s="56" t="str">
        <f>IF(D330="","",Input!N330)</f>
        <v/>
      </c>
      <c r="AC330" s="56" t="str">
        <f t="shared" si="134"/>
        <v/>
      </c>
      <c r="AD330" s="56" t="str">
        <f>IF(D330="","",Input!J330)</f>
        <v/>
      </c>
      <c r="AE330" s="56" t="str">
        <f t="shared" si="135"/>
        <v/>
      </c>
      <c r="AF330" s="289" t="str">
        <f t="shared" si="136"/>
        <v/>
      </c>
      <c r="AG330" s="19" t="str">
        <f t="shared" si="137"/>
        <v/>
      </c>
      <c r="AH330" s="19" t="str">
        <f t="shared" si="138"/>
        <v/>
      </c>
      <c r="AI330" s="19" t="str">
        <f t="shared" si="139"/>
        <v/>
      </c>
      <c r="AJ330" s="317" t="str">
        <f t="shared" si="140"/>
        <v/>
      </c>
      <c r="AK330" s="56" t="str">
        <f t="shared" si="141"/>
        <v/>
      </c>
      <c r="AL330" s="56" t="str">
        <f>IF(D330="","",IF(AK329&lt;'day lookup'!$I$1,MIN('day lookup'!$I$1-AK329,AJ330)))</f>
        <v/>
      </c>
      <c r="AM330" s="56" t="str">
        <f t="shared" si="142"/>
        <v/>
      </c>
      <c r="AN330" s="56" t="str">
        <f>IF(D330="","",IF(AK330&lt;'day lookup'!$I$1,0,MIN(AK330-'day lookup'!$I$1,AJ330)))</f>
        <v/>
      </c>
      <c r="AO330" s="318" t="str">
        <f t="shared" si="143"/>
        <v/>
      </c>
      <c r="AP330" s="10">
        <f>IF(Revised_Input!F330&gt;0,Revised_Input!F330,IF(Input!F330&lt;990000,Input!F330,""))</f>
        <v>0</v>
      </c>
      <c r="AQ330" s="262"/>
      <c r="AS330" s="262"/>
      <c r="AT330" s="259"/>
      <c r="AU330" s="260"/>
      <c r="BL330" s="251"/>
      <c r="BN330" s="251"/>
      <c r="BO330" s="251"/>
    </row>
    <row r="331" spans="1:67">
      <c r="A331" s="67" t="str">
        <f ca="1">OFFSET('day lookup'!$A$1,WEEKDAY(B331)-1,0)</f>
        <v>SAT</v>
      </c>
      <c r="B331" s="28">
        <f>Input!A331</f>
        <v>0</v>
      </c>
      <c r="C331" s="274" t="str">
        <f>IF(D331&lt;&gt;"",interp(D331,AreaCapacity!$A$3:$B$245,2),"")</f>
        <v/>
      </c>
      <c r="D331" s="10">
        <f>IF(AND(Revised_Input!B331&gt;0,Revised_Input!B331&lt;104000),Revised_Input!B331,IF(Input!B331&lt;990000,Input!B331,""))</f>
        <v>0</v>
      </c>
      <c r="E331" s="10">
        <f>IF(Revised_Input!G331&gt;0,Revised_Input!G331/1.9835,IF(Input!G331&lt;990000,Input!G331,""))</f>
        <v>0</v>
      </c>
      <c r="F331" s="10">
        <f>IF(Revised_Input!C331&gt;0,Revised_Input!C331,IF(Input!C331&lt;990000,Input!C331,""))</f>
        <v>0</v>
      </c>
      <c r="G331" s="10">
        <f>IF(Revised_Input!D331&gt;0,Revised_Input!D331,IF(Input!D331&lt;990000,Input!D331,""))</f>
        <v>0</v>
      </c>
      <c r="H331" s="190" t="str">
        <f t="shared" si="120"/>
        <v/>
      </c>
      <c r="I331" s="267" t="str">
        <f t="shared" si="121"/>
        <v/>
      </c>
      <c r="J331" s="417" t="str">
        <f>IF(Input!H331="","",Input!H331)</f>
        <v/>
      </c>
      <c r="K331" s="285" t="str">
        <f t="shared" si="122"/>
        <v/>
      </c>
      <c r="L331" s="181" t="str">
        <f>IF(D331="","",IF(J331="Y",I331+G331,MIN(Input!I331,I331+G331-K331)))</f>
        <v/>
      </c>
      <c r="M331" s="181" t="str">
        <f t="shared" si="123"/>
        <v/>
      </c>
      <c r="N331" s="294">
        <f>IF(Revised_Input!E331&gt;0,Revised_Input!E331,IF(Input!E331&lt;990000,Input!E331,""))</f>
        <v>0</v>
      </c>
      <c r="O331" s="286" t="str">
        <f t="shared" si="124"/>
        <v/>
      </c>
      <c r="P331" s="10" t="str">
        <f t="shared" si="125"/>
        <v/>
      </c>
      <c r="Q331" s="302" t="str">
        <f t="shared" si="126"/>
        <v/>
      </c>
      <c r="R331" s="305" t="str">
        <f>IF(D331="","",IF(J331="Y",Input!M331,0))</f>
        <v/>
      </c>
      <c r="S331" s="288" t="str">
        <f t="shared" si="127"/>
        <v/>
      </c>
      <c r="T331" s="285" t="str">
        <f>IF(D331="","",Input!L331)</f>
        <v/>
      </c>
      <c r="U331" s="288" t="str">
        <f t="shared" si="128"/>
        <v/>
      </c>
      <c r="V331" s="287" t="str">
        <f t="shared" si="129"/>
        <v/>
      </c>
      <c r="W331" s="306" t="str">
        <f t="shared" si="130"/>
        <v/>
      </c>
      <c r="X331" s="132" t="str">
        <f>IF(D331="","",Input!K331)</f>
        <v/>
      </c>
      <c r="Y331" s="288" t="str">
        <f t="shared" si="131"/>
        <v/>
      </c>
      <c r="Z331" s="309" t="str">
        <f t="shared" si="132"/>
        <v/>
      </c>
      <c r="AA331" s="56" t="str">
        <f t="shared" si="133"/>
        <v/>
      </c>
      <c r="AB331" s="56" t="str">
        <f>IF(D331="","",Input!N331)</f>
        <v/>
      </c>
      <c r="AC331" s="56" t="str">
        <f t="shared" si="134"/>
        <v/>
      </c>
      <c r="AD331" s="56" t="str">
        <f>IF(D331="","",Input!J331)</f>
        <v/>
      </c>
      <c r="AE331" s="56" t="str">
        <f t="shared" si="135"/>
        <v/>
      </c>
      <c r="AF331" s="289" t="str">
        <f t="shared" si="136"/>
        <v/>
      </c>
      <c r="AG331" s="19" t="str">
        <f t="shared" si="137"/>
        <v/>
      </c>
      <c r="AH331" s="19" t="str">
        <f t="shared" si="138"/>
        <v/>
      </c>
      <c r="AI331" s="19" t="str">
        <f t="shared" si="139"/>
        <v/>
      </c>
      <c r="AJ331" s="317" t="str">
        <f t="shared" si="140"/>
        <v/>
      </c>
      <c r="AK331" s="56" t="str">
        <f t="shared" si="141"/>
        <v/>
      </c>
      <c r="AL331" s="56" t="str">
        <f>IF(D331="","",IF(AK330&lt;'day lookup'!$I$1,MIN('day lookup'!$I$1-AK330,AJ331)))</f>
        <v/>
      </c>
      <c r="AM331" s="56" t="str">
        <f t="shared" si="142"/>
        <v/>
      </c>
      <c r="AN331" s="56" t="str">
        <f>IF(D331="","",IF(AK331&lt;'day lookup'!$I$1,0,MIN(AK331-'day lookup'!$I$1,AJ331)))</f>
        <v/>
      </c>
      <c r="AO331" s="318" t="str">
        <f t="shared" si="143"/>
        <v/>
      </c>
      <c r="AP331" s="10">
        <f>IF(Revised_Input!F331&gt;0,Revised_Input!F331,IF(Input!F331&lt;990000,Input!F331,""))</f>
        <v>0</v>
      </c>
      <c r="AQ331" s="262"/>
      <c r="AS331" s="262"/>
      <c r="AT331" s="259"/>
      <c r="AU331" s="260"/>
      <c r="BL331" s="251"/>
      <c r="BN331" s="251"/>
      <c r="BO331" s="251"/>
    </row>
    <row r="332" spans="1:67">
      <c r="A332" s="67" t="str">
        <f ca="1">OFFSET('day lookup'!$A$1,WEEKDAY(B332)-1,0)</f>
        <v>SAT</v>
      </c>
      <c r="B332" s="28">
        <f>Input!A332</f>
        <v>0</v>
      </c>
      <c r="C332" s="274" t="str">
        <f>IF(D332&lt;&gt;"",interp(D332,AreaCapacity!$A$3:$B$245,2),"")</f>
        <v/>
      </c>
      <c r="D332" s="10">
        <f>IF(AND(Revised_Input!B332&gt;0,Revised_Input!B332&lt;104000),Revised_Input!B332,IF(Input!B332&lt;990000,Input!B332,""))</f>
        <v>0</v>
      </c>
      <c r="E332" s="10">
        <f>IF(Revised_Input!G332&gt;0,Revised_Input!G332/1.9835,IF(Input!G332&lt;990000,Input!G332,""))</f>
        <v>0</v>
      </c>
      <c r="F332" s="10">
        <f>IF(Revised_Input!C332&gt;0,Revised_Input!C332,IF(Input!C332&lt;990000,Input!C332,""))</f>
        <v>0</v>
      </c>
      <c r="G332" s="10">
        <f>IF(Revised_Input!D332&gt;0,Revised_Input!D332,IF(Input!D332&lt;990000,Input!D332,""))</f>
        <v>0</v>
      </c>
      <c r="H332" s="190" t="str">
        <f t="shared" si="120"/>
        <v/>
      </c>
      <c r="I332" s="267" t="str">
        <f t="shared" si="121"/>
        <v/>
      </c>
      <c r="J332" s="417" t="str">
        <f>IF(Input!H332="","",Input!H332)</f>
        <v/>
      </c>
      <c r="K332" s="285" t="str">
        <f t="shared" si="122"/>
        <v/>
      </c>
      <c r="L332" s="181" t="str">
        <f>IF(D332="","",IF(J332="Y",I332+G332,MIN(Input!I332,I332+G332-K332)))</f>
        <v/>
      </c>
      <c r="M332" s="181" t="str">
        <f t="shared" si="123"/>
        <v/>
      </c>
      <c r="N332" s="294">
        <f>IF(Revised_Input!E332&gt;0,Revised_Input!E332,IF(Input!E332&lt;990000,Input!E332,""))</f>
        <v>0</v>
      </c>
      <c r="O332" s="286" t="str">
        <f t="shared" si="124"/>
        <v/>
      </c>
      <c r="P332" s="10" t="str">
        <f t="shared" si="125"/>
        <v/>
      </c>
      <c r="Q332" s="302" t="str">
        <f t="shared" si="126"/>
        <v/>
      </c>
      <c r="R332" s="305" t="str">
        <f>IF(D332="","",IF(J332="Y",Input!M332,0))</f>
        <v/>
      </c>
      <c r="S332" s="288" t="str">
        <f t="shared" si="127"/>
        <v/>
      </c>
      <c r="T332" s="285" t="str">
        <f>IF(D332="","",Input!L332)</f>
        <v/>
      </c>
      <c r="U332" s="288" t="str">
        <f t="shared" si="128"/>
        <v/>
      </c>
      <c r="V332" s="287" t="str">
        <f t="shared" si="129"/>
        <v/>
      </c>
      <c r="W332" s="306" t="str">
        <f t="shared" si="130"/>
        <v/>
      </c>
      <c r="X332" s="132" t="str">
        <f>IF(D332="","",Input!K332)</f>
        <v/>
      </c>
      <c r="Y332" s="288" t="str">
        <f t="shared" si="131"/>
        <v/>
      </c>
      <c r="Z332" s="309" t="str">
        <f t="shared" si="132"/>
        <v/>
      </c>
      <c r="AA332" s="56" t="str">
        <f t="shared" si="133"/>
        <v/>
      </c>
      <c r="AB332" s="56" t="str">
        <f>IF(D332="","",Input!N332)</f>
        <v/>
      </c>
      <c r="AC332" s="56" t="str">
        <f t="shared" si="134"/>
        <v/>
      </c>
      <c r="AD332" s="56" t="str">
        <f>IF(D332="","",Input!J332)</f>
        <v/>
      </c>
      <c r="AE332" s="56" t="str">
        <f t="shared" si="135"/>
        <v/>
      </c>
      <c r="AF332" s="289" t="str">
        <f t="shared" si="136"/>
        <v/>
      </c>
      <c r="AG332" s="19" t="str">
        <f t="shared" si="137"/>
        <v/>
      </c>
      <c r="AH332" s="19" t="str">
        <f t="shared" si="138"/>
        <v/>
      </c>
      <c r="AI332" s="19" t="str">
        <f t="shared" si="139"/>
        <v/>
      </c>
      <c r="AJ332" s="317" t="str">
        <f t="shared" si="140"/>
        <v/>
      </c>
      <c r="AK332" s="56" t="str">
        <f t="shared" si="141"/>
        <v/>
      </c>
      <c r="AL332" s="56" t="str">
        <f>IF(D332="","",IF(AK331&lt;'day lookup'!$I$1,MIN('day lookup'!$I$1-AK331,AJ332)))</f>
        <v/>
      </c>
      <c r="AM332" s="56" t="str">
        <f t="shared" si="142"/>
        <v/>
      </c>
      <c r="AN332" s="56" t="str">
        <f>IF(D332="","",IF(AK332&lt;'day lookup'!$I$1,0,MIN(AK332-'day lookup'!$I$1,AJ332)))</f>
        <v/>
      </c>
      <c r="AO332" s="318" t="str">
        <f t="shared" si="143"/>
        <v/>
      </c>
      <c r="AP332" s="10">
        <f>IF(Revised_Input!F332&gt;0,Revised_Input!F332,IF(Input!F332&lt;990000,Input!F332,""))</f>
        <v>0</v>
      </c>
      <c r="AQ332" s="262"/>
      <c r="AS332" s="262"/>
      <c r="AT332" s="259"/>
      <c r="AU332" s="260"/>
      <c r="BL332" s="251"/>
      <c r="BN332" s="251"/>
      <c r="BO332" s="251"/>
    </row>
    <row r="333" spans="1:67">
      <c r="A333" s="67" t="str">
        <f ca="1">OFFSET('day lookup'!$A$1,WEEKDAY(B333)-1,0)</f>
        <v>SAT</v>
      </c>
      <c r="B333" s="28">
        <f>Input!A333</f>
        <v>0</v>
      </c>
      <c r="C333" s="274" t="str">
        <f>IF(D333&lt;&gt;"",interp(D333,AreaCapacity!$A$3:$B$245,2),"")</f>
        <v/>
      </c>
      <c r="D333" s="10">
        <f>IF(AND(Revised_Input!B333&gt;0,Revised_Input!B333&lt;104000),Revised_Input!B333,IF(Input!B333&lt;990000,Input!B333,""))</f>
        <v>0</v>
      </c>
      <c r="E333" s="10">
        <f>IF(Revised_Input!G333&gt;0,Revised_Input!G333/1.9835,IF(Input!G333&lt;990000,Input!G333,""))</f>
        <v>0</v>
      </c>
      <c r="F333" s="10">
        <f>IF(Revised_Input!C333&gt;0,Revised_Input!C333,IF(Input!C333&lt;990000,Input!C333,""))</f>
        <v>0</v>
      </c>
      <c r="G333" s="10">
        <f>IF(Revised_Input!D333&gt;0,Revised_Input!D333,IF(Input!D333&lt;990000,Input!D333,""))</f>
        <v>0</v>
      </c>
      <c r="H333" s="190" t="str">
        <f t="shared" si="120"/>
        <v/>
      </c>
      <c r="I333" s="267" t="str">
        <f t="shared" si="121"/>
        <v/>
      </c>
      <c r="J333" s="417" t="str">
        <f>IF(Input!H333="","",Input!H333)</f>
        <v/>
      </c>
      <c r="K333" s="285" t="str">
        <f t="shared" si="122"/>
        <v/>
      </c>
      <c r="L333" s="181" t="str">
        <f>IF(D333="","",IF(J333="Y",I333+G333,MIN(Input!I333,I333+G333-K333)))</f>
        <v/>
      </c>
      <c r="M333" s="181" t="str">
        <f t="shared" si="123"/>
        <v/>
      </c>
      <c r="N333" s="294">
        <f>IF(Revised_Input!E333&gt;0,Revised_Input!E333,IF(Input!E333&lt;990000,Input!E333,""))</f>
        <v>0</v>
      </c>
      <c r="O333" s="286" t="str">
        <f t="shared" si="124"/>
        <v/>
      </c>
      <c r="P333" s="10" t="str">
        <f t="shared" si="125"/>
        <v/>
      </c>
      <c r="Q333" s="302" t="str">
        <f t="shared" si="126"/>
        <v/>
      </c>
      <c r="R333" s="305" t="str">
        <f>IF(D333="","",IF(J333="Y",Input!M333,0))</f>
        <v/>
      </c>
      <c r="S333" s="288" t="str">
        <f t="shared" si="127"/>
        <v/>
      </c>
      <c r="T333" s="285" t="str">
        <f>IF(D333="","",Input!L333)</f>
        <v/>
      </c>
      <c r="U333" s="288" t="str">
        <f t="shared" si="128"/>
        <v/>
      </c>
      <c r="V333" s="287" t="str">
        <f t="shared" si="129"/>
        <v/>
      </c>
      <c r="W333" s="306" t="str">
        <f t="shared" si="130"/>
        <v/>
      </c>
      <c r="X333" s="132" t="str">
        <f>IF(D333="","",Input!K333)</f>
        <v/>
      </c>
      <c r="Y333" s="288" t="str">
        <f t="shared" si="131"/>
        <v/>
      </c>
      <c r="Z333" s="309" t="str">
        <f t="shared" si="132"/>
        <v/>
      </c>
      <c r="AA333" s="56" t="str">
        <f t="shared" si="133"/>
        <v/>
      </c>
      <c r="AB333" s="56" t="str">
        <f>IF(D333="","",Input!N333)</f>
        <v/>
      </c>
      <c r="AC333" s="56" t="str">
        <f t="shared" si="134"/>
        <v/>
      </c>
      <c r="AD333" s="56" t="str">
        <f>IF(D333="","",Input!J333)</f>
        <v/>
      </c>
      <c r="AE333" s="56" t="str">
        <f t="shared" si="135"/>
        <v/>
      </c>
      <c r="AF333" s="289" t="str">
        <f t="shared" si="136"/>
        <v/>
      </c>
      <c r="AG333" s="19" t="str">
        <f t="shared" si="137"/>
        <v/>
      </c>
      <c r="AH333" s="19" t="str">
        <f t="shared" si="138"/>
        <v/>
      </c>
      <c r="AI333" s="19" t="str">
        <f t="shared" si="139"/>
        <v/>
      </c>
      <c r="AJ333" s="317" t="str">
        <f t="shared" si="140"/>
        <v/>
      </c>
      <c r="AK333" s="56" t="str">
        <f t="shared" si="141"/>
        <v/>
      </c>
      <c r="AL333" s="56" t="str">
        <f>IF(D333="","",IF(AK332&lt;'day lookup'!$I$1,MIN('day lookup'!$I$1-AK332,AJ333)))</f>
        <v/>
      </c>
      <c r="AM333" s="56" t="str">
        <f t="shared" si="142"/>
        <v/>
      </c>
      <c r="AN333" s="56" t="str">
        <f>IF(D333="","",IF(AK333&lt;'day lookup'!$I$1,0,MIN(AK333-'day lookup'!$I$1,AJ333)))</f>
        <v/>
      </c>
      <c r="AO333" s="318" t="str">
        <f t="shared" si="143"/>
        <v/>
      </c>
      <c r="AP333" s="10">
        <f>IF(Revised_Input!F333&gt;0,Revised_Input!F333,IF(Input!F333&lt;990000,Input!F333,""))</f>
        <v>0</v>
      </c>
      <c r="AQ333" s="262"/>
      <c r="AS333" s="262"/>
      <c r="AT333" s="259"/>
      <c r="AU333" s="260"/>
      <c r="BL333" s="251"/>
      <c r="BN333" s="251"/>
      <c r="BO333" s="251"/>
    </row>
    <row r="334" spans="1:67">
      <c r="A334" s="67" t="str">
        <f ca="1">OFFSET('day lookup'!$A$1,WEEKDAY(B334)-1,0)</f>
        <v>SAT</v>
      </c>
      <c r="B334" s="28">
        <f>Input!A334</f>
        <v>0</v>
      </c>
      <c r="C334" s="274" t="str">
        <f>IF(D334&lt;&gt;"",interp(D334,AreaCapacity!$A$3:$B$245,2),"")</f>
        <v/>
      </c>
      <c r="D334" s="10">
        <f>IF(AND(Revised_Input!B334&gt;0,Revised_Input!B334&lt;104000),Revised_Input!B334,IF(Input!B334&lt;990000,Input!B334,""))</f>
        <v>0</v>
      </c>
      <c r="E334" s="10">
        <f>IF(Revised_Input!G334&gt;0,Revised_Input!G334/1.9835,IF(Input!G334&lt;990000,Input!G334,""))</f>
        <v>0</v>
      </c>
      <c r="F334" s="10">
        <f>IF(Revised_Input!C334&gt;0,Revised_Input!C334,IF(Input!C334&lt;990000,Input!C334,""))</f>
        <v>0</v>
      </c>
      <c r="G334" s="10">
        <f>IF(Revised_Input!D334&gt;0,Revised_Input!D334,IF(Input!D334&lt;990000,Input!D334,""))</f>
        <v>0</v>
      </c>
      <c r="H334" s="190" t="str">
        <f t="shared" si="120"/>
        <v/>
      </c>
      <c r="I334" s="267" t="str">
        <f t="shared" si="121"/>
        <v/>
      </c>
      <c r="J334" s="417" t="str">
        <f>IF(Input!H334="","",Input!H334)</f>
        <v/>
      </c>
      <c r="K334" s="285" t="str">
        <f t="shared" si="122"/>
        <v/>
      </c>
      <c r="L334" s="181" t="str">
        <f>IF(D334="","",IF(J334="Y",I334+G334,MIN(Input!I334,I334+G334-K334)))</f>
        <v/>
      </c>
      <c r="M334" s="181" t="str">
        <f t="shared" si="123"/>
        <v/>
      </c>
      <c r="N334" s="294">
        <f>IF(Revised_Input!E334&gt;0,Revised_Input!E334,IF(Input!E334&lt;990000,Input!E334,""))</f>
        <v>0</v>
      </c>
      <c r="O334" s="286" t="str">
        <f t="shared" si="124"/>
        <v/>
      </c>
      <c r="P334" s="10" t="str">
        <f t="shared" si="125"/>
        <v/>
      </c>
      <c r="Q334" s="302" t="str">
        <f t="shared" si="126"/>
        <v/>
      </c>
      <c r="R334" s="305" t="str">
        <f>IF(D334="","",IF(J334="Y",Input!M334,0))</f>
        <v/>
      </c>
      <c r="S334" s="288" t="str">
        <f t="shared" si="127"/>
        <v/>
      </c>
      <c r="T334" s="285" t="str">
        <f>IF(D334="","",Input!L334)</f>
        <v/>
      </c>
      <c r="U334" s="288" t="str">
        <f t="shared" si="128"/>
        <v/>
      </c>
      <c r="V334" s="287" t="str">
        <f t="shared" si="129"/>
        <v/>
      </c>
      <c r="W334" s="306" t="str">
        <f t="shared" si="130"/>
        <v/>
      </c>
      <c r="X334" s="132" t="str">
        <f>IF(D334="","",Input!K334)</f>
        <v/>
      </c>
      <c r="Y334" s="288" t="str">
        <f t="shared" si="131"/>
        <v/>
      </c>
      <c r="Z334" s="309" t="str">
        <f t="shared" si="132"/>
        <v/>
      </c>
      <c r="AA334" s="56" t="str">
        <f t="shared" si="133"/>
        <v/>
      </c>
      <c r="AB334" s="56" t="str">
        <f>IF(D334="","",Input!N334)</f>
        <v/>
      </c>
      <c r="AC334" s="56" t="str">
        <f t="shared" si="134"/>
        <v/>
      </c>
      <c r="AD334" s="56" t="str">
        <f>IF(D334="","",Input!J334)</f>
        <v/>
      </c>
      <c r="AE334" s="56" t="str">
        <f t="shared" si="135"/>
        <v/>
      </c>
      <c r="AF334" s="289" t="str">
        <f t="shared" si="136"/>
        <v/>
      </c>
      <c r="AG334" s="19" t="str">
        <f t="shared" si="137"/>
        <v/>
      </c>
      <c r="AH334" s="19" t="str">
        <f t="shared" si="138"/>
        <v/>
      </c>
      <c r="AI334" s="19" t="str">
        <f t="shared" si="139"/>
        <v/>
      </c>
      <c r="AJ334" s="317" t="str">
        <f t="shared" si="140"/>
        <v/>
      </c>
      <c r="AK334" s="56" t="str">
        <f t="shared" si="141"/>
        <v/>
      </c>
      <c r="AL334" s="56" t="str">
        <f>IF(D334="","",IF(AK333&lt;'day lookup'!$I$1,MIN('day lookup'!$I$1-AK333,AJ334)))</f>
        <v/>
      </c>
      <c r="AM334" s="56" t="str">
        <f t="shared" si="142"/>
        <v/>
      </c>
      <c r="AN334" s="56" t="str">
        <f>IF(D334="","",IF(AK334&lt;'day lookup'!$I$1,0,MIN(AK334-'day lookup'!$I$1,AJ334)))</f>
        <v/>
      </c>
      <c r="AO334" s="318" t="str">
        <f t="shared" si="143"/>
        <v/>
      </c>
      <c r="AP334" s="10">
        <f>IF(Revised_Input!F334&gt;0,Revised_Input!F334,IF(Input!F334&lt;990000,Input!F334,""))</f>
        <v>0</v>
      </c>
      <c r="AQ334" s="262"/>
      <c r="AS334" s="262"/>
      <c r="AT334" s="259"/>
      <c r="AU334" s="260"/>
      <c r="BL334" s="251"/>
      <c r="BN334" s="251"/>
      <c r="BO334" s="251"/>
    </row>
    <row r="335" spans="1:67">
      <c r="A335" s="67" t="str">
        <f ca="1">OFFSET('day lookup'!$A$1,WEEKDAY(B335)-1,0)</f>
        <v>SAT</v>
      </c>
      <c r="B335" s="28">
        <f>Input!A335</f>
        <v>0</v>
      </c>
      <c r="C335" s="274" t="str">
        <f>IF(D335&lt;&gt;"",interp(D335,AreaCapacity!$A$3:$B$245,2),"")</f>
        <v/>
      </c>
      <c r="D335" s="10">
        <f>IF(AND(Revised_Input!B335&gt;0,Revised_Input!B335&lt;104000),Revised_Input!B335,IF(Input!B335&lt;990000,Input!B335,""))</f>
        <v>0</v>
      </c>
      <c r="E335" s="10">
        <f>IF(Revised_Input!G335&gt;0,Revised_Input!G335/1.9835,IF(Input!G335&lt;990000,Input!G335,""))</f>
        <v>0</v>
      </c>
      <c r="F335" s="10">
        <f>IF(Revised_Input!C335&gt;0,Revised_Input!C335,IF(Input!C335&lt;990000,Input!C335,""))</f>
        <v>0</v>
      </c>
      <c r="G335" s="10">
        <f>IF(Revised_Input!D335&gt;0,Revised_Input!D335,IF(Input!D335&lt;990000,Input!D335,""))</f>
        <v>0</v>
      </c>
      <c r="H335" s="190" t="str">
        <f t="shared" si="120"/>
        <v/>
      </c>
      <c r="I335" s="267" t="str">
        <f t="shared" si="121"/>
        <v/>
      </c>
      <c r="J335" s="417" t="str">
        <f>IF(Input!H335="","",Input!H335)</f>
        <v/>
      </c>
      <c r="K335" s="285" t="str">
        <f t="shared" si="122"/>
        <v/>
      </c>
      <c r="L335" s="181" t="str">
        <f>IF(D335="","",IF(J335="Y",I335+G335,MIN(Input!I335,I335+G335-K335)))</f>
        <v/>
      </c>
      <c r="M335" s="181" t="str">
        <f t="shared" si="123"/>
        <v/>
      </c>
      <c r="N335" s="294">
        <f>IF(Revised_Input!E335&gt;0,Revised_Input!E335,IF(Input!E335&lt;990000,Input!E335,""))</f>
        <v>0</v>
      </c>
      <c r="O335" s="286" t="str">
        <f t="shared" si="124"/>
        <v/>
      </c>
      <c r="P335" s="10" t="str">
        <f t="shared" si="125"/>
        <v/>
      </c>
      <c r="Q335" s="302" t="str">
        <f t="shared" si="126"/>
        <v/>
      </c>
      <c r="R335" s="305" t="str">
        <f>IF(D335="","",IF(J335="Y",Input!M335,0))</f>
        <v/>
      </c>
      <c r="S335" s="288" t="str">
        <f t="shared" si="127"/>
        <v/>
      </c>
      <c r="T335" s="285" t="str">
        <f>IF(D335="","",Input!L335)</f>
        <v/>
      </c>
      <c r="U335" s="288" t="str">
        <f t="shared" si="128"/>
        <v/>
      </c>
      <c r="V335" s="287" t="str">
        <f t="shared" si="129"/>
        <v/>
      </c>
      <c r="W335" s="306" t="str">
        <f t="shared" si="130"/>
        <v/>
      </c>
      <c r="X335" s="132" t="str">
        <f>IF(D335="","",Input!K335)</f>
        <v/>
      </c>
      <c r="Y335" s="288" t="str">
        <f t="shared" si="131"/>
        <v/>
      </c>
      <c r="Z335" s="309" t="str">
        <f t="shared" si="132"/>
        <v/>
      </c>
      <c r="AA335" s="56" t="str">
        <f t="shared" si="133"/>
        <v/>
      </c>
      <c r="AB335" s="56" t="str">
        <f>IF(D335="","",Input!N335)</f>
        <v/>
      </c>
      <c r="AC335" s="56" t="str">
        <f t="shared" si="134"/>
        <v/>
      </c>
      <c r="AD335" s="56" t="str">
        <f>IF(D335="","",Input!J335)</f>
        <v/>
      </c>
      <c r="AE335" s="56" t="str">
        <f t="shared" si="135"/>
        <v/>
      </c>
      <c r="AF335" s="289" t="str">
        <f t="shared" si="136"/>
        <v/>
      </c>
      <c r="AG335" s="19" t="str">
        <f t="shared" si="137"/>
        <v/>
      </c>
      <c r="AH335" s="19" t="str">
        <f t="shared" si="138"/>
        <v/>
      </c>
      <c r="AI335" s="19" t="str">
        <f t="shared" si="139"/>
        <v/>
      </c>
      <c r="AJ335" s="317" t="str">
        <f t="shared" si="140"/>
        <v/>
      </c>
      <c r="AK335" s="56" t="str">
        <f t="shared" si="141"/>
        <v/>
      </c>
      <c r="AL335" s="56" t="str">
        <f>IF(D335="","",IF(AK334&lt;'day lookup'!$I$1,MIN('day lookup'!$I$1-AK334,AJ335)))</f>
        <v/>
      </c>
      <c r="AM335" s="56" t="str">
        <f t="shared" si="142"/>
        <v/>
      </c>
      <c r="AN335" s="56" t="str">
        <f>IF(D335="","",IF(AK335&lt;'day lookup'!$I$1,0,MIN(AK335-'day lookup'!$I$1,AJ335)))</f>
        <v/>
      </c>
      <c r="AO335" s="318" t="str">
        <f t="shared" si="143"/>
        <v/>
      </c>
      <c r="AP335" s="10">
        <f>IF(Revised_Input!F335&gt;0,Revised_Input!F335,IF(Input!F335&lt;990000,Input!F335,""))</f>
        <v>0</v>
      </c>
      <c r="AQ335" s="262"/>
      <c r="AS335" s="262"/>
      <c r="AT335" s="259"/>
      <c r="AU335" s="260"/>
      <c r="BL335" s="251"/>
      <c r="BN335" s="251"/>
      <c r="BO335" s="251"/>
    </row>
    <row r="336" spans="1:67">
      <c r="A336" s="67" t="str">
        <f ca="1">OFFSET('day lookup'!$A$1,WEEKDAY(B336)-1,0)</f>
        <v>SAT</v>
      </c>
      <c r="B336" s="28">
        <f>Input!A336</f>
        <v>0</v>
      </c>
      <c r="C336" s="274" t="str">
        <f>IF(D336&lt;&gt;"",interp(D336,AreaCapacity!$A$3:$B$245,2),"")</f>
        <v/>
      </c>
      <c r="D336" s="10">
        <f>IF(AND(Revised_Input!B336&gt;0,Revised_Input!B336&lt;104000),Revised_Input!B336,IF(Input!B336&lt;990000,Input!B336,""))</f>
        <v>0</v>
      </c>
      <c r="E336" s="10">
        <f>IF(Revised_Input!G336&gt;0,Revised_Input!G336/1.9835,IF(Input!G336&lt;990000,Input!G336,""))</f>
        <v>0</v>
      </c>
      <c r="F336" s="10">
        <f>IF(Revised_Input!C336&gt;0,Revised_Input!C336,IF(Input!C336&lt;990000,Input!C336,""))</f>
        <v>0</v>
      </c>
      <c r="G336" s="10">
        <f>IF(Revised_Input!D336&gt;0,Revised_Input!D336,IF(Input!D336&lt;990000,Input!D336,""))</f>
        <v>0</v>
      </c>
      <c r="H336" s="190" t="str">
        <f t="shared" si="120"/>
        <v/>
      </c>
      <c r="I336" s="267" t="str">
        <f t="shared" si="121"/>
        <v/>
      </c>
      <c r="J336" s="417" t="str">
        <f>IF(Input!H336="","",Input!H336)</f>
        <v/>
      </c>
      <c r="K336" s="285" t="str">
        <f t="shared" si="122"/>
        <v/>
      </c>
      <c r="L336" s="181" t="str">
        <f>IF(D336="","",IF(J336="Y",I336+G336,MIN(Input!I336,I336+G336-K336)))</f>
        <v/>
      </c>
      <c r="M336" s="181" t="str">
        <f t="shared" si="123"/>
        <v/>
      </c>
      <c r="N336" s="294">
        <f>IF(Revised_Input!E336&gt;0,Revised_Input!E336,IF(Input!E336&lt;990000,Input!E336,""))</f>
        <v>0</v>
      </c>
      <c r="O336" s="286" t="str">
        <f t="shared" si="124"/>
        <v/>
      </c>
      <c r="P336" s="10" t="str">
        <f t="shared" si="125"/>
        <v/>
      </c>
      <c r="Q336" s="302" t="str">
        <f t="shared" si="126"/>
        <v/>
      </c>
      <c r="R336" s="305" t="str">
        <f>IF(D336="","",IF(J336="Y",Input!M336,0))</f>
        <v/>
      </c>
      <c r="S336" s="288" t="str">
        <f t="shared" si="127"/>
        <v/>
      </c>
      <c r="T336" s="285" t="str">
        <f>IF(D336="","",Input!L336)</f>
        <v/>
      </c>
      <c r="U336" s="288" t="str">
        <f t="shared" si="128"/>
        <v/>
      </c>
      <c r="V336" s="287" t="str">
        <f t="shared" si="129"/>
        <v/>
      </c>
      <c r="W336" s="306" t="str">
        <f t="shared" si="130"/>
        <v/>
      </c>
      <c r="X336" s="132" t="str">
        <f>IF(D336="","",Input!K336)</f>
        <v/>
      </c>
      <c r="Y336" s="288" t="str">
        <f t="shared" si="131"/>
        <v/>
      </c>
      <c r="Z336" s="309" t="str">
        <f t="shared" si="132"/>
        <v/>
      </c>
      <c r="AA336" s="56" t="str">
        <f t="shared" si="133"/>
        <v/>
      </c>
      <c r="AB336" s="56" t="str">
        <f>IF(D336="","",Input!N336)</f>
        <v/>
      </c>
      <c r="AC336" s="56" t="str">
        <f t="shared" si="134"/>
        <v/>
      </c>
      <c r="AD336" s="56" t="str">
        <f>IF(D336="","",Input!J336)</f>
        <v/>
      </c>
      <c r="AE336" s="56" t="str">
        <f t="shared" si="135"/>
        <v/>
      </c>
      <c r="AF336" s="289" t="str">
        <f t="shared" si="136"/>
        <v/>
      </c>
      <c r="AG336" s="19" t="str">
        <f t="shared" si="137"/>
        <v/>
      </c>
      <c r="AH336" s="19" t="str">
        <f t="shared" si="138"/>
        <v/>
      </c>
      <c r="AI336" s="19" t="str">
        <f t="shared" si="139"/>
        <v/>
      </c>
      <c r="AJ336" s="317" t="str">
        <f t="shared" si="140"/>
        <v/>
      </c>
      <c r="AK336" s="56" t="str">
        <f t="shared" si="141"/>
        <v/>
      </c>
      <c r="AL336" s="56" t="str">
        <f>IF(D336="","",IF(AK335&lt;'day lookup'!$I$1,MIN('day lookup'!$I$1-AK335,AJ336)))</f>
        <v/>
      </c>
      <c r="AM336" s="56" t="str">
        <f t="shared" si="142"/>
        <v/>
      </c>
      <c r="AN336" s="56" t="str">
        <f>IF(D336="","",IF(AK336&lt;'day lookup'!$I$1,0,MIN(AK336-'day lookup'!$I$1,AJ336)))</f>
        <v/>
      </c>
      <c r="AO336" s="318" t="str">
        <f t="shared" si="143"/>
        <v/>
      </c>
      <c r="AP336" s="10">
        <f>IF(Revised_Input!F336&gt;0,Revised_Input!F336,IF(Input!F336&lt;990000,Input!F336,""))</f>
        <v>0</v>
      </c>
      <c r="AQ336" s="262"/>
      <c r="AS336" s="262"/>
      <c r="AT336" s="259"/>
      <c r="AU336" s="260"/>
      <c r="BL336" s="251"/>
      <c r="BN336" s="251"/>
      <c r="BO336" s="251"/>
    </row>
    <row r="337" spans="1:67">
      <c r="A337" s="67" t="str">
        <f ca="1">OFFSET('day lookup'!$A$1,WEEKDAY(B337)-1,0)</f>
        <v>SAT</v>
      </c>
      <c r="B337" s="28">
        <f>Input!A337</f>
        <v>0</v>
      </c>
      <c r="C337" s="274" t="str">
        <f>IF(D337&lt;&gt;"",interp(D337,AreaCapacity!$A$3:$B$245,2),"")</f>
        <v/>
      </c>
      <c r="D337" s="10">
        <f>IF(AND(Revised_Input!B337&gt;0,Revised_Input!B337&lt;104000),Revised_Input!B337,IF(Input!B337&lt;990000,Input!B337,""))</f>
        <v>0</v>
      </c>
      <c r="E337" s="10">
        <f>IF(Revised_Input!G337&gt;0,Revised_Input!G337/1.9835,IF(Input!G337&lt;990000,Input!G337,""))</f>
        <v>0</v>
      </c>
      <c r="F337" s="10">
        <f>IF(Revised_Input!C337&gt;0,Revised_Input!C337,IF(Input!C337&lt;990000,Input!C337,""))</f>
        <v>0</v>
      </c>
      <c r="G337" s="10">
        <f>IF(Revised_Input!D337&gt;0,Revised_Input!D337,IF(Input!D337&lt;990000,Input!D337,""))</f>
        <v>0</v>
      </c>
      <c r="H337" s="190" t="str">
        <f t="shared" si="120"/>
        <v/>
      </c>
      <c r="I337" s="267" t="str">
        <f t="shared" si="121"/>
        <v/>
      </c>
      <c r="J337" s="417" t="str">
        <f>IF(Input!H337="","",Input!H337)</f>
        <v/>
      </c>
      <c r="K337" s="285" t="str">
        <f t="shared" si="122"/>
        <v/>
      </c>
      <c r="L337" s="181" t="str">
        <f>IF(D337="","",IF(J337="Y",I337+G337,MIN(Input!I337,I337+G337-K337)))</f>
        <v/>
      </c>
      <c r="M337" s="181" t="str">
        <f t="shared" si="123"/>
        <v/>
      </c>
      <c r="N337" s="294">
        <f>IF(Revised_Input!E337&gt;0,Revised_Input!E337,IF(Input!E337&lt;990000,Input!E337,""))</f>
        <v>0</v>
      </c>
      <c r="O337" s="286" t="str">
        <f t="shared" si="124"/>
        <v/>
      </c>
      <c r="P337" s="10" t="str">
        <f t="shared" si="125"/>
        <v/>
      </c>
      <c r="Q337" s="302" t="str">
        <f t="shared" si="126"/>
        <v/>
      </c>
      <c r="R337" s="305" t="str">
        <f>IF(D337="","",IF(J337="Y",Input!M337,0))</f>
        <v/>
      </c>
      <c r="S337" s="288" t="str">
        <f t="shared" si="127"/>
        <v/>
      </c>
      <c r="T337" s="285" t="str">
        <f>IF(D337="","",Input!L337)</f>
        <v/>
      </c>
      <c r="U337" s="288" t="str">
        <f t="shared" si="128"/>
        <v/>
      </c>
      <c r="V337" s="287" t="str">
        <f t="shared" si="129"/>
        <v/>
      </c>
      <c r="W337" s="306" t="str">
        <f t="shared" si="130"/>
        <v/>
      </c>
      <c r="X337" s="132" t="str">
        <f>IF(D337="","",Input!K337)</f>
        <v/>
      </c>
      <c r="Y337" s="288" t="str">
        <f t="shared" si="131"/>
        <v/>
      </c>
      <c r="Z337" s="309" t="str">
        <f t="shared" si="132"/>
        <v/>
      </c>
      <c r="AA337" s="56" t="str">
        <f t="shared" si="133"/>
        <v/>
      </c>
      <c r="AB337" s="56" t="str">
        <f>IF(D337="","",Input!N337)</f>
        <v/>
      </c>
      <c r="AC337" s="56" t="str">
        <f t="shared" si="134"/>
        <v/>
      </c>
      <c r="AD337" s="56" t="str">
        <f>IF(D337="","",Input!J337)</f>
        <v/>
      </c>
      <c r="AE337" s="56" t="str">
        <f t="shared" si="135"/>
        <v/>
      </c>
      <c r="AF337" s="289" t="str">
        <f t="shared" si="136"/>
        <v/>
      </c>
      <c r="AG337" s="19" t="str">
        <f t="shared" si="137"/>
        <v/>
      </c>
      <c r="AH337" s="19" t="str">
        <f t="shared" si="138"/>
        <v/>
      </c>
      <c r="AI337" s="19" t="str">
        <f t="shared" si="139"/>
        <v/>
      </c>
      <c r="AJ337" s="317" t="str">
        <f t="shared" si="140"/>
        <v/>
      </c>
      <c r="AK337" s="56" t="str">
        <f t="shared" si="141"/>
        <v/>
      </c>
      <c r="AL337" s="56" t="str">
        <f>IF(D337="","",IF(AK336&lt;'day lookup'!$I$1,MIN('day lookup'!$I$1-AK336,AJ337)))</f>
        <v/>
      </c>
      <c r="AM337" s="56" t="str">
        <f t="shared" si="142"/>
        <v/>
      </c>
      <c r="AN337" s="56" t="str">
        <f>IF(D337="","",IF(AK337&lt;'day lookup'!$I$1,0,MIN(AK337-'day lookup'!$I$1,AJ337)))</f>
        <v/>
      </c>
      <c r="AO337" s="318" t="str">
        <f t="shared" si="143"/>
        <v/>
      </c>
      <c r="AP337" s="10">
        <f>IF(Revised_Input!F337&gt;0,Revised_Input!F337,IF(Input!F337&lt;990000,Input!F337,""))</f>
        <v>0</v>
      </c>
      <c r="AQ337" s="262"/>
      <c r="AS337" s="262"/>
      <c r="AT337" s="259"/>
      <c r="AU337" s="260"/>
      <c r="BL337" s="251"/>
      <c r="BN337" s="251"/>
      <c r="BO337" s="251"/>
    </row>
    <row r="338" spans="1:67">
      <c r="A338" s="67" t="str">
        <f ca="1">OFFSET('day lookup'!$A$1,WEEKDAY(B338)-1,0)</f>
        <v>SAT</v>
      </c>
      <c r="B338" s="28">
        <f>Input!A338</f>
        <v>0</v>
      </c>
      <c r="C338" s="274" t="str">
        <f>IF(D338&lt;&gt;"",interp(D338,AreaCapacity!$A$3:$B$245,2),"")</f>
        <v/>
      </c>
      <c r="D338" s="10">
        <f>IF(AND(Revised_Input!B338&gt;0,Revised_Input!B338&lt;104000),Revised_Input!B338,IF(Input!B338&lt;990000,Input!B338,""))</f>
        <v>0</v>
      </c>
      <c r="E338" s="10">
        <f>IF(Revised_Input!G338&gt;0,Revised_Input!G338/1.9835,IF(Input!G338&lt;990000,Input!G338,""))</f>
        <v>0</v>
      </c>
      <c r="F338" s="10">
        <f>IF(Revised_Input!C338&gt;0,Revised_Input!C338,IF(Input!C338&lt;990000,Input!C338,""))</f>
        <v>0</v>
      </c>
      <c r="G338" s="10">
        <f>IF(Revised_Input!D338&gt;0,Revised_Input!D338,IF(Input!D338&lt;990000,Input!D338,""))</f>
        <v>0</v>
      </c>
      <c r="H338" s="190" t="str">
        <f t="shared" si="120"/>
        <v/>
      </c>
      <c r="I338" s="267" t="str">
        <f t="shared" si="121"/>
        <v/>
      </c>
      <c r="J338" s="417" t="str">
        <f>IF(Input!H338="","",Input!H338)</f>
        <v/>
      </c>
      <c r="K338" s="285" t="str">
        <f t="shared" si="122"/>
        <v/>
      </c>
      <c r="L338" s="181" t="str">
        <f>IF(D338="","",IF(J338="Y",I338+G338,MIN(Input!I338,I338+G338-K338)))</f>
        <v/>
      </c>
      <c r="M338" s="181" t="str">
        <f t="shared" si="123"/>
        <v/>
      </c>
      <c r="N338" s="294">
        <f>IF(Revised_Input!E338&gt;0,Revised_Input!E338,IF(Input!E338&lt;990000,Input!E338,""))</f>
        <v>0</v>
      </c>
      <c r="O338" s="286" t="str">
        <f t="shared" si="124"/>
        <v/>
      </c>
      <c r="P338" s="10" t="str">
        <f t="shared" si="125"/>
        <v/>
      </c>
      <c r="Q338" s="302" t="str">
        <f t="shared" si="126"/>
        <v/>
      </c>
      <c r="R338" s="305" t="str">
        <f>IF(D338="","",IF(J338="Y",Input!M338,0))</f>
        <v/>
      </c>
      <c r="S338" s="288" t="str">
        <f t="shared" si="127"/>
        <v/>
      </c>
      <c r="T338" s="285" t="str">
        <f>IF(D338="","",Input!L338)</f>
        <v/>
      </c>
      <c r="U338" s="288" t="str">
        <f t="shared" si="128"/>
        <v/>
      </c>
      <c r="V338" s="287" t="str">
        <f t="shared" si="129"/>
        <v/>
      </c>
      <c r="W338" s="306" t="str">
        <f t="shared" si="130"/>
        <v/>
      </c>
      <c r="X338" s="132" t="str">
        <f>IF(D338="","",Input!K338)</f>
        <v/>
      </c>
      <c r="Y338" s="288" t="str">
        <f t="shared" si="131"/>
        <v/>
      </c>
      <c r="Z338" s="309" t="str">
        <f t="shared" si="132"/>
        <v/>
      </c>
      <c r="AA338" s="56" t="str">
        <f t="shared" si="133"/>
        <v/>
      </c>
      <c r="AB338" s="56" t="str">
        <f>IF(D338="","",Input!N338)</f>
        <v/>
      </c>
      <c r="AC338" s="56" t="str">
        <f t="shared" si="134"/>
        <v/>
      </c>
      <c r="AD338" s="56" t="str">
        <f>IF(D338="","",Input!J338)</f>
        <v/>
      </c>
      <c r="AE338" s="56" t="str">
        <f t="shared" si="135"/>
        <v/>
      </c>
      <c r="AF338" s="289" t="str">
        <f t="shared" si="136"/>
        <v/>
      </c>
      <c r="AG338" s="19" t="str">
        <f t="shared" si="137"/>
        <v/>
      </c>
      <c r="AH338" s="19" t="str">
        <f t="shared" si="138"/>
        <v/>
      </c>
      <c r="AI338" s="19" t="str">
        <f t="shared" si="139"/>
        <v/>
      </c>
      <c r="AJ338" s="317" t="str">
        <f t="shared" si="140"/>
        <v/>
      </c>
      <c r="AK338" s="56" t="str">
        <f t="shared" si="141"/>
        <v/>
      </c>
      <c r="AL338" s="56" t="str">
        <f>IF(D338="","",IF(AK337&lt;'day lookup'!$I$1,MIN('day lookup'!$I$1-AK337,AJ338)))</f>
        <v/>
      </c>
      <c r="AM338" s="56" t="str">
        <f t="shared" si="142"/>
        <v/>
      </c>
      <c r="AN338" s="56" t="str">
        <f>IF(D338="","",IF(AK338&lt;'day lookup'!$I$1,0,MIN(AK338-'day lookup'!$I$1,AJ338)))</f>
        <v/>
      </c>
      <c r="AO338" s="318" t="str">
        <f t="shared" si="143"/>
        <v/>
      </c>
      <c r="AP338" s="10">
        <f>IF(Revised_Input!F338&gt;0,Revised_Input!F338,IF(Input!F338&lt;990000,Input!F338,""))</f>
        <v>0</v>
      </c>
      <c r="AQ338" s="262"/>
      <c r="AS338" s="262"/>
      <c r="AT338" s="259"/>
      <c r="AU338" s="260"/>
      <c r="BL338" s="251"/>
      <c r="BN338" s="251"/>
      <c r="BO338" s="251"/>
    </row>
    <row r="339" spans="1:67">
      <c r="A339" s="67" t="str">
        <f ca="1">OFFSET('day lookup'!$A$1,WEEKDAY(B339)-1,0)</f>
        <v>SAT</v>
      </c>
      <c r="B339" s="28">
        <f>Input!A339</f>
        <v>0</v>
      </c>
      <c r="C339" s="274" t="str">
        <f>IF(D339&lt;&gt;"",interp(D339,AreaCapacity!$A$3:$B$245,2),"")</f>
        <v/>
      </c>
      <c r="D339" s="10">
        <f>IF(AND(Revised_Input!B339&gt;0,Revised_Input!B339&lt;104000),Revised_Input!B339,IF(Input!B339&lt;990000,Input!B339,""))</f>
        <v>0</v>
      </c>
      <c r="E339" s="10">
        <f>IF(Revised_Input!G339&gt;0,Revised_Input!G339/1.9835,IF(Input!G339&lt;990000,Input!G339,""))</f>
        <v>0</v>
      </c>
      <c r="F339" s="10">
        <f>IF(Revised_Input!C339&gt;0,Revised_Input!C339,IF(Input!C339&lt;990000,Input!C339,""))</f>
        <v>0</v>
      </c>
      <c r="G339" s="10">
        <f>IF(Revised_Input!D339&gt;0,Revised_Input!D339,IF(Input!D339&lt;990000,Input!D339,""))</f>
        <v>0</v>
      </c>
      <c r="H339" s="190" t="str">
        <f t="shared" si="120"/>
        <v/>
      </c>
      <c r="I339" s="267" t="str">
        <f t="shared" si="121"/>
        <v/>
      </c>
      <c r="J339" s="417" t="str">
        <f>IF(Input!H339="","",Input!H339)</f>
        <v/>
      </c>
      <c r="K339" s="285" t="str">
        <f t="shared" si="122"/>
        <v/>
      </c>
      <c r="L339" s="181" t="str">
        <f>IF(D339="","",IF(J339="Y",I339+G339,MIN(Input!I339,I339+G339-K339)))</f>
        <v/>
      </c>
      <c r="M339" s="181" t="str">
        <f t="shared" si="123"/>
        <v/>
      </c>
      <c r="N339" s="294">
        <f>IF(Revised_Input!E339&gt;0,Revised_Input!E339,IF(Input!E339&lt;990000,Input!E339,""))</f>
        <v>0</v>
      </c>
      <c r="O339" s="286" t="str">
        <f t="shared" si="124"/>
        <v/>
      </c>
      <c r="P339" s="10" t="str">
        <f t="shared" si="125"/>
        <v/>
      </c>
      <c r="Q339" s="302" t="str">
        <f t="shared" si="126"/>
        <v/>
      </c>
      <c r="R339" s="305" t="str">
        <f>IF(D339="","",IF(J339="Y",Input!M339,0))</f>
        <v/>
      </c>
      <c r="S339" s="288" t="str">
        <f t="shared" si="127"/>
        <v/>
      </c>
      <c r="T339" s="285" t="str">
        <f>IF(D339="","",Input!L339)</f>
        <v/>
      </c>
      <c r="U339" s="288" t="str">
        <f t="shared" si="128"/>
        <v/>
      </c>
      <c r="V339" s="287" t="str">
        <f t="shared" si="129"/>
        <v/>
      </c>
      <c r="W339" s="306" t="str">
        <f t="shared" si="130"/>
        <v/>
      </c>
      <c r="X339" s="132" t="str">
        <f>IF(D339="","",Input!K339)</f>
        <v/>
      </c>
      <c r="Y339" s="288" t="str">
        <f t="shared" si="131"/>
        <v/>
      </c>
      <c r="Z339" s="309" t="str">
        <f t="shared" si="132"/>
        <v/>
      </c>
      <c r="AA339" s="56" t="str">
        <f t="shared" si="133"/>
        <v/>
      </c>
      <c r="AB339" s="56" t="str">
        <f>IF(D339="","",Input!N339)</f>
        <v/>
      </c>
      <c r="AC339" s="56" t="str">
        <f t="shared" si="134"/>
        <v/>
      </c>
      <c r="AD339" s="56" t="str">
        <f>IF(D339="","",Input!J339)</f>
        <v/>
      </c>
      <c r="AE339" s="56" t="str">
        <f t="shared" si="135"/>
        <v/>
      </c>
      <c r="AF339" s="289" t="str">
        <f t="shared" si="136"/>
        <v/>
      </c>
      <c r="AG339" s="19" t="str">
        <f t="shared" si="137"/>
        <v/>
      </c>
      <c r="AH339" s="19" t="str">
        <f t="shared" si="138"/>
        <v/>
      </c>
      <c r="AI339" s="19" t="str">
        <f t="shared" si="139"/>
        <v/>
      </c>
      <c r="AJ339" s="317" t="str">
        <f t="shared" si="140"/>
        <v/>
      </c>
      <c r="AK339" s="56" t="str">
        <f t="shared" si="141"/>
        <v/>
      </c>
      <c r="AL339" s="56" t="str">
        <f>IF(D339="","",IF(AK338&lt;'day lookup'!$I$1,MIN('day lookup'!$I$1-AK338,AJ339)))</f>
        <v/>
      </c>
      <c r="AM339" s="56" t="str">
        <f t="shared" si="142"/>
        <v/>
      </c>
      <c r="AN339" s="56" t="str">
        <f>IF(D339="","",IF(AK339&lt;'day lookup'!$I$1,0,MIN(AK339-'day lookup'!$I$1,AJ339)))</f>
        <v/>
      </c>
      <c r="AO339" s="318" t="str">
        <f t="shared" si="143"/>
        <v/>
      </c>
      <c r="AP339" s="10">
        <f>IF(Revised_Input!F339&gt;0,Revised_Input!F339,IF(Input!F339&lt;990000,Input!F339,""))</f>
        <v>0</v>
      </c>
      <c r="AQ339" s="262"/>
      <c r="AS339" s="262"/>
      <c r="AT339" s="259"/>
      <c r="AU339" s="260"/>
      <c r="BL339" s="251"/>
      <c r="BN339" s="251"/>
      <c r="BO339" s="251"/>
    </row>
    <row r="340" spans="1:67">
      <c r="A340" s="67" t="str">
        <f ca="1">OFFSET('day lookup'!$A$1,WEEKDAY(B340)-1,0)</f>
        <v>SAT</v>
      </c>
      <c r="B340" s="28">
        <f>Input!A340</f>
        <v>0</v>
      </c>
      <c r="C340" s="274" t="str">
        <f>IF(D340&lt;&gt;"",interp(D340,AreaCapacity!$A$3:$B$245,2),"")</f>
        <v/>
      </c>
      <c r="D340" s="10">
        <f>IF(AND(Revised_Input!B340&gt;0,Revised_Input!B340&lt;104000),Revised_Input!B340,IF(Input!B340&lt;990000,Input!B340,""))</f>
        <v>0</v>
      </c>
      <c r="E340" s="10">
        <f>IF(Revised_Input!G340&gt;0,Revised_Input!G340/1.9835,IF(Input!G340&lt;990000,Input!G340,""))</f>
        <v>0</v>
      </c>
      <c r="F340" s="10">
        <f>IF(Revised_Input!C340&gt;0,Revised_Input!C340,IF(Input!C340&lt;990000,Input!C340,""))</f>
        <v>0</v>
      </c>
      <c r="G340" s="10">
        <f>IF(Revised_Input!D340&gt;0,Revised_Input!D340,IF(Input!D340&lt;990000,Input!D340,""))</f>
        <v>0</v>
      </c>
      <c r="H340" s="190" t="str">
        <f t="shared" si="120"/>
        <v/>
      </c>
      <c r="I340" s="267" t="str">
        <f t="shared" si="121"/>
        <v/>
      </c>
      <c r="J340" s="417" t="str">
        <f>IF(Input!H340="","",Input!H340)</f>
        <v/>
      </c>
      <c r="K340" s="285" t="str">
        <f t="shared" si="122"/>
        <v/>
      </c>
      <c r="L340" s="181" t="str">
        <f>IF(D340="","",IF(J340="Y",I340+G340,MIN(Input!I340,I340+G340-K340)))</f>
        <v/>
      </c>
      <c r="M340" s="181" t="str">
        <f t="shared" si="123"/>
        <v/>
      </c>
      <c r="N340" s="294">
        <f>IF(Revised_Input!E340&gt;0,Revised_Input!E340,IF(Input!E340&lt;990000,Input!E340,""))</f>
        <v>0</v>
      </c>
      <c r="O340" s="286" t="str">
        <f t="shared" si="124"/>
        <v/>
      </c>
      <c r="P340" s="10" t="str">
        <f t="shared" si="125"/>
        <v/>
      </c>
      <c r="Q340" s="302" t="str">
        <f t="shared" si="126"/>
        <v/>
      </c>
      <c r="R340" s="305" t="str">
        <f>IF(D340="","",IF(J340="Y",Input!M340,0))</f>
        <v/>
      </c>
      <c r="S340" s="288" t="str">
        <f t="shared" si="127"/>
        <v/>
      </c>
      <c r="T340" s="285" t="str">
        <f>IF(D340="","",Input!L340)</f>
        <v/>
      </c>
      <c r="U340" s="288" t="str">
        <f t="shared" si="128"/>
        <v/>
      </c>
      <c r="V340" s="287" t="str">
        <f t="shared" si="129"/>
        <v/>
      </c>
      <c r="W340" s="306" t="str">
        <f t="shared" si="130"/>
        <v/>
      </c>
      <c r="X340" s="132" t="str">
        <f>IF(D340="","",Input!K340)</f>
        <v/>
      </c>
      <c r="Y340" s="288" t="str">
        <f t="shared" si="131"/>
        <v/>
      </c>
      <c r="Z340" s="309" t="str">
        <f t="shared" si="132"/>
        <v/>
      </c>
      <c r="AA340" s="56" t="str">
        <f t="shared" si="133"/>
        <v/>
      </c>
      <c r="AB340" s="56" t="str">
        <f>IF(D340="","",Input!N340)</f>
        <v/>
      </c>
      <c r="AC340" s="56" t="str">
        <f t="shared" si="134"/>
        <v/>
      </c>
      <c r="AD340" s="56" t="str">
        <f>IF(D340="","",Input!J340)</f>
        <v/>
      </c>
      <c r="AE340" s="56" t="str">
        <f t="shared" si="135"/>
        <v/>
      </c>
      <c r="AF340" s="289" t="str">
        <f t="shared" si="136"/>
        <v/>
      </c>
      <c r="AG340" s="19" t="str">
        <f t="shared" si="137"/>
        <v/>
      </c>
      <c r="AH340" s="19" t="str">
        <f t="shared" si="138"/>
        <v/>
      </c>
      <c r="AI340" s="19" t="str">
        <f t="shared" si="139"/>
        <v/>
      </c>
      <c r="AJ340" s="317" t="str">
        <f t="shared" si="140"/>
        <v/>
      </c>
      <c r="AK340" s="56" t="str">
        <f t="shared" si="141"/>
        <v/>
      </c>
      <c r="AL340" s="56" t="str">
        <f>IF(D340="","",IF(AK339&lt;'day lookup'!$I$1,MIN('day lookup'!$I$1-AK339,AJ340)))</f>
        <v/>
      </c>
      <c r="AM340" s="56" t="str">
        <f t="shared" si="142"/>
        <v/>
      </c>
      <c r="AN340" s="56" t="str">
        <f>IF(D340="","",IF(AK340&lt;'day lookup'!$I$1,0,MIN(AK340-'day lookup'!$I$1,AJ340)))</f>
        <v/>
      </c>
      <c r="AO340" s="318" t="str">
        <f t="shared" si="143"/>
        <v/>
      </c>
      <c r="AP340" s="10">
        <f>IF(Revised_Input!F340&gt;0,Revised_Input!F340,IF(Input!F340&lt;990000,Input!F340,""))</f>
        <v>0</v>
      </c>
      <c r="AQ340" s="262"/>
      <c r="AS340" s="262"/>
      <c r="AT340" s="259"/>
      <c r="AU340" s="260"/>
      <c r="BL340" s="251"/>
      <c r="BN340" s="251"/>
      <c r="BO340" s="251"/>
    </row>
    <row r="341" spans="1:67">
      <c r="A341" s="67" t="str">
        <f ca="1">OFFSET('day lookup'!$A$1,WEEKDAY(B341)-1,0)</f>
        <v>SAT</v>
      </c>
      <c r="B341" s="28">
        <f>Input!A341</f>
        <v>0</v>
      </c>
      <c r="C341" s="274" t="str">
        <f>IF(D341&lt;&gt;"",interp(D341,AreaCapacity!$A$3:$B$245,2),"")</f>
        <v/>
      </c>
      <c r="D341" s="10">
        <f>IF(AND(Revised_Input!B341&gt;0,Revised_Input!B341&lt;104000),Revised_Input!B341,IF(Input!B341&lt;990000,Input!B341,""))</f>
        <v>0</v>
      </c>
      <c r="E341" s="10">
        <f>IF(Revised_Input!G341&gt;0,Revised_Input!G341/1.9835,IF(Input!G341&lt;990000,Input!G341,""))</f>
        <v>0</v>
      </c>
      <c r="F341" s="10">
        <f>IF(Revised_Input!C341&gt;0,Revised_Input!C341,IF(Input!C341&lt;990000,Input!C341,""))</f>
        <v>0</v>
      </c>
      <c r="G341" s="10">
        <f>IF(Revised_Input!D341&gt;0,Revised_Input!D341,IF(Input!D341&lt;990000,Input!D341,""))</f>
        <v>0</v>
      </c>
      <c r="H341" s="190" t="str">
        <f t="shared" si="120"/>
        <v/>
      </c>
      <c r="I341" s="267" t="str">
        <f t="shared" si="121"/>
        <v/>
      </c>
      <c r="J341" s="417" t="str">
        <f>IF(Input!H341="","",Input!H341)</f>
        <v/>
      </c>
      <c r="K341" s="285" t="str">
        <f t="shared" si="122"/>
        <v/>
      </c>
      <c r="L341" s="181" t="str">
        <f>IF(D341="","",IF(J341="Y",I341+G341,MIN(Input!I341,I341+G341-K341)))</f>
        <v/>
      </c>
      <c r="M341" s="181" t="str">
        <f t="shared" si="123"/>
        <v/>
      </c>
      <c r="N341" s="294">
        <f>IF(Revised_Input!E341&gt;0,Revised_Input!E341,IF(Input!E341&lt;990000,Input!E341,""))</f>
        <v>0</v>
      </c>
      <c r="O341" s="286" t="str">
        <f t="shared" si="124"/>
        <v/>
      </c>
      <c r="P341" s="10" t="str">
        <f t="shared" si="125"/>
        <v/>
      </c>
      <c r="Q341" s="302" t="str">
        <f t="shared" si="126"/>
        <v/>
      </c>
      <c r="R341" s="305" t="str">
        <f>IF(D341="","",IF(J341="Y",Input!M341,0))</f>
        <v/>
      </c>
      <c r="S341" s="288" t="str">
        <f t="shared" si="127"/>
        <v/>
      </c>
      <c r="T341" s="285" t="str">
        <f>IF(D341="","",Input!L341)</f>
        <v/>
      </c>
      <c r="U341" s="288" t="str">
        <f t="shared" si="128"/>
        <v/>
      </c>
      <c r="V341" s="287" t="str">
        <f t="shared" si="129"/>
        <v/>
      </c>
      <c r="W341" s="306" t="str">
        <f t="shared" si="130"/>
        <v/>
      </c>
      <c r="X341" s="132" t="str">
        <f>IF(D341="","",Input!K341)</f>
        <v/>
      </c>
      <c r="Y341" s="288" t="str">
        <f t="shared" si="131"/>
        <v/>
      </c>
      <c r="Z341" s="309" t="str">
        <f t="shared" si="132"/>
        <v/>
      </c>
      <c r="AA341" s="56" t="str">
        <f t="shared" si="133"/>
        <v/>
      </c>
      <c r="AB341" s="56" t="str">
        <f>IF(D341="","",Input!N341)</f>
        <v/>
      </c>
      <c r="AC341" s="56" t="str">
        <f t="shared" si="134"/>
        <v/>
      </c>
      <c r="AD341" s="56" t="str">
        <f>IF(D341="","",Input!J341)</f>
        <v/>
      </c>
      <c r="AE341" s="56" t="str">
        <f t="shared" si="135"/>
        <v/>
      </c>
      <c r="AF341" s="289" t="str">
        <f t="shared" si="136"/>
        <v/>
      </c>
      <c r="AG341" s="19" t="str">
        <f t="shared" si="137"/>
        <v/>
      </c>
      <c r="AH341" s="19" t="str">
        <f t="shared" si="138"/>
        <v/>
      </c>
      <c r="AI341" s="19" t="str">
        <f t="shared" si="139"/>
        <v/>
      </c>
      <c r="AJ341" s="317" t="str">
        <f t="shared" si="140"/>
        <v/>
      </c>
      <c r="AK341" s="56" t="str">
        <f t="shared" si="141"/>
        <v/>
      </c>
      <c r="AL341" s="56" t="str">
        <f>IF(D341="","",IF(AK340&lt;'day lookup'!$I$1,MIN('day lookup'!$I$1-AK340,AJ341)))</f>
        <v/>
      </c>
      <c r="AM341" s="56" t="str">
        <f t="shared" si="142"/>
        <v/>
      </c>
      <c r="AN341" s="56" t="str">
        <f>IF(D341="","",IF(AK341&lt;'day lookup'!$I$1,0,MIN(AK341-'day lookup'!$I$1,AJ341)))</f>
        <v/>
      </c>
      <c r="AO341" s="318" t="str">
        <f t="shared" si="143"/>
        <v/>
      </c>
      <c r="AP341" s="10">
        <f>IF(Revised_Input!F341&gt;0,Revised_Input!F341,IF(Input!F341&lt;990000,Input!F341,""))</f>
        <v>0</v>
      </c>
      <c r="AQ341" s="262"/>
      <c r="AS341" s="262"/>
      <c r="AT341" s="259"/>
      <c r="AU341" s="260"/>
      <c r="BL341" s="251"/>
      <c r="BN341" s="251"/>
      <c r="BO341" s="251"/>
    </row>
    <row r="342" spans="1:67">
      <c r="A342" s="67" t="str">
        <f ca="1">OFFSET('day lookup'!$A$1,WEEKDAY(B342)-1,0)</f>
        <v>SAT</v>
      </c>
      <c r="B342" s="28">
        <f>Input!A342</f>
        <v>0</v>
      </c>
      <c r="C342" s="274" t="str">
        <f>IF(D342&lt;&gt;"",interp(D342,AreaCapacity!$A$3:$B$245,2),"")</f>
        <v/>
      </c>
      <c r="D342" s="10">
        <f>IF(AND(Revised_Input!B342&gt;0,Revised_Input!B342&lt;104000),Revised_Input!B342,IF(Input!B342&lt;990000,Input!B342,""))</f>
        <v>0</v>
      </c>
      <c r="E342" s="10">
        <f>IF(Revised_Input!G342&gt;0,Revised_Input!G342/1.9835,IF(Input!G342&lt;990000,Input!G342,""))</f>
        <v>0</v>
      </c>
      <c r="F342" s="10">
        <f>IF(Revised_Input!C342&gt;0,Revised_Input!C342,IF(Input!C342&lt;990000,Input!C342,""))</f>
        <v>0</v>
      </c>
      <c r="G342" s="10">
        <f>IF(Revised_Input!D342&gt;0,Revised_Input!D342,IF(Input!D342&lt;990000,Input!D342,""))</f>
        <v>0</v>
      </c>
      <c r="H342" s="190" t="str">
        <f t="shared" si="120"/>
        <v/>
      </c>
      <c r="I342" s="267" t="str">
        <f t="shared" si="121"/>
        <v/>
      </c>
      <c r="J342" s="417" t="str">
        <f>IF(Input!H342="","",Input!H342)</f>
        <v/>
      </c>
      <c r="K342" s="285" t="str">
        <f t="shared" si="122"/>
        <v/>
      </c>
      <c r="L342" s="181" t="str">
        <f>IF(D342="","",IF(J342="Y",I342+G342,MIN(Input!I342,I342+G342-K342)))</f>
        <v/>
      </c>
      <c r="M342" s="181" t="str">
        <f t="shared" si="123"/>
        <v/>
      </c>
      <c r="N342" s="294">
        <f>IF(Revised_Input!E342&gt;0,Revised_Input!E342,IF(Input!E342&lt;990000,Input!E342,""))</f>
        <v>0</v>
      </c>
      <c r="O342" s="286" t="str">
        <f t="shared" si="124"/>
        <v/>
      </c>
      <c r="P342" s="10" t="str">
        <f t="shared" si="125"/>
        <v/>
      </c>
      <c r="Q342" s="302" t="str">
        <f t="shared" si="126"/>
        <v/>
      </c>
      <c r="R342" s="305" t="str">
        <f>IF(D342="","",IF(J342="Y",Input!M342,0))</f>
        <v/>
      </c>
      <c r="S342" s="288" t="str">
        <f t="shared" si="127"/>
        <v/>
      </c>
      <c r="T342" s="285" t="str">
        <f>IF(D342="","",Input!L342)</f>
        <v/>
      </c>
      <c r="U342" s="288" t="str">
        <f t="shared" si="128"/>
        <v/>
      </c>
      <c r="V342" s="287" t="str">
        <f t="shared" si="129"/>
        <v/>
      </c>
      <c r="W342" s="306" t="str">
        <f t="shared" si="130"/>
        <v/>
      </c>
      <c r="X342" s="132" t="str">
        <f>IF(D342="","",Input!K342)</f>
        <v/>
      </c>
      <c r="Y342" s="288" t="str">
        <f t="shared" si="131"/>
        <v/>
      </c>
      <c r="Z342" s="309" t="str">
        <f t="shared" si="132"/>
        <v/>
      </c>
      <c r="AA342" s="56" t="str">
        <f t="shared" si="133"/>
        <v/>
      </c>
      <c r="AB342" s="56" t="str">
        <f>IF(D342="","",Input!N342)</f>
        <v/>
      </c>
      <c r="AC342" s="56" t="str">
        <f t="shared" si="134"/>
        <v/>
      </c>
      <c r="AD342" s="56" t="str">
        <f>IF(D342="","",Input!J342)</f>
        <v/>
      </c>
      <c r="AE342" s="56" t="str">
        <f t="shared" si="135"/>
        <v/>
      </c>
      <c r="AF342" s="289" t="str">
        <f t="shared" si="136"/>
        <v/>
      </c>
      <c r="AG342" s="19" t="str">
        <f t="shared" si="137"/>
        <v/>
      </c>
      <c r="AH342" s="19" t="str">
        <f t="shared" si="138"/>
        <v/>
      </c>
      <c r="AI342" s="19" t="str">
        <f t="shared" si="139"/>
        <v/>
      </c>
      <c r="AJ342" s="317" t="str">
        <f t="shared" si="140"/>
        <v/>
      </c>
      <c r="AK342" s="56" t="str">
        <f t="shared" si="141"/>
        <v/>
      </c>
      <c r="AL342" s="56" t="str">
        <f>IF(D342="","",IF(AK341&lt;'day lookup'!$I$1,MIN('day lookup'!$I$1-AK341,AJ342)))</f>
        <v/>
      </c>
      <c r="AM342" s="56" t="str">
        <f t="shared" si="142"/>
        <v/>
      </c>
      <c r="AN342" s="56" t="str">
        <f>IF(D342="","",IF(AK342&lt;'day lookup'!$I$1,0,MIN(AK342-'day lookup'!$I$1,AJ342)))</f>
        <v/>
      </c>
      <c r="AO342" s="318" t="str">
        <f t="shared" si="143"/>
        <v/>
      </c>
      <c r="AP342" s="10">
        <f>IF(Revised_Input!F342&gt;0,Revised_Input!F342,IF(Input!F342&lt;990000,Input!F342,""))</f>
        <v>0</v>
      </c>
      <c r="AQ342" s="262"/>
      <c r="AS342" s="262"/>
      <c r="AT342" s="259"/>
      <c r="AU342" s="260"/>
      <c r="BL342" s="251"/>
      <c r="BN342" s="251"/>
      <c r="BO342" s="251"/>
    </row>
    <row r="343" spans="1:67">
      <c r="A343" s="67" t="str">
        <f ca="1">OFFSET('day lookup'!$A$1,WEEKDAY(B343)-1,0)</f>
        <v>SAT</v>
      </c>
      <c r="B343" s="28">
        <f>Input!A343</f>
        <v>0</v>
      </c>
      <c r="C343" s="274" t="str">
        <f>IF(D343&lt;&gt;"",interp(D343,AreaCapacity!$A$3:$B$245,2),"")</f>
        <v/>
      </c>
      <c r="D343" s="10">
        <f>IF(AND(Revised_Input!B343&gt;0,Revised_Input!B343&lt;104000),Revised_Input!B343,IF(Input!B343&lt;990000,Input!B343,""))</f>
        <v>0</v>
      </c>
      <c r="E343" s="10">
        <f>IF(Revised_Input!G343&gt;0,Revised_Input!G343/1.9835,IF(Input!G343&lt;990000,Input!G343,""))</f>
        <v>0</v>
      </c>
      <c r="F343" s="10">
        <f>IF(Revised_Input!C343&gt;0,Revised_Input!C343,IF(Input!C343&lt;990000,Input!C343,""))</f>
        <v>0</v>
      </c>
      <c r="G343" s="10">
        <f>IF(Revised_Input!D343&gt;0,Revised_Input!D343,IF(Input!D343&lt;990000,Input!D343,""))</f>
        <v>0</v>
      </c>
      <c r="H343" s="190" t="str">
        <f t="shared" si="120"/>
        <v/>
      </c>
      <c r="I343" s="267" t="str">
        <f t="shared" si="121"/>
        <v/>
      </c>
      <c r="J343" s="417" t="str">
        <f>IF(Input!H343="","",Input!H343)</f>
        <v/>
      </c>
      <c r="K343" s="285" t="str">
        <f t="shared" si="122"/>
        <v/>
      </c>
      <c r="L343" s="181" t="str">
        <f>IF(D343="","",IF(J343="Y",I343+G343,MIN(Input!I343,I343+G343-K343)))</f>
        <v/>
      </c>
      <c r="M343" s="181" t="str">
        <f t="shared" si="123"/>
        <v/>
      </c>
      <c r="N343" s="294">
        <f>IF(Revised_Input!E343&gt;0,Revised_Input!E343,IF(Input!E343&lt;990000,Input!E343,""))</f>
        <v>0</v>
      </c>
      <c r="O343" s="286" t="str">
        <f t="shared" si="124"/>
        <v/>
      </c>
      <c r="P343" s="10" t="str">
        <f t="shared" si="125"/>
        <v/>
      </c>
      <c r="Q343" s="302" t="str">
        <f t="shared" si="126"/>
        <v/>
      </c>
      <c r="R343" s="305" t="str">
        <f>IF(D343="","",IF(J343="Y",Input!M343,0))</f>
        <v/>
      </c>
      <c r="S343" s="288" t="str">
        <f t="shared" si="127"/>
        <v/>
      </c>
      <c r="T343" s="285" t="str">
        <f>IF(D343="","",Input!L343)</f>
        <v/>
      </c>
      <c r="U343" s="288" t="str">
        <f t="shared" si="128"/>
        <v/>
      </c>
      <c r="V343" s="287" t="str">
        <f t="shared" si="129"/>
        <v/>
      </c>
      <c r="W343" s="306" t="str">
        <f t="shared" si="130"/>
        <v/>
      </c>
      <c r="X343" s="132" t="str">
        <f>IF(D343="","",Input!K343)</f>
        <v/>
      </c>
      <c r="Y343" s="288" t="str">
        <f t="shared" si="131"/>
        <v/>
      </c>
      <c r="Z343" s="309" t="str">
        <f t="shared" si="132"/>
        <v/>
      </c>
      <c r="AA343" s="56" t="str">
        <f t="shared" si="133"/>
        <v/>
      </c>
      <c r="AB343" s="56" t="str">
        <f>IF(D343="","",Input!N343)</f>
        <v/>
      </c>
      <c r="AC343" s="56" t="str">
        <f t="shared" si="134"/>
        <v/>
      </c>
      <c r="AD343" s="56" t="str">
        <f>IF(D343="","",Input!J343)</f>
        <v/>
      </c>
      <c r="AE343" s="56" t="str">
        <f t="shared" si="135"/>
        <v/>
      </c>
      <c r="AF343" s="289" t="str">
        <f t="shared" si="136"/>
        <v/>
      </c>
      <c r="AG343" s="19" t="str">
        <f t="shared" si="137"/>
        <v/>
      </c>
      <c r="AH343" s="19" t="str">
        <f t="shared" si="138"/>
        <v/>
      </c>
      <c r="AI343" s="19" t="str">
        <f t="shared" si="139"/>
        <v/>
      </c>
      <c r="AJ343" s="317" t="str">
        <f t="shared" si="140"/>
        <v/>
      </c>
      <c r="AK343" s="56" t="str">
        <f t="shared" si="141"/>
        <v/>
      </c>
      <c r="AL343" s="56" t="str">
        <f>IF(D343="","",IF(AK342&lt;'day lookup'!$I$1,MIN('day lookup'!$I$1-AK342,AJ343)))</f>
        <v/>
      </c>
      <c r="AM343" s="56" t="str">
        <f t="shared" si="142"/>
        <v/>
      </c>
      <c r="AN343" s="56" t="str">
        <f>IF(D343="","",IF(AK343&lt;'day lookup'!$I$1,0,MIN(AK343-'day lookup'!$I$1,AJ343)))</f>
        <v/>
      </c>
      <c r="AO343" s="318" t="str">
        <f t="shared" si="143"/>
        <v/>
      </c>
      <c r="AP343" s="10">
        <f>IF(Revised_Input!F343&gt;0,Revised_Input!F343,IF(Input!F343&lt;990000,Input!F343,""))</f>
        <v>0</v>
      </c>
      <c r="AQ343" s="262"/>
      <c r="AS343" s="262"/>
      <c r="AT343" s="259"/>
      <c r="AU343" s="260"/>
      <c r="BL343" s="251"/>
      <c r="BN343" s="251"/>
      <c r="BO343" s="251"/>
    </row>
    <row r="344" spans="1:67">
      <c r="A344" s="67" t="str">
        <f ca="1">OFFSET('day lookup'!$A$1,WEEKDAY(B344)-1,0)</f>
        <v>SAT</v>
      </c>
      <c r="B344" s="28">
        <f>Input!A344</f>
        <v>0</v>
      </c>
      <c r="C344" s="274" t="str">
        <f>IF(D344&lt;&gt;"",interp(D344,AreaCapacity!$A$3:$B$245,2),"")</f>
        <v/>
      </c>
      <c r="D344" s="10">
        <f>IF(AND(Revised_Input!B344&gt;0,Revised_Input!B344&lt;104000),Revised_Input!B344,IF(Input!B344&lt;990000,Input!B344,""))</f>
        <v>0</v>
      </c>
      <c r="E344" s="10">
        <f>IF(Revised_Input!G344&gt;0,Revised_Input!G344/1.9835,IF(Input!G344&lt;990000,Input!G344,""))</f>
        <v>0</v>
      </c>
      <c r="F344" s="10">
        <f>IF(Revised_Input!C344&gt;0,Revised_Input!C344,IF(Input!C344&lt;990000,Input!C344,""))</f>
        <v>0</v>
      </c>
      <c r="G344" s="10">
        <f>IF(Revised_Input!D344&gt;0,Revised_Input!D344,IF(Input!D344&lt;990000,Input!D344,""))</f>
        <v>0</v>
      </c>
      <c r="H344" s="190" t="str">
        <f t="shared" si="120"/>
        <v/>
      </c>
      <c r="I344" s="267" t="str">
        <f t="shared" si="121"/>
        <v/>
      </c>
      <c r="J344" s="417" t="str">
        <f>IF(Input!H344="","",Input!H344)</f>
        <v/>
      </c>
      <c r="K344" s="285" t="str">
        <f t="shared" si="122"/>
        <v/>
      </c>
      <c r="L344" s="181" t="str">
        <f>IF(D344="","",IF(J344="Y",I344+G344,MIN(Input!I344,I344+G344-K344)))</f>
        <v/>
      </c>
      <c r="M344" s="181" t="str">
        <f t="shared" si="123"/>
        <v/>
      </c>
      <c r="N344" s="294">
        <f>IF(Revised_Input!E344&gt;0,Revised_Input!E344,IF(Input!E344&lt;990000,Input!E344,""))</f>
        <v>0</v>
      </c>
      <c r="O344" s="286" t="str">
        <f t="shared" si="124"/>
        <v/>
      </c>
      <c r="P344" s="10" t="str">
        <f t="shared" si="125"/>
        <v/>
      </c>
      <c r="Q344" s="302" t="str">
        <f t="shared" si="126"/>
        <v/>
      </c>
      <c r="R344" s="305" t="str">
        <f>IF(D344="","",IF(J344="Y",Input!M344,0))</f>
        <v/>
      </c>
      <c r="S344" s="288" t="str">
        <f t="shared" si="127"/>
        <v/>
      </c>
      <c r="T344" s="285" t="str">
        <f>IF(D344="","",Input!L344)</f>
        <v/>
      </c>
      <c r="U344" s="288" t="str">
        <f t="shared" si="128"/>
        <v/>
      </c>
      <c r="V344" s="287" t="str">
        <f t="shared" si="129"/>
        <v/>
      </c>
      <c r="W344" s="306" t="str">
        <f t="shared" si="130"/>
        <v/>
      </c>
      <c r="X344" s="132" t="str">
        <f>IF(D344="","",Input!K344)</f>
        <v/>
      </c>
      <c r="Y344" s="288" t="str">
        <f t="shared" si="131"/>
        <v/>
      </c>
      <c r="Z344" s="309" t="str">
        <f t="shared" si="132"/>
        <v/>
      </c>
      <c r="AA344" s="56" t="str">
        <f t="shared" si="133"/>
        <v/>
      </c>
      <c r="AB344" s="56" t="str">
        <f>IF(D344="","",Input!N344)</f>
        <v/>
      </c>
      <c r="AC344" s="56" t="str">
        <f t="shared" si="134"/>
        <v/>
      </c>
      <c r="AD344" s="56" t="str">
        <f>IF(D344="","",Input!J344)</f>
        <v/>
      </c>
      <c r="AE344" s="56" t="str">
        <f t="shared" si="135"/>
        <v/>
      </c>
      <c r="AF344" s="289" t="str">
        <f t="shared" si="136"/>
        <v/>
      </c>
      <c r="AG344" s="19" t="str">
        <f t="shared" si="137"/>
        <v/>
      </c>
      <c r="AH344" s="19" t="str">
        <f t="shared" si="138"/>
        <v/>
      </c>
      <c r="AI344" s="19" t="str">
        <f t="shared" si="139"/>
        <v/>
      </c>
      <c r="AJ344" s="317" t="str">
        <f t="shared" si="140"/>
        <v/>
      </c>
      <c r="AK344" s="56" t="str">
        <f t="shared" si="141"/>
        <v/>
      </c>
      <c r="AL344" s="56" t="str">
        <f>IF(D344="","",IF(AK343&lt;'day lookup'!$I$1,MIN('day lookup'!$I$1-AK343,AJ344)))</f>
        <v/>
      </c>
      <c r="AM344" s="56" t="str">
        <f t="shared" si="142"/>
        <v/>
      </c>
      <c r="AN344" s="56" t="str">
        <f>IF(D344="","",IF(AK344&lt;'day lookup'!$I$1,0,MIN(AK344-'day lookup'!$I$1,AJ344)))</f>
        <v/>
      </c>
      <c r="AO344" s="318" t="str">
        <f t="shared" si="143"/>
        <v/>
      </c>
      <c r="AP344" s="10">
        <f>IF(Revised_Input!F344&gt;0,Revised_Input!F344,IF(Input!F344&lt;990000,Input!F344,""))</f>
        <v>0</v>
      </c>
      <c r="AQ344" s="262"/>
      <c r="AS344" s="262"/>
      <c r="AT344" s="259"/>
      <c r="AU344" s="260"/>
      <c r="BL344" s="251"/>
      <c r="BN344" s="251"/>
      <c r="BO344" s="251"/>
    </row>
    <row r="345" spans="1:67">
      <c r="A345" s="67" t="str">
        <f ca="1">OFFSET('day lookup'!$A$1,WEEKDAY(B345)-1,0)</f>
        <v>SAT</v>
      </c>
      <c r="B345" s="28">
        <f>Input!A345</f>
        <v>0</v>
      </c>
      <c r="C345" s="274" t="str">
        <f>IF(D345&lt;&gt;"",interp(D345,AreaCapacity!$A$3:$B$245,2),"")</f>
        <v/>
      </c>
      <c r="D345" s="10">
        <f>IF(AND(Revised_Input!B345&gt;0,Revised_Input!B345&lt;104000),Revised_Input!B345,IF(Input!B345&lt;990000,Input!B345,""))</f>
        <v>0</v>
      </c>
      <c r="E345" s="10">
        <f>IF(Revised_Input!G345&gt;0,Revised_Input!G345/1.9835,IF(Input!G345&lt;990000,Input!G345,""))</f>
        <v>0</v>
      </c>
      <c r="F345" s="10">
        <f>IF(Revised_Input!C345&gt;0,Revised_Input!C345,IF(Input!C345&lt;990000,Input!C345,""))</f>
        <v>0</v>
      </c>
      <c r="G345" s="10">
        <f>IF(Revised_Input!D345&gt;0,Revised_Input!D345,IF(Input!D345&lt;990000,Input!D345,""))</f>
        <v>0</v>
      </c>
      <c r="H345" s="190" t="str">
        <f t="shared" si="120"/>
        <v/>
      </c>
      <c r="I345" s="267" t="str">
        <f t="shared" si="121"/>
        <v/>
      </c>
      <c r="J345" s="417" t="str">
        <f>IF(Input!H345="","",Input!H345)</f>
        <v/>
      </c>
      <c r="K345" s="285" t="str">
        <f t="shared" si="122"/>
        <v/>
      </c>
      <c r="L345" s="181" t="str">
        <f>IF(D345="","",IF(J345="Y",I345+G345,MIN(Input!I345,I345+G345-K345)))</f>
        <v/>
      </c>
      <c r="M345" s="181" t="str">
        <f t="shared" si="123"/>
        <v/>
      </c>
      <c r="N345" s="294">
        <f>IF(Revised_Input!E345&gt;0,Revised_Input!E345,IF(Input!E345&lt;990000,Input!E345,""))</f>
        <v>0</v>
      </c>
      <c r="O345" s="286" t="str">
        <f t="shared" si="124"/>
        <v/>
      </c>
      <c r="P345" s="10" t="str">
        <f t="shared" si="125"/>
        <v/>
      </c>
      <c r="Q345" s="302" t="str">
        <f t="shared" si="126"/>
        <v/>
      </c>
      <c r="R345" s="305" t="str">
        <f>IF(D345="","",IF(J345="Y",Input!M345,0))</f>
        <v/>
      </c>
      <c r="S345" s="288" t="str">
        <f t="shared" si="127"/>
        <v/>
      </c>
      <c r="T345" s="285" t="str">
        <f>IF(D345="","",Input!L345)</f>
        <v/>
      </c>
      <c r="U345" s="288" t="str">
        <f t="shared" si="128"/>
        <v/>
      </c>
      <c r="V345" s="287" t="str">
        <f t="shared" si="129"/>
        <v/>
      </c>
      <c r="W345" s="306" t="str">
        <f t="shared" si="130"/>
        <v/>
      </c>
      <c r="X345" s="132" t="str">
        <f>IF(D345="","",Input!K345)</f>
        <v/>
      </c>
      <c r="Y345" s="288" t="str">
        <f t="shared" si="131"/>
        <v/>
      </c>
      <c r="Z345" s="309" t="str">
        <f t="shared" si="132"/>
        <v/>
      </c>
      <c r="AA345" s="56" t="str">
        <f t="shared" si="133"/>
        <v/>
      </c>
      <c r="AB345" s="56" t="str">
        <f>IF(D345="","",Input!N345)</f>
        <v/>
      </c>
      <c r="AC345" s="56" t="str">
        <f t="shared" si="134"/>
        <v/>
      </c>
      <c r="AD345" s="56" t="str">
        <f>IF(D345="","",Input!J345)</f>
        <v/>
      </c>
      <c r="AE345" s="56" t="str">
        <f t="shared" si="135"/>
        <v/>
      </c>
      <c r="AF345" s="289" t="str">
        <f t="shared" si="136"/>
        <v/>
      </c>
      <c r="AG345" s="19" t="str">
        <f t="shared" si="137"/>
        <v/>
      </c>
      <c r="AH345" s="19" t="str">
        <f t="shared" si="138"/>
        <v/>
      </c>
      <c r="AI345" s="19" t="str">
        <f t="shared" si="139"/>
        <v/>
      </c>
      <c r="AJ345" s="317" t="str">
        <f t="shared" si="140"/>
        <v/>
      </c>
      <c r="AK345" s="56" t="str">
        <f t="shared" si="141"/>
        <v/>
      </c>
      <c r="AL345" s="56" t="str">
        <f>IF(D345="","",IF(AK344&lt;'day lookup'!$I$1,MIN('day lookup'!$I$1-AK344,AJ345)))</f>
        <v/>
      </c>
      <c r="AM345" s="56" t="str">
        <f t="shared" si="142"/>
        <v/>
      </c>
      <c r="AN345" s="56" t="str">
        <f>IF(D345="","",IF(AK345&lt;'day lookup'!$I$1,0,MIN(AK345-'day lookup'!$I$1,AJ345)))</f>
        <v/>
      </c>
      <c r="AO345" s="318" t="str">
        <f t="shared" si="143"/>
        <v/>
      </c>
      <c r="AP345" s="10">
        <f>IF(Revised_Input!F345&gt;0,Revised_Input!F345,IF(Input!F345&lt;990000,Input!F345,""))</f>
        <v>0</v>
      </c>
      <c r="AQ345" s="262"/>
      <c r="AS345" s="262"/>
      <c r="AT345" s="259"/>
      <c r="AU345" s="260"/>
      <c r="BL345" s="251"/>
      <c r="BN345" s="251"/>
      <c r="BO345" s="251"/>
    </row>
    <row r="346" spans="1:67">
      <c r="A346" s="67" t="str">
        <f ca="1">OFFSET('day lookup'!$A$1,WEEKDAY(B346)-1,0)</f>
        <v>SAT</v>
      </c>
      <c r="B346" s="28">
        <f>Input!A346</f>
        <v>0</v>
      </c>
      <c r="C346" s="274" t="str">
        <f>IF(D346&lt;&gt;"",interp(D346,AreaCapacity!$A$3:$B$245,2),"")</f>
        <v/>
      </c>
      <c r="D346" s="10">
        <f>IF(AND(Revised_Input!B346&gt;0,Revised_Input!B346&lt;104000),Revised_Input!B346,IF(Input!B346&lt;990000,Input!B346,""))</f>
        <v>0</v>
      </c>
      <c r="E346" s="10">
        <f>IF(Revised_Input!G346&gt;0,Revised_Input!G346/1.9835,IF(Input!G346&lt;990000,Input!G346,""))</f>
        <v>0</v>
      </c>
      <c r="F346" s="10">
        <f>IF(Revised_Input!C346&gt;0,Revised_Input!C346,IF(Input!C346&lt;990000,Input!C346,""))</f>
        <v>0</v>
      </c>
      <c r="G346" s="10">
        <f>IF(Revised_Input!D346&gt;0,Revised_Input!D346,IF(Input!D346&lt;990000,Input!D346,""))</f>
        <v>0</v>
      </c>
      <c r="H346" s="190" t="str">
        <f t="shared" si="120"/>
        <v/>
      </c>
      <c r="I346" s="267" t="str">
        <f t="shared" si="121"/>
        <v/>
      </c>
      <c r="J346" s="417" t="str">
        <f>IF(Input!H346="","",Input!H346)</f>
        <v/>
      </c>
      <c r="K346" s="285" t="str">
        <f t="shared" si="122"/>
        <v/>
      </c>
      <c r="L346" s="181" t="str">
        <f>IF(D346="","",IF(J346="Y",I346+G346,MIN(Input!I346,I346+G346-K346)))</f>
        <v/>
      </c>
      <c r="M346" s="181" t="str">
        <f t="shared" si="123"/>
        <v/>
      </c>
      <c r="N346" s="294">
        <f>IF(Revised_Input!E346&gt;0,Revised_Input!E346,IF(Input!E346&lt;990000,Input!E346,""))</f>
        <v>0</v>
      </c>
      <c r="O346" s="286" t="str">
        <f t="shared" si="124"/>
        <v/>
      </c>
      <c r="P346" s="10" t="str">
        <f t="shared" si="125"/>
        <v/>
      </c>
      <c r="Q346" s="302" t="str">
        <f t="shared" si="126"/>
        <v/>
      </c>
      <c r="R346" s="305" t="str">
        <f>IF(D346="","",IF(J346="Y",Input!M346,0))</f>
        <v/>
      </c>
      <c r="S346" s="288" t="str">
        <f t="shared" si="127"/>
        <v/>
      </c>
      <c r="T346" s="285" t="str">
        <f>IF(D346="","",Input!L346)</f>
        <v/>
      </c>
      <c r="U346" s="288" t="str">
        <f t="shared" si="128"/>
        <v/>
      </c>
      <c r="V346" s="287" t="str">
        <f t="shared" si="129"/>
        <v/>
      </c>
      <c r="W346" s="306" t="str">
        <f t="shared" si="130"/>
        <v/>
      </c>
      <c r="X346" s="132" t="str">
        <f>IF(D346="","",Input!K346)</f>
        <v/>
      </c>
      <c r="Y346" s="288" t="str">
        <f t="shared" si="131"/>
        <v/>
      </c>
      <c r="Z346" s="309" t="str">
        <f t="shared" si="132"/>
        <v/>
      </c>
      <c r="AA346" s="56" t="str">
        <f t="shared" si="133"/>
        <v/>
      </c>
      <c r="AB346" s="56" t="str">
        <f>IF(D346="","",Input!N346)</f>
        <v/>
      </c>
      <c r="AC346" s="56" t="str">
        <f t="shared" si="134"/>
        <v/>
      </c>
      <c r="AD346" s="56" t="str">
        <f>IF(D346="","",Input!J346)</f>
        <v/>
      </c>
      <c r="AE346" s="56" t="str">
        <f t="shared" si="135"/>
        <v/>
      </c>
      <c r="AF346" s="289" t="str">
        <f t="shared" si="136"/>
        <v/>
      </c>
      <c r="AG346" s="19" t="str">
        <f t="shared" si="137"/>
        <v/>
      </c>
      <c r="AH346" s="19" t="str">
        <f t="shared" si="138"/>
        <v/>
      </c>
      <c r="AI346" s="19" t="str">
        <f t="shared" si="139"/>
        <v/>
      </c>
      <c r="AJ346" s="317" t="str">
        <f t="shared" si="140"/>
        <v/>
      </c>
      <c r="AK346" s="56" t="str">
        <f t="shared" si="141"/>
        <v/>
      </c>
      <c r="AL346" s="56" t="str">
        <f>IF(D346="","",IF(AK345&lt;'day lookup'!$I$1,MIN('day lookup'!$I$1-AK345,AJ346)))</f>
        <v/>
      </c>
      <c r="AM346" s="56" t="str">
        <f t="shared" si="142"/>
        <v/>
      </c>
      <c r="AN346" s="56" t="str">
        <f>IF(D346="","",IF(AK346&lt;'day lookup'!$I$1,0,MIN(AK346-'day lookup'!$I$1,AJ346)))</f>
        <v/>
      </c>
      <c r="AO346" s="318" t="str">
        <f t="shared" si="143"/>
        <v/>
      </c>
      <c r="AP346" s="10">
        <f>IF(Revised_Input!F346&gt;0,Revised_Input!F346,IF(Input!F346&lt;990000,Input!F346,""))</f>
        <v>0</v>
      </c>
      <c r="AQ346" s="262"/>
      <c r="AS346" s="262"/>
      <c r="AT346" s="259"/>
      <c r="AU346" s="260"/>
      <c r="BL346" s="251"/>
      <c r="BN346" s="251"/>
      <c r="BO346" s="251"/>
    </row>
    <row r="347" spans="1:67">
      <c r="A347" s="67" t="str">
        <f ca="1">OFFSET('day lookup'!$A$1,WEEKDAY(B347)-1,0)</f>
        <v>SAT</v>
      </c>
      <c r="B347" s="28">
        <f>Input!A347</f>
        <v>0</v>
      </c>
      <c r="C347" s="274" t="str">
        <f>IF(D347&lt;&gt;"",interp(D347,AreaCapacity!$A$3:$B$245,2),"")</f>
        <v/>
      </c>
      <c r="D347" s="10">
        <f>IF(AND(Revised_Input!B347&gt;0,Revised_Input!B347&lt;104000),Revised_Input!B347,IF(Input!B347&lt;990000,Input!B347,""))</f>
        <v>0</v>
      </c>
      <c r="E347" s="10">
        <f>IF(Revised_Input!G347&gt;0,Revised_Input!G347/1.9835,IF(Input!G347&lt;990000,Input!G347,""))</f>
        <v>0</v>
      </c>
      <c r="F347" s="10">
        <f>IF(Revised_Input!C347&gt;0,Revised_Input!C347,IF(Input!C347&lt;990000,Input!C347,""))</f>
        <v>0</v>
      </c>
      <c r="G347" s="10">
        <f>IF(Revised_Input!D347&gt;0,Revised_Input!D347,IF(Input!D347&lt;990000,Input!D347,""))</f>
        <v>0</v>
      </c>
      <c r="H347" s="190" t="str">
        <f t="shared" si="120"/>
        <v/>
      </c>
      <c r="I347" s="267" t="str">
        <f t="shared" si="121"/>
        <v/>
      </c>
      <c r="J347" s="417" t="str">
        <f>IF(Input!H347="","",Input!H347)</f>
        <v/>
      </c>
      <c r="K347" s="285" t="str">
        <f t="shared" si="122"/>
        <v/>
      </c>
      <c r="L347" s="181" t="str">
        <f>IF(D347="","",IF(J347="Y",I347+G347,MIN(Input!I347,I347+G347-K347)))</f>
        <v/>
      </c>
      <c r="M347" s="181" t="str">
        <f t="shared" si="123"/>
        <v/>
      </c>
      <c r="N347" s="294">
        <f>IF(Revised_Input!E347&gt;0,Revised_Input!E347,IF(Input!E347&lt;990000,Input!E347,""))</f>
        <v>0</v>
      </c>
      <c r="O347" s="286" t="str">
        <f t="shared" si="124"/>
        <v/>
      </c>
      <c r="P347" s="10" t="str">
        <f t="shared" si="125"/>
        <v/>
      </c>
      <c r="Q347" s="302" t="str">
        <f t="shared" si="126"/>
        <v/>
      </c>
      <c r="R347" s="305" t="str">
        <f>IF(D347="","",IF(J347="Y",Input!M347,0))</f>
        <v/>
      </c>
      <c r="S347" s="288" t="str">
        <f t="shared" si="127"/>
        <v/>
      </c>
      <c r="T347" s="285" t="str">
        <f>IF(D347="","",Input!L347)</f>
        <v/>
      </c>
      <c r="U347" s="288" t="str">
        <f t="shared" si="128"/>
        <v/>
      </c>
      <c r="V347" s="287" t="str">
        <f t="shared" si="129"/>
        <v/>
      </c>
      <c r="W347" s="306" t="str">
        <f t="shared" si="130"/>
        <v/>
      </c>
      <c r="X347" s="132" t="str">
        <f>IF(D347="","",Input!K347)</f>
        <v/>
      </c>
      <c r="Y347" s="288" t="str">
        <f t="shared" si="131"/>
        <v/>
      </c>
      <c r="Z347" s="309" t="str">
        <f t="shared" si="132"/>
        <v/>
      </c>
      <c r="AA347" s="56" t="str">
        <f t="shared" si="133"/>
        <v/>
      </c>
      <c r="AB347" s="56" t="str">
        <f>IF(D347="","",Input!N347)</f>
        <v/>
      </c>
      <c r="AC347" s="56" t="str">
        <f t="shared" si="134"/>
        <v/>
      </c>
      <c r="AD347" s="56" t="str">
        <f>IF(D347="","",Input!J347)</f>
        <v/>
      </c>
      <c r="AE347" s="56" t="str">
        <f t="shared" si="135"/>
        <v/>
      </c>
      <c r="AF347" s="289" t="str">
        <f t="shared" si="136"/>
        <v/>
      </c>
      <c r="AG347" s="19" t="str">
        <f t="shared" si="137"/>
        <v/>
      </c>
      <c r="AH347" s="19" t="str">
        <f t="shared" si="138"/>
        <v/>
      </c>
      <c r="AI347" s="19" t="str">
        <f t="shared" si="139"/>
        <v/>
      </c>
      <c r="AJ347" s="317" t="str">
        <f t="shared" si="140"/>
        <v/>
      </c>
      <c r="AK347" s="56" t="str">
        <f t="shared" si="141"/>
        <v/>
      </c>
      <c r="AL347" s="56" t="str">
        <f>IF(D347="","",IF(AK346&lt;'day lookup'!$I$1,MIN('day lookup'!$I$1-AK346,AJ347)))</f>
        <v/>
      </c>
      <c r="AM347" s="56" t="str">
        <f t="shared" si="142"/>
        <v/>
      </c>
      <c r="AN347" s="56" t="str">
        <f>IF(D347="","",IF(AK347&lt;'day lookup'!$I$1,0,MIN(AK347-'day lookup'!$I$1,AJ347)))</f>
        <v/>
      </c>
      <c r="AO347" s="318" t="str">
        <f t="shared" si="143"/>
        <v/>
      </c>
      <c r="AP347" s="10">
        <f>IF(Revised_Input!F347&gt;0,Revised_Input!F347,IF(Input!F347&lt;990000,Input!F347,""))</f>
        <v>0</v>
      </c>
      <c r="AQ347" s="262"/>
      <c r="AS347" s="262"/>
      <c r="AT347" s="259"/>
      <c r="AU347" s="260"/>
      <c r="BL347" s="251"/>
      <c r="BN347" s="251"/>
      <c r="BO347" s="251"/>
    </row>
    <row r="348" spans="1:67">
      <c r="A348" s="67" t="str">
        <f ca="1">OFFSET('day lookup'!$A$1,WEEKDAY(B348)-1,0)</f>
        <v>SAT</v>
      </c>
      <c r="B348" s="28">
        <f>Input!A348</f>
        <v>0</v>
      </c>
      <c r="C348" s="274" t="str">
        <f>IF(D348&lt;&gt;"",interp(D348,AreaCapacity!$A$3:$B$245,2),"")</f>
        <v/>
      </c>
      <c r="D348" s="10">
        <f>IF(AND(Revised_Input!B348&gt;0,Revised_Input!B348&lt;104000),Revised_Input!B348,IF(Input!B348&lt;990000,Input!B348,""))</f>
        <v>0</v>
      </c>
      <c r="E348" s="10">
        <f>IF(Revised_Input!G348&gt;0,Revised_Input!G348/1.9835,IF(Input!G348&lt;990000,Input!G348,""))</f>
        <v>0</v>
      </c>
      <c r="F348" s="10">
        <f>IF(Revised_Input!C348&gt;0,Revised_Input!C348,IF(Input!C348&lt;990000,Input!C348,""))</f>
        <v>0</v>
      </c>
      <c r="G348" s="10">
        <f>IF(Revised_Input!D348&gt;0,Revised_Input!D348,IF(Input!D348&lt;990000,Input!D348,""))</f>
        <v>0</v>
      </c>
      <c r="H348" s="190" t="str">
        <f t="shared" si="120"/>
        <v/>
      </c>
      <c r="I348" s="267" t="str">
        <f t="shared" si="121"/>
        <v/>
      </c>
      <c r="J348" s="417" t="str">
        <f>IF(Input!H348="","",Input!H348)</f>
        <v/>
      </c>
      <c r="K348" s="285" t="str">
        <f t="shared" si="122"/>
        <v/>
      </c>
      <c r="L348" s="181" t="str">
        <f>IF(D348="","",IF(J348="Y",I348+G348,MIN(Input!I348,I348+G348-K348)))</f>
        <v/>
      </c>
      <c r="M348" s="181" t="str">
        <f t="shared" si="123"/>
        <v/>
      </c>
      <c r="N348" s="294">
        <f>IF(Revised_Input!E348&gt;0,Revised_Input!E348,IF(Input!E348&lt;990000,Input!E348,""))</f>
        <v>0</v>
      </c>
      <c r="O348" s="286" t="str">
        <f t="shared" si="124"/>
        <v/>
      </c>
      <c r="P348" s="10" t="str">
        <f t="shared" si="125"/>
        <v/>
      </c>
      <c r="Q348" s="302" t="str">
        <f t="shared" si="126"/>
        <v/>
      </c>
      <c r="R348" s="305" t="str">
        <f>IF(D348="","",IF(J348="Y",Input!M348,0))</f>
        <v/>
      </c>
      <c r="S348" s="288" t="str">
        <f t="shared" si="127"/>
        <v/>
      </c>
      <c r="T348" s="285" t="str">
        <f>IF(D348="","",Input!L348)</f>
        <v/>
      </c>
      <c r="U348" s="288" t="str">
        <f t="shared" si="128"/>
        <v/>
      </c>
      <c r="V348" s="287" t="str">
        <f t="shared" si="129"/>
        <v/>
      </c>
      <c r="W348" s="306" t="str">
        <f t="shared" si="130"/>
        <v/>
      </c>
      <c r="X348" s="132" t="str">
        <f>IF(D348="","",Input!K348)</f>
        <v/>
      </c>
      <c r="Y348" s="288" t="str">
        <f t="shared" si="131"/>
        <v/>
      </c>
      <c r="Z348" s="309" t="str">
        <f t="shared" si="132"/>
        <v/>
      </c>
      <c r="AA348" s="56" t="str">
        <f t="shared" si="133"/>
        <v/>
      </c>
      <c r="AB348" s="56" t="str">
        <f>IF(D348="","",Input!N348)</f>
        <v/>
      </c>
      <c r="AC348" s="56" t="str">
        <f t="shared" si="134"/>
        <v/>
      </c>
      <c r="AD348" s="56" t="str">
        <f>IF(D348="","",Input!J348)</f>
        <v/>
      </c>
      <c r="AE348" s="56" t="str">
        <f t="shared" si="135"/>
        <v/>
      </c>
      <c r="AF348" s="289" t="str">
        <f t="shared" si="136"/>
        <v/>
      </c>
      <c r="AG348" s="19" t="str">
        <f t="shared" si="137"/>
        <v/>
      </c>
      <c r="AH348" s="19" t="str">
        <f t="shared" si="138"/>
        <v/>
      </c>
      <c r="AI348" s="19" t="str">
        <f t="shared" si="139"/>
        <v/>
      </c>
      <c r="AJ348" s="317" t="str">
        <f t="shared" si="140"/>
        <v/>
      </c>
      <c r="AK348" s="56" t="str">
        <f t="shared" si="141"/>
        <v/>
      </c>
      <c r="AL348" s="56" t="str">
        <f>IF(D348="","",IF(AK347&lt;'day lookup'!$I$1,MIN('day lookup'!$I$1-AK347,AJ348)))</f>
        <v/>
      </c>
      <c r="AM348" s="56" t="str">
        <f t="shared" si="142"/>
        <v/>
      </c>
      <c r="AN348" s="56" t="str">
        <f>IF(D348="","",IF(AK348&lt;'day lookup'!$I$1,0,MIN(AK348-'day lookup'!$I$1,AJ348)))</f>
        <v/>
      </c>
      <c r="AO348" s="318" t="str">
        <f t="shared" si="143"/>
        <v/>
      </c>
      <c r="AP348" s="10">
        <f>IF(Revised_Input!F348&gt;0,Revised_Input!F348,IF(Input!F348&lt;990000,Input!F348,""))</f>
        <v>0</v>
      </c>
      <c r="AQ348" s="262"/>
      <c r="AS348" s="262"/>
      <c r="AT348" s="259"/>
      <c r="AU348" s="260"/>
      <c r="BL348" s="251"/>
      <c r="BN348" s="251"/>
      <c r="BO348" s="251"/>
    </row>
    <row r="349" spans="1:67">
      <c r="A349" s="67" t="str">
        <f ca="1">OFFSET('day lookup'!$A$1,WEEKDAY(B349)-1,0)</f>
        <v>SAT</v>
      </c>
      <c r="B349" s="28">
        <f>Input!A349</f>
        <v>0</v>
      </c>
      <c r="C349" s="274" t="str">
        <f>IF(D349&lt;&gt;"",interp(D349,AreaCapacity!$A$3:$B$245,2),"")</f>
        <v/>
      </c>
      <c r="D349" s="10">
        <f>IF(AND(Revised_Input!B349&gt;0,Revised_Input!B349&lt;104000),Revised_Input!B349,IF(Input!B349&lt;990000,Input!B349,""))</f>
        <v>0</v>
      </c>
      <c r="E349" s="10">
        <f>IF(Revised_Input!G349&gt;0,Revised_Input!G349/1.9835,IF(Input!G349&lt;990000,Input!G349,""))</f>
        <v>0</v>
      </c>
      <c r="F349" s="10">
        <f>IF(Revised_Input!C349&gt;0,Revised_Input!C349,IF(Input!C349&lt;990000,Input!C349,""))</f>
        <v>0</v>
      </c>
      <c r="G349" s="10">
        <f>IF(Revised_Input!D349&gt;0,Revised_Input!D349,IF(Input!D349&lt;990000,Input!D349,""))</f>
        <v>0</v>
      </c>
      <c r="H349" s="190" t="str">
        <f t="shared" si="120"/>
        <v/>
      </c>
      <c r="I349" s="267" t="str">
        <f t="shared" si="121"/>
        <v/>
      </c>
      <c r="J349" s="417" t="str">
        <f>IF(Input!H349="","",Input!H349)</f>
        <v/>
      </c>
      <c r="K349" s="285" t="str">
        <f t="shared" si="122"/>
        <v/>
      </c>
      <c r="L349" s="181" t="str">
        <f>IF(D349="","",IF(J349="Y",I349+G349,MIN(Input!I349,I349+G349-K349)))</f>
        <v/>
      </c>
      <c r="M349" s="181" t="str">
        <f t="shared" si="123"/>
        <v/>
      </c>
      <c r="N349" s="294">
        <f>IF(Revised_Input!E349&gt;0,Revised_Input!E349,IF(Input!E349&lt;990000,Input!E349,""))</f>
        <v>0</v>
      </c>
      <c r="O349" s="286" t="str">
        <f t="shared" si="124"/>
        <v/>
      </c>
      <c r="P349" s="10" t="str">
        <f t="shared" si="125"/>
        <v/>
      </c>
      <c r="Q349" s="302" t="str">
        <f t="shared" si="126"/>
        <v/>
      </c>
      <c r="R349" s="305" t="str">
        <f>IF(D349="","",IF(J349="Y",Input!M349,0))</f>
        <v/>
      </c>
      <c r="S349" s="288" t="str">
        <f t="shared" si="127"/>
        <v/>
      </c>
      <c r="T349" s="285" t="str">
        <f>IF(D349="","",Input!L349)</f>
        <v/>
      </c>
      <c r="U349" s="288" t="str">
        <f t="shared" si="128"/>
        <v/>
      </c>
      <c r="V349" s="287" t="str">
        <f t="shared" si="129"/>
        <v/>
      </c>
      <c r="W349" s="306" t="str">
        <f t="shared" si="130"/>
        <v/>
      </c>
      <c r="X349" s="132" t="str">
        <f>IF(D349="","",Input!K349)</f>
        <v/>
      </c>
      <c r="Y349" s="288" t="str">
        <f t="shared" si="131"/>
        <v/>
      </c>
      <c r="Z349" s="309" t="str">
        <f t="shared" si="132"/>
        <v/>
      </c>
      <c r="AA349" s="56" t="str">
        <f t="shared" si="133"/>
        <v/>
      </c>
      <c r="AB349" s="56" t="str">
        <f>IF(D349="","",Input!N349)</f>
        <v/>
      </c>
      <c r="AC349" s="56" t="str">
        <f t="shared" si="134"/>
        <v/>
      </c>
      <c r="AD349" s="56" t="str">
        <f>IF(D349="","",Input!J349)</f>
        <v/>
      </c>
      <c r="AE349" s="56" t="str">
        <f t="shared" si="135"/>
        <v/>
      </c>
      <c r="AF349" s="289" t="str">
        <f t="shared" si="136"/>
        <v/>
      </c>
      <c r="AG349" s="19" t="str">
        <f t="shared" si="137"/>
        <v/>
      </c>
      <c r="AH349" s="19" t="str">
        <f t="shared" si="138"/>
        <v/>
      </c>
      <c r="AI349" s="19" t="str">
        <f t="shared" si="139"/>
        <v/>
      </c>
      <c r="AJ349" s="317" t="str">
        <f t="shared" si="140"/>
        <v/>
      </c>
      <c r="AK349" s="56" t="str">
        <f t="shared" si="141"/>
        <v/>
      </c>
      <c r="AL349" s="56" t="str">
        <f>IF(D349="","",IF(AK348&lt;'day lookup'!$I$1,MIN('day lookup'!$I$1-AK348,AJ349)))</f>
        <v/>
      </c>
      <c r="AM349" s="56" t="str">
        <f t="shared" si="142"/>
        <v/>
      </c>
      <c r="AN349" s="56" t="str">
        <f>IF(D349="","",IF(AK349&lt;'day lookup'!$I$1,0,MIN(AK349-'day lookup'!$I$1,AJ349)))</f>
        <v/>
      </c>
      <c r="AO349" s="318" t="str">
        <f t="shared" si="143"/>
        <v/>
      </c>
      <c r="AP349" s="10">
        <f>IF(Revised_Input!F349&gt;0,Revised_Input!F349,IF(Input!F349&lt;990000,Input!F349,""))</f>
        <v>0</v>
      </c>
      <c r="AQ349" s="262"/>
      <c r="AS349" s="262"/>
      <c r="AT349" s="259"/>
      <c r="AU349" s="260"/>
      <c r="BL349" s="251"/>
      <c r="BN349" s="251"/>
      <c r="BO349" s="251"/>
    </row>
    <row r="350" spans="1:67">
      <c r="A350" s="67" t="str">
        <f ca="1">OFFSET('day lookup'!$A$1,WEEKDAY(B350)-1,0)</f>
        <v>SAT</v>
      </c>
      <c r="B350" s="28">
        <f>Input!A350</f>
        <v>0</v>
      </c>
      <c r="C350" s="274" t="str">
        <f>IF(D350&lt;&gt;"",interp(D350,AreaCapacity!$A$3:$B$245,2),"")</f>
        <v/>
      </c>
      <c r="D350" s="10">
        <f>IF(AND(Revised_Input!B350&gt;0,Revised_Input!B350&lt;104000),Revised_Input!B350,IF(Input!B350&lt;990000,Input!B350,""))</f>
        <v>0</v>
      </c>
      <c r="E350" s="10">
        <f>IF(Revised_Input!G350&gt;0,Revised_Input!G350/1.9835,IF(Input!G350&lt;990000,Input!G350,""))</f>
        <v>0</v>
      </c>
      <c r="F350" s="10">
        <f>IF(Revised_Input!C350&gt;0,Revised_Input!C350,IF(Input!C350&lt;990000,Input!C350,""))</f>
        <v>0</v>
      </c>
      <c r="G350" s="10">
        <f>IF(Revised_Input!D350&gt;0,Revised_Input!D350,IF(Input!D350&lt;990000,Input!D350,""))</f>
        <v>0</v>
      </c>
      <c r="H350" s="190" t="str">
        <f t="shared" si="120"/>
        <v/>
      </c>
      <c r="I350" s="267" t="str">
        <f t="shared" si="121"/>
        <v/>
      </c>
      <c r="J350" s="417" t="str">
        <f>IF(Input!H350="","",Input!H350)</f>
        <v/>
      </c>
      <c r="K350" s="285" t="str">
        <f t="shared" si="122"/>
        <v/>
      </c>
      <c r="L350" s="181" t="str">
        <f>IF(D350="","",IF(J350="Y",I350+G350,MIN(Input!I350,I350+G350-K350)))</f>
        <v/>
      </c>
      <c r="M350" s="181" t="str">
        <f t="shared" si="123"/>
        <v/>
      </c>
      <c r="N350" s="294">
        <f>IF(Revised_Input!E350&gt;0,Revised_Input!E350,IF(Input!E350&lt;990000,Input!E350,""))</f>
        <v>0</v>
      </c>
      <c r="O350" s="286" t="str">
        <f t="shared" si="124"/>
        <v/>
      </c>
      <c r="P350" s="10" t="str">
        <f t="shared" si="125"/>
        <v/>
      </c>
      <c r="Q350" s="302" t="str">
        <f t="shared" si="126"/>
        <v/>
      </c>
      <c r="R350" s="305" t="str">
        <f>IF(D350="","",IF(J350="Y",Input!M350,0))</f>
        <v/>
      </c>
      <c r="S350" s="288" t="str">
        <f t="shared" si="127"/>
        <v/>
      </c>
      <c r="T350" s="285" t="str">
        <f>IF(D350="","",Input!L350)</f>
        <v/>
      </c>
      <c r="U350" s="288" t="str">
        <f t="shared" si="128"/>
        <v/>
      </c>
      <c r="V350" s="287" t="str">
        <f t="shared" si="129"/>
        <v/>
      </c>
      <c r="W350" s="306" t="str">
        <f t="shared" si="130"/>
        <v/>
      </c>
      <c r="X350" s="132" t="str">
        <f>IF(D350="","",Input!K350)</f>
        <v/>
      </c>
      <c r="Y350" s="288" t="str">
        <f t="shared" si="131"/>
        <v/>
      </c>
      <c r="Z350" s="309" t="str">
        <f t="shared" si="132"/>
        <v/>
      </c>
      <c r="AA350" s="56" t="str">
        <f t="shared" si="133"/>
        <v/>
      </c>
      <c r="AB350" s="56" t="str">
        <f>IF(D350="","",Input!N350)</f>
        <v/>
      </c>
      <c r="AC350" s="56" t="str">
        <f t="shared" si="134"/>
        <v/>
      </c>
      <c r="AD350" s="56" t="str">
        <f>IF(D350="","",Input!J350)</f>
        <v/>
      </c>
      <c r="AE350" s="56" t="str">
        <f t="shared" si="135"/>
        <v/>
      </c>
      <c r="AF350" s="289" t="str">
        <f t="shared" si="136"/>
        <v/>
      </c>
      <c r="AG350" s="19" t="str">
        <f t="shared" si="137"/>
        <v/>
      </c>
      <c r="AH350" s="19" t="str">
        <f t="shared" si="138"/>
        <v/>
      </c>
      <c r="AI350" s="19" t="str">
        <f t="shared" si="139"/>
        <v/>
      </c>
      <c r="AJ350" s="317" t="str">
        <f t="shared" si="140"/>
        <v/>
      </c>
      <c r="AK350" s="56" t="str">
        <f t="shared" si="141"/>
        <v/>
      </c>
      <c r="AL350" s="56" t="str">
        <f>IF(D350="","",IF(AK349&lt;'day lookup'!$I$1,MIN('day lookup'!$I$1-AK349,AJ350)))</f>
        <v/>
      </c>
      <c r="AM350" s="56" t="str">
        <f t="shared" si="142"/>
        <v/>
      </c>
      <c r="AN350" s="56" t="str">
        <f>IF(D350="","",IF(AK350&lt;'day lookup'!$I$1,0,MIN(AK350-'day lookup'!$I$1,AJ350)))</f>
        <v/>
      </c>
      <c r="AO350" s="318" t="str">
        <f t="shared" si="143"/>
        <v/>
      </c>
      <c r="AP350" s="10">
        <f>IF(Revised_Input!F350&gt;0,Revised_Input!F350,IF(Input!F350&lt;990000,Input!F350,""))</f>
        <v>0</v>
      </c>
      <c r="AQ350" s="262"/>
      <c r="AS350" s="262"/>
      <c r="AT350" s="259"/>
      <c r="AU350" s="260"/>
      <c r="BL350" s="251"/>
      <c r="BN350" s="251"/>
      <c r="BO350" s="251"/>
    </row>
    <row r="351" spans="1:67">
      <c r="A351" s="67" t="str">
        <f ca="1">OFFSET('day lookup'!$A$1,WEEKDAY(B351)-1,0)</f>
        <v>SAT</v>
      </c>
      <c r="B351" s="28">
        <f>Input!A351</f>
        <v>0</v>
      </c>
      <c r="C351" s="274" t="str">
        <f>IF(D351&lt;&gt;"",interp(D351,AreaCapacity!$A$3:$B$245,2),"")</f>
        <v/>
      </c>
      <c r="D351" s="10">
        <f>IF(AND(Revised_Input!B351&gt;0,Revised_Input!B351&lt;104000),Revised_Input!B351,IF(Input!B351&lt;990000,Input!B351,""))</f>
        <v>0</v>
      </c>
      <c r="E351" s="10">
        <f>IF(Revised_Input!G351&gt;0,Revised_Input!G351/1.9835,IF(Input!G351&lt;990000,Input!G351,""))</f>
        <v>0</v>
      </c>
      <c r="F351" s="10">
        <f>IF(Revised_Input!C351&gt;0,Revised_Input!C351,IF(Input!C351&lt;990000,Input!C351,""))</f>
        <v>0</v>
      </c>
      <c r="G351" s="10">
        <f>IF(Revised_Input!D351&gt;0,Revised_Input!D351,IF(Input!D351&lt;990000,Input!D351,""))</f>
        <v>0</v>
      </c>
      <c r="H351" s="190" t="str">
        <f t="shared" si="120"/>
        <v/>
      </c>
      <c r="I351" s="267" t="str">
        <f t="shared" si="121"/>
        <v/>
      </c>
      <c r="J351" s="417" t="str">
        <f>IF(Input!H351="","",Input!H351)</f>
        <v/>
      </c>
      <c r="K351" s="285" t="str">
        <f t="shared" si="122"/>
        <v/>
      </c>
      <c r="L351" s="181" t="str">
        <f>IF(D351="","",IF(J351="Y",I351+G351,MIN(Input!I351,I351+G351-K351)))</f>
        <v/>
      </c>
      <c r="M351" s="181" t="str">
        <f t="shared" si="123"/>
        <v/>
      </c>
      <c r="N351" s="294">
        <f>IF(Revised_Input!E351&gt;0,Revised_Input!E351,IF(Input!E351&lt;990000,Input!E351,""))</f>
        <v>0</v>
      </c>
      <c r="O351" s="286" t="str">
        <f t="shared" si="124"/>
        <v/>
      </c>
      <c r="P351" s="10" t="str">
        <f t="shared" si="125"/>
        <v/>
      </c>
      <c r="Q351" s="302" t="str">
        <f t="shared" si="126"/>
        <v/>
      </c>
      <c r="R351" s="305" t="str">
        <f>IF(D351="","",IF(J351="Y",Input!M351,0))</f>
        <v/>
      </c>
      <c r="S351" s="288" t="str">
        <f t="shared" si="127"/>
        <v/>
      </c>
      <c r="T351" s="285" t="str">
        <f>IF(D351="","",Input!L351)</f>
        <v/>
      </c>
      <c r="U351" s="288" t="str">
        <f t="shared" si="128"/>
        <v/>
      </c>
      <c r="V351" s="287" t="str">
        <f t="shared" si="129"/>
        <v/>
      </c>
      <c r="W351" s="306" t="str">
        <f t="shared" si="130"/>
        <v/>
      </c>
      <c r="X351" s="132" t="str">
        <f>IF(D351="","",Input!K351)</f>
        <v/>
      </c>
      <c r="Y351" s="288" t="str">
        <f t="shared" si="131"/>
        <v/>
      </c>
      <c r="Z351" s="309" t="str">
        <f t="shared" si="132"/>
        <v/>
      </c>
      <c r="AA351" s="56" t="str">
        <f t="shared" si="133"/>
        <v/>
      </c>
      <c r="AB351" s="56" t="str">
        <f>IF(D351="","",Input!N351)</f>
        <v/>
      </c>
      <c r="AC351" s="56" t="str">
        <f t="shared" si="134"/>
        <v/>
      </c>
      <c r="AD351" s="56" t="str">
        <f>IF(D351="","",Input!J351)</f>
        <v/>
      </c>
      <c r="AE351" s="56" t="str">
        <f t="shared" si="135"/>
        <v/>
      </c>
      <c r="AF351" s="289" t="str">
        <f t="shared" si="136"/>
        <v/>
      </c>
      <c r="AG351" s="19" t="str">
        <f t="shared" si="137"/>
        <v/>
      </c>
      <c r="AH351" s="19" t="str">
        <f t="shared" si="138"/>
        <v/>
      </c>
      <c r="AI351" s="19" t="str">
        <f t="shared" si="139"/>
        <v/>
      </c>
      <c r="AJ351" s="317" t="str">
        <f t="shared" si="140"/>
        <v/>
      </c>
      <c r="AK351" s="56" t="str">
        <f t="shared" si="141"/>
        <v/>
      </c>
      <c r="AL351" s="56" t="str">
        <f>IF(D351="","",IF(AK350&lt;'day lookup'!$I$1,MIN('day lookup'!$I$1-AK350,AJ351)))</f>
        <v/>
      </c>
      <c r="AM351" s="56" t="str">
        <f t="shared" si="142"/>
        <v/>
      </c>
      <c r="AN351" s="56" t="str">
        <f>IF(D351="","",IF(AK351&lt;'day lookup'!$I$1,0,MIN(AK351-'day lookup'!$I$1,AJ351)))</f>
        <v/>
      </c>
      <c r="AO351" s="318" t="str">
        <f t="shared" si="143"/>
        <v/>
      </c>
      <c r="AP351" s="10">
        <f>IF(Revised_Input!F351&gt;0,Revised_Input!F351,IF(Input!F351&lt;990000,Input!F351,""))</f>
        <v>0</v>
      </c>
      <c r="AQ351" s="262"/>
      <c r="AS351" s="262"/>
      <c r="AT351" s="259"/>
      <c r="AU351" s="260"/>
      <c r="BL351" s="251"/>
      <c r="BN351" s="251"/>
      <c r="BO351" s="251"/>
    </row>
    <row r="352" spans="1:67">
      <c r="A352" s="67" t="str">
        <f ca="1">OFFSET('day lookup'!$A$1,WEEKDAY(B352)-1,0)</f>
        <v>SAT</v>
      </c>
      <c r="B352" s="28">
        <f>Input!A352</f>
        <v>0</v>
      </c>
      <c r="C352" s="274" t="str">
        <f>IF(D352&lt;&gt;"",interp(D352,AreaCapacity!$A$3:$B$245,2),"")</f>
        <v/>
      </c>
      <c r="D352" s="10">
        <f>IF(AND(Revised_Input!B352&gt;0,Revised_Input!B352&lt;104000),Revised_Input!B352,IF(Input!B352&lt;990000,Input!B352,""))</f>
        <v>0</v>
      </c>
      <c r="E352" s="10">
        <f>IF(Revised_Input!G352&gt;0,Revised_Input!G352/1.9835,IF(Input!G352&lt;990000,Input!G352,""))</f>
        <v>0</v>
      </c>
      <c r="F352" s="10">
        <f>IF(Revised_Input!C352&gt;0,Revised_Input!C352,IF(Input!C352&lt;990000,Input!C352,""))</f>
        <v>0</v>
      </c>
      <c r="G352" s="10">
        <f>IF(Revised_Input!D352&gt;0,Revised_Input!D352,IF(Input!D352&lt;990000,Input!D352,""))</f>
        <v>0</v>
      </c>
      <c r="H352" s="190" t="str">
        <f t="shared" si="120"/>
        <v/>
      </c>
      <c r="I352" s="267" t="str">
        <f t="shared" si="121"/>
        <v/>
      </c>
      <c r="J352" s="417" t="str">
        <f>IF(Input!H352="","",Input!H352)</f>
        <v/>
      </c>
      <c r="K352" s="285" t="str">
        <f t="shared" si="122"/>
        <v/>
      </c>
      <c r="L352" s="181" t="str">
        <f>IF(D352="","",IF(J352="Y",I352+G352,MIN(Input!I352,I352+G352-K352)))</f>
        <v/>
      </c>
      <c r="M352" s="181" t="str">
        <f t="shared" si="123"/>
        <v/>
      </c>
      <c r="N352" s="294">
        <f>IF(Revised_Input!E352&gt;0,Revised_Input!E352,IF(Input!E352&lt;990000,Input!E352,""))</f>
        <v>0</v>
      </c>
      <c r="O352" s="286" t="str">
        <f t="shared" si="124"/>
        <v/>
      </c>
      <c r="P352" s="10" t="str">
        <f t="shared" si="125"/>
        <v/>
      </c>
      <c r="Q352" s="302" t="str">
        <f t="shared" si="126"/>
        <v/>
      </c>
      <c r="R352" s="305" t="str">
        <f>IF(D352="","",IF(J352="Y",Input!M352,0))</f>
        <v/>
      </c>
      <c r="S352" s="288" t="str">
        <f t="shared" si="127"/>
        <v/>
      </c>
      <c r="T352" s="285" t="str">
        <f>IF(D352="","",Input!L352)</f>
        <v/>
      </c>
      <c r="U352" s="288" t="str">
        <f t="shared" si="128"/>
        <v/>
      </c>
      <c r="V352" s="287" t="str">
        <f t="shared" si="129"/>
        <v/>
      </c>
      <c r="W352" s="306" t="str">
        <f t="shared" si="130"/>
        <v/>
      </c>
      <c r="X352" s="132" t="str">
        <f>IF(D352="","",Input!K352)</f>
        <v/>
      </c>
      <c r="Y352" s="288" t="str">
        <f t="shared" si="131"/>
        <v/>
      </c>
      <c r="Z352" s="309" t="str">
        <f t="shared" si="132"/>
        <v/>
      </c>
      <c r="AA352" s="56" t="str">
        <f t="shared" si="133"/>
        <v/>
      </c>
      <c r="AB352" s="56" t="str">
        <f>IF(D352="","",Input!N352)</f>
        <v/>
      </c>
      <c r="AC352" s="56" t="str">
        <f t="shared" si="134"/>
        <v/>
      </c>
      <c r="AD352" s="56" t="str">
        <f>IF(D352="","",Input!J352)</f>
        <v/>
      </c>
      <c r="AE352" s="56" t="str">
        <f t="shared" si="135"/>
        <v/>
      </c>
      <c r="AF352" s="289" t="str">
        <f t="shared" si="136"/>
        <v/>
      </c>
      <c r="AG352" s="19" t="str">
        <f t="shared" si="137"/>
        <v/>
      </c>
      <c r="AH352" s="19" t="str">
        <f t="shared" si="138"/>
        <v/>
      </c>
      <c r="AI352" s="19" t="str">
        <f t="shared" si="139"/>
        <v/>
      </c>
      <c r="AJ352" s="317" t="str">
        <f t="shared" si="140"/>
        <v/>
      </c>
      <c r="AK352" s="56" t="str">
        <f t="shared" si="141"/>
        <v/>
      </c>
      <c r="AL352" s="56" t="str">
        <f>IF(D352="","",IF(AK351&lt;'day lookup'!$I$1,MIN('day lookup'!$I$1-AK351,AJ352)))</f>
        <v/>
      </c>
      <c r="AM352" s="56" t="str">
        <f t="shared" si="142"/>
        <v/>
      </c>
      <c r="AN352" s="56" t="str">
        <f>IF(D352="","",IF(AK352&lt;'day lookup'!$I$1,0,MIN(AK352-'day lookup'!$I$1,AJ352)))</f>
        <v/>
      </c>
      <c r="AO352" s="318" t="str">
        <f t="shared" si="143"/>
        <v/>
      </c>
      <c r="AP352" s="10">
        <f>IF(Revised_Input!F352&gt;0,Revised_Input!F352,IF(Input!F352&lt;990000,Input!F352,""))</f>
        <v>0</v>
      </c>
      <c r="AQ352" s="262"/>
      <c r="AS352" s="262"/>
      <c r="AT352" s="259"/>
      <c r="AU352" s="260"/>
      <c r="BL352" s="251"/>
      <c r="BN352" s="251"/>
      <c r="BO352" s="251"/>
    </row>
    <row r="353" spans="1:67">
      <c r="A353" s="67" t="str">
        <f ca="1">OFFSET('day lookup'!$A$1,WEEKDAY(B353)-1,0)</f>
        <v>SAT</v>
      </c>
      <c r="B353" s="28">
        <f>Input!A353</f>
        <v>0</v>
      </c>
      <c r="C353" s="274" t="str">
        <f>IF(D353&lt;&gt;"",interp(D353,AreaCapacity!$A$3:$B$245,2),"")</f>
        <v/>
      </c>
      <c r="D353" s="10">
        <f>IF(AND(Revised_Input!B353&gt;0,Revised_Input!B353&lt;104000),Revised_Input!B353,IF(Input!B353&lt;990000,Input!B353,""))</f>
        <v>0</v>
      </c>
      <c r="E353" s="10">
        <f>IF(Revised_Input!G353&gt;0,Revised_Input!G353/1.9835,IF(Input!G353&lt;990000,Input!G353,""))</f>
        <v>0</v>
      </c>
      <c r="F353" s="10">
        <f>IF(Revised_Input!C353&gt;0,Revised_Input!C353,IF(Input!C353&lt;990000,Input!C353,""))</f>
        <v>0</v>
      </c>
      <c r="G353" s="10">
        <f>IF(Revised_Input!D353&gt;0,Revised_Input!D353,IF(Input!D353&lt;990000,Input!D353,""))</f>
        <v>0</v>
      </c>
      <c r="H353" s="190" t="str">
        <f t="shared" si="120"/>
        <v/>
      </c>
      <c r="I353" s="267" t="str">
        <f t="shared" si="121"/>
        <v/>
      </c>
      <c r="J353" s="417" t="str">
        <f>IF(Input!H353="","",Input!H353)</f>
        <v/>
      </c>
      <c r="K353" s="285" t="str">
        <f t="shared" si="122"/>
        <v/>
      </c>
      <c r="L353" s="181" t="str">
        <f>IF(D353="","",IF(J353="Y",I353+G353,MIN(Input!I353,I353+G353-K353)))</f>
        <v/>
      </c>
      <c r="M353" s="181" t="str">
        <f t="shared" si="123"/>
        <v/>
      </c>
      <c r="N353" s="294">
        <f>IF(Revised_Input!E353&gt;0,Revised_Input!E353,IF(Input!E353&lt;990000,Input!E353,""))</f>
        <v>0</v>
      </c>
      <c r="O353" s="286" t="str">
        <f t="shared" si="124"/>
        <v/>
      </c>
      <c r="P353" s="10" t="str">
        <f t="shared" si="125"/>
        <v/>
      </c>
      <c r="Q353" s="302" t="str">
        <f t="shared" si="126"/>
        <v/>
      </c>
      <c r="R353" s="305" t="str">
        <f>IF(D353="","",IF(J353="Y",Input!M353,0))</f>
        <v/>
      </c>
      <c r="S353" s="288" t="str">
        <f t="shared" si="127"/>
        <v/>
      </c>
      <c r="T353" s="285" t="str">
        <f>IF(D353="","",Input!L353)</f>
        <v/>
      </c>
      <c r="U353" s="288" t="str">
        <f t="shared" si="128"/>
        <v/>
      </c>
      <c r="V353" s="287" t="str">
        <f t="shared" si="129"/>
        <v/>
      </c>
      <c r="W353" s="306" t="str">
        <f t="shared" si="130"/>
        <v/>
      </c>
      <c r="X353" s="132" t="str">
        <f>IF(D353="","",Input!K353)</f>
        <v/>
      </c>
      <c r="Y353" s="288" t="str">
        <f t="shared" si="131"/>
        <v/>
      </c>
      <c r="Z353" s="309" t="str">
        <f t="shared" si="132"/>
        <v/>
      </c>
      <c r="AA353" s="56" t="str">
        <f t="shared" si="133"/>
        <v/>
      </c>
      <c r="AB353" s="56" t="str">
        <f>IF(D353="","",Input!N353)</f>
        <v/>
      </c>
      <c r="AC353" s="56" t="str">
        <f t="shared" si="134"/>
        <v/>
      </c>
      <c r="AD353" s="56" t="str">
        <f>IF(D353="","",Input!J353)</f>
        <v/>
      </c>
      <c r="AE353" s="56" t="str">
        <f t="shared" si="135"/>
        <v/>
      </c>
      <c r="AF353" s="289" t="str">
        <f t="shared" si="136"/>
        <v/>
      </c>
      <c r="AG353" s="19" t="str">
        <f t="shared" si="137"/>
        <v/>
      </c>
      <c r="AH353" s="19" t="str">
        <f t="shared" si="138"/>
        <v/>
      </c>
      <c r="AI353" s="19" t="str">
        <f t="shared" si="139"/>
        <v/>
      </c>
      <c r="AJ353" s="317" t="str">
        <f t="shared" si="140"/>
        <v/>
      </c>
      <c r="AK353" s="56" t="str">
        <f t="shared" si="141"/>
        <v/>
      </c>
      <c r="AL353" s="56" t="str">
        <f>IF(D353="","",IF(AK352&lt;'day lookup'!$I$1,MIN('day lookup'!$I$1-AK352,AJ353)))</f>
        <v/>
      </c>
      <c r="AM353" s="56" t="str">
        <f t="shared" si="142"/>
        <v/>
      </c>
      <c r="AN353" s="56" t="str">
        <f>IF(D353="","",IF(AK353&lt;'day lookup'!$I$1,0,MIN(AK353-'day lookup'!$I$1,AJ353)))</f>
        <v/>
      </c>
      <c r="AO353" s="318" t="str">
        <f t="shared" si="143"/>
        <v/>
      </c>
      <c r="AP353" s="10">
        <f>IF(Revised_Input!F353&gt;0,Revised_Input!F353,IF(Input!F353&lt;990000,Input!F353,""))</f>
        <v>0</v>
      </c>
      <c r="AQ353" s="262"/>
      <c r="AS353" s="262"/>
      <c r="AT353" s="259"/>
      <c r="AU353" s="260"/>
      <c r="BL353" s="251"/>
      <c r="BN353" s="251"/>
      <c r="BO353" s="251"/>
    </row>
    <row r="354" spans="1:67">
      <c r="A354" s="67" t="str">
        <f ca="1">OFFSET('day lookup'!$A$1,WEEKDAY(B354)-1,0)</f>
        <v>SAT</v>
      </c>
      <c r="B354" s="28">
        <f>Input!A354</f>
        <v>0</v>
      </c>
      <c r="C354" s="274" t="str">
        <f>IF(D354&lt;&gt;"",interp(D354,AreaCapacity!$A$3:$B$245,2),"")</f>
        <v/>
      </c>
      <c r="D354" s="10">
        <f>IF(AND(Revised_Input!B354&gt;0,Revised_Input!B354&lt;104000),Revised_Input!B354,IF(Input!B354&lt;990000,Input!B354,""))</f>
        <v>0</v>
      </c>
      <c r="E354" s="10">
        <f>IF(Revised_Input!G354&gt;0,Revised_Input!G354/1.9835,IF(Input!G354&lt;990000,Input!G354,""))</f>
        <v>0</v>
      </c>
      <c r="F354" s="10">
        <f>IF(Revised_Input!C354&gt;0,Revised_Input!C354,IF(Input!C354&lt;990000,Input!C354,""))</f>
        <v>0</v>
      </c>
      <c r="G354" s="10">
        <f>IF(Revised_Input!D354&gt;0,Revised_Input!D354,IF(Input!D354&lt;990000,Input!D354,""))</f>
        <v>0</v>
      </c>
      <c r="H354" s="190" t="str">
        <f t="shared" si="120"/>
        <v/>
      </c>
      <c r="I354" s="267" t="str">
        <f t="shared" si="121"/>
        <v/>
      </c>
      <c r="J354" s="417" t="str">
        <f>IF(Input!H354="","",Input!H354)</f>
        <v/>
      </c>
      <c r="K354" s="285" t="str">
        <f t="shared" si="122"/>
        <v/>
      </c>
      <c r="L354" s="181" t="str">
        <f>IF(D354="","",IF(J354="Y",I354+G354,MIN(Input!I354,I354+G354-K354)))</f>
        <v/>
      </c>
      <c r="M354" s="181" t="str">
        <f t="shared" si="123"/>
        <v/>
      </c>
      <c r="N354" s="294">
        <f>IF(Revised_Input!E354&gt;0,Revised_Input!E354,IF(Input!E354&lt;990000,Input!E354,""))</f>
        <v>0</v>
      </c>
      <c r="O354" s="286" t="str">
        <f t="shared" si="124"/>
        <v/>
      </c>
      <c r="P354" s="10" t="str">
        <f t="shared" si="125"/>
        <v/>
      </c>
      <c r="Q354" s="302" t="str">
        <f t="shared" si="126"/>
        <v/>
      </c>
      <c r="R354" s="305" t="str">
        <f>IF(D354="","",IF(J354="Y",Input!M354,0))</f>
        <v/>
      </c>
      <c r="S354" s="288" t="str">
        <f t="shared" si="127"/>
        <v/>
      </c>
      <c r="T354" s="285" t="str">
        <f>IF(D354="","",Input!L354)</f>
        <v/>
      </c>
      <c r="U354" s="288" t="str">
        <f t="shared" si="128"/>
        <v/>
      </c>
      <c r="V354" s="287" t="str">
        <f t="shared" si="129"/>
        <v/>
      </c>
      <c r="W354" s="306" t="str">
        <f t="shared" si="130"/>
        <v/>
      </c>
      <c r="X354" s="132" t="str">
        <f>IF(D354="","",Input!K354)</f>
        <v/>
      </c>
      <c r="Y354" s="288" t="str">
        <f t="shared" si="131"/>
        <v/>
      </c>
      <c r="Z354" s="309" t="str">
        <f t="shared" si="132"/>
        <v/>
      </c>
      <c r="AA354" s="56" t="str">
        <f t="shared" si="133"/>
        <v/>
      </c>
      <c r="AB354" s="56" t="str">
        <f>IF(D354="","",Input!N354)</f>
        <v/>
      </c>
      <c r="AC354" s="56" t="str">
        <f t="shared" si="134"/>
        <v/>
      </c>
      <c r="AD354" s="56" t="str">
        <f>IF(D354="","",Input!J354)</f>
        <v/>
      </c>
      <c r="AE354" s="56" t="str">
        <f t="shared" si="135"/>
        <v/>
      </c>
      <c r="AF354" s="289" t="str">
        <f t="shared" si="136"/>
        <v/>
      </c>
      <c r="AG354" s="19" t="str">
        <f t="shared" si="137"/>
        <v/>
      </c>
      <c r="AH354" s="19" t="str">
        <f t="shared" si="138"/>
        <v/>
      </c>
      <c r="AI354" s="19" t="str">
        <f t="shared" si="139"/>
        <v/>
      </c>
      <c r="AJ354" s="317" t="str">
        <f t="shared" si="140"/>
        <v/>
      </c>
      <c r="AK354" s="56" t="str">
        <f t="shared" si="141"/>
        <v/>
      </c>
      <c r="AL354" s="56" t="str">
        <f>IF(D354="","",IF(AK353&lt;'day lookup'!$I$1,MIN('day lookup'!$I$1-AK353,AJ354)))</f>
        <v/>
      </c>
      <c r="AM354" s="56" t="str">
        <f t="shared" si="142"/>
        <v/>
      </c>
      <c r="AN354" s="56" t="str">
        <f>IF(D354="","",IF(AK354&lt;'day lookup'!$I$1,0,MIN(AK354-'day lookup'!$I$1,AJ354)))</f>
        <v/>
      </c>
      <c r="AO354" s="318" t="str">
        <f t="shared" si="143"/>
        <v/>
      </c>
      <c r="AP354" s="10">
        <f>IF(Revised_Input!F354&gt;0,Revised_Input!F354,IF(Input!F354&lt;990000,Input!F354,""))</f>
        <v>0</v>
      </c>
      <c r="AQ354" s="262"/>
      <c r="AS354" s="262"/>
      <c r="AT354" s="259"/>
      <c r="AU354" s="260"/>
      <c r="BL354" s="251"/>
      <c r="BN354" s="251"/>
      <c r="BO354" s="251"/>
    </row>
    <row r="355" spans="1:67">
      <c r="A355" s="67" t="str">
        <f ca="1">OFFSET('day lookup'!$A$1,WEEKDAY(B355)-1,0)</f>
        <v>SAT</v>
      </c>
      <c r="B355" s="28">
        <f>Input!A355</f>
        <v>0</v>
      </c>
      <c r="C355" s="274" t="str">
        <f>IF(D355&lt;&gt;"",interp(D355,AreaCapacity!$A$3:$B$245,2),"")</f>
        <v/>
      </c>
      <c r="D355" s="10">
        <f>IF(AND(Revised_Input!B355&gt;0,Revised_Input!B355&lt;104000),Revised_Input!B355,IF(Input!B355&lt;990000,Input!B355,""))</f>
        <v>0</v>
      </c>
      <c r="E355" s="10">
        <f>IF(Revised_Input!G355&gt;0,Revised_Input!G355/1.9835,IF(Input!G355&lt;990000,Input!G355,""))</f>
        <v>0</v>
      </c>
      <c r="F355" s="10">
        <f>IF(Revised_Input!C355&gt;0,Revised_Input!C355,IF(Input!C355&lt;990000,Input!C355,""))</f>
        <v>0</v>
      </c>
      <c r="G355" s="10">
        <f>IF(Revised_Input!D355&gt;0,Revised_Input!D355,IF(Input!D355&lt;990000,Input!D355,""))</f>
        <v>0</v>
      </c>
      <c r="H355" s="190" t="str">
        <f t="shared" si="120"/>
        <v/>
      </c>
      <c r="I355" s="267" t="str">
        <f t="shared" si="121"/>
        <v/>
      </c>
      <c r="J355" s="417" t="str">
        <f>IF(Input!H355="","",Input!H355)</f>
        <v/>
      </c>
      <c r="K355" s="285" t="str">
        <f t="shared" si="122"/>
        <v/>
      </c>
      <c r="L355" s="181" t="str">
        <f>IF(D355="","",IF(J355="Y",I355+G355,MIN(Input!I355,I355+G355-K355)))</f>
        <v/>
      </c>
      <c r="M355" s="181" t="str">
        <f t="shared" si="123"/>
        <v/>
      </c>
      <c r="N355" s="294">
        <f>IF(Revised_Input!E355&gt;0,Revised_Input!E355,IF(Input!E355&lt;990000,Input!E355,""))</f>
        <v>0</v>
      </c>
      <c r="O355" s="286" t="str">
        <f t="shared" si="124"/>
        <v/>
      </c>
      <c r="P355" s="10" t="str">
        <f t="shared" si="125"/>
        <v/>
      </c>
      <c r="Q355" s="302" t="str">
        <f t="shared" si="126"/>
        <v/>
      </c>
      <c r="R355" s="305" t="str">
        <f>IF(D355="","",IF(J355="Y",Input!M355,0))</f>
        <v/>
      </c>
      <c r="S355" s="288" t="str">
        <f t="shared" si="127"/>
        <v/>
      </c>
      <c r="T355" s="285" t="str">
        <f>IF(D355="","",Input!L355)</f>
        <v/>
      </c>
      <c r="U355" s="288" t="str">
        <f t="shared" si="128"/>
        <v/>
      </c>
      <c r="V355" s="287" t="str">
        <f t="shared" si="129"/>
        <v/>
      </c>
      <c r="W355" s="306" t="str">
        <f t="shared" si="130"/>
        <v/>
      </c>
      <c r="X355" s="132" t="str">
        <f>IF(D355="","",Input!K355)</f>
        <v/>
      </c>
      <c r="Y355" s="288" t="str">
        <f t="shared" si="131"/>
        <v/>
      </c>
      <c r="Z355" s="309" t="str">
        <f t="shared" si="132"/>
        <v/>
      </c>
      <c r="AA355" s="56" t="str">
        <f t="shared" si="133"/>
        <v/>
      </c>
      <c r="AB355" s="56" t="str">
        <f>IF(D355="","",Input!N355)</f>
        <v/>
      </c>
      <c r="AC355" s="56" t="str">
        <f t="shared" si="134"/>
        <v/>
      </c>
      <c r="AD355" s="56" t="str">
        <f>IF(D355="","",Input!J355)</f>
        <v/>
      </c>
      <c r="AE355" s="56" t="str">
        <f t="shared" si="135"/>
        <v/>
      </c>
      <c r="AF355" s="289" t="str">
        <f t="shared" si="136"/>
        <v/>
      </c>
      <c r="AG355" s="19" t="str">
        <f t="shared" si="137"/>
        <v/>
      </c>
      <c r="AH355" s="19" t="str">
        <f t="shared" si="138"/>
        <v/>
      </c>
      <c r="AI355" s="19" t="str">
        <f t="shared" si="139"/>
        <v/>
      </c>
      <c r="AJ355" s="317" t="str">
        <f t="shared" si="140"/>
        <v/>
      </c>
      <c r="AK355" s="56" t="str">
        <f t="shared" si="141"/>
        <v/>
      </c>
      <c r="AL355" s="56" t="str">
        <f>IF(D355="","",IF(AK354&lt;'day lookup'!$I$1,MIN('day lookup'!$I$1-AK354,AJ355)))</f>
        <v/>
      </c>
      <c r="AM355" s="56" t="str">
        <f t="shared" si="142"/>
        <v/>
      </c>
      <c r="AN355" s="56" t="str">
        <f>IF(D355="","",IF(AK355&lt;'day lookup'!$I$1,0,MIN(AK355-'day lookup'!$I$1,AJ355)))</f>
        <v/>
      </c>
      <c r="AO355" s="318" t="str">
        <f t="shared" si="143"/>
        <v/>
      </c>
      <c r="AP355" s="10">
        <f>IF(Revised_Input!F355&gt;0,Revised_Input!F355,IF(Input!F355&lt;990000,Input!F355,""))</f>
        <v>0</v>
      </c>
      <c r="AQ355" s="262"/>
      <c r="AS355" s="262"/>
      <c r="AT355" s="259"/>
      <c r="AU355" s="260"/>
      <c r="BL355" s="251"/>
      <c r="BN355" s="251"/>
      <c r="BO355" s="251"/>
    </row>
    <row r="356" spans="1:67">
      <c r="A356" s="67" t="str">
        <f ca="1">OFFSET('day lookup'!$A$1,WEEKDAY(B356)-1,0)</f>
        <v>SAT</v>
      </c>
      <c r="B356" s="28">
        <f>Input!A356</f>
        <v>0</v>
      </c>
      <c r="C356" s="274" t="str">
        <f>IF(D356&lt;&gt;"",interp(D356,AreaCapacity!$A$3:$B$245,2),"")</f>
        <v/>
      </c>
      <c r="D356" s="10">
        <f>IF(AND(Revised_Input!B356&gt;0,Revised_Input!B356&lt;104000),Revised_Input!B356,IF(Input!B356&lt;990000,Input!B356,""))</f>
        <v>0</v>
      </c>
      <c r="E356" s="10">
        <f>IF(Revised_Input!G356&gt;0,Revised_Input!G356/1.9835,IF(Input!G356&lt;990000,Input!G356,""))</f>
        <v>0</v>
      </c>
      <c r="F356" s="10">
        <f>IF(Revised_Input!C356&gt;0,Revised_Input!C356,IF(Input!C356&lt;990000,Input!C356,""))</f>
        <v>0</v>
      </c>
      <c r="G356" s="10">
        <f>IF(Revised_Input!D356&gt;0,Revised_Input!D356,IF(Input!D356&lt;990000,Input!D356,""))</f>
        <v>0</v>
      </c>
      <c r="H356" s="190" t="str">
        <f t="shared" si="120"/>
        <v/>
      </c>
      <c r="I356" s="267" t="str">
        <f t="shared" si="121"/>
        <v/>
      </c>
      <c r="J356" s="417" t="str">
        <f>IF(Input!H356="","",Input!H356)</f>
        <v/>
      </c>
      <c r="K356" s="285" t="str">
        <f t="shared" si="122"/>
        <v/>
      </c>
      <c r="L356" s="181" t="str">
        <f>IF(D356="","",IF(J356="Y",I356+G356,MIN(Input!I356,I356+G356-K356)))</f>
        <v/>
      </c>
      <c r="M356" s="181" t="str">
        <f t="shared" si="123"/>
        <v/>
      </c>
      <c r="N356" s="294">
        <f>IF(Revised_Input!E356&gt;0,Revised_Input!E356,IF(Input!E356&lt;990000,Input!E356,""))</f>
        <v>0</v>
      </c>
      <c r="O356" s="286" t="str">
        <f t="shared" si="124"/>
        <v/>
      </c>
      <c r="P356" s="10" t="str">
        <f t="shared" si="125"/>
        <v/>
      </c>
      <c r="Q356" s="302" t="str">
        <f t="shared" si="126"/>
        <v/>
      </c>
      <c r="R356" s="305" t="str">
        <f>IF(D356="","",IF(J356="Y",Input!M356,0))</f>
        <v/>
      </c>
      <c r="S356" s="288" t="str">
        <f t="shared" si="127"/>
        <v/>
      </c>
      <c r="T356" s="285" t="str">
        <f>IF(D356="","",Input!L356)</f>
        <v/>
      </c>
      <c r="U356" s="288" t="str">
        <f t="shared" si="128"/>
        <v/>
      </c>
      <c r="V356" s="287" t="str">
        <f t="shared" si="129"/>
        <v/>
      </c>
      <c r="W356" s="306" t="str">
        <f t="shared" si="130"/>
        <v/>
      </c>
      <c r="X356" s="132" t="str">
        <f>IF(D356="","",Input!K356)</f>
        <v/>
      </c>
      <c r="Y356" s="288" t="str">
        <f t="shared" si="131"/>
        <v/>
      </c>
      <c r="Z356" s="309" t="str">
        <f t="shared" si="132"/>
        <v/>
      </c>
      <c r="AA356" s="56" t="str">
        <f t="shared" si="133"/>
        <v/>
      </c>
      <c r="AB356" s="56" t="str">
        <f>IF(D356="","",Input!N356)</f>
        <v/>
      </c>
      <c r="AC356" s="56" t="str">
        <f t="shared" si="134"/>
        <v/>
      </c>
      <c r="AD356" s="56" t="str">
        <f>IF(D356="","",Input!J356)</f>
        <v/>
      </c>
      <c r="AE356" s="56" t="str">
        <f t="shared" si="135"/>
        <v/>
      </c>
      <c r="AF356" s="289" t="str">
        <f t="shared" si="136"/>
        <v/>
      </c>
      <c r="AG356" s="19" t="str">
        <f t="shared" si="137"/>
        <v/>
      </c>
      <c r="AH356" s="19" t="str">
        <f t="shared" si="138"/>
        <v/>
      </c>
      <c r="AI356" s="19" t="str">
        <f t="shared" si="139"/>
        <v/>
      </c>
      <c r="AJ356" s="317" t="str">
        <f t="shared" si="140"/>
        <v/>
      </c>
      <c r="AK356" s="56" t="str">
        <f t="shared" si="141"/>
        <v/>
      </c>
      <c r="AL356" s="56" t="str">
        <f>IF(D356="","",IF(AK355&lt;'day lookup'!$I$1,MIN('day lookup'!$I$1-AK355,AJ356)))</f>
        <v/>
      </c>
      <c r="AM356" s="56" t="str">
        <f t="shared" si="142"/>
        <v/>
      </c>
      <c r="AN356" s="56" t="str">
        <f>IF(D356="","",IF(AK356&lt;'day lookup'!$I$1,0,MIN(AK356-'day lookup'!$I$1,AJ356)))</f>
        <v/>
      </c>
      <c r="AO356" s="318" t="str">
        <f t="shared" si="143"/>
        <v/>
      </c>
      <c r="AP356" s="10">
        <f>IF(Revised_Input!F356&gt;0,Revised_Input!F356,IF(Input!F356&lt;990000,Input!F356,""))</f>
        <v>0</v>
      </c>
      <c r="AQ356" s="262"/>
      <c r="AS356" s="262"/>
      <c r="AT356" s="259"/>
      <c r="AU356" s="260"/>
      <c r="BL356" s="251"/>
      <c r="BN356" s="251"/>
      <c r="BO356" s="251"/>
    </row>
    <row r="357" spans="1:67">
      <c r="A357" s="67" t="str">
        <f ca="1">OFFSET('day lookup'!$A$1,WEEKDAY(B357)-1,0)</f>
        <v>SAT</v>
      </c>
      <c r="B357" s="28">
        <f>Input!A357</f>
        <v>0</v>
      </c>
      <c r="C357" s="274" t="str">
        <f>IF(D357&lt;&gt;"",interp(D357,AreaCapacity!$A$3:$B$245,2),"")</f>
        <v/>
      </c>
      <c r="D357" s="10">
        <f>IF(AND(Revised_Input!B357&gt;0,Revised_Input!B357&lt;104000),Revised_Input!B357,IF(Input!B357&lt;990000,Input!B357,""))</f>
        <v>0</v>
      </c>
      <c r="E357" s="10">
        <f>IF(Revised_Input!G357&gt;0,Revised_Input!G357/1.9835,IF(Input!G357&lt;990000,Input!G357,""))</f>
        <v>0</v>
      </c>
      <c r="F357" s="10">
        <f>IF(Revised_Input!C357&gt;0,Revised_Input!C357,IF(Input!C357&lt;990000,Input!C357,""))</f>
        <v>0</v>
      </c>
      <c r="G357" s="10">
        <f>IF(Revised_Input!D357&gt;0,Revised_Input!D357,IF(Input!D357&lt;990000,Input!D357,""))</f>
        <v>0</v>
      </c>
      <c r="H357" s="190" t="str">
        <f t="shared" si="120"/>
        <v/>
      </c>
      <c r="I357" s="267" t="str">
        <f t="shared" si="121"/>
        <v/>
      </c>
      <c r="J357" s="417" t="str">
        <f>IF(Input!H357="","",Input!H357)</f>
        <v/>
      </c>
      <c r="K357" s="285" t="str">
        <f t="shared" si="122"/>
        <v/>
      </c>
      <c r="L357" s="181" t="str">
        <f>IF(D357="","",IF(J357="Y",I357+G357,MIN(Input!I357,I357+G357-K357)))</f>
        <v/>
      </c>
      <c r="M357" s="181" t="str">
        <f t="shared" si="123"/>
        <v/>
      </c>
      <c r="N357" s="294">
        <f>IF(Revised_Input!E357&gt;0,Revised_Input!E357,IF(Input!E357&lt;990000,Input!E357,""))</f>
        <v>0</v>
      </c>
      <c r="O357" s="286" t="str">
        <f t="shared" si="124"/>
        <v/>
      </c>
      <c r="P357" s="10" t="str">
        <f t="shared" si="125"/>
        <v/>
      </c>
      <c r="Q357" s="302" t="str">
        <f t="shared" si="126"/>
        <v/>
      </c>
      <c r="R357" s="305" t="str">
        <f>IF(D357="","",IF(J357="Y",Input!M357,0))</f>
        <v/>
      </c>
      <c r="S357" s="288" t="str">
        <f t="shared" si="127"/>
        <v/>
      </c>
      <c r="T357" s="285" t="str">
        <f>IF(D357="","",Input!L357)</f>
        <v/>
      </c>
      <c r="U357" s="288" t="str">
        <f t="shared" si="128"/>
        <v/>
      </c>
      <c r="V357" s="287" t="str">
        <f t="shared" si="129"/>
        <v/>
      </c>
      <c r="W357" s="306" t="str">
        <f t="shared" si="130"/>
        <v/>
      </c>
      <c r="X357" s="132" t="str">
        <f>IF(D357="","",Input!K357)</f>
        <v/>
      </c>
      <c r="Y357" s="288" t="str">
        <f t="shared" si="131"/>
        <v/>
      </c>
      <c r="Z357" s="309" t="str">
        <f t="shared" si="132"/>
        <v/>
      </c>
      <c r="AA357" s="56" t="str">
        <f t="shared" si="133"/>
        <v/>
      </c>
      <c r="AB357" s="56" t="str">
        <f>IF(D357="","",Input!N357)</f>
        <v/>
      </c>
      <c r="AC357" s="56" t="str">
        <f t="shared" si="134"/>
        <v/>
      </c>
      <c r="AD357" s="56" t="str">
        <f>IF(D357="","",Input!J357)</f>
        <v/>
      </c>
      <c r="AE357" s="56" t="str">
        <f t="shared" si="135"/>
        <v/>
      </c>
      <c r="AF357" s="289" t="str">
        <f t="shared" si="136"/>
        <v/>
      </c>
      <c r="AG357" s="19" t="str">
        <f t="shared" si="137"/>
        <v/>
      </c>
      <c r="AH357" s="19" t="str">
        <f t="shared" si="138"/>
        <v/>
      </c>
      <c r="AI357" s="19" t="str">
        <f t="shared" si="139"/>
        <v/>
      </c>
      <c r="AJ357" s="317" t="str">
        <f t="shared" si="140"/>
        <v/>
      </c>
      <c r="AK357" s="56" t="str">
        <f t="shared" si="141"/>
        <v/>
      </c>
      <c r="AL357" s="56" t="str">
        <f>IF(D357="","",IF(AK356&lt;'day lookup'!$I$1,MIN('day lookup'!$I$1-AK356,AJ357)))</f>
        <v/>
      </c>
      <c r="AM357" s="56" t="str">
        <f t="shared" si="142"/>
        <v/>
      </c>
      <c r="AN357" s="56" t="str">
        <f>IF(D357="","",IF(AK357&lt;'day lookup'!$I$1,0,MIN(AK357-'day lookup'!$I$1,AJ357)))</f>
        <v/>
      </c>
      <c r="AO357" s="318" t="str">
        <f t="shared" si="143"/>
        <v/>
      </c>
      <c r="AP357" s="10">
        <f>IF(Revised_Input!F357&gt;0,Revised_Input!F357,IF(Input!F357&lt;990000,Input!F357,""))</f>
        <v>0</v>
      </c>
      <c r="AQ357" s="262"/>
      <c r="AS357" s="262"/>
      <c r="AT357" s="259"/>
      <c r="AU357" s="260"/>
      <c r="BL357" s="251"/>
      <c r="BN357" s="251"/>
      <c r="BO357" s="251"/>
    </row>
    <row r="358" spans="1:67">
      <c r="A358" s="67" t="str">
        <f ca="1">OFFSET('day lookup'!$A$1,WEEKDAY(B358)-1,0)</f>
        <v>SAT</v>
      </c>
      <c r="B358" s="28">
        <f>Input!A358</f>
        <v>0</v>
      </c>
      <c r="C358" s="274" t="str">
        <f>IF(D358&lt;&gt;"",interp(D358,AreaCapacity!$A$3:$B$245,2),"")</f>
        <v/>
      </c>
      <c r="D358" s="10">
        <f>IF(AND(Revised_Input!B358&gt;0,Revised_Input!B358&lt;104000),Revised_Input!B358,IF(Input!B358&lt;990000,Input!B358,""))</f>
        <v>0</v>
      </c>
      <c r="E358" s="10">
        <f>IF(Revised_Input!G358&gt;0,Revised_Input!G358/1.9835,IF(Input!G358&lt;990000,Input!G358,""))</f>
        <v>0</v>
      </c>
      <c r="F358" s="10">
        <f>IF(Revised_Input!C358&gt;0,Revised_Input!C358,IF(Input!C358&lt;990000,Input!C358,""))</f>
        <v>0</v>
      </c>
      <c r="G358" s="10">
        <f>IF(Revised_Input!D358&gt;0,Revised_Input!D358,IF(Input!D358&lt;990000,Input!D358,""))</f>
        <v>0</v>
      </c>
      <c r="H358" s="190" t="str">
        <f t="shared" si="120"/>
        <v/>
      </c>
      <c r="I358" s="267" t="str">
        <f t="shared" si="121"/>
        <v/>
      </c>
      <c r="J358" s="417" t="str">
        <f>IF(Input!H358="","",Input!H358)</f>
        <v/>
      </c>
      <c r="K358" s="285" t="str">
        <f t="shared" si="122"/>
        <v/>
      </c>
      <c r="L358" s="181" t="str">
        <f>IF(D358="","",IF(J358="Y",I358+G358,MIN(Input!I358,I358+G358-K358)))</f>
        <v/>
      </c>
      <c r="M358" s="181" t="str">
        <f t="shared" si="123"/>
        <v/>
      </c>
      <c r="N358" s="294">
        <f>IF(Revised_Input!E358&gt;0,Revised_Input!E358,IF(Input!E358&lt;990000,Input!E358,""))</f>
        <v>0</v>
      </c>
      <c r="O358" s="286" t="str">
        <f t="shared" si="124"/>
        <v/>
      </c>
      <c r="P358" s="10" t="str">
        <f t="shared" si="125"/>
        <v/>
      </c>
      <c r="Q358" s="302" t="str">
        <f t="shared" si="126"/>
        <v/>
      </c>
      <c r="R358" s="305" t="str">
        <f>IF(D358="","",IF(J358="Y",Input!M358,0))</f>
        <v/>
      </c>
      <c r="S358" s="288" t="str">
        <f t="shared" si="127"/>
        <v/>
      </c>
      <c r="T358" s="285" t="str">
        <f>IF(D358="","",Input!L358)</f>
        <v/>
      </c>
      <c r="U358" s="288" t="str">
        <f t="shared" si="128"/>
        <v/>
      </c>
      <c r="V358" s="287" t="str">
        <f t="shared" si="129"/>
        <v/>
      </c>
      <c r="W358" s="306" t="str">
        <f t="shared" si="130"/>
        <v/>
      </c>
      <c r="X358" s="132" t="str">
        <f>IF(D358="","",Input!K358)</f>
        <v/>
      </c>
      <c r="Y358" s="288" t="str">
        <f t="shared" si="131"/>
        <v/>
      </c>
      <c r="Z358" s="309" t="str">
        <f t="shared" si="132"/>
        <v/>
      </c>
      <c r="AA358" s="56" t="str">
        <f t="shared" si="133"/>
        <v/>
      </c>
      <c r="AB358" s="56" t="str">
        <f>IF(D358="","",Input!N358)</f>
        <v/>
      </c>
      <c r="AC358" s="56" t="str">
        <f t="shared" si="134"/>
        <v/>
      </c>
      <c r="AD358" s="56" t="str">
        <f>IF(D358="","",Input!J358)</f>
        <v/>
      </c>
      <c r="AE358" s="56" t="str">
        <f t="shared" si="135"/>
        <v/>
      </c>
      <c r="AF358" s="289" t="str">
        <f t="shared" si="136"/>
        <v/>
      </c>
      <c r="AG358" s="19" t="str">
        <f t="shared" si="137"/>
        <v/>
      </c>
      <c r="AH358" s="19" t="str">
        <f t="shared" si="138"/>
        <v/>
      </c>
      <c r="AI358" s="19" t="str">
        <f t="shared" si="139"/>
        <v/>
      </c>
      <c r="AJ358" s="317" t="str">
        <f t="shared" si="140"/>
        <v/>
      </c>
      <c r="AK358" s="56" t="str">
        <f t="shared" si="141"/>
        <v/>
      </c>
      <c r="AL358" s="56" t="str">
        <f>IF(D358="","",IF(AK357&lt;'day lookup'!$I$1,MIN('day lookup'!$I$1-AK357,AJ358)))</f>
        <v/>
      </c>
      <c r="AM358" s="56" t="str">
        <f t="shared" si="142"/>
        <v/>
      </c>
      <c r="AN358" s="56" t="str">
        <f>IF(D358="","",IF(AK358&lt;'day lookup'!$I$1,0,MIN(AK358-'day lookup'!$I$1,AJ358)))</f>
        <v/>
      </c>
      <c r="AO358" s="318" t="str">
        <f t="shared" si="143"/>
        <v/>
      </c>
      <c r="AP358" s="10">
        <f>IF(Revised_Input!F358&gt;0,Revised_Input!F358,IF(Input!F358&lt;990000,Input!F358,""))</f>
        <v>0</v>
      </c>
      <c r="AQ358" s="262"/>
      <c r="AS358" s="262"/>
      <c r="AT358" s="259"/>
      <c r="AU358" s="260"/>
      <c r="BL358" s="251"/>
      <c r="BN358" s="251"/>
      <c r="BO358" s="251"/>
    </row>
    <row r="359" spans="1:67">
      <c r="A359" s="67" t="str">
        <f ca="1">OFFSET('day lookup'!$A$1,WEEKDAY(B359)-1,0)</f>
        <v>SAT</v>
      </c>
      <c r="B359" s="28">
        <f>Input!A359</f>
        <v>0</v>
      </c>
      <c r="C359" s="274" t="str">
        <f>IF(D359&lt;&gt;"",interp(D359,AreaCapacity!$A$3:$B$245,2),"")</f>
        <v/>
      </c>
      <c r="D359" s="10">
        <f>IF(AND(Revised_Input!B359&gt;0,Revised_Input!B359&lt;104000),Revised_Input!B359,IF(Input!B359&lt;990000,Input!B359,""))</f>
        <v>0</v>
      </c>
      <c r="E359" s="10">
        <f>IF(Revised_Input!G359&gt;0,Revised_Input!G359/1.9835,IF(Input!G359&lt;990000,Input!G359,""))</f>
        <v>0</v>
      </c>
      <c r="F359" s="10">
        <f>IF(Revised_Input!C359&gt;0,Revised_Input!C359,IF(Input!C359&lt;990000,Input!C359,""))</f>
        <v>0</v>
      </c>
      <c r="G359" s="10">
        <f>IF(Revised_Input!D359&gt;0,Revised_Input!D359,IF(Input!D359&lt;990000,Input!D359,""))</f>
        <v>0</v>
      </c>
      <c r="H359" s="190" t="str">
        <f t="shared" si="120"/>
        <v/>
      </c>
      <c r="I359" s="267" t="str">
        <f t="shared" si="121"/>
        <v/>
      </c>
      <c r="J359" s="417" t="str">
        <f>IF(Input!H359="","",Input!H359)</f>
        <v/>
      </c>
      <c r="K359" s="285" t="str">
        <f t="shared" si="122"/>
        <v/>
      </c>
      <c r="L359" s="181" t="str">
        <f>IF(D359="","",IF(J359="Y",I359+G359,MIN(Input!I359,I359+G359-K359)))</f>
        <v/>
      </c>
      <c r="M359" s="181" t="str">
        <f t="shared" si="123"/>
        <v/>
      </c>
      <c r="N359" s="294">
        <f>IF(Revised_Input!E359&gt;0,Revised_Input!E359,IF(Input!E359&lt;990000,Input!E359,""))</f>
        <v>0</v>
      </c>
      <c r="O359" s="286" t="str">
        <f t="shared" si="124"/>
        <v/>
      </c>
      <c r="P359" s="10" t="str">
        <f t="shared" si="125"/>
        <v/>
      </c>
      <c r="Q359" s="302" t="str">
        <f t="shared" si="126"/>
        <v/>
      </c>
      <c r="R359" s="305" t="str">
        <f>IF(D359="","",IF(J359="Y",Input!M359,0))</f>
        <v/>
      </c>
      <c r="S359" s="288" t="str">
        <f t="shared" si="127"/>
        <v/>
      </c>
      <c r="T359" s="285" t="str">
        <f>IF(D359="","",Input!L359)</f>
        <v/>
      </c>
      <c r="U359" s="288" t="str">
        <f t="shared" si="128"/>
        <v/>
      </c>
      <c r="V359" s="287" t="str">
        <f t="shared" si="129"/>
        <v/>
      </c>
      <c r="W359" s="306" t="str">
        <f t="shared" si="130"/>
        <v/>
      </c>
      <c r="X359" s="132" t="str">
        <f>IF(D359="","",Input!K359)</f>
        <v/>
      </c>
      <c r="Y359" s="288" t="str">
        <f t="shared" si="131"/>
        <v/>
      </c>
      <c r="Z359" s="309" t="str">
        <f t="shared" si="132"/>
        <v/>
      </c>
      <c r="AA359" s="56" t="str">
        <f t="shared" si="133"/>
        <v/>
      </c>
      <c r="AB359" s="56" t="str">
        <f>IF(D359="","",Input!N359)</f>
        <v/>
      </c>
      <c r="AC359" s="56" t="str">
        <f t="shared" si="134"/>
        <v/>
      </c>
      <c r="AD359" s="56" t="str">
        <f>IF(D359="","",Input!J359)</f>
        <v/>
      </c>
      <c r="AE359" s="56" t="str">
        <f t="shared" si="135"/>
        <v/>
      </c>
      <c r="AF359" s="289" t="str">
        <f t="shared" si="136"/>
        <v/>
      </c>
      <c r="AG359" s="19" t="str">
        <f t="shared" si="137"/>
        <v/>
      </c>
      <c r="AH359" s="19" t="str">
        <f t="shared" si="138"/>
        <v/>
      </c>
      <c r="AI359" s="19" t="str">
        <f t="shared" si="139"/>
        <v/>
      </c>
      <c r="AJ359" s="317" t="str">
        <f t="shared" si="140"/>
        <v/>
      </c>
      <c r="AK359" s="56" t="str">
        <f t="shared" si="141"/>
        <v/>
      </c>
      <c r="AL359" s="56" t="str">
        <f>IF(D359="","",IF(AK358&lt;'day lookup'!$I$1,MIN('day lookup'!$I$1-AK358,AJ359)))</f>
        <v/>
      </c>
      <c r="AM359" s="56" t="str">
        <f t="shared" si="142"/>
        <v/>
      </c>
      <c r="AN359" s="56" t="str">
        <f>IF(D359="","",IF(AK359&lt;'day lookup'!$I$1,0,MIN(AK359-'day lookup'!$I$1,AJ359)))</f>
        <v/>
      </c>
      <c r="AO359" s="318" t="str">
        <f t="shared" si="143"/>
        <v/>
      </c>
      <c r="AP359" s="10">
        <f>IF(Revised_Input!F359&gt;0,Revised_Input!F359,IF(Input!F359&lt;990000,Input!F359,""))</f>
        <v>0</v>
      </c>
      <c r="AQ359" s="262"/>
      <c r="AS359" s="262"/>
      <c r="AT359" s="259"/>
      <c r="AU359" s="260"/>
      <c r="BL359" s="251"/>
      <c r="BN359" s="251"/>
      <c r="BO359" s="251"/>
    </row>
    <row r="360" spans="1:67">
      <c r="A360" s="67" t="str">
        <f ca="1">OFFSET('day lookup'!$A$1,WEEKDAY(B360)-1,0)</f>
        <v>SAT</v>
      </c>
      <c r="B360" s="28">
        <f>Input!A360</f>
        <v>0</v>
      </c>
      <c r="C360" s="274" t="str">
        <f>IF(D360&lt;&gt;"",interp(D360,AreaCapacity!$A$3:$B$245,2),"")</f>
        <v/>
      </c>
      <c r="D360" s="10">
        <f>IF(AND(Revised_Input!B360&gt;0,Revised_Input!B360&lt;104000),Revised_Input!B360,IF(Input!B360&lt;990000,Input!B360,""))</f>
        <v>0</v>
      </c>
      <c r="E360" s="10">
        <f>IF(Revised_Input!G360&gt;0,Revised_Input!G360/1.9835,IF(Input!G360&lt;990000,Input!G360,""))</f>
        <v>0</v>
      </c>
      <c r="F360" s="10">
        <f>IF(Revised_Input!C360&gt;0,Revised_Input!C360,IF(Input!C360&lt;990000,Input!C360,""))</f>
        <v>0</v>
      </c>
      <c r="G360" s="10">
        <f>IF(Revised_Input!D360&gt;0,Revised_Input!D360,IF(Input!D360&lt;990000,Input!D360,""))</f>
        <v>0</v>
      </c>
      <c r="H360" s="190" t="str">
        <f t="shared" ref="H360:H386" si="144">IF(D360="","",F360-G360)</f>
        <v/>
      </c>
      <c r="I360" s="267" t="str">
        <f t="shared" ref="I360:I386" si="145">IF(D360="","",(D360-D359)/1.9835+E360+H360)</f>
        <v/>
      </c>
      <c r="J360" s="417" t="str">
        <f>IF(Input!H360="","",Input!H360)</f>
        <v/>
      </c>
      <c r="K360" s="285" t="str">
        <f t="shared" ref="K360:K386" si="146">IF(D360="","",IF(J360="Y",E360,0))</f>
        <v/>
      </c>
      <c r="L360" s="181" t="str">
        <f>IF(D360="","",IF(J360="Y",I360+G360,MIN(Input!I360,I360+G360-K360)))</f>
        <v/>
      </c>
      <c r="M360" s="181" t="str">
        <f t="shared" ref="M360:M386" si="147">IF(D360="","",MAX(L360-G360,0))</f>
        <v/>
      </c>
      <c r="N360" s="294">
        <f>IF(Revised_Input!E360&gt;0,Revised_Input!E360,IF(Input!E360&lt;990000,Input!E360,""))</f>
        <v>0</v>
      </c>
      <c r="O360" s="286" t="str">
        <f t="shared" ref="O360:O386" si="148">IF(D360="","",O359+N360*1.9835)</f>
        <v/>
      </c>
      <c r="P360" s="10" t="str">
        <f t="shared" ref="P360:P386" si="149">IF(D360="","",IF(J360="Y",N360,0))</f>
        <v/>
      </c>
      <c r="Q360" s="302" t="str">
        <f t="shared" ref="Q360:Q386" si="150">IF(D360="","",IF(J360="Y",(N360*1.9835)+Q359,Q359))</f>
        <v/>
      </c>
      <c r="R360" s="305" t="str">
        <f>IF(D360="","",IF(J360="Y",Input!M360,0))</f>
        <v/>
      </c>
      <c r="S360" s="288" t="str">
        <f t="shared" ref="S360:S386" si="151">IF(D360="","",(R360*1.9835)+S359)</f>
        <v/>
      </c>
      <c r="T360" s="285" t="str">
        <f>IF(D360="","",Input!L360)</f>
        <v/>
      </c>
      <c r="U360" s="288" t="str">
        <f t="shared" ref="U360:U386" si="152">IF(D360="","",(T360*1.9835)+U359)</f>
        <v/>
      </c>
      <c r="V360" s="287" t="str">
        <f t="shared" ref="V360:V386" si="153">IF(D360="","",R360+T360)</f>
        <v/>
      </c>
      <c r="W360" s="306" t="str">
        <f t="shared" ref="W360:W386" si="154">IF(D360="","",(V360*1.9835)+W359)</f>
        <v/>
      </c>
      <c r="X360" s="132" t="str">
        <f>IF(D360="","",Input!K360)</f>
        <v/>
      </c>
      <c r="Y360" s="288" t="str">
        <f t="shared" ref="Y360:Y386" si="155">IF(D360="","",(X360*1.9835)+Y359)</f>
        <v/>
      </c>
      <c r="Z360" s="309" t="str">
        <f t="shared" ref="Z360:Z386" si="156">IF(D360="","",Z359-X360*1.9835)</f>
        <v/>
      </c>
      <c r="AA360" s="56" t="str">
        <f t="shared" ref="AA360:AA386" si="157">IF(D360="","",M360+P360+V360+X360)</f>
        <v/>
      </c>
      <c r="AB360" s="56" t="str">
        <f>IF(D360="","",Input!N360)</f>
        <v/>
      </c>
      <c r="AC360" s="56" t="str">
        <f t="shared" ref="AC360:AC386" si="158">IF(D360="","",H360)</f>
        <v/>
      </c>
      <c r="AD360" s="56" t="str">
        <f>IF(D360="","",Input!J360)</f>
        <v/>
      </c>
      <c r="AE360" s="56" t="str">
        <f t="shared" ref="AE360:AE386" si="159">IF(D360="","",AC360-AD360)</f>
        <v/>
      </c>
      <c r="AF360" s="289" t="str">
        <f t="shared" ref="AF360:AF386" si="160">IF(D360="","",IF(F360-250&lt;0,0,F360-250))</f>
        <v/>
      </c>
      <c r="AG360" s="19" t="str">
        <f t="shared" ref="AG360:AG386" si="161">IF(D360="","",AA360-AC360+AB360)</f>
        <v/>
      </c>
      <c r="AH360" s="19" t="str">
        <f t="shared" ref="AH360:AH386" si="162">IF(D360="","",AH359+AG360)</f>
        <v/>
      </c>
      <c r="AI360" s="19" t="str">
        <f t="shared" ref="AI360:AI386" si="163">IF(D360="","",AH360*1.9835)</f>
        <v/>
      </c>
      <c r="AJ360" s="317" t="str">
        <f t="shared" ref="AJ360:AJ386" si="164">IF(D360="","",MAX(((I360-M360)-(E360-K360))*1.9835,0))</f>
        <v/>
      </c>
      <c r="AK360" s="56" t="str">
        <f t="shared" ref="AK360:AK386" si="165">IF(D360="","",AK359+AJ360)</f>
        <v/>
      </c>
      <c r="AL360" s="56" t="str">
        <f>IF(D360="","",IF(AK359&lt;'day lookup'!$I$1,MIN('day lookup'!$I$1-AK359,AJ360)))</f>
        <v/>
      </c>
      <c r="AM360" s="56" t="str">
        <f t="shared" ref="AM360:AM386" si="166">IF(D360="","",AM359+AL360)</f>
        <v/>
      </c>
      <c r="AN360" s="56" t="str">
        <f>IF(D360="","",IF(AK360&lt;'day lookup'!$I$1,0,MIN(AK360-'day lookup'!$I$1,AJ360)))</f>
        <v/>
      </c>
      <c r="AO360" s="318" t="str">
        <f t="shared" ref="AO360:AO386" si="167">IF(D360="","",AO359+AN360)</f>
        <v/>
      </c>
      <c r="AP360" s="10">
        <f>IF(Revised_Input!F360&gt;0,Revised_Input!F360,IF(Input!F360&lt;990000,Input!F360,""))</f>
        <v>0</v>
      </c>
      <c r="AQ360" s="262"/>
      <c r="AS360" s="262"/>
      <c r="AT360" s="259"/>
      <c r="AU360" s="260"/>
      <c r="BL360" s="251"/>
      <c r="BN360" s="251"/>
      <c r="BO360" s="251"/>
    </row>
    <row r="361" spans="1:67">
      <c r="A361" s="67" t="str">
        <f ca="1">OFFSET('day lookup'!$A$1,WEEKDAY(B361)-1,0)</f>
        <v>SAT</v>
      </c>
      <c r="B361" s="28">
        <f>Input!A361</f>
        <v>0</v>
      </c>
      <c r="C361" s="274" t="str">
        <f>IF(D361&lt;&gt;"",interp(D361,AreaCapacity!$A$3:$B$245,2),"")</f>
        <v/>
      </c>
      <c r="D361" s="10">
        <f>IF(AND(Revised_Input!B361&gt;0,Revised_Input!B361&lt;104000),Revised_Input!B361,IF(Input!B361&lt;990000,Input!B361,""))</f>
        <v>0</v>
      </c>
      <c r="E361" s="10">
        <f>IF(Revised_Input!G361&gt;0,Revised_Input!G361/1.9835,IF(Input!G361&lt;990000,Input!G361,""))</f>
        <v>0</v>
      </c>
      <c r="F361" s="10">
        <f>IF(Revised_Input!C361&gt;0,Revised_Input!C361,IF(Input!C361&lt;990000,Input!C361,""))</f>
        <v>0</v>
      </c>
      <c r="G361" s="10">
        <f>IF(Revised_Input!D361&gt;0,Revised_Input!D361,IF(Input!D361&lt;990000,Input!D361,""))</f>
        <v>0</v>
      </c>
      <c r="H361" s="190" t="str">
        <f t="shared" si="144"/>
        <v/>
      </c>
      <c r="I361" s="267" t="str">
        <f t="shared" si="145"/>
        <v/>
      </c>
      <c r="J361" s="417" t="str">
        <f>IF(Input!H361="","",Input!H361)</f>
        <v/>
      </c>
      <c r="K361" s="285" t="str">
        <f t="shared" si="146"/>
        <v/>
      </c>
      <c r="L361" s="181" t="str">
        <f>IF(D361="","",IF(J361="Y",I361+G361,MIN(Input!I361,I361+G361-K361)))</f>
        <v/>
      </c>
      <c r="M361" s="181" t="str">
        <f t="shared" si="147"/>
        <v/>
      </c>
      <c r="N361" s="294">
        <f>IF(Revised_Input!E361&gt;0,Revised_Input!E361,IF(Input!E361&lt;990000,Input!E361,""))</f>
        <v>0</v>
      </c>
      <c r="O361" s="286" t="str">
        <f t="shared" si="148"/>
        <v/>
      </c>
      <c r="P361" s="10" t="str">
        <f t="shared" si="149"/>
        <v/>
      </c>
      <c r="Q361" s="302" t="str">
        <f t="shared" si="150"/>
        <v/>
      </c>
      <c r="R361" s="305" t="str">
        <f>IF(D361="","",IF(J361="Y",Input!M361,0))</f>
        <v/>
      </c>
      <c r="S361" s="288" t="str">
        <f t="shared" si="151"/>
        <v/>
      </c>
      <c r="T361" s="285" t="str">
        <f>IF(D361="","",Input!L361)</f>
        <v/>
      </c>
      <c r="U361" s="288" t="str">
        <f t="shared" si="152"/>
        <v/>
      </c>
      <c r="V361" s="287" t="str">
        <f t="shared" si="153"/>
        <v/>
      </c>
      <c r="W361" s="306" t="str">
        <f t="shared" si="154"/>
        <v/>
      </c>
      <c r="X361" s="132" t="str">
        <f>IF(D361="","",Input!K361)</f>
        <v/>
      </c>
      <c r="Y361" s="288" t="str">
        <f t="shared" si="155"/>
        <v/>
      </c>
      <c r="Z361" s="309" t="str">
        <f t="shared" si="156"/>
        <v/>
      </c>
      <c r="AA361" s="56" t="str">
        <f t="shared" si="157"/>
        <v/>
      </c>
      <c r="AB361" s="56" t="str">
        <f>IF(D361="","",Input!N361)</f>
        <v/>
      </c>
      <c r="AC361" s="56" t="str">
        <f t="shared" si="158"/>
        <v/>
      </c>
      <c r="AD361" s="56" t="str">
        <f>IF(D361="","",Input!J361)</f>
        <v/>
      </c>
      <c r="AE361" s="56" t="str">
        <f t="shared" si="159"/>
        <v/>
      </c>
      <c r="AF361" s="289" t="str">
        <f t="shared" si="160"/>
        <v/>
      </c>
      <c r="AG361" s="19" t="str">
        <f t="shared" si="161"/>
        <v/>
      </c>
      <c r="AH361" s="19" t="str">
        <f t="shared" si="162"/>
        <v/>
      </c>
      <c r="AI361" s="19" t="str">
        <f t="shared" si="163"/>
        <v/>
      </c>
      <c r="AJ361" s="317" t="str">
        <f t="shared" si="164"/>
        <v/>
      </c>
      <c r="AK361" s="56" t="str">
        <f t="shared" si="165"/>
        <v/>
      </c>
      <c r="AL361" s="56" t="str">
        <f>IF(D361="","",IF(AK360&lt;'day lookup'!$I$1,MIN('day lookup'!$I$1-AK360,AJ361)))</f>
        <v/>
      </c>
      <c r="AM361" s="56" t="str">
        <f t="shared" si="166"/>
        <v/>
      </c>
      <c r="AN361" s="56" t="str">
        <f>IF(D361="","",IF(AK361&lt;'day lookup'!$I$1,0,MIN(AK361-'day lookup'!$I$1,AJ361)))</f>
        <v/>
      </c>
      <c r="AO361" s="318" t="str">
        <f t="shared" si="167"/>
        <v/>
      </c>
      <c r="AP361" s="10">
        <f>IF(Revised_Input!F361&gt;0,Revised_Input!F361,IF(Input!F361&lt;990000,Input!F361,""))</f>
        <v>0</v>
      </c>
      <c r="AQ361" s="262"/>
      <c r="AS361" s="262"/>
      <c r="AT361" s="259"/>
      <c r="AU361" s="260"/>
      <c r="BL361" s="251"/>
      <c r="BN361" s="251"/>
      <c r="BO361" s="251"/>
    </row>
    <row r="362" spans="1:67">
      <c r="A362" s="67" t="str">
        <f ca="1">OFFSET('day lookup'!$A$1,WEEKDAY(B362)-1,0)</f>
        <v>SAT</v>
      </c>
      <c r="B362" s="28">
        <f>Input!A362</f>
        <v>0</v>
      </c>
      <c r="C362" s="274" t="str">
        <f>IF(D362&lt;&gt;"",interp(D362,AreaCapacity!$A$3:$B$245,2),"")</f>
        <v/>
      </c>
      <c r="D362" s="10">
        <f>IF(AND(Revised_Input!B362&gt;0,Revised_Input!B362&lt;104000),Revised_Input!B362,IF(Input!B362&lt;990000,Input!B362,""))</f>
        <v>0</v>
      </c>
      <c r="E362" s="10">
        <f>IF(Revised_Input!G362&gt;0,Revised_Input!G362/1.9835,IF(Input!G362&lt;990000,Input!G362,""))</f>
        <v>0</v>
      </c>
      <c r="F362" s="10">
        <f>IF(Revised_Input!C362&gt;0,Revised_Input!C362,IF(Input!C362&lt;990000,Input!C362,""))</f>
        <v>0</v>
      </c>
      <c r="G362" s="10">
        <f>IF(Revised_Input!D362&gt;0,Revised_Input!D362,IF(Input!D362&lt;990000,Input!D362,""))</f>
        <v>0</v>
      </c>
      <c r="H362" s="190" t="str">
        <f t="shared" si="144"/>
        <v/>
      </c>
      <c r="I362" s="267" t="str">
        <f t="shared" si="145"/>
        <v/>
      </c>
      <c r="J362" s="417" t="str">
        <f>IF(Input!H362="","",Input!H362)</f>
        <v/>
      </c>
      <c r="K362" s="285" t="str">
        <f t="shared" si="146"/>
        <v/>
      </c>
      <c r="L362" s="181" t="str">
        <f>IF(D362="","",IF(J362="Y",I362+G362,MIN(Input!I362,I362+G362-K362)))</f>
        <v/>
      </c>
      <c r="M362" s="181" t="str">
        <f t="shared" si="147"/>
        <v/>
      </c>
      <c r="N362" s="294">
        <f>IF(Revised_Input!E362&gt;0,Revised_Input!E362,IF(Input!E362&lt;990000,Input!E362,""))</f>
        <v>0</v>
      </c>
      <c r="O362" s="286" t="str">
        <f t="shared" si="148"/>
        <v/>
      </c>
      <c r="P362" s="10" t="str">
        <f t="shared" si="149"/>
        <v/>
      </c>
      <c r="Q362" s="302" t="str">
        <f t="shared" si="150"/>
        <v/>
      </c>
      <c r="R362" s="305" t="str">
        <f>IF(D362="","",IF(J362="Y",Input!M362,0))</f>
        <v/>
      </c>
      <c r="S362" s="288" t="str">
        <f t="shared" si="151"/>
        <v/>
      </c>
      <c r="T362" s="285" t="str">
        <f>IF(D362="","",Input!L362)</f>
        <v/>
      </c>
      <c r="U362" s="288" t="str">
        <f t="shared" si="152"/>
        <v/>
      </c>
      <c r="V362" s="287" t="str">
        <f t="shared" si="153"/>
        <v/>
      </c>
      <c r="W362" s="306" t="str">
        <f t="shared" si="154"/>
        <v/>
      </c>
      <c r="X362" s="132" t="str">
        <f>IF(D362="","",Input!K362)</f>
        <v/>
      </c>
      <c r="Y362" s="288" t="str">
        <f t="shared" si="155"/>
        <v/>
      </c>
      <c r="Z362" s="309" t="str">
        <f t="shared" si="156"/>
        <v/>
      </c>
      <c r="AA362" s="56" t="str">
        <f t="shared" si="157"/>
        <v/>
      </c>
      <c r="AB362" s="56" t="str">
        <f>IF(D362="","",Input!N362)</f>
        <v/>
      </c>
      <c r="AC362" s="56" t="str">
        <f t="shared" si="158"/>
        <v/>
      </c>
      <c r="AD362" s="56" t="str">
        <f>IF(D362="","",Input!J362)</f>
        <v/>
      </c>
      <c r="AE362" s="56" t="str">
        <f t="shared" si="159"/>
        <v/>
      </c>
      <c r="AF362" s="289" t="str">
        <f t="shared" si="160"/>
        <v/>
      </c>
      <c r="AG362" s="19" t="str">
        <f t="shared" si="161"/>
        <v/>
      </c>
      <c r="AH362" s="19" t="str">
        <f t="shared" si="162"/>
        <v/>
      </c>
      <c r="AI362" s="19" t="str">
        <f t="shared" si="163"/>
        <v/>
      </c>
      <c r="AJ362" s="317" t="str">
        <f t="shared" si="164"/>
        <v/>
      </c>
      <c r="AK362" s="56" t="str">
        <f t="shared" si="165"/>
        <v/>
      </c>
      <c r="AL362" s="56" t="str">
        <f>IF(D362="","",IF(AK361&lt;'day lookup'!$I$1,MIN('day lookup'!$I$1-AK361,AJ362)))</f>
        <v/>
      </c>
      <c r="AM362" s="56" t="str">
        <f t="shared" si="166"/>
        <v/>
      </c>
      <c r="AN362" s="56" t="str">
        <f>IF(D362="","",IF(AK362&lt;'day lookup'!$I$1,0,MIN(AK362-'day lookup'!$I$1,AJ362)))</f>
        <v/>
      </c>
      <c r="AO362" s="318" t="str">
        <f t="shared" si="167"/>
        <v/>
      </c>
      <c r="AP362" s="10">
        <f>IF(Revised_Input!F362&gt;0,Revised_Input!F362,IF(Input!F362&lt;990000,Input!F362,""))</f>
        <v>0</v>
      </c>
      <c r="AQ362" s="262"/>
      <c r="AS362" s="262"/>
      <c r="AT362" s="259"/>
      <c r="AU362" s="260"/>
      <c r="BL362" s="251"/>
      <c r="BN362" s="251"/>
      <c r="BO362" s="251"/>
    </row>
    <row r="363" spans="1:67">
      <c r="A363" s="67" t="str">
        <f ca="1">OFFSET('day lookup'!$A$1,WEEKDAY(B363)-1,0)</f>
        <v>SAT</v>
      </c>
      <c r="B363" s="28">
        <f>Input!A363</f>
        <v>0</v>
      </c>
      <c r="C363" s="274" t="str">
        <f>IF(D363&lt;&gt;"",interp(D363,AreaCapacity!$A$3:$B$245,2),"")</f>
        <v/>
      </c>
      <c r="D363" s="10">
        <f>IF(AND(Revised_Input!B363&gt;0,Revised_Input!B363&lt;104000),Revised_Input!B363,IF(Input!B363&lt;990000,Input!B363,""))</f>
        <v>0</v>
      </c>
      <c r="E363" s="10">
        <f>IF(Revised_Input!G363&gt;0,Revised_Input!G363/1.9835,IF(Input!G363&lt;990000,Input!G363,""))</f>
        <v>0</v>
      </c>
      <c r="F363" s="10">
        <f>IF(Revised_Input!C363&gt;0,Revised_Input!C363,IF(Input!C363&lt;990000,Input!C363,""))</f>
        <v>0</v>
      </c>
      <c r="G363" s="10">
        <f>IF(Revised_Input!D363&gt;0,Revised_Input!D363,IF(Input!D363&lt;990000,Input!D363,""))</f>
        <v>0</v>
      </c>
      <c r="H363" s="190" t="str">
        <f t="shared" si="144"/>
        <v/>
      </c>
      <c r="I363" s="267" t="str">
        <f t="shared" si="145"/>
        <v/>
      </c>
      <c r="J363" s="417" t="str">
        <f>IF(Input!H363="","",Input!H363)</f>
        <v/>
      </c>
      <c r="K363" s="285" t="str">
        <f t="shared" si="146"/>
        <v/>
      </c>
      <c r="L363" s="181" t="str">
        <f>IF(D363="","",IF(J363="Y",I363+G363,MIN(Input!I363,I363+G363-K363)))</f>
        <v/>
      </c>
      <c r="M363" s="181" t="str">
        <f t="shared" si="147"/>
        <v/>
      </c>
      <c r="N363" s="294">
        <f>IF(Revised_Input!E363&gt;0,Revised_Input!E363,IF(Input!E363&lt;990000,Input!E363,""))</f>
        <v>0</v>
      </c>
      <c r="O363" s="286" t="str">
        <f t="shared" si="148"/>
        <v/>
      </c>
      <c r="P363" s="10" t="str">
        <f t="shared" si="149"/>
        <v/>
      </c>
      <c r="Q363" s="302" t="str">
        <f t="shared" si="150"/>
        <v/>
      </c>
      <c r="R363" s="305" t="str">
        <f>IF(D363="","",IF(J363="Y",Input!M363,0))</f>
        <v/>
      </c>
      <c r="S363" s="288" t="str">
        <f t="shared" si="151"/>
        <v/>
      </c>
      <c r="T363" s="285" t="str">
        <f>IF(D363="","",Input!L363)</f>
        <v/>
      </c>
      <c r="U363" s="288" t="str">
        <f t="shared" si="152"/>
        <v/>
      </c>
      <c r="V363" s="287" t="str">
        <f t="shared" si="153"/>
        <v/>
      </c>
      <c r="W363" s="306" t="str">
        <f t="shared" si="154"/>
        <v/>
      </c>
      <c r="X363" s="132" t="str">
        <f>IF(D363="","",Input!K363)</f>
        <v/>
      </c>
      <c r="Y363" s="288" t="str">
        <f t="shared" si="155"/>
        <v/>
      </c>
      <c r="Z363" s="309" t="str">
        <f t="shared" si="156"/>
        <v/>
      </c>
      <c r="AA363" s="56" t="str">
        <f t="shared" si="157"/>
        <v/>
      </c>
      <c r="AB363" s="56" t="str">
        <f>IF(D363="","",Input!N363)</f>
        <v/>
      </c>
      <c r="AC363" s="56" t="str">
        <f t="shared" si="158"/>
        <v/>
      </c>
      <c r="AD363" s="56" t="str">
        <f>IF(D363="","",Input!J363)</f>
        <v/>
      </c>
      <c r="AE363" s="56" t="str">
        <f t="shared" si="159"/>
        <v/>
      </c>
      <c r="AF363" s="289" t="str">
        <f t="shared" si="160"/>
        <v/>
      </c>
      <c r="AG363" s="19" t="str">
        <f t="shared" si="161"/>
        <v/>
      </c>
      <c r="AH363" s="19" t="str">
        <f t="shared" si="162"/>
        <v/>
      </c>
      <c r="AI363" s="19" t="str">
        <f t="shared" si="163"/>
        <v/>
      </c>
      <c r="AJ363" s="317" t="str">
        <f t="shared" si="164"/>
        <v/>
      </c>
      <c r="AK363" s="56" t="str">
        <f t="shared" si="165"/>
        <v/>
      </c>
      <c r="AL363" s="56" t="str">
        <f>IF(D363="","",IF(AK362&lt;'day lookup'!$I$1,MIN('day lookup'!$I$1-AK362,AJ363)))</f>
        <v/>
      </c>
      <c r="AM363" s="56" t="str">
        <f t="shared" si="166"/>
        <v/>
      </c>
      <c r="AN363" s="56" t="str">
        <f>IF(D363="","",IF(AK363&lt;'day lookup'!$I$1,0,MIN(AK363-'day lookup'!$I$1,AJ363)))</f>
        <v/>
      </c>
      <c r="AO363" s="318" t="str">
        <f t="shared" si="167"/>
        <v/>
      </c>
      <c r="AP363" s="10">
        <f>IF(Revised_Input!F363&gt;0,Revised_Input!F363,IF(Input!F363&lt;990000,Input!F363,""))</f>
        <v>0</v>
      </c>
      <c r="AQ363" s="262"/>
      <c r="AS363" s="262"/>
      <c r="AT363" s="259"/>
      <c r="AU363" s="260"/>
      <c r="BL363" s="251"/>
      <c r="BN363" s="251"/>
      <c r="BO363" s="251"/>
    </row>
    <row r="364" spans="1:67">
      <c r="A364" s="67" t="str">
        <f ca="1">OFFSET('day lookup'!$A$1,WEEKDAY(B364)-1,0)</f>
        <v>SAT</v>
      </c>
      <c r="B364" s="28">
        <f>Input!A364</f>
        <v>0</v>
      </c>
      <c r="C364" s="274" t="str">
        <f>IF(D364&lt;&gt;"",interp(D364,AreaCapacity!$A$3:$B$245,2),"")</f>
        <v/>
      </c>
      <c r="D364" s="10">
        <f>IF(AND(Revised_Input!B364&gt;0,Revised_Input!B364&lt;104000),Revised_Input!B364,IF(Input!B364&lt;990000,Input!B364,""))</f>
        <v>0</v>
      </c>
      <c r="E364" s="10">
        <f>IF(Revised_Input!G364&gt;0,Revised_Input!G364/1.9835,IF(Input!G364&lt;990000,Input!G364,""))</f>
        <v>0</v>
      </c>
      <c r="F364" s="10">
        <f>IF(Revised_Input!C364&gt;0,Revised_Input!C364,IF(Input!C364&lt;990000,Input!C364,""))</f>
        <v>0</v>
      </c>
      <c r="G364" s="10">
        <f>IF(Revised_Input!D364&gt;0,Revised_Input!D364,IF(Input!D364&lt;990000,Input!D364,""))</f>
        <v>0</v>
      </c>
      <c r="H364" s="190" t="str">
        <f t="shared" si="144"/>
        <v/>
      </c>
      <c r="I364" s="267" t="str">
        <f t="shared" si="145"/>
        <v/>
      </c>
      <c r="J364" s="417" t="str">
        <f>IF(Input!H364="","",Input!H364)</f>
        <v/>
      </c>
      <c r="K364" s="285" t="str">
        <f t="shared" si="146"/>
        <v/>
      </c>
      <c r="L364" s="181" t="str">
        <f>IF(D364="","",IF(J364="Y",I364+G364,MIN(Input!I364,I364+G364-K364)))</f>
        <v/>
      </c>
      <c r="M364" s="181" t="str">
        <f t="shared" si="147"/>
        <v/>
      </c>
      <c r="N364" s="294">
        <f>IF(Revised_Input!E364&gt;0,Revised_Input!E364,IF(Input!E364&lt;990000,Input!E364,""))</f>
        <v>0</v>
      </c>
      <c r="O364" s="286" t="str">
        <f t="shared" si="148"/>
        <v/>
      </c>
      <c r="P364" s="10" t="str">
        <f t="shared" si="149"/>
        <v/>
      </c>
      <c r="Q364" s="302" t="str">
        <f t="shared" si="150"/>
        <v/>
      </c>
      <c r="R364" s="305" t="str">
        <f>IF(D364="","",IF(J364="Y",Input!M364,0))</f>
        <v/>
      </c>
      <c r="S364" s="288" t="str">
        <f t="shared" si="151"/>
        <v/>
      </c>
      <c r="T364" s="285" t="str">
        <f>IF(D364="","",Input!L364)</f>
        <v/>
      </c>
      <c r="U364" s="288" t="str">
        <f t="shared" si="152"/>
        <v/>
      </c>
      <c r="V364" s="287" t="str">
        <f t="shared" si="153"/>
        <v/>
      </c>
      <c r="W364" s="306" t="str">
        <f t="shared" si="154"/>
        <v/>
      </c>
      <c r="X364" s="132" t="str">
        <f>IF(D364="","",Input!K364)</f>
        <v/>
      </c>
      <c r="Y364" s="288" t="str">
        <f t="shared" si="155"/>
        <v/>
      </c>
      <c r="Z364" s="309" t="str">
        <f t="shared" si="156"/>
        <v/>
      </c>
      <c r="AA364" s="56" t="str">
        <f t="shared" si="157"/>
        <v/>
      </c>
      <c r="AB364" s="56" t="str">
        <f>IF(D364="","",Input!N364)</f>
        <v/>
      </c>
      <c r="AC364" s="56" t="str">
        <f t="shared" si="158"/>
        <v/>
      </c>
      <c r="AD364" s="56" t="str">
        <f>IF(D364="","",Input!J364)</f>
        <v/>
      </c>
      <c r="AE364" s="56" t="str">
        <f t="shared" si="159"/>
        <v/>
      </c>
      <c r="AF364" s="289" t="str">
        <f t="shared" si="160"/>
        <v/>
      </c>
      <c r="AG364" s="19" t="str">
        <f t="shared" si="161"/>
        <v/>
      </c>
      <c r="AH364" s="19" t="str">
        <f t="shared" si="162"/>
        <v/>
      </c>
      <c r="AI364" s="19" t="str">
        <f t="shared" si="163"/>
        <v/>
      </c>
      <c r="AJ364" s="317" t="str">
        <f t="shared" si="164"/>
        <v/>
      </c>
      <c r="AK364" s="56" t="str">
        <f t="shared" si="165"/>
        <v/>
      </c>
      <c r="AL364" s="56" t="str">
        <f>IF(D364="","",IF(AK363&lt;'day lookup'!$I$1,MIN('day lookup'!$I$1-AK363,AJ364)))</f>
        <v/>
      </c>
      <c r="AM364" s="56" t="str">
        <f t="shared" si="166"/>
        <v/>
      </c>
      <c r="AN364" s="56" t="str">
        <f>IF(D364="","",IF(AK364&lt;'day lookup'!$I$1,0,MIN(AK364-'day lookup'!$I$1,AJ364)))</f>
        <v/>
      </c>
      <c r="AO364" s="318" t="str">
        <f t="shared" si="167"/>
        <v/>
      </c>
      <c r="AP364" s="10">
        <f>IF(Revised_Input!F364&gt;0,Revised_Input!F364,IF(Input!F364&lt;990000,Input!F364,""))</f>
        <v>0</v>
      </c>
      <c r="AQ364" s="262"/>
      <c r="AS364" s="262"/>
      <c r="AT364" s="259"/>
      <c r="AU364" s="260"/>
      <c r="BL364" s="251"/>
      <c r="BN364" s="251"/>
      <c r="BO364" s="251"/>
    </row>
    <row r="365" spans="1:67">
      <c r="A365" s="67" t="str">
        <f ca="1">OFFSET('day lookup'!$A$1,WEEKDAY(B365)-1,0)</f>
        <v>SAT</v>
      </c>
      <c r="B365" s="28">
        <f>Input!A365</f>
        <v>0</v>
      </c>
      <c r="C365" s="274" t="str">
        <f>IF(D365&lt;&gt;"",interp(D365,AreaCapacity!$A$3:$B$245,2),"")</f>
        <v/>
      </c>
      <c r="D365" s="10">
        <f>IF(AND(Revised_Input!B365&gt;0,Revised_Input!B365&lt;104000),Revised_Input!B365,IF(Input!B365&lt;990000,Input!B365,""))</f>
        <v>0</v>
      </c>
      <c r="E365" s="10">
        <f>IF(Revised_Input!G365&gt;0,Revised_Input!G365/1.9835,IF(Input!G365&lt;990000,Input!G365,""))</f>
        <v>0</v>
      </c>
      <c r="F365" s="10">
        <f>IF(Revised_Input!C365&gt;0,Revised_Input!C365,IF(Input!C365&lt;990000,Input!C365,""))</f>
        <v>0</v>
      </c>
      <c r="G365" s="10">
        <f>IF(Revised_Input!D365&gt;0,Revised_Input!D365,IF(Input!D365&lt;990000,Input!D365,""))</f>
        <v>0</v>
      </c>
      <c r="H365" s="190" t="str">
        <f t="shared" si="144"/>
        <v/>
      </c>
      <c r="I365" s="267" t="str">
        <f t="shared" si="145"/>
        <v/>
      </c>
      <c r="J365" s="417" t="str">
        <f>IF(Input!H365="","",Input!H365)</f>
        <v/>
      </c>
      <c r="K365" s="285" t="str">
        <f t="shared" si="146"/>
        <v/>
      </c>
      <c r="L365" s="181" t="str">
        <f>IF(D365="","",IF(J365="Y",I365+G365,MIN(Input!I365,I365+G365-K365)))</f>
        <v/>
      </c>
      <c r="M365" s="181" t="str">
        <f t="shared" si="147"/>
        <v/>
      </c>
      <c r="N365" s="294">
        <f>IF(Revised_Input!E365&gt;0,Revised_Input!E365,IF(Input!E365&lt;990000,Input!E365,""))</f>
        <v>0</v>
      </c>
      <c r="O365" s="286" t="str">
        <f t="shared" si="148"/>
        <v/>
      </c>
      <c r="P365" s="10" t="str">
        <f t="shared" si="149"/>
        <v/>
      </c>
      <c r="Q365" s="302" t="str">
        <f t="shared" si="150"/>
        <v/>
      </c>
      <c r="R365" s="305" t="str">
        <f>IF(D365="","",IF(J365="Y",Input!M365,0))</f>
        <v/>
      </c>
      <c r="S365" s="288" t="str">
        <f t="shared" si="151"/>
        <v/>
      </c>
      <c r="T365" s="285" t="str">
        <f>IF(D365="","",Input!L365)</f>
        <v/>
      </c>
      <c r="U365" s="288" t="str">
        <f t="shared" si="152"/>
        <v/>
      </c>
      <c r="V365" s="287" t="str">
        <f t="shared" si="153"/>
        <v/>
      </c>
      <c r="W365" s="306" t="str">
        <f t="shared" si="154"/>
        <v/>
      </c>
      <c r="X365" s="132" t="str">
        <f>IF(D365="","",Input!K365)</f>
        <v/>
      </c>
      <c r="Y365" s="288" t="str">
        <f t="shared" si="155"/>
        <v/>
      </c>
      <c r="Z365" s="309" t="str">
        <f t="shared" si="156"/>
        <v/>
      </c>
      <c r="AA365" s="56" t="str">
        <f t="shared" si="157"/>
        <v/>
      </c>
      <c r="AB365" s="56" t="str">
        <f>IF(D365="","",Input!N365)</f>
        <v/>
      </c>
      <c r="AC365" s="56" t="str">
        <f t="shared" si="158"/>
        <v/>
      </c>
      <c r="AD365" s="56" t="str">
        <f>IF(D365="","",Input!J365)</f>
        <v/>
      </c>
      <c r="AE365" s="56" t="str">
        <f t="shared" si="159"/>
        <v/>
      </c>
      <c r="AF365" s="289" t="str">
        <f t="shared" si="160"/>
        <v/>
      </c>
      <c r="AG365" s="19" t="str">
        <f t="shared" si="161"/>
        <v/>
      </c>
      <c r="AH365" s="19" t="str">
        <f t="shared" si="162"/>
        <v/>
      </c>
      <c r="AI365" s="19" t="str">
        <f t="shared" si="163"/>
        <v/>
      </c>
      <c r="AJ365" s="317" t="str">
        <f t="shared" si="164"/>
        <v/>
      </c>
      <c r="AK365" s="56" t="str">
        <f t="shared" si="165"/>
        <v/>
      </c>
      <c r="AL365" s="56" t="str">
        <f>IF(D365="","",IF(AK364&lt;'day lookup'!$I$1,MIN('day lookup'!$I$1-AK364,AJ365)))</f>
        <v/>
      </c>
      <c r="AM365" s="56" t="str">
        <f t="shared" si="166"/>
        <v/>
      </c>
      <c r="AN365" s="56" t="str">
        <f>IF(D365="","",IF(AK365&lt;'day lookup'!$I$1,0,MIN(AK365-'day lookup'!$I$1,AJ365)))</f>
        <v/>
      </c>
      <c r="AO365" s="318" t="str">
        <f t="shared" si="167"/>
        <v/>
      </c>
      <c r="AP365" s="10">
        <f>IF(Revised_Input!F365&gt;0,Revised_Input!F365,IF(Input!F365&lt;990000,Input!F365,""))</f>
        <v>0</v>
      </c>
      <c r="AQ365" s="262"/>
      <c r="AS365" s="262"/>
      <c r="AT365" s="259"/>
      <c r="AU365" s="260"/>
      <c r="BL365" s="251"/>
      <c r="BN365" s="251"/>
      <c r="BO365" s="251"/>
    </row>
    <row r="366" spans="1:67">
      <c r="A366" s="67" t="str">
        <f ca="1">OFFSET('day lookup'!$A$1,WEEKDAY(B366)-1,0)</f>
        <v>SAT</v>
      </c>
      <c r="B366" s="28">
        <f>Input!A366</f>
        <v>0</v>
      </c>
      <c r="C366" s="274" t="str">
        <f>IF(D366&lt;&gt;"",interp(D366,AreaCapacity!$A$3:$B$245,2),"")</f>
        <v/>
      </c>
      <c r="D366" s="10">
        <f>IF(AND(Revised_Input!B366&gt;0,Revised_Input!B366&lt;104000),Revised_Input!B366,IF(Input!B366&lt;990000,Input!B366,""))</f>
        <v>0</v>
      </c>
      <c r="E366" s="10">
        <f>IF(Revised_Input!G366&gt;0,Revised_Input!G366/1.9835,IF(Input!G366&lt;990000,Input!G366,""))</f>
        <v>0</v>
      </c>
      <c r="F366" s="10">
        <f>IF(Revised_Input!C366&gt;0,Revised_Input!C366,IF(Input!C366&lt;990000,Input!C366,""))</f>
        <v>0</v>
      </c>
      <c r="G366" s="10">
        <f>IF(Revised_Input!D366&gt;0,Revised_Input!D366,IF(Input!D366&lt;990000,Input!D366,""))</f>
        <v>0</v>
      </c>
      <c r="H366" s="190" t="str">
        <f t="shared" si="144"/>
        <v/>
      </c>
      <c r="I366" s="267" t="str">
        <f t="shared" si="145"/>
        <v/>
      </c>
      <c r="J366" s="417" t="str">
        <f>IF(Input!H366="","",Input!H366)</f>
        <v/>
      </c>
      <c r="K366" s="285" t="str">
        <f t="shared" si="146"/>
        <v/>
      </c>
      <c r="L366" s="181" t="str">
        <f>IF(D366="","",IF(J366="Y",I366+G366,MIN(Input!I366,I366+G366-K366)))</f>
        <v/>
      </c>
      <c r="M366" s="181" t="str">
        <f t="shared" si="147"/>
        <v/>
      </c>
      <c r="N366" s="294">
        <f>IF(Revised_Input!E366&gt;0,Revised_Input!E366,IF(Input!E366&lt;990000,Input!E366,""))</f>
        <v>0</v>
      </c>
      <c r="O366" s="286" t="str">
        <f t="shared" si="148"/>
        <v/>
      </c>
      <c r="P366" s="10" t="str">
        <f t="shared" si="149"/>
        <v/>
      </c>
      <c r="Q366" s="302" t="str">
        <f t="shared" si="150"/>
        <v/>
      </c>
      <c r="R366" s="305" t="str">
        <f>IF(D366="","",IF(J366="Y",Input!M366,0))</f>
        <v/>
      </c>
      <c r="S366" s="288" t="str">
        <f t="shared" si="151"/>
        <v/>
      </c>
      <c r="T366" s="285" t="str">
        <f>IF(D366="","",Input!L366)</f>
        <v/>
      </c>
      <c r="U366" s="288" t="str">
        <f t="shared" si="152"/>
        <v/>
      </c>
      <c r="V366" s="287" t="str">
        <f t="shared" si="153"/>
        <v/>
      </c>
      <c r="W366" s="306" t="str">
        <f t="shared" si="154"/>
        <v/>
      </c>
      <c r="X366" s="132" t="str">
        <f>IF(D366="","",Input!K366)</f>
        <v/>
      </c>
      <c r="Y366" s="288" t="str">
        <f t="shared" si="155"/>
        <v/>
      </c>
      <c r="Z366" s="309" t="str">
        <f t="shared" si="156"/>
        <v/>
      </c>
      <c r="AA366" s="56" t="str">
        <f t="shared" si="157"/>
        <v/>
      </c>
      <c r="AB366" s="56" t="str">
        <f>IF(D366="","",Input!N366)</f>
        <v/>
      </c>
      <c r="AC366" s="56" t="str">
        <f t="shared" si="158"/>
        <v/>
      </c>
      <c r="AD366" s="56" t="str">
        <f>IF(D366="","",Input!J366)</f>
        <v/>
      </c>
      <c r="AE366" s="56" t="str">
        <f t="shared" si="159"/>
        <v/>
      </c>
      <c r="AF366" s="289" t="str">
        <f t="shared" si="160"/>
        <v/>
      </c>
      <c r="AG366" s="19" t="str">
        <f t="shared" si="161"/>
        <v/>
      </c>
      <c r="AH366" s="19" t="str">
        <f t="shared" si="162"/>
        <v/>
      </c>
      <c r="AI366" s="19" t="str">
        <f t="shared" si="163"/>
        <v/>
      </c>
      <c r="AJ366" s="317" t="str">
        <f t="shared" si="164"/>
        <v/>
      </c>
      <c r="AK366" s="56" t="str">
        <f t="shared" si="165"/>
        <v/>
      </c>
      <c r="AL366" s="56" t="str">
        <f>IF(D366="","",IF(AK365&lt;'day lookup'!$I$1,MIN('day lookup'!$I$1-AK365,AJ366)))</f>
        <v/>
      </c>
      <c r="AM366" s="56" t="str">
        <f t="shared" si="166"/>
        <v/>
      </c>
      <c r="AN366" s="56" t="str">
        <f>IF(D366="","",IF(AK366&lt;'day lookup'!$I$1,0,MIN(AK366-'day lookup'!$I$1,AJ366)))</f>
        <v/>
      </c>
      <c r="AO366" s="318" t="str">
        <f t="shared" si="167"/>
        <v/>
      </c>
      <c r="AP366" s="10">
        <f>IF(Revised_Input!F366&gt;0,Revised_Input!F366,IF(Input!F366&lt;990000,Input!F366,""))</f>
        <v>0</v>
      </c>
      <c r="AQ366" s="262"/>
      <c r="AS366" s="262"/>
      <c r="AT366" s="259"/>
      <c r="AU366" s="260"/>
      <c r="BL366" s="251"/>
      <c r="BN366" s="251"/>
      <c r="BO366" s="251"/>
    </row>
    <row r="367" spans="1:67">
      <c r="A367" s="67" t="str">
        <f ca="1">OFFSET('day lookup'!$A$1,WEEKDAY(B367)-1,0)</f>
        <v>SAT</v>
      </c>
      <c r="B367" s="28">
        <f>Input!A367</f>
        <v>0</v>
      </c>
      <c r="C367" s="274" t="str">
        <f>IF(D367&lt;&gt;"",interp(D367,AreaCapacity!$A$3:$B$245,2),"")</f>
        <v/>
      </c>
      <c r="D367" s="10">
        <f>IF(AND(Revised_Input!B367&gt;0,Revised_Input!B367&lt;104000),Revised_Input!B367,IF(Input!B367&lt;990000,Input!B367,""))</f>
        <v>0</v>
      </c>
      <c r="E367" s="10">
        <f>IF(Revised_Input!G367&gt;0,Revised_Input!G367/1.9835,IF(Input!G367&lt;990000,Input!G367,""))</f>
        <v>0</v>
      </c>
      <c r="F367" s="10">
        <f>IF(Revised_Input!C367&gt;0,Revised_Input!C367,IF(Input!C367&lt;990000,Input!C367,""))</f>
        <v>0</v>
      </c>
      <c r="G367" s="10">
        <f>IF(Revised_Input!D367&gt;0,Revised_Input!D367,IF(Input!D367&lt;990000,Input!D367,""))</f>
        <v>0</v>
      </c>
      <c r="H367" s="190" t="str">
        <f t="shared" si="144"/>
        <v/>
      </c>
      <c r="I367" s="267" t="str">
        <f t="shared" si="145"/>
        <v/>
      </c>
      <c r="J367" s="417" t="str">
        <f>IF(Input!H367="","",Input!H367)</f>
        <v/>
      </c>
      <c r="K367" s="285" t="str">
        <f t="shared" si="146"/>
        <v/>
      </c>
      <c r="L367" s="181" t="str">
        <f>IF(D367="","",IF(J367="Y",I367+G367,MIN(Input!I367,I367+G367-K367)))</f>
        <v/>
      </c>
      <c r="M367" s="181" t="str">
        <f t="shared" si="147"/>
        <v/>
      </c>
      <c r="N367" s="294">
        <f>IF(Revised_Input!E367&gt;0,Revised_Input!E367,IF(Input!E367&lt;990000,Input!E367,""))</f>
        <v>0</v>
      </c>
      <c r="O367" s="286" t="str">
        <f t="shared" si="148"/>
        <v/>
      </c>
      <c r="P367" s="10" t="str">
        <f t="shared" si="149"/>
        <v/>
      </c>
      <c r="Q367" s="302" t="str">
        <f t="shared" si="150"/>
        <v/>
      </c>
      <c r="R367" s="305" t="str">
        <f>IF(D367="","",IF(J367="Y",Input!M367,0))</f>
        <v/>
      </c>
      <c r="S367" s="288" t="str">
        <f t="shared" si="151"/>
        <v/>
      </c>
      <c r="T367" s="285" t="str">
        <f>IF(D367="","",Input!L367)</f>
        <v/>
      </c>
      <c r="U367" s="288" t="str">
        <f t="shared" si="152"/>
        <v/>
      </c>
      <c r="V367" s="287" t="str">
        <f t="shared" si="153"/>
        <v/>
      </c>
      <c r="W367" s="306" t="str">
        <f t="shared" si="154"/>
        <v/>
      </c>
      <c r="X367" s="132" t="str">
        <f>IF(D367="","",Input!K367)</f>
        <v/>
      </c>
      <c r="Y367" s="288" t="str">
        <f t="shared" si="155"/>
        <v/>
      </c>
      <c r="Z367" s="309" t="str">
        <f t="shared" si="156"/>
        <v/>
      </c>
      <c r="AA367" s="56" t="str">
        <f t="shared" si="157"/>
        <v/>
      </c>
      <c r="AB367" s="56" t="str">
        <f>IF(D367="","",Input!N367)</f>
        <v/>
      </c>
      <c r="AC367" s="56" t="str">
        <f t="shared" si="158"/>
        <v/>
      </c>
      <c r="AD367" s="56" t="str">
        <f>IF(D367="","",Input!J367)</f>
        <v/>
      </c>
      <c r="AE367" s="56" t="str">
        <f t="shared" si="159"/>
        <v/>
      </c>
      <c r="AF367" s="289" t="str">
        <f t="shared" si="160"/>
        <v/>
      </c>
      <c r="AG367" s="19" t="str">
        <f t="shared" si="161"/>
        <v/>
      </c>
      <c r="AH367" s="19" t="str">
        <f t="shared" si="162"/>
        <v/>
      </c>
      <c r="AI367" s="19" t="str">
        <f t="shared" si="163"/>
        <v/>
      </c>
      <c r="AJ367" s="317" t="str">
        <f t="shared" si="164"/>
        <v/>
      </c>
      <c r="AK367" s="56" t="str">
        <f t="shared" si="165"/>
        <v/>
      </c>
      <c r="AL367" s="56" t="str">
        <f>IF(D367="","",IF(AK366&lt;'day lookup'!$I$1,MIN('day lookup'!$I$1-AK366,AJ367)))</f>
        <v/>
      </c>
      <c r="AM367" s="56" t="str">
        <f t="shared" si="166"/>
        <v/>
      </c>
      <c r="AN367" s="56" t="str">
        <f>IF(D367="","",IF(AK367&lt;'day lookup'!$I$1,0,MIN(AK367-'day lookup'!$I$1,AJ367)))</f>
        <v/>
      </c>
      <c r="AO367" s="318" t="str">
        <f t="shared" si="167"/>
        <v/>
      </c>
      <c r="AP367" s="10">
        <f>IF(Revised_Input!F367&gt;0,Revised_Input!F367,IF(Input!F367&lt;990000,Input!F367,""))</f>
        <v>0</v>
      </c>
      <c r="AQ367" s="262"/>
      <c r="AS367" s="262"/>
      <c r="AT367" s="259"/>
      <c r="AU367" s="260"/>
      <c r="BL367" s="251"/>
      <c r="BN367" s="251"/>
      <c r="BO367" s="251"/>
    </row>
    <row r="368" spans="1:67">
      <c r="A368" s="67" t="str">
        <f ca="1">OFFSET('day lookup'!$A$1,WEEKDAY(B368)-1,0)</f>
        <v>SAT</v>
      </c>
      <c r="B368" s="28">
        <f>Input!A368</f>
        <v>0</v>
      </c>
      <c r="C368" s="274" t="str">
        <f>IF(D368&lt;&gt;"",interp(D368,AreaCapacity!$A$3:$B$245,2),"")</f>
        <v/>
      </c>
      <c r="D368" s="10">
        <f>IF(AND(Revised_Input!B368&gt;0,Revised_Input!B368&lt;104000),Revised_Input!B368,IF(Input!B368&lt;990000,Input!B368,""))</f>
        <v>0</v>
      </c>
      <c r="E368" s="10">
        <f>IF(Revised_Input!G368&gt;0,Revised_Input!G368/1.9835,IF(Input!G368&lt;990000,Input!G368,""))</f>
        <v>0</v>
      </c>
      <c r="F368" s="10">
        <f>IF(Revised_Input!C368&gt;0,Revised_Input!C368,IF(Input!C368&lt;990000,Input!C368,""))</f>
        <v>0</v>
      </c>
      <c r="G368" s="10">
        <f>IF(Revised_Input!D368&gt;0,Revised_Input!D368,IF(Input!D368&lt;990000,Input!D368,""))</f>
        <v>0</v>
      </c>
      <c r="H368" s="190" t="str">
        <f t="shared" si="144"/>
        <v/>
      </c>
      <c r="I368" s="267" t="str">
        <f t="shared" si="145"/>
        <v/>
      </c>
      <c r="J368" s="417" t="str">
        <f>IF(Input!H368="","",Input!H368)</f>
        <v/>
      </c>
      <c r="K368" s="285" t="str">
        <f t="shared" si="146"/>
        <v/>
      </c>
      <c r="L368" s="181" t="str">
        <f>IF(D368="","",IF(J368="Y",I368+G368,MIN(Input!I368,I368+G368-K368)))</f>
        <v/>
      </c>
      <c r="M368" s="181" t="str">
        <f t="shared" si="147"/>
        <v/>
      </c>
      <c r="N368" s="294">
        <f>IF(Revised_Input!E368&gt;0,Revised_Input!E368,IF(Input!E368&lt;990000,Input!E368,""))</f>
        <v>0</v>
      </c>
      <c r="O368" s="286" t="str">
        <f t="shared" si="148"/>
        <v/>
      </c>
      <c r="P368" s="10" t="str">
        <f t="shared" si="149"/>
        <v/>
      </c>
      <c r="Q368" s="302" t="str">
        <f t="shared" si="150"/>
        <v/>
      </c>
      <c r="R368" s="305" t="str">
        <f>IF(D368="","",IF(J368="Y",Input!M368,0))</f>
        <v/>
      </c>
      <c r="S368" s="288" t="str">
        <f t="shared" si="151"/>
        <v/>
      </c>
      <c r="T368" s="285" t="str">
        <f>IF(D368="","",Input!L368)</f>
        <v/>
      </c>
      <c r="U368" s="288" t="str">
        <f t="shared" si="152"/>
        <v/>
      </c>
      <c r="V368" s="287" t="str">
        <f t="shared" si="153"/>
        <v/>
      </c>
      <c r="W368" s="306" t="str">
        <f t="shared" si="154"/>
        <v/>
      </c>
      <c r="X368" s="132" t="str">
        <f>IF(D368="","",Input!K368)</f>
        <v/>
      </c>
      <c r="Y368" s="288" t="str">
        <f t="shared" si="155"/>
        <v/>
      </c>
      <c r="Z368" s="309" t="str">
        <f t="shared" si="156"/>
        <v/>
      </c>
      <c r="AA368" s="56" t="str">
        <f t="shared" si="157"/>
        <v/>
      </c>
      <c r="AB368" s="56" t="str">
        <f>IF(D368="","",Input!N368)</f>
        <v/>
      </c>
      <c r="AC368" s="56" t="str">
        <f t="shared" si="158"/>
        <v/>
      </c>
      <c r="AD368" s="56" t="str">
        <f>IF(D368="","",Input!J368)</f>
        <v/>
      </c>
      <c r="AE368" s="56" t="str">
        <f t="shared" si="159"/>
        <v/>
      </c>
      <c r="AF368" s="289" t="str">
        <f t="shared" si="160"/>
        <v/>
      </c>
      <c r="AG368" s="19" t="str">
        <f t="shared" si="161"/>
        <v/>
      </c>
      <c r="AH368" s="19" t="str">
        <f t="shared" si="162"/>
        <v/>
      </c>
      <c r="AI368" s="19" t="str">
        <f t="shared" si="163"/>
        <v/>
      </c>
      <c r="AJ368" s="317" t="str">
        <f t="shared" si="164"/>
        <v/>
      </c>
      <c r="AK368" s="56" t="str">
        <f t="shared" si="165"/>
        <v/>
      </c>
      <c r="AL368" s="56" t="str">
        <f>IF(D368="","",IF(AK367&lt;'day lookup'!$I$1,MIN('day lookup'!$I$1-AK367,AJ368)))</f>
        <v/>
      </c>
      <c r="AM368" s="56" t="str">
        <f t="shared" si="166"/>
        <v/>
      </c>
      <c r="AN368" s="56" t="str">
        <f>IF(D368="","",IF(AK368&lt;'day lookup'!$I$1,0,MIN(AK368-'day lookup'!$I$1,AJ368)))</f>
        <v/>
      </c>
      <c r="AO368" s="318" t="str">
        <f t="shared" si="167"/>
        <v/>
      </c>
      <c r="AP368" s="10">
        <f>IF(Revised_Input!F368&gt;0,Revised_Input!F368,IF(Input!F368&lt;990000,Input!F368,""))</f>
        <v>0</v>
      </c>
      <c r="AQ368" s="262"/>
      <c r="AS368" s="262"/>
      <c r="AT368" s="259"/>
      <c r="AU368" s="260"/>
      <c r="BL368" s="251"/>
      <c r="BN368" s="251"/>
      <c r="BO368" s="251"/>
    </row>
    <row r="369" spans="1:67">
      <c r="A369" s="67" t="str">
        <f ca="1">OFFSET('day lookup'!$A$1,WEEKDAY(B369)-1,0)</f>
        <v>SAT</v>
      </c>
      <c r="B369" s="28">
        <f>Input!A369</f>
        <v>0</v>
      </c>
      <c r="C369" s="274" t="str">
        <f>IF(D369&lt;&gt;"",interp(D369,AreaCapacity!$A$3:$B$245,2),"")</f>
        <v/>
      </c>
      <c r="D369" s="10">
        <f>IF(AND(Revised_Input!B369&gt;0,Revised_Input!B369&lt;104000),Revised_Input!B369,IF(Input!B369&lt;990000,Input!B369,""))</f>
        <v>0</v>
      </c>
      <c r="E369" s="10">
        <f>IF(Revised_Input!G369&gt;0,Revised_Input!G369/1.9835,IF(Input!G369&lt;990000,Input!G369,""))</f>
        <v>0</v>
      </c>
      <c r="F369" s="10">
        <f>IF(Revised_Input!C369&gt;0,Revised_Input!C369,IF(Input!C369&lt;990000,Input!C369,""))</f>
        <v>0</v>
      </c>
      <c r="G369" s="10">
        <f>IF(Revised_Input!D369&gt;0,Revised_Input!D369,IF(Input!D369&lt;990000,Input!D369,""))</f>
        <v>0</v>
      </c>
      <c r="H369" s="190" t="str">
        <f t="shared" si="144"/>
        <v/>
      </c>
      <c r="I369" s="267" t="str">
        <f t="shared" si="145"/>
        <v/>
      </c>
      <c r="J369" s="417" t="str">
        <f>IF(Input!H369="","",Input!H369)</f>
        <v/>
      </c>
      <c r="K369" s="285" t="str">
        <f t="shared" si="146"/>
        <v/>
      </c>
      <c r="L369" s="181" t="str">
        <f>IF(D369="","",IF(J369="Y",I369+G369,MIN(Input!I369,I369+G369-K369)))</f>
        <v/>
      </c>
      <c r="M369" s="181" t="str">
        <f t="shared" si="147"/>
        <v/>
      </c>
      <c r="N369" s="294">
        <f>IF(Revised_Input!E369&gt;0,Revised_Input!E369,IF(Input!E369&lt;990000,Input!E369,""))</f>
        <v>0</v>
      </c>
      <c r="O369" s="286" t="str">
        <f t="shared" si="148"/>
        <v/>
      </c>
      <c r="P369" s="10" t="str">
        <f t="shared" si="149"/>
        <v/>
      </c>
      <c r="Q369" s="302" t="str">
        <f t="shared" si="150"/>
        <v/>
      </c>
      <c r="R369" s="305" t="str">
        <f>IF(D369="","",IF(J369="Y",Input!M369,0))</f>
        <v/>
      </c>
      <c r="S369" s="288" t="str">
        <f t="shared" si="151"/>
        <v/>
      </c>
      <c r="T369" s="285" t="str">
        <f>IF(D369="","",Input!L369)</f>
        <v/>
      </c>
      <c r="U369" s="288" t="str">
        <f t="shared" si="152"/>
        <v/>
      </c>
      <c r="V369" s="287" t="str">
        <f t="shared" si="153"/>
        <v/>
      </c>
      <c r="W369" s="306" t="str">
        <f t="shared" si="154"/>
        <v/>
      </c>
      <c r="X369" s="132" t="str">
        <f>IF(D369="","",Input!K369)</f>
        <v/>
      </c>
      <c r="Y369" s="288" t="str">
        <f t="shared" si="155"/>
        <v/>
      </c>
      <c r="Z369" s="309" t="str">
        <f t="shared" si="156"/>
        <v/>
      </c>
      <c r="AA369" s="56" t="str">
        <f t="shared" si="157"/>
        <v/>
      </c>
      <c r="AB369" s="56" t="str">
        <f>IF(D369="","",Input!N369)</f>
        <v/>
      </c>
      <c r="AC369" s="56" t="str">
        <f t="shared" si="158"/>
        <v/>
      </c>
      <c r="AD369" s="56" t="str">
        <f>IF(D369="","",Input!J369)</f>
        <v/>
      </c>
      <c r="AE369" s="56" t="str">
        <f t="shared" si="159"/>
        <v/>
      </c>
      <c r="AF369" s="289" t="str">
        <f t="shared" si="160"/>
        <v/>
      </c>
      <c r="AG369" s="19" t="str">
        <f t="shared" si="161"/>
        <v/>
      </c>
      <c r="AH369" s="19" t="str">
        <f t="shared" si="162"/>
        <v/>
      </c>
      <c r="AI369" s="19" t="str">
        <f t="shared" si="163"/>
        <v/>
      </c>
      <c r="AJ369" s="317" t="str">
        <f t="shared" si="164"/>
        <v/>
      </c>
      <c r="AK369" s="56" t="str">
        <f t="shared" si="165"/>
        <v/>
      </c>
      <c r="AL369" s="56" t="str">
        <f>IF(D369="","",IF(AK368&lt;'day lookup'!$I$1,MIN('day lookup'!$I$1-AK368,AJ369)))</f>
        <v/>
      </c>
      <c r="AM369" s="56" t="str">
        <f t="shared" si="166"/>
        <v/>
      </c>
      <c r="AN369" s="56" t="str">
        <f>IF(D369="","",IF(AK369&lt;'day lookup'!$I$1,0,MIN(AK369-'day lookup'!$I$1,AJ369)))</f>
        <v/>
      </c>
      <c r="AO369" s="318" t="str">
        <f t="shared" si="167"/>
        <v/>
      </c>
      <c r="AP369" s="10">
        <f>IF(Revised_Input!F369&gt;0,Revised_Input!F369,IF(Input!F369&lt;990000,Input!F369,""))</f>
        <v>0</v>
      </c>
      <c r="AQ369" s="262"/>
      <c r="AS369" s="262"/>
      <c r="AT369" s="259"/>
      <c r="AU369" s="260"/>
      <c r="BL369" s="251"/>
      <c r="BN369" s="251"/>
      <c r="BO369" s="251"/>
    </row>
    <row r="370" spans="1:67">
      <c r="A370" s="67" t="str">
        <f ca="1">OFFSET('day lookup'!$A$1,WEEKDAY(B370)-1,0)</f>
        <v>SAT</v>
      </c>
      <c r="B370" s="28">
        <f>Input!A370</f>
        <v>0</v>
      </c>
      <c r="C370" s="274" t="str">
        <f>IF(D370&lt;&gt;"",interp(D370,AreaCapacity!$A$3:$B$245,2),"")</f>
        <v/>
      </c>
      <c r="D370" s="10">
        <f>IF(AND(Revised_Input!B370&gt;0,Revised_Input!B370&lt;104000),Revised_Input!B370,IF(Input!B370&lt;990000,Input!B370,""))</f>
        <v>0</v>
      </c>
      <c r="E370" s="10">
        <f>IF(Revised_Input!G370&gt;0,Revised_Input!G370/1.9835,IF(Input!G370&lt;990000,Input!G370,""))</f>
        <v>0</v>
      </c>
      <c r="F370" s="10">
        <f>IF(Revised_Input!C370&gt;0,Revised_Input!C370,IF(Input!C370&lt;990000,Input!C370,""))</f>
        <v>0</v>
      </c>
      <c r="G370" s="10">
        <f>IF(Revised_Input!D370&gt;0,Revised_Input!D370,IF(Input!D370&lt;990000,Input!D370,""))</f>
        <v>0</v>
      </c>
      <c r="H370" s="190" t="str">
        <f t="shared" si="144"/>
        <v/>
      </c>
      <c r="I370" s="267" t="str">
        <f t="shared" si="145"/>
        <v/>
      </c>
      <c r="J370" s="417" t="str">
        <f>IF(Input!H370="","",Input!H370)</f>
        <v/>
      </c>
      <c r="K370" s="285" t="str">
        <f t="shared" si="146"/>
        <v/>
      </c>
      <c r="L370" s="181" t="str">
        <f>IF(D370="","",IF(J370="Y",I370+G370,MIN(Input!I370,I370+G370-K370)))</f>
        <v/>
      </c>
      <c r="M370" s="181" t="str">
        <f t="shared" si="147"/>
        <v/>
      </c>
      <c r="N370" s="294">
        <f>IF(Revised_Input!E370&gt;0,Revised_Input!E370,IF(Input!E370&lt;990000,Input!E370,""))</f>
        <v>0</v>
      </c>
      <c r="O370" s="286" t="str">
        <f t="shared" si="148"/>
        <v/>
      </c>
      <c r="P370" s="10" t="str">
        <f t="shared" si="149"/>
        <v/>
      </c>
      <c r="Q370" s="302" t="str">
        <f t="shared" si="150"/>
        <v/>
      </c>
      <c r="R370" s="305" t="str">
        <f>IF(D370="","",IF(J370="Y",Input!M370,0))</f>
        <v/>
      </c>
      <c r="S370" s="288" t="str">
        <f t="shared" si="151"/>
        <v/>
      </c>
      <c r="T370" s="285" t="str">
        <f>IF(D370="","",Input!L370)</f>
        <v/>
      </c>
      <c r="U370" s="288" t="str">
        <f t="shared" si="152"/>
        <v/>
      </c>
      <c r="V370" s="287" t="str">
        <f t="shared" si="153"/>
        <v/>
      </c>
      <c r="W370" s="306" t="str">
        <f t="shared" si="154"/>
        <v/>
      </c>
      <c r="X370" s="132" t="str">
        <f>IF(D370="","",Input!K370)</f>
        <v/>
      </c>
      <c r="Y370" s="288" t="str">
        <f t="shared" si="155"/>
        <v/>
      </c>
      <c r="Z370" s="309" t="str">
        <f t="shared" si="156"/>
        <v/>
      </c>
      <c r="AA370" s="56" t="str">
        <f t="shared" si="157"/>
        <v/>
      </c>
      <c r="AB370" s="56" t="str">
        <f>IF(D370="","",Input!N370)</f>
        <v/>
      </c>
      <c r="AC370" s="56" t="str">
        <f t="shared" si="158"/>
        <v/>
      </c>
      <c r="AD370" s="56" t="str">
        <f>IF(D370="","",Input!J370)</f>
        <v/>
      </c>
      <c r="AE370" s="56" t="str">
        <f t="shared" si="159"/>
        <v/>
      </c>
      <c r="AF370" s="289" t="str">
        <f t="shared" si="160"/>
        <v/>
      </c>
      <c r="AG370" s="19" t="str">
        <f t="shared" si="161"/>
        <v/>
      </c>
      <c r="AH370" s="19" t="str">
        <f t="shared" si="162"/>
        <v/>
      </c>
      <c r="AI370" s="19" t="str">
        <f t="shared" si="163"/>
        <v/>
      </c>
      <c r="AJ370" s="317" t="str">
        <f t="shared" si="164"/>
        <v/>
      </c>
      <c r="AK370" s="56" t="str">
        <f t="shared" si="165"/>
        <v/>
      </c>
      <c r="AL370" s="56" t="str">
        <f>IF(D370="","",IF(AK369&lt;'day lookup'!$I$1,MIN('day lookup'!$I$1-AK369,AJ370)))</f>
        <v/>
      </c>
      <c r="AM370" s="56" t="str">
        <f t="shared" si="166"/>
        <v/>
      </c>
      <c r="AN370" s="56" t="str">
        <f>IF(D370="","",IF(AK370&lt;'day lookup'!$I$1,0,MIN(AK370-'day lookup'!$I$1,AJ370)))</f>
        <v/>
      </c>
      <c r="AO370" s="318" t="str">
        <f t="shared" si="167"/>
        <v/>
      </c>
      <c r="AP370" s="10">
        <f>IF(Revised_Input!F370&gt;0,Revised_Input!F370,IF(Input!F370&lt;990000,Input!F370,""))</f>
        <v>0</v>
      </c>
      <c r="AQ370" s="262"/>
      <c r="AS370" s="262"/>
      <c r="AT370" s="259"/>
      <c r="AU370" s="260"/>
      <c r="BL370" s="251"/>
      <c r="BN370" s="251"/>
      <c r="BO370" s="251"/>
    </row>
    <row r="371" spans="1:67">
      <c r="A371" s="67" t="str">
        <f ca="1">OFFSET('day lookup'!$A$1,WEEKDAY(B371)-1,0)</f>
        <v>SAT</v>
      </c>
      <c r="B371" s="28">
        <f>Input!A371</f>
        <v>0</v>
      </c>
      <c r="C371" s="274" t="str">
        <f>IF(D371&lt;&gt;"",interp(D371,AreaCapacity!$A$3:$B$245,2),"")</f>
        <v/>
      </c>
      <c r="D371" s="10">
        <f>IF(AND(Revised_Input!B371&gt;0,Revised_Input!B371&lt;104000),Revised_Input!B371,IF(Input!B371&lt;990000,Input!B371,""))</f>
        <v>0</v>
      </c>
      <c r="E371" s="10">
        <f>IF(Revised_Input!G371&gt;0,Revised_Input!G371/1.9835,IF(Input!G371&lt;990000,Input!G371,""))</f>
        <v>0</v>
      </c>
      <c r="F371" s="10">
        <f>IF(Revised_Input!C371&gt;0,Revised_Input!C371,IF(Input!C371&lt;990000,Input!C371,""))</f>
        <v>0</v>
      </c>
      <c r="G371" s="10">
        <f>IF(Revised_Input!D371&gt;0,Revised_Input!D371,IF(Input!D371&lt;990000,Input!D371,""))</f>
        <v>0</v>
      </c>
      <c r="H371" s="190" t="str">
        <f t="shared" si="144"/>
        <v/>
      </c>
      <c r="I371" s="267" t="str">
        <f t="shared" si="145"/>
        <v/>
      </c>
      <c r="J371" s="417" t="str">
        <f>IF(Input!H371="","",Input!H371)</f>
        <v/>
      </c>
      <c r="K371" s="285" t="str">
        <f t="shared" si="146"/>
        <v/>
      </c>
      <c r="L371" s="181" t="str">
        <f>IF(D371="","",IF(J371="Y",I371+G371,MIN(Input!I371,I371+G371-K371)))</f>
        <v/>
      </c>
      <c r="M371" s="181" t="str">
        <f t="shared" si="147"/>
        <v/>
      </c>
      <c r="N371" s="294">
        <f>IF(Revised_Input!E371&gt;0,Revised_Input!E371,IF(Input!E371&lt;990000,Input!E371,""))</f>
        <v>0</v>
      </c>
      <c r="O371" s="286" t="str">
        <f t="shared" si="148"/>
        <v/>
      </c>
      <c r="P371" s="10" t="str">
        <f t="shared" si="149"/>
        <v/>
      </c>
      <c r="Q371" s="302" t="str">
        <f t="shared" si="150"/>
        <v/>
      </c>
      <c r="R371" s="305" t="str">
        <f>IF(D371="","",IF(J371="Y",Input!M371,0))</f>
        <v/>
      </c>
      <c r="S371" s="288" t="str">
        <f t="shared" si="151"/>
        <v/>
      </c>
      <c r="T371" s="285" t="str">
        <f>IF(D371="","",Input!L371)</f>
        <v/>
      </c>
      <c r="U371" s="288" t="str">
        <f t="shared" si="152"/>
        <v/>
      </c>
      <c r="V371" s="287" t="str">
        <f t="shared" si="153"/>
        <v/>
      </c>
      <c r="W371" s="306" t="str">
        <f t="shared" si="154"/>
        <v/>
      </c>
      <c r="X371" s="132" t="str">
        <f>IF(D371="","",Input!K371)</f>
        <v/>
      </c>
      <c r="Y371" s="288" t="str">
        <f t="shared" si="155"/>
        <v/>
      </c>
      <c r="Z371" s="309" t="str">
        <f t="shared" si="156"/>
        <v/>
      </c>
      <c r="AA371" s="56" t="str">
        <f t="shared" si="157"/>
        <v/>
      </c>
      <c r="AB371" s="56" t="str">
        <f>IF(D371="","",Input!N371)</f>
        <v/>
      </c>
      <c r="AC371" s="56" t="str">
        <f t="shared" si="158"/>
        <v/>
      </c>
      <c r="AD371" s="56" t="str">
        <f>IF(D371="","",Input!J371)</f>
        <v/>
      </c>
      <c r="AE371" s="56" t="str">
        <f t="shared" si="159"/>
        <v/>
      </c>
      <c r="AF371" s="289" t="str">
        <f t="shared" si="160"/>
        <v/>
      </c>
      <c r="AG371" s="19" t="str">
        <f t="shared" si="161"/>
        <v/>
      </c>
      <c r="AH371" s="19" t="str">
        <f t="shared" si="162"/>
        <v/>
      </c>
      <c r="AI371" s="19" t="str">
        <f t="shared" si="163"/>
        <v/>
      </c>
      <c r="AJ371" s="317" t="str">
        <f t="shared" si="164"/>
        <v/>
      </c>
      <c r="AK371" s="56" t="str">
        <f t="shared" si="165"/>
        <v/>
      </c>
      <c r="AL371" s="56" t="str">
        <f>IF(D371="","",IF(AK370&lt;'day lookup'!$I$1,MIN('day lookup'!$I$1-AK370,AJ371)))</f>
        <v/>
      </c>
      <c r="AM371" s="56" t="str">
        <f t="shared" si="166"/>
        <v/>
      </c>
      <c r="AN371" s="56" t="str">
        <f>IF(D371="","",IF(AK371&lt;'day lookup'!$I$1,0,MIN(AK371-'day lookup'!$I$1,AJ371)))</f>
        <v/>
      </c>
      <c r="AO371" s="318" t="str">
        <f t="shared" si="167"/>
        <v/>
      </c>
      <c r="AP371" s="10">
        <f>IF(Revised_Input!F371&gt;0,Revised_Input!F371,IF(Input!F371&lt;990000,Input!F371,""))</f>
        <v>0</v>
      </c>
      <c r="AQ371" s="262"/>
      <c r="AS371" s="262"/>
      <c r="AT371" s="259"/>
      <c r="AU371" s="260"/>
      <c r="BL371" s="251"/>
      <c r="BN371" s="251"/>
      <c r="BO371" s="251"/>
    </row>
    <row r="372" spans="1:67">
      <c r="A372" s="67" t="str">
        <f ca="1">OFFSET('day lookup'!$A$1,WEEKDAY(B372)-1,0)</f>
        <v>SAT</v>
      </c>
      <c r="B372" s="28">
        <f>Input!A372</f>
        <v>0</v>
      </c>
      <c r="C372" s="274" t="str">
        <f>IF(D372&lt;&gt;"",interp(D372,AreaCapacity!$A$3:$B$245,2),"")</f>
        <v/>
      </c>
      <c r="D372" s="10">
        <f>IF(AND(Revised_Input!B372&gt;0,Revised_Input!B372&lt;104000),Revised_Input!B372,IF(Input!B372&lt;990000,Input!B372,""))</f>
        <v>0</v>
      </c>
      <c r="E372" s="10">
        <f>IF(Revised_Input!G372&gt;0,Revised_Input!G372/1.9835,IF(Input!G372&lt;990000,Input!G372,""))</f>
        <v>0</v>
      </c>
      <c r="F372" s="10">
        <f>IF(Revised_Input!C372&gt;0,Revised_Input!C372,IF(Input!C372&lt;990000,Input!C372,""))</f>
        <v>0</v>
      </c>
      <c r="G372" s="10">
        <f>IF(Revised_Input!D372&gt;0,Revised_Input!D372,IF(Input!D372&lt;990000,Input!D372,""))</f>
        <v>0</v>
      </c>
      <c r="H372" s="190" t="str">
        <f t="shared" si="144"/>
        <v/>
      </c>
      <c r="I372" s="267" t="str">
        <f t="shared" si="145"/>
        <v/>
      </c>
      <c r="J372" s="417" t="str">
        <f>IF(Input!H372="","",Input!H372)</f>
        <v/>
      </c>
      <c r="K372" s="285" t="str">
        <f t="shared" si="146"/>
        <v/>
      </c>
      <c r="L372" s="181" t="str">
        <f>IF(D372="","",IF(J372="Y",I372+G372,MIN(Input!I372,I372+G372-K372)))</f>
        <v/>
      </c>
      <c r="M372" s="181" t="str">
        <f t="shared" si="147"/>
        <v/>
      </c>
      <c r="N372" s="294">
        <f>IF(Revised_Input!E372&gt;0,Revised_Input!E372,IF(Input!E372&lt;990000,Input!E372,""))</f>
        <v>0</v>
      </c>
      <c r="O372" s="286" t="str">
        <f t="shared" si="148"/>
        <v/>
      </c>
      <c r="P372" s="10" t="str">
        <f t="shared" si="149"/>
        <v/>
      </c>
      <c r="Q372" s="302" t="str">
        <f t="shared" si="150"/>
        <v/>
      </c>
      <c r="R372" s="305" t="str">
        <f>IF(D372="","",IF(J372="Y",Input!M372,0))</f>
        <v/>
      </c>
      <c r="S372" s="288" t="str">
        <f t="shared" si="151"/>
        <v/>
      </c>
      <c r="T372" s="285" t="str">
        <f>IF(D372="","",Input!L372)</f>
        <v/>
      </c>
      <c r="U372" s="288" t="str">
        <f t="shared" si="152"/>
        <v/>
      </c>
      <c r="V372" s="287" t="str">
        <f t="shared" si="153"/>
        <v/>
      </c>
      <c r="W372" s="306" t="str">
        <f t="shared" si="154"/>
        <v/>
      </c>
      <c r="X372" s="132" t="str">
        <f>IF(D372="","",Input!K372)</f>
        <v/>
      </c>
      <c r="Y372" s="288" t="str">
        <f t="shared" si="155"/>
        <v/>
      </c>
      <c r="Z372" s="309" t="str">
        <f t="shared" si="156"/>
        <v/>
      </c>
      <c r="AA372" s="56" t="str">
        <f t="shared" si="157"/>
        <v/>
      </c>
      <c r="AB372" s="56" t="str">
        <f>IF(D372="","",Input!N372)</f>
        <v/>
      </c>
      <c r="AC372" s="56" t="str">
        <f t="shared" si="158"/>
        <v/>
      </c>
      <c r="AD372" s="56" t="str">
        <f>IF(D372="","",Input!J372)</f>
        <v/>
      </c>
      <c r="AE372" s="56" t="str">
        <f t="shared" si="159"/>
        <v/>
      </c>
      <c r="AF372" s="289" t="str">
        <f t="shared" si="160"/>
        <v/>
      </c>
      <c r="AG372" s="19" t="str">
        <f t="shared" si="161"/>
        <v/>
      </c>
      <c r="AH372" s="19" t="str">
        <f t="shared" si="162"/>
        <v/>
      </c>
      <c r="AI372" s="19" t="str">
        <f t="shared" si="163"/>
        <v/>
      </c>
      <c r="AJ372" s="317" t="str">
        <f t="shared" si="164"/>
        <v/>
      </c>
      <c r="AK372" s="56" t="str">
        <f t="shared" si="165"/>
        <v/>
      </c>
      <c r="AL372" s="56" t="str">
        <f>IF(D372="","",IF(AK371&lt;'day lookup'!$I$1,MIN('day lookup'!$I$1-AK371,AJ372)))</f>
        <v/>
      </c>
      <c r="AM372" s="56" t="str">
        <f t="shared" si="166"/>
        <v/>
      </c>
      <c r="AN372" s="56" t="str">
        <f>IF(D372="","",IF(AK372&lt;'day lookup'!$I$1,0,MIN(AK372-'day lookup'!$I$1,AJ372)))</f>
        <v/>
      </c>
      <c r="AO372" s="318" t="str">
        <f t="shared" si="167"/>
        <v/>
      </c>
      <c r="AP372" s="10">
        <f>IF(Revised_Input!F372&gt;0,Revised_Input!F372,IF(Input!F372&lt;990000,Input!F372,""))</f>
        <v>0</v>
      </c>
      <c r="AQ372" s="262"/>
      <c r="AS372" s="262"/>
      <c r="AT372" s="259"/>
      <c r="AU372" s="260"/>
      <c r="BL372" s="251"/>
      <c r="BN372" s="251"/>
      <c r="BO372" s="251"/>
    </row>
    <row r="373" spans="1:67">
      <c r="A373" s="67" t="str">
        <f ca="1">OFFSET('day lookup'!$A$1,WEEKDAY(B373)-1,0)</f>
        <v>SAT</v>
      </c>
      <c r="B373" s="28">
        <f>Input!A373</f>
        <v>0</v>
      </c>
      <c r="C373" s="274" t="str">
        <f>IF(D373&lt;&gt;"",interp(D373,AreaCapacity!$A$3:$B$245,2),"")</f>
        <v/>
      </c>
      <c r="D373" s="10">
        <f>IF(AND(Revised_Input!B373&gt;0,Revised_Input!B373&lt;104000),Revised_Input!B373,IF(Input!B373&lt;990000,Input!B373,""))</f>
        <v>0</v>
      </c>
      <c r="E373" s="10">
        <f>IF(Revised_Input!G373&gt;0,Revised_Input!G373/1.9835,IF(Input!G373&lt;990000,Input!G373,""))</f>
        <v>0</v>
      </c>
      <c r="F373" s="10">
        <f>IF(Revised_Input!C373&gt;0,Revised_Input!C373,IF(Input!C373&lt;990000,Input!C373,""))</f>
        <v>0</v>
      </c>
      <c r="G373" s="10">
        <f>IF(Revised_Input!D373&gt;0,Revised_Input!D373,IF(Input!D373&lt;990000,Input!D373,""))</f>
        <v>0</v>
      </c>
      <c r="H373" s="190" t="str">
        <f t="shared" si="144"/>
        <v/>
      </c>
      <c r="I373" s="267" t="str">
        <f t="shared" si="145"/>
        <v/>
      </c>
      <c r="J373" s="417" t="str">
        <f>IF(Input!H373="","",Input!H373)</f>
        <v/>
      </c>
      <c r="K373" s="285" t="str">
        <f t="shared" si="146"/>
        <v/>
      </c>
      <c r="L373" s="181" t="str">
        <f>IF(D373="","",IF(J373="Y",I373+G373,MIN(Input!I373,I373+G373-K373)))</f>
        <v/>
      </c>
      <c r="M373" s="181" t="str">
        <f t="shared" si="147"/>
        <v/>
      </c>
      <c r="N373" s="294">
        <f>IF(Revised_Input!E373&gt;0,Revised_Input!E373,IF(Input!E373&lt;990000,Input!E373,""))</f>
        <v>0</v>
      </c>
      <c r="O373" s="286" t="str">
        <f t="shared" si="148"/>
        <v/>
      </c>
      <c r="P373" s="10" t="str">
        <f t="shared" si="149"/>
        <v/>
      </c>
      <c r="Q373" s="302" t="str">
        <f t="shared" si="150"/>
        <v/>
      </c>
      <c r="R373" s="305" t="str">
        <f>IF(D373="","",IF(J373="Y",Input!M373,0))</f>
        <v/>
      </c>
      <c r="S373" s="288" t="str">
        <f t="shared" si="151"/>
        <v/>
      </c>
      <c r="T373" s="285" t="str">
        <f>IF(D373="","",Input!L373)</f>
        <v/>
      </c>
      <c r="U373" s="288" t="str">
        <f t="shared" si="152"/>
        <v/>
      </c>
      <c r="V373" s="287" t="str">
        <f t="shared" si="153"/>
        <v/>
      </c>
      <c r="W373" s="306" t="str">
        <f t="shared" si="154"/>
        <v/>
      </c>
      <c r="X373" s="132" t="str">
        <f>IF(D373="","",Input!K373)</f>
        <v/>
      </c>
      <c r="Y373" s="288" t="str">
        <f t="shared" si="155"/>
        <v/>
      </c>
      <c r="Z373" s="309" t="str">
        <f t="shared" si="156"/>
        <v/>
      </c>
      <c r="AA373" s="56" t="str">
        <f t="shared" si="157"/>
        <v/>
      </c>
      <c r="AB373" s="56" t="str">
        <f>IF(D373="","",Input!N373)</f>
        <v/>
      </c>
      <c r="AC373" s="56" t="str">
        <f t="shared" si="158"/>
        <v/>
      </c>
      <c r="AD373" s="56" t="str">
        <f>IF(D373="","",Input!J373)</f>
        <v/>
      </c>
      <c r="AE373" s="56" t="str">
        <f t="shared" si="159"/>
        <v/>
      </c>
      <c r="AF373" s="289" t="str">
        <f t="shared" si="160"/>
        <v/>
      </c>
      <c r="AG373" s="19" t="str">
        <f t="shared" si="161"/>
        <v/>
      </c>
      <c r="AH373" s="19" t="str">
        <f t="shared" si="162"/>
        <v/>
      </c>
      <c r="AI373" s="19" t="str">
        <f t="shared" si="163"/>
        <v/>
      </c>
      <c r="AJ373" s="317" t="str">
        <f t="shared" si="164"/>
        <v/>
      </c>
      <c r="AK373" s="56" t="str">
        <f t="shared" si="165"/>
        <v/>
      </c>
      <c r="AL373" s="56" t="str">
        <f>IF(D373="","",IF(AK372&lt;'day lookup'!$I$1,MIN('day lookup'!$I$1-AK372,AJ373)))</f>
        <v/>
      </c>
      <c r="AM373" s="56" t="str">
        <f t="shared" si="166"/>
        <v/>
      </c>
      <c r="AN373" s="56" t="str">
        <f>IF(D373="","",IF(AK373&lt;'day lookup'!$I$1,0,MIN(AK373-'day lookup'!$I$1,AJ373)))</f>
        <v/>
      </c>
      <c r="AO373" s="318" t="str">
        <f t="shared" si="167"/>
        <v/>
      </c>
      <c r="AP373" s="10">
        <f>IF(Revised_Input!F373&gt;0,Revised_Input!F373,IF(Input!F373&lt;990000,Input!F373,""))</f>
        <v>0</v>
      </c>
      <c r="AQ373" s="262"/>
      <c r="AS373" s="262"/>
      <c r="AT373" s="259"/>
      <c r="AU373" s="260"/>
      <c r="BL373" s="251"/>
      <c r="BN373" s="251"/>
      <c r="BO373" s="251"/>
    </row>
    <row r="374" spans="1:67">
      <c r="A374" s="67" t="str">
        <f ca="1">OFFSET('day lookup'!$A$1,WEEKDAY(B374)-1,0)</f>
        <v>SAT</v>
      </c>
      <c r="B374" s="28">
        <f>Input!A374</f>
        <v>0</v>
      </c>
      <c r="C374" s="274" t="str">
        <f>IF(D374&lt;&gt;"",interp(D374,AreaCapacity!$A$3:$B$245,2),"")</f>
        <v/>
      </c>
      <c r="D374" s="10">
        <f>IF(AND(Revised_Input!B374&gt;0,Revised_Input!B374&lt;104000),Revised_Input!B374,IF(Input!B374&lt;990000,Input!B374,""))</f>
        <v>0</v>
      </c>
      <c r="E374" s="10">
        <f>IF(Revised_Input!G374&gt;0,Revised_Input!G374/1.9835,IF(Input!G374&lt;990000,Input!G374,""))</f>
        <v>0</v>
      </c>
      <c r="F374" s="10">
        <f>IF(Revised_Input!C374&gt;0,Revised_Input!C374,IF(Input!C374&lt;990000,Input!C374,""))</f>
        <v>0</v>
      </c>
      <c r="G374" s="10">
        <f>IF(Revised_Input!D374&gt;0,Revised_Input!D374,IF(Input!D374&lt;990000,Input!D374,""))</f>
        <v>0</v>
      </c>
      <c r="H374" s="190" t="str">
        <f t="shared" si="144"/>
        <v/>
      </c>
      <c r="I374" s="267" t="str">
        <f t="shared" si="145"/>
        <v/>
      </c>
      <c r="J374" s="417" t="str">
        <f>IF(Input!H374="","",Input!H374)</f>
        <v/>
      </c>
      <c r="K374" s="285" t="str">
        <f t="shared" si="146"/>
        <v/>
      </c>
      <c r="L374" s="181" t="str">
        <f>IF(D374="","",IF(J374="Y",I374+G374,MIN(Input!I374,I374+G374-K374)))</f>
        <v/>
      </c>
      <c r="M374" s="181" t="str">
        <f t="shared" si="147"/>
        <v/>
      </c>
      <c r="N374" s="294">
        <f>IF(Revised_Input!E374&gt;0,Revised_Input!E374,IF(Input!E374&lt;990000,Input!E374,""))</f>
        <v>0</v>
      </c>
      <c r="O374" s="286" t="str">
        <f t="shared" si="148"/>
        <v/>
      </c>
      <c r="P374" s="10" t="str">
        <f t="shared" si="149"/>
        <v/>
      </c>
      <c r="Q374" s="302" t="str">
        <f t="shared" si="150"/>
        <v/>
      </c>
      <c r="R374" s="305" t="str">
        <f>IF(D374="","",IF(J374="Y",Input!M374,0))</f>
        <v/>
      </c>
      <c r="S374" s="288" t="str">
        <f t="shared" si="151"/>
        <v/>
      </c>
      <c r="T374" s="285" t="str">
        <f>IF(D374="","",Input!L374)</f>
        <v/>
      </c>
      <c r="U374" s="288" t="str">
        <f t="shared" si="152"/>
        <v/>
      </c>
      <c r="V374" s="287" t="str">
        <f t="shared" si="153"/>
        <v/>
      </c>
      <c r="W374" s="306" t="str">
        <f t="shared" si="154"/>
        <v/>
      </c>
      <c r="X374" s="132" t="str">
        <f>IF(D374="","",Input!K374)</f>
        <v/>
      </c>
      <c r="Y374" s="288" t="str">
        <f t="shared" si="155"/>
        <v/>
      </c>
      <c r="Z374" s="309" t="str">
        <f t="shared" si="156"/>
        <v/>
      </c>
      <c r="AA374" s="56" t="str">
        <f t="shared" si="157"/>
        <v/>
      </c>
      <c r="AB374" s="56" t="str">
        <f>IF(D374="","",Input!N374)</f>
        <v/>
      </c>
      <c r="AC374" s="56" t="str">
        <f t="shared" si="158"/>
        <v/>
      </c>
      <c r="AD374" s="56" t="str">
        <f>IF(D374="","",Input!J374)</f>
        <v/>
      </c>
      <c r="AE374" s="56" t="str">
        <f t="shared" si="159"/>
        <v/>
      </c>
      <c r="AF374" s="289" t="str">
        <f t="shared" si="160"/>
        <v/>
      </c>
      <c r="AG374" s="19" t="str">
        <f t="shared" si="161"/>
        <v/>
      </c>
      <c r="AH374" s="19" t="str">
        <f t="shared" si="162"/>
        <v/>
      </c>
      <c r="AI374" s="19" t="str">
        <f t="shared" si="163"/>
        <v/>
      </c>
      <c r="AJ374" s="317" t="str">
        <f t="shared" si="164"/>
        <v/>
      </c>
      <c r="AK374" s="56" t="str">
        <f t="shared" si="165"/>
        <v/>
      </c>
      <c r="AL374" s="56" t="str">
        <f>IF(D374="","",IF(AK373&lt;'day lookup'!$I$1,MIN('day lookup'!$I$1-AK373,AJ374)))</f>
        <v/>
      </c>
      <c r="AM374" s="56" t="str">
        <f t="shared" si="166"/>
        <v/>
      </c>
      <c r="AN374" s="56" t="str">
        <f>IF(D374="","",IF(AK374&lt;'day lookup'!$I$1,0,MIN(AK374-'day lookup'!$I$1,AJ374)))</f>
        <v/>
      </c>
      <c r="AO374" s="318" t="str">
        <f t="shared" si="167"/>
        <v/>
      </c>
      <c r="AP374" s="10">
        <f>IF(Revised_Input!F374&gt;0,Revised_Input!F374,IF(Input!F374&lt;990000,Input!F374,""))</f>
        <v>0</v>
      </c>
      <c r="AQ374" s="262"/>
      <c r="AS374" s="262"/>
      <c r="AT374" s="259"/>
      <c r="AU374" s="260"/>
      <c r="BL374" s="251"/>
      <c r="BN374" s="251"/>
      <c r="BO374" s="251"/>
    </row>
    <row r="375" spans="1:67">
      <c r="A375" s="67" t="str">
        <f ca="1">OFFSET('day lookup'!$A$1,WEEKDAY(B375)-1,0)</f>
        <v>SAT</v>
      </c>
      <c r="B375" s="28">
        <f>Input!A375</f>
        <v>0</v>
      </c>
      <c r="C375" s="274" t="str">
        <f>IF(D375&lt;&gt;"",interp(D375,AreaCapacity!$A$3:$B$245,2),"")</f>
        <v/>
      </c>
      <c r="D375" s="10">
        <f>IF(AND(Revised_Input!B375&gt;0,Revised_Input!B375&lt;104000),Revised_Input!B375,IF(Input!B375&lt;990000,Input!B375,""))</f>
        <v>0</v>
      </c>
      <c r="E375" s="10">
        <f>IF(Revised_Input!G375&gt;0,Revised_Input!G375/1.9835,IF(Input!G375&lt;990000,Input!G375,""))</f>
        <v>0</v>
      </c>
      <c r="F375" s="10">
        <f>IF(Revised_Input!C375&gt;0,Revised_Input!C375,IF(Input!C375&lt;990000,Input!C375,""))</f>
        <v>0</v>
      </c>
      <c r="G375" s="10">
        <f>IF(Revised_Input!D375&gt;0,Revised_Input!D375,IF(Input!D375&lt;990000,Input!D375,""))</f>
        <v>0</v>
      </c>
      <c r="H375" s="190" t="str">
        <f t="shared" si="144"/>
        <v/>
      </c>
      <c r="I375" s="267" t="str">
        <f t="shared" si="145"/>
        <v/>
      </c>
      <c r="J375" s="417" t="str">
        <f>IF(Input!H375="","",Input!H375)</f>
        <v/>
      </c>
      <c r="K375" s="285" t="str">
        <f t="shared" si="146"/>
        <v/>
      </c>
      <c r="L375" s="181" t="str">
        <f>IF(D375="","",IF(J375="Y",I375+G375,MIN(Input!I375,I375+G375-K375)))</f>
        <v/>
      </c>
      <c r="M375" s="181" t="str">
        <f t="shared" si="147"/>
        <v/>
      </c>
      <c r="N375" s="294">
        <f>IF(Revised_Input!E375&gt;0,Revised_Input!E375,IF(Input!E375&lt;990000,Input!E375,""))</f>
        <v>0</v>
      </c>
      <c r="O375" s="286" t="str">
        <f t="shared" si="148"/>
        <v/>
      </c>
      <c r="P375" s="10" t="str">
        <f t="shared" si="149"/>
        <v/>
      </c>
      <c r="Q375" s="302" t="str">
        <f t="shared" si="150"/>
        <v/>
      </c>
      <c r="R375" s="305" t="str">
        <f>IF(D375="","",IF(J375="Y",Input!M375,0))</f>
        <v/>
      </c>
      <c r="S375" s="288" t="str">
        <f t="shared" si="151"/>
        <v/>
      </c>
      <c r="T375" s="285" t="str">
        <f>IF(D375="","",Input!L375)</f>
        <v/>
      </c>
      <c r="U375" s="288" t="str">
        <f t="shared" si="152"/>
        <v/>
      </c>
      <c r="V375" s="287" t="str">
        <f t="shared" si="153"/>
        <v/>
      </c>
      <c r="W375" s="306" t="str">
        <f t="shared" si="154"/>
        <v/>
      </c>
      <c r="X375" s="132" t="str">
        <f>IF(D375="","",Input!K375)</f>
        <v/>
      </c>
      <c r="Y375" s="288" t="str">
        <f t="shared" si="155"/>
        <v/>
      </c>
      <c r="Z375" s="309" t="str">
        <f t="shared" si="156"/>
        <v/>
      </c>
      <c r="AA375" s="56" t="str">
        <f t="shared" si="157"/>
        <v/>
      </c>
      <c r="AB375" s="56" t="str">
        <f>IF(D375="","",Input!N375)</f>
        <v/>
      </c>
      <c r="AC375" s="56" t="str">
        <f t="shared" si="158"/>
        <v/>
      </c>
      <c r="AD375" s="56" t="str">
        <f>IF(D375="","",Input!J375)</f>
        <v/>
      </c>
      <c r="AE375" s="56" t="str">
        <f t="shared" si="159"/>
        <v/>
      </c>
      <c r="AF375" s="289" t="str">
        <f t="shared" si="160"/>
        <v/>
      </c>
      <c r="AG375" s="19" t="str">
        <f t="shared" si="161"/>
        <v/>
      </c>
      <c r="AH375" s="19" t="str">
        <f t="shared" si="162"/>
        <v/>
      </c>
      <c r="AI375" s="19" t="str">
        <f t="shared" si="163"/>
        <v/>
      </c>
      <c r="AJ375" s="317" t="str">
        <f t="shared" si="164"/>
        <v/>
      </c>
      <c r="AK375" s="56" t="str">
        <f t="shared" si="165"/>
        <v/>
      </c>
      <c r="AL375" s="56" t="str">
        <f>IF(D375="","",IF(AK374&lt;'day lookup'!$I$1,MIN('day lookup'!$I$1-AK374,AJ375)))</f>
        <v/>
      </c>
      <c r="AM375" s="56" t="str">
        <f t="shared" si="166"/>
        <v/>
      </c>
      <c r="AN375" s="56" t="str">
        <f>IF(D375="","",IF(AK375&lt;'day lookup'!$I$1,0,MIN(AK375-'day lookup'!$I$1,AJ375)))</f>
        <v/>
      </c>
      <c r="AO375" s="318" t="str">
        <f t="shared" si="167"/>
        <v/>
      </c>
      <c r="AP375" s="10">
        <f>IF(Revised_Input!F375&gt;0,Revised_Input!F375,IF(Input!F375&lt;990000,Input!F375,""))</f>
        <v>0</v>
      </c>
      <c r="AQ375" s="262"/>
      <c r="AS375" s="262"/>
      <c r="AT375" s="259"/>
      <c r="AU375" s="260"/>
      <c r="BL375" s="251"/>
      <c r="BN375" s="251"/>
      <c r="BO375" s="251"/>
    </row>
    <row r="376" spans="1:67">
      <c r="A376" s="67" t="str">
        <f ca="1">OFFSET('day lookup'!$A$1,WEEKDAY(B376)-1,0)</f>
        <v>SAT</v>
      </c>
      <c r="B376" s="28">
        <f>Input!A376</f>
        <v>0</v>
      </c>
      <c r="C376" s="274" t="str">
        <f>IF(D376&lt;&gt;"",interp(D376,AreaCapacity!$A$3:$B$245,2),"")</f>
        <v/>
      </c>
      <c r="D376" s="10">
        <f>IF(AND(Revised_Input!B376&gt;0,Revised_Input!B376&lt;104000),Revised_Input!B376,IF(Input!B376&lt;990000,Input!B376,""))</f>
        <v>0</v>
      </c>
      <c r="E376" s="10">
        <f>IF(Revised_Input!G376&gt;0,Revised_Input!G376/1.9835,IF(Input!G376&lt;990000,Input!G376,""))</f>
        <v>0</v>
      </c>
      <c r="F376" s="10">
        <f>IF(Revised_Input!C376&gt;0,Revised_Input!C376,IF(Input!C376&lt;990000,Input!C376,""))</f>
        <v>0</v>
      </c>
      <c r="G376" s="10">
        <f>IF(Revised_Input!D376&gt;0,Revised_Input!D376,IF(Input!D376&lt;990000,Input!D376,""))</f>
        <v>0</v>
      </c>
      <c r="H376" s="190" t="str">
        <f t="shared" si="144"/>
        <v/>
      </c>
      <c r="I376" s="267" t="str">
        <f t="shared" si="145"/>
        <v/>
      </c>
      <c r="J376" s="417" t="str">
        <f>IF(Input!H376="","",Input!H376)</f>
        <v/>
      </c>
      <c r="K376" s="285" t="str">
        <f t="shared" si="146"/>
        <v/>
      </c>
      <c r="L376" s="181" t="str">
        <f>IF(D376="","",IF(J376="Y",I376+G376,MIN(Input!I376,I376+G376-K376)))</f>
        <v/>
      </c>
      <c r="M376" s="181" t="str">
        <f t="shared" si="147"/>
        <v/>
      </c>
      <c r="N376" s="294">
        <f>IF(Revised_Input!E376&gt;0,Revised_Input!E376,IF(Input!E376&lt;990000,Input!E376,""))</f>
        <v>0</v>
      </c>
      <c r="O376" s="286" t="str">
        <f t="shared" si="148"/>
        <v/>
      </c>
      <c r="P376" s="10" t="str">
        <f t="shared" si="149"/>
        <v/>
      </c>
      <c r="Q376" s="302" t="str">
        <f t="shared" si="150"/>
        <v/>
      </c>
      <c r="R376" s="305" t="str">
        <f>IF(D376="","",IF(J376="Y",Input!M376,0))</f>
        <v/>
      </c>
      <c r="S376" s="288" t="str">
        <f t="shared" si="151"/>
        <v/>
      </c>
      <c r="T376" s="285" t="str">
        <f>IF(D376="","",Input!L376)</f>
        <v/>
      </c>
      <c r="U376" s="288" t="str">
        <f t="shared" si="152"/>
        <v/>
      </c>
      <c r="V376" s="287" t="str">
        <f t="shared" si="153"/>
        <v/>
      </c>
      <c r="W376" s="306" t="str">
        <f t="shared" si="154"/>
        <v/>
      </c>
      <c r="X376" s="132" t="str">
        <f>IF(D376="","",Input!K376)</f>
        <v/>
      </c>
      <c r="Y376" s="288" t="str">
        <f t="shared" si="155"/>
        <v/>
      </c>
      <c r="Z376" s="309" t="str">
        <f t="shared" si="156"/>
        <v/>
      </c>
      <c r="AA376" s="56" t="str">
        <f t="shared" si="157"/>
        <v/>
      </c>
      <c r="AB376" s="56" t="str">
        <f>IF(D376="","",Input!N376)</f>
        <v/>
      </c>
      <c r="AC376" s="56" t="str">
        <f t="shared" si="158"/>
        <v/>
      </c>
      <c r="AD376" s="56" t="str">
        <f>IF(D376="","",Input!J376)</f>
        <v/>
      </c>
      <c r="AE376" s="56" t="str">
        <f t="shared" si="159"/>
        <v/>
      </c>
      <c r="AF376" s="289" t="str">
        <f t="shared" si="160"/>
        <v/>
      </c>
      <c r="AG376" s="19" t="str">
        <f t="shared" si="161"/>
        <v/>
      </c>
      <c r="AH376" s="19" t="str">
        <f t="shared" si="162"/>
        <v/>
      </c>
      <c r="AI376" s="19" t="str">
        <f t="shared" si="163"/>
        <v/>
      </c>
      <c r="AJ376" s="317" t="str">
        <f t="shared" si="164"/>
        <v/>
      </c>
      <c r="AK376" s="56" t="str">
        <f t="shared" si="165"/>
        <v/>
      </c>
      <c r="AL376" s="56" t="str">
        <f>IF(D376="","",IF(AK375&lt;'day lookup'!$I$1,MIN('day lookup'!$I$1-AK375,AJ376)))</f>
        <v/>
      </c>
      <c r="AM376" s="56" t="str">
        <f t="shared" si="166"/>
        <v/>
      </c>
      <c r="AN376" s="56" t="str">
        <f>IF(D376="","",IF(AK376&lt;'day lookup'!$I$1,0,MIN(AK376-'day lookup'!$I$1,AJ376)))</f>
        <v/>
      </c>
      <c r="AO376" s="318" t="str">
        <f t="shared" si="167"/>
        <v/>
      </c>
      <c r="AP376" s="10">
        <f>IF(Revised_Input!F376&gt;0,Revised_Input!F376,IF(Input!F376&lt;990000,Input!F376,""))</f>
        <v>0</v>
      </c>
      <c r="AQ376" s="262"/>
      <c r="AS376" s="262"/>
      <c r="AT376" s="259"/>
      <c r="AU376" s="260"/>
      <c r="BL376" s="251"/>
      <c r="BN376" s="251"/>
      <c r="BO376" s="251"/>
    </row>
    <row r="377" spans="1:67">
      <c r="A377" s="67" t="str">
        <f ca="1">OFFSET('day lookup'!$A$1,WEEKDAY(B377)-1,0)</f>
        <v>SAT</v>
      </c>
      <c r="B377" s="28">
        <f>Input!A377</f>
        <v>0</v>
      </c>
      <c r="C377" s="274" t="str">
        <f>IF(D377&lt;&gt;"",interp(D377,AreaCapacity!$A$3:$B$245,2),"")</f>
        <v/>
      </c>
      <c r="D377" s="10">
        <f>IF(AND(Revised_Input!B377&gt;0,Revised_Input!B377&lt;104000),Revised_Input!B377,IF(Input!B377&lt;990000,Input!B377,""))</f>
        <v>0</v>
      </c>
      <c r="E377" s="10">
        <f>IF(Revised_Input!G377&gt;0,Revised_Input!G377/1.9835,IF(Input!G377&lt;990000,Input!G377,""))</f>
        <v>0</v>
      </c>
      <c r="F377" s="10">
        <f>IF(Revised_Input!C377&gt;0,Revised_Input!C377,IF(Input!C377&lt;990000,Input!C377,""))</f>
        <v>0</v>
      </c>
      <c r="G377" s="10">
        <f>IF(Revised_Input!D377&gt;0,Revised_Input!D377,IF(Input!D377&lt;990000,Input!D377,""))</f>
        <v>0</v>
      </c>
      <c r="H377" s="190" t="str">
        <f t="shared" si="144"/>
        <v/>
      </c>
      <c r="I377" s="267" t="str">
        <f t="shared" si="145"/>
        <v/>
      </c>
      <c r="J377" s="417" t="str">
        <f>IF(Input!H377="","",Input!H377)</f>
        <v/>
      </c>
      <c r="K377" s="285" t="str">
        <f t="shared" si="146"/>
        <v/>
      </c>
      <c r="L377" s="181" t="str">
        <f>IF(D377="","",IF(J377="Y",I377+G377,MIN(Input!I377,I377+G377-K377)))</f>
        <v/>
      </c>
      <c r="M377" s="181" t="str">
        <f t="shared" si="147"/>
        <v/>
      </c>
      <c r="N377" s="294">
        <f>IF(Revised_Input!E377&gt;0,Revised_Input!E377,IF(Input!E377&lt;990000,Input!E377,""))</f>
        <v>0</v>
      </c>
      <c r="O377" s="286" t="str">
        <f t="shared" si="148"/>
        <v/>
      </c>
      <c r="P377" s="10" t="str">
        <f t="shared" si="149"/>
        <v/>
      </c>
      <c r="Q377" s="302" t="str">
        <f t="shared" si="150"/>
        <v/>
      </c>
      <c r="R377" s="305" t="str">
        <f>IF(D377="","",IF(J377="Y",Input!M377,0))</f>
        <v/>
      </c>
      <c r="S377" s="288" t="str">
        <f t="shared" si="151"/>
        <v/>
      </c>
      <c r="T377" s="285" t="str">
        <f>IF(D377="","",Input!L377)</f>
        <v/>
      </c>
      <c r="U377" s="288" t="str">
        <f t="shared" si="152"/>
        <v/>
      </c>
      <c r="V377" s="287" t="str">
        <f t="shared" si="153"/>
        <v/>
      </c>
      <c r="W377" s="306" t="str">
        <f t="shared" si="154"/>
        <v/>
      </c>
      <c r="X377" s="132" t="str">
        <f>IF(D377="","",Input!K377)</f>
        <v/>
      </c>
      <c r="Y377" s="288" t="str">
        <f t="shared" si="155"/>
        <v/>
      </c>
      <c r="Z377" s="309" t="str">
        <f t="shared" si="156"/>
        <v/>
      </c>
      <c r="AA377" s="56" t="str">
        <f t="shared" si="157"/>
        <v/>
      </c>
      <c r="AB377" s="56" t="str">
        <f>IF(D377="","",Input!N377)</f>
        <v/>
      </c>
      <c r="AC377" s="56" t="str">
        <f t="shared" si="158"/>
        <v/>
      </c>
      <c r="AD377" s="56" t="str">
        <f>IF(D377="","",Input!J377)</f>
        <v/>
      </c>
      <c r="AE377" s="56" t="str">
        <f t="shared" si="159"/>
        <v/>
      </c>
      <c r="AF377" s="289" t="str">
        <f t="shared" si="160"/>
        <v/>
      </c>
      <c r="AG377" s="19" t="str">
        <f t="shared" si="161"/>
        <v/>
      </c>
      <c r="AH377" s="19" t="str">
        <f t="shared" si="162"/>
        <v/>
      </c>
      <c r="AI377" s="19" t="str">
        <f t="shared" si="163"/>
        <v/>
      </c>
      <c r="AJ377" s="317" t="str">
        <f t="shared" si="164"/>
        <v/>
      </c>
      <c r="AK377" s="56" t="str">
        <f t="shared" si="165"/>
        <v/>
      </c>
      <c r="AL377" s="56" t="str">
        <f>IF(D377="","",IF(AK376&lt;'day lookup'!$I$1,MIN('day lookup'!$I$1-AK376,AJ377)))</f>
        <v/>
      </c>
      <c r="AM377" s="56" t="str">
        <f t="shared" si="166"/>
        <v/>
      </c>
      <c r="AN377" s="56" t="str">
        <f>IF(D377="","",IF(AK377&lt;'day lookup'!$I$1,0,MIN(AK377-'day lookup'!$I$1,AJ377)))</f>
        <v/>
      </c>
      <c r="AO377" s="318" t="str">
        <f t="shared" si="167"/>
        <v/>
      </c>
      <c r="AP377" s="10">
        <f>IF(Revised_Input!F377&gt;0,Revised_Input!F377,IF(Input!F377&lt;990000,Input!F377,""))</f>
        <v>0</v>
      </c>
      <c r="AQ377" s="262"/>
      <c r="AS377" s="262"/>
      <c r="AT377" s="259"/>
      <c r="AU377" s="260"/>
      <c r="BL377" s="251"/>
      <c r="BN377" s="251"/>
      <c r="BO377" s="251"/>
    </row>
    <row r="378" spans="1:67">
      <c r="A378" s="67" t="str">
        <f ca="1">OFFSET('day lookup'!$A$1,WEEKDAY(B378)-1,0)</f>
        <v>SAT</v>
      </c>
      <c r="B378" s="28">
        <f>Input!A378</f>
        <v>0</v>
      </c>
      <c r="C378" s="274" t="str">
        <f>IF(D378&lt;&gt;"",interp(D378,AreaCapacity!$A$3:$B$245,2),"")</f>
        <v/>
      </c>
      <c r="D378" s="10">
        <f>IF(AND(Revised_Input!B378&gt;0,Revised_Input!B378&lt;104000),Revised_Input!B378,IF(Input!B378&lt;990000,Input!B378,""))</f>
        <v>0</v>
      </c>
      <c r="E378" s="10">
        <f>IF(Revised_Input!G378&gt;0,Revised_Input!G378/1.9835,IF(Input!G378&lt;990000,Input!G378,""))</f>
        <v>0</v>
      </c>
      <c r="F378" s="10">
        <f>IF(Revised_Input!C378&gt;0,Revised_Input!C378,IF(Input!C378&lt;990000,Input!C378,""))</f>
        <v>0</v>
      </c>
      <c r="G378" s="10">
        <f>IF(Revised_Input!D378&gt;0,Revised_Input!D378,IF(Input!D378&lt;990000,Input!D378,""))</f>
        <v>0</v>
      </c>
      <c r="H378" s="190" t="str">
        <f t="shared" si="144"/>
        <v/>
      </c>
      <c r="I378" s="267" t="str">
        <f t="shared" si="145"/>
        <v/>
      </c>
      <c r="J378" s="417" t="str">
        <f>IF(Input!H378="","",Input!H378)</f>
        <v/>
      </c>
      <c r="K378" s="285" t="str">
        <f t="shared" si="146"/>
        <v/>
      </c>
      <c r="L378" s="181" t="str">
        <f>IF(D378="","",IF(J378="Y",I378+G378,MIN(Input!I378,I378+G378-K378)))</f>
        <v/>
      </c>
      <c r="M378" s="181" t="str">
        <f t="shared" si="147"/>
        <v/>
      </c>
      <c r="N378" s="294">
        <f>IF(Revised_Input!E378&gt;0,Revised_Input!E378,IF(Input!E378&lt;990000,Input!E378,""))</f>
        <v>0</v>
      </c>
      <c r="O378" s="286" t="str">
        <f t="shared" si="148"/>
        <v/>
      </c>
      <c r="P378" s="10" t="str">
        <f t="shared" si="149"/>
        <v/>
      </c>
      <c r="Q378" s="302" t="str">
        <f t="shared" si="150"/>
        <v/>
      </c>
      <c r="R378" s="305" t="str">
        <f>IF(D378="","",IF(J378="Y",Input!M378,0))</f>
        <v/>
      </c>
      <c r="S378" s="288" t="str">
        <f t="shared" si="151"/>
        <v/>
      </c>
      <c r="T378" s="285" t="str">
        <f>IF(D378="","",Input!L378)</f>
        <v/>
      </c>
      <c r="U378" s="288" t="str">
        <f t="shared" si="152"/>
        <v/>
      </c>
      <c r="V378" s="287" t="str">
        <f t="shared" si="153"/>
        <v/>
      </c>
      <c r="W378" s="306" t="str">
        <f t="shared" si="154"/>
        <v/>
      </c>
      <c r="X378" s="132" t="str">
        <f>IF(D378="","",Input!K378)</f>
        <v/>
      </c>
      <c r="Y378" s="288" t="str">
        <f t="shared" si="155"/>
        <v/>
      </c>
      <c r="Z378" s="309" t="str">
        <f t="shared" si="156"/>
        <v/>
      </c>
      <c r="AA378" s="56" t="str">
        <f t="shared" si="157"/>
        <v/>
      </c>
      <c r="AB378" s="56" t="str">
        <f>IF(D378="","",Input!N378)</f>
        <v/>
      </c>
      <c r="AC378" s="56" t="str">
        <f t="shared" si="158"/>
        <v/>
      </c>
      <c r="AD378" s="56" t="str">
        <f>IF(D378="","",Input!J378)</f>
        <v/>
      </c>
      <c r="AE378" s="56" t="str">
        <f t="shared" si="159"/>
        <v/>
      </c>
      <c r="AF378" s="289" t="str">
        <f t="shared" si="160"/>
        <v/>
      </c>
      <c r="AG378" s="19" t="str">
        <f t="shared" si="161"/>
        <v/>
      </c>
      <c r="AH378" s="19" t="str">
        <f t="shared" si="162"/>
        <v/>
      </c>
      <c r="AI378" s="19" t="str">
        <f t="shared" si="163"/>
        <v/>
      </c>
      <c r="AJ378" s="317" t="str">
        <f t="shared" si="164"/>
        <v/>
      </c>
      <c r="AK378" s="56" t="str">
        <f t="shared" si="165"/>
        <v/>
      </c>
      <c r="AL378" s="56" t="str">
        <f>IF(D378="","",IF(AK377&lt;'day lookup'!$I$1,MIN('day lookup'!$I$1-AK377,AJ378)))</f>
        <v/>
      </c>
      <c r="AM378" s="56" t="str">
        <f t="shared" si="166"/>
        <v/>
      </c>
      <c r="AN378" s="56" t="str">
        <f>IF(D378="","",IF(AK378&lt;'day lookup'!$I$1,0,MIN(AK378-'day lookup'!$I$1,AJ378)))</f>
        <v/>
      </c>
      <c r="AO378" s="318" t="str">
        <f t="shared" si="167"/>
        <v/>
      </c>
      <c r="AP378" s="10">
        <f>IF(Revised_Input!F378&gt;0,Revised_Input!F378,IF(Input!F378&lt;990000,Input!F378,""))</f>
        <v>0</v>
      </c>
      <c r="AQ378" s="262"/>
      <c r="AS378" s="262"/>
      <c r="AT378" s="259"/>
      <c r="AU378" s="260"/>
      <c r="BL378" s="251"/>
      <c r="BN378" s="251"/>
      <c r="BO378" s="251"/>
    </row>
    <row r="379" spans="1:67">
      <c r="A379" s="67" t="str">
        <f ca="1">OFFSET('day lookup'!$A$1,WEEKDAY(B379)-1,0)</f>
        <v>SAT</v>
      </c>
      <c r="B379" s="28">
        <f>Input!A379</f>
        <v>0</v>
      </c>
      <c r="C379" s="274" t="str">
        <f>IF(D379&lt;&gt;"",interp(D379,AreaCapacity!$A$3:$B$245,2),"")</f>
        <v/>
      </c>
      <c r="D379" s="10">
        <f>IF(AND(Revised_Input!B379&gt;0,Revised_Input!B379&lt;104000),Revised_Input!B379,IF(Input!B379&lt;990000,Input!B379,""))</f>
        <v>0</v>
      </c>
      <c r="E379" s="10">
        <f>IF(Revised_Input!G379&gt;0,Revised_Input!G379/1.9835,IF(Input!G379&lt;990000,Input!G379,""))</f>
        <v>0</v>
      </c>
      <c r="F379" s="10">
        <f>IF(Revised_Input!C379&gt;0,Revised_Input!C379,IF(Input!C379&lt;990000,Input!C379,""))</f>
        <v>0</v>
      </c>
      <c r="G379" s="10">
        <f>IF(Revised_Input!D379&gt;0,Revised_Input!D379,IF(Input!D379&lt;990000,Input!D379,""))</f>
        <v>0</v>
      </c>
      <c r="H379" s="190" t="str">
        <f t="shared" si="144"/>
        <v/>
      </c>
      <c r="I379" s="267" t="str">
        <f t="shared" si="145"/>
        <v/>
      </c>
      <c r="J379" s="417" t="str">
        <f>IF(Input!H379="","",Input!H379)</f>
        <v/>
      </c>
      <c r="K379" s="285" t="str">
        <f t="shared" si="146"/>
        <v/>
      </c>
      <c r="L379" s="181" t="str">
        <f>IF(D379="","",IF(J379="Y",I379+G379,MIN(Input!I379,I379+G379-K379)))</f>
        <v/>
      </c>
      <c r="M379" s="181" t="str">
        <f t="shared" si="147"/>
        <v/>
      </c>
      <c r="N379" s="294">
        <f>IF(Revised_Input!E379&gt;0,Revised_Input!E379,IF(Input!E379&lt;990000,Input!E379,""))</f>
        <v>0</v>
      </c>
      <c r="O379" s="286" t="str">
        <f t="shared" si="148"/>
        <v/>
      </c>
      <c r="P379" s="10" t="str">
        <f t="shared" si="149"/>
        <v/>
      </c>
      <c r="Q379" s="302" t="str">
        <f t="shared" si="150"/>
        <v/>
      </c>
      <c r="R379" s="305" t="str">
        <f>IF(D379="","",IF(J379="Y",Input!M379,0))</f>
        <v/>
      </c>
      <c r="S379" s="288" t="str">
        <f t="shared" si="151"/>
        <v/>
      </c>
      <c r="T379" s="285" t="str">
        <f>IF(D379="","",Input!L379)</f>
        <v/>
      </c>
      <c r="U379" s="288" t="str">
        <f t="shared" si="152"/>
        <v/>
      </c>
      <c r="V379" s="287" t="str">
        <f t="shared" si="153"/>
        <v/>
      </c>
      <c r="W379" s="306" t="str">
        <f t="shared" si="154"/>
        <v/>
      </c>
      <c r="X379" s="132" t="str">
        <f>IF(D379="","",Input!K379)</f>
        <v/>
      </c>
      <c r="Y379" s="288" t="str">
        <f t="shared" si="155"/>
        <v/>
      </c>
      <c r="Z379" s="309" t="str">
        <f t="shared" si="156"/>
        <v/>
      </c>
      <c r="AA379" s="56" t="str">
        <f t="shared" si="157"/>
        <v/>
      </c>
      <c r="AB379" s="56" t="str">
        <f>IF(D379="","",Input!N379)</f>
        <v/>
      </c>
      <c r="AC379" s="56" t="str">
        <f t="shared" si="158"/>
        <v/>
      </c>
      <c r="AD379" s="56" t="str">
        <f>IF(D379="","",Input!J379)</f>
        <v/>
      </c>
      <c r="AE379" s="56" t="str">
        <f t="shared" si="159"/>
        <v/>
      </c>
      <c r="AF379" s="289" t="str">
        <f t="shared" si="160"/>
        <v/>
      </c>
      <c r="AG379" s="19" t="str">
        <f t="shared" si="161"/>
        <v/>
      </c>
      <c r="AH379" s="19" t="str">
        <f t="shared" si="162"/>
        <v/>
      </c>
      <c r="AI379" s="19" t="str">
        <f t="shared" si="163"/>
        <v/>
      </c>
      <c r="AJ379" s="317" t="str">
        <f t="shared" si="164"/>
        <v/>
      </c>
      <c r="AK379" s="56" t="str">
        <f t="shared" si="165"/>
        <v/>
      </c>
      <c r="AL379" s="56" t="str">
        <f>IF(D379="","",IF(AK378&lt;'day lookup'!$I$1,MIN('day lookup'!$I$1-AK378,AJ379)))</f>
        <v/>
      </c>
      <c r="AM379" s="56" t="str">
        <f t="shared" si="166"/>
        <v/>
      </c>
      <c r="AN379" s="56" t="str">
        <f>IF(D379="","",IF(AK379&lt;'day lookup'!$I$1,0,MIN(AK379-'day lookup'!$I$1,AJ379)))</f>
        <v/>
      </c>
      <c r="AO379" s="318" t="str">
        <f t="shared" si="167"/>
        <v/>
      </c>
      <c r="AP379" s="10">
        <f>IF(Revised_Input!F379&gt;0,Revised_Input!F379,IF(Input!F379&lt;990000,Input!F379,""))</f>
        <v>0</v>
      </c>
      <c r="AQ379" s="262"/>
      <c r="AS379" s="262"/>
      <c r="AT379" s="259"/>
      <c r="AU379" s="260"/>
      <c r="BL379" s="251"/>
      <c r="BN379" s="251"/>
      <c r="BO379" s="251"/>
    </row>
    <row r="380" spans="1:67">
      <c r="A380" s="67" t="str">
        <f ca="1">OFFSET('day lookup'!$A$1,WEEKDAY(B380)-1,0)</f>
        <v>SAT</v>
      </c>
      <c r="B380" s="28">
        <f>Input!A380</f>
        <v>0</v>
      </c>
      <c r="C380" s="274" t="str">
        <f>IF(D380&lt;&gt;"",interp(D380,AreaCapacity!$A$3:$B$245,2),"")</f>
        <v/>
      </c>
      <c r="D380" s="10">
        <f>IF(AND(Revised_Input!B380&gt;0,Revised_Input!B380&lt;104000),Revised_Input!B380,IF(Input!B380&lt;990000,Input!B380,""))</f>
        <v>0</v>
      </c>
      <c r="E380" s="10">
        <f>IF(Revised_Input!G380&gt;0,Revised_Input!G380/1.9835,IF(Input!G380&lt;990000,Input!G380,""))</f>
        <v>0</v>
      </c>
      <c r="F380" s="10">
        <f>IF(Revised_Input!C380&gt;0,Revised_Input!C380,IF(Input!C380&lt;990000,Input!C380,""))</f>
        <v>0</v>
      </c>
      <c r="G380" s="10">
        <f>IF(Revised_Input!D380&gt;0,Revised_Input!D380,IF(Input!D380&lt;990000,Input!D380,""))</f>
        <v>0</v>
      </c>
      <c r="H380" s="190" t="str">
        <f t="shared" si="144"/>
        <v/>
      </c>
      <c r="I380" s="267" t="str">
        <f t="shared" si="145"/>
        <v/>
      </c>
      <c r="J380" s="417" t="str">
        <f>IF(Input!H380="","",Input!H380)</f>
        <v/>
      </c>
      <c r="K380" s="285" t="str">
        <f t="shared" si="146"/>
        <v/>
      </c>
      <c r="L380" s="181" t="str">
        <f>IF(D380="","",IF(J380="Y",I380+G380,MIN(Input!I380,I380+G380-K380)))</f>
        <v/>
      </c>
      <c r="M380" s="181" t="str">
        <f t="shared" si="147"/>
        <v/>
      </c>
      <c r="N380" s="294">
        <f>IF(Revised_Input!E380&gt;0,Revised_Input!E380,IF(Input!E380&lt;990000,Input!E380,""))</f>
        <v>0</v>
      </c>
      <c r="O380" s="286" t="str">
        <f t="shared" si="148"/>
        <v/>
      </c>
      <c r="P380" s="10" t="str">
        <f t="shared" si="149"/>
        <v/>
      </c>
      <c r="Q380" s="302" t="str">
        <f t="shared" si="150"/>
        <v/>
      </c>
      <c r="R380" s="305" t="str">
        <f>IF(D380="","",IF(J380="Y",Input!M380,0))</f>
        <v/>
      </c>
      <c r="S380" s="288" t="str">
        <f t="shared" si="151"/>
        <v/>
      </c>
      <c r="T380" s="285" t="str">
        <f>IF(D380="","",Input!L380)</f>
        <v/>
      </c>
      <c r="U380" s="288" t="str">
        <f t="shared" si="152"/>
        <v/>
      </c>
      <c r="V380" s="287" t="str">
        <f t="shared" si="153"/>
        <v/>
      </c>
      <c r="W380" s="306" t="str">
        <f t="shared" si="154"/>
        <v/>
      </c>
      <c r="X380" s="132" t="str">
        <f>IF(D380="","",Input!K380)</f>
        <v/>
      </c>
      <c r="Y380" s="288" t="str">
        <f t="shared" si="155"/>
        <v/>
      </c>
      <c r="Z380" s="309" t="str">
        <f t="shared" si="156"/>
        <v/>
      </c>
      <c r="AA380" s="56" t="str">
        <f t="shared" si="157"/>
        <v/>
      </c>
      <c r="AB380" s="56" t="str">
        <f>IF(D380="","",Input!N380)</f>
        <v/>
      </c>
      <c r="AC380" s="56" t="str">
        <f t="shared" si="158"/>
        <v/>
      </c>
      <c r="AD380" s="56" t="str">
        <f>IF(D380="","",Input!J380)</f>
        <v/>
      </c>
      <c r="AE380" s="56" t="str">
        <f t="shared" si="159"/>
        <v/>
      </c>
      <c r="AF380" s="289" t="str">
        <f t="shared" si="160"/>
        <v/>
      </c>
      <c r="AG380" s="19" t="str">
        <f t="shared" si="161"/>
        <v/>
      </c>
      <c r="AH380" s="19" t="str">
        <f t="shared" si="162"/>
        <v/>
      </c>
      <c r="AI380" s="19" t="str">
        <f t="shared" si="163"/>
        <v/>
      </c>
      <c r="AJ380" s="317" t="str">
        <f t="shared" si="164"/>
        <v/>
      </c>
      <c r="AK380" s="56" t="str">
        <f t="shared" si="165"/>
        <v/>
      </c>
      <c r="AL380" s="56" t="str">
        <f>IF(D380="","",IF(AK379&lt;'day lookup'!$I$1,MIN('day lookup'!$I$1-AK379,AJ380)))</f>
        <v/>
      </c>
      <c r="AM380" s="56" t="str">
        <f t="shared" si="166"/>
        <v/>
      </c>
      <c r="AN380" s="56" t="str">
        <f>IF(D380="","",IF(AK380&lt;'day lookup'!$I$1,0,MIN(AK380-'day lookup'!$I$1,AJ380)))</f>
        <v/>
      </c>
      <c r="AO380" s="318" t="str">
        <f t="shared" si="167"/>
        <v/>
      </c>
      <c r="AP380" s="10">
        <f>IF(Revised_Input!F380&gt;0,Revised_Input!F380,IF(Input!F380&lt;990000,Input!F380,""))</f>
        <v>0</v>
      </c>
      <c r="AQ380" s="262"/>
      <c r="AS380" s="262"/>
      <c r="AT380" s="259"/>
      <c r="AU380" s="260"/>
      <c r="BL380" s="251"/>
      <c r="BN380" s="251"/>
      <c r="BO380" s="251"/>
    </row>
    <row r="381" spans="1:67">
      <c r="A381" s="67" t="str">
        <f ca="1">OFFSET('day lookup'!$A$1,WEEKDAY(B381)-1,0)</f>
        <v>SAT</v>
      </c>
      <c r="B381" s="28">
        <f>Input!A381</f>
        <v>0</v>
      </c>
      <c r="C381" s="274" t="str">
        <f>IF(D381&lt;&gt;"",interp(D381,AreaCapacity!$A$3:$B$245,2),"")</f>
        <v/>
      </c>
      <c r="D381" s="10">
        <f>IF(AND(Revised_Input!B381&gt;0,Revised_Input!B381&lt;104000),Revised_Input!B381,IF(Input!B381&lt;990000,Input!B381,""))</f>
        <v>0</v>
      </c>
      <c r="E381" s="10">
        <f>IF(Revised_Input!G381&gt;0,Revised_Input!G381/1.9835,IF(Input!G381&lt;990000,Input!G381,""))</f>
        <v>0</v>
      </c>
      <c r="F381" s="10">
        <f>IF(Revised_Input!C381&gt;0,Revised_Input!C381,IF(Input!C381&lt;990000,Input!C381,""))</f>
        <v>0</v>
      </c>
      <c r="G381" s="10">
        <f>IF(Revised_Input!D381&gt;0,Revised_Input!D381,IF(Input!D381&lt;990000,Input!D381,""))</f>
        <v>0</v>
      </c>
      <c r="H381" s="190" t="str">
        <f t="shared" si="144"/>
        <v/>
      </c>
      <c r="I381" s="267" t="str">
        <f t="shared" si="145"/>
        <v/>
      </c>
      <c r="J381" s="417" t="str">
        <f>IF(Input!H381="","",Input!H381)</f>
        <v/>
      </c>
      <c r="K381" s="285" t="str">
        <f t="shared" si="146"/>
        <v/>
      </c>
      <c r="L381" s="181" t="str">
        <f>IF(D381="","",IF(J381="Y",I381+G381,MIN(Input!I381,I381+G381-K381)))</f>
        <v/>
      </c>
      <c r="M381" s="181" t="str">
        <f t="shared" si="147"/>
        <v/>
      </c>
      <c r="N381" s="294">
        <f>IF(Revised_Input!E381&gt;0,Revised_Input!E381,IF(Input!E381&lt;990000,Input!E381,""))</f>
        <v>0</v>
      </c>
      <c r="O381" s="286" t="str">
        <f t="shared" si="148"/>
        <v/>
      </c>
      <c r="P381" s="10" t="str">
        <f t="shared" si="149"/>
        <v/>
      </c>
      <c r="Q381" s="302" t="str">
        <f t="shared" si="150"/>
        <v/>
      </c>
      <c r="R381" s="305" t="str">
        <f>IF(D381="","",IF(J381="Y",Input!M381,0))</f>
        <v/>
      </c>
      <c r="S381" s="288" t="str">
        <f t="shared" si="151"/>
        <v/>
      </c>
      <c r="T381" s="285" t="str">
        <f>IF(D381="","",Input!L381)</f>
        <v/>
      </c>
      <c r="U381" s="288" t="str">
        <f t="shared" si="152"/>
        <v/>
      </c>
      <c r="V381" s="287" t="str">
        <f t="shared" si="153"/>
        <v/>
      </c>
      <c r="W381" s="306" t="str">
        <f t="shared" si="154"/>
        <v/>
      </c>
      <c r="X381" s="132" t="str">
        <f>IF(D381="","",Input!K381)</f>
        <v/>
      </c>
      <c r="Y381" s="288" t="str">
        <f t="shared" si="155"/>
        <v/>
      </c>
      <c r="Z381" s="309" t="str">
        <f t="shared" si="156"/>
        <v/>
      </c>
      <c r="AA381" s="56" t="str">
        <f t="shared" si="157"/>
        <v/>
      </c>
      <c r="AB381" s="56" t="str">
        <f>IF(D381="","",Input!N381)</f>
        <v/>
      </c>
      <c r="AC381" s="56" t="str">
        <f t="shared" si="158"/>
        <v/>
      </c>
      <c r="AD381" s="56" t="str">
        <f>IF(D381="","",Input!J381)</f>
        <v/>
      </c>
      <c r="AE381" s="56" t="str">
        <f t="shared" si="159"/>
        <v/>
      </c>
      <c r="AF381" s="289" t="str">
        <f t="shared" si="160"/>
        <v/>
      </c>
      <c r="AG381" s="19" t="str">
        <f t="shared" si="161"/>
        <v/>
      </c>
      <c r="AH381" s="19" t="str">
        <f t="shared" si="162"/>
        <v/>
      </c>
      <c r="AI381" s="19" t="str">
        <f t="shared" si="163"/>
        <v/>
      </c>
      <c r="AJ381" s="317" t="str">
        <f t="shared" si="164"/>
        <v/>
      </c>
      <c r="AK381" s="56" t="str">
        <f t="shared" si="165"/>
        <v/>
      </c>
      <c r="AL381" s="56" t="str">
        <f>IF(D381="","",IF(AK380&lt;'day lookup'!$I$1,MIN('day lookup'!$I$1-AK380,AJ381)))</f>
        <v/>
      </c>
      <c r="AM381" s="56" t="str">
        <f t="shared" si="166"/>
        <v/>
      </c>
      <c r="AN381" s="56" t="str">
        <f>IF(D381="","",IF(AK381&lt;'day lookup'!$I$1,0,MIN(AK381-'day lookup'!$I$1,AJ381)))</f>
        <v/>
      </c>
      <c r="AO381" s="318" t="str">
        <f t="shared" si="167"/>
        <v/>
      </c>
      <c r="AP381" s="10">
        <f>IF(Revised_Input!F381&gt;0,Revised_Input!F381,IF(Input!F381&lt;990000,Input!F381,""))</f>
        <v>0</v>
      </c>
      <c r="AQ381" s="262"/>
      <c r="AS381" s="262"/>
      <c r="AT381" s="259"/>
      <c r="AU381" s="260"/>
      <c r="BL381" s="251"/>
      <c r="BN381" s="251"/>
      <c r="BO381" s="251"/>
    </row>
    <row r="382" spans="1:67">
      <c r="A382" s="67" t="str">
        <f ca="1">OFFSET('day lookup'!$A$1,WEEKDAY(B382)-1,0)</f>
        <v>SAT</v>
      </c>
      <c r="B382" s="28">
        <f>Input!A382</f>
        <v>0</v>
      </c>
      <c r="C382" s="274" t="str">
        <f>IF(D382&lt;&gt;"",interp(D382,AreaCapacity!$A$3:$B$245,2),"")</f>
        <v/>
      </c>
      <c r="D382" s="10">
        <f>IF(AND(Revised_Input!B382&gt;0,Revised_Input!B382&lt;104000),Revised_Input!B382,IF(Input!B382&lt;990000,Input!B382,""))</f>
        <v>0</v>
      </c>
      <c r="E382" s="10">
        <f>IF(Revised_Input!G382&gt;0,Revised_Input!G382/1.9835,IF(Input!G382&lt;990000,Input!G382,""))</f>
        <v>0</v>
      </c>
      <c r="F382" s="10">
        <f>IF(Revised_Input!C382&gt;0,Revised_Input!C382,IF(Input!C382&lt;990000,Input!C382,""))</f>
        <v>0</v>
      </c>
      <c r="G382" s="10">
        <f>IF(Revised_Input!D382&gt;0,Revised_Input!D382,IF(Input!D382&lt;990000,Input!D382,""))</f>
        <v>0</v>
      </c>
      <c r="H382" s="190" t="str">
        <f t="shared" si="144"/>
        <v/>
      </c>
      <c r="I382" s="267" t="str">
        <f t="shared" si="145"/>
        <v/>
      </c>
      <c r="J382" s="417" t="str">
        <f>IF(Input!H382="","",Input!H382)</f>
        <v/>
      </c>
      <c r="K382" s="285" t="str">
        <f t="shared" si="146"/>
        <v/>
      </c>
      <c r="L382" s="181" t="str">
        <f>IF(D382="","",IF(J382="Y",I382+G382,MIN(Input!I382,I382+G382-K382)))</f>
        <v/>
      </c>
      <c r="M382" s="181" t="str">
        <f t="shared" si="147"/>
        <v/>
      </c>
      <c r="N382" s="294">
        <f>IF(Revised_Input!E382&gt;0,Revised_Input!E382,IF(Input!E382&lt;990000,Input!E382,""))</f>
        <v>0</v>
      </c>
      <c r="O382" s="286" t="str">
        <f t="shared" si="148"/>
        <v/>
      </c>
      <c r="P382" s="10" t="str">
        <f t="shared" si="149"/>
        <v/>
      </c>
      <c r="Q382" s="302" t="str">
        <f t="shared" si="150"/>
        <v/>
      </c>
      <c r="R382" s="305" t="str">
        <f>IF(D382="","",IF(J382="Y",Input!M382,0))</f>
        <v/>
      </c>
      <c r="S382" s="288" t="str">
        <f t="shared" si="151"/>
        <v/>
      </c>
      <c r="T382" s="285" t="str">
        <f>IF(D382="","",Input!L382)</f>
        <v/>
      </c>
      <c r="U382" s="288" t="str">
        <f t="shared" si="152"/>
        <v/>
      </c>
      <c r="V382" s="287" t="str">
        <f t="shared" si="153"/>
        <v/>
      </c>
      <c r="W382" s="306" t="str">
        <f t="shared" si="154"/>
        <v/>
      </c>
      <c r="X382" s="132" t="str">
        <f>IF(D382="","",Input!K382)</f>
        <v/>
      </c>
      <c r="Y382" s="288" t="str">
        <f t="shared" si="155"/>
        <v/>
      </c>
      <c r="Z382" s="309" t="str">
        <f t="shared" si="156"/>
        <v/>
      </c>
      <c r="AA382" s="56" t="str">
        <f t="shared" si="157"/>
        <v/>
      </c>
      <c r="AB382" s="56" t="str">
        <f>IF(D382="","",Input!N382)</f>
        <v/>
      </c>
      <c r="AC382" s="56" t="str">
        <f t="shared" si="158"/>
        <v/>
      </c>
      <c r="AD382" s="56" t="str">
        <f>IF(D382="","",Input!J382)</f>
        <v/>
      </c>
      <c r="AE382" s="56" t="str">
        <f t="shared" si="159"/>
        <v/>
      </c>
      <c r="AF382" s="289" t="str">
        <f t="shared" si="160"/>
        <v/>
      </c>
      <c r="AG382" s="19" t="str">
        <f t="shared" si="161"/>
        <v/>
      </c>
      <c r="AH382" s="19" t="str">
        <f t="shared" si="162"/>
        <v/>
      </c>
      <c r="AI382" s="19" t="str">
        <f t="shared" si="163"/>
        <v/>
      </c>
      <c r="AJ382" s="317" t="str">
        <f t="shared" si="164"/>
        <v/>
      </c>
      <c r="AK382" s="56" t="str">
        <f t="shared" si="165"/>
        <v/>
      </c>
      <c r="AL382" s="56" t="str">
        <f>IF(D382="","",IF(AK381&lt;'day lookup'!$I$1,MIN('day lookup'!$I$1-AK381,AJ382)))</f>
        <v/>
      </c>
      <c r="AM382" s="56" t="str">
        <f t="shared" si="166"/>
        <v/>
      </c>
      <c r="AN382" s="56" t="str">
        <f>IF(D382="","",IF(AK382&lt;'day lookup'!$I$1,0,MIN(AK382-'day lookup'!$I$1,AJ382)))</f>
        <v/>
      </c>
      <c r="AO382" s="318" t="str">
        <f t="shared" si="167"/>
        <v/>
      </c>
      <c r="AP382" s="10">
        <f>IF(Revised_Input!F382&gt;0,Revised_Input!F382,IF(Input!F382&lt;990000,Input!F382,""))</f>
        <v>0</v>
      </c>
      <c r="AQ382" s="262"/>
      <c r="AS382" s="262"/>
      <c r="AT382" s="259"/>
      <c r="AU382" s="260"/>
      <c r="BL382" s="251"/>
      <c r="BN382" s="251"/>
      <c r="BO382" s="251"/>
    </row>
    <row r="383" spans="1:67">
      <c r="A383" s="67" t="str">
        <f ca="1">OFFSET('day lookup'!$A$1,WEEKDAY(B383)-1,0)</f>
        <v>SAT</v>
      </c>
      <c r="B383" s="28">
        <f>Input!A383</f>
        <v>0</v>
      </c>
      <c r="C383" s="274" t="str">
        <f>IF(D383&lt;&gt;"",interp(D383,AreaCapacity!$A$3:$B$245,2),"")</f>
        <v/>
      </c>
      <c r="D383" s="10">
        <f>IF(AND(Revised_Input!B383&gt;0,Revised_Input!B383&lt;104000),Revised_Input!B383,IF(Input!B383&lt;990000,Input!B383,""))</f>
        <v>0</v>
      </c>
      <c r="E383" s="10">
        <f>IF(Revised_Input!G383&gt;0,Revised_Input!G383/1.9835,IF(Input!G383&lt;990000,Input!G383,""))</f>
        <v>0</v>
      </c>
      <c r="F383" s="10">
        <f>IF(Revised_Input!C383&gt;0,Revised_Input!C383,IF(Input!C383&lt;990000,Input!C383,""))</f>
        <v>0</v>
      </c>
      <c r="G383" s="10">
        <f>IF(Revised_Input!D383&gt;0,Revised_Input!D383,IF(Input!D383&lt;990000,Input!D383,""))</f>
        <v>0</v>
      </c>
      <c r="H383" s="190" t="str">
        <f t="shared" si="144"/>
        <v/>
      </c>
      <c r="I383" s="267" t="str">
        <f t="shared" si="145"/>
        <v/>
      </c>
      <c r="J383" s="417" t="str">
        <f>IF(Input!H383="","",Input!H383)</f>
        <v/>
      </c>
      <c r="K383" s="285" t="str">
        <f t="shared" si="146"/>
        <v/>
      </c>
      <c r="L383" s="181" t="str">
        <f>IF(D383="","",IF(J383="Y",I383+G383,MIN(Input!I383,I383+G383-K383)))</f>
        <v/>
      </c>
      <c r="M383" s="181" t="str">
        <f t="shared" si="147"/>
        <v/>
      </c>
      <c r="N383" s="294">
        <f>IF(Revised_Input!E383&gt;0,Revised_Input!E383,IF(Input!E383&lt;990000,Input!E383,""))</f>
        <v>0</v>
      </c>
      <c r="O383" s="286" t="str">
        <f t="shared" si="148"/>
        <v/>
      </c>
      <c r="P383" s="10" t="str">
        <f t="shared" si="149"/>
        <v/>
      </c>
      <c r="Q383" s="302" t="str">
        <f t="shared" si="150"/>
        <v/>
      </c>
      <c r="R383" s="305" t="str">
        <f>IF(D383="","",IF(J383="Y",Input!M383,0))</f>
        <v/>
      </c>
      <c r="S383" s="288" t="str">
        <f t="shared" si="151"/>
        <v/>
      </c>
      <c r="T383" s="285" t="str">
        <f>IF(D383="","",Input!L383)</f>
        <v/>
      </c>
      <c r="U383" s="288" t="str">
        <f t="shared" si="152"/>
        <v/>
      </c>
      <c r="V383" s="287" t="str">
        <f t="shared" si="153"/>
        <v/>
      </c>
      <c r="W383" s="306" t="str">
        <f t="shared" si="154"/>
        <v/>
      </c>
      <c r="X383" s="132" t="str">
        <f>IF(D383="","",Input!K383)</f>
        <v/>
      </c>
      <c r="Y383" s="288" t="str">
        <f t="shared" si="155"/>
        <v/>
      </c>
      <c r="Z383" s="309" t="str">
        <f t="shared" si="156"/>
        <v/>
      </c>
      <c r="AA383" s="56" t="str">
        <f t="shared" si="157"/>
        <v/>
      </c>
      <c r="AB383" s="56" t="str">
        <f>IF(D383="","",Input!N383)</f>
        <v/>
      </c>
      <c r="AC383" s="56" t="str">
        <f t="shared" si="158"/>
        <v/>
      </c>
      <c r="AD383" s="56" t="str">
        <f>IF(D383="","",Input!J383)</f>
        <v/>
      </c>
      <c r="AE383" s="56" t="str">
        <f t="shared" si="159"/>
        <v/>
      </c>
      <c r="AF383" s="289" t="str">
        <f t="shared" si="160"/>
        <v/>
      </c>
      <c r="AG383" s="19" t="str">
        <f t="shared" si="161"/>
        <v/>
      </c>
      <c r="AH383" s="19" t="str">
        <f t="shared" si="162"/>
        <v/>
      </c>
      <c r="AI383" s="19" t="str">
        <f t="shared" si="163"/>
        <v/>
      </c>
      <c r="AJ383" s="317" t="str">
        <f t="shared" si="164"/>
        <v/>
      </c>
      <c r="AK383" s="56" t="str">
        <f t="shared" si="165"/>
        <v/>
      </c>
      <c r="AL383" s="56" t="str">
        <f>IF(D383="","",IF(AK382&lt;'day lookup'!$I$1,MIN('day lookup'!$I$1-AK382,AJ383)))</f>
        <v/>
      </c>
      <c r="AM383" s="56" t="str">
        <f t="shared" si="166"/>
        <v/>
      </c>
      <c r="AN383" s="56" t="str">
        <f>IF(D383="","",IF(AK383&lt;'day lookup'!$I$1,0,MIN(AK383-'day lookup'!$I$1,AJ383)))</f>
        <v/>
      </c>
      <c r="AO383" s="318" t="str">
        <f t="shared" si="167"/>
        <v/>
      </c>
      <c r="AP383" s="10">
        <f>IF(Revised_Input!F383&gt;0,Revised_Input!F383,IF(Input!F383&lt;990000,Input!F383,""))</f>
        <v>0</v>
      </c>
      <c r="AQ383" s="262"/>
      <c r="AS383" s="262"/>
      <c r="AT383" s="259"/>
      <c r="AU383" s="260"/>
      <c r="BL383" s="251"/>
      <c r="BN383" s="251"/>
      <c r="BO383" s="251"/>
    </row>
    <row r="384" spans="1:67">
      <c r="A384" s="67" t="str">
        <f ca="1">OFFSET('day lookup'!$A$1,WEEKDAY(B384)-1,0)</f>
        <v>SAT</v>
      </c>
      <c r="B384" s="28">
        <f>Input!A384</f>
        <v>0</v>
      </c>
      <c r="C384" s="274" t="str">
        <f>IF(D384&lt;&gt;"",interp(D384,AreaCapacity!$A$3:$B$245,2),"")</f>
        <v/>
      </c>
      <c r="D384" s="10">
        <f>IF(AND(Revised_Input!B384&gt;0,Revised_Input!B384&lt;104000),Revised_Input!B384,IF(Input!B384&lt;990000,Input!B384,""))</f>
        <v>0</v>
      </c>
      <c r="E384" s="10">
        <f>IF(Revised_Input!G384&gt;0,Revised_Input!G384/1.9835,IF(Input!G384&lt;990000,Input!G384,""))</f>
        <v>0</v>
      </c>
      <c r="F384" s="10">
        <f>IF(Revised_Input!C384&gt;0,Revised_Input!C384,IF(Input!C384&lt;990000,Input!C384,""))</f>
        <v>0</v>
      </c>
      <c r="G384" s="10">
        <f>IF(Revised_Input!D384&gt;0,Revised_Input!D384,IF(Input!D384&lt;990000,Input!D384,""))</f>
        <v>0</v>
      </c>
      <c r="H384" s="190" t="str">
        <f t="shared" si="144"/>
        <v/>
      </c>
      <c r="I384" s="267" t="str">
        <f t="shared" si="145"/>
        <v/>
      </c>
      <c r="J384" s="417" t="str">
        <f>IF(Input!H384="","",Input!H384)</f>
        <v/>
      </c>
      <c r="K384" s="285" t="str">
        <f t="shared" si="146"/>
        <v/>
      </c>
      <c r="L384" s="181" t="str">
        <f>IF(D384="","",IF(J384="Y",I384+G384,MIN(Input!I384,I384+G384-K384)))</f>
        <v/>
      </c>
      <c r="M384" s="181" t="str">
        <f t="shared" si="147"/>
        <v/>
      </c>
      <c r="N384" s="294">
        <f>IF(Revised_Input!E384&gt;0,Revised_Input!E384,IF(Input!E384&lt;990000,Input!E384,""))</f>
        <v>0</v>
      </c>
      <c r="O384" s="286" t="str">
        <f t="shared" si="148"/>
        <v/>
      </c>
      <c r="P384" s="10" t="str">
        <f t="shared" si="149"/>
        <v/>
      </c>
      <c r="Q384" s="302" t="str">
        <f t="shared" si="150"/>
        <v/>
      </c>
      <c r="R384" s="305" t="str">
        <f>IF(D384="","",IF(J384="Y",Input!M384,0))</f>
        <v/>
      </c>
      <c r="S384" s="288" t="str">
        <f t="shared" si="151"/>
        <v/>
      </c>
      <c r="T384" s="285" t="str">
        <f>IF(D384="","",Input!L384)</f>
        <v/>
      </c>
      <c r="U384" s="288" t="str">
        <f t="shared" si="152"/>
        <v/>
      </c>
      <c r="V384" s="287" t="str">
        <f t="shared" si="153"/>
        <v/>
      </c>
      <c r="W384" s="306" t="str">
        <f t="shared" si="154"/>
        <v/>
      </c>
      <c r="X384" s="132" t="str">
        <f>IF(D384="","",Input!K384)</f>
        <v/>
      </c>
      <c r="Y384" s="288" t="str">
        <f t="shared" si="155"/>
        <v/>
      </c>
      <c r="Z384" s="309" t="str">
        <f t="shared" si="156"/>
        <v/>
      </c>
      <c r="AA384" s="56" t="str">
        <f t="shared" si="157"/>
        <v/>
      </c>
      <c r="AB384" s="56" t="str">
        <f>IF(D384="","",Input!N384)</f>
        <v/>
      </c>
      <c r="AC384" s="56" t="str">
        <f t="shared" si="158"/>
        <v/>
      </c>
      <c r="AD384" s="56" t="str">
        <f>IF(D384="","",Input!J384)</f>
        <v/>
      </c>
      <c r="AE384" s="56" t="str">
        <f t="shared" si="159"/>
        <v/>
      </c>
      <c r="AF384" s="289" t="str">
        <f t="shared" si="160"/>
        <v/>
      </c>
      <c r="AG384" s="19" t="str">
        <f t="shared" si="161"/>
        <v/>
      </c>
      <c r="AH384" s="19" t="str">
        <f t="shared" si="162"/>
        <v/>
      </c>
      <c r="AI384" s="19" t="str">
        <f t="shared" si="163"/>
        <v/>
      </c>
      <c r="AJ384" s="317" t="str">
        <f t="shared" si="164"/>
        <v/>
      </c>
      <c r="AK384" s="56" t="str">
        <f t="shared" si="165"/>
        <v/>
      </c>
      <c r="AL384" s="56" t="str">
        <f>IF(D384="","",IF(AK383&lt;'day lookup'!$I$1,MIN('day lookup'!$I$1-AK383,AJ384)))</f>
        <v/>
      </c>
      <c r="AM384" s="56" t="str">
        <f t="shared" si="166"/>
        <v/>
      </c>
      <c r="AN384" s="56" t="str">
        <f>IF(D384="","",IF(AK384&lt;'day lookup'!$I$1,0,MIN(AK384-'day lookup'!$I$1,AJ384)))</f>
        <v/>
      </c>
      <c r="AO384" s="318" t="str">
        <f t="shared" si="167"/>
        <v/>
      </c>
      <c r="AP384" s="10">
        <f>IF(Revised_Input!F384&gt;0,Revised_Input!F384,IF(Input!F384&lt;990000,Input!F384,""))</f>
        <v>0</v>
      </c>
      <c r="AQ384" s="262"/>
      <c r="AS384" s="262"/>
      <c r="AT384" s="259"/>
      <c r="AU384" s="260"/>
      <c r="BL384" s="251"/>
      <c r="BN384" s="251"/>
      <c r="BO384" s="251"/>
    </row>
    <row r="385" spans="1:67">
      <c r="A385" s="67" t="str">
        <f ca="1">OFFSET('day lookup'!$A$1,WEEKDAY(B385)-1,0)</f>
        <v>SAT</v>
      </c>
      <c r="B385" s="28">
        <f>Input!A385</f>
        <v>0</v>
      </c>
      <c r="C385" s="274" t="str">
        <f>IF(D385&lt;&gt;"",interp(D385,AreaCapacity!$A$3:$B$245,2),"")</f>
        <v/>
      </c>
      <c r="D385" s="10">
        <f>IF(AND(Revised_Input!B385&gt;0,Revised_Input!B385&lt;104000),Revised_Input!B385,IF(Input!B385&lt;990000,Input!B385,""))</f>
        <v>0</v>
      </c>
      <c r="E385" s="10">
        <f>IF(Revised_Input!G385&gt;0,Revised_Input!G385/1.9835,IF(Input!G385&lt;990000,Input!G385,""))</f>
        <v>0</v>
      </c>
      <c r="F385" s="10">
        <f>IF(Revised_Input!C385&gt;0,Revised_Input!C385,IF(Input!C385&lt;990000,Input!C385,""))</f>
        <v>0</v>
      </c>
      <c r="G385" s="10">
        <f>IF(Revised_Input!D385&gt;0,Revised_Input!D385,IF(Input!D385&lt;990000,Input!D385,""))</f>
        <v>0</v>
      </c>
      <c r="H385" s="190" t="str">
        <f t="shared" si="144"/>
        <v/>
      </c>
      <c r="I385" s="267" t="str">
        <f t="shared" si="145"/>
        <v/>
      </c>
      <c r="J385" s="417" t="str">
        <f>IF(Input!H385="","",Input!H385)</f>
        <v/>
      </c>
      <c r="K385" s="285" t="str">
        <f t="shared" si="146"/>
        <v/>
      </c>
      <c r="L385" s="181" t="str">
        <f>IF(D385="","",IF(J385="Y",I385+G385,MIN(Input!I385,I385+G385-K385)))</f>
        <v/>
      </c>
      <c r="M385" s="181" t="str">
        <f t="shared" si="147"/>
        <v/>
      </c>
      <c r="N385" s="294">
        <f>IF(Revised_Input!E385&gt;0,Revised_Input!E385,IF(Input!E385&lt;990000,Input!E385,""))</f>
        <v>0</v>
      </c>
      <c r="O385" s="286" t="str">
        <f t="shared" si="148"/>
        <v/>
      </c>
      <c r="P385" s="10" t="str">
        <f t="shared" si="149"/>
        <v/>
      </c>
      <c r="Q385" s="302" t="str">
        <f t="shared" si="150"/>
        <v/>
      </c>
      <c r="R385" s="305" t="str">
        <f>IF(D385="","",IF(J385="Y",Input!M385,0))</f>
        <v/>
      </c>
      <c r="S385" s="288" t="str">
        <f t="shared" si="151"/>
        <v/>
      </c>
      <c r="T385" s="285" t="str">
        <f>IF(D385="","",Input!L385)</f>
        <v/>
      </c>
      <c r="U385" s="288" t="str">
        <f t="shared" si="152"/>
        <v/>
      </c>
      <c r="V385" s="287" t="str">
        <f t="shared" si="153"/>
        <v/>
      </c>
      <c r="W385" s="306" t="str">
        <f t="shared" si="154"/>
        <v/>
      </c>
      <c r="X385" s="132" t="str">
        <f>IF(D385="","",Input!K385)</f>
        <v/>
      </c>
      <c r="Y385" s="288" t="str">
        <f t="shared" si="155"/>
        <v/>
      </c>
      <c r="Z385" s="309" t="str">
        <f t="shared" si="156"/>
        <v/>
      </c>
      <c r="AA385" s="56" t="str">
        <f t="shared" si="157"/>
        <v/>
      </c>
      <c r="AB385" s="56" t="str">
        <f>IF(D385="","",Input!N385)</f>
        <v/>
      </c>
      <c r="AC385" s="56" t="str">
        <f t="shared" si="158"/>
        <v/>
      </c>
      <c r="AD385" s="56" t="str">
        <f>IF(D385="","",Input!J385)</f>
        <v/>
      </c>
      <c r="AE385" s="56" t="str">
        <f t="shared" si="159"/>
        <v/>
      </c>
      <c r="AF385" s="289" t="str">
        <f t="shared" si="160"/>
        <v/>
      </c>
      <c r="AG385" s="19" t="str">
        <f t="shared" si="161"/>
        <v/>
      </c>
      <c r="AH385" s="19" t="str">
        <f t="shared" si="162"/>
        <v/>
      </c>
      <c r="AI385" s="19" t="str">
        <f t="shared" si="163"/>
        <v/>
      </c>
      <c r="AJ385" s="317" t="str">
        <f t="shared" si="164"/>
        <v/>
      </c>
      <c r="AK385" s="56" t="str">
        <f t="shared" si="165"/>
        <v/>
      </c>
      <c r="AL385" s="56" t="str">
        <f>IF(D385="","",IF(AK384&lt;'day lookup'!$I$1,MIN('day lookup'!$I$1-AK384,AJ385)))</f>
        <v/>
      </c>
      <c r="AM385" s="56" t="str">
        <f t="shared" si="166"/>
        <v/>
      </c>
      <c r="AN385" s="56" t="str">
        <f>IF(D385="","",IF(AK385&lt;'day lookup'!$I$1,0,MIN(AK385-'day lookup'!$I$1,AJ385)))</f>
        <v/>
      </c>
      <c r="AO385" s="318" t="str">
        <f t="shared" si="167"/>
        <v/>
      </c>
      <c r="AP385" s="10">
        <f>IF(Revised_Input!F385&gt;0,Revised_Input!F385,IF(Input!F385&lt;990000,Input!F385,""))</f>
        <v>0</v>
      </c>
      <c r="AQ385" s="262"/>
      <c r="AS385" s="262"/>
      <c r="AT385" s="259"/>
      <c r="AU385" s="260"/>
      <c r="BL385" s="251"/>
      <c r="BN385" s="251"/>
      <c r="BO385" s="251"/>
    </row>
    <row r="386" spans="1:67">
      <c r="A386" s="67" t="str">
        <f ca="1">OFFSET('day lookup'!$A$1,WEEKDAY(B386)-1,0)</f>
        <v>SAT</v>
      </c>
      <c r="B386" s="28">
        <f>Input!A386</f>
        <v>0</v>
      </c>
      <c r="C386" s="274" t="str">
        <f>IF(D386&lt;&gt;"",interp(D386,AreaCapacity!$A$3:$B$245,2),"")</f>
        <v/>
      </c>
      <c r="D386" s="10">
        <f>IF(AND(Revised_Input!B386&gt;0,Revised_Input!B386&lt;104000),Revised_Input!B386,IF(Input!B386&lt;990000,Input!B386,""))</f>
        <v>0</v>
      </c>
      <c r="E386" s="10">
        <f>IF(Revised_Input!G386&gt;0,Revised_Input!G386/1.9835,IF(Input!G386&lt;990000,Input!G386,""))</f>
        <v>0</v>
      </c>
      <c r="F386" s="10">
        <f>IF(Revised_Input!C386&gt;0,Revised_Input!C386,IF(Input!C386&lt;990000,Input!C386,""))</f>
        <v>0</v>
      </c>
      <c r="G386" s="10">
        <f>IF(Revised_Input!D386&gt;0,Revised_Input!D386,IF(Input!D386&lt;990000,Input!D386,""))</f>
        <v>0</v>
      </c>
      <c r="H386" s="190" t="str">
        <f t="shared" si="144"/>
        <v/>
      </c>
      <c r="I386" s="267" t="str">
        <f t="shared" si="145"/>
        <v/>
      </c>
      <c r="J386" s="417" t="str">
        <f>IF(Input!H386="","",Input!H386)</f>
        <v/>
      </c>
      <c r="K386" s="285" t="str">
        <f t="shared" si="146"/>
        <v/>
      </c>
      <c r="L386" s="181" t="str">
        <f>IF(D386="","",IF(J386="Y",I386+G386,MIN(Input!I386,I386+G386-K386)))</f>
        <v/>
      </c>
      <c r="M386" s="181" t="str">
        <f t="shared" si="147"/>
        <v/>
      </c>
      <c r="N386" s="294">
        <f>IF(Revised_Input!E386&gt;0,Revised_Input!E386,IF(Input!E386&lt;990000,Input!E386,""))</f>
        <v>0</v>
      </c>
      <c r="O386" s="286" t="str">
        <f t="shared" si="148"/>
        <v/>
      </c>
      <c r="P386" s="10" t="str">
        <f t="shared" si="149"/>
        <v/>
      </c>
      <c r="Q386" s="302" t="str">
        <f t="shared" si="150"/>
        <v/>
      </c>
      <c r="R386" s="305" t="str">
        <f>IF(D386="","",IF(J386="Y",Input!M386,0))</f>
        <v/>
      </c>
      <c r="S386" s="288" t="str">
        <f t="shared" si="151"/>
        <v/>
      </c>
      <c r="T386" s="285" t="str">
        <f>IF(D386="","",Input!L386)</f>
        <v/>
      </c>
      <c r="U386" s="288" t="str">
        <f t="shared" si="152"/>
        <v/>
      </c>
      <c r="V386" s="287" t="str">
        <f t="shared" si="153"/>
        <v/>
      </c>
      <c r="W386" s="306" t="str">
        <f t="shared" si="154"/>
        <v/>
      </c>
      <c r="X386" s="132" t="str">
        <f>IF(D386="","",Input!K386)</f>
        <v/>
      </c>
      <c r="Y386" s="288" t="str">
        <f t="shared" si="155"/>
        <v/>
      </c>
      <c r="Z386" s="309" t="str">
        <f t="shared" si="156"/>
        <v/>
      </c>
      <c r="AA386" s="56" t="str">
        <f t="shared" si="157"/>
        <v/>
      </c>
      <c r="AB386" s="56" t="str">
        <f>IF(D386="","",Input!N386)</f>
        <v/>
      </c>
      <c r="AC386" s="56" t="str">
        <f t="shared" si="158"/>
        <v/>
      </c>
      <c r="AD386" s="56" t="str">
        <f>IF(D386="","",Input!J386)</f>
        <v/>
      </c>
      <c r="AE386" s="56" t="str">
        <f t="shared" si="159"/>
        <v/>
      </c>
      <c r="AF386" s="289" t="str">
        <f t="shared" si="160"/>
        <v/>
      </c>
      <c r="AG386" s="19" t="str">
        <f t="shared" si="161"/>
        <v/>
      </c>
      <c r="AH386" s="19" t="str">
        <f t="shared" si="162"/>
        <v/>
      </c>
      <c r="AI386" s="19" t="str">
        <f t="shared" si="163"/>
        <v/>
      </c>
      <c r="AJ386" s="317" t="str">
        <f t="shared" si="164"/>
        <v/>
      </c>
      <c r="AK386" s="56" t="str">
        <f t="shared" si="165"/>
        <v/>
      </c>
      <c r="AL386" s="56" t="str">
        <f>IF(D386="","",IF(AK385&lt;'day lookup'!$I$1,MIN('day lookup'!$I$1-AK385,AJ386)))</f>
        <v/>
      </c>
      <c r="AM386" s="56" t="str">
        <f t="shared" si="166"/>
        <v/>
      </c>
      <c r="AN386" s="56" t="str">
        <f>IF(D386="","",IF(AK386&lt;'day lookup'!$I$1,0,MIN(AK386-'day lookup'!$I$1,AJ386)))</f>
        <v/>
      </c>
      <c r="AO386" s="318" t="str">
        <f t="shared" si="167"/>
        <v/>
      </c>
      <c r="AP386" s="10">
        <f>IF(Revised_Input!F386&gt;0,Revised_Input!F386,IF(Input!F386&lt;990000,Input!F386,""))</f>
        <v>0</v>
      </c>
      <c r="AQ386" s="262"/>
      <c r="AS386" s="262"/>
      <c r="AT386" s="259"/>
      <c r="AU386" s="260"/>
      <c r="BL386" s="251"/>
      <c r="BN386" s="251"/>
      <c r="BO386" s="251"/>
    </row>
    <row r="387" spans="1:67">
      <c r="A387" s="67"/>
      <c r="B387" s="28"/>
      <c r="C387" s="5"/>
      <c r="D387" s="10"/>
      <c r="E387" s="74"/>
      <c r="F387" s="74"/>
      <c r="G387" s="74"/>
      <c r="H387" s="73"/>
      <c r="J387" s="350"/>
      <c r="K387" s="192"/>
      <c r="N387" s="295"/>
      <c r="O387" s="286"/>
      <c r="P387" s="296"/>
      <c r="Q387" s="302"/>
      <c r="R387" s="305"/>
      <c r="S387" s="287"/>
      <c r="T387" s="288"/>
      <c r="U387" s="288"/>
      <c r="V387" s="287"/>
      <c r="W387" s="307"/>
      <c r="X387" s="132"/>
      <c r="Y387" s="286"/>
      <c r="Z387" s="313"/>
      <c r="AA387" s="54"/>
      <c r="AB387" s="54"/>
      <c r="AC387" s="54"/>
      <c r="AD387" s="54"/>
      <c r="AE387" s="54"/>
      <c r="AF387" s="90"/>
      <c r="AG387" s="54"/>
      <c r="AH387" s="54"/>
      <c r="AI387" s="54"/>
      <c r="AJ387" s="328"/>
      <c r="AK387" s="316"/>
      <c r="AL387" s="316"/>
      <c r="AM387" s="316"/>
      <c r="AN387" s="316"/>
      <c r="AO387" s="329"/>
      <c r="AP387" s="192"/>
      <c r="AQ387" s="262"/>
      <c r="AS387" s="262"/>
      <c r="AT387" s="259"/>
      <c r="AU387" s="260"/>
      <c r="BL387" s="251"/>
      <c r="BN387" s="251"/>
      <c r="BO387" s="251"/>
    </row>
    <row r="388" spans="1:67">
      <c r="A388" s="67"/>
      <c r="B388" s="28"/>
      <c r="C388" s="5"/>
      <c r="D388" s="10"/>
      <c r="E388" s="74"/>
      <c r="F388" s="74"/>
      <c r="G388" s="74"/>
      <c r="H388" s="73"/>
      <c r="J388" s="350"/>
      <c r="K388" s="192"/>
      <c r="N388" s="295"/>
      <c r="O388" s="286"/>
      <c r="P388" s="296"/>
      <c r="Q388" s="302"/>
      <c r="R388" s="305"/>
      <c r="S388" s="287"/>
      <c r="T388" s="288"/>
      <c r="U388" s="288"/>
      <c r="V388" s="287"/>
      <c r="W388" s="307"/>
      <c r="X388" s="132"/>
      <c r="Y388" s="286"/>
      <c r="Z388" s="313"/>
      <c r="AA388" s="54"/>
      <c r="AB388" s="54"/>
      <c r="AC388" s="54"/>
      <c r="AD388" s="54"/>
      <c r="AE388" s="54"/>
      <c r="AF388" s="90"/>
      <c r="AG388" s="54"/>
      <c r="AH388" s="54"/>
      <c r="AI388" s="54"/>
      <c r="AJ388" s="328"/>
      <c r="AK388" s="316"/>
      <c r="AL388" s="316"/>
      <c r="AM388" s="316"/>
      <c r="AN388" s="316"/>
      <c r="AO388" s="329"/>
      <c r="AP388" s="192"/>
      <c r="AQ388" s="262"/>
      <c r="AS388" s="262"/>
      <c r="AT388" s="259"/>
      <c r="AU388" s="260"/>
      <c r="BL388" s="251"/>
      <c r="BN388" s="251"/>
      <c r="BO388" s="251"/>
    </row>
    <row r="389" spans="1:67">
      <c r="A389" s="67"/>
      <c r="B389" s="28"/>
      <c r="C389" s="5"/>
      <c r="D389" s="10"/>
      <c r="E389" s="74"/>
      <c r="F389" s="74"/>
      <c r="G389" s="74"/>
      <c r="H389" s="73"/>
      <c r="J389" s="350"/>
      <c r="K389" s="192"/>
      <c r="N389" s="295"/>
      <c r="O389" s="286"/>
      <c r="P389" s="296"/>
      <c r="Q389" s="302"/>
      <c r="R389" s="305"/>
      <c r="S389" s="287"/>
      <c r="T389" s="288"/>
      <c r="U389" s="288"/>
      <c r="V389" s="287"/>
      <c r="W389" s="307"/>
      <c r="X389" s="132"/>
      <c r="Y389" s="286"/>
      <c r="Z389" s="313"/>
      <c r="AA389" s="54"/>
      <c r="AB389" s="54"/>
      <c r="AC389" s="54"/>
      <c r="AD389" s="54"/>
      <c r="AE389" s="54"/>
      <c r="AF389" s="90"/>
      <c r="AG389" s="54"/>
      <c r="AH389" s="54"/>
      <c r="AI389" s="54"/>
      <c r="AJ389" s="328"/>
      <c r="AK389" s="316"/>
      <c r="AL389" s="316"/>
      <c r="AM389" s="316"/>
      <c r="AN389" s="316"/>
      <c r="AO389" s="329"/>
      <c r="AP389" s="192"/>
      <c r="AQ389" s="262"/>
      <c r="AS389" s="262"/>
      <c r="AT389" s="259"/>
      <c r="AU389" s="260"/>
      <c r="BL389" s="251"/>
      <c r="BN389" s="251"/>
      <c r="BO389" s="251"/>
    </row>
    <row r="390" spans="1:67">
      <c r="A390" s="67"/>
      <c r="B390" s="28"/>
      <c r="C390" s="5"/>
      <c r="D390" s="10"/>
      <c r="E390" s="74"/>
      <c r="F390" s="74"/>
      <c r="G390" s="74"/>
      <c r="H390" s="73"/>
      <c r="J390" s="350"/>
      <c r="K390" s="192"/>
      <c r="N390" s="295"/>
      <c r="O390" s="286"/>
      <c r="P390" s="296"/>
      <c r="Q390" s="302"/>
      <c r="R390" s="305"/>
      <c r="S390" s="287"/>
      <c r="T390" s="288"/>
      <c r="U390" s="288"/>
      <c r="V390" s="287"/>
      <c r="W390" s="307"/>
      <c r="X390" s="132"/>
      <c r="Y390" s="286"/>
      <c r="Z390" s="313"/>
      <c r="AA390" s="54"/>
      <c r="AB390" s="54"/>
      <c r="AC390" s="54"/>
      <c r="AD390" s="54"/>
      <c r="AE390" s="54"/>
      <c r="AF390" s="90"/>
      <c r="AG390" s="54"/>
      <c r="AH390" s="54"/>
      <c r="AI390" s="54"/>
      <c r="AJ390" s="328"/>
      <c r="AK390" s="316"/>
      <c r="AL390" s="316"/>
      <c r="AM390" s="316"/>
      <c r="AN390" s="316"/>
      <c r="AO390" s="329"/>
      <c r="AP390" s="192"/>
      <c r="AQ390" s="262"/>
      <c r="AS390" s="262"/>
      <c r="AT390" s="259"/>
      <c r="AU390" s="260"/>
      <c r="BL390" s="251"/>
      <c r="BN390" s="251"/>
      <c r="BO390" s="251"/>
    </row>
    <row r="391" spans="1:67">
      <c r="A391" s="67"/>
      <c r="B391" s="28"/>
      <c r="C391" s="5"/>
      <c r="D391" s="10"/>
      <c r="E391" s="74"/>
      <c r="F391" s="74"/>
      <c r="G391" s="74"/>
      <c r="H391" s="73"/>
      <c r="J391" s="350"/>
      <c r="K391" s="192"/>
      <c r="N391" s="295"/>
      <c r="O391" s="286"/>
      <c r="P391" s="296"/>
      <c r="Q391" s="302"/>
      <c r="R391" s="305"/>
      <c r="S391" s="287"/>
      <c r="T391" s="288"/>
      <c r="U391" s="288"/>
      <c r="V391" s="287"/>
      <c r="W391" s="307"/>
      <c r="X391" s="132"/>
      <c r="Y391" s="286"/>
      <c r="Z391" s="313"/>
      <c r="AA391" s="54"/>
      <c r="AB391" s="54"/>
      <c r="AC391" s="54"/>
      <c r="AD391" s="54"/>
      <c r="AE391" s="54"/>
      <c r="AF391" s="90"/>
      <c r="AG391" s="54"/>
      <c r="AH391" s="54"/>
      <c r="AI391" s="54"/>
      <c r="AJ391" s="328"/>
      <c r="AK391" s="316"/>
      <c r="AL391" s="316"/>
      <c r="AM391" s="316"/>
      <c r="AN391" s="316"/>
      <c r="AO391" s="329"/>
      <c r="AP391" s="192"/>
      <c r="AQ391" s="262"/>
      <c r="AS391" s="262"/>
      <c r="AT391" s="259"/>
      <c r="AU391" s="260"/>
      <c r="BL391" s="251"/>
      <c r="BN391" s="251"/>
      <c r="BO391" s="251"/>
    </row>
    <row r="392" spans="1:67">
      <c r="A392" s="67"/>
      <c r="B392" s="28"/>
      <c r="C392" s="5"/>
      <c r="D392" s="10"/>
      <c r="E392" s="74"/>
      <c r="F392" s="74"/>
      <c r="G392" s="74"/>
      <c r="H392" s="73"/>
      <c r="J392" s="350"/>
      <c r="K392" s="192"/>
      <c r="N392" s="295"/>
      <c r="O392" s="286"/>
      <c r="P392" s="296"/>
      <c r="Q392" s="302"/>
      <c r="R392" s="305"/>
      <c r="S392" s="287"/>
      <c r="T392" s="288"/>
      <c r="U392" s="288"/>
      <c r="V392" s="287"/>
      <c r="W392" s="307"/>
      <c r="X392" s="132"/>
      <c r="Y392" s="286"/>
      <c r="Z392" s="313"/>
      <c r="AA392" s="54"/>
      <c r="AB392" s="54"/>
      <c r="AC392" s="54"/>
      <c r="AD392" s="54"/>
      <c r="AE392" s="54"/>
      <c r="AF392" s="90"/>
      <c r="AG392" s="54"/>
      <c r="AH392" s="54"/>
      <c r="AI392" s="54"/>
      <c r="AJ392" s="328"/>
      <c r="AK392" s="316"/>
      <c r="AL392" s="316"/>
      <c r="AM392" s="316"/>
      <c r="AN392" s="316"/>
      <c r="AO392" s="329"/>
      <c r="AP392" s="192"/>
      <c r="AQ392" s="262"/>
      <c r="AS392" s="262"/>
      <c r="AT392" s="259"/>
      <c r="AU392" s="260"/>
      <c r="BL392" s="251"/>
      <c r="BN392" s="251"/>
      <c r="BO392" s="251"/>
    </row>
    <row r="393" spans="1:67">
      <c r="A393" s="67"/>
      <c r="B393" s="69"/>
      <c r="C393" s="99"/>
      <c r="D393" s="10"/>
      <c r="E393" s="68"/>
      <c r="F393" s="68"/>
      <c r="G393" s="68"/>
      <c r="H393" s="73"/>
      <c r="I393" s="55"/>
      <c r="N393" s="295"/>
      <c r="O393" s="286"/>
      <c r="P393" s="296"/>
      <c r="Q393" s="302"/>
      <c r="R393" s="305"/>
      <c r="S393" s="287"/>
      <c r="T393" s="288"/>
      <c r="U393" s="288"/>
      <c r="V393" s="287"/>
      <c r="W393" s="307"/>
      <c r="X393" s="314"/>
      <c r="Y393" s="315"/>
      <c r="Z393" s="313"/>
      <c r="AA393" s="54"/>
      <c r="AB393" s="54"/>
      <c r="AC393" s="54"/>
      <c r="AD393" s="54"/>
      <c r="AE393" s="54"/>
      <c r="AF393" s="90"/>
      <c r="AG393" s="54"/>
      <c r="AH393" s="54"/>
      <c r="AI393" s="54"/>
      <c r="AJ393" s="328"/>
      <c r="AK393" s="316"/>
      <c r="AL393" s="316"/>
      <c r="AM393" s="316"/>
      <c r="AN393" s="316"/>
      <c r="AO393" s="329"/>
      <c r="AP393" s="55"/>
      <c r="AQ393" s="184"/>
      <c r="AS393" s="184"/>
      <c r="AT393" s="259"/>
      <c r="AU393" s="260"/>
      <c r="BL393" s="251"/>
      <c r="BN393" s="251"/>
      <c r="BO393" s="251"/>
    </row>
    <row r="394" spans="1:67">
      <c r="A394" s="67"/>
      <c r="B394" s="69"/>
      <c r="C394" s="99"/>
      <c r="D394" s="10"/>
      <c r="E394" s="68"/>
      <c r="F394" s="68"/>
      <c r="G394" s="68"/>
      <c r="H394" s="73"/>
      <c r="I394" s="55"/>
      <c r="N394" s="295"/>
      <c r="O394" s="286"/>
      <c r="P394" s="296"/>
      <c r="Q394" s="302"/>
      <c r="R394" s="305"/>
      <c r="S394" s="287"/>
      <c r="T394" s="288"/>
      <c r="U394" s="288"/>
      <c r="V394" s="287"/>
      <c r="W394" s="307"/>
      <c r="X394" s="314"/>
      <c r="Y394" s="315"/>
      <c r="Z394" s="313"/>
      <c r="AA394" s="54"/>
      <c r="AB394" s="54"/>
      <c r="AC394" s="54"/>
      <c r="AD394" s="54"/>
      <c r="AE394" s="54"/>
      <c r="AF394" s="90"/>
      <c r="AG394" s="54"/>
      <c r="AH394" s="54"/>
      <c r="AI394" s="54"/>
      <c r="AJ394" s="328"/>
      <c r="AK394" s="316"/>
      <c r="AL394" s="316"/>
      <c r="AM394" s="316"/>
      <c r="AN394" s="316"/>
      <c r="AO394" s="329"/>
      <c r="AP394" s="55"/>
      <c r="AQ394" s="184"/>
      <c r="AS394" s="184"/>
      <c r="AT394" s="259"/>
      <c r="AU394" s="260"/>
      <c r="BL394" s="251"/>
      <c r="BN394" s="251"/>
      <c r="BO394" s="251"/>
    </row>
    <row r="395" spans="1:67">
      <c r="A395" s="67"/>
      <c r="B395" s="69"/>
      <c r="C395" s="99"/>
      <c r="D395" s="10"/>
      <c r="E395" s="68"/>
      <c r="F395" s="68"/>
      <c r="G395" s="68"/>
      <c r="H395" s="73"/>
      <c r="I395" s="55"/>
      <c r="N395" s="295"/>
      <c r="O395" s="286"/>
      <c r="P395" s="296"/>
      <c r="Q395" s="302"/>
      <c r="R395" s="305"/>
      <c r="S395" s="287"/>
      <c r="T395" s="288"/>
      <c r="U395" s="288"/>
      <c r="V395" s="287"/>
      <c r="W395" s="307"/>
      <c r="X395" s="314"/>
      <c r="Y395" s="315"/>
      <c r="Z395" s="313"/>
      <c r="AA395" s="54"/>
      <c r="AB395" s="54"/>
      <c r="AC395" s="54"/>
      <c r="AD395" s="54"/>
      <c r="AE395" s="54"/>
      <c r="AF395" s="90"/>
      <c r="AG395" s="54"/>
      <c r="AH395" s="54"/>
      <c r="AI395" s="54"/>
      <c r="AJ395" s="328"/>
      <c r="AK395" s="316"/>
      <c r="AL395" s="316"/>
      <c r="AM395" s="316"/>
      <c r="AN395" s="316"/>
      <c r="AO395" s="329"/>
      <c r="AP395" s="55"/>
      <c r="AQ395" s="184"/>
      <c r="AS395" s="184"/>
      <c r="AT395" s="259"/>
      <c r="AU395" s="260"/>
      <c r="BL395" s="251"/>
      <c r="BN395" s="251"/>
      <c r="BO395" s="251"/>
    </row>
    <row r="396" spans="1:67">
      <c r="A396" s="67"/>
      <c r="B396" s="69"/>
      <c r="C396" s="99"/>
      <c r="D396" s="10"/>
      <c r="E396" s="68"/>
      <c r="F396" s="68"/>
      <c r="G396" s="68"/>
      <c r="H396" s="73"/>
      <c r="I396" s="55"/>
      <c r="N396" s="295"/>
      <c r="O396" s="286"/>
      <c r="P396" s="296"/>
      <c r="Q396" s="302"/>
      <c r="R396" s="305"/>
      <c r="S396" s="287"/>
      <c r="T396" s="288"/>
      <c r="U396" s="288"/>
      <c r="V396" s="287"/>
      <c r="W396" s="307"/>
      <c r="X396" s="314"/>
      <c r="Y396" s="315"/>
      <c r="Z396" s="313"/>
      <c r="AA396" s="54"/>
      <c r="AB396" s="54"/>
      <c r="AC396" s="54"/>
      <c r="AD396" s="54"/>
      <c r="AE396" s="54"/>
      <c r="AF396" s="90"/>
      <c r="AG396" s="54"/>
      <c r="AH396" s="54"/>
      <c r="AI396" s="54"/>
      <c r="AJ396" s="328"/>
      <c r="AK396" s="316"/>
      <c r="AL396" s="316"/>
      <c r="AM396" s="316"/>
      <c r="AN396" s="316"/>
      <c r="AO396" s="329"/>
      <c r="AP396" s="55"/>
      <c r="AQ396" s="184"/>
      <c r="AS396" s="184"/>
      <c r="AT396" s="259"/>
      <c r="AU396" s="260"/>
      <c r="BL396" s="251"/>
      <c r="BN396" s="251"/>
      <c r="BO396" s="251"/>
    </row>
    <row r="397" spans="1:67">
      <c r="A397" s="67"/>
      <c r="B397" s="69"/>
      <c r="C397" s="99"/>
      <c r="D397" s="10"/>
      <c r="E397" s="68"/>
      <c r="F397" s="68"/>
      <c r="G397" s="68"/>
      <c r="H397" s="73"/>
      <c r="I397" s="55"/>
      <c r="N397" s="295"/>
      <c r="O397" s="286"/>
      <c r="P397" s="296"/>
      <c r="Q397" s="302"/>
      <c r="R397" s="305"/>
      <c r="S397" s="287"/>
      <c r="T397" s="288"/>
      <c r="U397" s="288"/>
      <c r="V397" s="287"/>
      <c r="W397" s="307"/>
      <c r="X397" s="314"/>
      <c r="Y397" s="315"/>
      <c r="Z397" s="313"/>
      <c r="AA397" s="54"/>
      <c r="AB397" s="54"/>
      <c r="AC397" s="54"/>
      <c r="AD397" s="54"/>
      <c r="AE397" s="54"/>
      <c r="AF397" s="90"/>
      <c r="AG397" s="54"/>
      <c r="AH397" s="54"/>
      <c r="AI397" s="54"/>
      <c r="AJ397" s="328"/>
      <c r="AK397" s="316"/>
      <c r="AL397" s="316"/>
      <c r="AM397" s="316"/>
      <c r="AN397" s="316"/>
      <c r="AO397" s="329"/>
      <c r="AP397" s="55"/>
      <c r="AQ397" s="184"/>
      <c r="AS397" s="184"/>
      <c r="AT397" s="259"/>
      <c r="AU397" s="260"/>
      <c r="BL397" s="251"/>
      <c r="BN397" s="251"/>
      <c r="BO397" s="251"/>
    </row>
    <row r="398" spans="1:67">
      <c r="A398" s="67"/>
      <c r="B398" s="69"/>
      <c r="C398" s="99"/>
      <c r="D398" s="10"/>
      <c r="E398" s="68"/>
      <c r="F398" s="68"/>
      <c r="G398" s="68"/>
      <c r="H398" s="73"/>
      <c r="I398" s="55"/>
      <c r="N398" s="295"/>
      <c r="O398" s="286"/>
      <c r="P398" s="296"/>
      <c r="Q398" s="302"/>
      <c r="R398" s="305"/>
      <c r="S398" s="287"/>
      <c r="T398" s="288"/>
      <c r="U398" s="288"/>
      <c r="V398" s="287"/>
      <c r="W398" s="307"/>
      <c r="X398" s="314"/>
      <c r="Y398" s="315"/>
      <c r="Z398" s="313"/>
      <c r="AA398" s="54"/>
      <c r="AB398" s="54"/>
      <c r="AC398" s="54"/>
      <c r="AD398" s="54"/>
      <c r="AE398" s="54"/>
      <c r="AF398" s="90"/>
      <c r="AG398" s="54"/>
      <c r="AH398" s="54"/>
      <c r="AI398" s="54"/>
      <c r="AJ398" s="328"/>
      <c r="AK398" s="316"/>
      <c r="AL398" s="316"/>
      <c r="AM398" s="316"/>
      <c r="AN398" s="316"/>
      <c r="AO398" s="329"/>
      <c r="AP398" s="55"/>
      <c r="AQ398" s="184"/>
      <c r="AS398" s="184"/>
      <c r="AT398" s="259"/>
      <c r="AU398" s="260"/>
      <c r="BL398" s="251"/>
      <c r="BN398" s="251"/>
      <c r="BO398" s="251"/>
    </row>
    <row r="399" spans="1:67">
      <c r="A399" s="44"/>
      <c r="C399" s="71"/>
      <c r="N399" s="297"/>
      <c r="O399" s="239"/>
      <c r="P399" s="50"/>
      <c r="Q399" s="303"/>
      <c r="R399" s="290"/>
      <c r="S399" s="12"/>
      <c r="T399" s="12"/>
      <c r="U399" s="12"/>
      <c r="V399" s="12"/>
      <c r="W399" s="308"/>
      <c r="X399" s="182"/>
      <c r="Y399" s="12"/>
      <c r="Z399" s="309"/>
      <c r="AJ399" s="317"/>
      <c r="AK399" s="56"/>
      <c r="AL399" s="56"/>
      <c r="AM399" s="56"/>
      <c r="AN399" s="56"/>
      <c r="AO399" s="318"/>
    </row>
    <row r="400" spans="1:67">
      <c r="C400" s="71"/>
      <c r="N400" s="297"/>
      <c r="O400" s="239"/>
      <c r="P400" s="50"/>
      <c r="Q400" s="303"/>
      <c r="R400" s="290"/>
      <c r="S400" s="12"/>
      <c r="T400" s="12"/>
      <c r="U400" s="12"/>
      <c r="V400" s="12"/>
      <c r="W400" s="308"/>
      <c r="X400" s="182"/>
      <c r="Y400" s="12"/>
      <c r="Z400" s="309"/>
      <c r="AJ400" s="317"/>
      <c r="AK400" s="56"/>
      <c r="AL400" s="56"/>
      <c r="AM400" s="56"/>
      <c r="AN400" s="56"/>
      <c r="AO400" s="318"/>
    </row>
    <row r="401" spans="3:41">
      <c r="C401" s="71"/>
      <c r="N401" s="297"/>
      <c r="O401" s="239"/>
      <c r="P401" s="50"/>
      <c r="Q401" s="303"/>
      <c r="R401" s="290"/>
      <c r="S401" s="12"/>
      <c r="T401" s="12"/>
      <c r="U401" s="12"/>
      <c r="V401" s="12"/>
      <c r="W401" s="308"/>
      <c r="X401" s="182"/>
      <c r="Y401" s="12"/>
      <c r="Z401" s="309"/>
      <c r="AJ401" s="317"/>
      <c r="AK401" s="56"/>
      <c r="AL401" s="56"/>
      <c r="AM401" s="56"/>
      <c r="AN401" s="56"/>
      <c r="AO401" s="318"/>
    </row>
    <row r="402" spans="3:41">
      <c r="H402" s="77"/>
      <c r="N402" s="297"/>
      <c r="O402" s="239"/>
      <c r="P402" s="50"/>
      <c r="Q402" s="303"/>
      <c r="R402" s="290"/>
      <c r="S402" s="12"/>
      <c r="T402" s="12"/>
      <c r="U402" s="12"/>
      <c r="V402" s="12"/>
      <c r="W402" s="308"/>
      <c r="X402" s="182"/>
      <c r="Y402" s="44"/>
      <c r="Z402" s="309"/>
      <c r="AJ402" s="317"/>
      <c r="AK402" s="56"/>
      <c r="AL402" s="56"/>
      <c r="AM402" s="56"/>
      <c r="AN402" s="56"/>
      <c r="AO402" s="318"/>
    </row>
    <row r="403" spans="3:41">
      <c r="H403" s="77"/>
      <c r="N403" s="297"/>
      <c r="O403" s="239"/>
      <c r="P403" s="50"/>
      <c r="Q403" s="303"/>
      <c r="R403" s="290"/>
      <c r="S403" s="12"/>
      <c r="T403" s="12"/>
      <c r="U403" s="12"/>
      <c r="V403" s="12"/>
      <c r="W403" s="308"/>
      <c r="X403" s="182"/>
      <c r="Y403" s="11"/>
      <c r="Z403" s="309"/>
      <c r="AJ403" s="317"/>
      <c r="AK403" s="56"/>
      <c r="AL403" s="56"/>
      <c r="AM403" s="56"/>
      <c r="AN403" s="56"/>
      <c r="AO403" s="318"/>
    </row>
    <row r="404" spans="3:41">
      <c r="H404" s="77"/>
      <c r="N404" s="297"/>
      <c r="O404" s="239"/>
      <c r="P404" s="50"/>
      <c r="Q404" s="303"/>
      <c r="R404" s="290"/>
      <c r="S404" s="12"/>
      <c r="T404" s="12"/>
      <c r="U404" s="12"/>
      <c r="V404" s="12"/>
      <c r="W404" s="308"/>
      <c r="X404" s="182"/>
      <c r="Y404" s="11"/>
      <c r="Z404" s="309"/>
      <c r="AJ404" s="317"/>
      <c r="AK404" s="56"/>
      <c r="AL404" s="56"/>
      <c r="AM404" s="56"/>
      <c r="AN404" s="56"/>
      <c r="AO404" s="318"/>
    </row>
    <row r="405" spans="3:41">
      <c r="N405" s="297"/>
      <c r="O405" s="239"/>
      <c r="P405" s="50"/>
      <c r="Q405" s="303"/>
      <c r="R405" s="290"/>
      <c r="S405" s="12"/>
      <c r="T405" s="12"/>
      <c r="U405" s="12"/>
      <c r="V405" s="12"/>
      <c r="W405" s="308"/>
      <c r="X405" s="182"/>
      <c r="Y405" s="11"/>
      <c r="Z405" s="309"/>
      <c r="AJ405" s="317"/>
      <c r="AK405" s="56"/>
      <c r="AL405" s="56"/>
      <c r="AM405" s="56"/>
      <c r="AN405" s="56"/>
      <c r="AO405" s="318"/>
    </row>
    <row r="406" spans="3:41">
      <c r="N406" s="297"/>
      <c r="O406" s="239"/>
      <c r="P406" s="50"/>
      <c r="Q406" s="303"/>
      <c r="R406" s="290"/>
      <c r="S406" s="12"/>
      <c r="T406" s="12"/>
      <c r="U406" s="12"/>
      <c r="V406" s="12"/>
      <c r="W406" s="308"/>
      <c r="X406" s="182"/>
      <c r="Y406" s="316"/>
      <c r="Z406" s="309"/>
      <c r="AJ406" s="317"/>
      <c r="AK406" s="56"/>
      <c r="AL406" s="56"/>
      <c r="AM406" s="56"/>
      <c r="AN406" s="56"/>
      <c r="AO406" s="318"/>
    </row>
    <row r="407" spans="3:41">
      <c r="N407" s="297"/>
      <c r="O407" s="239"/>
      <c r="P407" s="50"/>
      <c r="Q407" s="303"/>
      <c r="R407" s="290"/>
      <c r="S407" s="12"/>
      <c r="T407" s="12"/>
      <c r="U407" s="12"/>
      <c r="V407" s="12"/>
      <c r="W407" s="308"/>
      <c r="X407" s="182"/>
      <c r="Y407" s="316"/>
      <c r="Z407" s="309"/>
      <c r="AJ407" s="317"/>
      <c r="AK407" s="56"/>
      <c r="AL407" s="56"/>
      <c r="AM407" s="56"/>
      <c r="AN407" s="56"/>
      <c r="AO407" s="318"/>
    </row>
    <row r="408" spans="3:41">
      <c r="N408" s="297"/>
      <c r="O408" s="239"/>
      <c r="P408" s="50"/>
      <c r="Q408" s="303"/>
      <c r="R408" s="290"/>
      <c r="S408" s="12"/>
      <c r="T408" s="12"/>
      <c r="U408" s="12"/>
      <c r="V408" s="12"/>
      <c r="W408" s="308"/>
      <c r="X408" s="182"/>
      <c r="Y408" s="12"/>
      <c r="Z408" s="309"/>
      <c r="AJ408" s="317"/>
      <c r="AK408" s="56"/>
      <c r="AL408" s="56"/>
      <c r="AM408" s="56"/>
      <c r="AN408" s="56"/>
      <c r="AO408" s="318"/>
    </row>
    <row r="409" spans="3:41">
      <c r="N409" s="297"/>
      <c r="O409" s="239"/>
      <c r="P409" s="50"/>
      <c r="Q409" s="303"/>
      <c r="R409" s="290"/>
      <c r="S409" s="12"/>
      <c r="T409" s="12"/>
      <c r="U409" s="12"/>
      <c r="V409" s="12"/>
      <c r="W409" s="308"/>
      <c r="X409" s="182"/>
      <c r="Y409" s="12"/>
      <c r="Z409" s="309"/>
      <c r="AJ409" s="317"/>
      <c r="AK409" s="56"/>
      <c r="AL409" s="56"/>
      <c r="AM409" s="56"/>
      <c r="AN409" s="56"/>
      <c r="AO409" s="318"/>
    </row>
    <row r="410" spans="3:41">
      <c r="N410" s="297"/>
      <c r="O410" s="239"/>
      <c r="P410" s="50"/>
      <c r="Q410" s="303"/>
      <c r="R410" s="290"/>
      <c r="S410" s="12"/>
      <c r="T410" s="12"/>
      <c r="U410" s="12"/>
      <c r="V410" s="12"/>
      <c r="W410" s="308"/>
      <c r="X410" s="182"/>
      <c r="Y410" s="12"/>
      <c r="Z410" s="309"/>
      <c r="AJ410" s="317"/>
      <c r="AK410" s="56"/>
      <c r="AL410" s="56"/>
      <c r="AM410" s="56"/>
      <c r="AN410" s="56"/>
      <c r="AO410" s="318"/>
    </row>
    <row r="411" spans="3:41">
      <c r="N411" s="297"/>
      <c r="O411" s="239"/>
      <c r="P411" s="50"/>
      <c r="Q411" s="303"/>
      <c r="R411" s="290"/>
      <c r="S411" s="12"/>
      <c r="T411" s="12"/>
      <c r="U411" s="12"/>
      <c r="V411" s="12"/>
      <c r="W411" s="308"/>
      <c r="X411" s="182"/>
      <c r="Y411" s="12"/>
      <c r="Z411" s="309"/>
      <c r="AJ411" s="317"/>
      <c r="AK411" s="56"/>
      <c r="AL411" s="56"/>
      <c r="AM411" s="56"/>
      <c r="AN411" s="56"/>
      <c r="AO411" s="318"/>
    </row>
    <row r="412" spans="3:41">
      <c r="N412" s="297"/>
      <c r="O412" s="239"/>
      <c r="P412" s="50"/>
      <c r="Q412" s="303"/>
      <c r="R412" s="290"/>
      <c r="S412" s="12"/>
      <c r="T412" s="12"/>
      <c r="U412" s="12"/>
      <c r="V412" s="12"/>
      <c r="W412" s="308"/>
      <c r="X412" s="182"/>
      <c r="Y412" s="12"/>
      <c r="Z412" s="309"/>
      <c r="AJ412" s="317"/>
      <c r="AK412" s="56"/>
      <c r="AL412" s="56"/>
      <c r="AM412" s="56"/>
      <c r="AN412" s="56"/>
      <c r="AO412" s="318"/>
    </row>
    <row r="413" spans="3:41">
      <c r="N413" s="297"/>
      <c r="O413" s="239"/>
      <c r="P413" s="50"/>
      <c r="Q413" s="303"/>
      <c r="R413" s="290"/>
      <c r="S413" s="12"/>
      <c r="T413" s="12"/>
      <c r="U413" s="12"/>
      <c r="V413" s="12"/>
      <c r="W413" s="308"/>
      <c r="X413" s="182"/>
      <c r="Y413" s="12"/>
      <c r="Z413" s="309"/>
      <c r="AJ413" s="317"/>
      <c r="AK413" s="56"/>
      <c r="AL413" s="56"/>
      <c r="AM413" s="56"/>
      <c r="AN413" s="56"/>
      <c r="AO413" s="318"/>
    </row>
    <row r="414" spans="3:41">
      <c r="N414" s="297"/>
      <c r="O414" s="239"/>
      <c r="P414" s="50"/>
      <c r="Q414" s="303"/>
      <c r="R414" s="290"/>
      <c r="S414" s="12"/>
      <c r="T414" s="12"/>
      <c r="U414" s="12"/>
      <c r="V414" s="12"/>
      <c r="W414" s="308"/>
      <c r="X414" s="182"/>
      <c r="Y414" s="12"/>
      <c r="Z414" s="309"/>
      <c r="AJ414" s="317"/>
      <c r="AK414" s="56"/>
      <c r="AL414" s="56"/>
      <c r="AM414" s="56"/>
      <c r="AN414" s="56"/>
      <c r="AO414" s="318"/>
    </row>
    <row r="415" spans="3:41">
      <c r="N415" s="297"/>
      <c r="O415" s="239"/>
      <c r="P415" s="50"/>
      <c r="Q415" s="303"/>
      <c r="R415" s="290"/>
      <c r="S415" s="12"/>
      <c r="T415" s="12"/>
      <c r="U415" s="12"/>
      <c r="V415" s="12"/>
      <c r="W415" s="308"/>
      <c r="X415" s="182"/>
      <c r="Y415" s="12"/>
      <c r="Z415" s="309"/>
      <c r="AJ415" s="317"/>
      <c r="AK415" s="56"/>
      <c r="AL415" s="56"/>
      <c r="AM415" s="56"/>
      <c r="AN415" s="56"/>
      <c r="AO415" s="318"/>
    </row>
    <row r="416" spans="3:41">
      <c r="N416" s="297"/>
      <c r="O416" s="239"/>
      <c r="P416" s="50"/>
      <c r="Q416" s="303"/>
      <c r="R416" s="290"/>
      <c r="S416" s="12"/>
      <c r="T416" s="12"/>
      <c r="U416" s="12"/>
      <c r="V416" s="12"/>
      <c r="W416" s="308"/>
      <c r="X416" s="182"/>
      <c r="Y416" s="12"/>
      <c r="Z416" s="309"/>
      <c r="AJ416" s="317"/>
      <c r="AK416" s="56"/>
      <c r="AL416" s="56"/>
      <c r="AM416" s="56"/>
      <c r="AN416" s="56"/>
      <c r="AO416" s="318"/>
    </row>
    <row r="417" spans="14:41">
      <c r="N417" s="297"/>
      <c r="O417" s="239"/>
      <c r="P417" s="50"/>
      <c r="Q417" s="303"/>
      <c r="R417" s="290"/>
      <c r="S417" s="12"/>
      <c r="T417" s="12"/>
      <c r="U417" s="12"/>
      <c r="V417" s="12"/>
      <c r="W417" s="308"/>
      <c r="X417" s="182"/>
      <c r="Y417" s="12"/>
      <c r="Z417" s="309"/>
      <c r="AJ417" s="317"/>
      <c r="AK417" s="56"/>
      <c r="AL417" s="56"/>
      <c r="AM417" s="56"/>
      <c r="AN417" s="56"/>
      <c r="AO417" s="318"/>
    </row>
    <row r="418" spans="14:41">
      <c r="N418" s="297"/>
      <c r="O418" s="239"/>
      <c r="P418" s="50"/>
      <c r="Q418" s="303"/>
      <c r="R418" s="290"/>
      <c r="S418" s="12"/>
      <c r="T418" s="12"/>
      <c r="U418" s="12"/>
      <c r="V418" s="12"/>
      <c r="W418" s="308"/>
      <c r="X418" s="182"/>
      <c r="Y418" s="12"/>
      <c r="Z418" s="309"/>
      <c r="AJ418" s="317"/>
      <c r="AK418" s="56"/>
      <c r="AL418" s="56"/>
      <c r="AM418" s="56"/>
      <c r="AN418" s="56"/>
      <c r="AO418" s="318"/>
    </row>
    <row r="419" spans="14:41">
      <c r="N419" s="297"/>
      <c r="O419" s="239"/>
      <c r="P419" s="50"/>
      <c r="Q419" s="303"/>
      <c r="R419" s="290"/>
      <c r="S419" s="12"/>
      <c r="T419" s="12"/>
      <c r="U419" s="12"/>
      <c r="V419" s="12"/>
      <c r="W419" s="308"/>
      <c r="X419" s="182"/>
      <c r="Y419" s="12"/>
      <c r="Z419" s="309"/>
      <c r="AJ419" s="317"/>
      <c r="AK419" s="56"/>
      <c r="AL419" s="56"/>
      <c r="AM419" s="56"/>
      <c r="AN419" s="56"/>
      <c r="AO419" s="318"/>
    </row>
    <row r="420" spans="14:41">
      <c r="N420" s="297"/>
      <c r="O420" s="239"/>
      <c r="P420" s="50"/>
      <c r="Q420" s="303"/>
      <c r="R420" s="290"/>
      <c r="S420" s="12"/>
      <c r="T420" s="12"/>
      <c r="U420" s="12"/>
      <c r="V420" s="12"/>
      <c r="W420" s="308"/>
      <c r="X420" s="182"/>
      <c r="Y420" s="12"/>
      <c r="Z420" s="309"/>
      <c r="AJ420" s="317"/>
      <c r="AK420" s="56"/>
      <c r="AL420" s="56"/>
      <c r="AM420" s="56"/>
      <c r="AN420" s="56"/>
      <c r="AO420" s="318"/>
    </row>
    <row r="421" spans="14:41">
      <c r="N421" s="297"/>
      <c r="O421" s="239"/>
      <c r="P421" s="50"/>
      <c r="Q421" s="303"/>
      <c r="R421" s="290"/>
      <c r="S421" s="12"/>
      <c r="T421" s="12"/>
      <c r="U421" s="12"/>
      <c r="V421" s="12"/>
      <c r="W421" s="308"/>
      <c r="X421" s="182"/>
      <c r="Y421" s="12"/>
      <c r="Z421" s="309"/>
      <c r="AJ421" s="317"/>
      <c r="AK421" s="56"/>
      <c r="AL421" s="56"/>
      <c r="AM421" s="56"/>
      <c r="AN421" s="56"/>
      <c r="AO421" s="318"/>
    </row>
    <row r="422" spans="14:41">
      <c r="N422" s="297"/>
      <c r="O422" s="239"/>
      <c r="P422" s="50"/>
      <c r="Q422" s="303"/>
      <c r="R422" s="290"/>
      <c r="S422" s="12"/>
      <c r="T422" s="12"/>
      <c r="U422" s="12"/>
      <c r="V422" s="12"/>
      <c r="W422" s="308"/>
      <c r="X422" s="182"/>
      <c r="Y422" s="12"/>
      <c r="Z422" s="309"/>
      <c r="AJ422" s="317"/>
      <c r="AK422" s="56"/>
      <c r="AL422" s="56"/>
      <c r="AM422" s="56"/>
      <c r="AN422" s="56"/>
      <c r="AO422" s="318"/>
    </row>
    <row r="423" spans="14:41">
      <c r="N423" s="297"/>
      <c r="O423" s="239"/>
      <c r="P423" s="50"/>
      <c r="Q423" s="303"/>
      <c r="R423" s="290"/>
      <c r="S423" s="12"/>
      <c r="T423" s="12"/>
      <c r="U423" s="12"/>
      <c r="V423" s="12"/>
      <c r="W423" s="308"/>
      <c r="X423" s="182"/>
      <c r="Y423" s="12"/>
      <c r="Z423" s="309"/>
      <c r="AJ423" s="317"/>
      <c r="AK423" s="56"/>
      <c r="AL423" s="56"/>
      <c r="AM423" s="56"/>
      <c r="AN423" s="56"/>
      <c r="AO423" s="318"/>
    </row>
    <row r="424" spans="14:41">
      <c r="N424" s="297"/>
      <c r="O424" s="239"/>
      <c r="P424" s="50"/>
      <c r="Q424" s="303"/>
      <c r="R424" s="290"/>
      <c r="S424" s="12"/>
      <c r="T424" s="12"/>
      <c r="U424" s="12"/>
      <c r="V424" s="12"/>
      <c r="W424" s="308"/>
      <c r="X424" s="182"/>
      <c r="Y424" s="12"/>
      <c r="Z424" s="309"/>
      <c r="AJ424" s="317"/>
      <c r="AK424" s="56"/>
      <c r="AL424" s="56"/>
      <c r="AM424" s="56"/>
      <c r="AN424" s="56"/>
      <c r="AO424" s="318"/>
    </row>
    <row r="425" spans="14:41">
      <c r="N425" s="297"/>
      <c r="O425" s="239"/>
      <c r="P425" s="50"/>
      <c r="Q425" s="303"/>
      <c r="R425" s="290"/>
      <c r="S425" s="12"/>
      <c r="T425" s="12"/>
      <c r="U425" s="12"/>
      <c r="V425" s="12"/>
      <c r="W425" s="308"/>
      <c r="X425" s="182"/>
      <c r="Y425" s="12"/>
      <c r="Z425" s="309"/>
      <c r="AJ425" s="317"/>
      <c r="AK425" s="56"/>
      <c r="AL425" s="56"/>
      <c r="AM425" s="56"/>
      <c r="AN425" s="56"/>
      <c r="AO425" s="318"/>
    </row>
    <row r="426" spans="14:41">
      <c r="N426" s="297"/>
      <c r="O426" s="239"/>
      <c r="P426" s="50"/>
      <c r="Q426" s="303"/>
      <c r="R426" s="290"/>
      <c r="S426" s="12"/>
      <c r="T426" s="12"/>
      <c r="U426" s="12"/>
      <c r="V426" s="12"/>
      <c r="W426" s="308"/>
      <c r="X426" s="182"/>
      <c r="Y426" s="12"/>
      <c r="Z426" s="309"/>
      <c r="AJ426" s="317"/>
      <c r="AK426" s="56"/>
      <c r="AL426" s="56"/>
      <c r="AM426" s="56"/>
      <c r="AN426" s="56"/>
      <c r="AO426" s="318"/>
    </row>
    <row r="427" spans="14:41">
      <c r="N427" s="297"/>
      <c r="O427" s="239"/>
      <c r="P427" s="50"/>
      <c r="Q427" s="303"/>
      <c r="R427" s="290"/>
      <c r="S427" s="12"/>
      <c r="T427" s="12"/>
      <c r="U427" s="12"/>
      <c r="V427" s="12"/>
      <c r="W427" s="308"/>
      <c r="X427" s="182"/>
      <c r="Y427" s="12"/>
      <c r="Z427" s="309"/>
      <c r="AJ427" s="317"/>
      <c r="AK427" s="56"/>
      <c r="AL427" s="56"/>
      <c r="AM427" s="56"/>
      <c r="AN427" s="56"/>
      <c r="AO427" s="318"/>
    </row>
    <row r="428" spans="14:41">
      <c r="N428" s="297"/>
      <c r="O428" s="239"/>
      <c r="P428" s="50"/>
      <c r="Q428" s="303"/>
      <c r="R428" s="290"/>
      <c r="S428" s="12"/>
      <c r="T428" s="12"/>
      <c r="U428" s="12"/>
      <c r="V428" s="12"/>
      <c r="W428" s="308"/>
      <c r="X428" s="182"/>
      <c r="Y428" s="12"/>
      <c r="Z428" s="309"/>
      <c r="AJ428" s="317"/>
      <c r="AK428" s="56"/>
      <c r="AL428" s="56"/>
      <c r="AM428" s="56"/>
      <c r="AN428" s="56"/>
      <c r="AO428" s="318"/>
    </row>
    <row r="429" spans="14:41">
      <c r="N429" s="297"/>
      <c r="O429" s="239"/>
      <c r="P429" s="50"/>
      <c r="Q429" s="303"/>
      <c r="R429" s="290"/>
      <c r="S429" s="12"/>
      <c r="T429" s="12"/>
      <c r="U429" s="12"/>
      <c r="V429" s="12"/>
      <c r="W429" s="308"/>
      <c r="X429" s="182"/>
      <c r="Y429" s="12"/>
      <c r="Z429" s="309"/>
      <c r="AJ429" s="317"/>
      <c r="AK429" s="56"/>
      <c r="AL429" s="56"/>
      <c r="AM429" s="56"/>
      <c r="AN429" s="56"/>
      <c r="AO429" s="318"/>
    </row>
    <row r="430" spans="14:41">
      <c r="N430" s="297"/>
      <c r="O430" s="239"/>
      <c r="P430" s="50"/>
      <c r="Q430" s="303"/>
      <c r="R430" s="290"/>
      <c r="S430" s="12"/>
      <c r="T430" s="12"/>
      <c r="U430" s="12"/>
      <c r="V430" s="12"/>
      <c r="W430" s="308"/>
      <c r="X430" s="182"/>
      <c r="Y430" s="12"/>
      <c r="Z430" s="309"/>
      <c r="AJ430" s="317"/>
      <c r="AK430" s="56"/>
      <c r="AL430" s="56"/>
      <c r="AM430" s="56"/>
      <c r="AN430" s="56"/>
      <c r="AO430" s="318"/>
    </row>
    <row r="431" spans="14:41">
      <c r="N431" s="297"/>
      <c r="O431" s="239"/>
      <c r="P431" s="50"/>
      <c r="Q431" s="303"/>
      <c r="R431" s="290"/>
      <c r="S431" s="12"/>
      <c r="T431" s="12"/>
      <c r="U431" s="12"/>
      <c r="V431" s="12"/>
      <c r="W431" s="308"/>
      <c r="X431" s="182"/>
      <c r="Y431" s="12"/>
      <c r="Z431" s="309"/>
      <c r="AJ431" s="317"/>
      <c r="AK431" s="56"/>
      <c r="AL431" s="56"/>
      <c r="AM431" s="56"/>
      <c r="AN431" s="56"/>
      <c r="AO431" s="318"/>
    </row>
    <row r="432" spans="14:41">
      <c r="N432" s="297"/>
      <c r="O432" s="239"/>
      <c r="P432" s="50"/>
      <c r="Q432" s="303"/>
      <c r="R432" s="290"/>
      <c r="S432" s="12"/>
      <c r="T432" s="12"/>
      <c r="U432" s="12"/>
      <c r="V432" s="12"/>
      <c r="W432" s="308"/>
      <c r="X432" s="182"/>
      <c r="Y432" s="12"/>
      <c r="Z432" s="309"/>
      <c r="AJ432" s="317"/>
      <c r="AK432" s="56"/>
      <c r="AL432" s="56"/>
      <c r="AM432" s="56"/>
      <c r="AN432" s="56"/>
      <c r="AO432" s="318"/>
    </row>
    <row r="433" spans="14:41">
      <c r="N433" s="297"/>
      <c r="O433" s="239"/>
      <c r="P433" s="50"/>
      <c r="Q433" s="303"/>
      <c r="R433" s="290"/>
      <c r="S433" s="12"/>
      <c r="T433" s="12"/>
      <c r="U433" s="12"/>
      <c r="V433" s="12"/>
      <c r="W433" s="308"/>
      <c r="X433" s="182"/>
      <c r="Y433" s="12"/>
      <c r="Z433" s="309"/>
      <c r="AJ433" s="317"/>
      <c r="AK433" s="56"/>
      <c r="AL433" s="56"/>
      <c r="AM433" s="56"/>
      <c r="AN433" s="56"/>
      <c r="AO433" s="318"/>
    </row>
    <row r="434" spans="14:41">
      <c r="N434" s="297"/>
      <c r="O434" s="239"/>
      <c r="P434" s="50"/>
      <c r="Q434" s="303"/>
      <c r="R434" s="290"/>
      <c r="S434" s="12"/>
      <c r="T434" s="12"/>
      <c r="U434" s="12"/>
      <c r="V434" s="12"/>
      <c r="W434" s="308"/>
      <c r="X434" s="182"/>
      <c r="Y434" s="12"/>
      <c r="Z434" s="309"/>
      <c r="AJ434" s="317"/>
      <c r="AK434" s="56"/>
      <c r="AL434" s="56"/>
      <c r="AM434" s="56"/>
      <c r="AN434" s="56"/>
      <c r="AO434" s="318"/>
    </row>
    <row r="435" spans="14:41">
      <c r="N435" s="297"/>
      <c r="O435" s="239"/>
      <c r="P435" s="50"/>
      <c r="Q435" s="303"/>
      <c r="R435" s="290"/>
      <c r="S435" s="12"/>
      <c r="T435" s="12"/>
      <c r="U435" s="12"/>
      <c r="V435" s="12"/>
      <c r="W435" s="308"/>
      <c r="X435" s="182"/>
      <c r="Y435" s="12"/>
      <c r="Z435" s="309"/>
      <c r="AJ435" s="317"/>
      <c r="AK435" s="56"/>
      <c r="AL435" s="56"/>
      <c r="AM435" s="56"/>
      <c r="AN435" s="56"/>
      <c r="AO435" s="318"/>
    </row>
    <row r="436" spans="14:41">
      <c r="N436" s="297"/>
      <c r="O436" s="239"/>
      <c r="P436" s="50"/>
      <c r="Q436" s="303"/>
      <c r="R436" s="290"/>
      <c r="S436" s="12"/>
      <c r="T436" s="12"/>
      <c r="U436" s="12"/>
      <c r="V436" s="12"/>
      <c r="W436" s="308"/>
      <c r="X436" s="182"/>
      <c r="Y436" s="12"/>
      <c r="Z436" s="309"/>
      <c r="AJ436" s="317"/>
      <c r="AK436" s="56"/>
      <c r="AL436" s="56"/>
      <c r="AM436" s="56"/>
      <c r="AN436" s="56"/>
      <c r="AO436" s="318"/>
    </row>
    <row r="437" spans="14:41">
      <c r="N437" s="297"/>
      <c r="O437" s="239"/>
      <c r="P437" s="50"/>
      <c r="Q437" s="303"/>
      <c r="R437" s="290"/>
      <c r="S437" s="12"/>
      <c r="T437" s="12"/>
      <c r="U437" s="12"/>
      <c r="V437" s="12"/>
      <c r="W437" s="308"/>
      <c r="X437" s="182"/>
      <c r="Y437" s="12"/>
      <c r="Z437" s="309"/>
      <c r="AJ437" s="317"/>
      <c r="AK437" s="56"/>
      <c r="AL437" s="56"/>
      <c r="AM437" s="56"/>
      <c r="AN437" s="56"/>
      <c r="AO437" s="318"/>
    </row>
    <row r="438" spans="14:41">
      <c r="N438" s="297"/>
      <c r="O438" s="239"/>
      <c r="P438" s="50"/>
      <c r="Q438" s="303"/>
      <c r="R438" s="290"/>
      <c r="S438" s="12"/>
      <c r="T438" s="12"/>
      <c r="U438" s="12"/>
      <c r="V438" s="12"/>
      <c r="W438" s="308"/>
      <c r="X438" s="182"/>
      <c r="Y438" s="12"/>
      <c r="Z438" s="309"/>
      <c r="AJ438" s="317"/>
      <c r="AK438" s="56"/>
      <c r="AL438" s="56"/>
      <c r="AM438" s="56"/>
      <c r="AN438" s="56"/>
      <c r="AO438" s="318"/>
    </row>
    <row r="439" spans="14:41">
      <c r="N439" s="297"/>
      <c r="O439" s="239"/>
      <c r="P439" s="50"/>
      <c r="Q439" s="303"/>
      <c r="R439" s="290"/>
      <c r="S439" s="12"/>
      <c r="T439" s="12"/>
      <c r="U439" s="12"/>
      <c r="V439" s="12"/>
      <c r="W439" s="308"/>
      <c r="X439" s="182"/>
      <c r="Y439" s="12"/>
      <c r="Z439" s="309"/>
      <c r="AJ439" s="317"/>
      <c r="AK439" s="56"/>
      <c r="AL439" s="56"/>
      <c r="AM439" s="56"/>
      <c r="AN439" s="56"/>
      <c r="AO439" s="318"/>
    </row>
    <row r="440" spans="14:41">
      <c r="N440" s="297"/>
      <c r="O440" s="239"/>
      <c r="P440" s="50"/>
      <c r="Q440" s="303"/>
      <c r="R440" s="290"/>
      <c r="S440" s="12"/>
      <c r="T440" s="12"/>
      <c r="U440" s="12"/>
      <c r="V440" s="12"/>
      <c r="W440" s="308"/>
      <c r="X440" s="182"/>
      <c r="Y440" s="12"/>
      <c r="Z440" s="309"/>
      <c r="AJ440" s="317"/>
      <c r="AK440" s="56"/>
      <c r="AL440" s="56"/>
      <c r="AM440" s="56"/>
      <c r="AN440" s="56"/>
      <c r="AO440" s="318"/>
    </row>
    <row r="441" spans="14:41">
      <c r="N441" s="297"/>
      <c r="O441" s="239"/>
      <c r="P441" s="50"/>
      <c r="Q441" s="303"/>
      <c r="R441" s="290"/>
      <c r="S441" s="12"/>
      <c r="T441" s="12"/>
      <c r="U441" s="12"/>
      <c r="V441" s="12"/>
      <c r="W441" s="308"/>
      <c r="X441" s="182"/>
      <c r="Y441" s="12"/>
      <c r="Z441" s="309"/>
      <c r="AJ441" s="317"/>
      <c r="AK441" s="56"/>
      <c r="AL441" s="56"/>
      <c r="AM441" s="56"/>
      <c r="AN441" s="56"/>
      <c r="AO441" s="318"/>
    </row>
    <row r="442" spans="14:41">
      <c r="N442" s="297"/>
      <c r="O442" s="239"/>
      <c r="P442" s="50"/>
      <c r="Q442" s="303"/>
      <c r="R442" s="290"/>
      <c r="S442" s="12"/>
      <c r="T442" s="12"/>
      <c r="U442" s="12"/>
      <c r="V442" s="12"/>
      <c r="W442" s="308"/>
      <c r="X442" s="182"/>
      <c r="Y442" s="12"/>
      <c r="Z442" s="309"/>
      <c r="AJ442" s="317"/>
      <c r="AK442" s="56"/>
      <c r="AL442" s="56"/>
      <c r="AM442" s="56"/>
      <c r="AN442" s="56"/>
      <c r="AO442" s="318"/>
    </row>
    <row r="443" spans="14:41">
      <c r="N443" s="297"/>
      <c r="O443" s="239"/>
      <c r="P443" s="50"/>
      <c r="Q443" s="303"/>
      <c r="R443" s="290"/>
      <c r="S443" s="12"/>
      <c r="T443" s="12"/>
      <c r="U443" s="12"/>
      <c r="V443" s="12"/>
      <c r="W443" s="308"/>
      <c r="X443" s="182"/>
      <c r="Y443" s="12"/>
      <c r="Z443" s="309"/>
      <c r="AJ443" s="317"/>
      <c r="AK443" s="56"/>
      <c r="AL443" s="56"/>
      <c r="AM443" s="56"/>
      <c r="AN443" s="56"/>
      <c r="AO443" s="318"/>
    </row>
    <row r="444" spans="14:41">
      <c r="N444" s="297"/>
      <c r="O444" s="239"/>
      <c r="P444" s="50"/>
      <c r="Q444" s="303"/>
      <c r="R444" s="290"/>
      <c r="S444" s="12"/>
      <c r="T444" s="12"/>
      <c r="U444" s="12"/>
      <c r="V444" s="12"/>
      <c r="W444" s="308"/>
      <c r="X444" s="182"/>
      <c r="Y444" s="12"/>
      <c r="Z444" s="309"/>
      <c r="AJ444" s="317"/>
      <c r="AK444" s="56"/>
      <c r="AL444" s="56"/>
      <c r="AM444" s="56"/>
      <c r="AN444" s="56"/>
      <c r="AO444" s="318"/>
    </row>
    <row r="445" spans="14:41">
      <c r="N445" s="297"/>
      <c r="O445" s="239"/>
      <c r="P445" s="50"/>
      <c r="Q445" s="303"/>
      <c r="R445" s="290"/>
      <c r="S445" s="12"/>
      <c r="T445" s="12"/>
      <c r="U445" s="12"/>
      <c r="V445" s="12"/>
      <c r="W445" s="308"/>
      <c r="X445" s="182"/>
      <c r="Y445" s="12"/>
      <c r="Z445" s="309"/>
      <c r="AJ445" s="317"/>
      <c r="AK445" s="56"/>
      <c r="AL445" s="56"/>
      <c r="AM445" s="56"/>
      <c r="AN445" s="56"/>
      <c r="AO445" s="318"/>
    </row>
    <row r="446" spans="14:41">
      <c r="N446" s="297"/>
      <c r="O446" s="239"/>
      <c r="P446" s="50"/>
      <c r="Q446" s="303"/>
      <c r="R446" s="290"/>
      <c r="S446" s="12"/>
      <c r="T446" s="12"/>
      <c r="U446" s="12"/>
      <c r="V446" s="12"/>
      <c r="W446" s="308"/>
      <c r="X446" s="182"/>
      <c r="Y446" s="12"/>
      <c r="Z446" s="309"/>
      <c r="AJ446" s="317"/>
      <c r="AK446" s="56"/>
      <c r="AL446" s="56"/>
      <c r="AM446" s="56"/>
      <c r="AN446" s="56"/>
      <c r="AO446" s="318"/>
    </row>
    <row r="447" spans="14:41">
      <c r="N447" s="297"/>
      <c r="O447" s="239"/>
      <c r="P447" s="50"/>
      <c r="Q447" s="303"/>
      <c r="R447" s="290"/>
      <c r="S447" s="12"/>
      <c r="T447" s="12"/>
      <c r="U447" s="12"/>
      <c r="V447" s="12"/>
      <c r="W447" s="308"/>
      <c r="X447" s="182"/>
      <c r="Y447" s="12"/>
      <c r="Z447" s="309"/>
      <c r="AJ447" s="317"/>
      <c r="AK447" s="56"/>
      <c r="AL447" s="56"/>
      <c r="AM447" s="56"/>
      <c r="AN447" s="56"/>
      <c r="AO447" s="318"/>
    </row>
    <row r="448" spans="14:41">
      <c r="N448" s="297"/>
      <c r="O448" s="239"/>
      <c r="P448" s="50"/>
      <c r="Q448" s="303"/>
      <c r="R448" s="290"/>
      <c r="S448" s="12"/>
      <c r="T448" s="12"/>
      <c r="U448" s="12"/>
      <c r="V448" s="12"/>
      <c r="W448" s="308"/>
      <c r="X448" s="182"/>
      <c r="Y448" s="12"/>
      <c r="Z448" s="309"/>
      <c r="AJ448" s="317"/>
      <c r="AK448" s="56"/>
      <c r="AL448" s="56"/>
      <c r="AM448" s="56"/>
      <c r="AN448" s="56"/>
      <c r="AO448" s="318"/>
    </row>
    <row r="449" spans="14:41">
      <c r="N449" s="297"/>
      <c r="O449" s="239"/>
      <c r="P449" s="50"/>
      <c r="Q449" s="303"/>
      <c r="R449" s="290"/>
      <c r="S449" s="12"/>
      <c r="T449" s="12"/>
      <c r="U449" s="12"/>
      <c r="V449" s="12"/>
      <c r="W449" s="308"/>
      <c r="X449" s="182"/>
      <c r="Y449" s="12"/>
      <c r="Z449" s="309"/>
      <c r="AJ449" s="317"/>
      <c r="AK449" s="56"/>
      <c r="AL449" s="56"/>
      <c r="AM449" s="56"/>
      <c r="AN449" s="56"/>
      <c r="AO449" s="318"/>
    </row>
    <row r="450" spans="14:41">
      <c r="N450" s="297"/>
      <c r="O450" s="239"/>
      <c r="P450" s="50"/>
      <c r="Q450" s="303"/>
      <c r="R450" s="290"/>
      <c r="S450" s="12"/>
      <c r="T450" s="12"/>
      <c r="U450" s="12"/>
      <c r="V450" s="12"/>
      <c r="W450" s="308"/>
      <c r="X450" s="182"/>
      <c r="Y450" s="12"/>
      <c r="Z450" s="309"/>
      <c r="AJ450" s="317"/>
      <c r="AK450" s="56"/>
      <c r="AL450" s="56"/>
      <c r="AM450" s="56"/>
      <c r="AN450" s="56"/>
      <c r="AO450" s="318"/>
    </row>
    <row r="451" spans="14:41">
      <c r="N451" s="297"/>
      <c r="O451" s="239"/>
      <c r="P451" s="50"/>
      <c r="Q451" s="303"/>
      <c r="R451" s="290"/>
      <c r="S451" s="12"/>
      <c r="T451" s="12"/>
      <c r="U451" s="12"/>
      <c r="V451" s="12"/>
      <c r="W451" s="308"/>
      <c r="X451" s="182"/>
      <c r="Y451" s="12"/>
      <c r="Z451" s="309"/>
      <c r="AJ451" s="317"/>
      <c r="AK451" s="56"/>
      <c r="AL451" s="56"/>
      <c r="AM451" s="56"/>
      <c r="AN451" s="56"/>
      <c r="AO451" s="318"/>
    </row>
    <row r="452" spans="14:41">
      <c r="N452" s="297"/>
      <c r="O452" s="239"/>
      <c r="P452" s="50"/>
      <c r="Q452" s="303"/>
      <c r="R452" s="290"/>
      <c r="S452" s="12"/>
      <c r="T452" s="12"/>
      <c r="U452" s="12"/>
      <c r="V452" s="12"/>
      <c r="W452" s="308"/>
      <c r="X452" s="182"/>
      <c r="Y452" s="12"/>
      <c r="Z452" s="309"/>
      <c r="AJ452" s="317"/>
      <c r="AK452" s="56"/>
      <c r="AL452" s="56"/>
      <c r="AM452" s="56"/>
      <c r="AN452" s="56"/>
      <c r="AO452" s="318"/>
    </row>
    <row r="453" spans="14:41">
      <c r="N453" s="297"/>
      <c r="O453" s="239"/>
      <c r="P453" s="50"/>
      <c r="Q453" s="303"/>
      <c r="R453" s="290"/>
      <c r="S453" s="12"/>
      <c r="T453" s="12"/>
      <c r="U453" s="12"/>
      <c r="V453" s="12"/>
      <c r="W453" s="308"/>
      <c r="X453" s="182"/>
      <c r="Y453" s="12"/>
      <c r="Z453" s="309"/>
      <c r="AJ453" s="317"/>
      <c r="AK453" s="56"/>
      <c r="AL453" s="56"/>
      <c r="AM453" s="56"/>
      <c r="AN453" s="56"/>
      <c r="AO453" s="318"/>
    </row>
    <row r="454" spans="14:41">
      <c r="N454" s="297"/>
      <c r="O454" s="239"/>
      <c r="P454" s="50"/>
      <c r="Q454" s="303"/>
      <c r="R454" s="290"/>
      <c r="S454" s="12"/>
      <c r="T454" s="12"/>
      <c r="U454" s="12"/>
      <c r="V454" s="12"/>
      <c r="W454" s="308"/>
      <c r="X454" s="182"/>
      <c r="Y454" s="12"/>
      <c r="Z454" s="309"/>
      <c r="AJ454" s="317"/>
      <c r="AK454" s="56"/>
      <c r="AL454" s="56"/>
      <c r="AM454" s="56"/>
      <c r="AN454" s="56"/>
      <c r="AO454" s="318"/>
    </row>
    <row r="455" spans="14:41">
      <c r="N455" s="297"/>
      <c r="O455" s="239"/>
      <c r="P455" s="50"/>
      <c r="Q455" s="303"/>
      <c r="R455" s="290"/>
      <c r="S455" s="12"/>
      <c r="T455" s="12"/>
      <c r="U455" s="12"/>
      <c r="V455" s="12"/>
      <c r="W455" s="308"/>
      <c r="X455" s="182"/>
      <c r="Y455" s="12"/>
      <c r="Z455" s="309"/>
      <c r="AJ455" s="317"/>
      <c r="AK455" s="56"/>
      <c r="AL455" s="56"/>
      <c r="AM455" s="56"/>
      <c r="AN455" s="56"/>
      <c r="AO455" s="318"/>
    </row>
    <row r="456" spans="14:41">
      <c r="N456" s="297"/>
      <c r="O456" s="239"/>
      <c r="P456" s="50"/>
      <c r="Q456" s="303"/>
      <c r="R456" s="290"/>
      <c r="S456" s="12"/>
      <c r="T456" s="12"/>
      <c r="U456" s="12"/>
      <c r="V456" s="12"/>
      <c r="W456" s="308"/>
      <c r="X456" s="182"/>
      <c r="Y456" s="12"/>
      <c r="Z456" s="309"/>
      <c r="AJ456" s="317"/>
      <c r="AK456" s="56"/>
      <c r="AL456" s="56"/>
      <c r="AM456" s="56"/>
      <c r="AN456" s="56"/>
      <c r="AO456" s="318"/>
    </row>
    <row r="457" spans="14:41">
      <c r="N457" s="297"/>
      <c r="O457" s="239"/>
      <c r="P457" s="50"/>
      <c r="Q457" s="303"/>
      <c r="R457" s="290"/>
      <c r="S457" s="12"/>
      <c r="T457" s="12"/>
      <c r="U457" s="12"/>
      <c r="V457" s="12"/>
      <c r="W457" s="308"/>
      <c r="X457" s="182"/>
      <c r="Y457" s="12"/>
      <c r="Z457" s="309"/>
      <c r="AJ457" s="317"/>
      <c r="AK457" s="56"/>
      <c r="AL457" s="56"/>
      <c r="AM457" s="56"/>
      <c r="AN457" s="56"/>
      <c r="AO457" s="318"/>
    </row>
    <row r="458" spans="14:41">
      <c r="N458" s="297"/>
      <c r="O458" s="239"/>
      <c r="P458" s="50"/>
      <c r="Q458" s="303"/>
      <c r="R458" s="290"/>
      <c r="S458" s="12"/>
      <c r="T458" s="12"/>
      <c r="U458" s="12"/>
      <c r="V458" s="12"/>
      <c r="W458" s="308"/>
      <c r="X458" s="182"/>
      <c r="Y458" s="12"/>
      <c r="Z458" s="309"/>
      <c r="AJ458" s="317"/>
      <c r="AK458" s="56"/>
      <c r="AL458" s="56"/>
      <c r="AM458" s="56"/>
      <c r="AN458" s="56"/>
      <c r="AO458" s="318"/>
    </row>
    <row r="459" spans="14:41">
      <c r="N459" s="297"/>
      <c r="O459" s="239"/>
      <c r="P459" s="50"/>
      <c r="Q459" s="303"/>
      <c r="R459" s="290"/>
      <c r="S459" s="12"/>
      <c r="T459" s="12"/>
      <c r="U459" s="12"/>
      <c r="V459" s="12"/>
      <c r="W459" s="308"/>
      <c r="X459" s="182"/>
      <c r="Y459" s="12"/>
      <c r="Z459" s="309"/>
      <c r="AJ459" s="317"/>
      <c r="AK459" s="56"/>
      <c r="AL459" s="56"/>
      <c r="AM459" s="56"/>
      <c r="AN459" s="56"/>
      <c r="AO459" s="318"/>
    </row>
    <row r="460" spans="14:41">
      <c r="N460" s="297"/>
      <c r="O460" s="239"/>
      <c r="P460" s="50"/>
      <c r="Q460" s="303"/>
      <c r="R460" s="290"/>
      <c r="S460" s="12"/>
      <c r="T460" s="12"/>
      <c r="U460" s="12"/>
      <c r="V460" s="12"/>
      <c r="W460" s="308"/>
      <c r="X460" s="182"/>
      <c r="Y460" s="12"/>
      <c r="Z460" s="309"/>
      <c r="AJ460" s="317"/>
      <c r="AK460" s="56"/>
      <c r="AL460" s="56"/>
      <c r="AM460" s="56"/>
      <c r="AN460" s="56"/>
      <c r="AO460" s="318"/>
    </row>
    <row r="461" spans="14:41">
      <c r="N461" s="297"/>
      <c r="O461" s="239"/>
      <c r="P461" s="50"/>
      <c r="Q461" s="303"/>
      <c r="R461" s="290"/>
      <c r="S461" s="12"/>
      <c r="T461" s="12"/>
      <c r="U461" s="12"/>
      <c r="V461" s="12"/>
      <c r="W461" s="308"/>
      <c r="X461" s="182"/>
      <c r="Y461" s="12"/>
      <c r="Z461" s="309"/>
      <c r="AJ461" s="317"/>
      <c r="AK461" s="56"/>
      <c r="AL461" s="56"/>
      <c r="AM461" s="56"/>
      <c r="AN461" s="56"/>
      <c r="AO461" s="318"/>
    </row>
    <row r="462" spans="14:41">
      <c r="N462" s="297"/>
      <c r="O462" s="239"/>
      <c r="P462" s="50"/>
      <c r="Q462" s="303"/>
      <c r="R462" s="290"/>
      <c r="S462" s="12"/>
      <c r="T462" s="12"/>
      <c r="U462" s="12"/>
      <c r="V462" s="12"/>
      <c r="W462" s="308"/>
      <c r="X462" s="182"/>
      <c r="Y462" s="12"/>
      <c r="Z462" s="309"/>
      <c r="AJ462" s="317"/>
      <c r="AK462" s="56"/>
      <c r="AL462" s="56"/>
      <c r="AM462" s="56"/>
      <c r="AN462" s="56"/>
      <c r="AO462" s="318"/>
    </row>
    <row r="463" spans="14:41">
      <c r="N463" s="297"/>
      <c r="O463" s="239"/>
      <c r="P463" s="50"/>
      <c r="Q463" s="303"/>
      <c r="R463" s="290"/>
      <c r="S463" s="12"/>
      <c r="T463" s="12"/>
      <c r="U463" s="12"/>
      <c r="V463" s="12"/>
      <c r="W463" s="308"/>
      <c r="X463" s="182"/>
      <c r="Y463" s="12"/>
      <c r="Z463" s="309"/>
      <c r="AJ463" s="317"/>
      <c r="AK463" s="56"/>
      <c r="AL463" s="56"/>
      <c r="AM463" s="56"/>
      <c r="AN463" s="56"/>
      <c r="AO463" s="318"/>
    </row>
    <row r="464" spans="14:41">
      <c r="N464" s="297"/>
      <c r="O464" s="239"/>
      <c r="P464" s="50"/>
      <c r="Q464" s="303"/>
      <c r="R464" s="290"/>
      <c r="S464" s="12"/>
      <c r="T464" s="12"/>
      <c r="U464" s="12"/>
      <c r="V464" s="12"/>
      <c r="W464" s="308"/>
      <c r="X464" s="182"/>
      <c r="Y464" s="12"/>
      <c r="Z464" s="309"/>
      <c r="AJ464" s="317"/>
      <c r="AK464" s="56"/>
      <c r="AL464" s="56"/>
      <c r="AM464" s="56"/>
      <c r="AN464" s="56"/>
      <c r="AO464" s="318"/>
    </row>
    <row r="465" spans="14:41">
      <c r="N465" s="297"/>
      <c r="O465" s="239"/>
      <c r="P465" s="50"/>
      <c r="Q465" s="303"/>
      <c r="R465" s="290"/>
      <c r="S465" s="12"/>
      <c r="T465" s="12"/>
      <c r="U465" s="12"/>
      <c r="V465" s="12"/>
      <c r="W465" s="308"/>
      <c r="X465" s="182"/>
      <c r="Y465" s="12"/>
      <c r="Z465" s="309"/>
      <c r="AJ465" s="317"/>
      <c r="AK465" s="56"/>
      <c r="AL465" s="56"/>
      <c r="AM465" s="56"/>
      <c r="AN465" s="56"/>
      <c r="AO465" s="318"/>
    </row>
    <row r="466" spans="14:41">
      <c r="N466" s="297"/>
      <c r="O466" s="239"/>
      <c r="P466" s="50"/>
      <c r="Q466" s="303"/>
      <c r="R466" s="290"/>
      <c r="S466" s="12"/>
      <c r="T466" s="12"/>
      <c r="U466" s="12"/>
      <c r="V466" s="12"/>
      <c r="W466" s="308"/>
      <c r="X466" s="182"/>
      <c r="Y466" s="12"/>
      <c r="Z466" s="309"/>
      <c r="AJ466" s="317"/>
      <c r="AK466" s="56"/>
      <c r="AL466" s="56"/>
      <c r="AM466" s="56"/>
      <c r="AN466" s="56"/>
      <c r="AO466" s="318"/>
    </row>
    <row r="467" spans="14:41">
      <c r="N467" s="297"/>
      <c r="O467" s="239"/>
      <c r="P467" s="50"/>
      <c r="Q467" s="303"/>
      <c r="R467" s="290"/>
      <c r="S467" s="12"/>
      <c r="T467" s="12"/>
      <c r="U467" s="12"/>
      <c r="V467" s="12"/>
      <c r="W467" s="308"/>
      <c r="X467" s="182"/>
      <c r="Y467" s="12"/>
      <c r="Z467" s="309"/>
      <c r="AJ467" s="317"/>
      <c r="AK467" s="56"/>
      <c r="AL467" s="56"/>
      <c r="AM467" s="56"/>
      <c r="AN467" s="56"/>
      <c r="AO467" s="318"/>
    </row>
    <row r="468" spans="14:41">
      <c r="N468" s="297"/>
      <c r="O468" s="239"/>
      <c r="P468" s="50"/>
      <c r="Q468" s="303"/>
      <c r="R468" s="290"/>
      <c r="S468" s="12"/>
      <c r="T468" s="12"/>
      <c r="U468" s="12"/>
      <c r="V468" s="12"/>
      <c r="W468" s="308"/>
      <c r="X468" s="182"/>
      <c r="Y468" s="12"/>
      <c r="Z468" s="309"/>
      <c r="AJ468" s="317"/>
      <c r="AK468" s="56"/>
      <c r="AL468" s="56"/>
      <c r="AM468" s="56"/>
      <c r="AN468" s="56"/>
      <c r="AO468" s="318"/>
    </row>
    <row r="469" spans="14:41">
      <c r="N469" s="297"/>
      <c r="O469" s="239"/>
      <c r="P469" s="50"/>
      <c r="Q469" s="303"/>
      <c r="R469" s="290"/>
      <c r="S469" s="12"/>
      <c r="T469" s="12"/>
      <c r="U469" s="12"/>
      <c r="V469" s="12"/>
      <c r="W469" s="308"/>
      <c r="X469" s="182"/>
      <c r="Y469" s="12"/>
      <c r="Z469" s="309"/>
      <c r="AJ469" s="317"/>
      <c r="AK469" s="56"/>
      <c r="AL469" s="56"/>
      <c r="AM469" s="56"/>
      <c r="AN469" s="56"/>
      <c r="AO469" s="318"/>
    </row>
    <row r="470" spans="14:41">
      <c r="N470" s="297"/>
      <c r="O470" s="239"/>
      <c r="P470" s="50"/>
      <c r="Q470" s="303"/>
      <c r="R470" s="290"/>
      <c r="S470" s="12"/>
      <c r="T470" s="12"/>
      <c r="U470" s="12"/>
      <c r="V470" s="12"/>
      <c r="W470" s="308"/>
      <c r="X470" s="182"/>
      <c r="Y470" s="12"/>
      <c r="Z470" s="309"/>
      <c r="AJ470" s="317"/>
      <c r="AK470" s="56"/>
      <c r="AL470" s="56"/>
      <c r="AM470" s="56"/>
      <c r="AN470" s="56"/>
      <c r="AO470" s="318"/>
    </row>
    <row r="471" spans="14:41">
      <c r="N471" s="297"/>
      <c r="O471" s="239"/>
      <c r="P471" s="50"/>
      <c r="Q471" s="303"/>
      <c r="R471" s="290"/>
      <c r="S471" s="12"/>
      <c r="T471" s="12"/>
      <c r="U471" s="12"/>
      <c r="V471" s="12"/>
      <c r="W471" s="308"/>
      <c r="X471" s="182"/>
      <c r="Y471" s="12"/>
      <c r="Z471" s="309"/>
      <c r="AJ471" s="317"/>
      <c r="AK471" s="56"/>
      <c r="AL471" s="56"/>
      <c r="AM471" s="56"/>
      <c r="AN471" s="56"/>
      <c r="AO471" s="318"/>
    </row>
    <row r="472" spans="14:41">
      <c r="N472" s="297"/>
      <c r="O472" s="239"/>
      <c r="P472" s="50"/>
      <c r="Q472" s="303"/>
      <c r="R472" s="290"/>
      <c r="S472" s="12"/>
      <c r="T472" s="12"/>
      <c r="U472" s="12"/>
      <c r="V472" s="12"/>
      <c r="W472" s="308"/>
      <c r="X472" s="182"/>
      <c r="Y472" s="12"/>
      <c r="Z472" s="309"/>
      <c r="AJ472" s="317"/>
      <c r="AK472" s="56"/>
      <c r="AL472" s="56"/>
      <c r="AM472" s="56"/>
      <c r="AN472" s="56"/>
      <c r="AO472" s="318"/>
    </row>
    <row r="473" spans="14:41">
      <c r="N473" s="297"/>
      <c r="O473" s="239"/>
      <c r="P473" s="50"/>
      <c r="Q473" s="303"/>
      <c r="R473" s="290"/>
      <c r="S473" s="12"/>
      <c r="T473" s="12"/>
      <c r="U473" s="12"/>
      <c r="V473" s="12"/>
      <c r="W473" s="308"/>
      <c r="X473" s="182"/>
      <c r="Y473" s="12"/>
      <c r="Z473" s="309"/>
      <c r="AJ473" s="317"/>
      <c r="AK473" s="56"/>
      <c r="AL473" s="56"/>
      <c r="AM473" s="56"/>
      <c r="AN473" s="56"/>
      <c r="AO473" s="318"/>
    </row>
    <row r="474" spans="14:41">
      <c r="N474" s="297"/>
      <c r="O474" s="239"/>
      <c r="P474" s="50"/>
      <c r="Q474" s="303"/>
      <c r="R474" s="290"/>
      <c r="S474" s="12"/>
      <c r="T474" s="12"/>
      <c r="U474" s="12"/>
      <c r="V474" s="12"/>
      <c r="W474" s="308"/>
      <c r="X474" s="182"/>
      <c r="Y474" s="12"/>
      <c r="Z474" s="309"/>
      <c r="AJ474" s="317"/>
      <c r="AK474" s="56"/>
      <c r="AL474" s="56"/>
      <c r="AM474" s="56"/>
      <c r="AN474" s="56"/>
      <c r="AO474" s="318"/>
    </row>
    <row r="475" spans="14:41">
      <c r="N475" s="297"/>
      <c r="O475" s="239"/>
      <c r="P475" s="50"/>
      <c r="Q475" s="303"/>
      <c r="R475" s="290"/>
      <c r="S475" s="12"/>
      <c r="T475" s="12"/>
      <c r="U475" s="12"/>
      <c r="V475" s="12"/>
      <c r="W475" s="308"/>
      <c r="X475" s="182"/>
      <c r="Y475" s="12"/>
      <c r="Z475" s="309"/>
      <c r="AJ475" s="317"/>
      <c r="AK475" s="56"/>
      <c r="AL475" s="56"/>
      <c r="AM475" s="56"/>
      <c r="AN475" s="56"/>
      <c r="AO475" s="318"/>
    </row>
    <row r="476" spans="14:41">
      <c r="N476" s="297"/>
      <c r="O476" s="239"/>
      <c r="P476" s="50"/>
      <c r="Q476" s="303"/>
      <c r="R476" s="290"/>
      <c r="S476" s="12"/>
      <c r="T476" s="12"/>
      <c r="U476" s="12"/>
      <c r="V476" s="12"/>
      <c r="W476" s="308"/>
      <c r="X476" s="182"/>
      <c r="Y476" s="12"/>
      <c r="Z476" s="309"/>
      <c r="AJ476" s="317"/>
      <c r="AK476" s="56"/>
      <c r="AL476" s="56"/>
      <c r="AM476" s="56"/>
      <c r="AN476" s="56"/>
      <c r="AO476" s="318"/>
    </row>
    <row r="477" spans="14:41">
      <c r="N477" s="297"/>
      <c r="O477" s="239"/>
      <c r="P477" s="50"/>
      <c r="Q477" s="303"/>
      <c r="R477" s="290"/>
      <c r="S477" s="12"/>
      <c r="T477" s="12"/>
      <c r="U477" s="12"/>
      <c r="V477" s="12"/>
      <c r="W477" s="308"/>
      <c r="X477" s="182"/>
      <c r="Y477" s="12"/>
      <c r="Z477" s="309"/>
      <c r="AJ477" s="317"/>
      <c r="AK477" s="56"/>
      <c r="AL477" s="56"/>
      <c r="AM477" s="56"/>
      <c r="AN477" s="56"/>
      <c r="AO477" s="318"/>
    </row>
    <row r="478" spans="14:41">
      <c r="N478" s="297"/>
      <c r="O478" s="239"/>
      <c r="P478" s="50"/>
      <c r="Q478" s="303"/>
      <c r="R478" s="290"/>
      <c r="S478" s="12"/>
      <c r="T478" s="12"/>
      <c r="U478" s="12"/>
      <c r="V478" s="12"/>
      <c r="W478" s="308"/>
      <c r="X478" s="182"/>
      <c r="Y478" s="12"/>
      <c r="Z478" s="309"/>
      <c r="AJ478" s="317"/>
      <c r="AK478" s="56"/>
      <c r="AL478" s="56"/>
      <c r="AM478" s="56"/>
      <c r="AN478" s="56"/>
      <c r="AO478" s="318"/>
    </row>
    <row r="479" spans="14:41">
      <c r="N479" s="297"/>
      <c r="O479" s="239"/>
      <c r="P479" s="50"/>
      <c r="Q479" s="303"/>
      <c r="R479" s="290"/>
      <c r="S479" s="12"/>
      <c r="T479" s="12"/>
      <c r="U479" s="12"/>
      <c r="V479" s="12"/>
      <c r="W479" s="308"/>
      <c r="X479" s="182"/>
      <c r="Y479" s="12"/>
      <c r="Z479" s="309"/>
      <c r="AJ479" s="317"/>
      <c r="AK479" s="56"/>
      <c r="AL479" s="56"/>
      <c r="AM479" s="56"/>
      <c r="AN479" s="56"/>
      <c r="AO479" s="318"/>
    </row>
    <row r="480" spans="14:41">
      <c r="N480" s="297"/>
      <c r="O480" s="239"/>
      <c r="P480" s="50"/>
      <c r="Q480" s="303"/>
      <c r="R480" s="290"/>
      <c r="S480" s="12"/>
      <c r="T480" s="12"/>
      <c r="U480" s="12"/>
      <c r="V480" s="12"/>
      <c r="W480" s="308"/>
      <c r="X480" s="182"/>
      <c r="Y480" s="12"/>
      <c r="Z480" s="309"/>
      <c r="AJ480" s="317"/>
      <c r="AK480" s="56"/>
      <c r="AL480" s="56"/>
      <c r="AM480" s="56"/>
      <c r="AN480" s="56"/>
      <c r="AO480" s="318"/>
    </row>
    <row r="481" spans="14:41">
      <c r="N481" s="297"/>
      <c r="O481" s="239"/>
      <c r="P481" s="50"/>
      <c r="Q481" s="303"/>
      <c r="R481" s="290"/>
      <c r="S481" s="12"/>
      <c r="T481" s="12"/>
      <c r="U481" s="12"/>
      <c r="V481" s="12"/>
      <c r="W481" s="308"/>
      <c r="X481" s="182"/>
      <c r="Y481" s="12"/>
      <c r="Z481" s="309"/>
      <c r="AJ481" s="317"/>
      <c r="AK481" s="56"/>
      <c r="AL481" s="56"/>
      <c r="AM481" s="56"/>
      <c r="AN481" s="56"/>
      <c r="AO481" s="318"/>
    </row>
    <row r="482" spans="14:41">
      <c r="N482" s="297"/>
      <c r="O482" s="239"/>
      <c r="P482" s="50"/>
      <c r="Q482" s="303"/>
      <c r="R482" s="290"/>
      <c r="S482" s="12"/>
      <c r="T482" s="12"/>
      <c r="U482" s="12"/>
      <c r="V482" s="12"/>
      <c r="W482" s="308"/>
      <c r="X482" s="182"/>
      <c r="Y482" s="12"/>
      <c r="Z482" s="309"/>
      <c r="AJ482" s="317"/>
      <c r="AK482" s="56"/>
      <c r="AL482" s="56"/>
      <c r="AM482" s="56"/>
      <c r="AN482" s="56"/>
      <c r="AO482" s="318"/>
    </row>
    <row r="483" spans="14:41">
      <c r="N483" s="297"/>
      <c r="O483" s="239"/>
      <c r="P483" s="50"/>
      <c r="Q483" s="303"/>
      <c r="R483" s="290"/>
      <c r="S483" s="12"/>
      <c r="T483" s="12"/>
      <c r="U483" s="12"/>
      <c r="V483" s="12"/>
      <c r="W483" s="308"/>
      <c r="X483" s="182"/>
      <c r="Y483" s="12"/>
      <c r="Z483" s="309"/>
      <c r="AJ483" s="317"/>
      <c r="AK483" s="56"/>
      <c r="AL483" s="56"/>
      <c r="AM483" s="56"/>
      <c r="AN483" s="56"/>
      <c r="AO483" s="318"/>
    </row>
    <row r="484" spans="14:41">
      <c r="N484" s="297"/>
      <c r="O484" s="239"/>
      <c r="P484" s="50"/>
      <c r="Q484" s="303"/>
      <c r="R484" s="290"/>
      <c r="S484" s="12"/>
      <c r="T484" s="12"/>
      <c r="U484" s="12"/>
      <c r="V484" s="12"/>
      <c r="W484" s="308"/>
      <c r="X484" s="182"/>
      <c r="Y484" s="12"/>
      <c r="Z484" s="309"/>
      <c r="AJ484" s="317"/>
      <c r="AK484" s="56"/>
      <c r="AL484" s="56"/>
      <c r="AM484" s="56"/>
      <c r="AN484" s="56"/>
      <c r="AO484" s="318"/>
    </row>
    <row r="485" spans="14:41">
      <c r="N485" s="297"/>
      <c r="O485" s="239"/>
      <c r="P485" s="50"/>
      <c r="Q485" s="303"/>
      <c r="R485" s="290"/>
      <c r="S485" s="12"/>
      <c r="T485" s="12"/>
      <c r="U485" s="12"/>
      <c r="V485" s="12"/>
      <c r="W485" s="308"/>
      <c r="X485" s="182"/>
      <c r="Y485" s="12"/>
      <c r="Z485" s="309"/>
      <c r="AJ485" s="317"/>
      <c r="AK485" s="56"/>
      <c r="AL485" s="56"/>
      <c r="AM485" s="56"/>
      <c r="AN485" s="56"/>
      <c r="AO485" s="318"/>
    </row>
    <row r="486" spans="14:41">
      <c r="N486" s="297"/>
      <c r="O486" s="239"/>
      <c r="P486" s="50"/>
      <c r="Q486" s="303"/>
      <c r="R486" s="290"/>
      <c r="S486" s="12"/>
      <c r="T486" s="12"/>
      <c r="U486" s="12"/>
      <c r="V486" s="12"/>
      <c r="W486" s="308"/>
      <c r="X486" s="182"/>
      <c r="Y486" s="12"/>
      <c r="Z486" s="309"/>
      <c r="AJ486" s="317"/>
      <c r="AK486" s="56"/>
      <c r="AL486" s="56"/>
      <c r="AM486" s="56"/>
      <c r="AN486" s="56"/>
      <c r="AO486" s="318"/>
    </row>
    <row r="487" spans="14:41">
      <c r="N487" s="297"/>
      <c r="O487" s="239"/>
      <c r="P487" s="50"/>
      <c r="Q487" s="303"/>
      <c r="R487" s="290"/>
      <c r="S487" s="12"/>
      <c r="T487" s="12"/>
      <c r="U487" s="12"/>
      <c r="V487" s="12"/>
      <c r="W487" s="308"/>
      <c r="X487" s="182"/>
      <c r="Y487" s="12"/>
      <c r="Z487" s="309"/>
      <c r="AJ487" s="317"/>
      <c r="AK487" s="56"/>
      <c r="AL487" s="56"/>
      <c r="AM487" s="56"/>
      <c r="AN487" s="56"/>
      <c r="AO487" s="318"/>
    </row>
    <row r="488" spans="14:41">
      <c r="N488" s="297"/>
      <c r="O488" s="239"/>
      <c r="P488" s="50"/>
      <c r="Q488" s="303"/>
      <c r="R488" s="290"/>
      <c r="S488" s="12"/>
      <c r="T488" s="12"/>
      <c r="U488" s="12"/>
      <c r="V488" s="12"/>
      <c r="W488" s="308"/>
      <c r="X488" s="182"/>
      <c r="Y488" s="12"/>
      <c r="Z488" s="309"/>
      <c r="AJ488" s="317"/>
      <c r="AK488" s="56"/>
      <c r="AL488" s="56"/>
      <c r="AM488" s="56"/>
      <c r="AN488" s="56"/>
      <c r="AO488" s="318"/>
    </row>
    <row r="489" spans="14:41">
      <c r="N489" s="297"/>
      <c r="O489" s="239"/>
      <c r="P489" s="50"/>
      <c r="Q489" s="303"/>
      <c r="R489" s="290"/>
      <c r="S489" s="12"/>
      <c r="T489" s="12"/>
      <c r="U489" s="12"/>
      <c r="V489" s="12"/>
      <c r="W489" s="308"/>
      <c r="X489" s="182"/>
      <c r="Y489" s="12"/>
      <c r="Z489" s="309"/>
      <c r="AJ489" s="317"/>
      <c r="AK489" s="56"/>
      <c r="AL489" s="56"/>
      <c r="AM489" s="56"/>
      <c r="AN489" s="56"/>
      <c r="AO489" s="318"/>
    </row>
    <row r="490" spans="14:41">
      <c r="N490" s="297"/>
      <c r="O490" s="239"/>
      <c r="P490" s="50"/>
      <c r="Q490" s="303"/>
      <c r="R490" s="290"/>
      <c r="S490" s="12"/>
      <c r="T490" s="12"/>
      <c r="U490" s="12"/>
      <c r="V490" s="12"/>
      <c r="W490" s="308"/>
      <c r="X490" s="182"/>
      <c r="Y490" s="12"/>
      <c r="Z490" s="309"/>
      <c r="AJ490" s="317"/>
      <c r="AK490" s="56"/>
      <c r="AL490" s="56"/>
      <c r="AM490" s="56"/>
      <c r="AN490" s="56"/>
      <c r="AO490" s="318"/>
    </row>
    <row r="491" spans="14:41">
      <c r="N491" s="297"/>
      <c r="O491" s="239"/>
      <c r="P491" s="50"/>
      <c r="Q491" s="303"/>
      <c r="R491" s="290"/>
      <c r="S491" s="12"/>
      <c r="T491" s="12"/>
      <c r="U491" s="12"/>
      <c r="V491" s="12"/>
      <c r="W491" s="308"/>
      <c r="X491" s="182"/>
      <c r="Y491" s="12"/>
      <c r="Z491" s="309"/>
      <c r="AJ491" s="317"/>
      <c r="AK491" s="56"/>
      <c r="AL491" s="56"/>
      <c r="AM491" s="56"/>
      <c r="AN491" s="56"/>
      <c r="AO491" s="318"/>
    </row>
    <row r="492" spans="14:41">
      <c r="N492" s="297"/>
      <c r="O492" s="239"/>
      <c r="P492" s="50"/>
      <c r="Q492" s="303"/>
      <c r="R492" s="290"/>
      <c r="S492" s="12"/>
      <c r="T492" s="12"/>
      <c r="U492" s="12"/>
      <c r="V492" s="12"/>
      <c r="W492" s="308"/>
      <c r="X492" s="182"/>
      <c r="Y492" s="12"/>
      <c r="Z492" s="309"/>
      <c r="AJ492" s="317"/>
      <c r="AK492" s="56"/>
      <c r="AL492" s="56"/>
      <c r="AM492" s="56"/>
      <c r="AN492" s="56"/>
      <c r="AO492" s="318"/>
    </row>
    <row r="493" spans="14:41">
      <c r="N493" s="297"/>
      <c r="O493" s="239"/>
      <c r="P493" s="50"/>
      <c r="Q493" s="303"/>
      <c r="R493" s="290"/>
      <c r="S493" s="12"/>
      <c r="T493" s="12"/>
      <c r="U493" s="12"/>
      <c r="V493" s="12"/>
      <c r="W493" s="308"/>
      <c r="X493" s="182"/>
      <c r="Y493" s="12"/>
      <c r="Z493" s="309"/>
      <c r="AJ493" s="317"/>
      <c r="AK493" s="56"/>
      <c r="AL493" s="56"/>
      <c r="AM493" s="56"/>
      <c r="AN493" s="56"/>
      <c r="AO493" s="318"/>
    </row>
    <row r="494" spans="14:41">
      <c r="N494" s="297"/>
      <c r="O494" s="239"/>
      <c r="P494" s="50"/>
      <c r="Q494" s="303"/>
      <c r="R494" s="290"/>
      <c r="S494" s="12"/>
      <c r="T494" s="12"/>
      <c r="U494" s="12"/>
      <c r="V494" s="12"/>
      <c r="W494" s="308"/>
      <c r="X494" s="182"/>
      <c r="Y494" s="12"/>
      <c r="Z494" s="309"/>
      <c r="AJ494" s="317"/>
      <c r="AK494" s="56"/>
      <c r="AL494" s="56"/>
      <c r="AM494" s="56"/>
      <c r="AN494" s="56"/>
      <c r="AO494" s="318"/>
    </row>
    <row r="495" spans="14:41">
      <c r="N495" s="297"/>
      <c r="O495" s="239"/>
      <c r="P495" s="50"/>
      <c r="Q495" s="303"/>
      <c r="R495" s="290"/>
      <c r="S495" s="12"/>
      <c r="T495" s="12"/>
      <c r="U495" s="12"/>
      <c r="V495" s="12"/>
      <c r="W495" s="308"/>
      <c r="X495" s="182"/>
      <c r="Y495" s="12"/>
      <c r="Z495" s="309"/>
      <c r="AJ495" s="317"/>
      <c r="AK495" s="56"/>
      <c r="AL495" s="56"/>
      <c r="AM495" s="56"/>
      <c r="AN495" s="56"/>
      <c r="AO495" s="318"/>
    </row>
    <row r="496" spans="14:41">
      <c r="N496" s="297"/>
      <c r="O496" s="239"/>
      <c r="P496" s="50"/>
      <c r="Q496" s="303"/>
      <c r="R496" s="290"/>
      <c r="S496" s="12"/>
      <c r="T496" s="12"/>
      <c r="U496" s="12"/>
      <c r="V496" s="12"/>
      <c r="W496" s="308"/>
      <c r="X496" s="182"/>
      <c r="Y496" s="12"/>
      <c r="Z496" s="309"/>
      <c r="AJ496" s="317"/>
      <c r="AK496" s="56"/>
      <c r="AL496" s="56"/>
      <c r="AM496" s="56"/>
      <c r="AN496" s="56"/>
      <c r="AO496" s="318"/>
    </row>
    <row r="497" spans="14:41">
      <c r="N497" s="297"/>
      <c r="O497" s="239"/>
      <c r="P497" s="50"/>
      <c r="Q497" s="303"/>
      <c r="R497" s="290"/>
      <c r="S497" s="12"/>
      <c r="T497" s="12"/>
      <c r="U497" s="12"/>
      <c r="V497" s="12"/>
      <c r="W497" s="308"/>
      <c r="X497" s="182"/>
      <c r="Y497" s="12"/>
      <c r="Z497" s="309"/>
      <c r="AJ497" s="317"/>
      <c r="AK497" s="56"/>
      <c r="AL497" s="56"/>
      <c r="AM497" s="56"/>
      <c r="AN497" s="56"/>
      <c r="AO497" s="318"/>
    </row>
    <row r="498" spans="14:41">
      <c r="N498" s="297"/>
      <c r="O498" s="239"/>
      <c r="P498" s="50"/>
      <c r="Q498" s="303"/>
      <c r="R498" s="290"/>
      <c r="S498" s="12"/>
      <c r="T498" s="12"/>
      <c r="U498" s="12"/>
      <c r="V498" s="12"/>
      <c r="W498" s="308"/>
      <c r="X498" s="182"/>
      <c r="Y498" s="12"/>
      <c r="Z498" s="309"/>
      <c r="AJ498" s="317"/>
      <c r="AK498" s="56"/>
      <c r="AL498" s="56"/>
      <c r="AM498" s="56"/>
      <c r="AN498" s="56"/>
      <c r="AO498" s="318"/>
    </row>
    <row r="499" spans="14:41">
      <c r="N499" s="297"/>
      <c r="O499" s="239"/>
      <c r="P499" s="50"/>
      <c r="Q499" s="303"/>
      <c r="R499" s="290"/>
      <c r="S499" s="12"/>
      <c r="T499" s="12"/>
      <c r="U499" s="12"/>
      <c r="V499" s="12"/>
      <c r="W499" s="308"/>
      <c r="X499" s="182"/>
      <c r="Y499" s="12"/>
      <c r="Z499" s="309"/>
      <c r="AJ499" s="317"/>
      <c r="AK499" s="56"/>
      <c r="AL499" s="56"/>
      <c r="AM499" s="56"/>
      <c r="AN499" s="56"/>
      <c r="AO499" s="318"/>
    </row>
    <row r="500" spans="14:41">
      <c r="N500" s="297"/>
      <c r="O500" s="239"/>
      <c r="P500" s="50"/>
      <c r="Q500" s="303"/>
      <c r="R500" s="290"/>
      <c r="S500" s="12"/>
      <c r="T500" s="12"/>
      <c r="U500" s="12"/>
      <c r="V500" s="12"/>
      <c r="W500" s="308"/>
      <c r="X500" s="182"/>
      <c r="Y500" s="12"/>
      <c r="Z500" s="309"/>
      <c r="AJ500" s="317"/>
      <c r="AK500" s="56"/>
      <c r="AL500" s="56"/>
      <c r="AM500" s="56"/>
      <c r="AN500" s="56"/>
      <c r="AO500" s="318"/>
    </row>
    <row r="501" spans="14:41">
      <c r="N501" s="297"/>
      <c r="O501" s="239"/>
      <c r="P501" s="50"/>
      <c r="Q501" s="303"/>
      <c r="R501" s="290"/>
      <c r="S501" s="12"/>
      <c r="T501" s="12"/>
      <c r="U501" s="12"/>
      <c r="V501" s="12"/>
      <c r="W501" s="308"/>
      <c r="X501" s="182"/>
      <c r="Y501" s="12"/>
      <c r="Z501" s="309"/>
      <c r="AJ501" s="317"/>
      <c r="AK501" s="56"/>
      <c r="AL501" s="56"/>
      <c r="AM501" s="56"/>
      <c r="AN501" s="56"/>
      <c r="AO501" s="318"/>
    </row>
    <row r="502" spans="14:41">
      <c r="N502" s="297"/>
      <c r="O502" s="239"/>
      <c r="P502" s="50"/>
      <c r="Q502" s="303"/>
      <c r="R502" s="290"/>
      <c r="S502" s="12"/>
      <c r="T502" s="12"/>
      <c r="U502" s="12"/>
      <c r="V502" s="12"/>
      <c r="W502" s="308"/>
      <c r="X502" s="182"/>
      <c r="Y502" s="12"/>
      <c r="Z502" s="309"/>
      <c r="AJ502" s="317"/>
      <c r="AK502" s="56"/>
      <c r="AL502" s="56"/>
      <c r="AM502" s="56"/>
      <c r="AN502" s="56"/>
      <c r="AO502" s="318"/>
    </row>
    <row r="503" spans="14:41">
      <c r="N503" s="297"/>
      <c r="O503" s="239"/>
      <c r="P503" s="50"/>
      <c r="Q503" s="303"/>
      <c r="R503" s="290"/>
      <c r="S503" s="12"/>
      <c r="T503" s="12"/>
      <c r="U503" s="12"/>
      <c r="V503" s="12"/>
      <c r="W503" s="308"/>
      <c r="X503" s="182"/>
      <c r="Y503" s="12"/>
      <c r="Z503" s="309"/>
      <c r="AJ503" s="317"/>
      <c r="AK503" s="56"/>
      <c r="AL503" s="56"/>
      <c r="AM503" s="56"/>
      <c r="AN503" s="56"/>
      <c r="AO503" s="318"/>
    </row>
    <row r="504" spans="14:41">
      <c r="N504" s="297"/>
      <c r="O504" s="239"/>
      <c r="P504" s="50"/>
      <c r="Q504" s="303"/>
      <c r="R504" s="290"/>
      <c r="S504" s="12"/>
      <c r="T504" s="12"/>
      <c r="U504" s="12"/>
      <c r="V504" s="12"/>
      <c r="W504" s="308"/>
      <c r="X504" s="182"/>
      <c r="Y504" s="12"/>
      <c r="Z504" s="309"/>
    </row>
    <row r="505" spans="14:41">
      <c r="N505" s="297"/>
      <c r="O505" s="239"/>
      <c r="P505" s="50"/>
      <c r="Q505" s="303"/>
      <c r="R505" s="290"/>
      <c r="S505" s="12"/>
      <c r="T505" s="12"/>
      <c r="U505" s="12"/>
      <c r="V505" s="12"/>
      <c r="W505" s="308"/>
      <c r="X505" s="182"/>
      <c r="Y505" s="12"/>
      <c r="Z505" s="309"/>
    </row>
    <row r="506" spans="14:41">
      <c r="N506" s="297"/>
      <c r="O506" s="239"/>
      <c r="P506" s="50"/>
      <c r="Q506" s="303"/>
      <c r="R506" s="290"/>
      <c r="S506" s="12"/>
      <c r="T506" s="12"/>
      <c r="U506" s="12"/>
      <c r="V506" s="12"/>
      <c r="W506" s="308"/>
      <c r="X506" s="182"/>
      <c r="Y506" s="12"/>
      <c r="Z506" s="309"/>
    </row>
    <row r="507" spans="14:41">
      <c r="N507" s="297"/>
      <c r="O507" s="239"/>
      <c r="P507" s="50"/>
      <c r="Q507" s="303"/>
      <c r="R507" s="290"/>
      <c r="S507" s="12"/>
      <c r="T507" s="12"/>
      <c r="U507" s="12"/>
      <c r="V507" s="12"/>
      <c r="W507" s="308"/>
      <c r="X507" s="182"/>
      <c r="Y507" s="12"/>
      <c r="Z507" s="309"/>
    </row>
    <row r="508" spans="14:41">
      <c r="N508" s="297"/>
      <c r="O508" s="239"/>
      <c r="P508" s="50"/>
      <c r="Q508" s="303"/>
      <c r="R508" s="290"/>
      <c r="S508" s="12"/>
      <c r="T508" s="12"/>
      <c r="U508" s="12"/>
      <c r="V508" s="12"/>
      <c r="W508" s="308"/>
      <c r="X508" s="182"/>
      <c r="Y508" s="12"/>
      <c r="Z508" s="309"/>
    </row>
    <row r="509" spans="14:41">
      <c r="N509" s="297"/>
      <c r="O509" s="239"/>
      <c r="P509" s="50"/>
      <c r="Q509" s="303"/>
      <c r="R509" s="290"/>
      <c r="S509" s="12"/>
      <c r="T509" s="12"/>
      <c r="U509" s="12"/>
      <c r="V509" s="12"/>
      <c r="W509" s="308"/>
      <c r="X509" s="182"/>
      <c r="Y509" s="12"/>
      <c r="Z509" s="309"/>
    </row>
    <row r="510" spans="14:41">
      <c r="N510" s="297"/>
      <c r="O510" s="239"/>
      <c r="P510" s="50"/>
      <c r="Q510" s="303"/>
      <c r="R510" s="290"/>
      <c r="S510" s="12"/>
      <c r="T510" s="12"/>
      <c r="U510" s="12"/>
      <c r="V510" s="12"/>
      <c r="W510" s="308"/>
      <c r="X510" s="182"/>
      <c r="Y510" s="12"/>
      <c r="Z510" s="309"/>
    </row>
    <row r="511" spans="14:41">
      <c r="N511" s="297"/>
      <c r="O511" s="239"/>
      <c r="P511" s="50"/>
      <c r="Q511" s="303"/>
      <c r="R511" s="290"/>
      <c r="S511" s="12"/>
      <c r="T511" s="12"/>
      <c r="U511" s="12"/>
      <c r="V511" s="12"/>
      <c r="W511" s="308"/>
      <c r="X511" s="182"/>
      <c r="Y511" s="12"/>
      <c r="Z511" s="309"/>
    </row>
    <row r="512" spans="14:41">
      <c r="N512" s="297"/>
      <c r="O512" s="239"/>
      <c r="P512" s="50"/>
      <c r="Q512" s="303"/>
      <c r="R512" s="290"/>
      <c r="S512" s="12"/>
      <c r="T512" s="12"/>
      <c r="U512" s="12"/>
      <c r="V512" s="12"/>
      <c r="W512" s="308"/>
      <c r="X512" s="182"/>
      <c r="Y512" s="12"/>
      <c r="Z512" s="309"/>
    </row>
    <row r="513" spans="14:26">
      <c r="N513" s="297"/>
      <c r="O513" s="239"/>
      <c r="P513" s="50"/>
      <c r="Q513" s="303"/>
      <c r="R513" s="290"/>
      <c r="S513" s="12"/>
      <c r="T513" s="12"/>
      <c r="U513" s="12"/>
      <c r="V513" s="12"/>
      <c r="W513" s="308"/>
      <c r="X513" s="182"/>
      <c r="Y513" s="12"/>
      <c r="Z513" s="309"/>
    </row>
    <row r="514" spans="14:26">
      <c r="N514" s="297"/>
      <c r="O514" s="239"/>
      <c r="P514" s="50"/>
      <c r="Q514" s="303"/>
      <c r="R514" s="290"/>
      <c r="S514" s="12"/>
      <c r="T514" s="12"/>
      <c r="U514" s="12"/>
      <c r="V514" s="12"/>
      <c r="W514" s="308"/>
      <c r="X514" s="182"/>
      <c r="Y514" s="12"/>
      <c r="Z514" s="309"/>
    </row>
    <row r="515" spans="14:26">
      <c r="N515" s="297"/>
      <c r="O515" s="239"/>
      <c r="P515" s="50"/>
      <c r="Q515" s="303"/>
      <c r="R515" s="290"/>
      <c r="S515" s="12"/>
      <c r="T515" s="12"/>
      <c r="U515" s="12"/>
      <c r="V515" s="12"/>
      <c r="W515" s="308"/>
      <c r="X515" s="182"/>
      <c r="Y515" s="12"/>
      <c r="Z515" s="309"/>
    </row>
    <row r="516" spans="14:26">
      <c r="N516" s="297"/>
      <c r="O516" s="239"/>
      <c r="P516" s="50"/>
      <c r="Q516" s="303"/>
      <c r="R516" s="290"/>
      <c r="S516" s="12"/>
      <c r="T516" s="12"/>
      <c r="U516" s="12"/>
      <c r="V516" s="12"/>
      <c r="W516" s="308"/>
      <c r="X516" s="182"/>
      <c r="Y516" s="12"/>
      <c r="Z516" s="309"/>
    </row>
    <row r="517" spans="14:26">
      <c r="N517" s="297"/>
      <c r="O517" s="239"/>
      <c r="P517" s="50"/>
      <c r="Q517" s="303"/>
      <c r="R517" s="290"/>
      <c r="S517" s="12"/>
      <c r="T517" s="12"/>
      <c r="U517" s="12"/>
      <c r="V517" s="12"/>
      <c r="W517" s="308"/>
      <c r="X517" s="182"/>
      <c r="Y517" s="12"/>
      <c r="Z517" s="309"/>
    </row>
    <row r="518" spans="14:26">
      <c r="N518" s="297"/>
      <c r="O518" s="239"/>
      <c r="P518" s="50"/>
      <c r="Q518" s="303"/>
      <c r="R518" s="290"/>
      <c r="S518" s="12"/>
      <c r="T518" s="12"/>
      <c r="U518" s="12"/>
      <c r="V518" s="12"/>
      <c r="W518" s="308"/>
      <c r="X518" s="182"/>
      <c r="Y518" s="12"/>
      <c r="Z518" s="309"/>
    </row>
    <row r="519" spans="14:26">
      <c r="N519" s="297"/>
      <c r="O519" s="239"/>
      <c r="P519" s="50"/>
      <c r="Q519" s="303"/>
      <c r="R519" s="290"/>
      <c r="S519" s="12"/>
      <c r="T519" s="12"/>
      <c r="U519" s="12"/>
      <c r="V519" s="12"/>
      <c r="W519" s="308"/>
      <c r="X519" s="182"/>
      <c r="Y519" s="12"/>
      <c r="Z519" s="309"/>
    </row>
    <row r="520" spans="14:26">
      <c r="N520" s="297"/>
      <c r="O520" s="239"/>
      <c r="P520" s="50"/>
      <c r="Q520" s="303"/>
      <c r="R520" s="290"/>
      <c r="S520" s="12"/>
      <c r="T520" s="12"/>
      <c r="U520" s="12"/>
      <c r="V520" s="12"/>
      <c r="W520" s="308"/>
      <c r="X520" s="182"/>
      <c r="Y520" s="12"/>
      <c r="Z520" s="309"/>
    </row>
    <row r="521" spans="14:26">
      <c r="N521" s="297"/>
      <c r="O521" s="239"/>
      <c r="P521" s="50"/>
      <c r="Q521" s="303"/>
      <c r="R521" s="290"/>
      <c r="S521" s="12"/>
      <c r="T521" s="12"/>
      <c r="U521" s="12"/>
      <c r="V521" s="12"/>
      <c r="W521" s="308"/>
      <c r="X521" s="182"/>
      <c r="Y521" s="12"/>
      <c r="Z521" s="309"/>
    </row>
    <row r="522" spans="14:26">
      <c r="N522" s="297"/>
      <c r="O522" s="239"/>
      <c r="P522" s="50"/>
      <c r="Q522" s="303"/>
      <c r="R522" s="290"/>
      <c r="S522" s="12"/>
      <c r="T522" s="12"/>
      <c r="U522" s="12"/>
      <c r="V522" s="12"/>
      <c r="W522" s="308"/>
      <c r="X522" s="182"/>
      <c r="Y522" s="12"/>
      <c r="Z522" s="309"/>
    </row>
    <row r="523" spans="14:26">
      <c r="N523" s="297"/>
      <c r="O523" s="239"/>
      <c r="P523" s="50"/>
      <c r="Q523" s="303"/>
      <c r="R523" s="290"/>
      <c r="S523" s="12"/>
      <c r="T523" s="12"/>
      <c r="U523" s="12"/>
      <c r="V523" s="12"/>
      <c r="W523" s="308"/>
      <c r="X523" s="182"/>
      <c r="Y523" s="12"/>
      <c r="Z523" s="309"/>
    </row>
    <row r="524" spans="14:26">
      <c r="N524" s="297"/>
      <c r="O524" s="239"/>
      <c r="P524" s="50"/>
      <c r="Q524" s="303"/>
      <c r="R524" s="290"/>
      <c r="S524" s="12"/>
      <c r="T524" s="12"/>
      <c r="U524" s="12"/>
      <c r="V524" s="12"/>
      <c r="W524" s="308"/>
      <c r="X524" s="182"/>
      <c r="Y524" s="12"/>
      <c r="Z524" s="309"/>
    </row>
    <row r="525" spans="14:26">
      <c r="N525" s="297"/>
      <c r="O525" s="239"/>
      <c r="P525" s="50"/>
      <c r="Q525" s="303"/>
      <c r="R525" s="290"/>
      <c r="S525" s="12"/>
      <c r="T525" s="12"/>
      <c r="U525" s="12"/>
      <c r="V525" s="12"/>
      <c r="W525" s="308"/>
      <c r="X525" s="182"/>
      <c r="Y525" s="12"/>
      <c r="Z525" s="309"/>
    </row>
    <row r="526" spans="14:26">
      <c r="N526" s="297"/>
      <c r="O526" s="239"/>
      <c r="P526" s="50"/>
      <c r="Q526" s="303"/>
      <c r="R526" s="290"/>
      <c r="S526" s="12"/>
      <c r="T526" s="12"/>
      <c r="U526" s="12"/>
      <c r="V526" s="12"/>
      <c r="W526" s="308"/>
      <c r="X526" s="182"/>
      <c r="Y526" s="12"/>
      <c r="Z526" s="309"/>
    </row>
    <row r="527" spans="14:26">
      <c r="N527" s="297"/>
      <c r="O527" s="239"/>
      <c r="P527" s="50"/>
      <c r="Q527" s="303"/>
      <c r="R527" s="290"/>
      <c r="S527" s="12"/>
      <c r="T527" s="12"/>
      <c r="U527" s="12"/>
      <c r="V527" s="12"/>
      <c r="W527" s="308"/>
      <c r="X527" s="182"/>
      <c r="Y527" s="12"/>
      <c r="Z527" s="309"/>
    </row>
    <row r="528" spans="14:26">
      <c r="N528" s="297"/>
      <c r="O528" s="239"/>
      <c r="P528" s="50"/>
      <c r="Q528" s="303"/>
      <c r="R528" s="290"/>
      <c r="S528" s="12"/>
      <c r="T528" s="12"/>
      <c r="U528" s="12"/>
      <c r="V528" s="12"/>
      <c r="W528" s="308"/>
      <c r="X528" s="182"/>
      <c r="Y528" s="12"/>
      <c r="Z528" s="309"/>
    </row>
    <row r="529" spans="14:26">
      <c r="N529" s="297"/>
      <c r="O529" s="239"/>
      <c r="P529" s="50"/>
      <c r="Q529" s="303"/>
      <c r="R529" s="290"/>
      <c r="S529" s="12"/>
      <c r="T529" s="12"/>
      <c r="U529" s="12"/>
      <c r="V529" s="12"/>
      <c r="W529" s="308"/>
      <c r="X529" s="182"/>
      <c r="Y529" s="12"/>
      <c r="Z529" s="309"/>
    </row>
    <row r="530" spans="14:26">
      <c r="N530" s="297"/>
      <c r="O530" s="239"/>
      <c r="P530" s="50"/>
      <c r="Q530" s="303"/>
      <c r="R530" s="290"/>
      <c r="S530" s="12"/>
      <c r="T530" s="12"/>
      <c r="U530" s="12"/>
      <c r="V530" s="12"/>
      <c r="W530" s="308"/>
      <c r="X530" s="182"/>
      <c r="Y530" s="12"/>
      <c r="Z530" s="309"/>
    </row>
    <row r="531" spans="14:26">
      <c r="N531" s="297"/>
      <c r="O531" s="239"/>
      <c r="P531" s="50"/>
      <c r="Q531" s="303"/>
      <c r="R531" s="290"/>
      <c r="S531" s="12"/>
      <c r="T531" s="12"/>
      <c r="U531" s="12"/>
      <c r="V531" s="12"/>
      <c r="W531" s="308"/>
      <c r="X531" s="182"/>
      <c r="Y531" s="12"/>
      <c r="Z531" s="309"/>
    </row>
    <row r="532" spans="14:26">
      <c r="N532" s="297"/>
      <c r="O532" s="239"/>
      <c r="P532" s="50"/>
      <c r="Q532" s="303"/>
      <c r="R532" s="290"/>
      <c r="S532" s="12"/>
      <c r="T532" s="12"/>
      <c r="U532" s="12"/>
      <c r="V532" s="12"/>
      <c r="W532" s="308"/>
      <c r="X532" s="182"/>
      <c r="Y532" s="12"/>
      <c r="Z532" s="309"/>
    </row>
    <row r="533" spans="14:26">
      <c r="N533" s="297"/>
      <c r="O533" s="239"/>
      <c r="P533" s="50"/>
      <c r="Q533" s="303"/>
      <c r="R533" s="290"/>
      <c r="S533" s="12"/>
      <c r="T533" s="12"/>
      <c r="U533" s="12"/>
      <c r="V533" s="12"/>
      <c r="W533" s="308"/>
      <c r="X533" s="182"/>
      <c r="Y533" s="12"/>
      <c r="Z533" s="309"/>
    </row>
    <row r="534" spans="14:26">
      <c r="N534" s="297"/>
      <c r="O534" s="239"/>
      <c r="P534" s="50"/>
      <c r="Q534" s="303"/>
      <c r="R534" s="290"/>
      <c r="S534" s="12"/>
      <c r="T534" s="12"/>
      <c r="U534" s="12"/>
      <c r="V534" s="12"/>
      <c r="W534" s="308"/>
      <c r="X534" s="182"/>
      <c r="Y534" s="12"/>
      <c r="Z534" s="309"/>
    </row>
    <row r="535" spans="14:26">
      <c r="N535" s="297"/>
      <c r="O535" s="239"/>
      <c r="P535" s="50"/>
      <c r="Q535" s="303"/>
      <c r="R535" s="290"/>
      <c r="S535" s="12"/>
      <c r="T535" s="12"/>
      <c r="U535" s="12"/>
      <c r="V535" s="12"/>
      <c r="W535" s="308"/>
      <c r="X535" s="182"/>
      <c r="Y535" s="12"/>
      <c r="Z535" s="309"/>
    </row>
    <row r="536" spans="14:26">
      <c r="N536" s="297"/>
      <c r="O536" s="239"/>
      <c r="P536" s="50"/>
      <c r="Q536" s="303"/>
      <c r="R536" s="290"/>
      <c r="S536" s="12"/>
      <c r="T536" s="12"/>
      <c r="U536" s="12"/>
      <c r="V536" s="12"/>
      <c r="W536" s="308"/>
      <c r="X536" s="182"/>
      <c r="Y536" s="12"/>
      <c r="Z536" s="309"/>
    </row>
    <row r="537" spans="14:26">
      <c r="N537" s="297"/>
      <c r="O537" s="239"/>
      <c r="P537" s="50"/>
      <c r="Q537" s="303"/>
      <c r="R537" s="290"/>
      <c r="S537" s="12"/>
      <c r="T537" s="12"/>
      <c r="U537" s="12"/>
      <c r="V537" s="12"/>
      <c r="W537" s="308"/>
      <c r="X537" s="182"/>
      <c r="Y537" s="12"/>
      <c r="Z537" s="309"/>
    </row>
    <row r="538" spans="14:26">
      <c r="N538" s="297"/>
      <c r="O538" s="239"/>
      <c r="P538" s="50"/>
      <c r="Q538" s="303"/>
      <c r="R538" s="290"/>
      <c r="S538" s="12"/>
      <c r="T538" s="12"/>
      <c r="U538" s="12"/>
      <c r="V538" s="12"/>
      <c r="W538" s="308"/>
      <c r="X538" s="182"/>
      <c r="Y538" s="12"/>
      <c r="Z538" s="309"/>
    </row>
    <row r="539" spans="14:26">
      <c r="N539" s="297"/>
      <c r="O539" s="239"/>
      <c r="P539" s="50"/>
      <c r="Q539" s="303"/>
      <c r="R539" s="290"/>
      <c r="S539" s="12"/>
      <c r="T539" s="12"/>
      <c r="U539" s="12"/>
      <c r="V539" s="12"/>
      <c r="W539" s="308"/>
      <c r="X539" s="182"/>
      <c r="Y539" s="12"/>
      <c r="Z539" s="309"/>
    </row>
    <row r="540" spans="14:26">
      <c r="N540" s="297"/>
      <c r="O540" s="239"/>
      <c r="P540" s="50"/>
      <c r="Q540" s="303"/>
      <c r="R540" s="290"/>
      <c r="S540" s="12"/>
      <c r="T540" s="12"/>
      <c r="U540" s="12"/>
      <c r="V540" s="12"/>
      <c r="W540" s="308"/>
      <c r="X540" s="182"/>
      <c r="Y540" s="12"/>
      <c r="Z540" s="309"/>
    </row>
    <row r="541" spans="14:26">
      <c r="N541" s="297"/>
      <c r="O541" s="239"/>
      <c r="P541" s="50"/>
      <c r="Q541" s="303"/>
      <c r="R541" s="290"/>
      <c r="S541" s="12"/>
      <c r="T541" s="12"/>
      <c r="U541" s="12"/>
      <c r="V541" s="12"/>
      <c r="W541" s="308"/>
      <c r="X541" s="182"/>
      <c r="Y541" s="12"/>
      <c r="Z541" s="309"/>
    </row>
    <row r="542" spans="14:26">
      <c r="N542" s="297"/>
      <c r="O542" s="239"/>
      <c r="P542" s="50"/>
      <c r="Q542" s="303"/>
      <c r="R542" s="290"/>
      <c r="S542" s="12"/>
      <c r="T542" s="12"/>
      <c r="U542" s="12"/>
      <c r="V542" s="12"/>
      <c r="W542" s="308"/>
      <c r="X542" s="182"/>
      <c r="Y542" s="12"/>
      <c r="Z542" s="309"/>
    </row>
    <row r="543" spans="14:26">
      <c r="N543" s="297"/>
      <c r="O543" s="239"/>
      <c r="P543" s="50"/>
      <c r="Q543" s="303"/>
      <c r="R543" s="290"/>
      <c r="S543" s="12"/>
      <c r="T543" s="12"/>
      <c r="U543" s="12"/>
      <c r="V543" s="12"/>
      <c r="W543" s="308"/>
      <c r="X543" s="182"/>
      <c r="Y543" s="12"/>
      <c r="Z543" s="309"/>
    </row>
    <row r="544" spans="14:26">
      <c r="N544" s="297"/>
      <c r="O544" s="239"/>
      <c r="P544" s="50"/>
      <c r="Q544" s="303"/>
      <c r="R544" s="290"/>
      <c r="S544" s="12"/>
      <c r="T544" s="12"/>
      <c r="U544" s="12"/>
      <c r="V544" s="12"/>
      <c r="W544" s="308"/>
      <c r="X544" s="182"/>
      <c r="Y544" s="12"/>
      <c r="Z544" s="309"/>
    </row>
    <row r="545" spans="14:26">
      <c r="N545" s="297"/>
      <c r="O545" s="239"/>
      <c r="P545" s="50"/>
      <c r="Q545" s="303"/>
      <c r="R545" s="290"/>
      <c r="S545" s="12"/>
      <c r="T545" s="12"/>
      <c r="U545" s="12"/>
      <c r="V545" s="12"/>
      <c r="W545" s="308"/>
      <c r="X545" s="182"/>
      <c r="Y545" s="12"/>
      <c r="Z545" s="309"/>
    </row>
    <row r="546" spans="14:26">
      <c r="N546" s="297"/>
      <c r="O546" s="239"/>
      <c r="P546" s="50"/>
      <c r="Q546" s="303"/>
      <c r="R546" s="290"/>
      <c r="S546" s="12"/>
      <c r="T546" s="12"/>
      <c r="U546" s="12"/>
      <c r="V546" s="12"/>
      <c r="W546" s="308"/>
      <c r="X546" s="182"/>
      <c r="Y546" s="12"/>
      <c r="Z546" s="309"/>
    </row>
    <row r="547" spans="14:26">
      <c r="N547" s="297"/>
      <c r="O547" s="239"/>
      <c r="P547" s="50"/>
      <c r="Q547" s="303"/>
      <c r="R547" s="290"/>
      <c r="S547" s="12"/>
      <c r="T547" s="12"/>
      <c r="U547" s="12"/>
      <c r="V547" s="12"/>
      <c r="W547" s="308"/>
      <c r="X547" s="182"/>
      <c r="Y547" s="12"/>
      <c r="Z547" s="309"/>
    </row>
    <row r="548" spans="14:26">
      <c r="N548" s="297"/>
      <c r="O548" s="239"/>
      <c r="P548" s="50"/>
      <c r="Q548" s="303"/>
      <c r="R548" s="290"/>
      <c r="S548" s="12"/>
      <c r="T548" s="12"/>
      <c r="U548" s="12"/>
      <c r="V548" s="12"/>
      <c r="W548" s="308"/>
      <c r="X548" s="182"/>
      <c r="Y548" s="12"/>
      <c r="Z548" s="309"/>
    </row>
    <row r="549" spans="14:26">
      <c r="N549" s="297"/>
      <c r="O549" s="239"/>
      <c r="P549" s="50"/>
      <c r="Q549" s="303"/>
      <c r="R549" s="290"/>
      <c r="S549" s="12"/>
      <c r="T549" s="12"/>
      <c r="U549" s="12"/>
      <c r="V549" s="12"/>
      <c r="W549" s="308"/>
      <c r="X549" s="182"/>
      <c r="Y549" s="12"/>
      <c r="Z549" s="309"/>
    </row>
    <row r="550" spans="14:26">
      <c r="N550" s="297"/>
      <c r="O550" s="239"/>
      <c r="P550" s="50"/>
      <c r="Q550" s="303"/>
      <c r="R550" s="290"/>
      <c r="S550" s="12"/>
      <c r="T550" s="12"/>
      <c r="U550" s="12"/>
      <c r="V550" s="12"/>
      <c r="W550" s="308"/>
      <c r="X550" s="182"/>
      <c r="Y550" s="12"/>
      <c r="Z550" s="309"/>
    </row>
    <row r="551" spans="14:26">
      <c r="N551" s="297"/>
      <c r="O551" s="239"/>
      <c r="P551" s="50"/>
      <c r="Q551" s="303"/>
      <c r="R551" s="290"/>
      <c r="S551" s="12"/>
      <c r="T551" s="12"/>
      <c r="U551" s="12"/>
      <c r="V551" s="12"/>
      <c r="W551" s="308"/>
      <c r="X551" s="182"/>
      <c r="Y551" s="12"/>
      <c r="Z551" s="309"/>
    </row>
    <row r="552" spans="14:26">
      <c r="N552" s="297"/>
      <c r="O552" s="239"/>
      <c r="P552" s="50"/>
      <c r="Q552" s="303"/>
      <c r="R552" s="290"/>
      <c r="S552" s="12"/>
      <c r="T552" s="12"/>
      <c r="U552" s="12"/>
      <c r="V552" s="12"/>
      <c r="W552" s="308"/>
      <c r="X552" s="182"/>
      <c r="Y552" s="12"/>
      <c r="Z552" s="309"/>
    </row>
    <row r="553" spans="14:26">
      <c r="N553" s="297"/>
      <c r="O553" s="239"/>
      <c r="P553" s="50"/>
      <c r="Q553" s="303"/>
      <c r="R553" s="290"/>
      <c r="S553" s="12"/>
      <c r="T553" s="12"/>
      <c r="U553" s="12"/>
      <c r="V553" s="12"/>
      <c r="W553" s="308"/>
      <c r="X553" s="182"/>
      <c r="Y553" s="12"/>
      <c r="Z553" s="309"/>
    </row>
    <row r="554" spans="14:26">
      <c r="N554" s="297"/>
      <c r="O554" s="239"/>
      <c r="P554" s="50"/>
      <c r="Q554" s="303"/>
      <c r="R554" s="290"/>
      <c r="S554" s="12"/>
      <c r="T554" s="12"/>
      <c r="U554" s="12"/>
      <c r="V554" s="12"/>
      <c r="W554" s="308"/>
      <c r="X554" s="182"/>
      <c r="Y554" s="12"/>
      <c r="Z554" s="309"/>
    </row>
    <row r="555" spans="14:26">
      <c r="N555" s="297"/>
      <c r="O555" s="239"/>
      <c r="P555" s="50"/>
      <c r="Q555" s="303"/>
      <c r="R555" s="290"/>
      <c r="S555" s="12"/>
      <c r="T555" s="12"/>
      <c r="U555" s="12"/>
      <c r="V555" s="12"/>
      <c r="W555" s="308"/>
      <c r="X555" s="182"/>
      <c r="Y555" s="12"/>
      <c r="Z555" s="309"/>
    </row>
    <row r="556" spans="14:26">
      <c r="N556" s="297"/>
      <c r="O556" s="239"/>
      <c r="P556" s="50"/>
      <c r="Q556" s="303"/>
      <c r="R556" s="290"/>
      <c r="S556" s="12"/>
      <c r="T556" s="12"/>
      <c r="U556" s="12"/>
      <c r="V556" s="12"/>
      <c r="W556" s="308"/>
      <c r="X556" s="182"/>
      <c r="Y556" s="12"/>
      <c r="Z556" s="309"/>
    </row>
    <row r="557" spans="14:26">
      <c r="N557" s="297"/>
      <c r="O557" s="239"/>
      <c r="P557" s="50"/>
      <c r="Q557" s="303"/>
      <c r="R557" s="290"/>
      <c r="S557" s="12"/>
      <c r="T557" s="12"/>
      <c r="U557" s="12"/>
      <c r="V557" s="12"/>
      <c r="W557" s="308"/>
      <c r="X557" s="182"/>
      <c r="Y557" s="12"/>
      <c r="Z557" s="309"/>
    </row>
    <row r="558" spans="14:26">
      <c r="N558" s="297"/>
      <c r="O558" s="239"/>
      <c r="P558" s="50"/>
      <c r="Q558" s="303"/>
      <c r="R558" s="290"/>
      <c r="S558" s="12"/>
      <c r="T558" s="12"/>
      <c r="U558" s="12"/>
      <c r="V558" s="12"/>
      <c r="W558" s="308"/>
      <c r="X558" s="182"/>
      <c r="Y558" s="12"/>
      <c r="Z558" s="309"/>
    </row>
    <row r="559" spans="14:26">
      <c r="N559" s="297"/>
      <c r="O559" s="239"/>
      <c r="P559" s="50"/>
      <c r="Q559" s="303"/>
      <c r="R559" s="290"/>
      <c r="S559" s="12"/>
      <c r="T559" s="12"/>
      <c r="U559" s="12"/>
      <c r="V559" s="12"/>
      <c r="W559" s="308"/>
      <c r="X559" s="182"/>
      <c r="Y559" s="12"/>
      <c r="Z559" s="309"/>
    </row>
    <row r="560" spans="14:26">
      <c r="N560" s="297"/>
      <c r="O560" s="239"/>
      <c r="P560" s="50"/>
      <c r="Q560" s="303"/>
      <c r="R560" s="290"/>
      <c r="S560" s="12"/>
      <c r="T560" s="12"/>
      <c r="U560" s="12"/>
      <c r="V560" s="12"/>
      <c r="W560" s="308"/>
      <c r="X560" s="182"/>
      <c r="Y560" s="12"/>
      <c r="Z560" s="309"/>
    </row>
    <row r="561" spans="14:26">
      <c r="N561" s="297"/>
      <c r="O561" s="239"/>
      <c r="P561" s="50"/>
      <c r="Q561" s="303"/>
      <c r="R561" s="290"/>
      <c r="S561" s="12"/>
      <c r="T561" s="12"/>
      <c r="U561" s="12"/>
      <c r="V561" s="12"/>
      <c r="W561" s="308"/>
      <c r="X561" s="182"/>
      <c r="Y561" s="12"/>
      <c r="Z561" s="309"/>
    </row>
    <row r="562" spans="14:26">
      <c r="N562" s="297"/>
      <c r="O562" s="239"/>
      <c r="P562" s="50"/>
      <c r="Q562" s="303"/>
      <c r="R562" s="290"/>
      <c r="S562" s="12"/>
      <c r="T562" s="12"/>
      <c r="U562" s="12"/>
      <c r="V562" s="12"/>
      <c r="W562" s="308"/>
      <c r="X562" s="182"/>
      <c r="Y562" s="12"/>
      <c r="Z562" s="309"/>
    </row>
    <row r="563" spans="14:26">
      <c r="N563" s="297"/>
      <c r="O563" s="239"/>
      <c r="P563" s="50"/>
      <c r="Q563" s="303"/>
      <c r="R563" s="290"/>
      <c r="S563" s="12"/>
      <c r="T563" s="12"/>
      <c r="U563" s="12"/>
      <c r="V563" s="12"/>
      <c r="W563" s="308"/>
      <c r="X563" s="182"/>
      <c r="Y563" s="12"/>
      <c r="Z563" s="309"/>
    </row>
    <row r="564" spans="14:26">
      <c r="N564" s="297"/>
      <c r="O564" s="239"/>
      <c r="P564" s="50"/>
      <c r="Q564" s="303"/>
      <c r="R564" s="290"/>
      <c r="S564" s="12"/>
      <c r="T564" s="12"/>
      <c r="U564" s="12"/>
      <c r="V564" s="12"/>
      <c r="W564" s="308"/>
      <c r="X564" s="182"/>
      <c r="Y564" s="12"/>
      <c r="Z564" s="309"/>
    </row>
    <row r="565" spans="14:26">
      <c r="N565" s="297"/>
      <c r="O565" s="239"/>
      <c r="P565" s="50"/>
      <c r="Q565" s="303"/>
      <c r="R565" s="290"/>
      <c r="S565" s="12"/>
      <c r="T565" s="12"/>
      <c r="U565" s="12"/>
      <c r="V565" s="12"/>
      <c r="W565" s="308"/>
      <c r="X565" s="182"/>
      <c r="Y565" s="12"/>
      <c r="Z565" s="309"/>
    </row>
    <row r="566" spans="14:26">
      <c r="N566" s="297"/>
      <c r="O566" s="239"/>
      <c r="P566" s="50"/>
      <c r="Q566" s="303"/>
      <c r="R566" s="290"/>
      <c r="S566" s="12"/>
      <c r="T566" s="12"/>
      <c r="U566" s="12"/>
      <c r="V566" s="12"/>
      <c r="W566" s="308"/>
      <c r="X566" s="182"/>
      <c r="Y566" s="12"/>
      <c r="Z566" s="309"/>
    </row>
    <row r="567" spans="14:26">
      <c r="N567" s="297"/>
      <c r="O567" s="239"/>
      <c r="P567" s="50"/>
      <c r="Q567" s="303"/>
      <c r="R567" s="290"/>
      <c r="S567" s="12"/>
      <c r="T567" s="12"/>
      <c r="U567" s="12"/>
      <c r="V567" s="12"/>
      <c r="W567" s="308"/>
      <c r="X567" s="182"/>
      <c r="Y567" s="12"/>
      <c r="Z567" s="309"/>
    </row>
    <row r="568" spans="14:26">
      <c r="N568" s="297"/>
      <c r="O568" s="239"/>
      <c r="P568" s="50"/>
      <c r="Q568" s="303"/>
      <c r="R568" s="290"/>
      <c r="S568" s="12"/>
      <c r="T568" s="12"/>
      <c r="U568" s="12"/>
      <c r="V568" s="12"/>
      <c r="W568" s="308"/>
      <c r="X568" s="182"/>
      <c r="Y568" s="12"/>
      <c r="Z568" s="309"/>
    </row>
    <row r="569" spans="14:26">
      <c r="N569" s="297"/>
      <c r="O569" s="239"/>
      <c r="P569" s="50"/>
      <c r="Q569" s="303"/>
      <c r="R569" s="290"/>
      <c r="S569" s="12"/>
      <c r="T569" s="12"/>
      <c r="U569" s="12"/>
      <c r="V569" s="12"/>
      <c r="W569" s="308"/>
      <c r="X569" s="182"/>
      <c r="Y569" s="12"/>
      <c r="Z569" s="309"/>
    </row>
    <row r="570" spans="14:26">
      <c r="N570" s="297"/>
      <c r="O570" s="239"/>
      <c r="P570" s="50"/>
      <c r="Q570" s="303"/>
      <c r="R570" s="290"/>
      <c r="S570" s="12"/>
      <c r="T570" s="12"/>
      <c r="U570" s="12"/>
      <c r="V570" s="12"/>
      <c r="W570" s="308"/>
      <c r="X570" s="182"/>
      <c r="Y570" s="12"/>
      <c r="Z570" s="309"/>
    </row>
    <row r="571" spans="14:26">
      <c r="N571" s="297"/>
      <c r="O571" s="239"/>
      <c r="P571" s="50"/>
      <c r="Q571" s="303"/>
      <c r="R571" s="290"/>
      <c r="S571" s="12"/>
      <c r="T571" s="12"/>
      <c r="U571" s="12"/>
      <c r="V571" s="12"/>
      <c r="W571" s="308"/>
      <c r="X571" s="182"/>
      <c r="Y571" s="12"/>
      <c r="Z571" s="309"/>
    </row>
    <row r="572" spans="14:26">
      <c r="N572" s="297"/>
      <c r="O572" s="239"/>
      <c r="P572" s="50"/>
      <c r="Q572" s="303"/>
      <c r="R572" s="290"/>
      <c r="S572" s="12"/>
      <c r="T572" s="12"/>
      <c r="U572" s="12"/>
      <c r="V572" s="12"/>
      <c r="W572" s="308"/>
      <c r="X572" s="182"/>
      <c r="Y572" s="12"/>
      <c r="Z572" s="309"/>
    </row>
    <row r="573" spans="14:26">
      <c r="N573" s="297"/>
      <c r="O573" s="239"/>
      <c r="P573" s="50"/>
      <c r="Q573" s="303"/>
      <c r="R573" s="290"/>
      <c r="S573" s="12"/>
      <c r="T573" s="12"/>
      <c r="U573" s="12"/>
      <c r="V573" s="12"/>
      <c r="W573" s="308"/>
      <c r="X573" s="182"/>
      <c r="Y573" s="12"/>
      <c r="Z573" s="309"/>
    </row>
    <row r="574" spans="14:26">
      <c r="N574" s="297"/>
      <c r="O574" s="239"/>
      <c r="P574" s="50"/>
      <c r="Q574" s="303"/>
      <c r="R574" s="290"/>
      <c r="S574" s="12"/>
      <c r="T574" s="12"/>
      <c r="U574" s="12"/>
      <c r="V574" s="12"/>
      <c r="W574" s="308"/>
      <c r="X574" s="182"/>
      <c r="Y574" s="12"/>
      <c r="Z574" s="309"/>
    </row>
    <row r="575" spans="14:26">
      <c r="N575" s="297"/>
      <c r="O575" s="239"/>
      <c r="P575" s="50"/>
      <c r="Q575" s="303"/>
      <c r="R575" s="290"/>
      <c r="S575" s="12"/>
      <c r="T575" s="12"/>
      <c r="U575" s="12"/>
      <c r="V575" s="12"/>
      <c r="W575" s="308"/>
      <c r="X575" s="182"/>
      <c r="Y575" s="12"/>
      <c r="Z575" s="309"/>
    </row>
    <row r="576" spans="14:26">
      <c r="N576" s="297"/>
      <c r="O576" s="239"/>
      <c r="P576" s="50"/>
      <c r="Q576" s="303"/>
      <c r="R576" s="290"/>
      <c r="S576" s="12"/>
      <c r="T576" s="12"/>
      <c r="U576" s="12"/>
      <c r="V576" s="12"/>
      <c r="W576" s="308"/>
      <c r="X576" s="182"/>
      <c r="Y576" s="12"/>
      <c r="Z576" s="309"/>
    </row>
    <row r="577" spans="14:26">
      <c r="N577" s="297"/>
      <c r="O577" s="239"/>
      <c r="P577" s="50"/>
      <c r="Q577" s="303"/>
      <c r="R577" s="290"/>
      <c r="S577" s="12"/>
      <c r="T577" s="12"/>
      <c r="U577" s="12"/>
      <c r="V577" s="12"/>
      <c r="W577" s="308"/>
      <c r="X577" s="182"/>
      <c r="Y577" s="12"/>
      <c r="Z577" s="309"/>
    </row>
    <row r="578" spans="14:26">
      <c r="N578" s="297"/>
      <c r="O578" s="239"/>
      <c r="P578" s="50"/>
      <c r="Q578" s="303"/>
      <c r="R578" s="290"/>
      <c r="S578" s="12"/>
      <c r="T578" s="12"/>
      <c r="U578" s="12"/>
      <c r="V578" s="12"/>
      <c r="W578" s="308"/>
      <c r="X578" s="182"/>
      <c r="Y578" s="12"/>
      <c r="Z578" s="309"/>
    </row>
    <row r="579" spans="14:26">
      <c r="N579" s="297"/>
      <c r="O579" s="239"/>
      <c r="P579" s="50"/>
      <c r="Q579" s="303"/>
      <c r="R579" s="290"/>
      <c r="S579" s="12"/>
      <c r="T579" s="12"/>
      <c r="U579" s="12"/>
      <c r="V579" s="12"/>
      <c r="W579" s="308"/>
      <c r="X579" s="182"/>
      <c r="Y579" s="12"/>
      <c r="Z579" s="309"/>
    </row>
    <row r="580" spans="14:26">
      <c r="N580" s="297"/>
      <c r="O580" s="239"/>
      <c r="P580" s="50"/>
      <c r="Q580" s="303"/>
      <c r="R580" s="290"/>
      <c r="S580" s="12"/>
      <c r="T580" s="12"/>
      <c r="U580" s="12"/>
      <c r="V580" s="12"/>
      <c r="W580" s="308"/>
      <c r="X580" s="182"/>
      <c r="Y580" s="12"/>
      <c r="Z580" s="309"/>
    </row>
    <row r="581" spans="14:26">
      <c r="N581" s="297"/>
      <c r="O581" s="239"/>
      <c r="P581" s="50"/>
      <c r="Q581" s="303"/>
      <c r="R581" s="290"/>
      <c r="S581" s="12"/>
      <c r="T581" s="12"/>
      <c r="U581" s="12"/>
      <c r="V581" s="12"/>
      <c r="W581" s="308"/>
      <c r="X581" s="182"/>
      <c r="Y581" s="12"/>
      <c r="Z581" s="309"/>
    </row>
    <row r="582" spans="14:26">
      <c r="N582" s="297"/>
      <c r="O582" s="239"/>
      <c r="P582" s="50"/>
      <c r="Q582" s="303"/>
      <c r="R582" s="290"/>
      <c r="S582" s="12"/>
      <c r="T582" s="12"/>
      <c r="U582" s="12"/>
      <c r="V582" s="12"/>
      <c r="W582" s="308"/>
      <c r="X582" s="182"/>
      <c r="Y582" s="12"/>
      <c r="Z582" s="309"/>
    </row>
    <row r="583" spans="14:26">
      <c r="N583" s="297"/>
      <c r="O583" s="239"/>
      <c r="P583" s="50"/>
      <c r="Q583" s="303"/>
      <c r="R583" s="290"/>
      <c r="S583" s="12"/>
      <c r="T583" s="12"/>
      <c r="U583" s="12"/>
      <c r="V583" s="12"/>
      <c r="W583" s="308"/>
      <c r="X583" s="182"/>
      <c r="Y583" s="12"/>
      <c r="Z583" s="309"/>
    </row>
    <row r="584" spans="14:26">
      <c r="N584" s="297"/>
      <c r="O584" s="239"/>
      <c r="P584" s="50"/>
      <c r="Q584" s="303"/>
      <c r="R584" s="290"/>
      <c r="S584" s="12"/>
      <c r="T584" s="12"/>
      <c r="U584" s="12"/>
      <c r="V584" s="12"/>
      <c r="W584" s="308"/>
      <c r="X584" s="182"/>
      <c r="Y584" s="12"/>
      <c r="Z584" s="309"/>
    </row>
    <row r="585" spans="14:26">
      <c r="N585" s="297"/>
      <c r="O585" s="239"/>
      <c r="P585" s="50"/>
      <c r="Q585" s="303"/>
      <c r="R585" s="290"/>
      <c r="S585" s="12"/>
      <c r="T585" s="12"/>
      <c r="U585" s="12"/>
      <c r="V585" s="12"/>
      <c r="W585" s="308"/>
      <c r="X585" s="182"/>
      <c r="Y585" s="12"/>
      <c r="Z585" s="309"/>
    </row>
    <row r="586" spans="14:26">
      <c r="N586" s="297"/>
      <c r="O586" s="239"/>
      <c r="P586" s="50"/>
      <c r="Q586" s="303"/>
      <c r="R586" s="290"/>
      <c r="S586" s="12"/>
      <c r="T586" s="12"/>
      <c r="U586" s="12"/>
      <c r="V586" s="12"/>
      <c r="W586" s="308"/>
      <c r="X586" s="182"/>
      <c r="Y586" s="12"/>
      <c r="Z586" s="309"/>
    </row>
    <row r="587" spans="14:26">
      <c r="N587" s="297"/>
      <c r="O587" s="239"/>
      <c r="P587" s="50"/>
      <c r="Q587" s="303"/>
      <c r="R587" s="290"/>
      <c r="S587" s="12"/>
      <c r="T587" s="12"/>
      <c r="U587" s="12"/>
      <c r="V587" s="12"/>
      <c r="W587" s="308"/>
      <c r="X587" s="182"/>
      <c r="Y587" s="12"/>
      <c r="Z587" s="309"/>
    </row>
    <row r="588" spans="14:26">
      <c r="N588" s="297"/>
      <c r="O588" s="239"/>
      <c r="P588" s="50"/>
      <c r="Q588" s="303"/>
      <c r="R588" s="290"/>
      <c r="S588" s="12"/>
      <c r="T588" s="12"/>
      <c r="U588" s="12"/>
      <c r="V588" s="12"/>
      <c r="W588" s="308"/>
      <c r="X588" s="182"/>
      <c r="Y588" s="12"/>
      <c r="Z588" s="309"/>
    </row>
    <row r="589" spans="14:26">
      <c r="N589" s="297"/>
      <c r="O589" s="239"/>
      <c r="P589" s="50"/>
      <c r="Q589" s="303"/>
      <c r="R589" s="290"/>
      <c r="S589" s="12"/>
      <c r="T589" s="12"/>
      <c r="U589" s="12"/>
      <c r="V589" s="12"/>
      <c r="W589" s="308"/>
      <c r="X589" s="182"/>
      <c r="Y589" s="12"/>
      <c r="Z589" s="309"/>
    </row>
    <row r="590" spans="14:26">
      <c r="N590" s="297"/>
      <c r="O590" s="239"/>
      <c r="P590" s="50"/>
      <c r="Q590" s="303"/>
      <c r="R590" s="290"/>
      <c r="S590" s="12"/>
      <c r="T590" s="12"/>
      <c r="U590" s="12"/>
      <c r="V590" s="12"/>
      <c r="W590" s="308"/>
      <c r="X590" s="182"/>
      <c r="Y590" s="12"/>
      <c r="Z590" s="309"/>
    </row>
    <row r="591" spans="14:26">
      <c r="N591" s="297"/>
      <c r="O591" s="239"/>
      <c r="P591" s="50"/>
      <c r="Q591" s="303"/>
      <c r="R591" s="290"/>
      <c r="S591" s="12"/>
      <c r="T591" s="12"/>
      <c r="U591" s="12"/>
      <c r="V591" s="12"/>
      <c r="W591" s="308"/>
      <c r="X591" s="182"/>
      <c r="Y591" s="12"/>
      <c r="Z591" s="309"/>
    </row>
    <row r="592" spans="14:26">
      <c r="N592" s="297"/>
      <c r="O592" s="239"/>
      <c r="P592" s="50"/>
      <c r="Q592" s="303"/>
      <c r="R592" s="290"/>
      <c r="S592" s="12"/>
      <c r="T592" s="12"/>
      <c r="U592" s="12"/>
      <c r="V592" s="12"/>
      <c r="W592" s="308"/>
      <c r="X592" s="182"/>
      <c r="Y592" s="12"/>
      <c r="Z592" s="309"/>
    </row>
    <row r="593" spans="14:26">
      <c r="N593" s="297"/>
      <c r="O593" s="239"/>
      <c r="P593" s="50"/>
      <c r="Q593" s="303"/>
      <c r="R593" s="290"/>
      <c r="S593" s="12"/>
      <c r="T593" s="12"/>
      <c r="U593" s="12"/>
      <c r="V593" s="12"/>
      <c r="W593" s="308"/>
      <c r="X593" s="182"/>
      <c r="Y593" s="12"/>
      <c r="Z593" s="309"/>
    </row>
    <row r="594" spans="14:26">
      <c r="N594" s="297"/>
      <c r="O594" s="239"/>
      <c r="P594" s="50"/>
      <c r="Q594" s="303"/>
      <c r="R594" s="290"/>
      <c r="S594" s="12"/>
      <c r="T594" s="12"/>
      <c r="U594" s="12"/>
      <c r="V594" s="12"/>
      <c r="W594" s="308"/>
      <c r="X594" s="182"/>
      <c r="Y594" s="12"/>
      <c r="Z594" s="309"/>
    </row>
    <row r="595" spans="14:26">
      <c r="N595" s="297"/>
      <c r="O595" s="239"/>
      <c r="P595" s="50"/>
      <c r="Q595" s="303"/>
      <c r="R595" s="290"/>
      <c r="S595" s="12"/>
      <c r="T595" s="12"/>
      <c r="U595" s="12"/>
      <c r="V595" s="12"/>
      <c r="W595" s="308"/>
      <c r="X595" s="182"/>
      <c r="Y595" s="12"/>
      <c r="Z595" s="309"/>
    </row>
    <row r="596" spans="14:26">
      <c r="N596" s="297"/>
      <c r="O596" s="239"/>
      <c r="P596" s="50"/>
      <c r="Q596" s="303"/>
      <c r="R596" s="290"/>
      <c r="S596" s="12"/>
      <c r="T596" s="12"/>
      <c r="U596" s="12"/>
      <c r="V596" s="12"/>
      <c r="W596" s="308"/>
      <c r="X596" s="182"/>
      <c r="Y596" s="12"/>
      <c r="Z596" s="309"/>
    </row>
    <row r="597" spans="14:26">
      <c r="N597" s="297"/>
      <c r="O597" s="239"/>
      <c r="P597" s="50"/>
      <c r="Q597" s="303"/>
      <c r="R597" s="290"/>
      <c r="S597" s="12"/>
      <c r="T597" s="12"/>
      <c r="U597" s="12"/>
      <c r="V597" s="12"/>
      <c r="W597" s="308"/>
      <c r="X597" s="182"/>
      <c r="Y597" s="12"/>
      <c r="Z597" s="309"/>
    </row>
    <row r="598" spans="14:26">
      <c r="N598" s="297"/>
      <c r="O598" s="239"/>
      <c r="P598" s="50"/>
      <c r="Q598" s="303"/>
      <c r="R598" s="290"/>
      <c r="S598" s="12"/>
      <c r="T598" s="12"/>
      <c r="U598" s="12"/>
      <c r="V598" s="12"/>
      <c r="W598" s="308"/>
      <c r="X598" s="182"/>
      <c r="Y598" s="12"/>
      <c r="Z598" s="309"/>
    </row>
    <row r="599" spans="14:26">
      <c r="N599" s="297"/>
      <c r="O599" s="239"/>
      <c r="P599" s="50"/>
      <c r="Q599" s="303"/>
      <c r="R599" s="290"/>
      <c r="S599" s="12"/>
      <c r="T599" s="12"/>
      <c r="U599" s="12"/>
      <c r="V599" s="12"/>
      <c r="W599" s="308"/>
      <c r="X599" s="182"/>
      <c r="Y599" s="12"/>
      <c r="Z599" s="309"/>
    </row>
    <row r="600" spans="14:26">
      <c r="N600" s="297"/>
      <c r="O600" s="239"/>
      <c r="P600" s="50"/>
      <c r="Q600" s="303"/>
      <c r="R600" s="290"/>
      <c r="S600" s="12"/>
      <c r="T600" s="12"/>
      <c r="U600" s="12"/>
      <c r="V600" s="12"/>
      <c r="W600" s="308"/>
      <c r="X600" s="182"/>
      <c r="Y600" s="12"/>
      <c r="Z600" s="309"/>
    </row>
    <row r="601" spans="14:26">
      <c r="N601" s="297"/>
      <c r="O601" s="239"/>
      <c r="P601" s="50"/>
      <c r="Q601" s="303"/>
      <c r="R601" s="290"/>
      <c r="S601" s="12"/>
      <c r="T601" s="12"/>
      <c r="U601" s="12"/>
      <c r="V601" s="12"/>
      <c r="W601" s="308"/>
      <c r="X601" s="182"/>
      <c r="Y601" s="12"/>
      <c r="Z601" s="309"/>
    </row>
    <row r="602" spans="14:26">
      <c r="N602" s="297"/>
      <c r="O602" s="239"/>
      <c r="P602" s="50"/>
      <c r="Q602" s="303"/>
      <c r="R602" s="290"/>
      <c r="S602" s="12"/>
      <c r="T602" s="12"/>
      <c r="U602" s="12"/>
      <c r="V602" s="12"/>
      <c r="W602" s="308"/>
      <c r="X602" s="182"/>
      <c r="Y602" s="12"/>
      <c r="Z602" s="309"/>
    </row>
    <row r="603" spans="14:26">
      <c r="N603" s="297"/>
      <c r="O603" s="239"/>
      <c r="P603" s="50"/>
      <c r="Q603" s="303"/>
      <c r="R603" s="290"/>
      <c r="S603" s="12"/>
      <c r="T603" s="12"/>
      <c r="U603" s="12"/>
      <c r="V603" s="12"/>
      <c r="W603" s="308"/>
      <c r="X603" s="182"/>
      <c r="Y603" s="12"/>
      <c r="Z603" s="309"/>
    </row>
    <row r="604" spans="14:26">
      <c r="N604" s="297"/>
      <c r="O604" s="239"/>
      <c r="P604" s="50"/>
      <c r="Q604" s="303"/>
      <c r="R604" s="290"/>
      <c r="S604" s="12"/>
      <c r="T604" s="12"/>
      <c r="U604" s="12"/>
      <c r="V604" s="12"/>
      <c r="W604" s="308"/>
      <c r="X604" s="182"/>
      <c r="Y604" s="12"/>
      <c r="Z604" s="309"/>
    </row>
    <row r="605" spans="14:26">
      <c r="N605" s="297"/>
      <c r="O605" s="239"/>
      <c r="P605" s="50"/>
      <c r="Q605" s="303"/>
      <c r="R605" s="290"/>
      <c r="S605" s="12"/>
      <c r="T605" s="12"/>
      <c r="U605" s="12"/>
      <c r="V605" s="12"/>
      <c r="W605" s="308"/>
      <c r="X605" s="182"/>
      <c r="Y605" s="12"/>
      <c r="Z605" s="309"/>
    </row>
    <row r="606" spans="14:26">
      <c r="N606" s="297"/>
      <c r="O606" s="239"/>
      <c r="P606" s="50"/>
      <c r="Q606" s="303"/>
      <c r="R606" s="290"/>
      <c r="S606" s="12"/>
      <c r="T606" s="12"/>
      <c r="U606" s="12"/>
      <c r="V606" s="12"/>
      <c r="W606" s="308"/>
      <c r="X606" s="182"/>
      <c r="Y606" s="12"/>
      <c r="Z606" s="309"/>
    </row>
    <row r="607" spans="14:26">
      <c r="N607" s="297"/>
      <c r="O607" s="239"/>
      <c r="P607" s="50"/>
      <c r="Q607" s="303"/>
      <c r="R607" s="290"/>
      <c r="S607" s="12"/>
      <c r="T607" s="12"/>
      <c r="U607" s="12"/>
      <c r="V607" s="12"/>
      <c r="W607" s="308"/>
      <c r="X607" s="182"/>
      <c r="Y607" s="12"/>
      <c r="Z607" s="309"/>
    </row>
    <row r="608" spans="14:26">
      <c r="N608" s="297"/>
      <c r="O608" s="239"/>
      <c r="P608" s="50"/>
      <c r="Q608" s="303"/>
      <c r="R608" s="290"/>
      <c r="S608" s="12"/>
      <c r="T608" s="12"/>
      <c r="U608" s="12"/>
      <c r="V608" s="12"/>
      <c r="W608" s="308"/>
      <c r="X608" s="182"/>
      <c r="Y608" s="12"/>
      <c r="Z608" s="309"/>
    </row>
    <row r="609" spans="14:26">
      <c r="N609" s="297"/>
      <c r="O609" s="239"/>
      <c r="P609" s="50"/>
      <c r="Q609" s="303"/>
      <c r="R609" s="290"/>
      <c r="S609" s="12"/>
      <c r="T609" s="12"/>
      <c r="U609" s="12"/>
      <c r="V609" s="12"/>
      <c r="W609" s="308"/>
      <c r="X609" s="182"/>
      <c r="Y609" s="12"/>
      <c r="Z609" s="309"/>
    </row>
    <row r="610" spans="14:26">
      <c r="N610" s="297"/>
      <c r="O610" s="239"/>
      <c r="P610" s="50"/>
      <c r="Q610" s="303"/>
      <c r="R610" s="290"/>
      <c r="S610" s="12"/>
      <c r="T610" s="12"/>
      <c r="U610" s="12"/>
      <c r="V610" s="12"/>
      <c r="W610" s="308"/>
      <c r="X610" s="182"/>
      <c r="Y610" s="12"/>
      <c r="Z610" s="309"/>
    </row>
    <row r="611" spans="14:26">
      <c r="N611" s="297"/>
      <c r="O611" s="239"/>
      <c r="P611" s="50"/>
      <c r="Q611" s="303"/>
      <c r="R611" s="290"/>
      <c r="S611" s="12"/>
      <c r="T611" s="12"/>
      <c r="U611" s="12"/>
      <c r="V611" s="12"/>
      <c r="W611" s="308"/>
      <c r="X611" s="182"/>
      <c r="Y611" s="12"/>
      <c r="Z611" s="309"/>
    </row>
    <row r="612" spans="14:26">
      <c r="N612" s="297"/>
      <c r="O612" s="239"/>
      <c r="P612" s="50"/>
      <c r="Q612" s="303"/>
      <c r="R612" s="290"/>
      <c r="S612" s="12"/>
      <c r="T612" s="12"/>
      <c r="U612" s="12"/>
      <c r="V612" s="12"/>
      <c r="W612" s="308"/>
      <c r="X612" s="182"/>
      <c r="Y612" s="12"/>
      <c r="Z612" s="309"/>
    </row>
    <row r="613" spans="14:26">
      <c r="N613" s="297"/>
      <c r="O613" s="239"/>
      <c r="P613" s="50"/>
      <c r="Q613" s="303"/>
      <c r="R613" s="290"/>
      <c r="S613" s="12"/>
      <c r="T613" s="12"/>
      <c r="U613" s="12"/>
      <c r="V613" s="12"/>
      <c r="W613" s="308"/>
      <c r="X613" s="182"/>
      <c r="Y613" s="12"/>
      <c r="Z613" s="309"/>
    </row>
    <row r="614" spans="14:26">
      <c r="N614" s="297"/>
      <c r="O614" s="239"/>
      <c r="P614" s="50"/>
      <c r="Q614" s="303"/>
      <c r="R614" s="290"/>
      <c r="S614" s="12"/>
      <c r="T614" s="12"/>
      <c r="U614" s="12"/>
      <c r="V614" s="12"/>
      <c r="W614" s="308"/>
      <c r="X614" s="182"/>
      <c r="Y614" s="12"/>
      <c r="Z614" s="309"/>
    </row>
    <row r="615" spans="14:26">
      <c r="N615" s="297"/>
      <c r="O615" s="239"/>
      <c r="P615" s="50"/>
      <c r="Q615" s="303"/>
      <c r="R615" s="290"/>
      <c r="S615" s="12"/>
      <c r="T615" s="12"/>
      <c r="U615" s="12"/>
      <c r="V615" s="12"/>
      <c r="W615" s="308"/>
      <c r="X615" s="182"/>
      <c r="Y615" s="12"/>
      <c r="Z615" s="309"/>
    </row>
    <row r="616" spans="14:26">
      <c r="N616" s="297"/>
      <c r="O616" s="239"/>
      <c r="P616" s="50"/>
      <c r="Q616" s="303"/>
      <c r="R616" s="290"/>
      <c r="S616" s="12"/>
      <c r="T616" s="12"/>
      <c r="U616" s="12"/>
      <c r="V616" s="12"/>
      <c r="W616" s="308"/>
      <c r="X616" s="182"/>
      <c r="Y616" s="12"/>
      <c r="Z616" s="309"/>
    </row>
    <row r="617" spans="14:26">
      <c r="N617" s="297"/>
      <c r="O617" s="239"/>
      <c r="P617" s="50"/>
      <c r="Q617" s="303"/>
      <c r="R617" s="290"/>
      <c r="S617" s="12"/>
      <c r="T617" s="12"/>
      <c r="U617" s="12"/>
      <c r="V617" s="12"/>
      <c r="W617" s="308"/>
      <c r="X617" s="182"/>
      <c r="Y617" s="12"/>
      <c r="Z617" s="309"/>
    </row>
    <row r="618" spans="14:26">
      <c r="N618" s="297"/>
      <c r="O618" s="239"/>
      <c r="P618" s="50"/>
      <c r="Q618" s="303"/>
      <c r="R618" s="290"/>
      <c r="S618" s="12"/>
      <c r="T618" s="12"/>
      <c r="U618" s="12"/>
      <c r="V618" s="12"/>
      <c r="W618" s="308"/>
      <c r="X618" s="182"/>
      <c r="Y618" s="12"/>
      <c r="Z618" s="309"/>
    </row>
    <row r="619" spans="14:26">
      <c r="N619" s="297"/>
      <c r="O619" s="239"/>
      <c r="P619" s="50"/>
      <c r="Q619" s="303"/>
      <c r="R619" s="290"/>
      <c r="S619" s="12"/>
      <c r="T619" s="12"/>
      <c r="U619" s="12"/>
      <c r="V619" s="12"/>
      <c r="W619" s="308"/>
      <c r="X619" s="182"/>
      <c r="Y619" s="12"/>
      <c r="Z619" s="309"/>
    </row>
    <row r="620" spans="14:26">
      <c r="N620" s="297"/>
      <c r="O620" s="239"/>
      <c r="P620" s="50"/>
      <c r="Q620" s="303"/>
      <c r="R620" s="290"/>
      <c r="S620" s="12"/>
      <c r="T620" s="12"/>
      <c r="U620" s="12"/>
      <c r="V620" s="12"/>
      <c r="W620" s="308"/>
      <c r="X620" s="182"/>
      <c r="Y620" s="12"/>
      <c r="Z620" s="309"/>
    </row>
    <row r="621" spans="14:26">
      <c r="N621" s="297"/>
      <c r="O621" s="239"/>
      <c r="P621" s="50"/>
      <c r="Q621" s="303"/>
      <c r="R621" s="290"/>
      <c r="S621" s="12"/>
      <c r="T621" s="12"/>
      <c r="U621" s="12"/>
      <c r="V621" s="12"/>
      <c r="W621" s="308"/>
      <c r="X621" s="182"/>
      <c r="Y621" s="12"/>
      <c r="Z621" s="309"/>
    </row>
    <row r="622" spans="14:26">
      <c r="N622" s="297"/>
      <c r="O622" s="239"/>
      <c r="P622" s="50"/>
      <c r="Q622" s="303"/>
      <c r="R622" s="290"/>
      <c r="S622" s="12"/>
      <c r="T622" s="12"/>
      <c r="U622" s="12"/>
      <c r="V622" s="12"/>
      <c r="W622" s="308"/>
      <c r="X622" s="182"/>
      <c r="Y622" s="12"/>
      <c r="Z622" s="309"/>
    </row>
    <row r="623" spans="14:26">
      <c r="N623" s="297"/>
      <c r="O623" s="239"/>
      <c r="P623" s="50"/>
      <c r="Q623" s="303"/>
      <c r="R623" s="290"/>
      <c r="S623" s="12"/>
      <c r="T623" s="12"/>
      <c r="U623" s="12"/>
      <c r="V623" s="12"/>
      <c r="W623" s="308"/>
      <c r="X623" s="182"/>
      <c r="Y623" s="12"/>
      <c r="Z623" s="309"/>
    </row>
    <row r="624" spans="14:26">
      <c r="N624" s="297"/>
      <c r="O624" s="239"/>
      <c r="P624" s="50"/>
      <c r="Q624" s="303"/>
      <c r="R624" s="290"/>
      <c r="S624" s="12"/>
      <c r="T624" s="12"/>
      <c r="U624" s="12"/>
      <c r="V624" s="12"/>
      <c r="W624" s="308"/>
      <c r="X624" s="182"/>
      <c r="Y624" s="12"/>
      <c r="Z624" s="309"/>
    </row>
    <row r="625" spans="14:26">
      <c r="N625" s="297"/>
      <c r="O625" s="239"/>
      <c r="P625" s="50"/>
      <c r="Q625" s="303"/>
      <c r="R625" s="290"/>
      <c r="S625" s="12"/>
      <c r="T625" s="12"/>
      <c r="U625" s="12"/>
      <c r="V625" s="12"/>
      <c r="W625" s="308"/>
      <c r="X625" s="182"/>
      <c r="Y625" s="12"/>
      <c r="Z625" s="309"/>
    </row>
    <row r="626" spans="14:26">
      <c r="N626" s="297"/>
      <c r="O626" s="239"/>
      <c r="P626" s="50"/>
      <c r="Q626" s="303"/>
      <c r="R626" s="290"/>
      <c r="S626" s="12"/>
      <c r="T626" s="12"/>
      <c r="U626" s="12"/>
      <c r="V626" s="12"/>
      <c r="W626" s="308"/>
      <c r="X626" s="182"/>
      <c r="Y626" s="12"/>
      <c r="Z626" s="309"/>
    </row>
    <row r="627" spans="14:26">
      <c r="N627" s="297"/>
      <c r="O627" s="239"/>
      <c r="P627" s="50"/>
      <c r="Q627" s="303"/>
      <c r="R627" s="290"/>
      <c r="S627" s="12"/>
      <c r="T627" s="12"/>
      <c r="U627" s="12"/>
      <c r="V627" s="12"/>
      <c r="W627" s="308"/>
      <c r="X627" s="182"/>
      <c r="Y627" s="12"/>
      <c r="Z627" s="309"/>
    </row>
    <row r="628" spans="14:26">
      <c r="N628" s="297"/>
      <c r="O628" s="239"/>
      <c r="P628" s="50"/>
      <c r="Q628" s="303"/>
      <c r="R628" s="290"/>
      <c r="S628" s="12"/>
      <c r="T628" s="12"/>
      <c r="U628" s="12"/>
      <c r="V628" s="12"/>
      <c r="W628" s="308"/>
      <c r="X628" s="182"/>
      <c r="Y628" s="12"/>
      <c r="Z628" s="309"/>
    </row>
    <row r="629" spans="14:26">
      <c r="N629" s="297"/>
      <c r="O629" s="239"/>
      <c r="P629" s="50"/>
      <c r="Q629" s="303"/>
      <c r="R629" s="290"/>
      <c r="S629" s="12"/>
      <c r="T629" s="12"/>
      <c r="U629" s="12"/>
      <c r="V629" s="12"/>
      <c r="W629" s="308"/>
      <c r="X629" s="182"/>
      <c r="Y629" s="12"/>
      <c r="Z629" s="309"/>
    </row>
    <row r="630" spans="14:26">
      <c r="N630" s="297"/>
      <c r="O630" s="239"/>
      <c r="P630" s="50"/>
      <c r="Q630" s="303"/>
      <c r="R630" s="290"/>
      <c r="S630" s="12"/>
      <c r="T630" s="12"/>
      <c r="U630" s="12"/>
      <c r="V630" s="12"/>
      <c r="W630" s="308"/>
      <c r="X630" s="182"/>
      <c r="Y630" s="12"/>
      <c r="Z630" s="309"/>
    </row>
    <row r="631" spans="14:26">
      <c r="N631" s="297"/>
      <c r="O631" s="239"/>
      <c r="P631" s="50"/>
      <c r="Q631" s="303"/>
      <c r="R631" s="290"/>
      <c r="S631" s="12"/>
      <c r="T631" s="12"/>
      <c r="U631" s="12"/>
      <c r="V631" s="12"/>
      <c r="W631" s="308"/>
      <c r="X631" s="182"/>
      <c r="Y631" s="12"/>
      <c r="Z631" s="309"/>
    </row>
    <row r="632" spans="14:26">
      <c r="N632" s="297"/>
      <c r="O632" s="239"/>
      <c r="P632" s="50"/>
      <c r="Q632" s="303"/>
      <c r="R632" s="290"/>
      <c r="S632" s="12"/>
      <c r="T632" s="12"/>
      <c r="U632" s="12"/>
      <c r="V632" s="12"/>
      <c r="W632" s="308"/>
      <c r="X632" s="182"/>
      <c r="Y632" s="12"/>
      <c r="Z632" s="309"/>
    </row>
    <row r="633" spans="14:26">
      <c r="N633" s="297"/>
      <c r="O633" s="239"/>
      <c r="P633" s="50"/>
      <c r="Q633" s="303"/>
      <c r="R633" s="290"/>
      <c r="S633" s="12"/>
      <c r="T633" s="12"/>
      <c r="U633" s="12"/>
      <c r="V633" s="12"/>
      <c r="W633" s="308"/>
      <c r="X633" s="182"/>
      <c r="Y633" s="12"/>
      <c r="Z633" s="309"/>
    </row>
    <row r="634" spans="14:26">
      <c r="N634" s="297"/>
      <c r="O634" s="239"/>
      <c r="P634" s="50"/>
      <c r="Q634" s="303"/>
      <c r="R634" s="290"/>
      <c r="S634" s="12"/>
      <c r="T634" s="12"/>
      <c r="U634" s="12"/>
      <c r="V634" s="12"/>
      <c r="W634" s="308"/>
      <c r="X634" s="182"/>
      <c r="Y634" s="12"/>
      <c r="Z634" s="309"/>
    </row>
    <row r="635" spans="14:26">
      <c r="N635" s="297"/>
      <c r="O635" s="239"/>
      <c r="P635" s="50"/>
      <c r="Q635" s="303"/>
      <c r="R635" s="290"/>
      <c r="S635" s="12"/>
      <c r="T635" s="12"/>
      <c r="U635" s="12"/>
      <c r="V635" s="12"/>
      <c r="W635" s="308"/>
      <c r="X635" s="182"/>
      <c r="Y635" s="12"/>
      <c r="Z635" s="309"/>
    </row>
    <row r="636" spans="14:26">
      <c r="N636" s="297"/>
      <c r="O636" s="239"/>
      <c r="P636" s="50"/>
      <c r="Q636" s="303"/>
      <c r="R636" s="290"/>
      <c r="S636" s="12"/>
      <c r="T636" s="12"/>
      <c r="U636" s="12"/>
      <c r="V636" s="12"/>
      <c r="W636" s="308"/>
      <c r="X636" s="182"/>
      <c r="Y636" s="12"/>
      <c r="Z636" s="309"/>
    </row>
    <row r="637" spans="14:26">
      <c r="N637" s="297"/>
      <c r="O637" s="239"/>
      <c r="P637" s="50"/>
      <c r="Q637" s="303"/>
      <c r="R637" s="290"/>
      <c r="S637" s="12"/>
      <c r="T637" s="12"/>
      <c r="U637" s="12"/>
      <c r="V637" s="12"/>
      <c r="W637" s="308"/>
      <c r="X637" s="182"/>
      <c r="Y637" s="12"/>
      <c r="Z637" s="309"/>
    </row>
    <row r="638" spans="14:26">
      <c r="N638" s="297"/>
      <c r="O638" s="239"/>
      <c r="P638" s="50"/>
      <c r="Q638" s="303"/>
      <c r="R638" s="290"/>
      <c r="S638" s="12"/>
      <c r="T638" s="12"/>
      <c r="U638" s="12"/>
      <c r="V638" s="12"/>
      <c r="W638" s="308"/>
      <c r="X638" s="182"/>
      <c r="Y638" s="12"/>
      <c r="Z638" s="309"/>
    </row>
    <row r="639" spans="14:26">
      <c r="N639" s="297"/>
      <c r="O639" s="239"/>
      <c r="P639" s="50"/>
      <c r="Q639" s="303"/>
      <c r="R639" s="290"/>
      <c r="S639" s="12"/>
      <c r="T639" s="12"/>
      <c r="U639" s="12"/>
      <c r="V639" s="12"/>
      <c r="W639" s="308"/>
      <c r="X639" s="182"/>
      <c r="Y639" s="12"/>
      <c r="Z639" s="309"/>
    </row>
    <row r="640" spans="14:26">
      <c r="N640" s="297"/>
      <c r="O640" s="239"/>
      <c r="P640" s="50"/>
      <c r="Q640" s="303"/>
      <c r="R640" s="290"/>
      <c r="S640" s="12"/>
      <c r="T640" s="12"/>
      <c r="U640" s="12"/>
      <c r="V640" s="12"/>
      <c r="W640" s="308"/>
      <c r="X640" s="182"/>
      <c r="Y640" s="12"/>
      <c r="Z640" s="309"/>
    </row>
    <row r="641" spans="14:26">
      <c r="N641" s="297"/>
      <c r="O641" s="239"/>
      <c r="P641" s="50"/>
      <c r="Q641" s="303"/>
      <c r="R641" s="290"/>
      <c r="S641" s="12"/>
      <c r="T641" s="12"/>
      <c r="U641" s="12"/>
      <c r="V641" s="12"/>
      <c r="W641" s="308"/>
      <c r="X641" s="182"/>
      <c r="Y641" s="12"/>
      <c r="Z641" s="309"/>
    </row>
    <row r="642" spans="14:26">
      <c r="N642" s="297"/>
      <c r="O642" s="239"/>
      <c r="P642" s="50"/>
      <c r="Q642" s="303"/>
      <c r="R642" s="290"/>
      <c r="S642" s="12"/>
      <c r="T642" s="12"/>
      <c r="U642" s="12"/>
      <c r="V642" s="12"/>
      <c r="W642" s="308"/>
      <c r="X642" s="182"/>
      <c r="Y642" s="12"/>
      <c r="Z642" s="309"/>
    </row>
    <row r="643" spans="14:26">
      <c r="N643" s="297"/>
      <c r="O643" s="239"/>
      <c r="P643" s="50"/>
      <c r="Q643" s="303"/>
      <c r="R643" s="290"/>
      <c r="S643" s="12"/>
      <c r="T643" s="12"/>
      <c r="U643" s="12"/>
      <c r="V643" s="12"/>
      <c r="W643" s="308"/>
      <c r="X643" s="182"/>
      <c r="Y643" s="12"/>
      <c r="Z643" s="309"/>
    </row>
    <row r="644" spans="14:26">
      <c r="N644" s="297"/>
      <c r="O644" s="239"/>
      <c r="P644" s="50"/>
      <c r="Q644" s="303"/>
      <c r="R644" s="290"/>
      <c r="S644" s="12"/>
      <c r="T644" s="12"/>
      <c r="U644" s="12"/>
      <c r="V644" s="12"/>
      <c r="W644" s="308"/>
      <c r="X644" s="182"/>
      <c r="Y644" s="12"/>
      <c r="Z644" s="309"/>
    </row>
    <row r="645" spans="14:26">
      <c r="N645" s="297"/>
      <c r="O645" s="239"/>
      <c r="P645" s="50"/>
      <c r="Q645" s="303"/>
      <c r="R645" s="290"/>
      <c r="S645" s="12"/>
      <c r="T645" s="12"/>
      <c r="U645" s="12"/>
      <c r="V645" s="12"/>
      <c r="W645" s="308"/>
      <c r="X645" s="182"/>
      <c r="Y645" s="12"/>
      <c r="Z645" s="309"/>
    </row>
    <row r="646" spans="14:26">
      <c r="N646" s="297"/>
      <c r="O646" s="239"/>
      <c r="P646" s="50"/>
      <c r="Q646" s="303"/>
      <c r="R646" s="290"/>
      <c r="S646" s="12"/>
      <c r="T646" s="12"/>
      <c r="U646" s="12"/>
      <c r="V646" s="12"/>
      <c r="W646" s="308"/>
      <c r="X646" s="182"/>
      <c r="Y646" s="12"/>
      <c r="Z646" s="309"/>
    </row>
    <row r="647" spans="14:26">
      <c r="N647" s="297"/>
      <c r="O647" s="239"/>
      <c r="P647" s="50"/>
      <c r="Q647" s="303"/>
      <c r="R647" s="290"/>
      <c r="S647" s="12"/>
      <c r="T647" s="12"/>
      <c r="U647" s="12"/>
      <c r="V647" s="12"/>
      <c r="W647" s="308"/>
      <c r="X647" s="182"/>
      <c r="Y647" s="12"/>
      <c r="Z647" s="309"/>
    </row>
    <row r="648" spans="14:26">
      <c r="N648" s="297"/>
      <c r="O648" s="239"/>
      <c r="P648" s="50"/>
      <c r="Q648" s="303"/>
      <c r="R648" s="290"/>
      <c r="S648" s="12"/>
      <c r="T648" s="12"/>
      <c r="U648" s="12"/>
      <c r="V648" s="12"/>
      <c r="W648" s="308"/>
      <c r="X648" s="182"/>
      <c r="Y648" s="12"/>
      <c r="Z648" s="309"/>
    </row>
    <row r="649" spans="14:26">
      <c r="N649" s="297"/>
      <c r="O649" s="239"/>
      <c r="P649" s="50"/>
      <c r="Q649" s="303"/>
      <c r="R649" s="290"/>
      <c r="S649" s="12"/>
      <c r="T649" s="12"/>
      <c r="U649" s="12"/>
      <c r="V649" s="12"/>
      <c r="W649" s="308"/>
      <c r="X649" s="182"/>
      <c r="Y649" s="12"/>
      <c r="Z649" s="309"/>
    </row>
    <row r="650" spans="14:26">
      <c r="N650" s="297"/>
      <c r="O650" s="239"/>
      <c r="P650" s="50"/>
      <c r="Q650" s="303"/>
      <c r="R650" s="290"/>
      <c r="S650" s="12"/>
      <c r="T650" s="12"/>
      <c r="U650" s="12"/>
      <c r="V650" s="12"/>
      <c r="W650" s="308"/>
      <c r="X650" s="182"/>
      <c r="Y650" s="12"/>
      <c r="Z650" s="309"/>
    </row>
    <row r="651" spans="14:26">
      <c r="N651" s="297"/>
      <c r="O651" s="239"/>
      <c r="P651" s="50"/>
      <c r="Q651" s="303"/>
      <c r="R651" s="290"/>
      <c r="S651" s="12"/>
      <c r="T651" s="12"/>
      <c r="U651" s="12"/>
      <c r="V651" s="12"/>
      <c r="W651" s="308"/>
      <c r="X651" s="182"/>
      <c r="Y651" s="12"/>
      <c r="Z651" s="309"/>
    </row>
    <row r="652" spans="14:26">
      <c r="N652" s="297"/>
      <c r="O652" s="239"/>
      <c r="P652" s="50"/>
      <c r="Q652" s="303"/>
      <c r="R652" s="290"/>
      <c r="S652" s="12"/>
      <c r="T652" s="12"/>
      <c r="U652" s="12"/>
      <c r="V652" s="12"/>
      <c r="W652" s="308"/>
      <c r="X652" s="182"/>
      <c r="Y652" s="12"/>
      <c r="Z652" s="309"/>
    </row>
    <row r="653" spans="14:26">
      <c r="N653" s="297"/>
      <c r="O653" s="239"/>
      <c r="P653" s="50"/>
      <c r="Q653" s="303"/>
      <c r="R653" s="290"/>
      <c r="S653" s="12"/>
      <c r="T653" s="12"/>
      <c r="U653" s="12"/>
      <c r="V653" s="12"/>
      <c r="W653" s="308"/>
      <c r="X653" s="182"/>
      <c r="Y653" s="12"/>
      <c r="Z653" s="309"/>
    </row>
    <row r="654" spans="14:26">
      <c r="N654" s="297"/>
      <c r="O654" s="239"/>
      <c r="P654" s="50"/>
      <c r="Q654" s="303"/>
      <c r="R654" s="290"/>
      <c r="S654" s="12"/>
      <c r="T654" s="12"/>
      <c r="U654" s="12"/>
      <c r="V654" s="12"/>
      <c r="W654" s="308"/>
      <c r="X654" s="182"/>
      <c r="Y654" s="12"/>
      <c r="Z654" s="309"/>
    </row>
    <row r="655" spans="14:26">
      <c r="N655" s="297"/>
      <c r="O655" s="239"/>
      <c r="P655" s="50"/>
      <c r="Q655" s="303"/>
      <c r="R655" s="290"/>
      <c r="S655" s="12"/>
      <c r="T655" s="12"/>
      <c r="U655" s="12"/>
      <c r="V655" s="12"/>
      <c r="W655" s="308"/>
      <c r="X655" s="182"/>
      <c r="Y655" s="12"/>
      <c r="Z655" s="309"/>
    </row>
    <row r="656" spans="14:26">
      <c r="N656" s="297"/>
      <c r="O656" s="239"/>
      <c r="P656" s="50"/>
      <c r="Q656" s="303"/>
      <c r="R656" s="290"/>
      <c r="S656" s="12"/>
      <c r="T656" s="12"/>
      <c r="U656" s="12"/>
      <c r="V656" s="12"/>
      <c r="W656" s="308"/>
      <c r="X656" s="182"/>
      <c r="Y656" s="12"/>
      <c r="Z656" s="309"/>
    </row>
    <row r="657" spans="14:26">
      <c r="N657" s="297"/>
      <c r="O657" s="239"/>
      <c r="P657" s="50"/>
      <c r="Q657" s="303"/>
      <c r="R657" s="290"/>
      <c r="S657" s="12"/>
      <c r="T657" s="12"/>
      <c r="U657" s="12"/>
      <c r="V657" s="12"/>
      <c r="W657" s="308"/>
      <c r="X657" s="182"/>
      <c r="Y657" s="12"/>
      <c r="Z657" s="309"/>
    </row>
    <row r="658" spans="14:26">
      <c r="N658" s="297"/>
      <c r="O658" s="239"/>
      <c r="P658" s="50"/>
      <c r="Q658" s="303"/>
      <c r="R658" s="290"/>
      <c r="S658" s="12"/>
      <c r="T658" s="12"/>
      <c r="U658" s="12"/>
      <c r="V658" s="12"/>
      <c r="W658" s="308"/>
      <c r="X658" s="182"/>
      <c r="Y658" s="12"/>
      <c r="Z658" s="309"/>
    </row>
    <row r="659" spans="14:26">
      <c r="N659" s="297"/>
      <c r="O659" s="239"/>
      <c r="P659" s="50"/>
      <c r="Q659" s="303"/>
      <c r="R659" s="290"/>
      <c r="S659" s="12"/>
      <c r="T659" s="12"/>
      <c r="U659" s="12"/>
      <c r="V659" s="12"/>
      <c r="W659" s="308"/>
      <c r="X659" s="182"/>
      <c r="Y659" s="12"/>
      <c r="Z659" s="309"/>
    </row>
    <row r="660" spans="14:26">
      <c r="N660" s="297"/>
      <c r="O660" s="239"/>
      <c r="P660" s="50"/>
      <c r="Q660" s="303"/>
      <c r="R660" s="290"/>
      <c r="S660" s="12"/>
      <c r="T660" s="12"/>
      <c r="U660" s="12"/>
      <c r="V660" s="12"/>
      <c r="W660" s="308"/>
      <c r="X660" s="182"/>
      <c r="Y660" s="12"/>
      <c r="Z660" s="309"/>
    </row>
    <row r="661" spans="14:26">
      <c r="N661" s="297"/>
      <c r="O661" s="239"/>
      <c r="P661" s="50"/>
      <c r="Q661" s="303"/>
      <c r="R661" s="290"/>
      <c r="S661" s="12"/>
      <c r="T661" s="12"/>
      <c r="U661" s="12"/>
      <c r="V661" s="12"/>
      <c r="W661" s="308"/>
      <c r="X661" s="182"/>
      <c r="Y661" s="12"/>
      <c r="Z661" s="309"/>
    </row>
    <row r="662" spans="14:26">
      <c r="N662" s="297"/>
      <c r="O662" s="239"/>
      <c r="P662" s="50"/>
      <c r="Q662" s="303"/>
      <c r="R662" s="290"/>
      <c r="S662" s="12"/>
      <c r="T662" s="12"/>
      <c r="U662" s="12"/>
      <c r="V662" s="12"/>
      <c r="W662" s="308"/>
      <c r="X662" s="182"/>
      <c r="Y662" s="12"/>
      <c r="Z662" s="309"/>
    </row>
    <row r="663" spans="14:26">
      <c r="N663" s="297"/>
      <c r="O663" s="239"/>
      <c r="P663" s="50"/>
      <c r="Q663" s="303"/>
      <c r="R663" s="290"/>
      <c r="S663" s="12"/>
      <c r="T663" s="12"/>
      <c r="U663" s="12"/>
      <c r="V663" s="12"/>
      <c r="W663" s="308"/>
      <c r="X663" s="182"/>
      <c r="Y663" s="12"/>
      <c r="Z663" s="309"/>
    </row>
    <row r="664" spans="14:26">
      <c r="N664" s="297"/>
      <c r="O664" s="239"/>
      <c r="P664" s="50"/>
      <c r="Q664" s="303"/>
      <c r="R664" s="290"/>
      <c r="S664" s="12"/>
      <c r="T664" s="12"/>
      <c r="U664" s="12"/>
      <c r="V664" s="12"/>
      <c r="W664" s="308"/>
      <c r="X664" s="182"/>
      <c r="Y664" s="12"/>
      <c r="Z664" s="309"/>
    </row>
    <row r="665" spans="14:26">
      <c r="N665" s="297"/>
      <c r="O665" s="239"/>
      <c r="P665" s="50"/>
      <c r="Q665" s="303"/>
      <c r="R665" s="290"/>
      <c r="S665" s="12"/>
      <c r="T665" s="12"/>
      <c r="U665" s="12"/>
      <c r="V665" s="12"/>
      <c r="W665" s="308"/>
      <c r="X665" s="182"/>
      <c r="Y665" s="12"/>
      <c r="Z665" s="309"/>
    </row>
    <row r="666" spans="14:26">
      <c r="N666" s="297"/>
      <c r="O666" s="239"/>
      <c r="P666" s="50"/>
      <c r="Q666" s="303"/>
      <c r="R666" s="290"/>
      <c r="S666" s="12"/>
      <c r="T666" s="12"/>
      <c r="U666" s="12"/>
      <c r="V666" s="12"/>
      <c r="W666" s="308"/>
      <c r="X666" s="182"/>
      <c r="Y666" s="12"/>
      <c r="Z666" s="309"/>
    </row>
    <row r="667" spans="14:26">
      <c r="N667" s="297"/>
      <c r="O667" s="239"/>
      <c r="P667" s="50"/>
      <c r="Q667" s="303"/>
      <c r="R667" s="290"/>
      <c r="S667" s="12"/>
      <c r="T667" s="12"/>
      <c r="U667" s="12"/>
      <c r="V667" s="12"/>
      <c r="W667" s="308"/>
      <c r="X667" s="182"/>
      <c r="Y667" s="12"/>
      <c r="Z667" s="309"/>
    </row>
    <row r="668" spans="14:26">
      <c r="N668" s="297"/>
      <c r="O668" s="239"/>
      <c r="P668" s="50"/>
      <c r="Q668" s="303"/>
      <c r="R668" s="290"/>
      <c r="S668" s="12"/>
      <c r="T668" s="12"/>
      <c r="U668" s="12"/>
      <c r="V668" s="12"/>
      <c r="W668" s="308"/>
      <c r="X668" s="182"/>
      <c r="Y668" s="12"/>
      <c r="Z668" s="309"/>
    </row>
    <row r="669" spans="14:26">
      <c r="N669" s="297"/>
      <c r="O669" s="239"/>
      <c r="P669" s="50"/>
      <c r="Q669" s="303"/>
      <c r="R669" s="290"/>
      <c r="S669" s="12"/>
      <c r="T669" s="12"/>
      <c r="U669" s="12"/>
      <c r="V669" s="12"/>
      <c r="W669" s="308"/>
      <c r="X669" s="182"/>
      <c r="Y669" s="12"/>
      <c r="Z669" s="309"/>
    </row>
    <row r="670" spans="14:26">
      <c r="N670" s="297"/>
      <c r="O670" s="239"/>
      <c r="P670" s="50"/>
      <c r="Q670" s="303"/>
      <c r="R670" s="290"/>
      <c r="S670" s="12"/>
      <c r="T670" s="12"/>
      <c r="U670" s="12"/>
      <c r="V670" s="12"/>
      <c r="W670" s="308"/>
      <c r="X670" s="182"/>
      <c r="Y670" s="12"/>
      <c r="Z670" s="309"/>
    </row>
    <row r="671" spans="14:26">
      <c r="N671" s="297"/>
      <c r="O671" s="239"/>
      <c r="P671" s="50"/>
      <c r="Q671" s="303"/>
      <c r="R671" s="290"/>
      <c r="S671" s="12"/>
      <c r="T671" s="12"/>
      <c r="U671" s="12"/>
      <c r="V671" s="12"/>
      <c r="W671" s="308"/>
      <c r="X671" s="182"/>
      <c r="Y671" s="12"/>
      <c r="Z671" s="309"/>
    </row>
    <row r="672" spans="14:26">
      <c r="N672" s="297"/>
      <c r="O672" s="239"/>
      <c r="P672" s="50"/>
      <c r="Q672" s="303"/>
      <c r="R672" s="290"/>
      <c r="S672" s="12"/>
      <c r="T672" s="12"/>
      <c r="U672" s="12"/>
      <c r="V672" s="12"/>
      <c r="W672" s="308"/>
      <c r="X672" s="182"/>
      <c r="Y672" s="12"/>
      <c r="Z672" s="309"/>
    </row>
    <row r="673" spans="14:26">
      <c r="N673" s="297"/>
      <c r="O673" s="239"/>
      <c r="P673" s="50"/>
      <c r="Q673" s="303"/>
      <c r="R673" s="290"/>
      <c r="S673" s="12"/>
      <c r="T673" s="12"/>
      <c r="U673" s="12"/>
      <c r="V673" s="12"/>
      <c r="W673" s="308"/>
      <c r="X673" s="182"/>
      <c r="Y673" s="12"/>
      <c r="Z673" s="309"/>
    </row>
    <row r="674" spans="14:26">
      <c r="N674" s="297"/>
      <c r="O674" s="239"/>
      <c r="P674" s="50"/>
      <c r="Q674" s="303"/>
      <c r="R674" s="290"/>
      <c r="S674" s="12"/>
      <c r="T674" s="12"/>
      <c r="U674" s="12"/>
      <c r="V674" s="12"/>
      <c r="W674" s="308"/>
      <c r="X674" s="182"/>
      <c r="Y674" s="12"/>
      <c r="Z674" s="309"/>
    </row>
    <row r="675" spans="14:26">
      <c r="N675" s="297"/>
      <c r="O675" s="239"/>
      <c r="P675" s="50"/>
      <c r="Q675" s="303"/>
      <c r="R675" s="290"/>
      <c r="S675" s="12"/>
      <c r="T675" s="12"/>
      <c r="U675" s="12"/>
      <c r="V675" s="12"/>
      <c r="W675" s="308"/>
      <c r="X675" s="182"/>
      <c r="Y675" s="12"/>
      <c r="Z675" s="309"/>
    </row>
    <row r="676" spans="14:26">
      <c r="N676" s="297"/>
      <c r="O676" s="239"/>
      <c r="P676" s="50"/>
      <c r="Q676" s="303"/>
      <c r="R676" s="290"/>
      <c r="S676" s="12"/>
      <c r="T676" s="12"/>
      <c r="U676" s="12"/>
      <c r="V676" s="12"/>
      <c r="W676" s="308"/>
      <c r="X676" s="182"/>
      <c r="Y676" s="12"/>
      <c r="Z676" s="309"/>
    </row>
    <row r="677" spans="14:26">
      <c r="N677" s="297"/>
      <c r="O677" s="239"/>
      <c r="P677" s="50"/>
      <c r="Q677" s="303"/>
      <c r="R677" s="290"/>
      <c r="S677" s="12"/>
      <c r="T677" s="12"/>
      <c r="U677" s="12"/>
      <c r="V677" s="12"/>
      <c r="W677" s="308"/>
      <c r="X677" s="182"/>
      <c r="Y677" s="12"/>
      <c r="Z677" s="309"/>
    </row>
    <row r="678" spans="14:26">
      <c r="N678" s="297"/>
      <c r="O678" s="239"/>
      <c r="P678" s="50"/>
      <c r="Q678" s="303"/>
      <c r="R678" s="290"/>
      <c r="S678" s="12"/>
      <c r="T678" s="12"/>
      <c r="U678" s="12"/>
      <c r="V678" s="12"/>
      <c r="W678" s="308"/>
      <c r="X678" s="182"/>
      <c r="Y678" s="12"/>
      <c r="Z678" s="309"/>
    </row>
    <row r="679" spans="14:26">
      <c r="N679" s="297"/>
      <c r="O679" s="239"/>
      <c r="P679" s="50"/>
      <c r="Q679" s="303"/>
      <c r="R679" s="290"/>
      <c r="S679" s="12"/>
      <c r="T679" s="12"/>
      <c r="U679" s="12"/>
      <c r="V679" s="12"/>
      <c r="W679" s="308"/>
      <c r="X679" s="182"/>
      <c r="Y679" s="12"/>
      <c r="Z679" s="309"/>
    </row>
    <row r="680" spans="14:26">
      <c r="N680" s="297"/>
      <c r="O680" s="239"/>
      <c r="P680" s="50"/>
      <c r="Q680" s="303"/>
      <c r="R680" s="290"/>
      <c r="S680" s="12"/>
      <c r="T680" s="12"/>
      <c r="U680" s="12"/>
      <c r="V680" s="12"/>
      <c r="W680" s="308"/>
      <c r="X680" s="182"/>
      <c r="Y680" s="12"/>
      <c r="Z680" s="309"/>
    </row>
    <row r="681" spans="14:26">
      <c r="N681" s="297"/>
      <c r="O681" s="239"/>
      <c r="P681" s="50"/>
      <c r="Q681" s="303"/>
      <c r="R681" s="290"/>
      <c r="S681" s="12"/>
      <c r="T681" s="12"/>
      <c r="U681" s="12"/>
      <c r="V681" s="12"/>
      <c r="W681" s="308"/>
      <c r="X681" s="182"/>
      <c r="Y681" s="12"/>
      <c r="Z681" s="309"/>
    </row>
    <row r="682" spans="14:26">
      <c r="N682" s="297"/>
      <c r="O682" s="239"/>
      <c r="P682" s="50"/>
      <c r="Q682" s="303"/>
      <c r="R682" s="290"/>
      <c r="S682" s="12"/>
      <c r="T682" s="12"/>
      <c r="U682" s="12"/>
      <c r="V682" s="12"/>
      <c r="W682" s="308"/>
      <c r="X682" s="182"/>
      <c r="Y682" s="12"/>
      <c r="Z682" s="309"/>
    </row>
    <row r="683" spans="14:26">
      <c r="N683" s="297"/>
      <c r="O683" s="239"/>
      <c r="P683" s="50"/>
      <c r="Q683" s="303"/>
      <c r="R683" s="290"/>
      <c r="S683" s="12"/>
      <c r="T683" s="12"/>
      <c r="U683" s="12"/>
      <c r="V683" s="12"/>
      <c r="W683" s="308"/>
      <c r="X683" s="182"/>
      <c r="Y683" s="12"/>
      <c r="Z683" s="309"/>
    </row>
    <row r="684" spans="14:26">
      <c r="N684" s="297"/>
      <c r="O684" s="239"/>
      <c r="P684" s="50"/>
      <c r="Q684" s="303"/>
      <c r="R684" s="290"/>
      <c r="S684" s="12"/>
      <c r="T684" s="12"/>
      <c r="U684" s="12"/>
      <c r="V684" s="12"/>
      <c r="W684" s="308"/>
      <c r="X684" s="182"/>
      <c r="Y684" s="12"/>
      <c r="Z684" s="309"/>
    </row>
    <row r="685" spans="14:26">
      <c r="N685" s="297"/>
      <c r="O685" s="239"/>
      <c r="P685" s="50"/>
      <c r="Q685" s="303"/>
      <c r="R685" s="290"/>
      <c r="S685" s="12"/>
      <c r="T685" s="12"/>
      <c r="U685" s="12"/>
      <c r="V685" s="12"/>
      <c r="W685" s="308"/>
      <c r="X685" s="182"/>
      <c r="Y685" s="12"/>
      <c r="Z685" s="309"/>
    </row>
    <row r="686" spans="14:26">
      <c r="N686" s="297"/>
      <c r="O686" s="239"/>
      <c r="P686" s="50"/>
      <c r="Q686" s="303"/>
      <c r="R686" s="290"/>
      <c r="S686" s="12"/>
      <c r="T686" s="12"/>
      <c r="U686" s="12"/>
      <c r="V686" s="12"/>
      <c r="W686" s="308"/>
      <c r="X686" s="182"/>
      <c r="Y686" s="12"/>
      <c r="Z686" s="309"/>
    </row>
    <row r="687" spans="14:26">
      <c r="N687" s="297"/>
      <c r="O687" s="239"/>
      <c r="P687" s="50"/>
      <c r="Q687" s="303"/>
      <c r="R687" s="290"/>
      <c r="S687" s="12"/>
      <c r="T687" s="12"/>
      <c r="U687" s="12"/>
      <c r="V687" s="12"/>
      <c r="W687" s="308"/>
      <c r="X687" s="182"/>
      <c r="Y687" s="12"/>
      <c r="Z687" s="309"/>
    </row>
    <row r="688" spans="14:26">
      <c r="N688" s="297"/>
      <c r="O688" s="239"/>
      <c r="P688" s="50"/>
      <c r="Q688" s="303"/>
      <c r="R688" s="290"/>
      <c r="S688" s="12"/>
      <c r="T688" s="12"/>
      <c r="U688" s="12"/>
      <c r="V688" s="12"/>
      <c r="W688" s="308"/>
      <c r="X688" s="182"/>
      <c r="Y688" s="12"/>
      <c r="Z688" s="309"/>
    </row>
    <row r="689" spans="14:26">
      <c r="N689" s="297"/>
      <c r="O689" s="239"/>
      <c r="P689" s="50"/>
      <c r="Q689" s="303"/>
      <c r="R689" s="290"/>
      <c r="S689" s="12"/>
      <c r="T689" s="12"/>
      <c r="U689" s="12"/>
      <c r="V689" s="12"/>
      <c r="W689" s="308"/>
      <c r="X689" s="182"/>
      <c r="Y689" s="12"/>
      <c r="Z689" s="309"/>
    </row>
    <row r="690" spans="14:26">
      <c r="N690" s="297"/>
      <c r="O690" s="239"/>
      <c r="P690" s="50"/>
      <c r="Q690" s="303"/>
      <c r="R690" s="290"/>
      <c r="S690" s="12"/>
      <c r="T690" s="12"/>
      <c r="U690" s="12"/>
      <c r="V690" s="12"/>
      <c r="W690" s="308"/>
      <c r="X690" s="182"/>
      <c r="Y690" s="12"/>
      <c r="Z690" s="309"/>
    </row>
    <row r="691" spans="14:26">
      <c r="N691" s="297"/>
      <c r="O691" s="239"/>
      <c r="P691" s="50"/>
      <c r="Q691" s="303"/>
      <c r="R691" s="290"/>
      <c r="S691" s="12"/>
      <c r="T691" s="12"/>
      <c r="U691" s="12"/>
      <c r="V691" s="12"/>
      <c r="W691" s="308"/>
      <c r="X691" s="182"/>
      <c r="Y691" s="12"/>
      <c r="Z691" s="309"/>
    </row>
    <row r="692" spans="14:26">
      <c r="N692" s="297"/>
      <c r="O692" s="239"/>
      <c r="P692" s="50"/>
      <c r="Q692" s="303"/>
      <c r="R692" s="290"/>
      <c r="S692" s="12"/>
      <c r="T692" s="12"/>
      <c r="U692" s="12"/>
      <c r="V692" s="12"/>
      <c r="W692" s="308"/>
      <c r="X692" s="182"/>
      <c r="Y692" s="12"/>
      <c r="Z692" s="309"/>
    </row>
    <row r="693" spans="14:26">
      <c r="N693" s="297"/>
      <c r="O693" s="239"/>
      <c r="P693" s="50"/>
      <c r="Q693" s="303"/>
      <c r="R693" s="290"/>
      <c r="S693" s="12"/>
      <c r="T693" s="12"/>
      <c r="U693" s="12"/>
      <c r="V693" s="12"/>
      <c r="W693" s="308"/>
      <c r="X693" s="182"/>
      <c r="Y693" s="12"/>
      <c r="Z693" s="309"/>
    </row>
    <row r="694" spans="14:26">
      <c r="N694" s="297"/>
      <c r="O694" s="239"/>
      <c r="P694" s="50"/>
      <c r="Q694" s="303"/>
      <c r="R694" s="290"/>
      <c r="S694" s="12"/>
      <c r="T694" s="12"/>
      <c r="U694" s="12"/>
      <c r="V694" s="12"/>
      <c r="W694" s="308"/>
      <c r="X694" s="182"/>
      <c r="Y694" s="12"/>
      <c r="Z694" s="309"/>
    </row>
    <row r="695" spans="14:26">
      <c r="N695" s="297"/>
      <c r="O695" s="239"/>
      <c r="P695" s="50"/>
      <c r="Q695" s="303"/>
      <c r="R695" s="290"/>
      <c r="S695" s="12"/>
      <c r="T695" s="12"/>
      <c r="U695" s="12"/>
      <c r="V695" s="12"/>
      <c r="W695" s="308"/>
      <c r="X695" s="182"/>
      <c r="Y695" s="12"/>
      <c r="Z695" s="309"/>
    </row>
    <row r="696" spans="14:26">
      <c r="N696" s="297"/>
      <c r="O696" s="239"/>
      <c r="P696" s="50"/>
      <c r="Q696" s="303"/>
      <c r="R696" s="290"/>
      <c r="S696" s="12"/>
      <c r="T696" s="12"/>
      <c r="U696" s="12"/>
      <c r="V696" s="12"/>
      <c r="W696" s="308"/>
      <c r="X696" s="182"/>
      <c r="Y696" s="12"/>
      <c r="Z696" s="309"/>
    </row>
    <row r="697" spans="14:26">
      <c r="N697" s="297"/>
      <c r="O697" s="239"/>
      <c r="P697" s="50"/>
      <c r="Q697" s="303"/>
      <c r="R697" s="290"/>
      <c r="S697" s="12"/>
      <c r="T697" s="12"/>
      <c r="U697" s="12"/>
      <c r="V697" s="12"/>
      <c r="W697" s="308"/>
      <c r="X697" s="182"/>
      <c r="Y697" s="12"/>
      <c r="Z697" s="309"/>
    </row>
    <row r="698" spans="14:26">
      <c r="N698" s="297"/>
      <c r="O698" s="239"/>
      <c r="P698" s="50"/>
      <c r="Q698" s="303"/>
      <c r="R698" s="290"/>
      <c r="S698" s="12"/>
      <c r="T698" s="12"/>
      <c r="U698" s="12"/>
      <c r="V698" s="12"/>
      <c r="W698" s="308"/>
      <c r="X698" s="182"/>
      <c r="Y698" s="12"/>
      <c r="Z698" s="309"/>
    </row>
    <row r="699" spans="14:26">
      <c r="N699" s="297"/>
      <c r="O699" s="239"/>
      <c r="P699" s="50"/>
      <c r="Q699" s="303"/>
      <c r="R699" s="290"/>
      <c r="S699" s="12"/>
      <c r="T699" s="12"/>
      <c r="U699" s="12"/>
      <c r="V699" s="12"/>
      <c r="W699" s="308"/>
      <c r="X699" s="182"/>
      <c r="Y699" s="12"/>
      <c r="Z699" s="309"/>
    </row>
    <row r="700" spans="14:26">
      <c r="N700" s="297"/>
      <c r="O700" s="239"/>
      <c r="P700" s="50"/>
      <c r="Q700" s="303"/>
      <c r="R700" s="290"/>
      <c r="S700" s="12"/>
      <c r="T700" s="12"/>
      <c r="U700" s="12"/>
      <c r="V700" s="12"/>
      <c r="W700" s="308"/>
      <c r="X700" s="182"/>
      <c r="Y700" s="12"/>
      <c r="Z700" s="309"/>
    </row>
    <row r="701" spans="14:26">
      <c r="N701" s="297"/>
      <c r="O701" s="239"/>
      <c r="P701" s="50"/>
      <c r="Q701" s="303"/>
      <c r="R701" s="290"/>
      <c r="S701" s="12"/>
      <c r="T701" s="12"/>
      <c r="U701" s="12"/>
      <c r="V701" s="12"/>
      <c r="W701" s="308"/>
      <c r="X701" s="182"/>
      <c r="Y701" s="12"/>
      <c r="Z701" s="309"/>
    </row>
    <row r="702" spans="14:26">
      <c r="N702" s="297"/>
      <c r="O702" s="239"/>
      <c r="P702" s="50"/>
      <c r="Q702" s="303"/>
      <c r="R702" s="290"/>
      <c r="S702" s="12"/>
      <c r="T702" s="12"/>
      <c r="U702" s="12"/>
      <c r="V702" s="12"/>
      <c r="W702" s="308"/>
      <c r="X702" s="182"/>
      <c r="Y702" s="12"/>
      <c r="Z702" s="309"/>
    </row>
    <row r="703" spans="14:26">
      <c r="N703" s="297"/>
      <c r="O703" s="239"/>
      <c r="P703" s="50"/>
      <c r="Q703" s="303"/>
      <c r="R703" s="290"/>
      <c r="S703" s="12"/>
      <c r="T703" s="12"/>
      <c r="U703" s="12"/>
      <c r="V703" s="12"/>
      <c r="W703" s="308"/>
      <c r="X703" s="182"/>
      <c r="Y703" s="12"/>
      <c r="Z703" s="309"/>
    </row>
    <row r="704" spans="14:26">
      <c r="N704" s="297"/>
      <c r="O704" s="239"/>
      <c r="P704" s="50"/>
      <c r="Q704" s="303"/>
      <c r="R704" s="290"/>
      <c r="S704" s="12"/>
      <c r="T704" s="12"/>
      <c r="U704" s="12"/>
      <c r="V704" s="12"/>
      <c r="W704" s="308"/>
      <c r="X704" s="182"/>
      <c r="Y704" s="12"/>
      <c r="Z704" s="309"/>
    </row>
    <row r="705" spans="14:26">
      <c r="N705" s="297"/>
      <c r="O705" s="239"/>
      <c r="P705" s="50"/>
      <c r="Q705" s="303"/>
      <c r="R705" s="290"/>
      <c r="S705" s="12"/>
      <c r="T705" s="12"/>
      <c r="U705" s="12"/>
      <c r="V705" s="12"/>
      <c r="W705" s="308"/>
      <c r="X705" s="182"/>
      <c r="Y705" s="12"/>
      <c r="Z705" s="309"/>
    </row>
    <row r="706" spans="14:26">
      <c r="N706" s="297"/>
      <c r="O706" s="239"/>
      <c r="P706" s="50"/>
      <c r="Q706" s="303"/>
      <c r="R706" s="290"/>
      <c r="S706" s="12"/>
      <c r="T706" s="12"/>
      <c r="U706" s="12"/>
      <c r="V706" s="12"/>
      <c r="W706" s="308"/>
      <c r="X706" s="182"/>
      <c r="Y706" s="12"/>
      <c r="Z706" s="309"/>
    </row>
    <row r="707" spans="14:26">
      <c r="N707" s="297"/>
      <c r="O707" s="239"/>
      <c r="P707" s="50"/>
      <c r="Q707" s="303"/>
      <c r="R707" s="290"/>
      <c r="S707" s="12"/>
      <c r="T707" s="12"/>
      <c r="U707" s="12"/>
      <c r="V707" s="12"/>
      <c r="W707" s="308"/>
      <c r="X707" s="182"/>
      <c r="Y707" s="12"/>
      <c r="Z707" s="309"/>
    </row>
    <row r="708" spans="14:26">
      <c r="N708" s="297"/>
      <c r="O708" s="239"/>
      <c r="P708" s="50"/>
      <c r="Q708" s="303"/>
      <c r="R708" s="290"/>
      <c r="S708" s="12"/>
      <c r="T708" s="12"/>
      <c r="U708" s="12"/>
      <c r="V708" s="12"/>
      <c r="W708" s="308"/>
      <c r="X708" s="182"/>
      <c r="Y708" s="12"/>
      <c r="Z708" s="309"/>
    </row>
    <row r="709" spans="14:26">
      <c r="N709" s="297"/>
      <c r="O709" s="239"/>
      <c r="P709" s="50"/>
      <c r="Q709" s="303"/>
      <c r="R709" s="290"/>
      <c r="S709" s="12"/>
      <c r="T709" s="12"/>
      <c r="U709" s="12"/>
      <c r="V709" s="12"/>
      <c r="W709" s="308"/>
      <c r="X709" s="182"/>
      <c r="Y709" s="12"/>
      <c r="Z709" s="309"/>
    </row>
    <row r="710" spans="14:26">
      <c r="N710" s="297"/>
      <c r="O710" s="239"/>
      <c r="P710" s="50"/>
      <c r="Q710" s="303"/>
      <c r="R710" s="290"/>
      <c r="S710" s="12"/>
      <c r="T710" s="12"/>
      <c r="U710" s="12"/>
      <c r="V710" s="12"/>
      <c r="W710" s="308"/>
      <c r="X710" s="182"/>
      <c r="Y710" s="12"/>
      <c r="Z710" s="309"/>
    </row>
    <row r="711" spans="14:26">
      <c r="N711" s="297"/>
      <c r="O711" s="239"/>
      <c r="P711" s="50"/>
      <c r="Q711" s="303"/>
      <c r="R711" s="290"/>
      <c r="S711" s="12"/>
      <c r="T711" s="12"/>
      <c r="U711" s="12"/>
      <c r="V711" s="12"/>
      <c r="W711" s="308"/>
      <c r="X711" s="182"/>
      <c r="Y711" s="12"/>
      <c r="Z711" s="309"/>
    </row>
    <row r="712" spans="14:26">
      <c r="N712" s="297"/>
      <c r="O712" s="239"/>
      <c r="P712" s="50"/>
      <c r="Q712" s="303"/>
      <c r="R712" s="290"/>
      <c r="S712" s="12"/>
      <c r="T712" s="12"/>
      <c r="U712" s="12"/>
      <c r="V712" s="12"/>
      <c r="W712" s="308"/>
      <c r="X712" s="182"/>
      <c r="Y712" s="12"/>
      <c r="Z712" s="309"/>
    </row>
    <row r="713" spans="14:26">
      <c r="N713" s="297"/>
      <c r="O713" s="239"/>
      <c r="P713" s="50"/>
      <c r="Q713" s="303"/>
      <c r="R713" s="290"/>
      <c r="S713" s="12"/>
      <c r="T713" s="12"/>
      <c r="U713" s="12"/>
      <c r="V713" s="12"/>
      <c r="W713" s="308"/>
      <c r="X713" s="182"/>
      <c r="Y713" s="12"/>
      <c r="Z713" s="309"/>
    </row>
    <row r="714" spans="14:26">
      <c r="N714" s="297"/>
      <c r="O714" s="239"/>
      <c r="P714" s="50"/>
      <c r="Q714" s="303"/>
      <c r="R714" s="290"/>
      <c r="S714" s="12"/>
      <c r="T714" s="12"/>
      <c r="U714" s="12"/>
      <c r="V714" s="12"/>
      <c r="W714" s="308"/>
      <c r="X714" s="182"/>
      <c r="Y714" s="12"/>
      <c r="Z714" s="309"/>
    </row>
    <row r="715" spans="14:26">
      <c r="N715" s="297"/>
      <c r="O715" s="239"/>
      <c r="P715" s="50"/>
      <c r="Q715" s="303"/>
      <c r="R715" s="290"/>
      <c r="S715" s="12"/>
      <c r="T715" s="12"/>
      <c r="U715" s="12"/>
      <c r="V715" s="12"/>
      <c r="W715" s="308"/>
      <c r="X715" s="182"/>
      <c r="Y715" s="12"/>
      <c r="Z715" s="309"/>
    </row>
    <row r="716" spans="14:26">
      <c r="N716" s="297"/>
      <c r="O716" s="239"/>
      <c r="P716" s="50"/>
      <c r="Q716" s="303"/>
      <c r="R716" s="290"/>
      <c r="S716" s="12"/>
      <c r="T716" s="12"/>
      <c r="U716" s="12"/>
      <c r="V716" s="12"/>
      <c r="W716" s="308"/>
      <c r="X716" s="182"/>
      <c r="Y716" s="12"/>
      <c r="Z716" s="309"/>
    </row>
    <row r="717" spans="14:26">
      <c r="N717" s="297"/>
      <c r="O717" s="239"/>
      <c r="P717" s="50"/>
      <c r="Q717" s="303"/>
      <c r="R717" s="290"/>
      <c r="S717" s="12"/>
      <c r="T717" s="12"/>
      <c r="U717" s="12"/>
      <c r="V717" s="12"/>
      <c r="W717" s="308"/>
      <c r="X717" s="182"/>
      <c r="Y717" s="12"/>
      <c r="Z717" s="309"/>
    </row>
    <row r="718" spans="14:26">
      <c r="N718" s="297"/>
      <c r="O718" s="239"/>
      <c r="P718" s="50"/>
      <c r="Q718" s="303"/>
      <c r="R718" s="290"/>
      <c r="S718" s="12"/>
      <c r="T718" s="12"/>
      <c r="U718" s="12"/>
      <c r="V718" s="12"/>
      <c r="W718" s="308"/>
      <c r="X718" s="182"/>
      <c r="Y718" s="12"/>
      <c r="Z718" s="309"/>
    </row>
    <row r="719" spans="14:26">
      <c r="N719" s="297"/>
      <c r="O719" s="239"/>
      <c r="P719" s="50"/>
      <c r="Q719" s="303"/>
      <c r="R719" s="290"/>
      <c r="S719" s="12"/>
      <c r="T719" s="12"/>
      <c r="U719" s="12"/>
      <c r="V719" s="12"/>
      <c r="W719" s="308"/>
      <c r="X719" s="182"/>
      <c r="Y719" s="12"/>
      <c r="Z719" s="309"/>
    </row>
    <row r="720" spans="14:26">
      <c r="N720" s="297"/>
      <c r="O720" s="239"/>
      <c r="P720" s="50"/>
      <c r="Q720" s="303"/>
      <c r="R720" s="290"/>
      <c r="S720" s="12"/>
      <c r="T720" s="12"/>
      <c r="U720" s="12"/>
      <c r="V720" s="12"/>
      <c r="W720" s="308"/>
      <c r="X720" s="182"/>
      <c r="Y720" s="12"/>
      <c r="Z720" s="309"/>
    </row>
    <row r="721" spans="14:26">
      <c r="N721" s="297"/>
      <c r="O721" s="239"/>
      <c r="P721" s="50"/>
      <c r="Q721" s="303"/>
      <c r="R721" s="290"/>
      <c r="S721" s="12"/>
      <c r="T721" s="12"/>
      <c r="U721" s="12"/>
      <c r="V721" s="12"/>
      <c r="W721" s="308"/>
      <c r="X721" s="182"/>
      <c r="Y721" s="12"/>
      <c r="Z721" s="309"/>
    </row>
    <row r="722" spans="14:26">
      <c r="N722" s="297"/>
      <c r="O722" s="239"/>
      <c r="P722" s="50"/>
      <c r="Q722" s="303"/>
      <c r="R722" s="290"/>
      <c r="S722" s="12"/>
      <c r="T722" s="12"/>
      <c r="U722" s="12"/>
      <c r="V722" s="12"/>
      <c r="W722" s="308"/>
      <c r="X722" s="182"/>
      <c r="Y722" s="12"/>
      <c r="Z722" s="309"/>
    </row>
    <row r="723" spans="14:26">
      <c r="N723" s="297"/>
      <c r="O723" s="239"/>
      <c r="P723" s="50"/>
      <c r="Q723" s="303"/>
      <c r="R723" s="290"/>
      <c r="S723" s="12"/>
      <c r="T723" s="12"/>
      <c r="U723" s="12"/>
      <c r="V723" s="12"/>
      <c r="W723" s="308"/>
      <c r="X723" s="182"/>
      <c r="Y723" s="12"/>
      <c r="Z723" s="309"/>
    </row>
    <row r="724" spans="14:26">
      <c r="N724" s="297"/>
      <c r="O724" s="239"/>
      <c r="P724" s="50"/>
      <c r="Q724" s="303"/>
      <c r="R724" s="290"/>
      <c r="S724" s="12"/>
      <c r="T724" s="12"/>
      <c r="U724" s="12"/>
      <c r="V724" s="12"/>
      <c r="W724" s="308"/>
      <c r="X724" s="182"/>
      <c r="Y724" s="12"/>
      <c r="Z724" s="309"/>
    </row>
    <row r="725" spans="14:26">
      <c r="N725" s="297"/>
      <c r="O725" s="239"/>
      <c r="P725" s="50"/>
      <c r="Q725" s="303"/>
      <c r="R725" s="290"/>
      <c r="S725" s="12"/>
      <c r="T725" s="12"/>
      <c r="U725" s="12"/>
      <c r="V725" s="12"/>
      <c r="W725" s="308"/>
      <c r="X725" s="182"/>
      <c r="Y725" s="12"/>
      <c r="Z725" s="309"/>
    </row>
    <row r="726" spans="14:26">
      <c r="N726" s="297"/>
      <c r="O726" s="239"/>
      <c r="P726" s="50"/>
      <c r="Q726" s="303"/>
      <c r="R726" s="290"/>
      <c r="S726" s="12"/>
      <c r="T726" s="12"/>
      <c r="U726" s="12"/>
      <c r="V726" s="12"/>
      <c r="W726" s="308"/>
      <c r="X726" s="182"/>
      <c r="Y726" s="12"/>
      <c r="Z726" s="309"/>
    </row>
    <row r="727" spans="14:26">
      <c r="N727" s="297"/>
      <c r="O727" s="239"/>
      <c r="P727" s="50"/>
      <c r="Q727" s="303"/>
      <c r="R727" s="290"/>
      <c r="S727" s="12"/>
      <c r="T727" s="12"/>
      <c r="U727" s="12"/>
      <c r="V727" s="12"/>
      <c r="W727" s="308"/>
      <c r="X727" s="182"/>
      <c r="Y727" s="12"/>
      <c r="Z727" s="309"/>
    </row>
    <row r="728" spans="14:26">
      <c r="N728" s="297"/>
      <c r="O728" s="239"/>
      <c r="P728" s="50"/>
      <c r="Q728" s="303"/>
      <c r="R728" s="290"/>
      <c r="S728" s="12"/>
      <c r="T728" s="12"/>
      <c r="U728" s="12"/>
      <c r="V728" s="12"/>
      <c r="W728" s="308"/>
      <c r="X728" s="182"/>
      <c r="Y728" s="12"/>
      <c r="Z728" s="309"/>
    </row>
    <row r="729" spans="14:26">
      <c r="N729" s="297"/>
      <c r="O729" s="239"/>
      <c r="P729" s="50"/>
      <c r="Q729" s="303"/>
      <c r="R729" s="290"/>
      <c r="S729" s="12"/>
      <c r="T729" s="12"/>
      <c r="U729" s="12"/>
      <c r="V729" s="12"/>
      <c r="W729" s="308"/>
      <c r="X729" s="182"/>
      <c r="Y729" s="12"/>
      <c r="Z729" s="309"/>
    </row>
    <row r="730" spans="14:26">
      <c r="N730" s="297"/>
      <c r="O730" s="239"/>
      <c r="P730" s="50"/>
      <c r="Q730" s="303"/>
      <c r="R730" s="290"/>
      <c r="S730" s="12"/>
      <c r="T730" s="12"/>
      <c r="U730" s="12"/>
      <c r="V730" s="12"/>
      <c r="W730" s="308"/>
      <c r="X730" s="182"/>
      <c r="Y730" s="12"/>
      <c r="Z730" s="309"/>
    </row>
    <row r="731" spans="14:26">
      <c r="N731" s="297"/>
      <c r="O731" s="239"/>
      <c r="P731" s="50"/>
      <c r="Q731" s="303"/>
      <c r="R731" s="290"/>
      <c r="S731" s="12"/>
      <c r="T731" s="12"/>
      <c r="U731" s="12"/>
      <c r="V731" s="12"/>
      <c r="W731" s="308"/>
      <c r="X731" s="182"/>
      <c r="Y731" s="12"/>
      <c r="Z731" s="309"/>
    </row>
    <row r="732" spans="14:26">
      <c r="N732" s="297"/>
      <c r="O732" s="239"/>
      <c r="P732" s="50"/>
      <c r="Q732" s="303"/>
      <c r="R732" s="290"/>
      <c r="S732" s="12"/>
      <c r="T732" s="12"/>
      <c r="U732" s="12"/>
      <c r="V732" s="12"/>
      <c r="W732" s="308"/>
      <c r="X732" s="182"/>
      <c r="Y732" s="12"/>
      <c r="Z732" s="309"/>
    </row>
    <row r="733" spans="14:26">
      <c r="N733" s="297"/>
      <c r="O733" s="239"/>
      <c r="P733" s="50"/>
      <c r="Q733" s="303"/>
      <c r="R733" s="290"/>
      <c r="S733" s="12"/>
      <c r="T733" s="12"/>
      <c r="U733" s="12"/>
      <c r="V733" s="12"/>
      <c r="W733" s="308"/>
      <c r="X733" s="182"/>
      <c r="Y733" s="12"/>
      <c r="Z733" s="309"/>
    </row>
    <row r="734" spans="14:26">
      <c r="N734" s="297"/>
      <c r="O734" s="239"/>
      <c r="P734" s="50"/>
      <c r="Q734" s="303"/>
      <c r="R734" s="290"/>
      <c r="S734" s="12"/>
      <c r="T734" s="12"/>
      <c r="U734" s="12"/>
      <c r="V734" s="12"/>
      <c r="W734" s="308"/>
      <c r="X734" s="182"/>
      <c r="Y734" s="12"/>
      <c r="Z734" s="309"/>
    </row>
    <row r="735" spans="14:26">
      <c r="N735" s="297"/>
      <c r="O735" s="239"/>
      <c r="P735" s="50"/>
      <c r="Q735" s="303"/>
      <c r="R735" s="290"/>
      <c r="S735" s="12"/>
      <c r="T735" s="12"/>
      <c r="U735" s="12"/>
      <c r="V735" s="12"/>
      <c r="W735" s="308"/>
      <c r="X735" s="182"/>
      <c r="Y735" s="12"/>
      <c r="Z735" s="309"/>
    </row>
    <row r="736" spans="14:26">
      <c r="N736" s="297"/>
      <c r="O736" s="239"/>
      <c r="P736" s="50"/>
      <c r="Q736" s="303"/>
      <c r="R736" s="290"/>
      <c r="S736" s="12"/>
      <c r="T736" s="12"/>
      <c r="U736" s="12"/>
      <c r="V736" s="12"/>
      <c r="W736" s="308"/>
      <c r="X736" s="182"/>
      <c r="Y736" s="12"/>
      <c r="Z736" s="309"/>
    </row>
    <row r="737" spans="14:26">
      <c r="N737" s="297"/>
      <c r="O737" s="239"/>
      <c r="P737" s="50"/>
      <c r="Q737" s="303"/>
      <c r="R737" s="290"/>
      <c r="S737" s="12"/>
      <c r="T737" s="12"/>
      <c r="U737" s="12"/>
      <c r="V737" s="12"/>
      <c r="W737" s="308"/>
      <c r="X737" s="182"/>
      <c r="Y737" s="12"/>
      <c r="Z737" s="309"/>
    </row>
    <row r="738" spans="14:26">
      <c r="N738" s="297"/>
      <c r="O738" s="239"/>
      <c r="P738" s="50"/>
      <c r="Q738" s="303"/>
      <c r="R738" s="290"/>
      <c r="S738" s="12"/>
      <c r="T738" s="12"/>
      <c r="U738" s="12"/>
      <c r="V738" s="12"/>
      <c r="W738" s="308"/>
      <c r="X738" s="182"/>
      <c r="Y738" s="12"/>
      <c r="Z738" s="309"/>
    </row>
    <row r="739" spans="14:26">
      <c r="N739" s="297"/>
      <c r="O739" s="239"/>
      <c r="P739" s="50"/>
      <c r="Q739" s="303"/>
      <c r="R739" s="290"/>
      <c r="S739" s="12"/>
      <c r="T739" s="12"/>
      <c r="U739" s="12"/>
      <c r="V739" s="12"/>
      <c r="W739" s="308"/>
      <c r="X739" s="182"/>
      <c r="Y739" s="12"/>
      <c r="Z739" s="309"/>
    </row>
    <row r="740" spans="14:26">
      <c r="N740" s="297"/>
      <c r="O740" s="239"/>
      <c r="P740" s="50"/>
      <c r="Q740" s="303"/>
      <c r="R740" s="290"/>
      <c r="S740" s="12"/>
      <c r="T740" s="12"/>
      <c r="U740" s="12"/>
      <c r="V740" s="12"/>
      <c r="W740" s="308"/>
      <c r="X740" s="182"/>
      <c r="Y740" s="12"/>
      <c r="Z740" s="309"/>
    </row>
    <row r="741" spans="14:26">
      <c r="N741" s="297"/>
      <c r="O741" s="239"/>
      <c r="P741" s="50"/>
      <c r="Q741" s="303"/>
      <c r="R741" s="290"/>
      <c r="S741" s="12"/>
      <c r="T741" s="12"/>
      <c r="U741" s="12"/>
      <c r="V741" s="12"/>
      <c r="W741" s="308"/>
      <c r="X741" s="182"/>
      <c r="Y741" s="12"/>
      <c r="Z741" s="309"/>
    </row>
    <row r="742" spans="14:26">
      <c r="N742" s="297"/>
      <c r="O742" s="239"/>
      <c r="P742" s="50"/>
      <c r="Q742" s="303"/>
      <c r="R742" s="290"/>
      <c r="S742" s="12"/>
      <c r="T742" s="12"/>
      <c r="U742" s="12"/>
      <c r="V742" s="12"/>
      <c r="W742" s="308"/>
      <c r="X742" s="182"/>
      <c r="Y742" s="12"/>
      <c r="Z742" s="309"/>
    </row>
    <row r="743" spans="14:26">
      <c r="N743" s="297"/>
      <c r="O743" s="239"/>
      <c r="P743" s="50"/>
      <c r="Q743" s="303"/>
      <c r="R743" s="290"/>
      <c r="S743" s="12"/>
      <c r="T743" s="12"/>
      <c r="U743" s="12"/>
      <c r="V743" s="12"/>
      <c r="W743" s="308"/>
      <c r="X743" s="182"/>
      <c r="Y743" s="12"/>
      <c r="Z743" s="309"/>
    </row>
    <row r="744" spans="14:26">
      <c r="N744" s="297"/>
      <c r="O744" s="239"/>
      <c r="P744" s="50"/>
      <c r="Q744" s="303"/>
      <c r="R744" s="290"/>
      <c r="S744" s="12"/>
      <c r="T744" s="12"/>
      <c r="U744" s="12"/>
      <c r="V744" s="12"/>
      <c r="W744" s="308"/>
      <c r="X744" s="182"/>
      <c r="Y744" s="12"/>
      <c r="Z744" s="309"/>
    </row>
    <row r="745" spans="14:26">
      <c r="N745" s="297"/>
      <c r="O745" s="239"/>
      <c r="P745" s="50"/>
      <c r="Q745" s="303"/>
      <c r="R745" s="290"/>
      <c r="S745" s="12"/>
      <c r="T745" s="12"/>
      <c r="U745" s="12"/>
      <c r="V745" s="12"/>
      <c r="W745" s="308"/>
      <c r="X745" s="182"/>
      <c r="Y745" s="12"/>
      <c r="Z745" s="309"/>
    </row>
    <row r="746" spans="14:26">
      <c r="N746" s="297"/>
      <c r="O746" s="239"/>
      <c r="P746" s="50"/>
      <c r="Q746" s="303"/>
      <c r="R746" s="290"/>
      <c r="S746" s="12"/>
      <c r="T746" s="12"/>
      <c r="U746" s="12"/>
      <c r="V746" s="12"/>
      <c r="W746" s="308"/>
      <c r="X746" s="182"/>
      <c r="Y746" s="12"/>
      <c r="Z746" s="309"/>
    </row>
    <row r="747" spans="14:26">
      <c r="N747" s="297"/>
      <c r="O747" s="239"/>
      <c r="P747" s="50"/>
      <c r="Q747" s="303"/>
      <c r="R747" s="290"/>
      <c r="S747" s="12"/>
      <c r="T747" s="12"/>
      <c r="U747" s="12"/>
      <c r="V747" s="12"/>
      <c r="W747" s="308"/>
      <c r="X747" s="182"/>
      <c r="Y747" s="12"/>
      <c r="Z747" s="309"/>
    </row>
    <row r="748" spans="14:26">
      <c r="N748" s="297"/>
      <c r="O748" s="239"/>
      <c r="P748" s="50"/>
      <c r="Q748" s="303"/>
      <c r="R748" s="290"/>
      <c r="S748" s="12"/>
      <c r="T748" s="12"/>
      <c r="U748" s="12"/>
      <c r="V748" s="12"/>
      <c r="W748" s="308"/>
      <c r="X748" s="182"/>
      <c r="Y748" s="12"/>
      <c r="Z748" s="309"/>
    </row>
    <row r="749" spans="14:26">
      <c r="N749" s="297"/>
      <c r="O749" s="239"/>
      <c r="P749" s="50"/>
      <c r="Q749" s="303"/>
      <c r="R749" s="290"/>
      <c r="S749" s="12"/>
      <c r="T749" s="12"/>
      <c r="U749" s="12"/>
      <c r="V749" s="12"/>
      <c r="W749" s="308"/>
      <c r="X749" s="182"/>
      <c r="Y749" s="12"/>
      <c r="Z749" s="309"/>
    </row>
    <row r="750" spans="14:26">
      <c r="N750" s="297"/>
      <c r="O750" s="239"/>
      <c r="P750" s="50"/>
      <c r="Q750" s="303"/>
      <c r="R750" s="290"/>
      <c r="S750" s="12"/>
      <c r="T750" s="12"/>
      <c r="U750" s="12"/>
      <c r="V750" s="12"/>
      <c r="W750" s="308"/>
      <c r="X750" s="182"/>
      <c r="Y750" s="12"/>
      <c r="Z750" s="309"/>
    </row>
    <row r="751" spans="14:26">
      <c r="N751" s="297"/>
      <c r="O751" s="239"/>
      <c r="P751" s="50"/>
      <c r="Q751" s="303"/>
      <c r="R751" s="290"/>
      <c r="S751" s="12"/>
      <c r="T751" s="12"/>
      <c r="U751" s="12"/>
      <c r="V751" s="12"/>
      <c r="W751" s="308"/>
      <c r="X751" s="182"/>
      <c r="Y751" s="12"/>
      <c r="Z751" s="309"/>
    </row>
    <row r="752" spans="14:26">
      <c r="N752" s="297"/>
      <c r="O752" s="239"/>
      <c r="P752" s="50"/>
      <c r="Q752" s="303"/>
      <c r="R752" s="290"/>
      <c r="S752" s="12"/>
      <c r="T752" s="12"/>
      <c r="U752" s="12"/>
      <c r="V752" s="12"/>
      <c r="W752" s="308"/>
      <c r="X752" s="182"/>
      <c r="Y752" s="12"/>
      <c r="Z752" s="309"/>
    </row>
    <row r="753" spans="14:26">
      <c r="N753" s="297"/>
      <c r="O753" s="239"/>
      <c r="P753" s="50"/>
      <c r="Q753" s="303"/>
      <c r="R753" s="290"/>
      <c r="S753" s="12"/>
      <c r="T753" s="12"/>
      <c r="U753" s="12"/>
      <c r="V753" s="12"/>
      <c r="W753" s="308"/>
      <c r="X753" s="182"/>
      <c r="Y753" s="12"/>
      <c r="Z753" s="309"/>
    </row>
    <row r="754" spans="14:26">
      <c r="N754" s="297"/>
      <c r="O754" s="239"/>
      <c r="P754" s="50"/>
      <c r="Q754" s="303"/>
      <c r="R754" s="290"/>
      <c r="S754" s="12"/>
      <c r="T754" s="12"/>
      <c r="U754" s="12"/>
      <c r="V754" s="12"/>
      <c r="W754" s="308"/>
      <c r="X754" s="182"/>
      <c r="Y754" s="12"/>
      <c r="Z754" s="309"/>
    </row>
    <row r="755" spans="14:26">
      <c r="N755" s="297"/>
      <c r="O755" s="239"/>
      <c r="P755" s="50"/>
      <c r="Q755" s="303"/>
      <c r="R755" s="290"/>
      <c r="S755" s="12"/>
      <c r="T755" s="12"/>
      <c r="U755" s="12"/>
      <c r="V755" s="12"/>
      <c r="W755" s="308"/>
      <c r="X755" s="182"/>
      <c r="Y755" s="12"/>
      <c r="Z755" s="309"/>
    </row>
    <row r="756" spans="14:26">
      <c r="N756" s="297"/>
      <c r="O756" s="239"/>
      <c r="P756" s="50"/>
      <c r="Q756" s="303"/>
      <c r="R756" s="290"/>
      <c r="S756" s="12"/>
      <c r="T756" s="12"/>
      <c r="U756" s="12"/>
      <c r="V756" s="12"/>
      <c r="W756" s="308"/>
      <c r="X756" s="182"/>
      <c r="Y756" s="12"/>
      <c r="Z756" s="309"/>
    </row>
    <row r="757" spans="14:26">
      <c r="N757" s="297"/>
      <c r="O757" s="239"/>
      <c r="P757" s="50"/>
      <c r="Q757" s="303"/>
      <c r="R757" s="290"/>
      <c r="S757" s="12"/>
      <c r="T757" s="12"/>
      <c r="U757" s="12"/>
      <c r="V757" s="12"/>
      <c r="W757" s="308"/>
      <c r="X757" s="182"/>
      <c r="Y757" s="12"/>
      <c r="Z757" s="309"/>
    </row>
    <row r="758" spans="14:26">
      <c r="N758" s="297"/>
      <c r="O758" s="239"/>
      <c r="P758" s="50"/>
      <c r="Q758" s="303"/>
      <c r="R758" s="290"/>
      <c r="S758" s="12"/>
      <c r="T758" s="12"/>
      <c r="U758" s="12"/>
      <c r="V758" s="12"/>
      <c r="W758" s="308"/>
      <c r="X758" s="182"/>
      <c r="Y758" s="12"/>
      <c r="Z758" s="309"/>
    </row>
    <row r="759" spans="14:26">
      <c r="N759" s="297"/>
      <c r="O759" s="239"/>
      <c r="P759" s="50"/>
      <c r="Q759" s="303"/>
      <c r="R759" s="290"/>
      <c r="S759" s="12"/>
      <c r="T759" s="12"/>
      <c r="U759" s="12"/>
      <c r="V759" s="12"/>
      <c r="W759" s="308"/>
      <c r="X759" s="182"/>
      <c r="Y759" s="12"/>
      <c r="Z759" s="309"/>
    </row>
    <row r="760" spans="14:26">
      <c r="N760" s="297"/>
      <c r="O760" s="239"/>
      <c r="P760" s="50"/>
      <c r="Q760" s="303"/>
      <c r="R760" s="290"/>
      <c r="S760" s="12"/>
      <c r="T760" s="12"/>
      <c r="U760" s="12"/>
      <c r="V760" s="12"/>
      <c r="W760" s="308"/>
      <c r="X760" s="182"/>
      <c r="Y760" s="12"/>
      <c r="Z760" s="309"/>
    </row>
    <row r="761" spans="14:26">
      <c r="N761" s="297"/>
      <c r="O761" s="239"/>
      <c r="P761" s="50"/>
      <c r="Q761" s="303"/>
      <c r="R761" s="290"/>
      <c r="S761" s="12"/>
      <c r="T761" s="12"/>
      <c r="U761" s="12"/>
      <c r="V761" s="12"/>
      <c r="W761" s="308"/>
      <c r="X761" s="182"/>
      <c r="Y761" s="12"/>
      <c r="Z761" s="309"/>
    </row>
    <row r="762" spans="14:26">
      <c r="N762" s="297"/>
      <c r="O762" s="239"/>
      <c r="P762" s="50"/>
      <c r="Q762" s="303"/>
      <c r="R762" s="290"/>
      <c r="S762" s="12"/>
      <c r="T762" s="12"/>
      <c r="U762" s="12"/>
      <c r="V762" s="12"/>
      <c r="W762" s="308"/>
      <c r="X762" s="182"/>
      <c r="Y762" s="12"/>
      <c r="Z762" s="309"/>
    </row>
    <row r="763" spans="14:26">
      <c r="N763" s="297"/>
      <c r="O763" s="239"/>
      <c r="P763" s="50"/>
      <c r="Q763" s="303"/>
      <c r="R763" s="290"/>
      <c r="S763" s="12"/>
      <c r="T763" s="12"/>
      <c r="U763" s="12"/>
      <c r="V763" s="12"/>
      <c r="W763" s="308"/>
      <c r="X763" s="182"/>
      <c r="Y763" s="12"/>
      <c r="Z763" s="309"/>
    </row>
    <row r="764" spans="14:26">
      <c r="N764" s="297"/>
      <c r="O764" s="239"/>
      <c r="P764" s="50"/>
      <c r="Q764" s="303"/>
      <c r="R764" s="290"/>
      <c r="S764" s="12"/>
      <c r="T764" s="12"/>
      <c r="U764" s="12"/>
      <c r="V764" s="12"/>
      <c r="W764" s="308"/>
      <c r="X764" s="182"/>
      <c r="Y764" s="12"/>
      <c r="Z764" s="309"/>
    </row>
    <row r="765" spans="14:26">
      <c r="N765" s="297"/>
      <c r="O765" s="239"/>
      <c r="P765" s="50"/>
      <c r="Q765" s="303"/>
      <c r="R765" s="290"/>
      <c r="S765" s="12"/>
      <c r="T765" s="12"/>
      <c r="U765" s="12"/>
      <c r="V765" s="12"/>
      <c r="W765" s="308"/>
      <c r="X765" s="182"/>
      <c r="Y765" s="12"/>
      <c r="Z765" s="309"/>
    </row>
    <row r="766" spans="14:26">
      <c r="N766" s="297"/>
      <c r="O766" s="239"/>
      <c r="P766" s="50"/>
      <c r="Q766" s="303"/>
      <c r="R766" s="290"/>
      <c r="S766" s="12"/>
      <c r="T766" s="12"/>
      <c r="U766" s="12"/>
      <c r="V766" s="12"/>
      <c r="W766" s="308"/>
      <c r="X766" s="182"/>
      <c r="Y766" s="12"/>
      <c r="Z766" s="309"/>
    </row>
    <row r="767" spans="14:26">
      <c r="N767" s="297"/>
      <c r="O767" s="239"/>
      <c r="P767" s="50"/>
      <c r="Q767" s="303"/>
      <c r="R767" s="290"/>
      <c r="S767" s="12"/>
      <c r="T767" s="12"/>
      <c r="U767" s="12"/>
      <c r="V767" s="12"/>
      <c r="W767" s="308"/>
      <c r="X767" s="182"/>
      <c r="Y767" s="12"/>
      <c r="Z767" s="309"/>
    </row>
    <row r="768" spans="14:26">
      <c r="N768" s="297"/>
      <c r="O768" s="239"/>
      <c r="P768" s="50"/>
      <c r="Q768" s="303"/>
      <c r="R768" s="290"/>
      <c r="S768" s="12"/>
      <c r="T768" s="12"/>
      <c r="U768" s="12"/>
      <c r="V768" s="12"/>
      <c r="W768" s="308"/>
      <c r="X768" s="182"/>
      <c r="Y768" s="12"/>
      <c r="Z768" s="309"/>
    </row>
    <row r="769" spans="14:26">
      <c r="N769" s="297"/>
      <c r="O769" s="239"/>
      <c r="P769" s="50"/>
      <c r="Q769" s="303"/>
      <c r="R769" s="290"/>
      <c r="S769" s="12"/>
      <c r="T769" s="12"/>
      <c r="U769" s="12"/>
      <c r="V769" s="12"/>
      <c r="W769" s="308"/>
      <c r="X769" s="182"/>
      <c r="Y769" s="12"/>
      <c r="Z769" s="309"/>
    </row>
    <row r="770" spans="14:26">
      <c r="N770" s="297"/>
      <c r="O770" s="239"/>
      <c r="P770" s="50"/>
      <c r="Q770" s="303"/>
      <c r="R770" s="290"/>
      <c r="S770" s="12"/>
      <c r="T770" s="12"/>
      <c r="U770" s="12"/>
      <c r="V770" s="12"/>
      <c r="W770" s="308"/>
      <c r="X770" s="182"/>
      <c r="Y770" s="12"/>
      <c r="Z770" s="309"/>
    </row>
    <row r="771" spans="14:26">
      <c r="N771" s="297"/>
      <c r="O771" s="239"/>
      <c r="P771" s="50"/>
      <c r="Q771" s="303"/>
      <c r="R771" s="290"/>
      <c r="S771" s="12"/>
      <c r="T771" s="12"/>
      <c r="U771" s="12"/>
      <c r="V771" s="12"/>
      <c r="W771" s="308"/>
      <c r="X771" s="182"/>
      <c r="Y771" s="12"/>
      <c r="Z771" s="309"/>
    </row>
    <row r="772" spans="14:26">
      <c r="N772" s="297"/>
      <c r="O772" s="239"/>
      <c r="P772" s="50"/>
      <c r="Q772" s="303"/>
      <c r="R772" s="290"/>
      <c r="S772" s="12"/>
      <c r="T772" s="12"/>
      <c r="U772" s="12"/>
      <c r="V772" s="12"/>
      <c r="W772" s="308"/>
      <c r="X772" s="182"/>
      <c r="Y772" s="12"/>
      <c r="Z772" s="309"/>
    </row>
    <row r="773" spans="14:26">
      <c r="N773" s="297"/>
      <c r="O773" s="239"/>
      <c r="P773" s="50"/>
      <c r="Q773" s="303"/>
      <c r="R773" s="290"/>
      <c r="S773" s="12"/>
      <c r="T773" s="12"/>
      <c r="U773" s="12"/>
      <c r="V773" s="12"/>
      <c r="W773" s="308"/>
      <c r="X773" s="182"/>
      <c r="Y773" s="12"/>
      <c r="Z773" s="309"/>
    </row>
    <row r="774" spans="14:26">
      <c r="N774" s="297"/>
      <c r="O774" s="239"/>
      <c r="P774" s="50"/>
      <c r="Q774" s="303"/>
      <c r="R774" s="290"/>
      <c r="S774" s="12"/>
      <c r="T774" s="12"/>
      <c r="U774" s="12"/>
      <c r="V774" s="12"/>
      <c r="W774" s="308"/>
      <c r="X774" s="182"/>
      <c r="Y774" s="12"/>
      <c r="Z774" s="309"/>
    </row>
    <row r="775" spans="14:26">
      <c r="N775" s="297"/>
      <c r="O775" s="239"/>
      <c r="P775" s="50"/>
      <c r="Q775" s="303"/>
      <c r="R775" s="290"/>
      <c r="S775" s="12"/>
      <c r="T775" s="12"/>
      <c r="U775" s="12"/>
      <c r="V775" s="12"/>
      <c r="W775" s="308"/>
      <c r="X775" s="182"/>
      <c r="Y775" s="12"/>
      <c r="Z775" s="309"/>
    </row>
    <row r="776" spans="14:26">
      <c r="N776" s="297"/>
      <c r="O776" s="239"/>
      <c r="P776" s="50"/>
      <c r="Q776" s="303"/>
      <c r="R776" s="290"/>
      <c r="S776" s="12"/>
      <c r="T776" s="12"/>
      <c r="U776" s="12"/>
      <c r="V776" s="12"/>
      <c r="W776" s="308"/>
      <c r="X776" s="182"/>
      <c r="Y776" s="12"/>
      <c r="Z776" s="309"/>
    </row>
    <row r="777" spans="14:26">
      <c r="N777" s="297"/>
      <c r="O777" s="239"/>
      <c r="P777" s="50"/>
      <c r="Q777" s="303"/>
      <c r="R777" s="290"/>
      <c r="S777" s="12"/>
      <c r="T777" s="12"/>
      <c r="U777" s="12"/>
      <c r="V777" s="12"/>
      <c r="W777" s="308"/>
      <c r="X777" s="182"/>
      <c r="Y777" s="12"/>
      <c r="Z777" s="309"/>
    </row>
    <row r="778" spans="14:26">
      <c r="N778" s="297"/>
      <c r="O778" s="239"/>
      <c r="P778" s="50"/>
      <c r="Q778" s="303"/>
      <c r="R778" s="290"/>
      <c r="S778" s="12"/>
      <c r="T778" s="12"/>
      <c r="U778" s="12"/>
      <c r="V778" s="12"/>
      <c r="W778" s="308"/>
      <c r="X778" s="182"/>
      <c r="Y778" s="12"/>
      <c r="Z778" s="309"/>
    </row>
    <row r="779" spans="14:26">
      <c r="N779" s="297"/>
      <c r="O779" s="239"/>
      <c r="P779" s="50"/>
      <c r="Q779" s="303"/>
      <c r="R779" s="290"/>
      <c r="S779" s="12"/>
      <c r="T779" s="12"/>
      <c r="U779" s="12"/>
      <c r="V779" s="12"/>
      <c r="W779" s="308"/>
      <c r="X779" s="182"/>
      <c r="Y779" s="12"/>
      <c r="Z779" s="309"/>
    </row>
    <row r="780" spans="14:26">
      <c r="N780" s="297"/>
      <c r="O780" s="239"/>
      <c r="P780" s="50"/>
      <c r="Q780" s="303"/>
      <c r="R780" s="290"/>
      <c r="S780" s="12"/>
      <c r="T780" s="12"/>
      <c r="U780" s="12"/>
      <c r="V780" s="12"/>
      <c r="W780" s="308"/>
      <c r="X780" s="182"/>
      <c r="Y780" s="12"/>
      <c r="Z780" s="309"/>
    </row>
    <row r="781" spans="14:26">
      <c r="N781" s="297"/>
      <c r="O781" s="239"/>
      <c r="P781" s="50"/>
      <c r="Q781" s="303"/>
      <c r="R781" s="290"/>
      <c r="S781" s="12"/>
      <c r="T781" s="12"/>
      <c r="U781" s="12"/>
      <c r="V781" s="12"/>
      <c r="W781" s="308"/>
      <c r="X781" s="182"/>
      <c r="Y781" s="12"/>
      <c r="Z781" s="309"/>
    </row>
    <row r="782" spans="14:26">
      <c r="N782" s="297"/>
      <c r="O782" s="239"/>
      <c r="P782" s="50"/>
      <c r="Q782" s="303"/>
      <c r="R782" s="290"/>
      <c r="S782" s="12"/>
      <c r="T782" s="12"/>
      <c r="U782" s="12"/>
      <c r="V782" s="12"/>
      <c r="W782" s="308"/>
      <c r="X782" s="182"/>
      <c r="Y782" s="12"/>
      <c r="Z782" s="309"/>
    </row>
    <row r="783" spans="14:26">
      <c r="N783" s="297"/>
      <c r="O783" s="239"/>
      <c r="P783" s="50"/>
      <c r="Q783" s="303"/>
      <c r="R783" s="290"/>
      <c r="S783" s="12"/>
      <c r="T783" s="12"/>
      <c r="U783" s="12"/>
      <c r="V783" s="12"/>
      <c r="W783" s="308"/>
      <c r="X783" s="182"/>
      <c r="Y783" s="12"/>
      <c r="Z783" s="309"/>
    </row>
    <row r="784" spans="14:26">
      <c r="N784" s="297"/>
      <c r="O784" s="239"/>
      <c r="P784" s="50"/>
      <c r="Q784" s="303"/>
      <c r="R784" s="290"/>
      <c r="S784" s="12"/>
      <c r="T784" s="12"/>
      <c r="U784" s="12"/>
      <c r="V784" s="12"/>
      <c r="W784" s="308"/>
      <c r="X784" s="182"/>
      <c r="Y784" s="12"/>
      <c r="Z784" s="309"/>
    </row>
    <row r="785" spans="14:26">
      <c r="N785" s="297"/>
      <c r="O785" s="239"/>
      <c r="P785" s="50"/>
      <c r="Q785" s="303"/>
      <c r="R785" s="290"/>
      <c r="S785" s="12"/>
      <c r="T785" s="12"/>
      <c r="U785" s="12"/>
      <c r="V785" s="12"/>
      <c r="W785" s="308"/>
      <c r="X785" s="182"/>
      <c r="Y785" s="12"/>
      <c r="Z785" s="309"/>
    </row>
    <row r="786" spans="14:26">
      <c r="N786" s="297"/>
      <c r="O786" s="239"/>
      <c r="P786" s="50"/>
      <c r="Q786" s="303"/>
      <c r="R786" s="290"/>
      <c r="S786" s="12"/>
      <c r="T786" s="12"/>
      <c r="U786" s="12"/>
      <c r="V786" s="12"/>
      <c r="W786" s="308"/>
      <c r="X786" s="182"/>
      <c r="Y786" s="12"/>
      <c r="Z786" s="309"/>
    </row>
    <row r="787" spans="14:26">
      <c r="N787" s="297"/>
      <c r="O787" s="239"/>
      <c r="P787" s="50"/>
      <c r="Q787" s="303"/>
      <c r="R787" s="290"/>
      <c r="S787" s="12"/>
      <c r="T787" s="12"/>
      <c r="U787" s="12"/>
      <c r="V787" s="12"/>
      <c r="W787" s="308"/>
      <c r="X787" s="182"/>
      <c r="Y787" s="12"/>
      <c r="Z787" s="309"/>
    </row>
    <row r="788" spans="14:26">
      <c r="N788" s="297"/>
      <c r="O788" s="239"/>
      <c r="P788" s="50"/>
      <c r="Q788" s="303"/>
      <c r="R788" s="290"/>
      <c r="S788" s="12"/>
      <c r="T788" s="12"/>
      <c r="U788" s="12"/>
      <c r="V788" s="12"/>
      <c r="W788" s="308"/>
      <c r="X788" s="182"/>
      <c r="Y788" s="12"/>
      <c r="Z788" s="309"/>
    </row>
    <row r="789" spans="14:26">
      <c r="N789" s="297"/>
      <c r="O789" s="239"/>
      <c r="P789" s="50"/>
      <c r="Q789" s="303"/>
      <c r="R789" s="290"/>
      <c r="S789" s="12"/>
      <c r="T789" s="12"/>
      <c r="U789" s="12"/>
      <c r="V789" s="12"/>
      <c r="W789" s="308"/>
      <c r="X789" s="182"/>
      <c r="Y789" s="12"/>
      <c r="Z789" s="309"/>
    </row>
    <row r="790" spans="14:26">
      <c r="N790" s="297"/>
      <c r="O790" s="239"/>
      <c r="P790" s="50"/>
      <c r="Q790" s="303"/>
      <c r="R790" s="290"/>
      <c r="S790" s="12"/>
      <c r="T790" s="12"/>
      <c r="U790" s="12"/>
      <c r="V790" s="12"/>
      <c r="W790" s="308"/>
      <c r="X790" s="182"/>
      <c r="Y790" s="12"/>
      <c r="Z790" s="309"/>
    </row>
    <row r="791" spans="14:26">
      <c r="N791" s="297"/>
      <c r="O791" s="239"/>
      <c r="P791" s="50"/>
      <c r="Q791" s="303"/>
      <c r="R791" s="290"/>
      <c r="S791" s="12"/>
      <c r="T791" s="12"/>
      <c r="U791" s="12"/>
      <c r="V791" s="12"/>
      <c r="W791" s="308"/>
      <c r="X791" s="182"/>
      <c r="Y791" s="12"/>
      <c r="Z791" s="309"/>
    </row>
    <row r="792" spans="14:26">
      <c r="N792" s="297"/>
      <c r="O792" s="239"/>
      <c r="P792" s="50"/>
      <c r="Q792" s="303"/>
      <c r="R792" s="290"/>
      <c r="S792" s="12"/>
      <c r="T792" s="12"/>
      <c r="U792" s="12"/>
      <c r="V792" s="12"/>
      <c r="W792" s="308"/>
      <c r="X792" s="182"/>
      <c r="Y792" s="12"/>
      <c r="Z792" s="309"/>
    </row>
    <row r="793" spans="14:26">
      <c r="N793" s="297"/>
      <c r="O793" s="239"/>
      <c r="P793" s="50"/>
      <c r="Q793" s="303"/>
      <c r="R793" s="290"/>
      <c r="S793" s="12"/>
      <c r="T793" s="12"/>
      <c r="U793" s="12"/>
      <c r="V793" s="12"/>
      <c r="W793" s="308"/>
      <c r="X793" s="182"/>
      <c r="Y793" s="12"/>
      <c r="Z793" s="309"/>
    </row>
    <row r="794" spans="14:26">
      <c r="N794" s="297"/>
      <c r="O794" s="239"/>
      <c r="P794" s="50"/>
      <c r="Q794" s="303"/>
      <c r="R794" s="290"/>
      <c r="S794" s="12"/>
      <c r="T794" s="12"/>
      <c r="U794" s="12"/>
      <c r="V794" s="12"/>
      <c r="W794" s="308"/>
      <c r="X794" s="182"/>
      <c r="Y794" s="12"/>
      <c r="Z794" s="309"/>
    </row>
    <row r="795" spans="14:26">
      <c r="N795" s="297"/>
      <c r="O795" s="239"/>
      <c r="P795" s="50"/>
      <c r="Q795" s="303"/>
      <c r="R795" s="290"/>
      <c r="S795" s="12"/>
      <c r="T795" s="12"/>
      <c r="U795" s="12"/>
      <c r="V795" s="12"/>
      <c r="W795" s="308"/>
      <c r="X795" s="182"/>
      <c r="Y795" s="12"/>
      <c r="Z795" s="309"/>
    </row>
    <row r="796" spans="14:26">
      <c r="N796" s="297"/>
      <c r="O796" s="239"/>
      <c r="P796" s="50"/>
      <c r="Q796" s="303"/>
      <c r="R796" s="290"/>
      <c r="S796" s="12"/>
      <c r="T796" s="12"/>
      <c r="U796" s="12"/>
      <c r="V796" s="12"/>
      <c r="W796" s="308"/>
      <c r="X796" s="182"/>
      <c r="Y796" s="12"/>
      <c r="Z796" s="309"/>
    </row>
    <row r="797" spans="14:26">
      <c r="N797" s="297"/>
      <c r="O797" s="239"/>
      <c r="P797" s="50"/>
      <c r="Q797" s="303"/>
      <c r="R797" s="290"/>
      <c r="S797" s="12"/>
      <c r="T797" s="12"/>
      <c r="U797" s="12"/>
      <c r="V797" s="12"/>
      <c r="W797" s="308"/>
      <c r="X797" s="182"/>
      <c r="Y797" s="12"/>
      <c r="Z797" s="309"/>
    </row>
    <row r="798" spans="14:26">
      <c r="N798" s="297"/>
      <c r="O798" s="239"/>
      <c r="P798" s="50"/>
      <c r="Q798" s="303"/>
      <c r="R798" s="290"/>
      <c r="S798" s="12"/>
      <c r="T798" s="12"/>
      <c r="U798" s="12"/>
      <c r="V798" s="12"/>
      <c r="W798" s="308"/>
      <c r="X798" s="182"/>
      <c r="Y798" s="12"/>
      <c r="Z798" s="309"/>
    </row>
    <row r="799" spans="14:26">
      <c r="N799" s="297"/>
      <c r="O799" s="239"/>
      <c r="P799" s="50"/>
      <c r="Q799" s="303"/>
      <c r="R799" s="290"/>
      <c r="S799" s="12"/>
      <c r="T799" s="12"/>
      <c r="U799" s="12"/>
      <c r="V799" s="12"/>
      <c r="W799" s="308"/>
      <c r="X799" s="182"/>
      <c r="Y799" s="12"/>
      <c r="Z799" s="309"/>
    </row>
    <row r="800" spans="14:26">
      <c r="N800" s="297"/>
      <c r="O800" s="239"/>
      <c r="P800" s="50"/>
      <c r="Q800" s="303"/>
      <c r="R800" s="290"/>
      <c r="S800" s="12"/>
      <c r="T800" s="12"/>
      <c r="U800" s="12"/>
      <c r="V800" s="12"/>
      <c r="W800" s="308"/>
      <c r="X800" s="182"/>
      <c r="Y800" s="12"/>
      <c r="Z800" s="309"/>
    </row>
    <row r="801" spans="14:26">
      <c r="N801" s="297"/>
      <c r="O801" s="239"/>
      <c r="P801" s="50"/>
      <c r="Q801" s="303"/>
      <c r="R801" s="290"/>
      <c r="S801" s="12"/>
      <c r="T801" s="12"/>
      <c r="U801" s="12"/>
      <c r="V801" s="12"/>
      <c r="W801" s="308"/>
      <c r="X801" s="182"/>
      <c r="Y801" s="12"/>
      <c r="Z801" s="309"/>
    </row>
    <row r="802" spans="14:26">
      <c r="N802" s="297"/>
      <c r="O802" s="239"/>
      <c r="P802" s="50"/>
      <c r="Q802" s="303"/>
      <c r="R802" s="290"/>
      <c r="S802" s="12"/>
      <c r="T802" s="12"/>
      <c r="U802" s="12"/>
      <c r="V802" s="12"/>
      <c r="W802" s="308"/>
      <c r="X802" s="182"/>
      <c r="Y802" s="12"/>
      <c r="Z802" s="309"/>
    </row>
    <row r="803" spans="14:26">
      <c r="N803" s="297"/>
      <c r="O803" s="239"/>
      <c r="P803" s="50"/>
      <c r="Q803" s="303"/>
      <c r="R803" s="290"/>
      <c r="S803" s="12"/>
      <c r="T803" s="12"/>
      <c r="U803" s="12"/>
      <c r="V803" s="12"/>
      <c r="W803" s="308"/>
      <c r="X803" s="182"/>
      <c r="Y803" s="12"/>
      <c r="Z803" s="309"/>
    </row>
    <row r="804" spans="14:26">
      <c r="N804" s="297"/>
      <c r="O804" s="239"/>
      <c r="P804" s="50"/>
      <c r="Q804" s="303"/>
      <c r="R804" s="290"/>
      <c r="S804" s="12"/>
      <c r="T804" s="12"/>
      <c r="U804" s="12"/>
      <c r="V804" s="12"/>
      <c r="W804" s="308"/>
      <c r="X804" s="182"/>
      <c r="Y804" s="12"/>
      <c r="Z804" s="309"/>
    </row>
    <row r="805" spans="14:26">
      <c r="N805" s="297"/>
      <c r="O805" s="239"/>
      <c r="P805" s="50"/>
      <c r="Q805" s="303"/>
      <c r="R805" s="290"/>
      <c r="S805" s="12"/>
      <c r="T805" s="12"/>
      <c r="U805" s="12"/>
      <c r="V805" s="12"/>
      <c r="W805" s="308"/>
      <c r="X805" s="182"/>
      <c r="Y805" s="12"/>
      <c r="Z805" s="309"/>
    </row>
    <row r="806" spans="14:26">
      <c r="N806" s="297"/>
      <c r="O806" s="239"/>
      <c r="P806" s="50"/>
      <c r="Q806" s="303"/>
      <c r="R806" s="290"/>
      <c r="S806" s="12"/>
      <c r="T806" s="12"/>
      <c r="U806" s="12"/>
      <c r="V806" s="12"/>
      <c r="W806" s="308"/>
      <c r="X806" s="182"/>
      <c r="Y806" s="12"/>
      <c r="Z806" s="309"/>
    </row>
    <row r="807" spans="14:26">
      <c r="N807" s="297"/>
      <c r="O807" s="239"/>
      <c r="P807" s="50"/>
      <c r="Q807" s="303"/>
      <c r="R807" s="290"/>
      <c r="S807" s="12"/>
      <c r="T807" s="12"/>
      <c r="U807" s="12"/>
      <c r="V807" s="12"/>
      <c r="W807" s="308"/>
      <c r="X807" s="182"/>
      <c r="Y807" s="12"/>
      <c r="Z807" s="309"/>
    </row>
    <row r="808" spans="14:26">
      <c r="N808" s="297"/>
      <c r="O808" s="239"/>
      <c r="P808" s="50"/>
      <c r="Q808" s="303"/>
      <c r="R808" s="290"/>
      <c r="S808" s="12"/>
      <c r="T808" s="12"/>
      <c r="U808" s="12"/>
      <c r="V808" s="12"/>
      <c r="W808" s="308"/>
      <c r="X808" s="182"/>
      <c r="Y808" s="12"/>
      <c r="Z808" s="309"/>
    </row>
    <row r="809" spans="14:26">
      <c r="N809" s="297"/>
      <c r="O809" s="239"/>
      <c r="P809" s="50"/>
      <c r="Q809" s="303"/>
      <c r="R809" s="290"/>
      <c r="S809" s="12"/>
      <c r="T809" s="12"/>
      <c r="U809" s="12"/>
      <c r="V809" s="12"/>
      <c r="W809" s="308"/>
      <c r="X809" s="182"/>
      <c r="Y809" s="12"/>
      <c r="Z809" s="309"/>
    </row>
    <row r="810" spans="14:26">
      <c r="N810" s="297"/>
      <c r="O810" s="239"/>
      <c r="P810" s="50"/>
      <c r="Q810" s="303"/>
      <c r="R810" s="290"/>
      <c r="S810" s="12"/>
      <c r="T810" s="12"/>
      <c r="U810" s="12"/>
      <c r="V810" s="12"/>
      <c r="W810" s="308"/>
      <c r="X810" s="182"/>
      <c r="Y810" s="12"/>
      <c r="Z810" s="309"/>
    </row>
    <row r="811" spans="14:26">
      <c r="N811" s="297"/>
      <c r="O811" s="239"/>
      <c r="P811" s="50"/>
      <c r="Q811" s="303"/>
      <c r="R811" s="290"/>
      <c r="S811" s="12"/>
      <c r="T811" s="12"/>
      <c r="U811" s="12"/>
      <c r="V811" s="12"/>
      <c r="W811" s="308"/>
      <c r="X811" s="182"/>
      <c r="Y811" s="12"/>
      <c r="Z811" s="309"/>
    </row>
    <row r="812" spans="14:26">
      <c r="N812" s="297"/>
      <c r="O812" s="239"/>
      <c r="P812" s="50"/>
      <c r="Q812" s="303"/>
      <c r="R812" s="290"/>
      <c r="S812" s="12"/>
      <c r="T812" s="12"/>
      <c r="U812" s="12"/>
      <c r="V812" s="12"/>
      <c r="W812" s="308"/>
      <c r="X812" s="182"/>
      <c r="Y812" s="12"/>
      <c r="Z812" s="309"/>
    </row>
    <row r="813" spans="14:26">
      <c r="N813" s="297"/>
      <c r="O813" s="239"/>
      <c r="P813" s="50"/>
      <c r="Q813" s="303"/>
      <c r="R813" s="290"/>
      <c r="S813" s="12"/>
      <c r="T813" s="12"/>
      <c r="U813" s="12"/>
      <c r="V813" s="12"/>
      <c r="W813" s="308"/>
      <c r="X813" s="182"/>
      <c r="Y813" s="12"/>
      <c r="Z813" s="309"/>
    </row>
    <row r="814" spans="14:26">
      <c r="N814" s="297"/>
      <c r="O814" s="239"/>
      <c r="P814" s="50"/>
      <c r="Q814" s="303"/>
      <c r="R814" s="290"/>
      <c r="S814" s="12"/>
      <c r="T814" s="12"/>
      <c r="U814" s="12"/>
      <c r="V814" s="12"/>
      <c r="W814" s="308"/>
      <c r="X814" s="182"/>
      <c r="Y814" s="12"/>
      <c r="Z814" s="309"/>
    </row>
    <row r="815" spans="14:26">
      <c r="N815" s="297"/>
      <c r="O815" s="239"/>
      <c r="P815" s="50"/>
      <c r="Q815" s="303"/>
      <c r="R815" s="290"/>
      <c r="S815" s="12"/>
      <c r="T815" s="12"/>
      <c r="U815" s="12"/>
      <c r="V815" s="12"/>
      <c r="W815" s="308"/>
      <c r="X815" s="182"/>
      <c r="Y815" s="12"/>
      <c r="Z815" s="309"/>
    </row>
    <row r="816" spans="14:26">
      <c r="N816" s="297"/>
      <c r="O816" s="239"/>
      <c r="P816" s="50"/>
      <c r="Q816" s="303"/>
      <c r="R816" s="290"/>
      <c r="S816" s="12"/>
      <c r="T816" s="12"/>
      <c r="U816" s="12"/>
      <c r="V816" s="12"/>
      <c r="W816" s="308"/>
      <c r="X816" s="182"/>
      <c r="Y816" s="12"/>
      <c r="Z816" s="309"/>
    </row>
    <row r="817" spans="14:26">
      <c r="N817" s="297"/>
      <c r="O817" s="239"/>
      <c r="P817" s="50"/>
      <c r="Q817" s="303"/>
      <c r="R817" s="290"/>
      <c r="S817" s="12"/>
      <c r="T817" s="12"/>
      <c r="U817" s="12"/>
      <c r="V817" s="12"/>
      <c r="W817" s="308"/>
      <c r="X817" s="182"/>
      <c r="Y817" s="12"/>
      <c r="Z817" s="309"/>
    </row>
    <row r="818" spans="14:26">
      <c r="N818" s="297"/>
      <c r="O818" s="239"/>
      <c r="P818" s="50"/>
      <c r="Q818" s="303"/>
      <c r="R818" s="290"/>
      <c r="S818" s="12"/>
      <c r="T818" s="12"/>
      <c r="U818" s="12"/>
      <c r="V818" s="12"/>
      <c r="W818" s="308"/>
      <c r="X818" s="182"/>
      <c r="Y818" s="12"/>
      <c r="Z818" s="309"/>
    </row>
    <row r="819" spans="14:26">
      <c r="N819" s="297"/>
      <c r="O819" s="239"/>
      <c r="P819" s="50"/>
      <c r="Q819" s="303"/>
      <c r="R819" s="290"/>
      <c r="S819" s="12"/>
      <c r="T819" s="12"/>
      <c r="U819" s="12"/>
      <c r="V819" s="12"/>
      <c r="W819" s="308"/>
      <c r="X819" s="182"/>
      <c r="Y819" s="12"/>
      <c r="Z819" s="309"/>
    </row>
    <row r="820" spans="14:26">
      <c r="N820" s="297"/>
      <c r="O820" s="239"/>
      <c r="P820" s="50"/>
      <c r="Q820" s="303"/>
      <c r="R820" s="290"/>
      <c r="S820" s="12"/>
      <c r="T820" s="12"/>
      <c r="U820" s="12"/>
      <c r="V820" s="12"/>
      <c r="W820" s="308"/>
      <c r="X820" s="182"/>
      <c r="Y820" s="12"/>
      <c r="Z820" s="309"/>
    </row>
    <row r="821" spans="14:26">
      <c r="N821" s="297"/>
      <c r="O821" s="239"/>
      <c r="P821" s="50"/>
      <c r="Q821" s="303"/>
      <c r="R821" s="290"/>
      <c r="S821" s="12"/>
      <c r="T821" s="12"/>
      <c r="U821" s="12"/>
      <c r="V821" s="12"/>
      <c r="W821" s="308"/>
      <c r="X821" s="182"/>
      <c r="Y821" s="12"/>
      <c r="Z821" s="309"/>
    </row>
    <row r="822" spans="14:26">
      <c r="N822" s="297"/>
      <c r="O822" s="239"/>
      <c r="P822" s="50"/>
      <c r="Q822" s="303"/>
      <c r="R822" s="290"/>
      <c r="S822" s="12"/>
      <c r="T822" s="12"/>
      <c r="U822" s="12"/>
      <c r="V822" s="12"/>
      <c r="W822" s="308"/>
      <c r="X822" s="182"/>
      <c r="Y822" s="12"/>
      <c r="Z822" s="309"/>
    </row>
    <row r="823" spans="14:26">
      <c r="N823" s="297"/>
      <c r="O823" s="239"/>
      <c r="P823" s="50"/>
      <c r="Q823" s="303"/>
      <c r="R823" s="290"/>
      <c r="S823" s="12"/>
      <c r="T823" s="12"/>
      <c r="U823" s="12"/>
      <c r="V823" s="12"/>
      <c r="W823" s="308"/>
      <c r="X823" s="182"/>
      <c r="Y823" s="12"/>
      <c r="Z823" s="309"/>
    </row>
    <row r="824" spans="14:26">
      <c r="N824" s="297"/>
      <c r="O824" s="239"/>
      <c r="P824" s="50"/>
      <c r="Q824" s="303"/>
      <c r="R824" s="290"/>
      <c r="S824" s="12"/>
      <c r="T824" s="12"/>
      <c r="U824" s="12"/>
      <c r="V824" s="12"/>
      <c r="W824" s="308"/>
      <c r="X824" s="182"/>
      <c r="Y824" s="12"/>
      <c r="Z824" s="309"/>
    </row>
    <row r="825" spans="14:26">
      <c r="N825" s="297"/>
      <c r="O825" s="239"/>
      <c r="P825" s="50"/>
      <c r="Q825" s="303"/>
      <c r="R825" s="290"/>
      <c r="S825" s="12"/>
      <c r="T825" s="12"/>
      <c r="U825" s="12"/>
      <c r="V825" s="12"/>
      <c r="W825" s="308"/>
      <c r="X825" s="182"/>
      <c r="Y825" s="12"/>
      <c r="Z825" s="309"/>
    </row>
    <row r="826" spans="14:26">
      <c r="N826" s="297"/>
      <c r="O826" s="239"/>
      <c r="P826" s="50"/>
      <c r="Q826" s="303"/>
      <c r="R826" s="290"/>
      <c r="S826" s="12"/>
      <c r="T826" s="12"/>
      <c r="U826" s="12"/>
      <c r="V826" s="12"/>
      <c r="W826" s="308"/>
      <c r="X826" s="182"/>
      <c r="Y826" s="12"/>
      <c r="Z826" s="309"/>
    </row>
    <row r="827" spans="14:26">
      <c r="N827" s="297"/>
      <c r="O827" s="239"/>
      <c r="P827" s="50"/>
      <c r="Q827" s="303"/>
      <c r="R827" s="290"/>
      <c r="S827" s="12"/>
      <c r="T827" s="12"/>
      <c r="U827" s="12"/>
      <c r="V827" s="12"/>
      <c r="W827" s="308"/>
      <c r="X827" s="182"/>
      <c r="Y827" s="12"/>
      <c r="Z827" s="309"/>
    </row>
    <row r="828" spans="14:26">
      <c r="N828" s="297"/>
      <c r="O828" s="239"/>
      <c r="P828" s="50"/>
      <c r="Q828" s="303"/>
      <c r="R828" s="290"/>
      <c r="S828" s="12"/>
      <c r="T828" s="12"/>
      <c r="U828" s="12"/>
      <c r="V828" s="12"/>
      <c r="W828" s="308"/>
      <c r="X828" s="182"/>
      <c r="Y828" s="12"/>
      <c r="Z828" s="309"/>
    </row>
    <row r="829" spans="14:26">
      <c r="N829" s="297"/>
      <c r="O829" s="239"/>
      <c r="P829" s="50"/>
      <c r="Q829" s="303"/>
      <c r="R829" s="290"/>
      <c r="S829" s="12"/>
      <c r="T829" s="12"/>
      <c r="U829" s="12"/>
      <c r="V829" s="12"/>
      <c r="W829" s="308"/>
      <c r="X829" s="182"/>
      <c r="Y829" s="12"/>
      <c r="Z829" s="309"/>
    </row>
    <row r="830" spans="14:26">
      <c r="N830" s="297"/>
      <c r="O830" s="239"/>
      <c r="P830" s="50"/>
      <c r="Q830" s="303"/>
      <c r="R830" s="290"/>
      <c r="S830" s="12"/>
      <c r="T830" s="12"/>
      <c r="U830" s="12"/>
      <c r="V830" s="12"/>
      <c r="W830" s="308"/>
      <c r="X830" s="182"/>
      <c r="Y830" s="12"/>
      <c r="Z830" s="309"/>
    </row>
    <row r="831" spans="14:26">
      <c r="N831" s="297"/>
      <c r="O831" s="239"/>
      <c r="P831" s="50"/>
      <c r="Q831" s="303"/>
      <c r="R831" s="290"/>
      <c r="S831" s="12"/>
      <c r="T831" s="12"/>
      <c r="U831" s="12"/>
      <c r="V831" s="12"/>
      <c r="W831" s="308"/>
      <c r="X831" s="182"/>
      <c r="Y831" s="12"/>
      <c r="Z831" s="309"/>
    </row>
    <row r="832" spans="14:26">
      <c r="N832" s="297"/>
      <c r="O832" s="239"/>
      <c r="P832" s="50"/>
      <c r="Q832" s="303"/>
      <c r="R832" s="290"/>
      <c r="S832" s="12"/>
      <c r="T832" s="12"/>
      <c r="U832" s="12"/>
      <c r="V832" s="12"/>
      <c r="W832" s="308"/>
      <c r="X832" s="182"/>
      <c r="Y832" s="12"/>
      <c r="Z832" s="309"/>
    </row>
    <row r="833" spans="14:26">
      <c r="N833" s="297"/>
      <c r="O833" s="239"/>
      <c r="P833" s="50"/>
      <c r="Q833" s="303"/>
      <c r="R833" s="290"/>
      <c r="S833" s="12"/>
      <c r="T833" s="12"/>
      <c r="U833" s="12"/>
      <c r="V833" s="12"/>
      <c r="W833" s="308"/>
      <c r="X833" s="182"/>
      <c r="Y833" s="12"/>
      <c r="Z833" s="309"/>
    </row>
    <row r="834" spans="14:26">
      <c r="N834" s="297"/>
      <c r="O834" s="239"/>
      <c r="P834" s="50"/>
      <c r="Q834" s="303"/>
      <c r="R834" s="290"/>
      <c r="S834" s="12"/>
      <c r="T834" s="12"/>
      <c r="U834" s="12"/>
      <c r="V834" s="12"/>
      <c r="W834" s="308"/>
      <c r="X834" s="182"/>
      <c r="Y834" s="12"/>
      <c r="Z834" s="309"/>
    </row>
    <row r="835" spans="14:26">
      <c r="N835" s="297"/>
      <c r="O835" s="239"/>
      <c r="P835" s="50"/>
      <c r="Q835" s="303"/>
      <c r="R835" s="290"/>
      <c r="S835" s="12"/>
      <c r="T835" s="12"/>
      <c r="U835" s="12"/>
      <c r="V835" s="12"/>
      <c r="W835" s="308"/>
      <c r="X835" s="182"/>
      <c r="Y835" s="12"/>
      <c r="Z835" s="309"/>
    </row>
    <row r="836" spans="14:26">
      <c r="N836" s="297"/>
      <c r="O836" s="239"/>
      <c r="P836" s="50"/>
      <c r="Q836" s="303"/>
      <c r="R836" s="290"/>
      <c r="S836" s="12"/>
      <c r="T836" s="12"/>
      <c r="U836" s="12"/>
      <c r="V836" s="12"/>
      <c r="W836" s="308"/>
      <c r="X836" s="182"/>
      <c r="Y836" s="12"/>
      <c r="Z836" s="309"/>
    </row>
    <row r="837" spans="14:26">
      <c r="N837" s="297"/>
      <c r="O837" s="239"/>
      <c r="P837" s="50"/>
      <c r="Q837" s="303"/>
      <c r="R837" s="290"/>
      <c r="S837" s="12"/>
      <c r="T837" s="12"/>
      <c r="U837" s="12"/>
      <c r="V837" s="12"/>
      <c r="W837" s="308"/>
      <c r="X837" s="182"/>
      <c r="Y837" s="12"/>
      <c r="Z837" s="309"/>
    </row>
    <row r="838" spans="14:26">
      <c r="N838" s="297"/>
      <c r="O838" s="239"/>
      <c r="P838" s="50"/>
      <c r="Q838" s="303"/>
      <c r="R838" s="290"/>
      <c r="S838" s="12"/>
      <c r="T838" s="12"/>
      <c r="U838" s="12"/>
      <c r="V838" s="12"/>
      <c r="W838" s="308"/>
      <c r="X838" s="182"/>
      <c r="Y838" s="12"/>
      <c r="Z838" s="309"/>
    </row>
    <row r="839" spans="14:26">
      <c r="N839" s="297"/>
      <c r="O839" s="239"/>
      <c r="P839" s="50"/>
      <c r="Q839" s="303"/>
      <c r="R839" s="290"/>
      <c r="S839" s="12"/>
      <c r="T839" s="12"/>
      <c r="U839" s="12"/>
      <c r="V839" s="12"/>
      <c r="W839" s="308"/>
      <c r="X839" s="182"/>
      <c r="Y839" s="12"/>
      <c r="Z839" s="309"/>
    </row>
    <row r="840" spans="14:26">
      <c r="N840" s="297"/>
      <c r="O840" s="239"/>
      <c r="P840" s="50"/>
      <c r="Q840" s="303"/>
      <c r="R840" s="290"/>
      <c r="S840" s="12"/>
      <c r="T840" s="12"/>
      <c r="U840" s="12"/>
      <c r="V840" s="12"/>
      <c r="W840" s="308"/>
      <c r="X840" s="182"/>
      <c r="Y840" s="12"/>
      <c r="Z840" s="309"/>
    </row>
    <row r="841" spans="14:26">
      <c r="N841" s="297"/>
      <c r="O841" s="239"/>
      <c r="P841" s="50"/>
      <c r="Q841" s="303"/>
      <c r="R841" s="290"/>
      <c r="S841" s="12"/>
      <c r="T841" s="12"/>
      <c r="U841" s="12"/>
      <c r="V841" s="12"/>
      <c r="W841" s="308"/>
      <c r="X841" s="182"/>
      <c r="Y841" s="12"/>
      <c r="Z841" s="309"/>
    </row>
    <row r="842" spans="14:26">
      <c r="N842" s="297"/>
      <c r="O842" s="239"/>
      <c r="P842" s="50"/>
      <c r="Q842" s="303"/>
      <c r="R842" s="290"/>
      <c r="S842" s="12"/>
      <c r="T842" s="12"/>
      <c r="U842" s="12"/>
      <c r="V842" s="12"/>
      <c r="W842" s="308"/>
      <c r="X842" s="182"/>
      <c r="Y842" s="12"/>
      <c r="Z842" s="309"/>
    </row>
    <row r="843" spans="14:26">
      <c r="N843" s="297"/>
      <c r="O843" s="239"/>
      <c r="P843" s="50"/>
      <c r="Q843" s="303"/>
      <c r="R843" s="290"/>
      <c r="S843" s="12"/>
      <c r="T843" s="12"/>
      <c r="U843" s="12"/>
      <c r="V843" s="12"/>
      <c r="W843" s="308"/>
      <c r="X843" s="182"/>
      <c r="Y843" s="12"/>
      <c r="Z843" s="309"/>
    </row>
    <row r="844" spans="14:26">
      <c r="N844" s="297"/>
      <c r="O844" s="239"/>
      <c r="P844" s="50"/>
      <c r="Q844" s="303"/>
      <c r="R844" s="290"/>
      <c r="S844" s="12"/>
      <c r="T844" s="12"/>
      <c r="U844" s="12"/>
      <c r="V844" s="12"/>
      <c r="W844" s="308"/>
      <c r="X844" s="182"/>
      <c r="Y844" s="12"/>
      <c r="Z844" s="309"/>
    </row>
    <row r="845" spans="14:26">
      <c r="N845" s="297"/>
      <c r="O845" s="239"/>
      <c r="P845" s="50"/>
      <c r="Q845" s="303"/>
      <c r="R845" s="290"/>
      <c r="S845" s="12"/>
      <c r="T845" s="12"/>
      <c r="U845" s="12"/>
      <c r="V845" s="12"/>
      <c r="W845" s="308"/>
      <c r="X845" s="182"/>
      <c r="Y845" s="12"/>
      <c r="Z845" s="309"/>
    </row>
    <row r="846" spans="14:26">
      <c r="N846" s="297"/>
      <c r="O846" s="239"/>
      <c r="P846" s="50"/>
      <c r="Q846" s="303"/>
      <c r="R846" s="290"/>
      <c r="S846" s="12"/>
      <c r="T846" s="12"/>
      <c r="U846" s="12"/>
      <c r="V846" s="12"/>
      <c r="W846" s="308"/>
      <c r="X846" s="182"/>
      <c r="Y846" s="12"/>
      <c r="Z846" s="309"/>
    </row>
    <row r="847" spans="14:26">
      <c r="N847" s="297"/>
      <c r="O847" s="239"/>
      <c r="P847" s="50"/>
      <c r="Q847" s="303"/>
      <c r="R847" s="290"/>
      <c r="S847" s="12"/>
      <c r="T847" s="12"/>
      <c r="U847" s="12"/>
      <c r="V847" s="12"/>
      <c r="W847" s="308"/>
      <c r="X847" s="182"/>
      <c r="Y847" s="12"/>
      <c r="Z847" s="309"/>
    </row>
    <row r="848" spans="14:26">
      <c r="N848" s="297"/>
      <c r="O848" s="239"/>
      <c r="P848" s="50"/>
      <c r="Q848" s="303"/>
      <c r="R848" s="290"/>
      <c r="S848" s="12"/>
      <c r="T848" s="12"/>
      <c r="U848" s="12"/>
      <c r="V848" s="12"/>
      <c r="W848" s="308"/>
      <c r="X848" s="182"/>
      <c r="Y848" s="12"/>
      <c r="Z848" s="309"/>
    </row>
    <row r="849" spans="14:26">
      <c r="N849" s="297"/>
      <c r="O849" s="239"/>
      <c r="P849" s="50"/>
      <c r="Q849" s="303"/>
      <c r="R849" s="290"/>
      <c r="S849" s="12"/>
      <c r="T849" s="12"/>
      <c r="U849" s="12"/>
      <c r="V849" s="12"/>
      <c r="W849" s="308"/>
      <c r="X849" s="182"/>
      <c r="Y849" s="12"/>
      <c r="Z849" s="309"/>
    </row>
    <row r="850" spans="14:26">
      <c r="N850" s="297"/>
      <c r="O850" s="239"/>
      <c r="P850" s="50"/>
      <c r="Q850" s="303"/>
      <c r="R850" s="290"/>
      <c r="S850" s="12"/>
      <c r="T850" s="12"/>
      <c r="U850" s="12"/>
      <c r="V850" s="12"/>
      <c r="W850" s="308"/>
      <c r="X850" s="182"/>
      <c r="Y850" s="12"/>
      <c r="Z850" s="309"/>
    </row>
    <row r="851" spans="14:26">
      <c r="N851" s="297"/>
      <c r="O851" s="239"/>
      <c r="P851" s="50"/>
      <c r="Q851" s="303"/>
      <c r="R851" s="290"/>
      <c r="S851" s="12"/>
      <c r="T851" s="12"/>
      <c r="U851" s="12"/>
      <c r="V851" s="12"/>
      <c r="W851" s="308"/>
      <c r="X851" s="182"/>
      <c r="Y851" s="12"/>
      <c r="Z851" s="309"/>
    </row>
    <row r="852" spans="14:26">
      <c r="N852" s="297"/>
      <c r="O852" s="239"/>
      <c r="P852" s="50"/>
      <c r="Q852" s="303"/>
      <c r="R852" s="290"/>
      <c r="S852" s="12"/>
      <c r="T852" s="12"/>
      <c r="U852" s="12"/>
      <c r="V852" s="12"/>
      <c r="W852" s="308"/>
      <c r="X852" s="182"/>
      <c r="Y852" s="12"/>
      <c r="Z852" s="309"/>
    </row>
    <row r="853" spans="14:26">
      <c r="N853" s="297"/>
      <c r="O853" s="239"/>
      <c r="P853" s="50"/>
      <c r="Q853" s="303"/>
      <c r="R853" s="290"/>
      <c r="S853" s="12"/>
      <c r="T853" s="12"/>
      <c r="U853" s="12"/>
      <c r="V853" s="12"/>
      <c r="W853" s="308"/>
      <c r="X853" s="182"/>
      <c r="Y853" s="12"/>
      <c r="Z853" s="309"/>
    </row>
    <row r="854" spans="14:26">
      <c r="N854" s="297"/>
      <c r="O854" s="239"/>
      <c r="P854" s="50"/>
      <c r="Q854" s="303"/>
      <c r="R854" s="290"/>
      <c r="S854" s="12"/>
      <c r="T854" s="12"/>
      <c r="U854" s="12"/>
      <c r="V854" s="12"/>
      <c r="W854" s="308"/>
      <c r="X854" s="182"/>
      <c r="Y854" s="12"/>
      <c r="Z854" s="309"/>
    </row>
    <row r="855" spans="14:26">
      <c r="N855" s="297"/>
      <c r="O855" s="239"/>
      <c r="P855" s="50"/>
      <c r="Q855" s="303"/>
      <c r="R855" s="290"/>
      <c r="S855" s="12"/>
      <c r="T855" s="12"/>
      <c r="U855" s="12"/>
      <c r="V855" s="12"/>
      <c r="W855" s="308"/>
      <c r="X855" s="182"/>
      <c r="Y855" s="12"/>
      <c r="Z855" s="309"/>
    </row>
    <row r="856" spans="14:26">
      <c r="N856" s="297"/>
      <c r="O856" s="239"/>
      <c r="P856" s="50"/>
      <c r="Q856" s="303"/>
      <c r="R856" s="290"/>
      <c r="S856" s="12"/>
      <c r="T856" s="12"/>
      <c r="U856" s="12"/>
      <c r="V856" s="12"/>
      <c r="W856" s="308"/>
      <c r="X856" s="182"/>
      <c r="Y856" s="12"/>
      <c r="Z856" s="309"/>
    </row>
    <row r="857" spans="14:26">
      <c r="N857" s="297"/>
      <c r="O857" s="239"/>
      <c r="P857" s="50"/>
      <c r="Q857" s="303"/>
      <c r="R857" s="290"/>
      <c r="S857" s="12"/>
      <c r="T857" s="12"/>
      <c r="U857" s="12"/>
      <c r="V857" s="12"/>
      <c r="W857" s="308"/>
      <c r="X857" s="182"/>
      <c r="Y857" s="12"/>
      <c r="Z857" s="309"/>
    </row>
    <row r="858" spans="14:26">
      <c r="N858" s="297"/>
      <c r="O858" s="239"/>
      <c r="P858" s="50"/>
      <c r="Q858" s="303"/>
      <c r="R858" s="290"/>
      <c r="S858" s="12"/>
      <c r="T858" s="12"/>
      <c r="U858" s="12"/>
      <c r="V858" s="12"/>
      <c r="W858" s="308"/>
      <c r="X858" s="182"/>
      <c r="Y858" s="12"/>
      <c r="Z858" s="309"/>
    </row>
    <row r="859" spans="14:26">
      <c r="N859" s="297"/>
      <c r="O859" s="239"/>
      <c r="P859" s="50"/>
      <c r="Q859" s="303"/>
      <c r="R859" s="290"/>
      <c r="S859" s="12"/>
      <c r="T859" s="12"/>
      <c r="U859" s="12"/>
      <c r="V859" s="12"/>
      <c r="W859" s="308"/>
      <c r="X859" s="182"/>
      <c r="Y859" s="12"/>
      <c r="Z859" s="309"/>
    </row>
    <row r="860" spans="14:26">
      <c r="N860" s="297"/>
      <c r="O860" s="239"/>
      <c r="P860" s="50"/>
      <c r="Q860" s="303"/>
      <c r="R860" s="290"/>
      <c r="S860" s="12"/>
      <c r="T860" s="12"/>
      <c r="U860" s="12"/>
      <c r="V860" s="12"/>
      <c r="W860" s="308"/>
      <c r="X860" s="182"/>
      <c r="Y860" s="12"/>
      <c r="Z860" s="309"/>
    </row>
    <row r="861" spans="14:26">
      <c r="N861" s="297"/>
      <c r="O861" s="239"/>
      <c r="P861" s="50"/>
      <c r="Q861" s="303"/>
      <c r="R861" s="290"/>
      <c r="S861" s="12"/>
      <c r="T861" s="12"/>
      <c r="U861" s="12"/>
      <c r="V861" s="12"/>
      <c r="W861" s="308"/>
      <c r="X861" s="182"/>
      <c r="Y861" s="12"/>
      <c r="Z861" s="309"/>
    </row>
    <row r="862" spans="14:26">
      <c r="N862" s="297"/>
      <c r="O862" s="239"/>
      <c r="P862" s="50"/>
      <c r="Q862" s="303"/>
      <c r="R862" s="290"/>
      <c r="S862" s="12"/>
      <c r="T862" s="12"/>
      <c r="U862" s="12"/>
      <c r="V862" s="12"/>
      <c r="W862" s="308"/>
      <c r="X862" s="182"/>
      <c r="Y862" s="12"/>
      <c r="Z862" s="309"/>
    </row>
    <row r="863" spans="14:26">
      <c r="N863" s="297"/>
      <c r="O863" s="239"/>
      <c r="P863" s="50"/>
      <c r="Q863" s="303"/>
      <c r="R863" s="290"/>
      <c r="S863" s="12"/>
      <c r="T863" s="12"/>
      <c r="U863" s="12"/>
      <c r="V863" s="12"/>
      <c r="W863" s="308"/>
      <c r="X863" s="182"/>
      <c r="Y863" s="12"/>
      <c r="Z863" s="309"/>
    </row>
    <row r="864" spans="14:26">
      <c r="N864" s="297"/>
      <c r="O864" s="239"/>
      <c r="P864" s="50"/>
      <c r="Q864" s="303"/>
      <c r="R864" s="290"/>
      <c r="S864" s="12"/>
      <c r="T864" s="12"/>
      <c r="U864" s="12"/>
      <c r="V864" s="12"/>
      <c r="W864" s="308"/>
      <c r="X864" s="182"/>
      <c r="Y864" s="12"/>
      <c r="Z864" s="309"/>
    </row>
    <row r="865" spans="14:26">
      <c r="N865" s="297"/>
      <c r="O865" s="239"/>
      <c r="P865" s="50"/>
      <c r="Q865" s="303"/>
      <c r="R865" s="290"/>
      <c r="S865" s="12"/>
      <c r="T865" s="12"/>
      <c r="U865" s="12"/>
      <c r="V865" s="12"/>
      <c r="W865" s="308"/>
      <c r="X865" s="182"/>
      <c r="Y865" s="12"/>
      <c r="Z865" s="309"/>
    </row>
    <row r="866" spans="14:26">
      <c r="N866" s="297"/>
      <c r="O866" s="239"/>
      <c r="P866" s="50"/>
      <c r="Q866" s="303"/>
      <c r="R866" s="290"/>
      <c r="S866" s="12"/>
      <c r="T866" s="12"/>
      <c r="U866" s="12"/>
      <c r="V866" s="12"/>
      <c r="W866" s="308"/>
      <c r="X866" s="182"/>
      <c r="Y866" s="12"/>
      <c r="Z866" s="309"/>
    </row>
    <row r="867" spans="14:26">
      <c r="N867" s="297"/>
      <c r="O867" s="239"/>
      <c r="P867" s="50"/>
      <c r="Q867" s="303"/>
      <c r="R867" s="290"/>
      <c r="S867" s="12"/>
      <c r="T867" s="12"/>
      <c r="U867" s="12"/>
      <c r="V867" s="12"/>
      <c r="W867" s="308"/>
      <c r="X867" s="182"/>
      <c r="Y867" s="12"/>
      <c r="Z867" s="309"/>
    </row>
    <row r="868" spans="14:26">
      <c r="N868" s="297"/>
      <c r="O868" s="239"/>
      <c r="P868" s="50"/>
      <c r="Q868" s="303"/>
      <c r="R868" s="290"/>
      <c r="S868" s="12"/>
      <c r="T868" s="12"/>
      <c r="U868" s="12"/>
      <c r="V868" s="12"/>
      <c r="W868" s="308"/>
      <c r="X868" s="182"/>
      <c r="Y868" s="12"/>
      <c r="Z868" s="309"/>
    </row>
    <row r="869" spans="14:26">
      <c r="N869" s="297"/>
      <c r="O869" s="239"/>
      <c r="P869" s="50"/>
      <c r="Q869" s="303"/>
      <c r="R869" s="290"/>
      <c r="S869" s="12"/>
      <c r="T869" s="12"/>
      <c r="U869" s="12"/>
      <c r="V869" s="12"/>
      <c r="W869" s="308"/>
      <c r="X869" s="182"/>
      <c r="Y869" s="12"/>
      <c r="Z869" s="309"/>
    </row>
    <row r="870" spans="14:26">
      <c r="N870" s="297"/>
      <c r="O870" s="239"/>
      <c r="P870" s="50"/>
      <c r="Q870" s="303"/>
      <c r="R870" s="290"/>
      <c r="S870" s="12"/>
      <c r="T870" s="12"/>
      <c r="U870" s="12"/>
      <c r="V870" s="12"/>
      <c r="W870" s="308"/>
      <c r="X870" s="182"/>
      <c r="Y870" s="12"/>
      <c r="Z870" s="309"/>
    </row>
    <row r="871" spans="14:26">
      <c r="N871" s="297"/>
      <c r="O871" s="239"/>
      <c r="P871" s="50"/>
      <c r="Q871" s="303"/>
      <c r="R871" s="290"/>
      <c r="S871" s="12"/>
      <c r="T871" s="12"/>
      <c r="U871" s="12"/>
      <c r="V871" s="12"/>
      <c r="W871" s="308"/>
      <c r="X871" s="182"/>
      <c r="Y871" s="12"/>
      <c r="Z871" s="309"/>
    </row>
    <row r="872" spans="14:26">
      <c r="N872" s="297"/>
      <c r="O872" s="239"/>
      <c r="P872" s="50"/>
      <c r="Q872" s="303"/>
      <c r="R872" s="290"/>
      <c r="S872" s="12"/>
      <c r="T872" s="12"/>
      <c r="U872" s="12"/>
      <c r="V872" s="12"/>
      <c r="W872" s="308"/>
      <c r="X872" s="182"/>
      <c r="Y872" s="12"/>
      <c r="Z872" s="309"/>
    </row>
    <row r="873" spans="14:26">
      <c r="N873" s="297"/>
      <c r="O873" s="239"/>
      <c r="P873" s="50"/>
      <c r="Q873" s="303"/>
      <c r="R873" s="290"/>
      <c r="S873" s="12"/>
      <c r="T873" s="12"/>
      <c r="U873" s="12"/>
      <c r="V873" s="12"/>
      <c r="W873" s="308"/>
      <c r="X873" s="182"/>
      <c r="Y873" s="12"/>
      <c r="Z873" s="309"/>
    </row>
    <row r="874" spans="14:26">
      <c r="N874" s="297"/>
      <c r="O874" s="239"/>
      <c r="P874" s="50"/>
      <c r="Q874" s="303"/>
      <c r="R874" s="290"/>
      <c r="S874" s="12"/>
      <c r="T874" s="12"/>
      <c r="U874" s="12"/>
      <c r="V874" s="12"/>
      <c r="W874" s="308"/>
      <c r="X874" s="182"/>
      <c r="Y874" s="12"/>
      <c r="Z874" s="309"/>
    </row>
    <row r="875" spans="14:26">
      <c r="N875" s="297"/>
      <c r="O875" s="239"/>
      <c r="P875" s="50"/>
      <c r="Q875" s="303"/>
      <c r="R875" s="290"/>
      <c r="S875" s="12"/>
      <c r="T875" s="12"/>
      <c r="U875" s="12"/>
      <c r="V875" s="12"/>
      <c r="W875" s="308"/>
      <c r="X875" s="182"/>
      <c r="Y875" s="12"/>
      <c r="Z875" s="309"/>
    </row>
    <row r="876" spans="14:26">
      <c r="N876" s="297"/>
      <c r="O876" s="239"/>
      <c r="P876" s="50"/>
      <c r="Q876" s="303"/>
      <c r="R876" s="290"/>
      <c r="S876" s="12"/>
      <c r="T876" s="12"/>
      <c r="U876" s="12"/>
      <c r="V876" s="12"/>
      <c r="W876" s="308"/>
      <c r="X876" s="182"/>
      <c r="Y876" s="12"/>
      <c r="Z876" s="309"/>
    </row>
    <row r="877" spans="14:26">
      <c r="N877" s="297"/>
      <c r="O877" s="239"/>
      <c r="P877" s="50"/>
      <c r="Q877" s="303"/>
      <c r="R877" s="290"/>
      <c r="S877" s="12"/>
      <c r="T877" s="12"/>
      <c r="U877" s="12"/>
      <c r="V877" s="12"/>
      <c r="W877" s="308"/>
      <c r="X877" s="182"/>
      <c r="Y877" s="12"/>
      <c r="Z877" s="309"/>
    </row>
    <row r="878" spans="14:26">
      <c r="N878" s="297"/>
      <c r="O878" s="239"/>
      <c r="P878" s="50"/>
      <c r="Q878" s="303"/>
      <c r="R878" s="290"/>
      <c r="S878" s="12"/>
      <c r="T878" s="12"/>
      <c r="U878" s="12"/>
      <c r="V878" s="12"/>
      <c r="W878" s="308"/>
      <c r="X878" s="182"/>
      <c r="Y878" s="12"/>
      <c r="Z878" s="309"/>
    </row>
    <row r="879" spans="14:26">
      <c r="N879" s="297"/>
      <c r="O879" s="239"/>
      <c r="P879" s="50"/>
      <c r="Q879" s="303"/>
      <c r="R879" s="290"/>
      <c r="S879" s="12"/>
      <c r="T879" s="12"/>
      <c r="U879" s="12"/>
      <c r="V879" s="12"/>
      <c r="W879" s="308"/>
      <c r="X879" s="182"/>
      <c r="Y879" s="12"/>
      <c r="Z879" s="309"/>
    </row>
    <row r="880" spans="14:26">
      <c r="N880" s="297"/>
      <c r="O880" s="239"/>
      <c r="P880" s="50"/>
      <c r="Q880" s="303"/>
      <c r="R880" s="290"/>
      <c r="S880" s="12"/>
      <c r="T880" s="12"/>
      <c r="U880" s="12"/>
      <c r="V880" s="12"/>
      <c r="W880" s="308"/>
      <c r="X880" s="182"/>
      <c r="Y880" s="12"/>
      <c r="Z880" s="309"/>
    </row>
    <row r="881" spans="14:26">
      <c r="N881" s="297"/>
      <c r="O881" s="239"/>
      <c r="P881" s="50"/>
      <c r="Q881" s="303"/>
      <c r="R881" s="290"/>
      <c r="S881" s="12"/>
      <c r="T881" s="12"/>
      <c r="U881" s="12"/>
      <c r="V881" s="12"/>
      <c r="W881" s="308"/>
      <c r="X881" s="182"/>
      <c r="Y881" s="12"/>
      <c r="Z881" s="309"/>
    </row>
    <row r="882" spans="14:26">
      <c r="N882" s="297"/>
      <c r="O882" s="239"/>
      <c r="P882" s="50"/>
      <c r="Q882" s="303"/>
      <c r="R882" s="290"/>
      <c r="S882" s="12"/>
      <c r="T882" s="12"/>
      <c r="U882" s="12"/>
      <c r="V882" s="12"/>
      <c r="W882" s="308"/>
      <c r="X882" s="182"/>
      <c r="Y882" s="12"/>
      <c r="Z882" s="309"/>
    </row>
    <row r="883" spans="14:26">
      <c r="N883" s="297"/>
      <c r="O883" s="239"/>
      <c r="P883" s="50"/>
      <c r="Q883" s="303"/>
      <c r="R883" s="290"/>
      <c r="S883" s="12"/>
      <c r="T883" s="12"/>
      <c r="U883" s="12"/>
      <c r="V883" s="12"/>
      <c r="W883" s="308"/>
      <c r="X883" s="182"/>
      <c r="Y883" s="12"/>
      <c r="Z883" s="309"/>
    </row>
    <row r="884" spans="14:26">
      <c r="N884" s="297"/>
      <c r="O884" s="239"/>
      <c r="P884" s="50"/>
      <c r="Q884" s="303"/>
      <c r="R884" s="290"/>
      <c r="S884" s="12"/>
      <c r="T884" s="12"/>
      <c r="U884" s="12"/>
      <c r="V884" s="12"/>
      <c r="W884" s="308"/>
      <c r="X884" s="182"/>
      <c r="Y884" s="12"/>
      <c r="Z884" s="309"/>
    </row>
    <row r="885" spans="14:26">
      <c r="N885" s="297"/>
      <c r="O885" s="239"/>
      <c r="P885" s="50"/>
      <c r="Q885" s="303"/>
      <c r="R885" s="290"/>
      <c r="S885" s="12"/>
      <c r="T885" s="12"/>
      <c r="U885" s="12"/>
      <c r="V885" s="12"/>
      <c r="W885" s="308"/>
      <c r="X885" s="182"/>
      <c r="Y885" s="12"/>
      <c r="Z885" s="309"/>
    </row>
    <row r="886" spans="14:26">
      <c r="N886" s="297"/>
      <c r="O886" s="239"/>
      <c r="P886" s="50"/>
      <c r="Q886" s="303"/>
      <c r="R886" s="290"/>
      <c r="S886" s="12"/>
      <c r="T886" s="12"/>
      <c r="U886" s="12"/>
      <c r="V886" s="12"/>
      <c r="W886" s="308"/>
      <c r="X886" s="182"/>
      <c r="Y886" s="12"/>
      <c r="Z886" s="309"/>
    </row>
    <row r="887" spans="14:26">
      <c r="N887" s="297"/>
      <c r="O887" s="239"/>
      <c r="P887" s="50"/>
      <c r="Q887" s="303"/>
      <c r="R887" s="290"/>
      <c r="S887" s="12"/>
      <c r="T887" s="12"/>
      <c r="U887" s="12"/>
      <c r="V887" s="12"/>
      <c r="W887" s="308"/>
      <c r="X887" s="182"/>
      <c r="Y887" s="12"/>
      <c r="Z887" s="309"/>
    </row>
    <row r="888" spans="14:26">
      <c r="N888" s="297"/>
      <c r="O888" s="239"/>
      <c r="P888" s="50"/>
      <c r="Q888" s="303"/>
      <c r="R888" s="290"/>
      <c r="S888" s="12"/>
      <c r="T888" s="12"/>
      <c r="U888" s="12"/>
      <c r="V888" s="12"/>
      <c r="W888" s="308"/>
      <c r="X888" s="182"/>
      <c r="Y888" s="12"/>
      <c r="Z888" s="309"/>
    </row>
    <row r="889" spans="14:26">
      <c r="N889" s="297"/>
      <c r="O889" s="239"/>
      <c r="P889" s="50"/>
      <c r="Q889" s="303"/>
      <c r="R889" s="290"/>
      <c r="S889" s="12"/>
      <c r="T889" s="12"/>
      <c r="U889" s="12"/>
      <c r="V889" s="12"/>
      <c r="W889" s="308"/>
      <c r="X889" s="182"/>
      <c r="Y889" s="12"/>
      <c r="Z889" s="309"/>
    </row>
    <row r="890" spans="14:26">
      <c r="N890" s="297"/>
      <c r="O890" s="239"/>
      <c r="P890" s="50"/>
      <c r="Q890" s="303"/>
      <c r="R890" s="290"/>
      <c r="S890" s="12"/>
      <c r="T890" s="12"/>
      <c r="U890" s="12"/>
      <c r="V890" s="12"/>
      <c r="W890" s="308"/>
      <c r="X890" s="182"/>
      <c r="Y890" s="12"/>
      <c r="Z890" s="309"/>
    </row>
    <row r="891" spans="14:26">
      <c r="N891" s="297"/>
      <c r="O891" s="239"/>
      <c r="P891" s="50"/>
      <c r="Q891" s="303"/>
      <c r="R891" s="290"/>
      <c r="S891" s="12"/>
      <c r="T891" s="12"/>
      <c r="U891" s="12"/>
      <c r="V891" s="12"/>
      <c r="W891" s="308"/>
      <c r="X891" s="182"/>
      <c r="Y891" s="12"/>
      <c r="Z891" s="309"/>
    </row>
    <row r="892" spans="14:26">
      <c r="N892" s="297"/>
      <c r="O892" s="239"/>
      <c r="P892" s="50"/>
      <c r="Q892" s="303"/>
      <c r="R892" s="290"/>
      <c r="S892" s="12"/>
      <c r="T892" s="12"/>
      <c r="U892" s="12"/>
      <c r="V892" s="12"/>
      <c r="W892" s="308"/>
      <c r="X892" s="182"/>
      <c r="Y892" s="12"/>
      <c r="Z892" s="309"/>
    </row>
    <row r="893" spans="14:26">
      <c r="N893" s="297"/>
      <c r="O893" s="239"/>
      <c r="P893" s="50"/>
      <c r="Q893" s="303"/>
      <c r="R893" s="290"/>
      <c r="S893" s="12"/>
      <c r="T893" s="12"/>
      <c r="U893" s="12"/>
      <c r="V893" s="12"/>
      <c r="W893" s="308"/>
      <c r="X893" s="182"/>
      <c r="Y893" s="12"/>
      <c r="Z893" s="309"/>
    </row>
    <row r="894" spans="14:26">
      <c r="N894" s="297"/>
      <c r="O894" s="239"/>
      <c r="P894" s="50"/>
      <c r="Q894" s="303"/>
      <c r="R894" s="290"/>
      <c r="S894" s="12"/>
      <c r="T894" s="12"/>
      <c r="U894" s="12"/>
      <c r="V894" s="12"/>
      <c r="W894" s="308"/>
      <c r="X894" s="182"/>
      <c r="Y894" s="12"/>
      <c r="Z894" s="309"/>
    </row>
    <row r="895" spans="14:26">
      <c r="N895" s="297"/>
      <c r="O895" s="239"/>
      <c r="P895" s="50"/>
      <c r="Q895" s="303"/>
      <c r="R895" s="290"/>
      <c r="S895" s="12"/>
      <c r="T895" s="12"/>
      <c r="U895" s="12"/>
      <c r="V895" s="12"/>
      <c r="W895" s="308"/>
      <c r="X895" s="182"/>
      <c r="Y895" s="12"/>
      <c r="Z895" s="309"/>
    </row>
    <row r="896" spans="14:26">
      <c r="N896" s="297"/>
      <c r="O896" s="239"/>
      <c r="P896" s="50"/>
      <c r="Q896" s="303"/>
      <c r="R896" s="290"/>
      <c r="S896" s="12"/>
      <c r="T896" s="12"/>
      <c r="U896" s="12"/>
      <c r="V896" s="12"/>
      <c r="W896" s="308"/>
      <c r="X896" s="182"/>
      <c r="Y896" s="12"/>
      <c r="Z896" s="309"/>
    </row>
    <row r="897" spans="14:26">
      <c r="N897" s="297"/>
      <c r="O897" s="239"/>
      <c r="P897" s="50"/>
      <c r="Q897" s="303"/>
      <c r="R897" s="290"/>
      <c r="S897" s="12"/>
      <c r="T897" s="12"/>
      <c r="U897" s="12"/>
      <c r="V897" s="12"/>
      <c r="W897" s="308"/>
      <c r="X897" s="182"/>
      <c r="Y897" s="12"/>
      <c r="Z897" s="309"/>
    </row>
    <row r="898" spans="14:26">
      <c r="N898" s="297"/>
      <c r="O898" s="239"/>
      <c r="P898" s="50"/>
      <c r="Q898" s="303"/>
      <c r="R898" s="290"/>
      <c r="S898" s="12"/>
      <c r="T898" s="12"/>
      <c r="U898" s="12"/>
      <c r="V898" s="12"/>
      <c r="W898" s="308"/>
      <c r="X898" s="182"/>
      <c r="Y898" s="12"/>
      <c r="Z898" s="309"/>
    </row>
    <row r="899" spans="14:26">
      <c r="N899" s="297"/>
      <c r="O899" s="239"/>
      <c r="P899" s="50"/>
      <c r="Q899" s="303"/>
      <c r="R899" s="290"/>
      <c r="S899" s="12"/>
      <c r="T899" s="12"/>
      <c r="U899" s="12"/>
      <c r="V899" s="12"/>
      <c r="W899" s="308"/>
      <c r="X899" s="182"/>
      <c r="Y899" s="12"/>
      <c r="Z899" s="309"/>
    </row>
    <row r="900" spans="14:26">
      <c r="N900" s="297"/>
      <c r="O900" s="239"/>
      <c r="P900" s="50"/>
      <c r="Q900" s="303"/>
      <c r="R900" s="290"/>
      <c r="S900" s="12"/>
      <c r="T900" s="12"/>
      <c r="U900" s="12"/>
      <c r="V900" s="12"/>
      <c r="W900" s="308"/>
      <c r="X900" s="182"/>
      <c r="Y900" s="12"/>
      <c r="Z900" s="309"/>
    </row>
    <row r="901" spans="14:26">
      <c r="N901" s="297"/>
      <c r="O901" s="239"/>
      <c r="P901" s="50"/>
      <c r="Q901" s="303"/>
      <c r="R901" s="290"/>
      <c r="S901" s="12"/>
      <c r="T901" s="12"/>
      <c r="U901" s="12"/>
      <c r="V901" s="12"/>
      <c r="W901" s="308"/>
      <c r="X901" s="182"/>
      <c r="Y901" s="12"/>
      <c r="Z901" s="309"/>
    </row>
    <row r="902" spans="14:26">
      <c r="N902" s="297"/>
      <c r="O902" s="239"/>
      <c r="P902" s="50"/>
      <c r="Q902" s="303"/>
      <c r="R902" s="290"/>
      <c r="S902" s="12"/>
      <c r="T902" s="12"/>
      <c r="U902" s="12"/>
      <c r="V902" s="12"/>
      <c r="W902" s="308"/>
      <c r="X902" s="182"/>
      <c r="Y902" s="12"/>
      <c r="Z902" s="309"/>
    </row>
    <row r="903" spans="14:26">
      <c r="N903" s="297"/>
      <c r="O903" s="239"/>
      <c r="P903" s="50"/>
      <c r="Q903" s="303"/>
      <c r="R903" s="290"/>
      <c r="S903" s="12"/>
      <c r="T903" s="12"/>
      <c r="U903" s="12"/>
      <c r="V903" s="12"/>
      <c r="W903" s="308"/>
      <c r="X903" s="182"/>
      <c r="Y903" s="12"/>
      <c r="Z903" s="309"/>
    </row>
    <row r="904" spans="14:26">
      <c r="N904" s="297"/>
      <c r="O904" s="239"/>
      <c r="P904" s="50"/>
      <c r="Q904" s="303"/>
      <c r="R904" s="290"/>
      <c r="S904" s="12"/>
      <c r="T904" s="12"/>
      <c r="U904" s="12"/>
      <c r="V904" s="12"/>
      <c r="W904" s="308"/>
      <c r="X904" s="182"/>
      <c r="Y904" s="12"/>
      <c r="Z904" s="309"/>
    </row>
    <row r="905" spans="14:26">
      <c r="N905" s="297"/>
      <c r="O905" s="239"/>
      <c r="P905" s="50"/>
      <c r="Q905" s="303"/>
      <c r="R905" s="290"/>
      <c r="S905" s="12"/>
      <c r="T905" s="12"/>
      <c r="U905" s="12"/>
      <c r="V905" s="12"/>
      <c r="W905" s="308"/>
      <c r="X905" s="182"/>
      <c r="Y905" s="12"/>
      <c r="Z905" s="309"/>
    </row>
    <row r="906" spans="14:26">
      <c r="N906" s="297"/>
      <c r="O906" s="239"/>
      <c r="P906" s="50"/>
      <c r="Q906" s="303"/>
      <c r="R906" s="290"/>
      <c r="S906" s="12"/>
      <c r="T906" s="12"/>
      <c r="U906" s="12"/>
      <c r="V906" s="12"/>
      <c r="W906" s="308"/>
      <c r="X906" s="182"/>
      <c r="Y906" s="12"/>
      <c r="Z906" s="309"/>
    </row>
    <row r="907" spans="14:26">
      <c r="N907" s="297"/>
      <c r="O907" s="239"/>
      <c r="P907" s="50"/>
      <c r="Q907" s="303"/>
      <c r="R907" s="290"/>
      <c r="S907" s="12"/>
      <c r="T907" s="12"/>
      <c r="U907" s="12"/>
      <c r="V907" s="12"/>
      <c r="W907" s="308"/>
      <c r="X907" s="182"/>
      <c r="Y907" s="12"/>
      <c r="Z907" s="309"/>
    </row>
    <row r="908" spans="14:26">
      <c r="N908" s="297"/>
      <c r="O908" s="239"/>
      <c r="P908" s="50"/>
      <c r="Q908" s="303"/>
      <c r="R908" s="290"/>
      <c r="S908" s="12"/>
      <c r="T908" s="12"/>
      <c r="U908" s="12"/>
      <c r="V908" s="12"/>
      <c r="W908" s="308"/>
      <c r="X908" s="182"/>
      <c r="Y908" s="12"/>
      <c r="Z908" s="309"/>
    </row>
    <row r="909" spans="14:26">
      <c r="N909" s="297"/>
      <c r="O909" s="239"/>
      <c r="P909" s="50"/>
      <c r="Q909" s="303"/>
      <c r="R909" s="290"/>
      <c r="S909" s="12"/>
      <c r="T909" s="12"/>
      <c r="U909" s="12"/>
      <c r="V909" s="12"/>
      <c r="W909" s="308"/>
      <c r="X909" s="182"/>
      <c r="Y909" s="12"/>
      <c r="Z909" s="309"/>
    </row>
    <row r="910" spans="14:26">
      <c r="N910" s="297"/>
      <c r="O910" s="239"/>
      <c r="P910" s="50"/>
      <c r="Q910" s="303"/>
      <c r="R910" s="290"/>
      <c r="S910" s="12"/>
      <c r="T910" s="12"/>
      <c r="U910" s="12"/>
      <c r="V910" s="12"/>
      <c r="W910" s="308"/>
      <c r="X910" s="182"/>
      <c r="Y910" s="12"/>
      <c r="Z910" s="309"/>
    </row>
    <row r="911" spans="14:26">
      <c r="N911" s="297"/>
      <c r="O911" s="239"/>
      <c r="P911" s="50"/>
      <c r="Q911" s="303"/>
      <c r="R911" s="290"/>
      <c r="S911" s="12"/>
      <c r="T911" s="12"/>
      <c r="U911" s="12"/>
      <c r="V911" s="12"/>
      <c r="W911" s="308"/>
      <c r="X911" s="182"/>
      <c r="Y911" s="12"/>
      <c r="Z911" s="309"/>
    </row>
    <row r="912" spans="14:26">
      <c r="N912" s="297"/>
      <c r="O912" s="239"/>
      <c r="P912" s="50"/>
      <c r="Q912" s="303"/>
      <c r="R912" s="290"/>
      <c r="S912" s="12"/>
      <c r="T912" s="12"/>
      <c r="U912" s="12"/>
      <c r="V912" s="12"/>
      <c r="W912" s="308"/>
      <c r="X912" s="182"/>
      <c r="Y912" s="12"/>
      <c r="Z912" s="309"/>
    </row>
    <row r="913" spans="14:26">
      <c r="N913" s="297"/>
      <c r="O913" s="239"/>
      <c r="P913" s="50"/>
      <c r="Q913" s="303"/>
      <c r="R913" s="290"/>
      <c r="S913" s="12"/>
      <c r="T913" s="12"/>
      <c r="U913" s="12"/>
      <c r="V913" s="12"/>
      <c r="W913" s="308"/>
      <c r="X913" s="182"/>
      <c r="Y913" s="12"/>
      <c r="Z913" s="309"/>
    </row>
    <row r="914" spans="14:26">
      <c r="N914" s="297"/>
      <c r="O914" s="239"/>
      <c r="P914" s="50"/>
      <c r="Q914" s="303"/>
      <c r="R914" s="290"/>
      <c r="S914" s="12"/>
      <c r="T914" s="12"/>
      <c r="U914" s="12"/>
      <c r="V914" s="12"/>
      <c r="W914" s="308"/>
      <c r="X914" s="182"/>
      <c r="Y914" s="12"/>
      <c r="Z914" s="309"/>
    </row>
    <row r="915" spans="14:26">
      <c r="N915" s="297"/>
      <c r="O915" s="239"/>
      <c r="P915" s="50"/>
      <c r="Q915" s="303"/>
      <c r="R915" s="290"/>
      <c r="S915" s="12"/>
      <c r="T915" s="12"/>
      <c r="U915" s="12"/>
      <c r="V915" s="12"/>
      <c r="W915" s="308"/>
      <c r="X915" s="182"/>
      <c r="Y915" s="12"/>
      <c r="Z915" s="309"/>
    </row>
    <row r="916" spans="14:26">
      <c r="N916" s="297"/>
      <c r="O916" s="239"/>
      <c r="P916" s="50"/>
      <c r="Q916" s="303"/>
      <c r="R916" s="290"/>
      <c r="S916" s="12"/>
      <c r="T916" s="12"/>
      <c r="U916" s="12"/>
      <c r="V916" s="12"/>
      <c r="W916" s="308"/>
      <c r="X916" s="182"/>
      <c r="Y916" s="12"/>
      <c r="Z916" s="309"/>
    </row>
    <row r="917" spans="14:26">
      <c r="N917" s="297"/>
      <c r="O917" s="239"/>
      <c r="P917" s="50"/>
      <c r="Q917" s="303"/>
      <c r="R917" s="290"/>
      <c r="S917" s="12"/>
      <c r="T917" s="12"/>
      <c r="U917" s="12"/>
      <c r="V917" s="12"/>
      <c r="W917" s="308"/>
      <c r="X917" s="182"/>
      <c r="Y917" s="12"/>
      <c r="Z917" s="309"/>
    </row>
    <row r="918" spans="14:26">
      <c r="N918" s="297"/>
      <c r="O918" s="239"/>
      <c r="P918" s="50"/>
      <c r="Q918" s="303"/>
      <c r="R918" s="290"/>
      <c r="S918" s="12"/>
      <c r="T918" s="12"/>
      <c r="U918" s="12"/>
      <c r="V918" s="12"/>
      <c r="W918" s="308"/>
      <c r="X918" s="182"/>
      <c r="Y918" s="12"/>
      <c r="Z918" s="309"/>
    </row>
    <row r="919" spans="14:26">
      <c r="N919" s="297"/>
      <c r="O919" s="239"/>
      <c r="P919" s="50"/>
      <c r="Q919" s="303"/>
      <c r="R919" s="290"/>
      <c r="S919" s="12"/>
      <c r="T919" s="12"/>
      <c r="U919" s="12"/>
      <c r="V919" s="12"/>
      <c r="W919" s="308"/>
      <c r="X919" s="182"/>
      <c r="Y919" s="12"/>
      <c r="Z919" s="309"/>
    </row>
    <row r="920" spans="14:26">
      <c r="N920" s="297"/>
      <c r="O920" s="239"/>
      <c r="P920" s="50"/>
      <c r="Q920" s="303"/>
      <c r="R920" s="290"/>
      <c r="S920" s="12"/>
      <c r="T920" s="12"/>
      <c r="U920" s="12"/>
      <c r="V920" s="12"/>
      <c r="W920" s="308"/>
      <c r="X920" s="182"/>
      <c r="Y920" s="12"/>
      <c r="Z920" s="309"/>
    </row>
    <row r="921" spans="14:26">
      <c r="N921" s="297"/>
      <c r="O921" s="239"/>
      <c r="P921" s="50"/>
      <c r="Q921" s="303"/>
      <c r="R921" s="290"/>
      <c r="S921" s="12"/>
      <c r="T921" s="12"/>
      <c r="U921" s="12"/>
      <c r="V921" s="12"/>
      <c r="W921" s="308"/>
      <c r="X921" s="182"/>
      <c r="Y921" s="12"/>
      <c r="Z921" s="309"/>
    </row>
    <row r="922" spans="14:26">
      <c r="N922" s="297"/>
      <c r="O922" s="239"/>
      <c r="P922" s="50"/>
      <c r="Q922" s="303"/>
      <c r="R922" s="290"/>
      <c r="S922" s="12"/>
      <c r="T922" s="12"/>
      <c r="U922" s="12"/>
      <c r="V922" s="12"/>
      <c r="W922" s="308"/>
      <c r="X922" s="182"/>
      <c r="Y922" s="12"/>
      <c r="Z922" s="309"/>
    </row>
    <row r="923" spans="14:26">
      <c r="N923" s="297"/>
      <c r="O923" s="239"/>
      <c r="P923" s="50"/>
      <c r="Q923" s="303"/>
      <c r="R923" s="290"/>
      <c r="S923" s="12"/>
      <c r="T923" s="12"/>
      <c r="U923" s="12"/>
      <c r="V923" s="12"/>
      <c r="W923" s="308"/>
      <c r="X923" s="182"/>
      <c r="Y923" s="12"/>
      <c r="Z923" s="309"/>
    </row>
    <row r="924" spans="14:26">
      <c r="N924" s="297"/>
      <c r="O924" s="239"/>
      <c r="P924" s="50"/>
      <c r="Q924" s="303"/>
      <c r="R924" s="290"/>
      <c r="S924" s="12"/>
      <c r="T924" s="12"/>
      <c r="U924" s="12"/>
      <c r="V924" s="12"/>
      <c r="W924" s="308"/>
      <c r="X924" s="182"/>
      <c r="Y924" s="12"/>
      <c r="Z924" s="309"/>
    </row>
    <row r="925" spans="14:26">
      <c r="N925" s="297"/>
      <c r="O925" s="239"/>
      <c r="P925" s="50"/>
      <c r="Q925" s="303"/>
      <c r="R925" s="290"/>
      <c r="S925" s="12"/>
      <c r="T925" s="12"/>
      <c r="U925" s="12"/>
      <c r="V925" s="12"/>
      <c r="W925" s="308"/>
      <c r="X925" s="182"/>
      <c r="Y925" s="12"/>
      <c r="Z925" s="309"/>
    </row>
    <row r="926" spans="14:26">
      <c r="N926" s="297"/>
      <c r="O926" s="239"/>
      <c r="P926" s="50"/>
      <c r="Q926" s="303"/>
      <c r="R926" s="290"/>
      <c r="S926" s="12"/>
      <c r="T926" s="12"/>
      <c r="U926" s="12"/>
      <c r="V926" s="12"/>
      <c r="W926" s="308"/>
      <c r="X926" s="182"/>
      <c r="Y926" s="12"/>
      <c r="Z926" s="309"/>
    </row>
    <row r="927" spans="14:26">
      <c r="N927" s="297"/>
      <c r="O927" s="239"/>
      <c r="P927" s="50"/>
      <c r="Q927" s="303"/>
      <c r="R927" s="290"/>
      <c r="S927" s="12"/>
      <c r="T927" s="12"/>
      <c r="U927" s="12"/>
      <c r="V927" s="12"/>
      <c r="W927" s="308"/>
      <c r="X927" s="182"/>
      <c r="Y927" s="12"/>
      <c r="Z927" s="309"/>
    </row>
    <row r="928" spans="14:26">
      <c r="N928" s="297"/>
      <c r="O928" s="239"/>
      <c r="P928" s="50"/>
      <c r="Q928" s="303"/>
      <c r="R928" s="290"/>
      <c r="S928" s="12"/>
      <c r="T928" s="12"/>
      <c r="U928" s="12"/>
      <c r="V928" s="12"/>
      <c r="W928" s="308"/>
      <c r="X928" s="182"/>
      <c r="Y928" s="12"/>
      <c r="Z928" s="309"/>
    </row>
    <row r="929" spans="14:26">
      <c r="N929" s="297"/>
      <c r="O929" s="239"/>
      <c r="P929" s="50"/>
      <c r="Q929" s="303"/>
      <c r="R929" s="290"/>
      <c r="S929" s="12"/>
      <c r="T929" s="12"/>
      <c r="U929" s="12"/>
      <c r="V929" s="12"/>
      <c r="W929" s="308"/>
      <c r="X929" s="182"/>
      <c r="Y929" s="12"/>
      <c r="Z929" s="309"/>
    </row>
    <row r="930" spans="14:26">
      <c r="N930" s="297"/>
      <c r="O930" s="239"/>
      <c r="P930" s="50"/>
      <c r="Q930" s="303"/>
      <c r="R930" s="290"/>
      <c r="S930" s="12"/>
      <c r="T930" s="12"/>
      <c r="U930" s="12"/>
      <c r="V930" s="12"/>
      <c r="W930" s="308"/>
      <c r="X930" s="182"/>
      <c r="Y930" s="12"/>
      <c r="Z930" s="309"/>
    </row>
    <row r="931" spans="14:26">
      <c r="N931" s="297"/>
      <c r="O931" s="239"/>
      <c r="P931" s="50"/>
      <c r="Q931" s="303"/>
      <c r="R931" s="290"/>
      <c r="S931" s="12"/>
      <c r="T931" s="12"/>
      <c r="U931" s="12"/>
      <c r="V931" s="12"/>
      <c r="W931" s="308"/>
      <c r="X931" s="182"/>
      <c r="Y931" s="12"/>
      <c r="Z931" s="309"/>
    </row>
    <row r="932" spans="14:26">
      <c r="N932" s="297"/>
      <c r="O932" s="239"/>
      <c r="P932" s="50"/>
      <c r="Q932" s="303"/>
      <c r="R932" s="290"/>
      <c r="S932" s="12"/>
      <c r="T932" s="12"/>
      <c r="U932" s="12"/>
      <c r="V932" s="12"/>
      <c r="W932" s="308"/>
      <c r="X932" s="182"/>
      <c r="Y932" s="12"/>
      <c r="Z932" s="309"/>
    </row>
    <row r="933" spans="14:26">
      <c r="N933" s="297"/>
      <c r="O933" s="239"/>
      <c r="P933" s="50"/>
      <c r="Q933" s="303"/>
      <c r="R933" s="290"/>
      <c r="S933" s="12"/>
      <c r="T933" s="12"/>
      <c r="U933" s="12"/>
      <c r="V933" s="12"/>
      <c r="W933" s="308"/>
      <c r="X933" s="182"/>
      <c r="Y933" s="12"/>
      <c r="Z933" s="309"/>
    </row>
    <row r="934" spans="14:26">
      <c r="N934" s="297"/>
      <c r="O934" s="239"/>
      <c r="P934" s="50"/>
      <c r="Q934" s="303"/>
      <c r="R934" s="290"/>
      <c r="S934" s="12"/>
      <c r="T934" s="12"/>
      <c r="U934" s="12"/>
      <c r="V934" s="12"/>
      <c r="W934" s="308"/>
      <c r="X934" s="182"/>
      <c r="Y934" s="12"/>
      <c r="Z934" s="309"/>
    </row>
    <row r="935" spans="14:26">
      <c r="N935" s="297"/>
      <c r="O935" s="239"/>
      <c r="P935" s="50"/>
      <c r="Q935" s="303"/>
      <c r="R935" s="290"/>
      <c r="S935" s="12"/>
      <c r="T935" s="12"/>
      <c r="U935" s="12"/>
      <c r="V935" s="12"/>
      <c r="W935" s="308"/>
      <c r="X935" s="182"/>
      <c r="Y935" s="12"/>
      <c r="Z935" s="309"/>
    </row>
    <row r="936" spans="14:26">
      <c r="N936" s="297"/>
      <c r="O936" s="239"/>
      <c r="P936" s="50"/>
      <c r="Q936" s="303"/>
      <c r="R936" s="290"/>
      <c r="S936" s="12"/>
      <c r="T936" s="12"/>
      <c r="U936" s="12"/>
      <c r="V936" s="12"/>
      <c r="W936" s="308"/>
      <c r="X936" s="182"/>
      <c r="Y936" s="12"/>
      <c r="Z936" s="309"/>
    </row>
    <row r="937" spans="14:26">
      <c r="N937" s="297"/>
      <c r="O937" s="239"/>
      <c r="P937" s="50"/>
      <c r="Q937" s="303"/>
      <c r="R937" s="290"/>
      <c r="S937" s="12"/>
      <c r="T937" s="12"/>
      <c r="U937" s="12"/>
      <c r="V937" s="12"/>
      <c r="W937" s="308"/>
      <c r="X937" s="182"/>
      <c r="Y937" s="12"/>
      <c r="Z937" s="309"/>
    </row>
    <row r="938" spans="14:26">
      <c r="N938" s="297"/>
      <c r="O938" s="239"/>
      <c r="P938" s="50"/>
      <c r="Q938" s="303"/>
      <c r="R938" s="290"/>
      <c r="S938" s="12"/>
      <c r="T938" s="12"/>
      <c r="U938" s="12"/>
      <c r="V938" s="12"/>
      <c r="W938" s="308"/>
      <c r="X938" s="182"/>
      <c r="Y938" s="12"/>
      <c r="Z938" s="309"/>
    </row>
    <row r="939" spans="14:26">
      <c r="N939" s="297"/>
      <c r="O939" s="239"/>
      <c r="P939" s="50"/>
      <c r="Q939" s="303"/>
      <c r="R939" s="290"/>
      <c r="S939" s="12"/>
      <c r="T939" s="12"/>
      <c r="U939" s="12"/>
      <c r="V939" s="12"/>
      <c r="W939" s="308"/>
      <c r="X939" s="182"/>
      <c r="Y939" s="12"/>
      <c r="Z939" s="309"/>
    </row>
    <row r="940" spans="14:26">
      <c r="N940" s="297"/>
      <c r="O940" s="239"/>
      <c r="P940" s="50"/>
      <c r="Q940" s="303"/>
      <c r="R940" s="290"/>
      <c r="S940" s="12"/>
      <c r="T940" s="12"/>
      <c r="U940" s="12"/>
      <c r="V940" s="12"/>
      <c r="W940" s="308"/>
      <c r="X940" s="182"/>
      <c r="Y940" s="12"/>
      <c r="Z940" s="309"/>
    </row>
    <row r="941" spans="14:26">
      <c r="N941" s="297"/>
      <c r="O941" s="239"/>
      <c r="P941" s="50"/>
      <c r="Q941" s="303"/>
      <c r="R941" s="290"/>
      <c r="S941" s="12"/>
      <c r="T941" s="12"/>
      <c r="U941" s="12"/>
      <c r="V941" s="12"/>
      <c r="W941" s="308"/>
      <c r="X941" s="182"/>
      <c r="Y941" s="12"/>
      <c r="Z941" s="309"/>
    </row>
    <row r="942" spans="14:26">
      <c r="N942" s="297"/>
      <c r="O942" s="239"/>
      <c r="P942" s="50"/>
      <c r="Q942" s="303"/>
      <c r="R942" s="290"/>
      <c r="S942" s="12"/>
      <c r="T942" s="12"/>
      <c r="U942" s="12"/>
      <c r="V942" s="12"/>
      <c r="W942" s="308"/>
      <c r="X942" s="182"/>
      <c r="Y942" s="12"/>
      <c r="Z942" s="309"/>
    </row>
    <row r="943" spans="14:26">
      <c r="N943" s="297"/>
      <c r="O943" s="239"/>
      <c r="P943" s="50"/>
      <c r="Q943" s="303"/>
      <c r="R943" s="290"/>
      <c r="S943" s="12"/>
      <c r="T943" s="12"/>
      <c r="U943" s="12"/>
      <c r="V943" s="12"/>
      <c r="W943" s="308"/>
      <c r="X943" s="182"/>
      <c r="Y943" s="12"/>
      <c r="Z943" s="309"/>
    </row>
    <row r="944" spans="14:26">
      <c r="N944" s="297"/>
      <c r="O944" s="239"/>
      <c r="P944" s="50"/>
      <c r="Q944" s="303"/>
      <c r="R944" s="290"/>
      <c r="S944" s="12"/>
      <c r="T944" s="12"/>
      <c r="U944" s="12"/>
      <c r="V944" s="12"/>
      <c r="W944" s="308"/>
      <c r="X944" s="182"/>
      <c r="Y944" s="12"/>
      <c r="Z944" s="309"/>
    </row>
    <row r="945" spans="14:26">
      <c r="N945" s="297"/>
      <c r="O945" s="239"/>
      <c r="P945" s="50"/>
      <c r="Q945" s="303"/>
      <c r="R945" s="290"/>
      <c r="S945" s="12"/>
      <c r="T945" s="12"/>
      <c r="U945" s="12"/>
      <c r="V945" s="12"/>
      <c r="W945" s="308"/>
      <c r="X945" s="182"/>
      <c r="Y945" s="12"/>
      <c r="Z945" s="309"/>
    </row>
    <row r="946" spans="14:26">
      <c r="N946" s="297"/>
      <c r="O946" s="239"/>
      <c r="P946" s="50"/>
      <c r="Q946" s="303"/>
      <c r="R946" s="290"/>
      <c r="S946" s="12"/>
      <c r="T946" s="12"/>
      <c r="U946" s="12"/>
      <c r="V946" s="12"/>
      <c r="W946" s="308"/>
      <c r="X946" s="182"/>
      <c r="Y946" s="12"/>
      <c r="Z946" s="309"/>
    </row>
    <row r="947" spans="14:26">
      <c r="N947" s="297"/>
      <c r="O947" s="239"/>
      <c r="P947" s="50"/>
      <c r="Q947" s="303"/>
      <c r="R947" s="290"/>
      <c r="S947" s="12"/>
      <c r="T947" s="12"/>
      <c r="U947" s="12"/>
      <c r="V947" s="12"/>
      <c r="W947" s="308"/>
      <c r="X947" s="182"/>
      <c r="Y947" s="12"/>
      <c r="Z947" s="309"/>
    </row>
    <row r="948" spans="14:26">
      <c r="N948" s="297"/>
      <c r="O948" s="239"/>
      <c r="P948" s="50"/>
      <c r="Q948" s="303"/>
      <c r="R948" s="290"/>
      <c r="S948" s="12"/>
      <c r="T948" s="12"/>
      <c r="U948" s="12"/>
      <c r="V948" s="12"/>
      <c r="W948" s="308"/>
      <c r="X948" s="182"/>
      <c r="Y948" s="12"/>
      <c r="Z948" s="309"/>
    </row>
    <row r="949" spans="14:26">
      <c r="N949" s="297"/>
      <c r="O949" s="239"/>
      <c r="P949" s="50"/>
      <c r="Q949" s="303"/>
      <c r="R949" s="290"/>
      <c r="S949" s="12"/>
      <c r="T949" s="12"/>
      <c r="U949" s="12"/>
      <c r="V949" s="12"/>
      <c r="W949" s="308"/>
      <c r="X949" s="182"/>
      <c r="Y949" s="12"/>
      <c r="Z949" s="309"/>
    </row>
    <row r="950" spans="14:26">
      <c r="N950" s="297"/>
      <c r="O950" s="239"/>
      <c r="P950" s="50"/>
      <c r="Q950" s="303"/>
      <c r="R950" s="290"/>
      <c r="S950" s="12"/>
      <c r="T950" s="12"/>
      <c r="U950" s="12"/>
      <c r="V950" s="12"/>
      <c r="W950" s="308"/>
      <c r="X950" s="182"/>
      <c r="Y950" s="12"/>
      <c r="Z950" s="309"/>
    </row>
    <row r="951" spans="14:26">
      <c r="N951" s="297"/>
      <c r="O951" s="239"/>
      <c r="P951" s="50"/>
      <c r="Q951" s="303"/>
      <c r="R951" s="290"/>
      <c r="S951" s="12"/>
      <c r="T951" s="12"/>
      <c r="U951" s="12"/>
      <c r="V951" s="12"/>
      <c r="W951" s="308"/>
      <c r="X951" s="182"/>
      <c r="Y951" s="12"/>
      <c r="Z951" s="309"/>
    </row>
    <row r="952" spans="14:26">
      <c r="N952" s="297"/>
      <c r="O952" s="239"/>
      <c r="P952" s="50"/>
      <c r="Q952" s="303"/>
      <c r="R952" s="290"/>
      <c r="S952" s="12"/>
      <c r="T952" s="12"/>
      <c r="U952" s="12"/>
      <c r="V952" s="12"/>
      <c r="W952" s="308"/>
      <c r="X952" s="182"/>
      <c r="Y952" s="12"/>
      <c r="Z952" s="309"/>
    </row>
    <row r="953" spans="14:26">
      <c r="N953" s="297"/>
      <c r="O953" s="239"/>
      <c r="P953" s="50"/>
      <c r="Q953" s="303"/>
      <c r="R953" s="290"/>
      <c r="S953" s="12"/>
      <c r="T953" s="12"/>
      <c r="U953" s="12"/>
      <c r="V953" s="12"/>
      <c r="W953" s="308"/>
      <c r="X953" s="182"/>
      <c r="Y953" s="12"/>
      <c r="Z953" s="309"/>
    </row>
    <row r="954" spans="14:26">
      <c r="N954" s="297"/>
      <c r="O954" s="239"/>
      <c r="P954" s="50"/>
      <c r="Q954" s="303"/>
      <c r="R954" s="290"/>
      <c r="S954" s="12"/>
      <c r="T954" s="12"/>
      <c r="U954" s="12"/>
      <c r="V954" s="12"/>
      <c r="W954" s="308"/>
      <c r="X954" s="182"/>
      <c r="Y954" s="12"/>
      <c r="Z954" s="309"/>
    </row>
    <row r="955" spans="14:26">
      <c r="N955" s="297"/>
      <c r="O955" s="239"/>
      <c r="P955" s="50"/>
      <c r="Q955" s="303"/>
      <c r="R955" s="290"/>
      <c r="S955" s="12"/>
      <c r="T955" s="12"/>
      <c r="U955" s="12"/>
      <c r="V955" s="12"/>
      <c r="W955" s="308"/>
      <c r="X955" s="182"/>
      <c r="Y955" s="12"/>
      <c r="Z955" s="309"/>
    </row>
    <row r="956" spans="14:26">
      <c r="N956" s="297"/>
      <c r="O956" s="239"/>
      <c r="P956" s="50"/>
      <c r="Q956" s="303"/>
      <c r="R956" s="290"/>
      <c r="S956" s="12"/>
      <c r="T956" s="12"/>
      <c r="U956" s="12"/>
      <c r="V956" s="12"/>
      <c r="W956" s="308"/>
      <c r="X956" s="182"/>
      <c r="Y956" s="12"/>
      <c r="Z956" s="309"/>
    </row>
    <row r="957" spans="14:26">
      <c r="N957" s="297"/>
      <c r="O957" s="239"/>
      <c r="P957" s="50"/>
      <c r="Q957" s="303"/>
      <c r="R957" s="290"/>
      <c r="S957" s="12"/>
      <c r="T957" s="12"/>
      <c r="U957" s="12"/>
      <c r="V957" s="12"/>
      <c r="W957" s="308"/>
      <c r="X957" s="182"/>
      <c r="Y957" s="12"/>
      <c r="Z957" s="309"/>
    </row>
    <row r="958" spans="14:26">
      <c r="N958" s="297"/>
      <c r="O958" s="239"/>
      <c r="P958" s="50"/>
      <c r="Q958" s="303"/>
      <c r="R958" s="290"/>
      <c r="S958" s="12"/>
      <c r="T958" s="12"/>
      <c r="U958" s="12"/>
      <c r="V958" s="12"/>
      <c r="W958" s="308"/>
      <c r="X958" s="182"/>
      <c r="Y958" s="12"/>
      <c r="Z958" s="309"/>
    </row>
    <row r="959" spans="14:26">
      <c r="N959" s="297"/>
      <c r="O959" s="239"/>
      <c r="P959" s="50"/>
      <c r="Q959" s="303"/>
      <c r="R959" s="290"/>
      <c r="S959" s="12"/>
      <c r="T959" s="12"/>
      <c r="U959" s="12"/>
      <c r="V959" s="12"/>
      <c r="W959" s="308"/>
      <c r="X959" s="182"/>
      <c r="Y959" s="12"/>
      <c r="Z959" s="309"/>
    </row>
    <row r="960" spans="14:26">
      <c r="N960" s="297"/>
      <c r="O960" s="239"/>
      <c r="P960" s="50"/>
      <c r="Q960" s="303"/>
      <c r="R960" s="290"/>
      <c r="S960" s="12"/>
      <c r="T960" s="12"/>
      <c r="U960" s="12"/>
      <c r="V960" s="12"/>
      <c r="W960" s="308"/>
      <c r="X960" s="182"/>
      <c r="Y960" s="12"/>
      <c r="Z960" s="309"/>
    </row>
    <row r="961" spans="14:26">
      <c r="N961" s="297"/>
      <c r="O961" s="239"/>
      <c r="P961" s="50"/>
      <c r="Q961" s="303"/>
      <c r="R961" s="290"/>
      <c r="S961" s="12"/>
      <c r="T961" s="12"/>
      <c r="U961" s="12"/>
      <c r="V961" s="12"/>
      <c r="W961" s="308"/>
      <c r="X961" s="182"/>
      <c r="Y961" s="12"/>
      <c r="Z961" s="309"/>
    </row>
    <row r="962" spans="14:26">
      <c r="N962" s="297"/>
      <c r="O962" s="239"/>
      <c r="P962" s="50"/>
      <c r="Q962" s="303"/>
      <c r="R962" s="290"/>
      <c r="S962" s="12"/>
      <c r="T962" s="12"/>
      <c r="U962" s="12"/>
      <c r="V962" s="12"/>
      <c r="W962" s="308"/>
      <c r="X962" s="182"/>
      <c r="Y962" s="12"/>
      <c r="Z962" s="309"/>
    </row>
    <row r="963" spans="14:26">
      <c r="N963" s="297"/>
      <c r="O963" s="239"/>
      <c r="P963" s="50"/>
      <c r="Q963" s="303"/>
      <c r="R963" s="290"/>
      <c r="S963" s="12"/>
      <c r="T963" s="12"/>
      <c r="U963" s="12"/>
      <c r="V963" s="12"/>
      <c r="W963" s="308"/>
      <c r="X963" s="182"/>
      <c r="Y963" s="12"/>
      <c r="Z963" s="309"/>
    </row>
    <row r="964" spans="14:26">
      <c r="N964" s="297"/>
      <c r="O964" s="239"/>
      <c r="P964" s="50"/>
      <c r="Q964" s="303"/>
      <c r="R964" s="290"/>
      <c r="S964" s="12"/>
      <c r="T964" s="12"/>
      <c r="U964" s="12"/>
      <c r="V964" s="12"/>
      <c r="W964" s="308"/>
      <c r="X964" s="182"/>
      <c r="Y964" s="12"/>
      <c r="Z964" s="309"/>
    </row>
    <row r="965" spans="14:26">
      <c r="N965" s="297"/>
      <c r="O965" s="239"/>
      <c r="P965" s="50"/>
      <c r="Q965" s="303"/>
      <c r="R965" s="290"/>
      <c r="S965" s="12"/>
      <c r="T965" s="12"/>
      <c r="U965" s="12"/>
      <c r="V965" s="12"/>
      <c r="W965" s="308"/>
      <c r="X965" s="182"/>
      <c r="Y965" s="12"/>
      <c r="Z965" s="309"/>
    </row>
    <row r="966" spans="14:26">
      <c r="N966" s="297"/>
      <c r="O966" s="239"/>
      <c r="P966" s="50"/>
      <c r="Q966" s="303"/>
      <c r="R966" s="290"/>
      <c r="S966" s="12"/>
      <c r="T966" s="12"/>
      <c r="U966" s="12"/>
      <c r="V966" s="12"/>
      <c r="W966" s="308"/>
      <c r="X966" s="182"/>
      <c r="Y966" s="12"/>
      <c r="Z966" s="309"/>
    </row>
    <row r="967" spans="14:26">
      <c r="N967" s="297"/>
      <c r="O967" s="239"/>
      <c r="P967" s="50"/>
      <c r="Q967" s="303"/>
      <c r="R967" s="290"/>
      <c r="S967" s="12"/>
      <c r="T967" s="12"/>
      <c r="U967" s="12"/>
      <c r="V967" s="12"/>
      <c r="W967" s="308"/>
      <c r="X967" s="182"/>
      <c r="Y967" s="12"/>
      <c r="Z967" s="309"/>
    </row>
    <row r="968" spans="14:26">
      <c r="N968" s="297"/>
      <c r="O968" s="239"/>
      <c r="P968" s="50"/>
      <c r="Q968" s="303"/>
      <c r="R968" s="290"/>
      <c r="S968" s="12"/>
      <c r="T968" s="12"/>
      <c r="U968" s="12"/>
      <c r="V968" s="12"/>
      <c r="W968" s="308"/>
      <c r="X968" s="182"/>
      <c r="Y968" s="12"/>
      <c r="Z968" s="309"/>
    </row>
    <row r="969" spans="14:26">
      <c r="N969" s="297"/>
      <c r="O969" s="239"/>
      <c r="P969" s="50"/>
      <c r="Q969" s="303"/>
      <c r="R969" s="290"/>
      <c r="S969" s="12"/>
      <c r="T969" s="12"/>
      <c r="U969" s="12"/>
      <c r="V969" s="12"/>
      <c r="W969" s="308"/>
      <c r="X969" s="182"/>
      <c r="Y969" s="12"/>
      <c r="Z969" s="309"/>
    </row>
    <row r="970" spans="14:26">
      <c r="N970" s="297"/>
      <c r="O970" s="239"/>
      <c r="P970" s="50"/>
      <c r="Q970" s="303"/>
      <c r="R970" s="290"/>
      <c r="S970" s="12"/>
      <c r="T970" s="12"/>
      <c r="U970" s="12"/>
      <c r="V970" s="12"/>
      <c r="W970" s="308"/>
      <c r="X970" s="182"/>
      <c r="Y970" s="12"/>
      <c r="Z970" s="309"/>
    </row>
    <row r="971" spans="14:26">
      <c r="N971" s="297"/>
      <c r="O971" s="239"/>
      <c r="P971" s="50"/>
      <c r="Q971" s="303"/>
      <c r="R971" s="290"/>
      <c r="S971" s="12"/>
      <c r="T971" s="12"/>
      <c r="U971" s="12"/>
      <c r="V971" s="12"/>
      <c r="W971" s="308"/>
      <c r="X971" s="182"/>
      <c r="Y971" s="12"/>
      <c r="Z971" s="309"/>
    </row>
    <row r="972" spans="14:26">
      <c r="N972" s="297"/>
      <c r="O972" s="239"/>
      <c r="P972" s="50"/>
      <c r="Q972" s="303"/>
      <c r="R972" s="290"/>
      <c r="S972" s="12"/>
      <c r="T972" s="12"/>
      <c r="U972" s="12"/>
      <c r="V972" s="12"/>
      <c r="W972" s="308"/>
      <c r="X972" s="182"/>
      <c r="Y972" s="12"/>
      <c r="Z972" s="309"/>
    </row>
    <row r="973" spans="14:26">
      <c r="N973" s="297"/>
      <c r="O973" s="239"/>
      <c r="P973" s="50"/>
      <c r="Q973" s="303"/>
      <c r="R973" s="290"/>
      <c r="S973" s="12"/>
      <c r="T973" s="12"/>
      <c r="U973" s="12"/>
      <c r="V973" s="12"/>
      <c r="W973" s="308"/>
      <c r="X973" s="182"/>
      <c r="Y973" s="12"/>
      <c r="Z973" s="309"/>
    </row>
    <row r="974" spans="14:26">
      <c r="N974" s="297"/>
      <c r="O974" s="239"/>
      <c r="P974" s="50"/>
      <c r="Q974" s="303"/>
      <c r="R974" s="290"/>
      <c r="S974" s="12"/>
      <c r="T974" s="12"/>
      <c r="U974" s="12"/>
      <c r="V974" s="12"/>
      <c r="W974" s="308"/>
      <c r="X974" s="182"/>
      <c r="Y974" s="12"/>
      <c r="Z974" s="309"/>
    </row>
    <row r="975" spans="14:26">
      <c r="N975" s="297"/>
      <c r="O975" s="239"/>
      <c r="P975" s="50"/>
      <c r="Q975" s="303"/>
      <c r="R975" s="290"/>
      <c r="S975" s="12"/>
      <c r="T975" s="12"/>
      <c r="U975" s="12"/>
      <c r="V975" s="12"/>
      <c r="W975" s="308"/>
      <c r="X975" s="182"/>
      <c r="Y975" s="12"/>
      <c r="Z975" s="309"/>
    </row>
    <row r="976" spans="14:26">
      <c r="N976" s="297"/>
      <c r="O976" s="239"/>
      <c r="P976" s="50"/>
      <c r="Q976" s="303"/>
      <c r="R976" s="290"/>
      <c r="S976" s="12"/>
      <c r="T976" s="12"/>
      <c r="U976" s="12"/>
      <c r="V976" s="12"/>
      <c r="W976" s="308"/>
      <c r="X976" s="182"/>
      <c r="Y976" s="12"/>
      <c r="Z976" s="309"/>
    </row>
    <row r="977" spans="14:26">
      <c r="N977" s="297"/>
      <c r="O977" s="239"/>
      <c r="P977" s="50"/>
      <c r="Q977" s="303"/>
      <c r="R977" s="290"/>
      <c r="S977" s="12"/>
      <c r="T977" s="12"/>
      <c r="U977" s="12"/>
      <c r="V977" s="12"/>
      <c r="W977" s="308"/>
      <c r="X977" s="182"/>
      <c r="Y977" s="12"/>
      <c r="Z977" s="309"/>
    </row>
    <row r="978" spans="14:26">
      <c r="N978" s="297"/>
      <c r="O978" s="239"/>
      <c r="P978" s="50"/>
      <c r="Q978" s="303"/>
      <c r="R978" s="290"/>
      <c r="S978" s="12"/>
      <c r="T978" s="12"/>
      <c r="U978" s="12"/>
      <c r="V978" s="12"/>
      <c r="W978" s="308"/>
      <c r="X978" s="182"/>
      <c r="Y978" s="12"/>
      <c r="Z978" s="309"/>
    </row>
    <row r="979" spans="14:26">
      <c r="N979" s="297"/>
      <c r="O979" s="239"/>
      <c r="P979" s="50"/>
      <c r="Q979" s="303"/>
      <c r="R979" s="290"/>
      <c r="S979" s="12"/>
      <c r="T979" s="12"/>
      <c r="U979" s="12"/>
      <c r="V979" s="12"/>
      <c r="W979" s="308"/>
      <c r="X979" s="182"/>
      <c r="Y979" s="12"/>
      <c r="Z979" s="309"/>
    </row>
    <row r="980" spans="14:26">
      <c r="N980" s="297"/>
      <c r="O980" s="239"/>
      <c r="P980" s="50"/>
      <c r="Q980" s="303"/>
      <c r="R980" s="290"/>
      <c r="S980" s="12"/>
      <c r="T980" s="12"/>
      <c r="U980" s="12"/>
      <c r="V980" s="12"/>
      <c r="W980" s="308"/>
      <c r="X980" s="182"/>
      <c r="Y980" s="12"/>
      <c r="Z980" s="309"/>
    </row>
    <row r="981" spans="14:26">
      <c r="N981" s="297"/>
      <c r="O981" s="239"/>
      <c r="P981" s="50"/>
      <c r="Q981" s="303"/>
      <c r="R981" s="290"/>
      <c r="S981" s="12"/>
      <c r="T981" s="12"/>
      <c r="U981" s="12"/>
      <c r="V981" s="12"/>
      <c r="W981" s="308"/>
      <c r="X981" s="182"/>
      <c r="Y981" s="12"/>
      <c r="Z981" s="309"/>
    </row>
    <row r="982" spans="14:26">
      <c r="N982" s="297"/>
      <c r="O982" s="239"/>
      <c r="P982" s="50"/>
      <c r="Q982" s="303"/>
      <c r="R982" s="290"/>
      <c r="S982" s="12"/>
      <c r="T982" s="12"/>
      <c r="U982" s="12"/>
      <c r="V982" s="12"/>
      <c r="W982" s="308"/>
      <c r="X982" s="182"/>
      <c r="Y982" s="12"/>
      <c r="Z982" s="309"/>
    </row>
    <row r="983" spans="14:26">
      <c r="N983" s="297"/>
      <c r="O983" s="239"/>
      <c r="P983" s="50"/>
      <c r="Q983" s="303"/>
      <c r="R983" s="290"/>
      <c r="S983" s="12"/>
      <c r="T983" s="12"/>
      <c r="U983" s="12"/>
      <c r="V983" s="12"/>
      <c r="W983" s="308"/>
      <c r="X983" s="182"/>
      <c r="Y983" s="12"/>
      <c r="Z983" s="309"/>
    </row>
    <row r="984" spans="14:26">
      <c r="N984" s="297"/>
      <c r="O984" s="239"/>
      <c r="P984" s="50"/>
      <c r="Q984" s="303"/>
      <c r="R984" s="290"/>
      <c r="S984" s="12"/>
      <c r="T984" s="12"/>
      <c r="U984" s="12"/>
      <c r="V984" s="12"/>
      <c r="W984" s="308"/>
      <c r="X984" s="182"/>
      <c r="Y984" s="12"/>
      <c r="Z984" s="309"/>
    </row>
    <row r="985" spans="14:26">
      <c r="N985" s="297"/>
      <c r="O985" s="239"/>
      <c r="P985" s="50"/>
      <c r="Q985" s="303"/>
      <c r="R985" s="290"/>
      <c r="S985" s="12"/>
      <c r="T985" s="12"/>
      <c r="U985" s="12"/>
      <c r="V985" s="12"/>
      <c r="W985" s="308"/>
      <c r="X985" s="182"/>
      <c r="Y985" s="12"/>
      <c r="Z985" s="309"/>
    </row>
    <row r="986" spans="14:26">
      <c r="N986" s="297"/>
      <c r="O986" s="239"/>
      <c r="P986" s="50"/>
      <c r="Q986" s="303"/>
      <c r="R986" s="290"/>
      <c r="S986" s="12"/>
      <c r="T986" s="12"/>
      <c r="U986" s="12"/>
      <c r="V986" s="12"/>
      <c r="W986" s="308"/>
      <c r="X986" s="182"/>
      <c r="Y986" s="12"/>
      <c r="Z986" s="309"/>
    </row>
    <row r="987" spans="14:26">
      <c r="N987" s="297"/>
      <c r="O987" s="239"/>
      <c r="P987" s="50"/>
      <c r="Q987" s="303"/>
      <c r="R987" s="290"/>
      <c r="S987" s="12"/>
      <c r="T987" s="12"/>
      <c r="U987" s="12"/>
      <c r="V987" s="12"/>
      <c r="W987" s="308"/>
      <c r="X987" s="182"/>
      <c r="Y987" s="12"/>
      <c r="Z987" s="309"/>
    </row>
    <row r="988" spans="14:26">
      <c r="N988" s="297"/>
      <c r="O988" s="239"/>
      <c r="P988" s="50"/>
      <c r="Q988" s="303"/>
      <c r="R988" s="290"/>
      <c r="S988" s="12"/>
      <c r="T988" s="12"/>
      <c r="U988" s="12"/>
      <c r="V988" s="12"/>
      <c r="W988" s="308"/>
      <c r="X988" s="182"/>
      <c r="Y988" s="12"/>
      <c r="Z988" s="309"/>
    </row>
    <row r="989" spans="14:26">
      <c r="N989" s="297"/>
      <c r="O989" s="239"/>
      <c r="P989" s="50"/>
      <c r="Q989" s="303"/>
      <c r="R989" s="290"/>
      <c r="S989" s="12"/>
      <c r="T989" s="12"/>
      <c r="U989" s="12"/>
      <c r="V989" s="12"/>
      <c r="W989" s="308"/>
      <c r="X989" s="182"/>
      <c r="Y989" s="12"/>
      <c r="Z989" s="309"/>
    </row>
    <row r="990" spans="14:26">
      <c r="N990" s="297"/>
      <c r="O990" s="239"/>
      <c r="P990" s="50"/>
      <c r="Q990" s="303"/>
      <c r="R990" s="290"/>
      <c r="S990" s="12"/>
      <c r="T990" s="12"/>
      <c r="U990" s="12"/>
      <c r="V990" s="12"/>
      <c r="W990" s="308"/>
      <c r="X990" s="182"/>
      <c r="Y990" s="12"/>
      <c r="Z990" s="309"/>
    </row>
    <row r="991" spans="14:26">
      <c r="N991" s="297"/>
      <c r="O991" s="239"/>
      <c r="P991" s="50"/>
      <c r="Q991" s="303"/>
      <c r="R991" s="290"/>
      <c r="S991" s="12"/>
      <c r="T991" s="12"/>
      <c r="U991" s="12"/>
      <c r="V991" s="12"/>
      <c r="W991" s="308"/>
      <c r="X991" s="182"/>
      <c r="Y991" s="12"/>
      <c r="Z991" s="309"/>
    </row>
    <row r="992" spans="14:26">
      <c r="N992" s="297"/>
      <c r="O992" s="239"/>
      <c r="P992" s="50"/>
      <c r="Q992" s="303"/>
      <c r="R992" s="290"/>
      <c r="S992" s="12"/>
      <c r="T992" s="12"/>
      <c r="U992" s="12"/>
      <c r="V992" s="12"/>
      <c r="W992" s="308"/>
      <c r="X992" s="182"/>
      <c r="Y992" s="12"/>
      <c r="Z992" s="309"/>
    </row>
    <row r="993" spans="14:26">
      <c r="N993" s="297"/>
      <c r="O993" s="239"/>
      <c r="P993" s="50"/>
      <c r="Q993" s="303"/>
      <c r="R993" s="290"/>
      <c r="S993" s="12"/>
      <c r="T993" s="12"/>
      <c r="U993" s="12"/>
      <c r="V993" s="12"/>
      <c r="W993" s="308"/>
      <c r="X993" s="182"/>
      <c r="Y993" s="12"/>
      <c r="Z993" s="309"/>
    </row>
    <row r="994" spans="14:26">
      <c r="N994" s="297"/>
      <c r="O994" s="239"/>
      <c r="P994" s="50"/>
      <c r="Q994" s="303"/>
      <c r="R994" s="290"/>
      <c r="S994" s="12"/>
      <c r="T994" s="12"/>
      <c r="U994" s="12"/>
      <c r="V994" s="12"/>
      <c r="W994" s="308"/>
      <c r="X994" s="182"/>
      <c r="Y994" s="12"/>
      <c r="Z994" s="309"/>
    </row>
    <row r="995" spans="14:26">
      <c r="N995" s="297"/>
      <c r="O995" s="239"/>
      <c r="P995" s="50"/>
      <c r="Q995" s="303"/>
      <c r="R995" s="290"/>
      <c r="S995" s="12"/>
      <c r="T995" s="12"/>
      <c r="U995" s="12"/>
      <c r="V995" s="12"/>
      <c r="W995" s="308"/>
      <c r="X995" s="182"/>
      <c r="Y995" s="12"/>
      <c r="Z995" s="309"/>
    </row>
    <row r="996" spans="14:26">
      <c r="N996" s="297"/>
      <c r="O996" s="239"/>
      <c r="P996" s="50"/>
      <c r="Q996" s="303"/>
      <c r="R996" s="290"/>
      <c r="S996" s="12"/>
      <c r="T996" s="12"/>
      <c r="U996" s="12"/>
      <c r="V996" s="12"/>
      <c r="W996" s="308"/>
      <c r="X996" s="182"/>
      <c r="Y996" s="12"/>
      <c r="Z996" s="309"/>
    </row>
    <row r="997" spans="14:26">
      <c r="N997" s="297"/>
      <c r="O997" s="239"/>
      <c r="P997" s="50"/>
      <c r="Q997" s="303"/>
      <c r="R997" s="290"/>
      <c r="S997" s="12"/>
      <c r="T997" s="12"/>
      <c r="U997" s="12"/>
      <c r="V997" s="12"/>
      <c r="W997" s="308"/>
      <c r="X997" s="182"/>
      <c r="Y997" s="12"/>
      <c r="Z997" s="309"/>
    </row>
    <row r="998" spans="14:26">
      <c r="N998" s="297"/>
      <c r="O998" s="239"/>
      <c r="P998" s="50"/>
      <c r="Q998" s="303"/>
      <c r="R998" s="290"/>
      <c r="S998" s="12"/>
      <c r="T998" s="12"/>
      <c r="U998" s="12"/>
      <c r="V998" s="12"/>
      <c r="W998" s="308"/>
      <c r="X998" s="182"/>
      <c r="Y998" s="12"/>
      <c r="Z998" s="309"/>
    </row>
    <row r="999" spans="14:26">
      <c r="N999" s="297"/>
      <c r="O999" s="239"/>
      <c r="P999" s="50"/>
      <c r="Q999" s="303"/>
      <c r="R999" s="290"/>
      <c r="S999" s="12"/>
      <c r="T999" s="12"/>
      <c r="U999" s="12"/>
      <c r="V999" s="12"/>
      <c r="W999" s="308"/>
      <c r="X999" s="182"/>
      <c r="Y999" s="12"/>
      <c r="Z999" s="309"/>
    </row>
    <row r="1000" spans="14:26">
      <c r="N1000" s="297"/>
      <c r="O1000" s="239"/>
      <c r="P1000" s="50"/>
      <c r="Q1000" s="303"/>
      <c r="R1000" s="290"/>
      <c r="S1000" s="12"/>
      <c r="T1000" s="12"/>
      <c r="U1000" s="12"/>
      <c r="V1000" s="12"/>
      <c r="W1000" s="308"/>
      <c r="X1000" s="182"/>
      <c r="Y1000" s="12"/>
      <c r="Z1000" s="309"/>
    </row>
    <row r="1001" spans="14:26">
      <c r="N1001" s="297"/>
      <c r="O1001" s="239"/>
      <c r="P1001" s="50"/>
      <c r="Q1001" s="303"/>
      <c r="R1001" s="290"/>
      <c r="S1001" s="12"/>
      <c r="T1001" s="12"/>
      <c r="U1001" s="12"/>
      <c r="V1001" s="12"/>
      <c r="W1001" s="308"/>
      <c r="X1001" s="182"/>
      <c r="Y1001" s="12"/>
      <c r="Z1001" s="309"/>
    </row>
    <row r="1002" spans="14:26">
      <c r="N1002" s="297"/>
      <c r="O1002" s="239"/>
      <c r="P1002" s="50"/>
      <c r="Q1002" s="303"/>
      <c r="R1002" s="290"/>
      <c r="S1002" s="12"/>
      <c r="T1002" s="12"/>
      <c r="U1002" s="12"/>
      <c r="V1002" s="12"/>
      <c r="W1002" s="308"/>
      <c r="X1002" s="182"/>
      <c r="Y1002" s="12"/>
      <c r="Z1002" s="309"/>
    </row>
    <row r="1003" spans="14:26">
      <c r="N1003" s="297"/>
      <c r="O1003" s="239"/>
      <c r="P1003" s="50"/>
      <c r="Q1003" s="303"/>
      <c r="R1003" s="290"/>
      <c r="S1003" s="12"/>
      <c r="T1003" s="12"/>
      <c r="U1003" s="12"/>
      <c r="V1003" s="12"/>
      <c r="W1003" s="308"/>
      <c r="X1003" s="182"/>
      <c r="Y1003" s="12"/>
      <c r="Z1003" s="309"/>
    </row>
    <row r="1004" spans="14:26">
      <c r="N1004" s="297"/>
      <c r="O1004" s="239"/>
      <c r="P1004" s="50"/>
      <c r="Q1004" s="303"/>
      <c r="R1004" s="290"/>
      <c r="S1004" s="12"/>
      <c r="T1004" s="12"/>
      <c r="U1004" s="12"/>
      <c r="V1004" s="12"/>
      <c r="W1004" s="308"/>
      <c r="X1004" s="182"/>
      <c r="Y1004" s="12"/>
      <c r="Z1004" s="309"/>
    </row>
    <row r="1005" spans="14:26">
      <c r="N1005" s="297"/>
      <c r="O1005" s="239"/>
      <c r="P1005" s="50"/>
      <c r="Q1005" s="303"/>
      <c r="R1005" s="290"/>
      <c r="S1005" s="12"/>
      <c r="T1005" s="12"/>
      <c r="U1005" s="12"/>
      <c r="V1005" s="12"/>
      <c r="W1005" s="308"/>
      <c r="X1005" s="182"/>
      <c r="Y1005" s="12"/>
      <c r="Z1005" s="309"/>
    </row>
    <row r="1006" spans="14:26">
      <c r="N1006" s="297"/>
      <c r="O1006" s="239"/>
      <c r="P1006" s="50"/>
      <c r="Q1006" s="303"/>
      <c r="R1006" s="290"/>
      <c r="S1006" s="12"/>
      <c r="T1006" s="12"/>
      <c r="U1006" s="12"/>
      <c r="V1006" s="12"/>
      <c r="W1006" s="308"/>
      <c r="X1006" s="182"/>
      <c r="Y1006" s="12"/>
      <c r="Z1006" s="309"/>
    </row>
    <row r="1007" spans="14:26">
      <c r="N1007" s="297"/>
      <c r="O1007" s="239"/>
      <c r="P1007" s="50"/>
      <c r="Q1007" s="303"/>
      <c r="R1007" s="290"/>
      <c r="S1007" s="12"/>
      <c r="T1007" s="12"/>
      <c r="U1007" s="12"/>
      <c r="V1007" s="12"/>
      <c r="W1007" s="308"/>
      <c r="X1007" s="182"/>
      <c r="Y1007" s="12"/>
      <c r="Z1007" s="309"/>
    </row>
    <row r="1008" spans="14:26">
      <c r="N1008" s="297"/>
      <c r="O1008" s="239"/>
      <c r="P1008" s="50"/>
      <c r="Q1008" s="303"/>
      <c r="R1008" s="290"/>
      <c r="S1008" s="12"/>
      <c r="T1008" s="12"/>
      <c r="U1008" s="12"/>
      <c r="V1008" s="12"/>
      <c r="W1008" s="308"/>
      <c r="X1008" s="182"/>
      <c r="Y1008" s="12"/>
      <c r="Z1008" s="309"/>
    </row>
    <row r="1009" spans="14:26">
      <c r="N1009" s="297"/>
      <c r="O1009" s="239"/>
      <c r="P1009" s="50"/>
      <c r="Q1009" s="303"/>
      <c r="R1009" s="290"/>
      <c r="S1009" s="12"/>
      <c r="T1009" s="12"/>
      <c r="U1009" s="12"/>
      <c r="V1009" s="12"/>
      <c r="W1009" s="308"/>
      <c r="X1009" s="182"/>
      <c r="Y1009" s="12"/>
      <c r="Z1009" s="309"/>
    </row>
    <row r="1010" spans="14:26">
      <c r="N1010" s="297"/>
      <c r="O1010" s="239"/>
      <c r="P1010" s="50"/>
      <c r="Q1010" s="303"/>
      <c r="R1010" s="290"/>
      <c r="S1010" s="12"/>
      <c r="T1010" s="12"/>
      <c r="U1010" s="12"/>
      <c r="V1010" s="12"/>
      <c r="W1010" s="308"/>
      <c r="X1010" s="182"/>
      <c r="Y1010" s="12"/>
      <c r="Z1010" s="309"/>
    </row>
    <row r="1011" spans="14:26">
      <c r="N1011" s="297"/>
      <c r="O1011" s="239"/>
      <c r="P1011" s="50"/>
      <c r="Q1011" s="303"/>
      <c r="R1011" s="290"/>
      <c r="S1011" s="12"/>
      <c r="T1011" s="12"/>
      <c r="U1011" s="12"/>
      <c r="V1011" s="12"/>
      <c r="W1011" s="308"/>
      <c r="X1011" s="182"/>
      <c r="Y1011" s="12"/>
      <c r="Z1011" s="309"/>
    </row>
    <row r="1012" spans="14:26">
      <c r="N1012" s="297"/>
      <c r="O1012" s="239"/>
      <c r="P1012" s="50"/>
      <c r="Q1012" s="303"/>
      <c r="R1012" s="290"/>
      <c r="S1012" s="12"/>
      <c r="T1012" s="12"/>
      <c r="U1012" s="12"/>
      <c r="V1012" s="12"/>
      <c r="W1012" s="308"/>
      <c r="X1012" s="182"/>
      <c r="Y1012" s="12"/>
      <c r="Z1012" s="309"/>
    </row>
    <row r="1013" spans="14:26">
      <c r="N1013" s="297"/>
      <c r="O1013" s="239"/>
      <c r="P1013" s="50"/>
      <c r="Q1013" s="303"/>
      <c r="R1013" s="290"/>
      <c r="S1013" s="12"/>
      <c r="T1013" s="12"/>
      <c r="U1013" s="12"/>
      <c r="V1013" s="12"/>
      <c r="W1013" s="308"/>
      <c r="X1013" s="182"/>
      <c r="Y1013" s="12"/>
      <c r="Z1013" s="309"/>
    </row>
    <row r="1014" spans="14:26">
      <c r="N1014" s="297"/>
      <c r="O1014" s="239"/>
      <c r="P1014" s="50"/>
      <c r="Q1014" s="303"/>
      <c r="R1014" s="290"/>
      <c r="S1014" s="12"/>
      <c r="T1014" s="12"/>
      <c r="U1014" s="12"/>
      <c r="V1014" s="12"/>
      <c r="W1014" s="308"/>
      <c r="X1014" s="182"/>
      <c r="Y1014" s="12"/>
      <c r="Z1014" s="309"/>
    </row>
    <row r="1015" spans="14:26">
      <c r="N1015" s="297"/>
      <c r="O1015" s="239"/>
      <c r="P1015" s="50"/>
      <c r="Q1015" s="303"/>
      <c r="R1015" s="290"/>
      <c r="S1015" s="12"/>
      <c r="T1015" s="12"/>
      <c r="U1015" s="12"/>
      <c r="V1015" s="12"/>
      <c r="W1015" s="308"/>
      <c r="X1015" s="182"/>
      <c r="Y1015" s="12"/>
      <c r="Z1015" s="309"/>
    </row>
    <row r="1016" spans="14:26">
      <c r="N1016" s="297"/>
      <c r="O1016" s="239"/>
      <c r="P1016" s="50"/>
      <c r="Q1016" s="303"/>
      <c r="R1016" s="290"/>
      <c r="S1016" s="12"/>
      <c r="T1016" s="12"/>
      <c r="U1016" s="12"/>
      <c r="V1016" s="12"/>
      <c r="W1016" s="308"/>
      <c r="X1016" s="182"/>
      <c r="Y1016" s="12"/>
      <c r="Z1016" s="309"/>
    </row>
    <row r="1017" spans="14:26">
      <c r="N1017" s="297"/>
      <c r="O1017" s="239"/>
      <c r="P1017" s="50"/>
      <c r="Q1017" s="303"/>
      <c r="R1017" s="290"/>
      <c r="S1017" s="12"/>
      <c r="T1017" s="12"/>
      <c r="U1017" s="12"/>
      <c r="V1017" s="12"/>
      <c r="W1017" s="308"/>
      <c r="X1017" s="182"/>
      <c r="Y1017" s="12"/>
      <c r="Z1017" s="309"/>
    </row>
    <row r="1018" spans="14:26">
      <c r="N1018" s="297"/>
      <c r="O1018" s="239"/>
      <c r="P1018" s="50"/>
      <c r="Q1018" s="303"/>
      <c r="R1018" s="290"/>
      <c r="S1018" s="12"/>
      <c r="T1018" s="12"/>
      <c r="U1018" s="12"/>
      <c r="V1018" s="12"/>
      <c r="W1018" s="308"/>
      <c r="X1018" s="182"/>
      <c r="Y1018" s="12"/>
      <c r="Z1018" s="309"/>
    </row>
    <row r="1019" spans="14:26">
      <c r="N1019" s="297"/>
      <c r="O1019" s="239"/>
      <c r="P1019" s="50"/>
      <c r="Q1019" s="303"/>
      <c r="R1019" s="290"/>
      <c r="S1019" s="12"/>
      <c r="T1019" s="12"/>
      <c r="U1019" s="12"/>
      <c r="V1019" s="12"/>
      <c r="W1019" s="308"/>
      <c r="X1019" s="182"/>
      <c r="Y1019" s="12"/>
      <c r="Z1019" s="309"/>
    </row>
    <row r="1020" spans="14:26">
      <c r="N1020" s="297"/>
      <c r="O1020" s="239"/>
      <c r="P1020" s="50"/>
      <c r="Q1020" s="303"/>
      <c r="R1020" s="290"/>
      <c r="S1020" s="12"/>
      <c r="T1020" s="12"/>
      <c r="U1020" s="12"/>
      <c r="V1020" s="12"/>
      <c r="W1020" s="308"/>
      <c r="X1020" s="182"/>
      <c r="Y1020" s="12"/>
      <c r="Z1020" s="309"/>
    </row>
    <row r="1021" spans="14:26">
      <c r="N1021" s="297"/>
      <c r="O1021" s="239"/>
      <c r="P1021" s="50"/>
      <c r="Q1021" s="303"/>
      <c r="R1021" s="290"/>
      <c r="S1021" s="12"/>
      <c r="T1021" s="12"/>
      <c r="U1021" s="12"/>
      <c r="V1021" s="12"/>
      <c r="W1021" s="308"/>
      <c r="X1021" s="182"/>
      <c r="Y1021" s="12"/>
      <c r="Z1021" s="309"/>
    </row>
    <row r="1022" spans="14:26">
      <c r="N1022" s="297"/>
      <c r="O1022" s="239"/>
      <c r="P1022" s="50"/>
      <c r="Q1022" s="303"/>
      <c r="R1022" s="290"/>
      <c r="S1022" s="12"/>
      <c r="T1022" s="12"/>
      <c r="U1022" s="12"/>
      <c r="V1022" s="12"/>
      <c r="W1022" s="308"/>
      <c r="X1022" s="182"/>
      <c r="Y1022" s="12"/>
      <c r="Z1022" s="309"/>
    </row>
    <row r="1023" spans="14:26">
      <c r="N1023" s="297"/>
      <c r="O1023" s="239"/>
      <c r="P1023" s="50"/>
      <c r="Q1023" s="303"/>
      <c r="R1023" s="290"/>
      <c r="S1023" s="12"/>
      <c r="T1023" s="12"/>
      <c r="U1023" s="12"/>
      <c r="V1023" s="12"/>
      <c r="W1023" s="308"/>
      <c r="X1023" s="182"/>
      <c r="Y1023" s="12"/>
      <c r="Z1023" s="309"/>
    </row>
    <row r="1024" spans="14:26">
      <c r="N1024" s="297"/>
      <c r="O1024" s="239"/>
      <c r="P1024" s="50"/>
      <c r="Q1024" s="303"/>
      <c r="R1024" s="290"/>
      <c r="S1024" s="12"/>
      <c r="T1024" s="12"/>
      <c r="U1024" s="12"/>
      <c r="V1024" s="12"/>
      <c r="W1024" s="308"/>
      <c r="X1024" s="182"/>
      <c r="Y1024" s="12"/>
      <c r="Z1024" s="309"/>
    </row>
    <row r="1025" spans="14:26">
      <c r="N1025" s="297"/>
      <c r="O1025" s="239"/>
      <c r="P1025" s="50"/>
      <c r="Q1025" s="303"/>
      <c r="R1025" s="290"/>
      <c r="S1025" s="12"/>
      <c r="T1025" s="12"/>
      <c r="U1025" s="12"/>
      <c r="V1025" s="12"/>
      <c r="W1025" s="308"/>
      <c r="X1025" s="182"/>
      <c r="Y1025" s="12"/>
      <c r="Z1025" s="309"/>
    </row>
    <row r="1026" spans="14:26">
      <c r="N1026" s="297"/>
      <c r="O1026" s="239"/>
      <c r="P1026" s="50"/>
      <c r="Q1026" s="303"/>
      <c r="R1026" s="290"/>
      <c r="S1026" s="12"/>
      <c r="T1026" s="12"/>
      <c r="U1026" s="12"/>
      <c r="V1026" s="12"/>
      <c r="W1026" s="308"/>
      <c r="X1026" s="182"/>
      <c r="Y1026" s="12"/>
      <c r="Z1026" s="309"/>
    </row>
    <row r="1027" spans="14:26">
      <c r="N1027" s="297"/>
      <c r="O1027" s="239"/>
      <c r="P1027" s="50"/>
      <c r="Q1027" s="303"/>
      <c r="R1027" s="290"/>
      <c r="S1027" s="12"/>
      <c r="T1027" s="12"/>
      <c r="U1027" s="12"/>
      <c r="V1027" s="12"/>
      <c r="W1027" s="308"/>
      <c r="X1027" s="182"/>
      <c r="Y1027" s="12"/>
      <c r="Z1027" s="309"/>
    </row>
    <row r="1028" spans="14:26">
      <c r="N1028" s="297"/>
      <c r="O1028" s="239"/>
      <c r="P1028" s="50"/>
      <c r="Q1028" s="303"/>
      <c r="R1028" s="290"/>
      <c r="S1028" s="12"/>
      <c r="T1028" s="12"/>
      <c r="U1028" s="12"/>
      <c r="V1028" s="12"/>
      <c r="W1028" s="308"/>
      <c r="X1028" s="182"/>
      <c r="Y1028" s="12"/>
      <c r="Z1028" s="309"/>
    </row>
    <row r="1029" spans="14:26">
      <c r="N1029" s="297"/>
      <c r="O1029" s="239"/>
      <c r="P1029" s="50"/>
      <c r="Q1029" s="303"/>
      <c r="R1029" s="290"/>
      <c r="S1029" s="12"/>
      <c r="T1029" s="12"/>
      <c r="U1029" s="12"/>
      <c r="V1029" s="12"/>
      <c r="W1029" s="308"/>
      <c r="X1029" s="182"/>
      <c r="Y1029" s="12"/>
      <c r="Z1029" s="309"/>
    </row>
    <row r="1030" spans="14:26">
      <c r="N1030" s="297"/>
      <c r="O1030" s="239"/>
      <c r="P1030" s="50"/>
      <c r="Q1030" s="303"/>
      <c r="R1030" s="290"/>
      <c r="S1030" s="12"/>
      <c r="T1030" s="12"/>
      <c r="U1030" s="12"/>
      <c r="V1030" s="12"/>
      <c r="W1030" s="308"/>
      <c r="X1030" s="182"/>
      <c r="Y1030" s="12"/>
      <c r="Z1030" s="309"/>
    </row>
    <row r="1031" spans="14:26">
      <c r="N1031" s="297"/>
      <c r="O1031" s="239"/>
      <c r="P1031" s="50"/>
      <c r="Q1031" s="303"/>
      <c r="R1031" s="290"/>
      <c r="S1031" s="12"/>
      <c r="T1031" s="12"/>
      <c r="U1031" s="12"/>
      <c r="V1031" s="12"/>
      <c r="W1031" s="308"/>
      <c r="X1031" s="182"/>
      <c r="Y1031" s="12"/>
      <c r="Z1031" s="309"/>
    </row>
    <row r="1032" spans="14:26">
      <c r="N1032" s="297"/>
      <c r="O1032" s="239"/>
      <c r="P1032" s="50"/>
      <c r="Q1032" s="303"/>
      <c r="R1032" s="290"/>
      <c r="S1032" s="12"/>
      <c r="T1032" s="12"/>
      <c r="U1032" s="12"/>
      <c r="V1032" s="12"/>
      <c r="W1032" s="308"/>
      <c r="X1032" s="182"/>
      <c r="Y1032" s="12"/>
      <c r="Z1032" s="309"/>
    </row>
    <row r="1033" spans="14:26">
      <c r="N1033" s="297"/>
      <c r="O1033" s="239"/>
      <c r="P1033" s="50"/>
      <c r="Q1033" s="303"/>
      <c r="R1033" s="290"/>
      <c r="S1033" s="12"/>
      <c r="T1033" s="12"/>
      <c r="U1033" s="12"/>
      <c r="V1033" s="12"/>
      <c r="W1033" s="308"/>
      <c r="X1033" s="182"/>
      <c r="Y1033" s="12"/>
      <c r="Z1033" s="309"/>
    </row>
    <row r="1034" spans="14:26">
      <c r="N1034" s="297"/>
      <c r="O1034" s="239"/>
      <c r="P1034" s="50"/>
      <c r="Q1034" s="303"/>
      <c r="R1034" s="290"/>
      <c r="S1034" s="12"/>
      <c r="T1034" s="12"/>
      <c r="U1034" s="12"/>
      <c r="V1034" s="12"/>
      <c r="W1034" s="308"/>
      <c r="X1034" s="182"/>
      <c r="Y1034" s="12"/>
      <c r="Z1034" s="309"/>
    </row>
    <row r="1035" spans="14:26">
      <c r="N1035" s="297"/>
      <c r="O1035" s="239"/>
      <c r="P1035" s="50"/>
      <c r="Q1035" s="303"/>
      <c r="R1035" s="290"/>
      <c r="S1035" s="12"/>
      <c r="T1035" s="12"/>
      <c r="U1035" s="12"/>
      <c r="V1035" s="12"/>
      <c r="W1035" s="308"/>
      <c r="X1035" s="182"/>
      <c r="Y1035" s="12"/>
      <c r="Z1035" s="309"/>
    </row>
    <row r="1036" spans="14:26">
      <c r="N1036" s="297"/>
      <c r="O1036" s="239"/>
      <c r="P1036" s="50"/>
      <c r="Q1036" s="303"/>
      <c r="R1036" s="290"/>
      <c r="S1036" s="12"/>
      <c r="T1036" s="12"/>
      <c r="U1036" s="12"/>
      <c r="V1036" s="12"/>
      <c r="W1036" s="308"/>
      <c r="X1036" s="182"/>
      <c r="Y1036" s="12"/>
      <c r="Z1036" s="309"/>
    </row>
    <row r="1037" spans="14:26">
      <c r="N1037" s="297"/>
      <c r="O1037" s="239"/>
      <c r="P1037" s="50"/>
      <c r="Q1037" s="303"/>
      <c r="R1037" s="290"/>
      <c r="S1037" s="12"/>
      <c r="T1037" s="12"/>
      <c r="U1037" s="12"/>
      <c r="V1037" s="12"/>
      <c r="W1037" s="308"/>
      <c r="X1037" s="182"/>
      <c r="Y1037" s="12"/>
      <c r="Z1037" s="309"/>
    </row>
    <row r="1038" spans="14:26">
      <c r="N1038" s="297"/>
      <c r="O1038" s="239"/>
      <c r="P1038" s="50"/>
      <c r="Q1038" s="303"/>
      <c r="R1038" s="290"/>
      <c r="S1038" s="12"/>
      <c r="T1038" s="12"/>
      <c r="U1038" s="12"/>
      <c r="V1038" s="12"/>
      <c r="W1038" s="308"/>
      <c r="X1038" s="182"/>
      <c r="Y1038" s="12"/>
      <c r="Z1038" s="309"/>
    </row>
    <row r="1039" spans="14:26">
      <c r="N1039" s="297"/>
      <c r="O1039" s="239"/>
      <c r="P1039" s="50"/>
      <c r="Q1039" s="303"/>
      <c r="R1039" s="290"/>
      <c r="S1039" s="12"/>
      <c r="T1039" s="12"/>
      <c r="U1039" s="12"/>
      <c r="V1039" s="12"/>
      <c r="W1039" s="308"/>
      <c r="X1039" s="182"/>
      <c r="Y1039" s="12"/>
      <c r="Z1039" s="309"/>
    </row>
    <row r="1040" spans="14:26">
      <c r="N1040" s="297"/>
      <c r="O1040" s="239"/>
      <c r="P1040" s="50"/>
      <c r="Q1040" s="303"/>
      <c r="R1040" s="290"/>
      <c r="S1040" s="12"/>
      <c r="T1040" s="12"/>
      <c r="U1040" s="12"/>
      <c r="V1040" s="12"/>
      <c r="W1040" s="308"/>
      <c r="X1040" s="182"/>
      <c r="Y1040" s="12"/>
      <c r="Z1040" s="309"/>
    </row>
    <row r="1041" spans="14:26">
      <c r="N1041" s="297"/>
      <c r="O1041" s="239"/>
      <c r="P1041" s="50"/>
      <c r="Q1041" s="303"/>
      <c r="R1041" s="290"/>
      <c r="S1041" s="12"/>
      <c r="T1041" s="12"/>
      <c r="U1041" s="12"/>
      <c r="V1041" s="12"/>
      <c r="W1041" s="308"/>
      <c r="X1041" s="182"/>
      <c r="Y1041" s="12"/>
      <c r="Z1041" s="309"/>
    </row>
    <row r="1042" spans="14:26">
      <c r="N1042" s="297"/>
      <c r="O1042" s="239"/>
      <c r="P1042" s="50"/>
      <c r="Q1042" s="303"/>
      <c r="R1042" s="290"/>
      <c r="S1042" s="12"/>
      <c r="T1042" s="12"/>
      <c r="U1042" s="12"/>
      <c r="V1042" s="12"/>
      <c r="W1042" s="308"/>
      <c r="X1042" s="182"/>
      <c r="Y1042" s="12"/>
      <c r="Z1042" s="309"/>
    </row>
    <row r="1043" spans="14:26">
      <c r="N1043" s="297"/>
      <c r="O1043" s="239"/>
      <c r="P1043" s="50"/>
      <c r="Q1043" s="303"/>
      <c r="R1043" s="290"/>
      <c r="S1043" s="12"/>
      <c r="T1043" s="12"/>
      <c r="U1043" s="12"/>
      <c r="V1043" s="12"/>
      <c r="W1043" s="308"/>
      <c r="X1043" s="182"/>
      <c r="Y1043" s="12"/>
      <c r="Z1043" s="309"/>
    </row>
    <row r="1044" spans="14:26">
      <c r="N1044" s="297"/>
      <c r="O1044" s="239"/>
      <c r="P1044" s="50"/>
      <c r="Q1044" s="303"/>
      <c r="R1044" s="290"/>
      <c r="S1044" s="12"/>
      <c r="T1044" s="12"/>
      <c r="U1044" s="12"/>
      <c r="V1044" s="12"/>
      <c r="W1044" s="308"/>
      <c r="X1044" s="182"/>
      <c r="Y1044" s="12"/>
      <c r="Z1044" s="309"/>
    </row>
    <row r="1045" spans="14:26">
      <c r="N1045" s="297"/>
      <c r="O1045" s="239"/>
      <c r="P1045" s="50"/>
      <c r="Q1045" s="303"/>
      <c r="R1045" s="290"/>
      <c r="S1045" s="12"/>
      <c r="T1045" s="12"/>
      <c r="U1045" s="12"/>
      <c r="V1045" s="12"/>
      <c r="W1045" s="308"/>
      <c r="X1045" s="182"/>
      <c r="Y1045" s="12"/>
      <c r="Z1045" s="309"/>
    </row>
    <row r="1046" spans="14:26">
      <c r="N1046" s="297"/>
      <c r="O1046" s="239"/>
      <c r="P1046" s="50"/>
      <c r="Q1046" s="303"/>
      <c r="R1046" s="290"/>
      <c r="S1046" s="12"/>
      <c r="T1046" s="12"/>
      <c r="U1046" s="12"/>
      <c r="V1046" s="12"/>
      <c r="W1046" s="308"/>
      <c r="X1046" s="182"/>
      <c r="Y1046" s="12"/>
      <c r="Z1046" s="309"/>
    </row>
    <row r="1047" spans="14:26">
      <c r="N1047" s="297"/>
      <c r="O1047" s="239"/>
      <c r="P1047" s="50"/>
      <c r="Q1047" s="303"/>
      <c r="R1047" s="290"/>
      <c r="S1047" s="12"/>
      <c r="T1047" s="12"/>
      <c r="U1047" s="12"/>
      <c r="V1047" s="12"/>
      <c r="W1047" s="308"/>
      <c r="X1047" s="182"/>
      <c r="Y1047" s="12"/>
      <c r="Z1047" s="309"/>
    </row>
    <row r="1048" spans="14:26">
      <c r="N1048" s="297"/>
      <c r="O1048" s="239"/>
      <c r="P1048" s="50"/>
      <c r="Q1048" s="303"/>
      <c r="R1048" s="290"/>
      <c r="S1048" s="12"/>
      <c r="T1048" s="12"/>
      <c r="U1048" s="12"/>
      <c r="V1048" s="12"/>
      <c r="W1048" s="308"/>
      <c r="X1048" s="182"/>
      <c r="Y1048" s="12"/>
      <c r="Z1048" s="309"/>
    </row>
    <row r="1049" spans="14:26">
      <c r="N1049" s="297"/>
      <c r="O1049" s="239"/>
      <c r="P1049" s="50"/>
      <c r="Q1049" s="303"/>
      <c r="R1049" s="290"/>
      <c r="S1049" s="12"/>
      <c r="T1049" s="12"/>
      <c r="U1049" s="12"/>
      <c r="V1049" s="12"/>
      <c r="W1049" s="308"/>
      <c r="X1049" s="182"/>
      <c r="Y1049" s="12"/>
      <c r="Z1049" s="309"/>
    </row>
    <row r="1050" spans="14:26">
      <c r="N1050" s="297"/>
      <c r="O1050" s="239"/>
      <c r="P1050" s="50"/>
      <c r="Q1050" s="303"/>
      <c r="R1050" s="290"/>
      <c r="S1050" s="12"/>
      <c r="T1050" s="12"/>
      <c r="U1050" s="12"/>
      <c r="V1050" s="12"/>
      <c r="W1050" s="308"/>
      <c r="X1050" s="182"/>
      <c r="Y1050" s="12"/>
      <c r="Z1050" s="309"/>
    </row>
    <row r="1051" spans="14:26">
      <c r="N1051" s="297"/>
      <c r="O1051" s="239"/>
      <c r="P1051" s="50"/>
      <c r="Q1051" s="303"/>
      <c r="R1051" s="290"/>
      <c r="S1051" s="12"/>
      <c r="T1051" s="12"/>
      <c r="U1051" s="12"/>
      <c r="V1051" s="12"/>
      <c r="W1051" s="308"/>
      <c r="X1051" s="182"/>
      <c r="Y1051" s="12"/>
      <c r="Z1051" s="309"/>
    </row>
    <row r="1052" spans="14:26">
      <c r="N1052" s="297"/>
      <c r="O1052" s="239"/>
      <c r="P1052" s="50"/>
      <c r="Q1052" s="303"/>
      <c r="R1052" s="290"/>
      <c r="S1052" s="12"/>
      <c r="T1052" s="12"/>
      <c r="U1052" s="12"/>
      <c r="V1052" s="12"/>
      <c r="W1052" s="308"/>
      <c r="X1052" s="182"/>
      <c r="Y1052" s="12"/>
      <c r="Z1052" s="309"/>
    </row>
    <row r="1053" spans="14:26">
      <c r="N1053" s="297"/>
      <c r="O1053" s="239"/>
      <c r="P1053" s="50"/>
      <c r="Q1053" s="303"/>
      <c r="R1053" s="290"/>
      <c r="S1053" s="12"/>
      <c r="T1053" s="12"/>
      <c r="U1053" s="12"/>
      <c r="V1053" s="12"/>
      <c r="W1053" s="308"/>
      <c r="X1053" s="182"/>
      <c r="Y1053" s="12"/>
      <c r="Z1053" s="309"/>
    </row>
    <row r="1054" spans="14:26">
      <c r="N1054" s="297"/>
      <c r="O1054" s="239"/>
      <c r="P1054" s="50"/>
      <c r="Q1054" s="303"/>
      <c r="R1054" s="290"/>
      <c r="S1054" s="12"/>
      <c r="T1054" s="12"/>
      <c r="U1054" s="12"/>
      <c r="V1054" s="12"/>
      <c r="W1054" s="308"/>
      <c r="X1054" s="182"/>
      <c r="Y1054" s="12"/>
      <c r="Z1054" s="309"/>
    </row>
    <row r="1055" spans="14:26">
      <c r="N1055" s="297"/>
      <c r="O1055" s="239"/>
      <c r="P1055" s="50"/>
      <c r="Q1055" s="303"/>
      <c r="R1055" s="290"/>
      <c r="S1055" s="12"/>
      <c r="T1055" s="12"/>
      <c r="U1055" s="12"/>
      <c r="V1055" s="12"/>
      <c r="W1055" s="308"/>
      <c r="X1055" s="182"/>
      <c r="Y1055" s="12"/>
      <c r="Z1055" s="309"/>
    </row>
    <row r="1056" spans="14:26">
      <c r="N1056" s="297"/>
      <c r="O1056" s="239"/>
      <c r="P1056" s="50"/>
      <c r="Q1056" s="303"/>
      <c r="R1056" s="290"/>
      <c r="S1056" s="12"/>
      <c r="T1056" s="12"/>
      <c r="U1056" s="12"/>
      <c r="V1056" s="12"/>
      <c r="W1056" s="308"/>
      <c r="X1056" s="182"/>
      <c r="Y1056" s="12"/>
      <c r="Z1056" s="309"/>
    </row>
    <row r="1057" spans="14:26">
      <c r="N1057" s="297"/>
      <c r="O1057" s="239"/>
      <c r="P1057" s="50"/>
      <c r="Q1057" s="303"/>
      <c r="R1057" s="290"/>
      <c r="S1057" s="12"/>
      <c r="T1057" s="12"/>
      <c r="U1057" s="12"/>
      <c r="V1057" s="12"/>
      <c r="W1057" s="308"/>
      <c r="X1057" s="182"/>
      <c r="Y1057" s="12"/>
      <c r="Z1057" s="309"/>
    </row>
    <row r="1058" spans="14:26">
      <c r="N1058" s="297"/>
      <c r="O1058" s="239"/>
      <c r="P1058" s="50"/>
      <c r="Q1058" s="303"/>
      <c r="R1058" s="290"/>
      <c r="S1058" s="12"/>
      <c r="T1058" s="12"/>
      <c r="U1058" s="12"/>
      <c r="V1058" s="12"/>
      <c r="W1058" s="308"/>
      <c r="X1058" s="182"/>
      <c r="Y1058" s="12"/>
      <c r="Z1058" s="309"/>
    </row>
    <row r="1059" spans="14:26">
      <c r="N1059" s="297"/>
      <c r="O1059" s="239"/>
      <c r="P1059" s="50"/>
      <c r="Q1059" s="303"/>
      <c r="R1059" s="290"/>
      <c r="S1059" s="12"/>
      <c r="T1059" s="12"/>
      <c r="U1059" s="12"/>
      <c r="V1059" s="12"/>
      <c r="W1059" s="308"/>
      <c r="X1059" s="182"/>
      <c r="Y1059" s="12"/>
      <c r="Z1059" s="309"/>
    </row>
    <row r="1060" spans="14:26">
      <c r="N1060" s="297"/>
      <c r="O1060" s="239"/>
      <c r="P1060" s="50"/>
      <c r="Q1060" s="303"/>
      <c r="R1060" s="290"/>
      <c r="S1060" s="12"/>
      <c r="T1060" s="12"/>
      <c r="U1060" s="12"/>
      <c r="V1060" s="12"/>
      <c r="W1060" s="308"/>
      <c r="X1060" s="182"/>
      <c r="Y1060" s="12"/>
      <c r="Z1060" s="309"/>
    </row>
    <row r="1061" spans="14:26">
      <c r="N1061" s="297"/>
      <c r="O1061" s="239"/>
      <c r="P1061" s="50"/>
      <c r="Q1061" s="303"/>
      <c r="R1061" s="290"/>
      <c r="S1061" s="12"/>
      <c r="T1061" s="12"/>
      <c r="U1061" s="12"/>
      <c r="V1061" s="12"/>
      <c r="W1061" s="308"/>
      <c r="X1061" s="182"/>
      <c r="Y1061" s="12"/>
      <c r="Z1061" s="309"/>
    </row>
    <row r="1062" spans="14:26">
      <c r="N1062" s="297"/>
      <c r="O1062" s="239"/>
      <c r="P1062" s="50"/>
      <c r="Q1062" s="303"/>
      <c r="R1062" s="290"/>
      <c r="S1062" s="12"/>
      <c r="T1062" s="12"/>
      <c r="U1062" s="12"/>
      <c r="V1062" s="12"/>
      <c r="W1062" s="308"/>
      <c r="X1062" s="182"/>
      <c r="Y1062" s="12"/>
      <c r="Z1062" s="309"/>
    </row>
    <row r="1063" spans="14:26">
      <c r="N1063" s="297"/>
      <c r="O1063" s="239"/>
      <c r="P1063" s="50"/>
      <c r="Q1063" s="303"/>
      <c r="R1063" s="290"/>
      <c r="S1063" s="12"/>
      <c r="T1063" s="12"/>
      <c r="U1063" s="12"/>
      <c r="V1063" s="12"/>
      <c r="W1063" s="308"/>
      <c r="X1063" s="182"/>
      <c r="Y1063" s="12"/>
      <c r="Z1063" s="309"/>
    </row>
    <row r="1064" spans="14:26">
      <c r="N1064" s="297"/>
      <c r="O1064" s="239"/>
      <c r="P1064" s="50"/>
      <c r="Q1064" s="303"/>
      <c r="R1064" s="290"/>
      <c r="S1064" s="12"/>
      <c r="T1064" s="12"/>
      <c r="U1064" s="12"/>
      <c r="V1064" s="12"/>
      <c r="W1064" s="308"/>
      <c r="X1064" s="182"/>
      <c r="Y1064" s="12"/>
      <c r="Z1064" s="309"/>
    </row>
    <row r="1065" spans="14:26">
      <c r="N1065" s="297"/>
      <c r="O1065" s="239"/>
      <c r="P1065" s="50"/>
      <c r="Q1065" s="303"/>
      <c r="R1065" s="290"/>
      <c r="S1065" s="12"/>
      <c r="T1065" s="12"/>
      <c r="U1065" s="12"/>
      <c r="V1065" s="12"/>
      <c r="W1065" s="308"/>
      <c r="X1065" s="182"/>
      <c r="Y1065" s="12"/>
      <c r="Z1065" s="309"/>
    </row>
    <row r="1066" spans="14:26">
      <c r="N1066" s="297"/>
      <c r="O1066" s="239"/>
      <c r="P1066" s="50"/>
      <c r="Q1066" s="303"/>
      <c r="R1066" s="290"/>
      <c r="S1066" s="12"/>
      <c r="T1066" s="12"/>
      <c r="U1066" s="12"/>
      <c r="V1066" s="12"/>
      <c r="W1066" s="308"/>
      <c r="X1066" s="182"/>
      <c r="Y1066" s="12"/>
      <c r="Z1066" s="309"/>
    </row>
    <row r="1067" spans="14:26">
      <c r="N1067" s="297"/>
      <c r="O1067" s="239"/>
      <c r="P1067" s="50"/>
      <c r="Q1067" s="303"/>
      <c r="R1067" s="290"/>
      <c r="S1067" s="12"/>
      <c r="T1067" s="12"/>
      <c r="U1067" s="12"/>
      <c r="V1067" s="12"/>
      <c r="W1067" s="308"/>
      <c r="X1067" s="182"/>
      <c r="Y1067" s="12"/>
      <c r="Z1067" s="309"/>
    </row>
    <row r="1068" spans="14:26">
      <c r="N1068" s="297"/>
      <c r="O1068" s="239"/>
      <c r="P1068" s="50"/>
      <c r="Q1068" s="303"/>
      <c r="R1068" s="290"/>
      <c r="S1068" s="12"/>
      <c r="T1068" s="12"/>
      <c r="U1068" s="12"/>
      <c r="V1068" s="12"/>
      <c r="W1068" s="308"/>
      <c r="X1068" s="182"/>
      <c r="Y1068" s="12"/>
      <c r="Z1068" s="309"/>
    </row>
    <row r="1069" spans="14:26">
      <c r="N1069" s="297"/>
      <c r="O1069" s="239"/>
      <c r="P1069" s="50"/>
      <c r="Q1069" s="303"/>
      <c r="R1069" s="290"/>
      <c r="S1069" s="12"/>
      <c r="T1069" s="12"/>
      <c r="U1069" s="12"/>
      <c r="V1069" s="12"/>
      <c r="W1069" s="308"/>
      <c r="X1069" s="182"/>
      <c r="Y1069" s="12"/>
      <c r="Z1069" s="309"/>
    </row>
    <row r="1070" spans="14:26">
      <c r="N1070" s="297"/>
      <c r="O1070" s="239"/>
      <c r="P1070" s="50"/>
      <c r="Q1070" s="303"/>
      <c r="R1070" s="290"/>
      <c r="S1070" s="12"/>
      <c r="T1070" s="12"/>
      <c r="U1070" s="12"/>
      <c r="V1070" s="12"/>
      <c r="W1070" s="308"/>
      <c r="X1070" s="182"/>
      <c r="Y1070" s="12"/>
      <c r="Z1070" s="309"/>
    </row>
    <row r="1071" spans="14:26">
      <c r="N1071" s="297"/>
      <c r="O1071" s="239"/>
      <c r="P1071" s="50"/>
      <c r="Q1071" s="303"/>
      <c r="R1071" s="290"/>
      <c r="S1071" s="12"/>
      <c r="T1071" s="12"/>
      <c r="U1071" s="12"/>
      <c r="V1071" s="12"/>
      <c r="W1071" s="308"/>
      <c r="X1071" s="182"/>
      <c r="Y1071" s="12"/>
      <c r="Z1071" s="309"/>
    </row>
    <row r="1072" spans="14:26">
      <c r="N1072" s="297"/>
      <c r="O1072" s="239"/>
      <c r="P1072" s="50"/>
      <c r="Q1072" s="303"/>
      <c r="R1072" s="290"/>
      <c r="S1072" s="12"/>
      <c r="T1072" s="12"/>
      <c r="U1072" s="12"/>
      <c r="V1072" s="12"/>
      <c r="W1072" s="308"/>
      <c r="X1072" s="182"/>
      <c r="Y1072" s="12"/>
      <c r="Z1072" s="309"/>
    </row>
    <row r="1073" spans="14:26">
      <c r="N1073" s="297"/>
      <c r="O1073" s="239"/>
      <c r="P1073" s="50"/>
      <c r="Q1073" s="303"/>
      <c r="R1073" s="290"/>
      <c r="S1073" s="12"/>
      <c r="T1073" s="12"/>
      <c r="U1073" s="12"/>
      <c r="V1073" s="12"/>
      <c r="W1073" s="308"/>
      <c r="X1073" s="182"/>
      <c r="Y1073" s="12"/>
      <c r="Z1073" s="309"/>
    </row>
    <row r="1074" spans="14:26">
      <c r="N1074" s="297"/>
      <c r="O1074" s="239"/>
      <c r="P1074" s="50"/>
      <c r="Q1074" s="303"/>
      <c r="R1074" s="290"/>
      <c r="S1074" s="12"/>
      <c r="T1074" s="12"/>
      <c r="U1074" s="12"/>
      <c r="V1074" s="12"/>
      <c r="W1074" s="308"/>
      <c r="X1074" s="182"/>
      <c r="Y1074" s="12"/>
      <c r="Z1074" s="309"/>
    </row>
    <row r="1075" spans="14:26">
      <c r="N1075" s="297"/>
      <c r="O1075" s="239"/>
      <c r="P1075" s="50"/>
      <c r="Q1075" s="303"/>
      <c r="R1075" s="290"/>
      <c r="S1075" s="12"/>
      <c r="T1075" s="12"/>
      <c r="U1075" s="12"/>
      <c r="V1075" s="12"/>
      <c r="W1075" s="308"/>
      <c r="X1075" s="182"/>
      <c r="Y1075" s="12"/>
      <c r="Z1075" s="309"/>
    </row>
    <row r="1076" spans="14:26">
      <c r="N1076" s="297"/>
      <c r="O1076" s="239"/>
      <c r="P1076" s="50"/>
      <c r="Q1076" s="303"/>
      <c r="R1076" s="290"/>
      <c r="S1076" s="12"/>
      <c r="T1076" s="12"/>
      <c r="U1076" s="12"/>
      <c r="V1076" s="12"/>
      <c r="W1076" s="308"/>
      <c r="X1076" s="182"/>
      <c r="Y1076" s="12"/>
      <c r="Z1076" s="309"/>
    </row>
    <row r="1077" spans="14:26">
      <c r="N1077" s="297"/>
      <c r="O1077" s="239"/>
      <c r="P1077" s="50"/>
      <c r="Q1077" s="303"/>
      <c r="R1077" s="290"/>
      <c r="S1077" s="12"/>
      <c r="T1077" s="12"/>
      <c r="U1077" s="12"/>
      <c r="V1077" s="12"/>
      <c r="W1077" s="308"/>
      <c r="X1077" s="182"/>
      <c r="Y1077" s="12"/>
      <c r="Z1077" s="309"/>
    </row>
    <row r="1078" spans="14:26">
      <c r="N1078" s="297"/>
      <c r="O1078" s="239"/>
      <c r="P1078" s="50"/>
      <c r="Q1078" s="303"/>
      <c r="R1078" s="290"/>
      <c r="S1078" s="12"/>
      <c r="T1078" s="12"/>
      <c r="U1078" s="12"/>
      <c r="V1078" s="12"/>
      <c r="W1078" s="308"/>
      <c r="X1078" s="182"/>
      <c r="Y1078" s="12"/>
      <c r="Z1078" s="309"/>
    </row>
    <row r="1079" spans="14:26">
      <c r="N1079" s="297"/>
      <c r="O1079" s="239"/>
      <c r="P1079" s="50"/>
      <c r="Q1079" s="303"/>
      <c r="R1079" s="290"/>
      <c r="S1079" s="12"/>
      <c r="T1079" s="12"/>
      <c r="U1079" s="12"/>
      <c r="V1079" s="12"/>
      <c r="W1079" s="308"/>
      <c r="X1079" s="182"/>
      <c r="Y1079" s="12"/>
      <c r="Z1079" s="309"/>
    </row>
    <row r="1080" spans="14:26">
      <c r="N1080" s="297"/>
      <c r="O1080" s="239"/>
      <c r="P1080" s="50"/>
      <c r="Q1080" s="303"/>
      <c r="R1080" s="290"/>
      <c r="S1080" s="12"/>
      <c r="T1080" s="12"/>
      <c r="U1080" s="12"/>
      <c r="V1080" s="12"/>
      <c r="W1080" s="308"/>
      <c r="X1080" s="182"/>
      <c r="Y1080" s="12"/>
      <c r="Z1080" s="309"/>
    </row>
    <row r="1081" spans="14:26">
      <c r="N1081" s="297"/>
      <c r="O1081" s="239"/>
      <c r="P1081" s="50"/>
      <c r="Q1081" s="303"/>
      <c r="R1081" s="290"/>
      <c r="S1081" s="12"/>
      <c r="T1081" s="12"/>
      <c r="U1081" s="12"/>
      <c r="V1081" s="12"/>
      <c r="W1081" s="308"/>
      <c r="X1081" s="182"/>
      <c r="Y1081" s="12"/>
      <c r="Z1081" s="309"/>
    </row>
    <row r="1082" spans="14:26">
      <c r="N1082" s="297"/>
      <c r="O1082" s="239"/>
      <c r="P1082" s="50"/>
      <c r="Q1082" s="303"/>
      <c r="R1082" s="290"/>
      <c r="S1082" s="12"/>
      <c r="T1082" s="12"/>
      <c r="U1082" s="12"/>
      <c r="V1082" s="12"/>
      <c r="W1082" s="308"/>
      <c r="X1082" s="182"/>
      <c r="Y1082" s="12"/>
      <c r="Z1082" s="309"/>
    </row>
    <row r="1083" spans="14:26">
      <c r="N1083" s="297"/>
      <c r="O1083" s="239"/>
      <c r="P1083" s="50"/>
      <c r="Q1083" s="303"/>
      <c r="R1083" s="290"/>
      <c r="S1083" s="12"/>
      <c r="T1083" s="12"/>
      <c r="U1083" s="12"/>
      <c r="V1083" s="12"/>
      <c r="W1083" s="308"/>
      <c r="X1083" s="182"/>
      <c r="Y1083" s="12"/>
      <c r="Z1083" s="309"/>
    </row>
    <row r="1084" spans="14:26">
      <c r="N1084" s="297"/>
      <c r="O1084" s="239"/>
      <c r="P1084" s="50"/>
      <c r="Q1084" s="303"/>
      <c r="R1084" s="290"/>
      <c r="S1084" s="12"/>
      <c r="T1084" s="12"/>
      <c r="U1084" s="12"/>
      <c r="V1084" s="12"/>
      <c r="W1084" s="308"/>
      <c r="X1084" s="182"/>
      <c r="Y1084" s="12"/>
      <c r="Z1084" s="309"/>
    </row>
    <row r="1085" spans="14:26">
      <c r="N1085" s="297"/>
      <c r="O1085" s="239"/>
      <c r="P1085" s="50"/>
      <c r="Q1085" s="303"/>
      <c r="R1085" s="290"/>
      <c r="S1085" s="12"/>
      <c r="T1085" s="12"/>
      <c r="U1085" s="12"/>
      <c r="V1085" s="12"/>
      <c r="W1085" s="308"/>
      <c r="X1085" s="182"/>
      <c r="Y1085" s="12"/>
      <c r="Z1085" s="309"/>
    </row>
    <row r="1086" spans="14:26">
      <c r="N1086" s="297"/>
      <c r="O1086" s="239"/>
      <c r="P1086" s="50"/>
      <c r="Q1086" s="303"/>
      <c r="R1086" s="290"/>
      <c r="S1086" s="12"/>
      <c r="T1086" s="12"/>
      <c r="U1086" s="12"/>
      <c r="V1086" s="12"/>
      <c r="W1086" s="308"/>
      <c r="X1086" s="182"/>
      <c r="Y1086" s="12"/>
      <c r="Z1086" s="309"/>
    </row>
    <row r="1087" spans="14:26">
      <c r="N1087" s="297"/>
      <c r="O1087" s="239"/>
      <c r="P1087" s="50"/>
      <c r="Q1087" s="303"/>
      <c r="R1087" s="290"/>
      <c r="S1087" s="12"/>
      <c r="T1087" s="12"/>
      <c r="U1087" s="12"/>
      <c r="V1087" s="12"/>
      <c r="W1087" s="308"/>
      <c r="X1087" s="182"/>
      <c r="Y1087" s="12"/>
      <c r="Z1087" s="309"/>
    </row>
    <row r="1088" spans="14:26">
      <c r="N1088" s="297"/>
      <c r="O1088" s="239"/>
      <c r="P1088" s="50"/>
      <c r="Q1088" s="303"/>
      <c r="R1088" s="290"/>
      <c r="S1088" s="12"/>
      <c r="T1088" s="12"/>
      <c r="U1088" s="12"/>
      <c r="V1088" s="12"/>
      <c r="W1088" s="308"/>
      <c r="X1088" s="182"/>
      <c r="Y1088" s="12"/>
      <c r="Z1088" s="309"/>
    </row>
    <row r="1089" spans="14:26">
      <c r="N1089" s="297"/>
      <c r="O1089" s="239"/>
      <c r="P1089" s="50"/>
      <c r="Q1089" s="303"/>
      <c r="R1089" s="290"/>
      <c r="S1089" s="12"/>
      <c r="T1089" s="12"/>
      <c r="U1089" s="12"/>
      <c r="V1089" s="12"/>
      <c r="W1089" s="308"/>
      <c r="X1089" s="182"/>
      <c r="Y1089" s="12"/>
      <c r="Z1089" s="309"/>
    </row>
    <row r="1090" spans="14:26">
      <c r="N1090" s="297"/>
      <c r="O1090" s="239"/>
      <c r="P1090" s="50"/>
      <c r="Q1090" s="303"/>
      <c r="R1090" s="290"/>
      <c r="S1090" s="12"/>
      <c r="T1090" s="12"/>
      <c r="U1090" s="12"/>
      <c r="V1090" s="12"/>
      <c r="W1090" s="308"/>
      <c r="X1090" s="182"/>
      <c r="Y1090" s="12"/>
      <c r="Z1090" s="309"/>
    </row>
    <row r="1091" spans="14:26">
      <c r="N1091" s="297"/>
      <c r="O1091" s="239"/>
      <c r="P1091" s="50"/>
      <c r="Q1091" s="303"/>
      <c r="R1091" s="290"/>
      <c r="S1091" s="12"/>
      <c r="T1091" s="12"/>
      <c r="U1091" s="12"/>
      <c r="V1091" s="12"/>
      <c r="W1091" s="308"/>
      <c r="X1091" s="182"/>
      <c r="Y1091" s="12"/>
      <c r="Z1091" s="309"/>
    </row>
    <row r="1092" spans="14:26">
      <c r="N1092" s="297"/>
      <c r="O1092" s="239"/>
      <c r="P1092" s="50"/>
      <c r="Q1092" s="303"/>
      <c r="R1092" s="290"/>
      <c r="S1092" s="12"/>
      <c r="T1092" s="12"/>
      <c r="U1092" s="12"/>
      <c r="V1092" s="12"/>
      <c r="W1092" s="308"/>
      <c r="X1092" s="182"/>
      <c r="Y1092" s="12"/>
      <c r="Z1092" s="309"/>
    </row>
    <row r="1093" spans="14:26">
      <c r="N1093" s="297"/>
      <c r="O1093" s="239"/>
      <c r="P1093" s="50"/>
      <c r="Q1093" s="303"/>
      <c r="R1093" s="290"/>
      <c r="S1093" s="12"/>
      <c r="T1093" s="12"/>
      <c r="U1093" s="12"/>
      <c r="V1093" s="12"/>
      <c r="W1093" s="308"/>
      <c r="X1093" s="182"/>
      <c r="Y1093" s="12"/>
      <c r="Z1093" s="309"/>
    </row>
    <row r="1094" spans="14:26">
      <c r="N1094" s="297"/>
      <c r="O1094" s="239"/>
      <c r="P1094" s="50"/>
      <c r="Q1094" s="303"/>
      <c r="R1094" s="290"/>
      <c r="S1094" s="12"/>
      <c r="T1094" s="12"/>
      <c r="U1094" s="12"/>
      <c r="V1094" s="12"/>
      <c r="W1094" s="308"/>
      <c r="X1094" s="182"/>
      <c r="Y1094" s="12"/>
      <c r="Z1094" s="309"/>
    </row>
    <row r="1095" spans="14:26">
      <c r="N1095" s="297"/>
      <c r="O1095" s="239"/>
      <c r="P1095" s="50"/>
      <c r="Q1095" s="303"/>
      <c r="R1095" s="290"/>
      <c r="S1095" s="12"/>
      <c r="T1095" s="12"/>
      <c r="U1095" s="12"/>
      <c r="V1095" s="12"/>
      <c r="W1095" s="308"/>
      <c r="X1095" s="182"/>
      <c r="Y1095" s="12"/>
      <c r="Z1095" s="309"/>
    </row>
    <row r="1096" spans="14:26">
      <c r="N1096" s="297"/>
      <c r="O1096" s="239"/>
      <c r="P1096" s="50"/>
      <c r="Q1096" s="303"/>
      <c r="R1096" s="290"/>
      <c r="S1096" s="12"/>
      <c r="T1096" s="12"/>
      <c r="U1096" s="12"/>
      <c r="V1096" s="12"/>
      <c r="W1096" s="308"/>
      <c r="X1096" s="182"/>
      <c r="Y1096" s="12"/>
      <c r="Z1096" s="309"/>
    </row>
    <row r="1097" spans="14:26">
      <c r="N1097" s="297"/>
      <c r="O1097" s="239"/>
      <c r="P1097" s="50"/>
      <c r="Q1097" s="303"/>
      <c r="R1097" s="290"/>
      <c r="S1097" s="12"/>
      <c r="T1097" s="12"/>
      <c r="U1097" s="12"/>
      <c r="V1097" s="12"/>
      <c r="W1097" s="308"/>
      <c r="X1097" s="182"/>
      <c r="Y1097" s="12"/>
      <c r="Z1097" s="309"/>
    </row>
    <row r="1098" spans="14:26">
      <c r="N1098" s="297"/>
      <c r="O1098" s="239"/>
      <c r="P1098" s="50"/>
      <c r="Q1098" s="303"/>
      <c r="R1098" s="290"/>
      <c r="S1098" s="12"/>
      <c r="T1098" s="12"/>
      <c r="U1098" s="12"/>
      <c r="V1098" s="12"/>
      <c r="W1098" s="308"/>
      <c r="X1098" s="182"/>
      <c r="Y1098" s="12"/>
      <c r="Z1098" s="309"/>
    </row>
    <row r="1099" spans="14:26">
      <c r="N1099" s="297"/>
      <c r="O1099" s="239"/>
      <c r="P1099" s="50"/>
      <c r="Q1099" s="303"/>
      <c r="R1099" s="290"/>
      <c r="S1099" s="12"/>
      <c r="T1099" s="12"/>
      <c r="U1099" s="12"/>
      <c r="V1099" s="12"/>
      <c r="W1099" s="308"/>
      <c r="X1099" s="182"/>
      <c r="Y1099" s="12"/>
      <c r="Z1099" s="309"/>
    </row>
    <row r="1100" spans="14:26">
      <c r="N1100" s="297"/>
      <c r="O1100" s="239"/>
      <c r="P1100" s="50"/>
      <c r="Q1100" s="303"/>
      <c r="R1100" s="290"/>
      <c r="S1100" s="12"/>
      <c r="T1100" s="12"/>
      <c r="U1100" s="12"/>
      <c r="V1100" s="12"/>
      <c r="W1100" s="308"/>
      <c r="X1100" s="182"/>
      <c r="Y1100" s="12"/>
      <c r="Z1100" s="309"/>
    </row>
    <row r="1101" spans="14:26">
      <c r="N1101" s="297"/>
      <c r="O1101" s="239"/>
      <c r="P1101" s="50"/>
      <c r="Q1101" s="303"/>
      <c r="R1101" s="290"/>
      <c r="S1101" s="12"/>
      <c r="T1101" s="12"/>
      <c r="U1101" s="12"/>
      <c r="V1101" s="12"/>
      <c r="W1101" s="308"/>
      <c r="X1101" s="182"/>
      <c r="Y1101" s="12"/>
      <c r="Z1101" s="309"/>
    </row>
    <row r="1102" spans="14:26">
      <c r="N1102" s="297"/>
      <c r="O1102" s="239"/>
      <c r="P1102" s="50"/>
      <c r="Q1102" s="303"/>
      <c r="R1102" s="290"/>
      <c r="S1102" s="12"/>
      <c r="T1102" s="12"/>
      <c r="U1102" s="12"/>
      <c r="V1102" s="12"/>
      <c r="W1102" s="308"/>
      <c r="X1102" s="182"/>
      <c r="Y1102" s="12"/>
      <c r="Z1102" s="309"/>
    </row>
    <row r="1103" spans="14:26">
      <c r="N1103" s="297"/>
      <c r="O1103" s="239"/>
      <c r="P1103" s="50"/>
      <c r="Q1103" s="303"/>
      <c r="R1103" s="290"/>
      <c r="S1103" s="12"/>
      <c r="T1103" s="12"/>
      <c r="U1103" s="12"/>
      <c r="V1103" s="12"/>
      <c r="W1103" s="308"/>
      <c r="X1103" s="182"/>
      <c r="Y1103" s="12"/>
      <c r="Z1103" s="309"/>
    </row>
    <row r="1104" spans="14:26">
      <c r="N1104" s="297"/>
      <c r="O1104" s="239"/>
      <c r="P1104" s="50"/>
      <c r="Q1104" s="303"/>
      <c r="R1104" s="290"/>
      <c r="S1104" s="12"/>
      <c r="T1104" s="12"/>
      <c r="U1104" s="12"/>
      <c r="V1104" s="12"/>
      <c r="W1104" s="308"/>
      <c r="X1104" s="182"/>
      <c r="Y1104" s="12"/>
      <c r="Z1104" s="309"/>
    </row>
    <row r="1105" spans="14:26">
      <c r="N1105" s="297"/>
      <c r="O1105" s="239"/>
      <c r="P1105" s="50"/>
      <c r="Q1105" s="303"/>
      <c r="R1105" s="290"/>
      <c r="S1105" s="12"/>
      <c r="T1105" s="12"/>
      <c r="U1105" s="12"/>
      <c r="V1105" s="12"/>
      <c r="W1105" s="308"/>
      <c r="X1105" s="182"/>
      <c r="Y1105" s="12"/>
      <c r="Z1105" s="309"/>
    </row>
    <row r="1106" spans="14:26">
      <c r="N1106" s="297"/>
      <c r="O1106" s="239"/>
      <c r="P1106" s="50"/>
      <c r="Q1106" s="303"/>
      <c r="R1106" s="290"/>
      <c r="S1106" s="12"/>
      <c r="T1106" s="12"/>
      <c r="U1106" s="12"/>
      <c r="V1106" s="12"/>
      <c r="W1106" s="308"/>
      <c r="X1106" s="182"/>
      <c r="Y1106" s="12"/>
      <c r="Z1106" s="309"/>
    </row>
    <row r="1107" spans="14:26">
      <c r="N1107" s="297"/>
      <c r="O1107" s="239"/>
      <c r="P1107" s="50"/>
      <c r="Q1107" s="303"/>
      <c r="R1107" s="290"/>
      <c r="S1107" s="12"/>
      <c r="T1107" s="12"/>
      <c r="U1107" s="12"/>
      <c r="V1107" s="12"/>
      <c r="W1107" s="308"/>
      <c r="X1107" s="182"/>
      <c r="Y1107" s="12"/>
      <c r="Z1107" s="309"/>
    </row>
    <row r="1108" spans="14:26">
      <c r="N1108" s="297"/>
      <c r="O1108" s="239"/>
      <c r="P1108" s="50"/>
      <c r="Q1108" s="303"/>
      <c r="R1108" s="290"/>
      <c r="S1108" s="12"/>
      <c r="T1108" s="12"/>
      <c r="U1108" s="12"/>
      <c r="V1108" s="12"/>
      <c r="W1108" s="308"/>
      <c r="X1108" s="182"/>
      <c r="Y1108" s="12"/>
      <c r="Z1108" s="309"/>
    </row>
    <row r="1109" spans="14:26">
      <c r="N1109" s="297"/>
      <c r="O1109" s="239"/>
      <c r="P1109" s="50"/>
      <c r="Q1109" s="303"/>
      <c r="R1109" s="290"/>
      <c r="S1109" s="12"/>
      <c r="T1109" s="12"/>
      <c r="U1109" s="12"/>
      <c r="V1109" s="12"/>
      <c r="W1109" s="308"/>
      <c r="X1109" s="182"/>
      <c r="Y1109" s="12"/>
      <c r="Z1109" s="309"/>
    </row>
    <row r="1110" spans="14:26">
      <c r="N1110" s="297"/>
      <c r="O1110" s="239"/>
      <c r="P1110" s="50"/>
      <c r="Q1110" s="303"/>
      <c r="R1110" s="290"/>
      <c r="S1110" s="12"/>
      <c r="T1110" s="12"/>
      <c r="U1110" s="12"/>
      <c r="V1110" s="12"/>
      <c r="W1110" s="308"/>
      <c r="X1110" s="182"/>
      <c r="Y1110" s="12"/>
      <c r="Z1110" s="309"/>
    </row>
    <row r="1111" spans="14:26">
      <c r="N1111" s="297"/>
      <c r="O1111" s="239"/>
      <c r="P1111" s="50"/>
      <c r="Q1111" s="303"/>
      <c r="R1111" s="290"/>
      <c r="S1111" s="12"/>
      <c r="T1111" s="12"/>
      <c r="U1111" s="12"/>
      <c r="V1111" s="12"/>
      <c r="W1111" s="308"/>
      <c r="X1111" s="182"/>
      <c r="Y1111" s="12"/>
      <c r="Z1111" s="309"/>
    </row>
    <row r="1112" spans="14:26">
      <c r="N1112" s="297"/>
      <c r="O1112" s="239"/>
      <c r="P1112" s="50"/>
      <c r="Q1112" s="303"/>
      <c r="R1112" s="290"/>
      <c r="S1112" s="12"/>
      <c r="T1112" s="12"/>
      <c r="U1112" s="12"/>
      <c r="V1112" s="12"/>
      <c r="W1112" s="308"/>
      <c r="X1112" s="182"/>
      <c r="Y1112" s="12"/>
      <c r="Z1112" s="309"/>
    </row>
    <row r="1113" spans="14:26">
      <c r="N1113" s="297"/>
      <c r="O1113" s="239"/>
      <c r="P1113" s="50"/>
      <c r="Q1113" s="303"/>
      <c r="R1113" s="290"/>
      <c r="S1113" s="12"/>
      <c r="T1113" s="12"/>
      <c r="U1113" s="12"/>
      <c r="V1113" s="12"/>
      <c r="W1113" s="308"/>
      <c r="X1113" s="182"/>
      <c r="Y1113" s="12"/>
      <c r="Z1113" s="309"/>
    </row>
    <row r="1114" spans="14:26">
      <c r="N1114" s="297"/>
      <c r="O1114" s="239"/>
      <c r="P1114" s="50"/>
      <c r="Q1114" s="303"/>
      <c r="R1114" s="290"/>
      <c r="S1114" s="12"/>
      <c r="T1114" s="12"/>
      <c r="U1114" s="12"/>
      <c r="V1114" s="12"/>
      <c r="W1114" s="308"/>
      <c r="X1114" s="182"/>
      <c r="Y1114" s="12"/>
      <c r="Z1114" s="309"/>
    </row>
    <row r="1115" spans="14:26">
      <c r="N1115" s="297"/>
      <c r="O1115" s="239"/>
      <c r="P1115" s="50"/>
      <c r="Q1115" s="303"/>
      <c r="R1115" s="290"/>
      <c r="S1115" s="12"/>
      <c r="T1115" s="12"/>
      <c r="U1115" s="12"/>
      <c r="V1115" s="12"/>
      <c r="W1115" s="308"/>
      <c r="X1115" s="182"/>
      <c r="Y1115" s="12"/>
      <c r="Z1115" s="309"/>
    </row>
    <row r="1116" spans="14:26">
      <c r="N1116" s="297"/>
      <c r="O1116" s="239"/>
      <c r="P1116" s="50"/>
      <c r="Q1116" s="303"/>
      <c r="R1116" s="290"/>
      <c r="S1116" s="12"/>
      <c r="T1116" s="12"/>
      <c r="U1116" s="12"/>
      <c r="V1116" s="12"/>
      <c r="W1116" s="308"/>
      <c r="X1116" s="182"/>
      <c r="Y1116" s="12"/>
      <c r="Z1116" s="309"/>
    </row>
    <row r="1117" spans="14:26">
      <c r="N1117" s="297"/>
      <c r="O1117" s="239"/>
      <c r="P1117" s="50"/>
      <c r="Q1117" s="303"/>
      <c r="R1117" s="290"/>
      <c r="S1117" s="12"/>
      <c r="T1117" s="12"/>
      <c r="U1117" s="12"/>
      <c r="V1117" s="12"/>
      <c r="W1117" s="308"/>
      <c r="X1117" s="182"/>
      <c r="Y1117" s="12"/>
      <c r="Z1117" s="309"/>
    </row>
    <row r="1118" spans="14:26">
      <c r="N1118" s="297"/>
      <c r="O1118" s="239"/>
      <c r="P1118" s="50"/>
      <c r="Q1118" s="303"/>
      <c r="R1118" s="290"/>
      <c r="S1118" s="12"/>
      <c r="T1118" s="12"/>
      <c r="U1118" s="12"/>
      <c r="V1118" s="12"/>
      <c r="W1118" s="308"/>
      <c r="X1118" s="182"/>
      <c r="Y1118" s="12"/>
      <c r="Z1118" s="309"/>
    </row>
    <row r="1119" spans="14:26">
      <c r="N1119" s="297"/>
      <c r="O1119" s="239"/>
      <c r="P1119" s="50"/>
      <c r="Q1119" s="303"/>
      <c r="R1119" s="290"/>
      <c r="S1119" s="12"/>
      <c r="T1119" s="12"/>
      <c r="U1119" s="12"/>
      <c r="V1119" s="12"/>
      <c r="W1119" s="308"/>
      <c r="X1119" s="182"/>
      <c r="Y1119" s="12"/>
      <c r="Z1119" s="309"/>
    </row>
    <row r="1120" spans="14:26">
      <c r="N1120" s="297"/>
      <c r="O1120" s="239"/>
      <c r="P1120" s="50"/>
      <c r="Q1120" s="303"/>
      <c r="R1120" s="290"/>
      <c r="S1120" s="12"/>
      <c r="T1120" s="12"/>
      <c r="U1120" s="12"/>
      <c r="V1120" s="12"/>
      <c r="W1120" s="308"/>
      <c r="X1120" s="182"/>
      <c r="Y1120" s="12"/>
      <c r="Z1120" s="309"/>
    </row>
    <row r="1121" spans="14:26">
      <c r="N1121" s="297"/>
      <c r="O1121" s="239"/>
      <c r="P1121" s="50"/>
      <c r="Q1121" s="303"/>
      <c r="R1121" s="290"/>
      <c r="S1121" s="12"/>
      <c r="T1121" s="12"/>
      <c r="U1121" s="12"/>
      <c r="V1121" s="12"/>
      <c r="W1121" s="308"/>
      <c r="X1121" s="182"/>
      <c r="Y1121" s="12"/>
      <c r="Z1121" s="309"/>
    </row>
    <row r="1122" spans="14:26">
      <c r="N1122" s="297"/>
      <c r="O1122" s="239"/>
      <c r="P1122" s="50"/>
      <c r="Q1122" s="303"/>
      <c r="R1122" s="290"/>
      <c r="S1122" s="12"/>
      <c r="T1122" s="12"/>
      <c r="U1122" s="12"/>
      <c r="V1122" s="12"/>
      <c r="W1122" s="308"/>
      <c r="X1122" s="182"/>
      <c r="Y1122" s="12"/>
      <c r="Z1122" s="309"/>
    </row>
    <row r="1123" spans="14:26">
      <c r="N1123" s="297"/>
      <c r="O1123" s="239"/>
      <c r="P1123" s="50"/>
      <c r="Q1123" s="303"/>
      <c r="R1123" s="290"/>
      <c r="S1123" s="12"/>
      <c r="T1123" s="12"/>
      <c r="U1123" s="12"/>
      <c r="V1123" s="12"/>
      <c r="W1123" s="308"/>
      <c r="X1123" s="182"/>
      <c r="Y1123" s="12"/>
      <c r="Z1123" s="309"/>
    </row>
    <row r="1124" spans="14:26">
      <c r="N1124" s="297"/>
      <c r="O1124" s="239"/>
      <c r="P1124" s="50"/>
      <c r="Q1124" s="303"/>
      <c r="R1124" s="290"/>
      <c r="S1124" s="12"/>
      <c r="T1124" s="12"/>
      <c r="U1124" s="12"/>
      <c r="V1124" s="12"/>
      <c r="W1124" s="308"/>
      <c r="X1124" s="182"/>
      <c r="Y1124" s="12"/>
      <c r="Z1124" s="309"/>
    </row>
    <row r="1125" spans="14:26">
      <c r="N1125" s="297"/>
      <c r="O1125" s="239"/>
      <c r="P1125" s="50"/>
      <c r="Q1125" s="303"/>
      <c r="R1125" s="290"/>
      <c r="S1125" s="12"/>
      <c r="T1125" s="12"/>
      <c r="U1125" s="12"/>
      <c r="V1125" s="12"/>
      <c r="W1125" s="308"/>
      <c r="X1125" s="182"/>
      <c r="Y1125" s="12"/>
      <c r="Z1125" s="309"/>
    </row>
    <row r="1126" spans="14:26">
      <c r="N1126" s="297"/>
      <c r="O1126" s="239"/>
      <c r="P1126" s="50"/>
      <c r="Q1126" s="303"/>
      <c r="R1126" s="290"/>
      <c r="S1126" s="12"/>
      <c r="T1126" s="12"/>
      <c r="U1126" s="12"/>
      <c r="V1126" s="12"/>
      <c r="W1126" s="308"/>
      <c r="X1126" s="182"/>
      <c r="Y1126" s="12"/>
      <c r="Z1126" s="309"/>
    </row>
    <row r="1127" spans="14:26">
      <c r="N1127" s="297"/>
      <c r="O1127" s="239"/>
      <c r="P1127" s="50"/>
      <c r="Q1127" s="303"/>
      <c r="R1127" s="290"/>
      <c r="S1127" s="12"/>
      <c r="T1127" s="12"/>
      <c r="U1127" s="12"/>
      <c r="V1127" s="12"/>
      <c r="W1127" s="308"/>
      <c r="X1127" s="182"/>
      <c r="Y1127" s="12"/>
      <c r="Z1127" s="309"/>
    </row>
    <row r="1128" spans="14:26">
      <c r="N1128" s="297"/>
      <c r="O1128" s="239"/>
      <c r="P1128" s="50"/>
      <c r="Q1128" s="303"/>
      <c r="R1128" s="290"/>
      <c r="S1128" s="12"/>
      <c r="T1128" s="12"/>
      <c r="U1128" s="12"/>
      <c r="V1128" s="12"/>
      <c r="W1128" s="308"/>
      <c r="X1128" s="182"/>
      <c r="Y1128" s="12"/>
      <c r="Z1128" s="309"/>
    </row>
    <row r="1129" spans="14:26">
      <c r="N1129" s="297"/>
      <c r="O1129" s="239"/>
      <c r="P1129" s="50"/>
      <c r="Q1129" s="303"/>
      <c r="R1129" s="290"/>
      <c r="S1129" s="12"/>
      <c r="T1129" s="12"/>
      <c r="U1129" s="12"/>
      <c r="V1129" s="12"/>
      <c r="W1129" s="308"/>
      <c r="X1129" s="182"/>
      <c r="Y1129" s="12"/>
      <c r="Z1129" s="309"/>
    </row>
    <row r="1130" spans="14:26">
      <c r="N1130" s="297"/>
      <c r="O1130" s="239"/>
      <c r="P1130" s="50"/>
      <c r="Q1130" s="303"/>
      <c r="R1130" s="290"/>
      <c r="S1130" s="12"/>
      <c r="T1130" s="12"/>
      <c r="U1130" s="12"/>
      <c r="V1130" s="12"/>
      <c r="W1130" s="308"/>
      <c r="X1130" s="182"/>
      <c r="Y1130" s="12"/>
      <c r="Z1130" s="309"/>
    </row>
    <row r="1131" spans="14:26">
      <c r="N1131" s="297"/>
      <c r="O1131" s="239"/>
      <c r="P1131" s="50"/>
      <c r="Q1131" s="303"/>
      <c r="R1131" s="290"/>
      <c r="S1131" s="12"/>
      <c r="T1131" s="12"/>
      <c r="U1131" s="12"/>
      <c r="V1131" s="12"/>
      <c r="W1131" s="308"/>
      <c r="X1131" s="182"/>
      <c r="Y1131" s="12"/>
      <c r="Z1131" s="309"/>
    </row>
    <row r="1132" spans="14:26">
      <c r="N1132" s="297"/>
      <c r="O1132" s="239"/>
      <c r="P1132" s="50"/>
      <c r="Q1132" s="303"/>
      <c r="R1132" s="290"/>
      <c r="S1132" s="12"/>
      <c r="T1132" s="12"/>
      <c r="U1132" s="12"/>
      <c r="V1132" s="12"/>
      <c r="W1132" s="308"/>
      <c r="X1132" s="182"/>
      <c r="Y1132" s="12"/>
      <c r="Z1132" s="309"/>
    </row>
    <row r="1133" spans="14:26">
      <c r="N1133" s="297"/>
      <c r="O1133" s="239"/>
      <c r="P1133" s="50"/>
      <c r="Q1133" s="303"/>
      <c r="R1133" s="290"/>
      <c r="S1133" s="12"/>
      <c r="T1133" s="12"/>
      <c r="U1133" s="12"/>
      <c r="V1133" s="12"/>
      <c r="W1133" s="308"/>
      <c r="X1133" s="182"/>
      <c r="Y1133" s="12"/>
      <c r="Z1133" s="309"/>
    </row>
    <row r="1134" spans="14:26">
      <c r="N1134" s="297"/>
      <c r="O1134" s="239"/>
      <c r="P1134" s="50"/>
      <c r="Q1134" s="303"/>
      <c r="R1134" s="290"/>
      <c r="S1134" s="12"/>
      <c r="T1134" s="12"/>
      <c r="U1134" s="12"/>
      <c r="V1134" s="12"/>
      <c r="W1134" s="308"/>
      <c r="X1134" s="182"/>
      <c r="Y1134" s="12"/>
      <c r="Z1134" s="309"/>
    </row>
    <row r="1135" spans="14:26">
      <c r="N1135" s="297"/>
      <c r="O1135" s="239"/>
      <c r="P1135" s="50"/>
      <c r="Q1135" s="303"/>
      <c r="R1135" s="290"/>
      <c r="S1135" s="12"/>
      <c r="T1135" s="12"/>
      <c r="U1135" s="12"/>
      <c r="V1135" s="12"/>
      <c r="W1135" s="308"/>
      <c r="X1135" s="182"/>
      <c r="Y1135" s="12"/>
      <c r="Z1135" s="309"/>
    </row>
    <row r="1136" spans="14:26">
      <c r="N1136" s="297"/>
      <c r="O1136" s="239"/>
      <c r="P1136" s="50"/>
      <c r="Q1136" s="303"/>
      <c r="R1136" s="290"/>
      <c r="S1136" s="12"/>
      <c r="T1136" s="12"/>
      <c r="U1136" s="12"/>
      <c r="V1136" s="12"/>
      <c r="W1136" s="308"/>
      <c r="X1136" s="182"/>
      <c r="Y1136" s="12"/>
      <c r="Z1136" s="309"/>
    </row>
    <row r="1137" spans="14:26">
      <c r="N1137" s="297"/>
      <c r="O1137" s="239"/>
      <c r="P1137" s="50"/>
      <c r="Q1137" s="303"/>
      <c r="R1137" s="290"/>
      <c r="S1137" s="12"/>
      <c r="T1137" s="12"/>
      <c r="U1137" s="12"/>
      <c r="V1137" s="12"/>
      <c r="W1137" s="308"/>
      <c r="X1137" s="182"/>
      <c r="Y1137" s="12"/>
      <c r="Z1137" s="309"/>
    </row>
    <row r="1138" spans="14:26">
      <c r="N1138" s="297"/>
      <c r="O1138" s="239"/>
      <c r="P1138" s="50"/>
      <c r="Q1138" s="303"/>
      <c r="R1138" s="290"/>
      <c r="S1138" s="12"/>
      <c r="T1138" s="12"/>
      <c r="U1138" s="12"/>
      <c r="V1138" s="12"/>
      <c r="W1138" s="308"/>
      <c r="X1138" s="182"/>
      <c r="Y1138" s="12"/>
      <c r="Z1138" s="309"/>
    </row>
    <row r="1139" spans="14:26">
      <c r="N1139" s="297"/>
      <c r="O1139" s="239"/>
      <c r="P1139" s="50"/>
      <c r="Q1139" s="303"/>
      <c r="R1139" s="290"/>
      <c r="S1139" s="12"/>
      <c r="T1139" s="12"/>
      <c r="U1139" s="12"/>
      <c r="V1139" s="12"/>
      <c r="W1139" s="308"/>
      <c r="X1139" s="182"/>
      <c r="Y1139" s="12"/>
      <c r="Z1139" s="309"/>
    </row>
    <row r="1140" spans="14:26">
      <c r="N1140" s="297"/>
      <c r="O1140" s="239"/>
      <c r="P1140" s="50"/>
      <c r="Q1140" s="303"/>
      <c r="R1140" s="290"/>
      <c r="S1140" s="12"/>
      <c r="T1140" s="12"/>
      <c r="U1140" s="12"/>
      <c r="V1140" s="12"/>
      <c r="W1140" s="308"/>
      <c r="X1140" s="182"/>
      <c r="Y1140" s="12"/>
      <c r="Z1140" s="309"/>
    </row>
    <row r="1141" spans="14:26">
      <c r="N1141" s="297"/>
      <c r="O1141" s="239"/>
      <c r="P1141" s="50"/>
      <c r="Q1141" s="303"/>
      <c r="R1141" s="290"/>
      <c r="S1141" s="12"/>
      <c r="T1141" s="12"/>
      <c r="U1141" s="12"/>
      <c r="V1141" s="12"/>
      <c r="W1141" s="308"/>
      <c r="X1141" s="182"/>
      <c r="Y1141" s="12"/>
      <c r="Z1141" s="309"/>
    </row>
    <row r="1142" spans="14:26">
      <c r="N1142" s="297"/>
      <c r="O1142" s="239"/>
      <c r="P1142" s="50"/>
      <c r="Q1142" s="303"/>
      <c r="R1142" s="290"/>
      <c r="S1142" s="12"/>
      <c r="T1142" s="12"/>
      <c r="U1142" s="12"/>
      <c r="V1142" s="12"/>
      <c r="W1142" s="308"/>
      <c r="X1142" s="182"/>
      <c r="Y1142" s="12"/>
      <c r="Z1142" s="309"/>
    </row>
    <row r="1143" spans="14:26">
      <c r="N1143" s="297"/>
      <c r="O1143" s="239"/>
      <c r="P1143" s="50"/>
      <c r="Q1143" s="303"/>
      <c r="R1143" s="290"/>
      <c r="S1143" s="12"/>
      <c r="T1143" s="12"/>
      <c r="U1143" s="12"/>
      <c r="V1143" s="12"/>
      <c r="W1143" s="308"/>
      <c r="X1143" s="182"/>
      <c r="Y1143" s="12"/>
      <c r="Z1143" s="309"/>
    </row>
    <row r="1144" spans="14:26">
      <c r="N1144" s="297"/>
      <c r="O1144" s="239"/>
      <c r="P1144" s="50"/>
      <c r="Q1144" s="303"/>
      <c r="R1144" s="290"/>
      <c r="S1144" s="12"/>
      <c r="T1144" s="12"/>
      <c r="U1144" s="12"/>
      <c r="V1144" s="12"/>
      <c r="W1144" s="308"/>
      <c r="X1144" s="182"/>
      <c r="Y1144" s="12"/>
      <c r="Z1144" s="309"/>
    </row>
    <row r="1145" spans="14:26">
      <c r="N1145" s="297"/>
      <c r="O1145" s="239"/>
      <c r="P1145" s="50"/>
      <c r="Q1145" s="303"/>
      <c r="R1145" s="290"/>
      <c r="S1145" s="12"/>
      <c r="T1145" s="12"/>
      <c r="U1145" s="12"/>
      <c r="V1145" s="12"/>
      <c r="W1145" s="308"/>
      <c r="X1145" s="182"/>
      <c r="Y1145" s="12"/>
      <c r="Z1145" s="309"/>
    </row>
    <row r="1146" spans="14:26">
      <c r="N1146" s="297"/>
      <c r="O1146" s="239"/>
      <c r="P1146" s="50"/>
      <c r="Q1146" s="303"/>
      <c r="R1146" s="290"/>
      <c r="S1146" s="12"/>
      <c r="T1146" s="12"/>
      <c r="U1146" s="12"/>
      <c r="V1146" s="12"/>
      <c r="W1146" s="308"/>
      <c r="X1146" s="182"/>
      <c r="Y1146" s="12"/>
      <c r="Z1146" s="309"/>
    </row>
    <row r="1147" spans="14:26">
      <c r="N1147" s="297"/>
      <c r="O1147" s="239"/>
      <c r="P1147" s="50"/>
      <c r="Q1147" s="303"/>
      <c r="R1147" s="290"/>
      <c r="S1147" s="12"/>
      <c r="T1147" s="12"/>
      <c r="U1147" s="12"/>
      <c r="V1147" s="12"/>
      <c r="W1147" s="308"/>
      <c r="X1147" s="182"/>
      <c r="Y1147" s="12"/>
      <c r="Z1147" s="309"/>
    </row>
    <row r="1148" spans="14:26">
      <c r="N1148" s="297"/>
      <c r="O1148" s="239"/>
      <c r="P1148" s="50"/>
      <c r="Q1148" s="303"/>
      <c r="R1148" s="290"/>
      <c r="S1148" s="12"/>
      <c r="T1148" s="12"/>
      <c r="U1148" s="12"/>
      <c r="V1148" s="12"/>
      <c r="W1148" s="308"/>
      <c r="X1148" s="182"/>
      <c r="Y1148" s="12"/>
      <c r="Z1148" s="309"/>
    </row>
    <row r="1149" spans="14:26">
      <c r="N1149" s="297"/>
      <c r="O1149" s="239"/>
      <c r="P1149" s="50"/>
      <c r="Q1149" s="303"/>
      <c r="R1149" s="290"/>
      <c r="S1149" s="12"/>
      <c r="T1149" s="12"/>
      <c r="U1149" s="12"/>
      <c r="V1149" s="12"/>
      <c r="W1149" s="308"/>
      <c r="X1149" s="182"/>
      <c r="Y1149" s="12"/>
      <c r="Z1149" s="309"/>
    </row>
    <row r="1150" spans="14:26">
      <c r="N1150" s="297"/>
      <c r="O1150" s="239"/>
      <c r="P1150" s="50"/>
      <c r="Q1150" s="303"/>
      <c r="R1150" s="290"/>
      <c r="S1150" s="12"/>
      <c r="T1150" s="12"/>
      <c r="U1150" s="12"/>
      <c r="V1150" s="12"/>
      <c r="W1150" s="308"/>
      <c r="X1150" s="182"/>
      <c r="Y1150" s="12"/>
      <c r="Z1150" s="309"/>
    </row>
    <row r="1151" spans="14:26">
      <c r="N1151" s="297"/>
      <c r="O1151" s="239"/>
      <c r="P1151" s="50"/>
      <c r="Q1151" s="303"/>
      <c r="R1151" s="290"/>
      <c r="S1151" s="12"/>
      <c r="T1151" s="12"/>
      <c r="U1151" s="12"/>
      <c r="V1151" s="12"/>
      <c r="W1151" s="308"/>
      <c r="X1151" s="182"/>
      <c r="Y1151" s="12"/>
      <c r="Z1151" s="309"/>
    </row>
    <row r="1152" spans="14:26">
      <c r="N1152" s="297"/>
      <c r="O1152" s="239"/>
      <c r="P1152" s="50"/>
      <c r="Q1152" s="303"/>
      <c r="R1152" s="290"/>
      <c r="S1152" s="12"/>
      <c r="T1152" s="12"/>
      <c r="U1152" s="12"/>
      <c r="V1152" s="12"/>
      <c r="W1152" s="308"/>
      <c r="X1152" s="182"/>
      <c r="Y1152" s="12"/>
      <c r="Z1152" s="309"/>
    </row>
    <row r="1153" spans="14:26">
      <c r="N1153" s="297"/>
      <c r="O1153" s="239"/>
      <c r="P1153" s="50"/>
      <c r="Q1153" s="303"/>
      <c r="R1153" s="290"/>
      <c r="S1153" s="12"/>
      <c r="T1153" s="12"/>
      <c r="U1153" s="12"/>
      <c r="V1153" s="12"/>
      <c r="W1153" s="308"/>
      <c r="X1153" s="182"/>
      <c r="Y1153" s="12"/>
      <c r="Z1153" s="309"/>
    </row>
    <row r="1154" spans="14:26">
      <c r="N1154" s="297"/>
      <c r="O1154" s="239"/>
      <c r="P1154" s="50"/>
      <c r="Q1154" s="303"/>
      <c r="R1154" s="290"/>
      <c r="S1154" s="12"/>
      <c r="T1154" s="12"/>
      <c r="U1154" s="12"/>
      <c r="V1154" s="12"/>
      <c r="W1154" s="308"/>
      <c r="X1154" s="182"/>
      <c r="Y1154" s="12"/>
      <c r="Z1154" s="309"/>
    </row>
    <row r="1155" spans="14:26">
      <c r="N1155" s="297"/>
      <c r="O1155" s="239"/>
      <c r="P1155" s="50"/>
      <c r="Q1155" s="303"/>
      <c r="R1155" s="290"/>
      <c r="S1155" s="12"/>
      <c r="T1155" s="12"/>
      <c r="U1155" s="12"/>
      <c r="V1155" s="12"/>
      <c r="W1155" s="308"/>
      <c r="X1155" s="182"/>
      <c r="Y1155" s="12"/>
      <c r="Z1155" s="309"/>
    </row>
    <row r="1156" spans="14:26">
      <c r="N1156" s="297"/>
      <c r="O1156" s="239"/>
      <c r="P1156" s="50"/>
      <c r="Q1156" s="303"/>
      <c r="R1156" s="290"/>
      <c r="S1156" s="12"/>
      <c r="T1156" s="12"/>
      <c r="U1156" s="12"/>
      <c r="V1156" s="12"/>
      <c r="W1156" s="308"/>
      <c r="X1156" s="182"/>
      <c r="Y1156" s="12"/>
      <c r="Z1156" s="309"/>
    </row>
    <row r="1157" spans="14:26">
      <c r="N1157" s="297"/>
      <c r="O1157" s="239"/>
      <c r="P1157" s="50"/>
      <c r="Q1157" s="303"/>
      <c r="R1157" s="290"/>
      <c r="S1157" s="12"/>
      <c r="T1157" s="12"/>
      <c r="U1157" s="12"/>
      <c r="V1157" s="12"/>
      <c r="W1157" s="308"/>
      <c r="X1157" s="182"/>
      <c r="Y1157" s="12"/>
      <c r="Z1157" s="309"/>
    </row>
    <row r="1158" spans="14:26">
      <c r="N1158" s="297"/>
      <c r="O1158" s="239"/>
      <c r="P1158" s="50"/>
      <c r="Q1158" s="303"/>
      <c r="R1158" s="290"/>
      <c r="S1158" s="12"/>
      <c r="T1158" s="12"/>
      <c r="U1158" s="12"/>
      <c r="V1158" s="12"/>
      <c r="W1158" s="308"/>
      <c r="X1158" s="182"/>
      <c r="Y1158" s="12"/>
      <c r="Z1158" s="309"/>
    </row>
    <row r="1159" spans="14:26">
      <c r="N1159" s="297"/>
      <c r="O1159" s="239"/>
      <c r="P1159" s="50"/>
      <c r="Q1159" s="303"/>
      <c r="R1159" s="290"/>
      <c r="S1159" s="12"/>
      <c r="T1159" s="12"/>
      <c r="U1159" s="12"/>
      <c r="V1159" s="12"/>
      <c r="W1159" s="308"/>
      <c r="X1159" s="182"/>
      <c r="Y1159" s="12"/>
      <c r="Z1159" s="309"/>
    </row>
    <row r="1160" spans="14:26">
      <c r="N1160" s="297"/>
      <c r="O1160" s="239"/>
      <c r="P1160" s="50"/>
      <c r="Q1160" s="303"/>
      <c r="R1160" s="290"/>
      <c r="S1160" s="12"/>
      <c r="T1160" s="12"/>
      <c r="U1160" s="12"/>
      <c r="V1160" s="12"/>
      <c r="W1160" s="308"/>
      <c r="X1160" s="182"/>
      <c r="Y1160" s="12"/>
      <c r="Z1160" s="309"/>
    </row>
    <row r="1161" spans="14:26">
      <c r="N1161" s="297"/>
      <c r="O1161" s="239"/>
      <c r="P1161" s="50"/>
      <c r="Q1161" s="303"/>
      <c r="R1161" s="290"/>
      <c r="S1161" s="12"/>
      <c r="T1161" s="12"/>
      <c r="U1161" s="12"/>
      <c r="V1161" s="12"/>
      <c r="W1161" s="308"/>
      <c r="X1161" s="182"/>
      <c r="Y1161" s="12"/>
      <c r="Z1161" s="309"/>
    </row>
    <row r="1162" spans="14:26">
      <c r="N1162" s="297"/>
      <c r="O1162" s="239"/>
      <c r="P1162" s="50"/>
      <c r="Q1162" s="303"/>
      <c r="R1162" s="290"/>
      <c r="S1162" s="12"/>
      <c r="T1162" s="12"/>
      <c r="U1162" s="12"/>
      <c r="V1162" s="12"/>
      <c r="W1162" s="308"/>
      <c r="X1162" s="182"/>
      <c r="Y1162" s="12"/>
      <c r="Z1162" s="309"/>
    </row>
    <row r="1163" spans="14:26">
      <c r="N1163" s="297"/>
      <c r="O1163" s="239"/>
      <c r="P1163" s="50"/>
      <c r="Q1163" s="303"/>
      <c r="R1163" s="290"/>
      <c r="S1163" s="12"/>
      <c r="T1163" s="12"/>
      <c r="U1163" s="12"/>
      <c r="V1163" s="12"/>
      <c r="W1163" s="308"/>
      <c r="X1163" s="182"/>
      <c r="Y1163" s="12"/>
      <c r="Z1163" s="309"/>
    </row>
    <row r="1164" spans="14:26">
      <c r="N1164" s="297"/>
      <c r="O1164" s="239"/>
      <c r="P1164" s="50"/>
      <c r="Q1164" s="303"/>
      <c r="R1164" s="290"/>
      <c r="S1164" s="12"/>
      <c r="T1164" s="12"/>
      <c r="U1164" s="12"/>
      <c r="V1164" s="12"/>
      <c r="W1164" s="308"/>
      <c r="X1164" s="182"/>
      <c r="Y1164" s="12"/>
      <c r="Z1164" s="309"/>
    </row>
    <row r="1165" spans="14:26">
      <c r="N1165" s="297"/>
      <c r="O1165" s="239"/>
      <c r="P1165" s="50"/>
      <c r="Q1165" s="303"/>
      <c r="R1165" s="290"/>
      <c r="S1165" s="12"/>
      <c r="T1165" s="12"/>
      <c r="U1165" s="12"/>
      <c r="V1165" s="12"/>
      <c r="W1165" s="308"/>
      <c r="X1165" s="182"/>
      <c r="Y1165" s="12"/>
      <c r="Z1165" s="309"/>
    </row>
    <row r="1166" spans="14:26">
      <c r="N1166" s="297"/>
      <c r="O1166" s="239"/>
      <c r="P1166" s="50"/>
      <c r="Q1166" s="303"/>
      <c r="R1166" s="290"/>
      <c r="S1166" s="12"/>
      <c r="T1166" s="12"/>
      <c r="U1166" s="12"/>
      <c r="V1166" s="12"/>
      <c r="W1166" s="308"/>
      <c r="X1166" s="182"/>
      <c r="Y1166" s="12"/>
      <c r="Z1166" s="309"/>
    </row>
    <row r="1167" spans="14:26">
      <c r="N1167" s="297"/>
      <c r="O1167" s="239"/>
      <c r="P1167" s="50"/>
      <c r="Q1167" s="303"/>
      <c r="R1167" s="290"/>
      <c r="S1167" s="12"/>
      <c r="T1167" s="12"/>
      <c r="U1167" s="12"/>
      <c r="V1167" s="12"/>
      <c r="W1167" s="308"/>
      <c r="X1167" s="182"/>
      <c r="Y1167" s="12"/>
      <c r="Z1167" s="309"/>
    </row>
    <row r="1168" spans="14:26">
      <c r="N1168" s="297"/>
      <c r="O1168" s="239"/>
      <c r="P1168" s="50"/>
      <c r="Q1168" s="303"/>
      <c r="R1168" s="290"/>
      <c r="S1168" s="12"/>
      <c r="T1168" s="12"/>
      <c r="U1168" s="12"/>
      <c r="V1168" s="12"/>
      <c r="W1168" s="308"/>
      <c r="X1168" s="182"/>
      <c r="Y1168" s="12"/>
      <c r="Z1168" s="309"/>
    </row>
    <row r="1169" spans="14:26">
      <c r="N1169" s="297"/>
      <c r="O1169" s="239"/>
      <c r="P1169" s="50"/>
      <c r="Q1169" s="303"/>
      <c r="R1169" s="290"/>
      <c r="S1169" s="12"/>
      <c r="T1169" s="12"/>
      <c r="U1169" s="12"/>
      <c r="V1169" s="12"/>
      <c r="W1169" s="308"/>
      <c r="X1169" s="182"/>
      <c r="Y1169" s="12"/>
      <c r="Z1169" s="309"/>
    </row>
    <row r="1170" spans="14:26">
      <c r="N1170" s="297"/>
      <c r="O1170" s="239"/>
      <c r="P1170" s="50"/>
      <c r="Q1170" s="303"/>
      <c r="R1170" s="290"/>
      <c r="S1170" s="12"/>
      <c r="T1170" s="12"/>
      <c r="U1170" s="12"/>
      <c r="V1170" s="12"/>
      <c r="W1170" s="308"/>
      <c r="X1170" s="182"/>
      <c r="Y1170" s="12"/>
      <c r="Z1170" s="309"/>
    </row>
    <row r="1171" spans="14:26">
      <c r="N1171" s="297"/>
      <c r="O1171" s="239"/>
      <c r="P1171" s="50"/>
      <c r="Q1171" s="303"/>
      <c r="R1171" s="290"/>
      <c r="S1171" s="12"/>
      <c r="T1171" s="12"/>
      <c r="U1171" s="12"/>
      <c r="V1171" s="12"/>
      <c r="W1171" s="308"/>
      <c r="X1171" s="182"/>
      <c r="Y1171" s="12"/>
      <c r="Z1171" s="309"/>
    </row>
    <row r="1172" spans="14:26">
      <c r="N1172" s="297"/>
      <c r="O1172" s="239"/>
      <c r="P1172" s="50"/>
      <c r="Q1172" s="303"/>
      <c r="R1172" s="290"/>
      <c r="S1172" s="12"/>
      <c r="T1172" s="12"/>
      <c r="U1172" s="12"/>
      <c r="V1172" s="12"/>
      <c r="W1172" s="308"/>
      <c r="X1172" s="182"/>
      <c r="Y1172" s="12"/>
      <c r="Z1172" s="309"/>
    </row>
    <row r="1173" spans="14:26">
      <c r="N1173" s="297"/>
      <c r="O1173" s="239"/>
      <c r="P1173" s="50"/>
      <c r="Q1173" s="303"/>
      <c r="R1173" s="290"/>
      <c r="S1173" s="12"/>
      <c r="T1173" s="12"/>
      <c r="U1173" s="12"/>
      <c r="V1173" s="12"/>
      <c r="W1173" s="308"/>
      <c r="X1173" s="182"/>
      <c r="Y1173" s="12"/>
      <c r="Z1173" s="309"/>
    </row>
    <row r="1174" spans="14:26">
      <c r="N1174" s="297"/>
      <c r="O1174" s="239"/>
      <c r="P1174" s="50"/>
      <c r="Q1174" s="303"/>
      <c r="R1174" s="290"/>
      <c r="S1174" s="12"/>
      <c r="T1174" s="12"/>
      <c r="U1174" s="12"/>
      <c r="V1174" s="12"/>
      <c r="W1174" s="308"/>
      <c r="X1174" s="182"/>
      <c r="Y1174" s="12"/>
      <c r="Z1174" s="309"/>
    </row>
    <row r="1175" spans="14:26">
      <c r="N1175" s="297"/>
      <c r="O1175" s="239"/>
      <c r="P1175" s="50"/>
      <c r="Q1175" s="303"/>
      <c r="R1175" s="290"/>
      <c r="S1175" s="12"/>
      <c r="T1175" s="12"/>
      <c r="U1175" s="12"/>
      <c r="V1175" s="12"/>
      <c r="W1175" s="308"/>
      <c r="X1175" s="182"/>
      <c r="Y1175" s="12"/>
      <c r="Z1175" s="309"/>
    </row>
    <row r="1176" spans="14:26">
      <c r="N1176" s="297"/>
      <c r="O1176" s="239"/>
      <c r="P1176" s="50"/>
      <c r="Q1176" s="303"/>
      <c r="R1176" s="290"/>
      <c r="S1176" s="12"/>
      <c r="T1176" s="12"/>
      <c r="U1176" s="12"/>
      <c r="V1176" s="12"/>
      <c r="W1176" s="308"/>
      <c r="X1176" s="182"/>
      <c r="Y1176" s="12"/>
      <c r="Z1176" s="309"/>
    </row>
    <row r="1177" spans="14:26">
      <c r="N1177" s="297"/>
      <c r="O1177" s="239"/>
      <c r="P1177" s="50"/>
      <c r="Q1177" s="303"/>
      <c r="R1177" s="290"/>
      <c r="S1177" s="12"/>
      <c r="T1177" s="12"/>
      <c r="U1177" s="12"/>
      <c r="V1177" s="12"/>
      <c r="W1177" s="308"/>
      <c r="X1177" s="182"/>
      <c r="Y1177" s="12"/>
      <c r="Z1177" s="309"/>
    </row>
    <row r="1178" spans="14:26">
      <c r="N1178" s="297"/>
      <c r="O1178" s="239"/>
      <c r="P1178" s="50"/>
      <c r="Q1178" s="303"/>
      <c r="R1178" s="290"/>
      <c r="S1178" s="12"/>
      <c r="T1178" s="12"/>
      <c r="U1178" s="12"/>
      <c r="V1178" s="12"/>
      <c r="W1178" s="308"/>
      <c r="X1178" s="182"/>
      <c r="Y1178" s="12"/>
      <c r="Z1178" s="309"/>
    </row>
    <row r="1179" spans="14:26">
      <c r="N1179" s="297"/>
      <c r="O1179" s="239"/>
      <c r="P1179" s="50"/>
      <c r="Q1179" s="303"/>
      <c r="R1179" s="290"/>
      <c r="S1179" s="12"/>
      <c r="T1179" s="12"/>
      <c r="U1179" s="12"/>
      <c r="V1179" s="12"/>
      <c r="W1179" s="308"/>
      <c r="X1179" s="182"/>
      <c r="Y1179" s="12"/>
      <c r="Z1179" s="309"/>
    </row>
    <row r="1180" spans="14:26">
      <c r="N1180" s="297"/>
      <c r="O1180" s="239"/>
      <c r="P1180" s="50"/>
      <c r="Q1180" s="303"/>
      <c r="R1180" s="290"/>
      <c r="S1180" s="12"/>
      <c r="T1180" s="12"/>
      <c r="U1180" s="12"/>
      <c r="V1180" s="12"/>
      <c r="W1180" s="308"/>
      <c r="X1180" s="182"/>
      <c r="Y1180" s="12"/>
      <c r="Z1180" s="309"/>
    </row>
    <row r="1181" spans="14:26">
      <c r="N1181" s="297"/>
      <c r="O1181" s="239"/>
      <c r="P1181" s="50"/>
      <c r="Q1181" s="303"/>
      <c r="R1181" s="290"/>
      <c r="S1181" s="12"/>
      <c r="T1181" s="12"/>
      <c r="U1181" s="12"/>
      <c r="V1181" s="12"/>
      <c r="W1181" s="308"/>
      <c r="X1181" s="182"/>
      <c r="Y1181" s="12"/>
      <c r="Z1181" s="309"/>
    </row>
    <row r="1182" spans="14:26">
      <c r="N1182" s="297"/>
      <c r="O1182" s="239"/>
      <c r="P1182" s="50"/>
      <c r="Q1182" s="303"/>
      <c r="R1182" s="290"/>
      <c r="S1182" s="12"/>
      <c r="T1182" s="12"/>
      <c r="U1182" s="12"/>
      <c r="V1182" s="12"/>
      <c r="W1182" s="308"/>
      <c r="X1182" s="182"/>
      <c r="Y1182" s="12"/>
      <c r="Z1182" s="309"/>
    </row>
    <row r="1183" spans="14:26">
      <c r="N1183" s="297"/>
      <c r="O1183" s="239"/>
      <c r="P1183" s="50"/>
      <c r="Q1183" s="303"/>
      <c r="R1183" s="290"/>
      <c r="S1183" s="12"/>
      <c r="T1183" s="12"/>
      <c r="U1183" s="12"/>
      <c r="V1183" s="12"/>
      <c r="W1183" s="308"/>
      <c r="X1183" s="182"/>
      <c r="Y1183" s="12"/>
      <c r="Z1183" s="309"/>
    </row>
    <row r="1184" spans="14:26">
      <c r="N1184" s="297"/>
      <c r="O1184" s="239"/>
      <c r="P1184" s="50"/>
      <c r="Q1184" s="303"/>
      <c r="R1184" s="290"/>
      <c r="S1184" s="12"/>
      <c r="T1184" s="12"/>
      <c r="U1184" s="12"/>
      <c r="V1184" s="12"/>
      <c r="W1184" s="308"/>
      <c r="X1184" s="182"/>
      <c r="Y1184" s="12"/>
      <c r="Z1184" s="309"/>
    </row>
    <row r="1185" spans="14:26">
      <c r="N1185" s="297"/>
      <c r="O1185" s="239"/>
      <c r="P1185" s="50"/>
      <c r="Q1185" s="303"/>
      <c r="R1185" s="290"/>
      <c r="S1185" s="12"/>
      <c r="T1185" s="12"/>
      <c r="U1185" s="12"/>
      <c r="V1185" s="12"/>
      <c r="W1185" s="308"/>
      <c r="X1185" s="182"/>
      <c r="Y1185" s="12"/>
      <c r="Z1185" s="309"/>
    </row>
    <row r="1186" spans="14:26">
      <c r="N1186" s="297"/>
      <c r="O1186" s="239"/>
      <c r="P1186" s="50"/>
      <c r="Q1186" s="303"/>
      <c r="R1186" s="290"/>
      <c r="S1186" s="12"/>
      <c r="T1186" s="12"/>
      <c r="U1186" s="12"/>
      <c r="V1186" s="12"/>
      <c r="W1186" s="308"/>
      <c r="X1186" s="182"/>
      <c r="Y1186" s="12"/>
      <c r="Z1186" s="309"/>
    </row>
    <row r="1187" spans="14:26">
      <c r="N1187" s="297"/>
      <c r="O1187" s="239"/>
      <c r="P1187" s="50"/>
      <c r="Q1187" s="303"/>
      <c r="R1187" s="290"/>
      <c r="S1187" s="12"/>
      <c r="T1187" s="12"/>
      <c r="U1187" s="12"/>
      <c r="V1187" s="12"/>
      <c r="W1187" s="308"/>
      <c r="X1187" s="182"/>
      <c r="Y1187" s="12"/>
      <c r="Z1187" s="309"/>
    </row>
    <row r="1188" spans="14:26">
      <c r="N1188" s="297"/>
      <c r="O1188" s="239"/>
      <c r="P1188" s="50"/>
      <c r="Q1188" s="303"/>
      <c r="R1188" s="290"/>
      <c r="S1188" s="12"/>
      <c r="T1188" s="12"/>
      <c r="U1188" s="12"/>
      <c r="V1188" s="12"/>
      <c r="W1188" s="308"/>
      <c r="X1188" s="182"/>
      <c r="Y1188" s="12"/>
      <c r="Z1188" s="309"/>
    </row>
    <row r="1189" spans="14:26">
      <c r="N1189" s="297"/>
      <c r="O1189" s="239"/>
      <c r="P1189" s="50"/>
      <c r="Q1189" s="303"/>
      <c r="R1189" s="290"/>
      <c r="S1189" s="12"/>
      <c r="T1189" s="12"/>
      <c r="U1189" s="12"/>
      <c r="V1189" s="12"/>
      <c r="W1189" s="308"/>
      <c r="X1189" s="182"/>
      <c r="Y1189" s="12"/>
      <c r="Z1189" s="309"/>
    </row>
    <row r="1190" spans="14:26">
      <c r="N1190" s="297"/>
      <c r="O1190" s="239"/>
      <c r="P1190" s="50"/>
      <c r="Q1190" s="303"/>
      <c r="R1190" s="290"/>
      <c r="S1190" s="12"/>
      <c r="T1190" s="12"/>
      <c r="U1190" s="12"/>
      <c r="V1190" s="12"/>
      <c r="W1190" s="308"/>
      <c r="X1190" s="182"/>
      <c r="Y1190" s="12"/>
      <c r="Z1190" s="309"/>
    </row>
    <row r="1191" spans="14:26">
      <c r="N1191" s="297"/>
      <c r="O1191" s="239"/>
      <c r="P1191" s="50"/>
      <c r="Q1191" s="303"/>
      <c r="R1191" s="290"/>
      <c r="S1191" s="12"/>
      <c r="T1191" s="12"/>
      <c r="U1191" s="12"/>
      <c r="V1191" s="12"/>
      <c r="W1191" s="308"/>
      <c r="X1191" s="182"/>
      <c r="Y1191" s="12"/>
      <c r="Z1191" s="309"/>
    </row>
    <row r="1192" spans="14:26">
      <c r="N1192" s="297"/>
      <c r="O1192" s="239"/>
      <c r="P1192" s="50"/>
      <c r="Q1192" s="303"/>
      <c r="R1192" s="290"/>
      <c r="S1192" s="12"/>
      <c r="T1192" s="12"/>
      <c r="U1192" s="12"/>
      <c r="V1192" s="12"/>
      <c r="W1192" s="308"/>
      <c r="X1192" s="182"/>
      <c r="Y1192" s="12"/>
      <c r="Z1192" s="309"/>
    </row>
    <row r="1193" spans="14:26">
      <c r="N1193" s="297"/>
      <c r="O1193" s="239"/>
      <c r="P1193" s="50"/>
      <c r="Q1193" s="303"/>
      <c r="R1193" s="290"/>
      <c r="S1193" s="12"/>
      <c r="T1193" s="12"/>
      <c r="U1193" s="12"/>
      <c r="V1193" s="12"/>
      <c r="W1193" s="308"/>
      <c r="X1193" s="182"/>
      <c r="Y1193" s="12"/>
      <c r="Z1193" s="309"/>
    </row>
    <row r="1194" spans="14:26">
      <c r="N1194" s="297"/>
      <c r="O1194" s="239"/>
      <c r="P1194" s="50"/>
      <c r="Q1194" s="303"/>
      <c r="R1194" s="290"/>
      <c r="S1194" s="12"/>
      <c r="T1194" s="12"/>
      <c r="U1194" s="12"/>
      <c r="V1194" s="12"/>
      <c r="W1194" s="308"/>
      <c r="X1194" s="182"/>
      <c r="Y1194" s="12"/>
      <c r="Z1194" s="309"/>
    </row>
    <row r="1195" spans="14:26">
      <c r="N1195" s="297"/>
      <c r="O1195" s="239"/>
      <c r="P1195" s="50"/>
      <c r="Q1195" s="303"/>
      <c r="R1195" s="290"/>
      <c r="S1195" s="12"/>
      <c r="T1195" s="12"/>
      <c r="U1195" s="12"/>
      <c r="V1195" s="12"/>
      <c r="W1195" s="308"/>
      <c r="X1195" s="182"/>
      <c r="Y1195" s="12"/>
      <c r="Z1195" s="309"/>
    </row>
    <row r="1196" spans="14:26">
      <c r="N1196" s="297"/>
      <c r="O1196" s="239"/>
      <c r="P1196" s="50"/>
      <c r="Q1196" s="303"/>
      <c r="R1196" s="290"/>
      <c r="S1196" s="12"/>
      <c r="T1196" s="12"/>
      <c r="U1196" s="12"/>
      <c r="V1196" s="12"/>
      <c r="W1196" s="308"/>
      <c r="X1196" s="182"/>
      <c r="Y1196" s="12"/>
      <c r="Z1196" s="309"/>
    </row>
    <row r="1197" spans="14:26">
      <c r="N1197" s="297"/>
      <c r="O1197" s="239"/>
      <c r="P1197" s="50"/>
      <c r="Q1197" s="303"/>
      <c r="R1197" s="290"/>
      <c r="S1197" s="12"/>
      <c r="T1197" s="12"/>
      <c r="U1197" s="12"/>
      <c r="V1197" s="12"/>
      <c r="W1197" s="308"/>
      <c r="X1197" s="182"/>
      <c r="Y1197" s="12"/>
      <c r="Z1197" s="309"/>
    </row>
    <row r="1198" spans="14:26">
      <c r="N1198" s="297"/>
      <c r="O1198" s="239"/>
      <c r="P1198" s="50"/>
      <c r="Q1198" s="303"/>
      <c r="R1198" s="290"/>
      <c r="S1198" s="12"/>
      <c r="T1198" s="12"/>
      <c r="U1198" s="12"/>
      <c r="V1198" s="12"/>
      <c r="W1198" s="308"/>
      <c r="X1198" s="182"/>
      <c r="Y1198" s="12"/>
      <c r="Z1198" s="309"/>
    </row>
    <row r="1199" spans="14:26">
      <c r="N1199" s="297"/>
      <c r="O1199" s="239"/>
      <c r="P1199" s="50"/>
      <c r="Q1199" s="303"/>
      <c r="R1199" s="290"/>
      <c r="S1199" s="12"/>
      <c r="T1199" s="12"/>
      <c r="U1199" s="12"/>
      <c r="V1199" s="12"/>
      <c r="W1199" s="308"/>
      <c r="X1199" s="182"/>
      <c r="Y1199" s="12"/>
      <c r="Z1199" s="309"/>
    </row>
    <row r="1200" spans="14:26">
      <c r="N1200" s="297"/>
      <c r="O1200" s="239"/>
      <c r="P1200" s="50"/>
      <c r="Q1200" s="303"/>
      <c r="R1200" s="290"/>
      <c r="S1200" s="12"/>
      <c r="T1200" s="12"/>
      <c r="U1200" s="12"/>
      <c r="V1200" s="12"/>
      <c r="W1200" s="308"/>
      <c r="X1200" s="182"/>
      <c r="Y1200" s="12"/>
      <c r="Z1200" s="309"/>
    </row>
    <row r="1201" spans="14:26">
      <c r="N1201" s="297"/>
      <c r="O1201" s="239"/>
      <c r="P1201" s="50"/>
      <c r="Q1201" s="303"/>
      <c r="R1201" s="290"/>
      <c r="S1201" s="12"/>
      <c r="T1201" s="12"/>
      <c r="U1201" s="12"/>
      <c r="V1201" s="12"/>
      <c r="W1201" s="308"/>
      <c r="X1201" s="182"/>
      <c r="Y1201" s="12"/>
      <c r="Z1201" s="309"/>
    </row>
    <row r="1202" spans="14:26">
      <c r="N1202" s="297"/>
      <c r="O1202" s="239"/>
      <c r="P1202" s="50"/>
      <c r="Q1202" s="303"/>
      <c r="R1202" s="290"/>
      <c r="S1202" s="12"/>
      <c r="T1202" s="12"/>
      <c r="U1202" s="12"/>
      <c r="V1202" s="12"/>
      <c r="W1202" s="308"/>
      <c r="X1202" s="182"/>
      <c r="Y1202" s="12"/>
      <c r="Z1202" s="309"/>
    </row>
    <row r="1203" spans="14:26">
      <c r="N1203" s="297"/>
      <c r="O1203" s="239"/>
      <c r="P1203" s="50"/>
      <c r="Q1203" s="303"/>
      <c r="R1203" s="290"/>
      <c r="S1203" s="12"/>
      <c r="T1203" s="12"/>
      <c r="U1203" s="12"/>
      <c r="V1203" s="12"/>
      <c r="W1203" s="308"/>
      <c r="X1203" s="182"/>
      <c r="Y1203" s="12"/>
      <c r="Z1203" s="309"/>
    </row>
    <row r="1204" spans="14:26">
      <c r="N1204" s="297"/>
      <c r="O1204" s="239"/>
      <c r="P1204" s="50"/>
      <c r="Q1204" s="303"/>
      <c r="R1204" s="290"/>
      <c r="S1204" s="12"/>
      <c r="T1204" s="12"/>
      <c r="U1204" s="12"/>
      <c r="V1204" s="12"/>
      <c r="W1204" s="308"/>
      <c r="X1204" s="182"/>
      <c r="Y1204" s="12"/>
      <c r="Z1204" s="309"/>
    </row>
    <row r="1205" spans="14:26">
      <c r="N1205" s="297"/>
      <c r="O1205" s="239"/>
      <c r="P1205" s="50"/>
      <c r="Q1205" s="303"/>
      <c r="R1205" s="290"/>
      <c r="S1205" s="12"/>
      <c r="T1205" s="12"/>
      <c r="U1205" s="12"/>
      <c r="V1205" s="12"/>
      <c r="W1205" s="308"/>
      <c r="X1205" s="182"/>
      <c r="Y1205" s="12"/>
      <c r="Z1205" s="309"/>
    </row>
    <row r="1206" spans="14:26">
      <c r="N1206" s="297"/>
      <c r="O1206" s="239"/>
      <c r="P1206" s="50"/>
      <c r="Q1206" s="303"/>
      <c r="R1206" s="290"/>
      <c r="S1206" s="12"/>
      <c r="T1206" s="12"/>
      <c r="U1206" s="12"/>
      <c r="V1206" s="12"/>
      <c r="W1206" s="308"/>
      <c r="X1206" s="182"/>
      <c r="Y1206" s="12"/>
      <c r="Z1206" s="309"/>
    </row>
    <row r="1207" spans="14:26">
      <c r="N1207" s="297"/>
      <c r="O1207" s="239"/>
      <c r="P1207" s="50"/>
      <c r="Q1207" s="303"/>
      <c r="R1207" s="290"/>
      <c r="S1207" s="12"/>
      <c r="T1207" s="12"/>
      <c r="U1207" s="12"/>
      <c r="V1207" s="12"/>
      <c r="W1207" s="308"/>
      <c r="X1207" s="182"/>
      <c r="Y1207" s="12"/>
      <c r="Z1207" s="309"/>
    </row>
    <row r="1208" spans="14:26">
      <c r="N1208" s="297"/>
      <c r="O1208" s="239"/>
      <c r="P1208" s="50"/>
      <c r="Q1208" s="303"/>
      <c r="R1208" s="290"/>
      <c r="S1208" s="12"/>
      <c r="T1208" s="12"/>
      <c r="U1208" s="12"/>
      <c r="V1208" s="12"/>
      <c r="W1208" s="308"/>
      <c r="X1208" s="182"/>
      <c r="Y1208" s="12"/>
      <c r="Z1208" s="309"/>
    </row>
    <row r="1209" spans="14:26">
      <c r="N1209" s="297"/>
      <c r="O1209" s="239"/>
      <c r="P1209" s="50"/>
      <c r="Q1209" s="303"/>
      <c r="R1209" s="290"/>
      <c r="S1209" s="12"/>
      <c r="T1209" s="12"/>
      <c r="U1209" s="12"/>
      <c r="V1209" s="12"/>
      <c r="W1209" s="308"/>
      <c r="X1209" s="182"/>
      <c r="Y1209" s="12"/>
      <c r="Z1209" s="309"/>
    </row>
    <row r="1210" spans="14:26">
      <c r="N1210" s="297"/>
      <c r="O1210" s="239"/>
      <c r="P1210" s="50"/>
      <c r="Q1210" s="303"/>
      <c r="R1210" s="290"/>
      <c r="S1210" s="12"/>
      <c r="T1210" s="12"/>
      <c r="U1210" s="12"/>
      <c r="V1210" s="12"/>
      <c r="W1210" s="308"/>
      <c r="X1210" s="182"/>
      <c r="Y1210" s="12"/>
      <c r="Z1210" s="309"/>
    </row>
    <row r="1211" spans="14:26">
      <c r="N1211" s="297"/>
      <c r="O1211" s="239"/>
      <c r="P1211" s="50"/>
      <c r="Q1211" s="303"/>
      <c r="R1211" s="290"/>
      <c r="S1211" s="12"/>
      <c r="T1211" s="12"/>
      <c r="U1211" s="12"/>
      <c r="V1211" s="12"/>
      <c r="W1211" s="308"/>
      <c r="X1211" s="182"/>
      <c r="Y1211" s="12"/>
      <c r="Z1211" s="309"/>
    </row>
    <row r="1212" spans="14:26">
      <c r="N1212" s="297"/>
      <c r="O1212" s="239"/>
      <c r="P1212" s="50"/>
      <c r="Q1212" s="303"/>
      <c r="R1212" s="290"/>
      <c r="S1212" s="12"/>
      <c r="T1212" s="12"/>
      <c r="U1212" s="12"/>
      <c r="V1212" s="12"/>
      <c r="W1212" s="308"/>
      <c r="X1212" s="182"/>
      <c r="Y1212" s="12"/>
      <c r="Z1212" s="309"/>
    </row>
    <row r="1213" spans="14:26">
      <c r="N1213" s="297"/>
      <c r="O1213" s="239"/>
      <c r="P1213" s="50"/>
      <c r="Q1213" s="303"/>
      <c r="R1213" s="290"/>
      <c r="S1213" s="12"/>
      <c r="T1213" s="12"/>
      <c r="U1213" s="12"/>
      <c r="V1213" s="12"/>
      <c r="W1213" s="308"/>
      <c r="X1213" s="182"/>
      <c r="Y1213" s="12"/>
      <c r="Z1213" s="309"/>
    </row>
    <row r="1214" spans="14:26">
      <c r="N1214" s="297"/>
      <c r="O1214" s="239"/>
      <c r="P1214" s="50"/>
      <c r="Q1214" s="303"/>
      <c r="R1214" s="290"/>
      <c r="S1214" s="12"/>
      <c r="T1214" s="12"/>
      <c r="U1214" s="12"/>
      <c r="V1214" s="12"/>
      <c r="W1214" s="308"/>
      <c r="X1214" s="182"/>
      <c r="Y1214" s="12"/>
      <c r="Z1214" s="309"/>
    </row>
    <row r="1215" spans="14:26">
      <c r="N1215" s="297"/>
      <c r="O1215" s="239"/>
      <c r="P1215" s="50"/>
      <c r="Q1215" s="303"/>
      <c r="R1215" s="290"/>
      <c r="S1215" s="12"/>
      <c r="T1215" s="12"/>
      <c r="U1215" s="12"/>
      <c r="V1215" s="12"/>
      <c r="W1215" s="308"/>
      <c r="X1215" s="182"/>
      <c r="Y1215" s="12"/>
      <c r="Z1215" s="309"/>
    </row>
    <row r="1216" spans="14:26">
      <c r="N1216" s="297"/>
      <c r="O1216" s="239"/>
      <c r="P1216" s="50"/>
      <c r="Q1216" s="303"/>
      <c r="R1216" s="290"/>
      <c r="S1216" s="12"/>
      <c r="T1216" s="12"/>
      <c r="U1216" s="12"/>
      <c r="V1216" s="12"/>
      <c r="W1216" s="308"/>
      <c r="X1216" s="182"/>
      <c r="Y1216" s="12"/>
      <c r="Z1216" s="309"/>
    </row>
    <row r="1217" spans="14:26">
      <c r="N1217" s="297"/>
      <c r="O1217" s="239"/>
      <c r="P1217" s="50"/>
      <c r="Q1217" s="303"/>
      <c r="R1217" s="290"/>
      <c r="S1217" s="12"/>
      <c r="T1217" s="12"/>
      <c r="U1217" s="12"/>
      <c r="V1217" s="12"/>
      <c r="W1217" s="308"/>
      <c r="X1217" s="182"/>
      <c r="Y1217" s="12"/>
      <c r="Z1217" s="309"/>
    </row>
    <row r="1218" spans="14:26">
      <c r="N1218" s="297"/>
      <c r="O1218" s="239"/>
      <c r="P1218" s="50"/>
      <c r="Q1218" s="303"/>
      <c r="R1218" s="290"/>
      <c r="S1218" s="12"/>
      <c r="T1218" s="12"/>
      <c r="U1218" s="12"/>
      <c r="V1218" s="12"/>
      <c r="W1218" s="308"/>
      <c r="X1218" s="182"/>
      <c r="Y1218" s="12"/>
      <c r="Z1218" s="309"/>
    </row>
    <row r="1219" spans="14:26">
      <c r="N1219" s="297"/>
      <c r="O1219" s="239"/>
      <c r="P1219" s="50"/>
      <c r="Q1219" s="303"/>
      <c r="R1219" s="290"/>
      <c r="S1219" s="12"/>
      <c r="T1219" s="12"/>
      <c r="U1219" s="12"/>
      <c r="V1219" s="12"/>
      <c r="W1219" s="308"/>
      <c r="X1219" s="182"/>
      <c r="Y1219" s="12"/>
      <c r="Z1219" s="309"/>
    </row>
    <row r="1220" spans="14:26">
      <c r="N1220" s="297"/>
      <c r="O1220" s="239"/>
      <c r="P1220" s="50"/>
      <c r="Q1220" s="303"/>
      <c r="R1220" s="290"/>
      <c r="S1220" s="12"/>
      <c r="T1220" s="12"/>
      <c r="U1220" s="12"/>
      <c r="V1220" s="12"/>
      <c r="W1220" s="308"/>
      <c r="X1220" s="182"/>
      <c r="Y1220" s="12"/>
      <c r="Z1220" s="309"/>
    </row>
    <row r="1221" spans="14:26">
      <c r="N1221" s="297"/>
      <c r="O1221" s="239"/>
      <c r="P1221" s="50"/>
      <c r="Q1221" s="303"/>
      <c r="R1221" s="290"/>
      <c r="S1221" s="12"/>
      <c r="T1221" s="12"/>
      <c r="U1221" s="12"/>
      <c r="V1221" s="12"/>
      <c r="W1221" s="308"/>
      <c r="X1221" s="182"/>
      <c r="Y1221" s="12"/>
      <c r="Z1221" s="309"/>
    </row>
    <row r="1222" spans="14:26">
      <c r="N1222" s="297"/>
      <c r="O1222" s="239"/>
      <c r="P1222" s="50"/>
      <c r="Q1222" s="303"/>
      <c r="R1222" s="290"/>
      <c r="S1222" s="12"/>
      <c r="T1222" s="12"/>
      <c r="U1222" s="12"/>
      <c r="V1222" s="12"/>
      <c r="W1222" s="308"/>
      <c r="X1222" s="182"/>
      <c r="Y1222" s="12"/>
      <c r="Z1222" s="309"/>
    </row>
    <row r="1223" spans="14:26">
      <c r="N1223" s="297"/>
      <c r="O1223" s="239"/>
      <c r="P1223" s="50"/>
      <c r="Q1223" s="303"/>
      <c r="R1223" s="290"/>
      <c r="S1223" s="12"/>
      <c r="T1223" s="12"/>
      <c r="U1223" s="12"/>
      <c r="V1223" s="12"/>
      <c r="W1223" s="308"/>
      <c r="X1223" s="182"/>
      <c r="Y1223" s="12"/>
      <c r="Z1223" s="309"/>
    </row>
    <row r="1224" spans="14:26">
      <c r="N1224" s="297"/>
      <c r="O1224" s="239"/>
      <c r="P1224" s="50"/>
      <c r="Q1224" s="303"/>
      <c r="R1224" s="290"/>
      <c r="S1224" s="12"/>
      <c r="T1224" s="12"/>
      <c r="U1224" s="12"/>
      <c r="V1224" s="12"/>
      <c r="W1224" s="308"/>
      <c r="X1224" s="182"/>
      <c r="Y1224" s="12"/>
      <c r="Z1224" s="309"/>
    </row>
    <row r="1225" spans="14:26">
      <c r="N1225" s="297"/>
      <c r="O1225" s="239"/>
      <c r="P1225" s="50"/>
      <c r="Q1225" s="303"/>
      <c r="R1225" s="290"/>
      <c r="S1225" s="12"/>
      <c r="T1225" s="12"/>
      <c r="U1225" s="12"/>
      <c r="V1225" s="12"/>
      <c r="W1225" s="308"/>
      <c r="X1225" s="182"/>
      <c r="Y1225" s="12"/>
      <c r="Z1225" s="309"/>
    </row>
    <row r="1226" spans="14:26">
      <c r="N1226" s="297"/>
      <c r="O1226" s="239"/>
      <c r="P1226" s="50"/>
      <c r="Q1226" s="303"/>
      <c r="R1226" s="290"/>
      <c r="S1226" s="12"/>
      <c r="T1226" s="12"/>
      <c r="U1226" s="12"/>
      <c r="V1226" s="12"/>
      <c r="W1226" s="308"/>
      <c r="X1226" s="182"/>
      <c r="Y1226" s="12"/>
      <c r="Z1226" s="309"/>
    </row>
    <row r="1227" spans="14:26">
      <c r="N1227" s="297"/>
      <c r="O1227" s="239"/>
      <c r="P1227" s="50"/>
      <c r="Q1227" s="303"/>
      <c r="R1227" s="290"/>
      <c r="S1227" s="12"/>
      <c r="T1227" s="12"/>
      <c r="U1227" s="12"/>
      <c r="V1227" s="12"/>
      <c r="W1227" s="308"/>
      <c r="X1227" s="182"/>
      <c r="Y1227" s="12"/>
      <c r="Z1227" s="309"/>
    </row>
    <row r="1228" spans="14:26">
      <c r="N1228" s="297"/>
      <c r="O1228" s="239"/>
      <c r="P1228" s="50"/>
      <c r="Q1228" s="303"/>
      <c r="R1228" s="290"/>
      <c r="S1228" s="12"/>
      <c r="T1228" s="12"/>
      <c r="U1228" s="12"/>
      <c r="V1228" s="12"/>
      <c r="W1228" s="308"/>
      <c r="X1228" s="182"/>
      <c r="Y1228" s="12"/>
      <c r="Z1228" s="309"/>
    </row>
    <row r="1229" spans="14:26">
      <c r="N1229" s="297"/>
      <c r="O1229" s="239"/>
      <c r="P1229" s="50"/>
      <c r="Q1229" s="303"/>
      <c r="R1229" s="290"/>
      <c r="S1229" s="12"/>
      <c r="T1229" s="12"/>
      <c r="U1229" s="12"/>
      <c r="V1229" s="12"/>
      <c r="W1229" s="308"/>
      <c r="X1229" s="182"/>
      <c r="Y1229" s="12"/>
      <c r="Z1229" s="309"/>
    </row>
    <row r="1230" spans="14:26">
      <c r="N1230" s="297"/>
      <c r="O1230" s="239"/>
      <c r="P1230" s="50"/>
      <c r="Q1230" s="303"/>
      <c r="R1230" s="290"/>
      <c r="S1230" s="12"/>
      <c r="T1230" s="12"/>
      <c r="U1230" s="12"/>
      <c r="V1230" s="12"/>
      <c r="W1230" s="308"/>
      <c r="X1230" s="182"/>
      <c r="Y1230" s="12"/>
      <c r="Z1230" s="309"/>
    </row>
    <row r="1231" spans="14:26">
      <c r="N1231" s="297"/>
      <c r="O1231" s="239"/>
      <c r="P1231" s="50"/>
      <c r="Q1231" s="303"/>
      <c r="R1231" s="290"/>
      <c r="S1231" s="12"/>
      <c r="T1231" s="12"/>
      <c r="U1231" s="12"/>
      <c r="V1231" s="12"/>
      <c r="W1231" s="308"/>
      <c r="X1231" s="182"/>
      <c r="Y1231" s="12"/>
      <c r="Z1231" s="309"/>
    </row>
    <row r="1232" spans="14:26">
      <c r="N1232" s="297"/>
      <c r="O1232" s="239"/>
      <c r="P1232" s="50"/>
      <c r="Q1232" s="303"/>
      <c r="R1232" s="290"/>
      <c r="S1232" s="12"/>
      <c r="T1232" s="12"/>
      <c r="U1232" s="12"/>
      <c r="V1232" s="12"/>
      <c r="W1232" s="308"/>
      <c r="X1232" s="182"/>
      <c r="Y1232" s="12"/>
      <c r="Z1232" s="309"/>
    </row>
    <row r="1233" spans="14:26">
      <c r="N1233" s="297"/>
      <c r="O1233" s="239"/>
      <c r="P1233" s="50"/>
      <c r="Q1233" s="303"/>
      <c r="R1233" s="290"/>
      <c r="S1233" s="12"/>
      <c r="T1233" s="12"/>
      <c r="U1233" s="12"/>
      <c r="V1233" s="12"/>
      <c r="W1233" s="308"/>
      <c r="X1233" s="182"/>
      <c r="Y1233" s="12"/>
      <c r="Z1233" s="309"/>
    </row>
    <row r="1234" spans="14:26">
      <c r="N1234" s="297"/>
      <c r="O1234" s="239"/>
      <c r="P1234" s="50"/>
      <c r="Q1234" s="303"/>
      <c r="R1234" s="290"/>
      <c r="S1234" s="12"/>
      <c r="T1234" s="12"/>
      <c r="U1234" s="12"/>
      <c r="V1234" s="12"/>
      <c r="W1234" s="308"/>
      <c r="X1234" s="182"/>
      <c r="Y1234" s="12"/>
      <c r="Z1234" s="309"/>
    </row>
    <row r="1235" spans="14:26">
      <c r="N1235" s="297"/>
      <c r="O1235" s="239"/>
      <c r="P1235" s="50"/>
      <c r="Q1235" s="303"/>
      <c r="R1235" s="290"/>
      <c r="S1235" s="12"/>
      <c r="T1235" s="12"/>
      <c r="U1235" s="12"/>
      <c r="V1235" s="12"/>
      <c r="W1235" s="308"/>
      <c r="X1235" s="182"/>
      <c r="Y1235" s="12"/>
      <c r="Z1235" s="309"/>
    </row>
    <row r="1236" spans="14:26">
      <c r="N1236" s="297"/>
      <c r="O1236" s="239"/>
      <c r="P1236" s="50"/>
      <c r="Q1236" s="303"/>
      <c r="R1236" s="290"/>
      <c r="S1236" s="12"/>
      <c r="T1236" s="12"/>
      <c r="U1236" s="12"/>
      <c r="V1236" s="12"/>
      <c r="W1236" s="308"/>
      <c r="X1236" s="182"/>
      <c r="Y1236" s="12"/>
      <c r="Z1236" s="309"/>
    </row>
    <row r="1237" spans="14:26">
      <c r="N1237" s="297"/>
      <c r="O1237" s="239"/>
      <c r="P1237" s="50"/>
      <c r="Q1237" s="303"/>
      <c r="R1237" s="290"/>
      <c r="S1237" s="12"/>
      <c r="T1237" s="12"/>
      <c r="U1237" s="12"/>
      <c r="V1237" s="12"/>
      <c r="W1237" s="308"/>
      <c r="X1237" s="182"/>
      <c r="Y1237" s="12"/>
      <c r="Z1237" s="309"/>
    </row>
    <row r="1238" spans="14:26">
      <c r="N1238" s="297"/>
      <c r="O1238" s="239"/>
      <c r="P1238" s="50"/>
      <c r="Q1238" s="303"/>
      <c r="R1238" s="290"/>
      <c r="S1238" s="12"/>
      <c r="T1238" s="12"/>
      <c r="U1238" s="12"/>
      <c r="V1238" s="12"/>
      <c r="W1238" s="308"/>
      <c r="X1238" s="182"/>
      <c r="Y1238" s="12"/>
      <c r="Z1238" s="309"/>
    </row>
    <row r="1239" spans="14:26">
      <c r="N1239" s="297"/>
      <c r="O1239" s="239"/>
      <c r="P1239" s="50"/>
      <c r="Q1239" s="303"/>
      <c r="R1239" s="290"/>
      <c r="S1239" s="12"/>
      <c r="T1239" s="12"/>
      <c r="U1239" s="12"/>
      <c r="V1239" s="12"/>
      <c r="W1239" s="308"/>
      <c r="X1239" s="182"/>
      <c r="Y1239" s="12"/>
      <c r="Z1239" s="309"/>
    </row>
    <row r="1240" spans="14:26">
      <c r="N1240" s="297"/>
      <c r="O1240" s="239"/>
      <c r="P1240" s="50"/>
      <c r="Q1240" s="303"/>
      <c r="R1240" s="290"/>
      <c r="S1240" s="12"/>
      <c r="T1240" s="12"/>
      <c r="U1240" s="12"/>
      <c r="V1240" s="12"/>
      <c r="W1240" s="308"/>
      <c r="X1240" s="182"/>
      <c r="Y1240" s="12"/>
      <c r="Z1240" s="309"/>
    </row>
    <row r="1241" spans="14:26">
      <c r="N1241" s="297"/>
      <c r="O1241" s="239"/>
      <c r="P1241" s="50"/>
      <c r="Q1241" s="303"/>
      <c r="R1241" s="290"/>
      <c r="S1241" s="12"/>
      <c r="T1241" s="12"/>
      <c r="U1241" s="12"/>
      <c r="V1241" s="12"/>
      <c r="W1241" s="308"/>
      <c r="X1241" s="182"/>
      <c r="Y1241" s="12"/>
      <c r="Z1241" s="309"/>
    </row>
    <row r="1242" spans="14:26">
      <c r="N1242" s="297"/>
      <c r="O1242" s="239"/>
      <c r="P1242" s="50"/>
      <c r="Q1242" s="303"/>
      <c r="R1242" s="290"/>
      <c r="S1242" s="12"/>
      <c r="T1242" s="12"/>
      <c r="U1242" s="12"/>
      <c r="V1242" s="12"/>
      <c r="W1242" s="308"/>
      <c r="X1242" s="182"/>
      <c r="Y1242" s="12"/>
      <c r="Z1242" s="309"/>
    </row>
    <row r="1243" spans="14:26">
      <c r="N1243" s="297"/>
      <c r="O1243" s="239"/>
      <c r="P1243" s="50"/>
      <c r="Q1243" s="303"/>
      <c r="R1243" s="290"/>
      <c r="S1243" s="12"/>
      <c r="T1243" s="12"/>
      <c r="U1243" s="12"/>
      <c r="V1243" s="12"/>
      <c r="W1243" s="308"/>
      <c r="X1243" s="182"/>
      <c r="Y1243" s="12"/>
      <c r="Z1243" s="309"/>
    </row>
    <row r="1244" spans="14:26">
      <c r="N1244" s="297"/>
      <c r="O1244" s="239"/>
      <c r="P1244" s="50"/>
      <c r="Q1244" s="303"/>
      <c r="R1244" s="290"/>
      <c r="S1244" s="12"/>
      <c r="T1244" s="12"/>
      <c r="U1244" s="12"/>
      <c r="V1244" s="12"/>
      <c r="W1244" s="308"/>
      <c r="X1244" s="182"/>
      <c r="Y1244" s="12"/>
      <c r="Z1244" s="309"/>
    </row>
    <row r="1245" spans="14:26">
      <c r="N1245" s="297"/>
      <c r="O1245" s="239"/>
      <c r="P1245" s="50"/>
      <c r="Q1245" s="303"/>
      <c r="R1245" s="290"/>
      <c r="S1245" s="12"/>
      <c r="T1245" s="12"/>
      <c r="U1245" s="12"/>
      <c r="V1245" s="12"/>
      <c r="W1245" s="308"/>
      <c r="X1245" s="182"/>
      <c r="Y1245" s="12"/>
      <c r="Z1245" s="309"/>
    </row>
    <row r="1246" spans="14:26">
      <c r="N1246" s="297"/>
      <c r="O1246" s="239"/>
      <c r="P1246" s="50"/>
      <c r="Q1246" s="303"/>
      <c r="R1246" s="290"/>
      <c r="S1246" s="12"/>
      <c r="T1246" s="12"/>
      <c r="U1246" s="12"/>
      <c r="V1246" s="12"/>
      <c r="W1246" s="308"/>
      <c r="X1246" s="182"/>
      <c r="Y1246" s="12"/>
      <c r="Z1246" s="309"/>
    </row>
    <row r="1247" spans="14:26">
      <c r="N1247" s="297"/>
      <c r="O1247" s="239"/>
      <c r="P1247" s="50"/>
      <c r="Q1247" s="303"/>
      <c r="R1247" s="290"/>
      <c r="S1247" s="12"/>
      <c r="T1247" s="12"/>
      <c r="U1247" s="12"/>
      <c r="V1247" s="12"/>
      <c r="W1247" s="308"/>
      <c r="X1247" s="182"/>
      <c r="Y1247" s="12"/>
      <c r="Z1247" s="309"/>
    </row>
    <row r="1248" spans="14:26">
      <c r="N1248" s="297"/>
      <c r="O1248" s="239"/>
      <c r="P1248" s="50"/>
      <c r="Q1248" s="303"/>
      <c r="R1248" s="290"/>
      <c r="S1248" s="12"/>
      <c r="T1248" s="12"/>
      <c r="U1248" s="12"/>
      <c r="V1248" s="12"/>
      <c r="W1248" s="308"/>
      <c r="X1248" s="182"/>
      <c r="Y1248" s="12"/>
      <c r="Z1248" s="309"/>
    </row>
    <row r="1249" spans="14:26">
      <c r="N1249" s="297"/>
      <c r="O1249" s="239"/>
      <c r="P1249" s="50"/>
      <c r="Q1249" s="303"/>
      <c r="R1249" s="290"/>
      <c r="S1249" s="12"/>
      <c r="T1249" s="12"/>
      <c r="U1249" s="12"/>
      <c r="V1249" s="12"/>
      <c r="W1249" s="308"/>
      <c r="X1249" s="182"/>
      <c r="Y1249" s="12"/>
      <c r="Z1249" s="309"/>
    </row>
    <row r="1250" spans="14:26">
      <c r="N1250" s="297"/>
      <c r="O1250" s="239"/>
      <c r="P1250" s="50"/>
      <c r="Q1250" s="303"/>
      <c r="R1250" s="290"/>
      <c r="S1250" s="12"/>
      <c r="T1250" s="12"/>
      <c r="U1250" s="12"/>
      <c r="V1250" s="12"/>
      <c r="W1250" s="308"/>
      <c r="X1250" s="182"/>
      <c r="Y1250" s="12"/>
      <c r="Z1250" s="309"/>
    </row>
    <row r="1251" spans="14:26">
      <c r="N1251" s="297"/>
      <c r="O1251" s="239"/>
      <c r="P1251" s="50"/>
      <c r="Q1251" s="303"/>
      <c r="R1251" s="290"/>
      <c r="S1251" s="12"/>
      <c r="T1251" s="12"/>
      <c r="U1251" s="12"/>
      <c r="V1251" s="12"/>
      <c r="W1251" s="308"/>
      <c r="X1251" s="182"/>
      <c r="Y1251" s="12"/>
      <c r="Z1251" s="309"/>
    </row>
    <row r="1252" spans="14:26">
      <c r="N1252" s="297"/>
      <c r="O1252" s="239"/>
      <c r="P1252" s="50"/>
      <c r="Q1252" s="303"/>
      <c r="R1252" s="290"/>
      <c r="S1252" s="12"/>
      <c r="T1252" s="12"/>
      <c r="U1252" s="12"/>
      <c r="V1252" s="12"/>
      <c r="W1252" s="308"/>
      <c r="X1252" s="182"/>
      <c r="Y1252" s="12"/>
      <c r="Z1252" s="309"/>
    </row>
    <row r="1253" spans="14:26">
      <c r="N1253" s="297"/>
      <c r="O1253" s="239"/>
      <c r="P1253" s="50"/>
      <c r="Q1253" s="303"/>
      <c r="R1253" s="290"/>
      <c r="S1253" s="12"/>
      <c r="T1253" s="12"/>
      <c r="U1253" s="12"/>
      <c r="V1253" s="12"/>
      <c r="W1253" s="308"/>
      <c r="X1253" s="182"/>
      <c r="Y1253" s="12"/>
      <c r="Z1253" s="309"/>
    </row>
    <row r="1254" spans="14:26">
      <c r="N1254" s="297"/>
      <c r="O1254" s="239"/>
      <c r="P1254" s="50"/>
      <c r="Q1254" s="303"/>
      <c r="R1254" s="290"/>
      <c r="S1254" s="12"/>
      <c r="T1254" s="12"/>
      <c r="U1254" s="12"/>
      <c r="V1254" s="12"/>
      <c r="W1254" s="308"/>
      <c r="X1254" s="182"/>
      <c r="Y1254" s="12"/>
      <c r="Z1254" s="309"/>
    </row>
    <row r="1255" spans="14:26">
      <c r="N1255" s="297"/>
      <c r="O1255" s="239"/>
      <c r="P1255" s="50"/>
      <c r="Q1255" s="303"/>
      <c r="R1255" s="290"/>
      <c r="S1255" s="12"/>
      <c r="T1255" s="12"/>
      <c r="U1255" s="12"/>
      <c r="V1255" s="12"/>
      <c r="W1255" s="308"/>
      <c r="X1255" s="182"/>
      <c r="Y1255" s="12"/>
      <c r="Z1255" s="309"/>
    </row>
    <row r="1256" spans="14:26">
      <c r="N1256" s="297"/>
      <c r="O1256" s="239"/>
      <c r="P1256" s="50"/>
      <c r="Q1256" s="303"/>
      <c r="R1256" s="290"/>
      <c r="S1256" s="12"/>
      <c r="T1256" s="12"/>
      <c r="U1256" s="12"/>
      <c r="V1256" s="12"/>
      <c r="W1256" s="308"/>
      <c r="X1256" s="182"/>
      <c r="Y1256" s="12"/>
      <c r="Z1256" s="309"/>
    </row>
    <row r="1257" spans="14:26">
      <c r="N1257" s="297"/>
      <c r="O1257" s="239"/>
      <c r="P1257" s="50"/>
      <c r="Q1257" s="303"/>
      <c r="R1257" s="290"/>
      <c r="S1257" s="12"/>
      <c r="T1257" s="12"/>
      <c r="U1257" s="12"/>
      <c r="V1257" s="12"/>
      <c r="W1257" s="308"/>
      <c r="X1257" s="182"/>
      <c r="Y1257" s="12"/>
      <c r="Z1257" s="309"/>
    </row>
    <row r="1258" spans="14:26">
      <c r="N1258" s="297"/>
      <c r="O1258" s="239"/>
      <c r="P1258" s="50"/>
      <c r="Q1258" s="303"/>
      <c r="R1258" s="290"/>
      <c r="S1258" s="12"/>
      <c r="T1258" s="12"/>
      <c r="U1258" s="12"/>
      <c r="V1258" s="12"/>
      <c r="W1258" s="308"/>
      <c r="X1258" s="182"/>
      <c r="Y1258" s="12"/>
      <c r="Z1258" s="309"/>
    </row>
    <row r="1259" spans="14:26">
      <c r="N1259" s="297"/>
      <c r="O1259" s="239"/>
      <c r="P1259" s="50"/>
      <c r="Q1259" s="303"/>
      <c r="R1259" s="290"/>
      <c r="S1259" s="12"/>
      <c r="T1259" s="12"/>
      <c r="U1259" s="12"/>
      <c r="V1259" s="12"/>
      <c r="W1259" s="308"/>
      <c r="X1259" s="182"/>
      <c r="Y1259" s="12"/>
      <c r="Z1259" s="309"/>
    </row>
    <row r="1260" spans="14:26">
      <c r="N1260" s="297"/>
      <c r="O1260" s="239"/>
      <c r="P1260" s="50"/>
      <c r="Q1260" s="303"/>
      <c r="R1260" s="290"/>
      <c r="S1260" s="12"/>
      <c r="T1260" s="12"/>
      <c r="U1260" s="12"/>
      <c r="V1260" s="12"/>
      <c r="W1260" s="308"/>
      <c r="X1260" s="182"/>
      <c r="Y1260" s="12"/>
      <c r="Z1260" s="309"/>
    </row>
    <row r="1261" spans="14:26">
      <c r="N1261" s="297"/>
      <c r="O1261" s="239"/>
      <c r="P1261" s="50"/>
      <c r="Q1261" s="303"/>
      <c r="R1261" s="290"/>
      <c r="S1261" s="12"/>
      <c r="T1261" s="12"/>
      <c r="U1261" s="12"/>
      <c r="V1261" s="12"/>
      <c r="W1261" s="308"/>
      <c r="X1261" s="182"/>
      <c r="Y1261" s="12"/>
      <c r="Z1261" s="309"/>
    </row>
    <row r="1262" spans="14:26">
      <c r="N1262" s="297"/>
      <c r="O1262" s="239"/>
      <c r="P1262" s="50"/>
      <c r="Q1262" s="303"/>
      <c r="R1262" s="290"/>
      <c r="S1262" s="12"/>
      <c r="T1262" s="12"/>
      <c r="U1262" s="12"/>
      <c r="V1262" s="12"/>
      <c r="W1262" s="308"/>
      <c r="X1262" s="182"/>
      <c r="Y1262" s="12"/>
      <c r="Z1262" s="309"/>
    </row>
    <row r="1263" spans="14:26">
      <c r="N1263" s="297"/>
      <c r="O1263" s="239"/>
      <c r="P1263" s="50"/>
      <c r="Q1263" s="303"/>
      <c r="R1263" s="290"/>
      <c r="S1263" s="12"/>
      <c r="T1263" s="12"/>
      <c r="U1263" s="12"/>
      <c r="V1263" s="12"/>
      <c r="W1263" s="308"/>
      <c r="X1263" s="182"/>
      <c r="Y1263" s="12"/>
      <c r="Z1263" s="309"/>
    </row>
    <row r="1264" spans="14:26">
      <c r="N1264" s="297"/>
      <c r="O1264" s="239"/>
      <c r="P1264" s="50"/>
      <c r="Q1264" s="303"/>
      <c r="R1264" s="290"/>
      <c r="S1264" s="12"/>
      <c r="T1264" s="12"/>
      <c r="U1264" s="12"/>
      <c r="V1264" s="12"/>
      <c r="W1264" s="308"/>
      <c r="X1264" s="182"/>
      <c r="Y1264" s="12"/>
      <c r="Z1264" s="309"/>
    </row>
    <row r="1265" spans="14:26">
      <c r="N1265" s="297"/>
      <c r="O1265" s="239"/>
      <c r="P1265" s="50"/>
      <c r="Q1265" s="303"/>
      <c r="R1265" s="290"/>
      <c r="S1265" s="12"/>
      <c r="T1265" s="12"/>
      <c r="U1265" s="12"/>
      <c r="V1265" s="12"/>
      <c r="W1265" s="308"/>
      <c r="X1265" s="182"/>
      <c r="Y1265" s="12"/>
      <c r="Z1265" s="309"/>
    </row>
    <row r="1266" spans="14:26">
      <c r="N1266" s="297"/>
      <c r="O1266" s="239"/>
      <c r="P1266" s="50"/>
      <c r="Q1266" s="303"/>
      <c r="R1266" s="290"/>
      <c r="S1266" s="12"/>
      <c r="T1266" s="12"/>
      <c r="U1266" s="12"/>
      <c r="V1266" s="12"/>
      <c r="W1266" s="308"/>
      <c r="X1266" s="182"/>
      <c r="Y1266" s="12"/>
      <c r="Z1266" s="309"/>
    </row>
    <row r="1267" spans="14:26">
      <c r="N1267" s="297"/>
      <c r="O1267" s="239"/>
      <c r="P1267" s="50"/>
      <c r="Q1267" s="303"/>
      <c r="R1267" s="290"/>
      <c r="S1267" s="12"/>
      <c r="T1267" s="12"/>
      <c r="U1267" s="12"/>
      <c r="V1267" s="12"/>
      <c r="W1267" s="308"/>
      <c r="X1267" s="182"/>
      <c r="Y1267" s="12"/>
      <c r="Z1267" s="309"/>
    </row>
    <row r="1268" spans="14:26">
      <c r="N1268" s="297"/>
      <c r="O1268" s="239"/>
      <c r="P1268" s="50"/>
      <c r="Q1268" s="303"/>
      <c r="R1268" s="290"/>
      <c r="S1268" s="12"/>
      <c r="T1268" s="12"/>
      <c r="U1268" s="12"/>
      <c r="V1268" s="12"/>
      <c r="W1268" s="308"/>
      <c r="X1268" s="182"/>
      <c r="Y1268" s="12"/>
      <c r="Z1268" s="309"/>
    </row>
    <row r="1269" spans="14:26">
      <c r="N1269" s="297"/>
      <c r="O1269" s="239"/>
      <c r="P1269" s="50"/>
      <c r="Q1269" s="303"/>
      <c r="R1269" s="290"/>
      <c r="S1269" s="12"/>
      <c r="T1269" s="12"/>
      <c r="U1269" s="12"/>
      <c r="V1269" s="12"/>
      <c r="W1269" s="308"/>
      <c r="X1269" s="182"/>
      <c r="Y1269" s="12"/>
      <c r="Z1269" s="309"/>
    </row>
    <row r="1270" spans="14:26">
      <c r="N1270" s="297"/>
      <c r="O1270" s="239"/>
      <c r="P1270" s="50"/>
      <c r="Q1270" s="303"/>
      <c r="R1270" s="290"/>
      <c r="S1270" s="12"/>
      <c r="T1270" s="12"/>
      <c r="U1270" s="12"/>
      <c r="V1270" s="12"/>
      <c r="W1270" s="308"/>
      <c r="X1270" s="182"/>
      <c r="Y1270" s="12"/>
      <c r="Z1270" s="309"/>
    </row>
    <row r="1271" spans="14:26">
      <c r="N1271" s="297"/>
      <c r="O1271" s="239"/>
      <c r="P1271" s="50"/>
      <c r="Q1271" s="303"/>
      <c r="R1271" s="290"/>
      <c r="S1271" s="12"/>
      <c r="T1271" s="12"/>
      <c r="U1271" s="12"/>
      <c r="V1271" s="12"/>
      <c r="W1271" s="308"/>
      <c r="X1271" s="182"/>
      <c r="Y1271" s="12"/>
      <c r="Z1271" s="309"/>
    </row>
    <row r="1272" spans="14:26">
      <c r="N1272" s="297"/>
      <c r="O1272" s="239"/>
      <c r="P1272" s="50"/>
      <c r="Q1272" s="303"/>
      <c r="R1272" s="290"/>
      <c r="S1272" s="12"/>
      <c r="T1272" s="12"/>
      <c r="U1272" s="12"/>
      <c r="V1272" s="12"/>
      <c r="W1272" s="308"/>
      <c r="X1272" s="182"/>
      <c r="Y1272" s="12"/>
      <c r="Z1272" s="309"/>
    </row>
    <row r="1273" spans="14:26">
      <c r="N1273" s="297"/>
      <c r="O1273" s="239"/>
      <c r="P1273" s="50"/>
      <c r="Q1273" s="303"/>
      <c r="R1273" s="290"/>
      <c r="S1273" s="12"/>
      <c r="T1273" s="12"/>
      <c r="U1273" s="12"/>
      <c r="V1273" s="12"/>
      <c r="W1273" s="308"/>
      <c r="X1273" s="182"/>
      <c r="Y1273" s="12"/>
      <c r="Z1273" s="309"/>
    </row>
    <row r="1274" spans="14:26">
      <c r="N1274" s="297"/>
      <c r="O1274" s="239"/>
      <c r="P1274" s="50"/>
      <c r="Q1274" s="303"/>
      <c r="R1274" s="290"/>
      <c r="S1274" s="12"/>
      <c r="T1274" s="12"/>
      <c r="U1274" s="12"/>
      <c r="V1274" s="12"/>
      <c r="W1274" s="308"/>
      <c r="X1274" s="182"/>
      <c r="Y1274" s="12"/>
      <c r="Z1274" s="309"/>
    </row>
    <row r="1275" spans="14:26">
      <c r="N1275" s="297"/>
      <c r="O1275" s="239"/>
      <c r="P1275" s="50"/>
      <c r="Q1275" s="303"/>
      <c r="R1275" s="290"/>
      <c r="S1275" s="12"/>
      <c r="T1275" s="12"/>
      <c r="U1275" s="12"/>
      <c r="V1275" s="12"/>
      <c r="W1275" s="308"/>
      <c r="X1275" s="182"/>
      <c r="Y1275" s="12"/>
      <c r="Z1275" s="309"/>
    </row>
    <row r="1276" spans="14:26">
      <c r="N1276" s="297"/>
      <c r="O1276" s="239"/>
      <c r="P1276" s="50"/>
      <c r="Q1276" s="303"/>
      <c r="R1276" s="290"/>
      <c r="S1276" s="12"/>
      <c r="T1276" s="12"/>
      <c r="U1276" s="12"/>
      <c r="V1276" s="12"/>
      <c r="W1276" s="308"/>
      <c r="X1276" s="182"/>
      <c r="Y1276" s="12"/>
      <c r="Z1276" s="309"/>
    </row>
    <row r="1277" spans="14:26">
      <c r="N1277" s="297"/>
      <c r="O1277" s="239"/>
      <c r="P1277" s="50"/>
      <c r="Q1277" s="303"/>
      <c r="R1277" s="290"/>
      <c r="S1277" s="12"/>
      <c r="T1277" s="12"/>
      <c r="U1277" s="12"/>
      <c r="V1277" s="12"/>
      <c r="W1277" s="308"/>
      <c r="X1277" s="182"/>
      <c r="Y1277" s="12"/>
      <c r="Z1277" s="309"/>
    </row>
    <row r="1278" spans="14:26">
      <c r="N1278" s="297"/>
      <c r="O1278" s="239"/>
      <c r="P1278" s="50"/>
      <c r="Q1278" s="303"/>
      <c r="R1278" s="290"/>
      <c r="S1278" s="12"/>
      <c r="T1278" s="12"/>
      <c r="U1278" s="12"/>
      <c r="V1278" s="12"/>
      <c r="W1278" s="308"/>
      <c r="X1278" s="182"/>
      <c r="Y1278" s="12"/>
      <c r="Z1278" s="309"/>
    </row>
    <row r="1279" spans="14:26">
      <c r="N1279" s="297"/>
      <c r="O1279" s="239"/>
      <c r="P1279" s="50"/>
      <c r="Q1279" s="303"/>
      <c r="R1279" s="290"/>
      <c r="S1279" s="12"/>
      <c r="T1279" s="12"/>
      <c r="U1279" s="12"/>
      <c r="V1279" s="12"/>
      <c r="W1279" s="308"/>
      <c r="X1279" s="182"/>
      <c r="Y1279" s="12"/>
      <c r="Z1279" s="309"/>
    </row>
    <row r="1280" spans="14:26">
      <c r="N1280" s="297"/>
      <c r="O1280" s="239"/>
      <c r="P1280" s="50"/>
      <c r="Q1280" s="303"/>
      <c r="R1280" s="290"/>
      <c r="S1280" s="12"/>
      <c r="T1280" s="12"/>
      <c r="U1280" s="12"/>
      <c r="V1280" s="12"/>
      <c r="W1280" s="308"/>
      <c r="X1280" s="182"/>
      <c r="Y1280" s="12"/>
      <c r="Z1280" s="309"/>
    </row>
    <row r="1281" spans="14:26">
      <c r="N1281" s="297"/>
      <c r="O1281" s="239"/>
      <c r="P1281" s="50"/>
      <c r="Q1281" s="303"/>
      <c r="R1281" s="290"/>
      <c r="S1281" s="12"/>
      <c r="T1281" s="12"/>
      <c r="U1281" s="12"/>
      <c r="V1281" s="12"/>
      <c r="W1281" s="308"/>
      <c r="X1281" s="182"/>
      <c r="Y1281" s="12"/>
      <c r="Z1281" s="309"/>
    </row>
    <row r="1282" spans="14:26">
      <c r="N1282" s="297"/>
      <c r="O1282" s="239"/>
      <c r="P1282" s="50"/>
      <c r="Q1282" s="303"/>
      <c r="R1282" s="290"/>
      <c r="S1282" s="12"/>
      <c r="T1282" s="12"/>
      <c r="U1282" s="12"/>
      <c r="V1282" s="12"/>
      <c r="W1282" s="308"/>
      <c r="X1282" s="182"/>
      <c r="Y1282" s="12"/>
      <c r="Z1282" s="309"/>
    </row>
    <row r="1283" spans="14:26">
      <c r="N1283" s="297"/>
      <c r="O1283" s="239"/>
      <c r="P1283" s="50"/>
      <c r="Q1283" s="303"/>
      <c r="R1283" s="290"/>
      <c r="S1283" s="12"/>
      <c r="T1283" s="12"/>
      <c r="U1283" s="12"/>
      <c r="V1283" s="12"/>
      <c r="W1283" s="308"/>
      <c r="X1283" s="182"/>
      <c r="Y1283" s="12"/>
      <c r="Z1283" s="309"/>
    </row>
    <row r="1284" spans="14:26">
      <c r="N1284" s="297"/>
      <c r="O1284" s="239"/>
      <c r="P1284" s="50"/>
      <c r="Q1284" s="303"/>
      <c r="R1284" s="290"/>
      <c r="S1284" s="12"/>
      <c r="T1284" s="12"/>
      <c r="U1284" s="12"/>
      <c r="V1284" s="12"/>
      <c r="W1284" s="308"/>
      <c r="X1284" s="182"/>
      <c r="Y1284" s="12"/>
      <c r="Z1284" s="309"/>
    </row>
    <row r="1285" spans="14:26">
      <c r="N1285" s="297"/>
      <c r="O1285" s="239"/>
      <c r="P1285" s="50"/>
      <c r="Q1285" s="303"/>
      <c r="R1285" s="290"/>
      <c r="S1285" s="12"/>
      <c r="T1285" s="12"/>
      <c r="U1285" s="12"/>
      <c r="V1285" s="12"/>
      <c r="W1285" s="308"/>
      <c r="X1285" s="182"/>
      <c r="Y1285" s="12"/>
      <c r="Z1285" s="309"/>
    </row>
    <row r="1286" spans="14:26">
      <c r="N1286" s="297"/>
      <c r="O1286" s="239"/>
      <c r="P1286" s="50"/>
      <c r="Q1286" s="303"/>
      <c r="R1286" s="290"/>
      <c r="S1286" s="12"/>
      <c r="T1286" s="12"/>
      <c r="U1286" s="12"/>
      <c r="V1286" s="12"/>
      <c r="W1286" s="308"/>
      <c r="X1286" s="182"/>
      <c r="Y1286" s="12"/>
      <c r="Z1286" s="309"/>
    </row>
    <row r="1287" spans="14:26">
      <c r="N1287" s="297"/>
      <c r="O1287" s="239"/>
      <c r="P1287" s="50"/>
      <c r="Q1287" s="303"/>
      <c r="R1287" s="290"/>
      <c r="S1287" s="12"/>
      <c r="T1287" s="12"/>
      <c r="U1287" s="12"/>
      <c r="V1287" s="12"/>
      <c r="W1287" s="308"/>
      <c r="X1287" s="182"/>
      <c r="Y1287" s="12"/>
      <c r="Z1287" s="309"/>
    </row>
    <row r="1288" spans="14:26">
      <c r="N1288" s="297"/>
      <c r="O1288" s="239"/>
      <c r="P1288" s="50"/>
      <c r="Q1288" s="303"/>
      <c r="R1288" s="290"/>
      <c r="S1288" s="12"/>
      <c r="T1288" s="12"/>
      <c r="U1288" s="12"/>
      <c r="V1288" s="12"/>
      <c r="W1288" s="308"/>
      <c r="X1288" s="182"/>
      <c r="Y1288" s="12"/>
      <c r="Z1288" s="309"/>
    </row>
    <row r="1289" spans="14:26">
      <c r="N1289" s="297"/>
      <c r="O1289" s="239"/>
      <c r="P1289" s="50"/>
      <c r="Q1289" s="303"/>
      <c r="R1289" s="290"/>
      <c r="S1289" s="12"/>
      <c r="T1289" s="12"/>
      <c r="U1289" s="12"/>
      <c r="V1289" s="12"/>
      <c r="W1289" s="308"/>
      <c r="X1289" s="182"/>
      <c r="Y1289" s="12"/>
      <c r="Z1289" s="309"/>
    </row>
    <row r="1290" spans="14:26">
      <c r="N1290" s="297"/>
      <c r="O1290" s="239"/>
      <c r="P1290" s="50"/>
      <c r="Q1290" s="303"/>
      <c r="R1290" s="290"/>
      <c r="S1290" s="12"/>
      <c r="T1290" s="12"/>
      <c r="U1290" s="12"/>
      <c r="V1290" s="12"/>
      <c r="W1290" s="308"/>
      <c r="X1290" s="182"/>
      <c r="Y1290" s="12"/>
      <c r="Z1290" s="309"/>
    </row>
    <row r="1291" spans="14:26">
      <c r="N1291" s="297"/>
      <c r="O1291" s="239"/>
      <c r="P1291" s="50"/>
      <c r="Q1291" s="303"/>
      <c r="R1291" s="290"/>
      <c r="S1291" s="12"/>
      <c r="T1291" s="12"/>
      <c r="U1291" s="12"/>
      <c r="V1291" s="12"/>
      <c r="W1291" s="308"/>
      <c r="X1291" s="182"/>
      <c r="Y1291" s="12"/>
      <c r="Z1291" s="309"/>
    </row>
    <row r="1292" spans="14:26">
      <c r="N1292" s="297"/>
      <c r="O1292" s="239"/>
      <c r="P1292" s="50"/>
      <c r="Q1292" s="303"/>
      <c r="R1292" s="290"/>
      <c r="S1292" s="12"/>
      <c r="T1292" s="12"/>
      <c r="U1292" s="12"/>
      <c r="V1292" s="12"/>
      <c r="W1292" s="308"/>
      <c r="X1292" s="182"/>
      <c r="Y1292" s="12"/>
      <c r="Z1292" s="309"/>
    </row>
    <row r="1293" spans="14:26">
      <c r="N1293" s="297"/>
      <c r="O1293" s="239"/>
      <c r="P1293" s="50"/>
      <c r="Q1293" s="303"/>
      <c r="R1293" s="290"/>
      <c r="S1293" s="12"/>
      <c r="T1293" s="12"/>
      <c r="U1293" s="12"/>
      <c r="V1293" s="12"/>
      <c r="W1293" s="308"/>
      <c r="X1293" s="182"/>
      <c r="Y1293" s="12"/>
      <c r="Z1293" s="309"/>
    </row>
    <row r="1294" spans="14:26">
      <c r="N1294" s="297"/>
      <c r="O1294" s="239"/>
      <c r="P1294" s="50"/>
      <c r="Q1294" s="303"/>
      <c r="R1294" s="290"/>
      <c r="S1294" s="12"/>
      <c r="T1294" s="12"/>
      <c r="U1294" s="12"/>
      <c r="V1294" s="12"/>
      <c r="W1294" s="308"/>
      <c r="X1294" s="182"/>
      <c r="Y1294" s="12"/>
      <c r="Z1294" s="309"/>
    </row>
    <row r="1295" spans="14:26">
      <c r="N1295" s="297"/>
      <c r="O1295" s="239"/>
      <c r="P1295" s="50"/>
      <c r="Q1295" s="303"/>
      <c r="R1295" s="290"/>
      <c r="S1295" s="12"/>
      <c r="T1295" s="12"/>
      <c r="U1295" s="12"/>
      <c r="V1295" s="12"/>
      <c r="W1295" s="308"/>
      <c r="X1295" s="182"/>
      <c r="Y1295" s="12"/>
      <c r="Z1295" s="309"/>
    </row>
    <row r="1296" spans="14:26">
      <c r="N1296" s="297"/>
      <c r="O1296" s="239"/>
      <c r="P1296" s="50"/>
      <c r="Q1296" s="303"/>
      <c r="R1296" s="290"/>
      <c r="S1296" s="12"/>
      <c r="T1296" s="12"/>
      <c r="U1296" s="12"/>
      <c r="V1296" s="12"/>
      <c r="W1296" s="308"/>
      <c r="X1296" s="182"/>
      <c r="Y1296" s="12"/>
      <c r="Z1296" s="309"/>
    </row>
    <row r="1297" spans="14:26">
      <c r="N1297" s="297"/>
      <c r="O1297" s="239"/>
      <c r="P1297" s="50"/>
      <c r="Q1297" s="303"/>
      <c r="R1297" s="290"/>
      <c r="S1297" s="12"/>
      <c r="T1297" s="12"/>
      <c r="U1297" s="12"/>
      <c r="V1297" s="12"/>
      <c r="W1297" s="308"/>
      <c r="X1297" s="182"/>
      <c r="Y1297" s="12"/>
      <c r="Z1297" s="309"/>
    </row>
    <row r="1298" spans="14:26">
      <c r="N1298" s="297"/>
      <c r="O1298" s="239"/>
      <c r="P1298" s="50"/>
      <c r="Q1298" s="303"/>
      <c r="R1298" s="290"/>
      <c r="S1298" s="12"/>
      <c r="T1298" s="12"/>
      <c r="U1298" s="12"/>
      <c r="V1298" s="12"/>
      <c r="W1298" s="308"/>
      <c r="X1298" s="182"/>
      <c r="Y1298" s="12"/>
      <c r="Z1298" s="309"/>
    </row>
    <row r="1299" spans="14:26">
      <c r="N1299" s="297"/>
      <c r="O1299" s="239"/>
      <c r="P1299" s="50"/>
      <c r="Q1299" s="303"/>
      <c r="R1299" s="290"/>
      <c r="S1299" s="12"/>
      <c r="T1299" s="12"/>
      <c r="U1299" s="12"/>
      <c r="V1299" s="12"/>
      <c r="W1299" s="308"/>
      <c r="X1299" s="182"/>
      <c r="Y1299" s="12"/>
      <c r="Z1299" s="309"/>
    </row>
    <row r="1300" spans="14:26">
      <c r="N1300" s="297"/>
      <c r="O1300" s="239"/>
      <c r="P1300" s="50"/>
      <c r="Q1300" s="303"/>
      <c r="R1300" s="290"/>
      <c r="S1300" s="12"/>
      <c r="T1300" s="12"/>
      <c r="U1300" s="12"/>
      <c r="V1300" s="12"/>
      <c r="W1300" s="308"/>
      <c r="X1300" s="182"/>
      <c r="Y1300" s="12"/>
      <c r="Z1300" s="309"/>
    </row>
    <row r="1301" spans="14:26">
      <c r="N1301" s="297"/>
      <c r="O1301" s="239"/>
      <c r="P1301" s="50"/>
      <c r="Q1301" s="303"/>
      <c r="R1301" s="290"/>
      <c r="S1301" s="12"/>
      <c r="T1301" s="12"/>
      <c r="U1301" s="12"/>
      <c r="V1301" s="12"/>
      <c r="W1301" s="308"/>
      <c r="X1301" s="182"/>
      <c r="Y1301" s="12"/>
      <c r="Z1301" s="309"/>
    </row>
    <row r="1302" spans="14:26">
      <c r="N1302" s="297"/>
      <c r="O1302" s="239"/>
      <c r="P1302" s="50"/>
      <c r="Q1302" s="303"/>
      <c r="R1302" s="290"/>
      <c r="S1302" s="12"/>
      <c r="T1302" s="12"/>
      <c r="U1302" s="12"/>
      <c r="V1302" s="12"/>
      <c r="W1302" s="308"/>
      <c r="X1302" s="182"/>
      <c r="Y1302" s="12"/>
      <c r="Z1302" s="309"/>
    </row>
    <row r="1303" spans="14:26">
      <c r="N1303" s="297"/>
      <c r="O1303" s="239"/>
      <c r="P1303" s="50"/>
      <c r="Q1303" s="303"/>
      <c r="R1303" s="290"/>
      <c r="S1303" s="12"/>
      <c r="T1303" s="12"/>
      <c r="U1303" s="12"/>
      <c r="V1303" s="12"/>
      <c r="W1303" s="308"/>
      <c r="X1303" s="182"/>
      <c r="Y1303" s="12"/>
      <c r="Z1303" s="309"/>
    </row>
    <row r="1304" spans="14:26">
      <c r="N1304" s="297"/>
      <c r="O1304" s="239"/>
      <c r="P1304" s="50"/>
      <c r="Q1304" s="303"/>
      <c r="R1304" s="290"/>
      <c r="S1304" s="12"/>
      <c r="T1304" s="12"/>
      <c r="U1304" s="12"/>
      <c r="V1304" s="12"/>
      <c r="W1304" s="308"/>
      <c r="X1304" s="182"/>
      <c r="Y1304" s="12"/>
      <c r="Z1304" s="309"/>
    </row>
    <row r="1305" spans="14:26">
      <c r="N1305" s="297"/>
      <c r="O1305" s="239"/>
      <c r="P1305" s="50"/>
      <c r="Q1305" s="303"/>
      <c r="R1305" s="290"/>
      <c r="S1305" s="12"/>
      <c r="T1305" s="12"/>
      <c r="U1305" s="12"/>
      <c r="V1305" s="12"/>
      <c r="W1305" s="308"/>
      <c r="X1305" s="182"/>
      <c r="Y1305" s="12"/>
      <c r="Z1305" s="309"/>
    </row>
    <row r="1306" spans="14:26">
      <c r="N1306" s="297"/>
      <c r="O1306" s="239"/>
      <c r="P1306" s="50"/>
      <c r="Q1306" s="303"/>
      <c r="R1306" s="290"/>
      <c r="S1306" s="12"/>
      <c r="T1306" s="12"/>
      <c r="U1306" s="12"/>
      <c r="V1306" s="12"/>
      <c r="W1306" s="308"/>
      <c r="X1306" s="182"/>
      <c r="Y1306" s="12"/>
      <c r="Z1306" s="309"/>
    </row>
    <row r="1307" spans="14:26">
      <c r="N1307" s="297"/>
      <c r="O1307" s="239"/>
      <c r="P1307" s="50"/>
      <c r="Q1307" s="303"/>
      <c r="X1307" s="182"/>
      <c r="Y1307" s="12"/>
      <c r="Z1307" s="309"/>
    </row>
    <row r="1308" spans="14:26">
      <c r="N1308" s="297"/>
      <c r="O1308" s="239"/>
      <c r="P1308" s="50"/>
      <c r="Q1308" s="303"/>
      <c r="X1308" s="182"/>
      <c r="Y1308" s="12"/>
      <c r="Z1308" s="309"/>
    </row>
    <row r="1309" spans="14:26">
      <c r="N1309" s="297"/>
      <c r="O1309" s="239"/>
      <c r="P1309" s="50"/>
      <c r="Q1309" s="303"/>
      <c r="X1309" s="182"/>
      <c r="Y1309" s="12"/>
      <c r="Z1309" s="309"/>
    </row>
    <row r="1310" spans="14:26">
      <c r="N1310" s="297"/>
      <c r="O1310" s="239"/>
      <c r="P1310" s="50"/>
      <c r="Q1310" s="303"/>
      <c r="X1310" s="182"/>
      <c r="Y1310" s="12"/>
      <c r="Z1310" s="309"/>
    </row>
    <row r="1311" spans="14:26">
      <c r="N1311" s="297"/>
      <c r="O1311" s="239"/>
      <c r="P1311" s="50"/>
      <c r="Q1311" s="303"/>
      <c r="X1311" s="182"/>
      <c r="Y1311" s="12"/>
      <c r="Z1311" s="309"/>
    </row>
    <row r="1312" spans="14:26">
      <c r="N1312" s="297"/>
      <c r="O1312" s="239"/>
      <c r="P1312" s="50"/>
      <c r="Q1312" s="303"/>
      <c r="X1312" s="182"/>
      <c r="Y1312" s="12"/>
      <c r="Z1312" s="309"/>
    </row>
    <row r="1313" spans="14:26">
      <c r="N1313" s="297"/>
      <c r="O1313" s="239"/>
      <c r="P1313" s="50"/>
      <c r="Q1313" s="303"/>
      <c r="X1313" s="182"/>
      <c r="Y1313" s="12"/>
      <c r="Z1313" s="309"/>
    </row>
    <row r="1314" spans="14:26">
      <c r="N1314" s="297"/>
      <c r="O1314" s="239"/>
      <c r="P1314" s="50"/>
      <c r="Q1314" s="303"/>
      <c r="X1314" s="182"/>
      <c r="Y1314" s="12"/>
      <c r="Z1314" s="309"/>
    </row>
    <row r="1315" spans="14:26">
      <c r="N1315" s="297"/>
      <c r="O1315" s="239"/>
      <c r="P1315" s="50"/>
      <c r="Q1315" s="303"/>
      <c r="X1315" s="182"/>
      <c r="Y1315" s="12"/>
      <c r="Z1315" s="309"/>
    </row>
    <row r="1316" spans="14:26">
      <c r="N1316" s="297"/>
      <c r="O1316" s="239"/>
      <c r="P1316" s="50"/>
      <c r="Q1316" s="303"/>
      <c r="X1316" s="182"/>
      <c r="Y1316" s="12"/>
      <c r="Z1316" s="309"/>
    </row>
    <row r="1317" spans="14:26">
      <c r="N1317" s="297"/>
      <c r="O1317" s="239"/>
      <c r="P1317" s="50"/>
      <c r="Q1317" s="303"/>
      <c r="X1317" s="182"/>
      <c r="Y1317" s="12"/>
      <c r="Z1317" s="309"/>
    </row>
    <row r="1318" spans="14:26">
      <c r="N1318" s="297"/>
      <c r="O1318" s="239"/>
      <c r="P1318" s="50"/>
      <c r="Q1318" s="303"/>
      <c r="X1318" s="182"/>
      <c r="Y1318" s="12"/>
      <c r="Z1318" s="309"/>
    </row>
    <row r="1319" spans="14:26">
      <c r="N1319" s="297"/>
      <c r="O1319" s="239"/>
      <c r="P1319" s="50"/>
      <c r="Q1319" s="303"/>
      <c r="X1319" s="182"/>
      <c r="Y1319" s="12"/>
      <c r="Z1319" s="309"/>
    </row>
    <row r="1320" spans="14:26">
      <c r="N1320" s="297"/>
      <c r="O1320" s="239"/>
      <c r="P1320" s="50"/>
      <c r="Q1320" s="303"/>
      <c r="X1320" s="182"/>
      <c r="Y1320" s="12"/>
      <c r="Z1320" s="309"/>
    </row>
    <row r="1321" spans="14:26">
      <c r="N1321" s="297"/>
      <c r="O1321" s="239"/>
      <c r="P1321" s="50"/>
      <c r="Q1321" s="303"/>
      <c r="X1321" s="182"/>
      <c r="Y1321" s="12"/>
      <c r="Z1321" s="309"/>
    </row>
    <row r="1322" spans="14:26">
      <c r="N1322" s="297"/>
      <c r="O1322" s="239"/>
      <c r="P1322" s="50"/>
      <c r="Q1322" s="303"/>
      <c r="X1322" s="182"/>
      <c r="Y1322" s="12"/>
      <c r="Z1322" s="309"/>
    </row>
    <row r="1323" spans="14:26">
      <c r="N1323" s="297"/>
      <c r="O1323" s="239"/>
      <c r="P1323" s="50"/>
      <c r="Q1323" s="303"/>
      <c r="X1323" s="182"/>
      <c r="Y1323" s="12"/>
      <c r="Z1323" s="309"/>
    </row>
    <row r="1324" spans="14:26">
      <c r="N1324" s="297"/>
      <c r="O1324" s="239"/>
      <c r="P1324" s="50"/>
      <c r="Q1324" s="303"/>
      <c r="X1324" s="182"/>
      <c r="Y1324" s="12"/>
      <c r="Z1324" s="309"/>
    </row>
    <row r="1325" spans="14:26">
      <c r="N1325" s="297"/>
      <c r="O1325" s="239"/>
      <c r="P1325" s="50"/>
      <c r="Q1325" s="303"/>
      <c r="X1325" s="182"/>
      <c r="Y1325" s="12"/>
      <c r="Z1325" s="309"/>
    </row>
    <row r="1326" spans="14:26">
      <c r="N1326" s="297"/>
      <c r="O1326" s="239"/>
      <c r="P1326" s="50"/>
      <c r="Q1326" s="303"/>
      <c r="X1326" s="182"/>
      <c r="Y1326" s="12"/>
      <c r="Z1326" s="309"/>
    </row>
    <row r="1327" spans="14:26">
      <c r="N1327" s="297"/>
      <c r="O1327" s="239"/>
      <c r="P1327" s="50"/>
      <c r="Q1327" s="303"/>
      <c r="X1327" s="182"/>
      <c r="Y1327" s="12"/>
      <c r="Z1327" s="309"/>
    </row>
    <row r="1328" spans="14:26">
      <c r="N1328" s="297"/>
      <c r="O1328" s="239"/>
      <c r="P1328" s="50"/>
      <c r="Q1328" s="303"/>
      <c r="X1328" s="182"/>
      <c r="Y1328" s="12"/>
      <c r="Z1328" s="309"/>
    </row>
    <row r="1329" spans="14:26">
      <c r="N1329" s="297"/>
      <c r="O1329" s="239"/>
      <c r="P1329" s="50"/>
      <c r="Q1329" s="303"/>
      <c r="X1329" s="182"/>
      <c r="Y1329" s="12"/>
      <c r="Z1329" s="309"/>
    </row>
    <row r="1330" spans="14:26">
      <c r="N1330" s="297"/>
      <c r="O1330" s="239"/>
      <c r="P1330" s="50"/>
      <c r="Q1330" s="303"/>
      <c r="X1330" s="182"/>
      <c r="Y1330" s="12"/>
      <c r="Z1330" s="309"/>
    </row>
    <row r="1331" spans="14:26">
      <c r="N1331" s="297"/>
      <c r="O1331" s="239"/>
      <c r="P1331" s="50"/>
      <c r="Q1331" s="303"/>
      <c r="X1331" s="182"/>
      <c r="Y1331" s="12"/>
      <c r="Z1331" s="309"/>
    </row>
    <row r="1332" spans="14:26">
      <c r="N1332" s="297"/>
      <c r="O1332" s="239"/>
      <c r="P1332" s="50"/>
      <c r="Q1332" s="303"/>
      <c r="X1332" s="182"/>
      <c r="Y1332" s="12"/>
      <c r="Z1332" s="309"/>
    </row>
    <row r="1333" spans="14:26">
      <c r="N1333" s="297"/>
      <c r="O1333" s="239"/>
      <c r="P1333" s="50"/>
      <c r="Q1333" s="303"/>
      <c r="X1333" s="182"/>
      <c r="Y1333" s="12"/>
      <c r="Z1333" s="309"/>
    </row>
    <row r="1334" spans="14:26">
      <c r="N1334" s="297"/>
      <c r="O1334" s="239"/>
      <c r="P1334" s="50"/>
      <c r="Q1334" s="303"/>
      <c r="X1334" s="182"/>
      <c r="Y1334" s="12"/>
      <c r="Z1334" s="309"/>
    </row>
    <row r="1335" spans="14:26">
      <c r="N1335" s="297"/>
      <c r="O1335" s="239"/>
      <c r="P1335" s="50"/>
      <c r="Q1335" s="303"/>
      <c r="X1335" s="182"/>
      <c r="Y1335" s="12"/>
      <c r="Z1335" s="309"/>
    </row>
    <row r="1336" spans="14:26">
      <c r="N1336" s="297"/>
      <c r="O1336" s="239"/>
      <c r="P1336" s="50"/>
      <c r="Q1336" s="303"/>
      <c r="X1336" s="182"/>
      <c r="Y1336" s="12"/>
      <c r="Z1336" s="309"/>
    </row>
    <row r="1337" spans="14:26">
      <c r="N1337" s="297"/>
      <c r="O1337" s="239"/>
      <c r="P1337" s="50"/>
      <c r="Q1337" s="303"/>
      <c r="X1337" s="182"/>
      <c r="Y1337" s="12"/>
      <c r="Z1337" s="309"/>
    </row>
    <row r="1338" spans="14:26">
      <c r="N1338" s="297"/>
      <c r="O1338" s="239"/>
      <c r="P1338" s="50"/>
      <c r="Q1338" s="303"/>
      <c r="X1338" s="182"/>
      <c r="Y1338" s="12"/>
      <c r="Z1338" s="309"/>
    </row>
    <row r="1339" spans="14:26">
      <c r="N1339" s="297"/>
      <c r="O1339" s="239"/>
      <c r="P1339" s="50"/>
      <c r="Q1339" s="303"/>
      <c r="X1339" s="182"/>
      <c r="Y1339" s="12"/>
      <c r="Z1339" s="309"/>
    </row>
    <row r="1340" spans="14:26">
      <c r="N1340" s="297"/>
      <c r="O1340" s="239"/>
      <c r="P1340" s="50"/>
      <c r="Q1340" s="303"/>
      <c r="X1340" s="182"/>
      <c r="Y1340" s="12"/>
      <c r="Z1340" s="309"/>
    </row>
    <row r="1341" spans="14:26">
      <c r="N1341" s="297"/>
      <c r="O1341" s="239"/>
      <c r="P1341" s="50"/>
      <c r="Q1341" s="303"/>
      <c r="X1341" s="182"/>
      <c r="Y1341" s="12"/>
      <c r="Z1341" s="309"/>
    </row>
    <row r="1342" spans="14:26">
      <c r="N1342" s="297"/>
      <c r="O1342" s="239"/>
      <c r="P1342" s="50"/>
      <c r="Q1342" s="303"/>
      <c r="X1342" s="182"/>
      <c r="Y1342" s="12"/>
      <c r="Z1342" s="309"/>
    </row>
    <row r="1343" spans="14:26">
      <c r="N1343" s="297"/>
      <c r="O1343" s="239"/>
      <c r="P1343" s="50"/>
      <c r="Q1343" s="303"/>
      <c r="X1343" s="182"/>
      <c r="Y1343" s="12"/>
      <c r="Z1343" s="309"/>
    </row>
    <row r="1344" spans="14:26">
      <c r="N1344" s="297"/>
      <c r="O1344" s="239"/>
      <c r="P1344" s="50"/>
      <c r="Q1344" s="303"/>
      <c r="X1344" s="182"/>
      <c r="Y1344" s="12"/>
      <c r="Z1344" s="309"/>
    </row>
    <row r="1345" spans="14:26">
      <c r="N1345" s="297"/>
      <c r="O1345" s="239"/>
      <c r="P1345" s="50"/>
      <c r="Q1345" s="303"/>
      <c r="X1345" s="182"/>
      <c r="Y1345" s="12"/>
      <c r="Z1345" s="309"/>
    </row>
    <row r="1346" spans="14:26">
      <c r="N1346" s="297"/>
      <c r="O1346" s="239"/>
      <c r="P1346" s="50"/>
      <c r="Q1346" s="303"/>
      <c r="X1346" s="182"/>
      <c r="Y1346" s="12"/>
      <c r="Z1346" s="309"/>
    </row>
    <row r="1347" spans="14:26">
      <c r="N1347" s="297"/>
      <c r="O1347" s="239"/>
      <c r="P1347" s="50"/>
      <c r="Q1347" s="303"/>
      <c r="X1347" s="182"/>
      <c r="Y1347" s="12"/>
      <c r="Z1347" s="309"/>
    </row>
    <row r="1348" spans="14:26">
      <c r="N1348" s="297"/>
      <c r="O1348" s="239"/>
      <c r="P1348" s="50"/>
      <c r="Q1348" s="303"/>
      <c r="X1348" s="182"/>
      <c r="Y1348" s="12"/>
      <c r="Z1348" s="309"/>
    </row>
    <row r="1349" spans="14:26">
      <c r="N1349" s="297"/>
      <c r="O1349" s="239"/>
      <c r="P1349" s="50"/>
      <c r="Q1349" s="303"/>
      <c r="X1349" s="182"/>
      <c r="Y1349" s="12"/>
      <c r="Z1349" s="309"/>
    </row>
    <row r="1350" spans="14:26">
      <c r="N1350" s="297"/>
      <c r="O1350" s="239"/>
      <c r="P1350" s="50"/>
      <c r="Q1350" s="303"/>
      <c r="X1350" s="182"/>
      <c r="Y1350" s="12"/>
      <c r="Z1350" s="309"/>
    </row>
    <row r="1351" spans="14:26">
      <c r="N1351" s="297"/>
      <c r="O1351" s="239"/>
      <c r="P1351" s="50"/>
      <c r="Q1351" s="303"/>
      <c r="X1351" s="182"/>
      <c r="Y1351" s="12"/>
      <c r="Z1351" s="309"/>
    </row>
    <row r="1352" spans="14:26">
      <c r="X1352" s="182"/>
      <c r="Y1352" s="12"/>
      <c r="Z1352" s="309"/>
    </row>
    <row r="1353" spans="14:26">
      <c r="X1353" s="182"/>
      <c r="Y1353" s="12"/>
      <c r="Z1353" s="309"/>
    </row>
    <row r="1354" spans="14:26">
      <c r="X1354" s="182"/>
      <c r="Y1354" s="12"/>
      <c r="Z1354" s="309"/>
    </row>
    <row r="1355" spans="14:26">
      <c r="X1355" s="182"/>
      <c r="Y1355" s="12"/>
      <c r="Z1355" s="309"/>
    </row>
    <row r="1356" spans="14:26">
      <c r="X1356" s="182"/>
      <c r="Y1356" s="12"/>
      <c r="Z1356" s="309"/>
    </row>
    <row r="1357" spans="14:26">
      <c r="X1357" s="182"/>
      <c r="Y1357" s="12"/>
      <c r="Z1357" s="309"/>
    </row>
    <row r="1358" spans="14:26">
      <c r="X1358" s="182"/>
      <c r="Y1358" s="12"/>
      <c r="Z1358" s="309"/>
    </row>
    <row r="1359" spans="14:26">
      <c r="X1359" s="182"/>
      <c r="Y1359" s="12"/>
      <c r="Z1359" s="309"/>
    </row>
    <row r="1360" spans="14:26">
      <c r="X1360" s="182"/>
      <c r="Y1360" s="12"/>
      <c r="Z1360" s="309"/>
    </row>
    <row r="1361" spans="24:26">
      <c r="X1361" s="182"/>
      <c r="Y1361" s="12"/>
      <c r="Z1361" s="309"/>
    </row>
    <row r="1362" spans="24:26">
      <c r="X1362" s="182"/>
      <c r="Y1362" s="12"/>
      <c r="Z1362" s="309"/>
    </row>
    <row r="1363" spans="24:26">
      <c r="X1363" s="182"/>
      <c r="Y1363" s="12"/>
      <c r="Z1363" s="309"/>
    </row>
    <row r="1364" spans="24:26">
      <c r="X1364" s="182"/>
      <c r="Y1364" s="12"/>
      <c r="Z1364" s="309"/>
    </row>
    <row r="1365" spans="24:26">
      <c r="X1365" s="182"/>
      <c r="Y1365" s="12"/>
      <c r="Z1365" s="309"/>
    </row>
    <row r="1366" spans="24:26">
      <c r="X1366" s="182"/>
      <c r="Y1366" s="12"/>
      <c r="Z1366" s="309"/>
    </row>
    <row r="1367" spans="24:26">
      <c r="X1367" s="182"/>
      <c r="Y1367" s="12"/>
      <c r="Z1367" s="309"/>
    </row>
    <row r="1368" spans="24:26">
      <c r="X1368" s="182"/>
      <c r="Y1368" s="12"/>
      <c r="Z1368" s="309"/>
    </row>
    <row r="1369" spans="24:26">
      <c r="X1369" s="182"/>
      <c r="Y1369" s="12"/>
      <c r="Z1369" s="309"/>
    </row>
    <row r="1370" spans="24:26">
      <c r="X1370" s="182"/>
      <c r="Y1370" s="12"/>
      <c r="Z1370" s="309"/>
    </row>
    <row r="1371" spans="24:26">
      <c r="X1371" s="182"/>
      <c r="Y1371" s="12"/>
      <c r="Z1371" s="309"/>
    </row>
    <row r="1372" spans="24:26">
      <c r="X1372" s="182"/>
      <c r="Y1372" s="12"/>
      <c r="Z1372" s="309"/>
    </row>
    <row r="1373" spans="24:26">
      <c r="X1373" s="182"/>
      <c r="Y1373" s="12"/>
      <c r="Z1373" s="309"/>
    </row>
    <row r="1374" spans="24:26">
      <c r="X1374" s="182"/>
      <c r="Y1374" s="12"/>
      <c r="Z1374" s="309"/>
    </row>
    <row r="1375" spans="24:26">
      <c r="X1375" s="182"/>
      <c r="Y1375" s="12"/>
      <c r="Z1375" s="309"/>
    </row>
    <row r="1376" spans="24:26">
      <c r="X1376" s="182"/>
      <c r="Y1376" s="12"/>
      <c r="Z1376" s="309"/>
    </row>
    <row r="1377" spans="24:26">
      <c r="X1377" s="182"/>
      <c r="Y1377" s="12"/>
      <c r="Z1377" s="309"/>
    </row>
    <row r="1378" spans="24:26">
      <c r="X1378" s="182"/>
      <c r="Y1378" s="12"/>
      <c r="Z1378" s="309"/>
    </row>
    <row r="1379" spans="24:26">
      <c r="X1379" s="182"/>
      <c r="Y1379" s="12"/>
      <c r="Z1379" s="309"/>
    </row>
    <row r="1380" spans="24:26">
      <c r="X1380" s="182"/>
      <c r="Y1380" s="12"/>
      <c r="Z1380" s="309"/>
    </row>
    <row r="1381" spans="24:26">
      <c r="X1381" s="182"/>
      <c r="Y1381" s="12"/>
      <c r="Z1381" s="309"/>
    </row>
    <row r="1382" spans="24:26">
      <c r="X1382" s="182"/>
      <c r="Y1382" s="12"/>
      <c r="Z1382" s="309"/>
    </row>
    <row r="1383" spans="24:26">
      <c r="X1383" s="182"/>
      <c r="Y1383" s="12"/>
      <c r="Z1383" s="309"/>
    </row>
    <row r="1384" spans="24:26">
      <c r="X1384" s="182"/>
      <c r="Y1384" s="12"/>
      <c r="Z1384" s="309"/>
    </row>
    <row r="1385" spans="24:26">
      <c r="X1385" s="182"/>
      <c r="Y1385" s="12"/>
      <c r="Z1385" s="309"/>
    </row>
    <row r="1386" spans="24:26">
      <c r="X1386" s="182"/>
      <c r="Y1386" s="12"/>
      <c r="Z1386" s="309"/>
    </row>
    <row r="1387" spans="24:26">
      <c r="X1387" s="182"/>
      <c r="Y1387" s="12"/>
      <c r="Z1387" s="309"/>
    </row>
    <row r="1388" spans="24:26">
      <c r="X1388" s="182"/>
      <c r="Y1388" s="12"/>
      <c r="Z1388" s="309"/>
    </row>
    <row r="1389" spans="24:26">
      <c r="X1389" s="182"/>
      <c r="Y1389" s="12"/>
      <c r="Z1389" s="309"/>
    </row>
    <row r="1390" spans="24:26">
      <c r="X1390" s="182"/>
      <c r="Y1390" s="12"/>
      <c r="Z1390" s="309"/>
    </row>
    <row r="1391" spans="24:26">
      <c r="X1391" s="182"/>
      <c r="Y1391" s="12"/>
      <c r="Z1391" s="309"/>
    </row>
    <row r="1392" spans="24:26">
      <c r="X1392" s="182"/>
      <c r="Y1392" s="12"/>
      <c r="Z1392" s="309"/>
    </row>
    <row r="1393" spans="24:26">
      <c r="X1393" s="182"/>
      <c r="Y1393" s="12"/>
      <c r="Z1393" s="309"/>
    </row>
    <row r="1394" spans="24:26">
      <c r="X1394" s="182"/>
      <c r="Y1394" s="12"/>
      <c r="Z1394" s="309"/>
    </row>
    <row r="1395" spans="24:26">
      <c r="X1395" s="182"/>
      <c r="Y1395" s="12"/>
      <c r="Z1395" s="309"/>
    </row>
    <row r="1396" spans="24:26">
      <c r="X1396" s="182"/>
      <c r="Y1396" s="12"/>
      <c r="Z1396" s="309"/>
    </row>
    <row r="1397" spans="24:26">
      <c r="X1397" s="182"/>
      <c r="Y1397" s="12"/>
      <c r="Z1397" s="309"/>
    </row>
    <row r="1398" spans="24:26">
      <c r="X1398" s="182"/>
      <c r="Y1398" s="12"/>
      <c r="Z1398" s="309"/>
    </row>
    <row r="1399" spans="24:26">
      <c r="X1399" s="182"/>
      <c r="Y1399" s="12"/>
      <c r="Z1399" s="309"/>
    </row>
    <row r="1400" spans="24:26">
      <c r="X1400" s="182"/>
      <c r="Y1400" s="12"/>
      <c r="Z1400" s="309"/>
    </row>
    <row r="1401" spans="24:26">
      <c r="X1401" s="182"/>
      <c r="Y1401" s="12"/>
      <c r="Z1401" s="309"/>
    </row>
    <row r="1402" spans="24:26">
      <c r="X1402" s="182"/>
      <c r="Y1402" s="12"/>
      <c r="Z1402" s="309"/>
    </row>
    <row r="1403" spans="24:26">
      <c r="X1403" s="182"/>
      <c r="Y1403" s="12"/>
      <c r="Z1403" s="309"/>
    </row>
    <row r="1404" spans="24:26">
      <c r="X1404" s="182"/>
      <c r="Y1404" s="12"/>
      <c r="Z1404" s="309"/>
    </row>
    <row r="1405" spans="24:26">
      <c r="X1405" s="182"/>
      <c r="Y1405" s="12"/>
      <c r="Z1405" s="309"/>
    </row>
    <row r="1406" spans="24:26">
      <c r="X1406" s="182"/>
      <c r="Y1406" s="12"/>
      <c r="Z1406" s="309"/>
    </row>
    <row r="1407" spans="24:26">
      <c r="X1407" s="182"/>
      <c r="Y1407" s="12"/>
      <c r="Z1407" s="309"/>
    </row>
    <row r="1408" spans="24:26">
      <c r="X1408" s="182"/>
      <c r="Y1408" s="12"/>
      <c r="Z1408" s="309"/>
    </row>
    <row r="1409" spans="24:26">
      <c r="X1409" s="182"/>
      <c r="Y1409" s="12"/>
      <c r="Z1409" s="309"/>
    </row>
    <row r="1410" spans="24:26">
      <c r="X1410" s="182"/>
      <c r="Y1410" s="12"/>
      <c r="Z1410" s="309"/>
    </row>
    <row r="1411" spans="24:26">
      <c r="X1411" s="182"/>
      <c r="Y1411" s="12"/>
      <c r="Z1411" s="309"/>
    </row>
    <row r="1412" spans="24:26">
      <c r="X1412" s="182"/>
      <c r="Y1412" s="12"/>
      <c r="Z1412" s="309"/>
    </row>
    <row r="1413" spans="24:26">
      <c r="X1413" s="182"/>
      <c r="Y1413" s="12"/>
      <c r="Z1413" s="309"/>
    </row>
    <row r="1414" spans="24:26">
      <c r="X1414" s="182"/>
      <c r="Y1414" s="12"/>
      <c r="Z1414" s="309"/>
    </row>
    <row r="1415" spans="24:26">
      <c r="X1415" s="182"/>
      <c r="Y1415" s="12"/>
      <c r="Z1415" s="309"/>
    </row>
    <row r="1416" spans="24:26">
      <c r="X1416" s="182"/>
      <c r="Y1416" s="12"/>
      <c r="Z1416" s="309"/>
    </row>
    <row r="1417" spans="24:26">
      <c r="X1417" s="182"/>
      <c r="Y1417" s="12"/>
      <c r="Z1417" s="309"/>
    </row>
    <row r="1418" spans="24:26">
      <c r="X1418" s="182"/>
      <c r="Y1418" s="12"/>
      <c r="Z1418" s="309"/>
    </row>
    <row r="1419" spans="24:26">
      <c r="X1419" s="182"/>
      <c r="Y1419" s="12"/>
      <c r="Z1419" s="309"/>
    </row>
    <row r="1420" spans="24:26">
      <c r="X1420" s="182"/>
      <c r="Y1420" s="12"/>
      <c r="Z1420" s="309"/>
    </row>
    <row r="1421" spans="24:26">
      <c r="X1421" s="182"/>
      <c r="Y1421" s="12"/>
      <c r="Z1421" s="309"/>
    </row>
    <row r="1422" spans="24:26">
      <c r="X1422" s="182"/>
      <c r="Y1422" s="12"/>
      <c r="Z1422" s="309"/>
    </row>
    <row r="1423" spans="24:26">
      <c r="X1423" s="182"/>
      <c r="Y1423" s="12"/>
      <c r="Z1423" s="309"/>
    </row>
    <row r="1424" spans="24:26">
      <c r="X1424" s="182"/>
      <c r="Y1424" s="12"/>
      <c r="Z1424" s="309"/>
    </row>
    <row r="1425" spans="24:26">
      <c r="X1425" s="182"/>
      <c r="Y1425" s="12"/>
      <c r="Z1425" s="309"/>
    </row>
    <row r="1426" spans="24:26">
      <c r="X1426" s="182"/>
      <c r="Y1426" s="12"/>
      <c r="Z1426" s="309"/>
    </row>
    <row r="1427" spans="24:26">
      <c r="X1427" s="182"/>
      <c r="Y1427" s="12"/>
      <c r="Z1427" s="309"/>
    </row>
    <row r="1428" spans="24:26">
      <c r="X1428" s="182"/>
      <c r="Y1428" s="12"/>
      <c r="Z1428" s="309"/>
    </row>
    <row r="1429" spans="24:26">
      <c r="X1429" s="182"/>
      <c r="Y1429" s="12"/>
      <c r="Z1429" s="309"/>
    </row>
    <row r="1430" spans="24:26">
      <c r="X1430" s="182"/>
      <c r="Y1430" s="12"/>
      <c r="Z1430" s="309"/>
    </row>
    <row r="1431" spans="24:26">
      <c r="X1431" s="182"/>
      <c r="Y1431" s="12"/>
      <c r="Z1431" s="309"/>
    </row>
    <row r="1432" spans="24:26">
      <c r="X1432" s="182"/>
      <c r="Y1432" s="12"/>
      <c r="Z1432" s="309"/>
    </row>
    <row r="1433" spans="24:26">
      <c r="X1433" s="182"/>
      <c r="Y1433" s="12"/>
      <c r="Z1433" s="309"/>
    </row>
    <row r="1434" spans="24:26">
      <c r="X1434" s="182"/>
      <c r="Y1434" s="12"/>
      <c r="Z1434" s="309"/>
    </row>
    <row r="1435" spans="24:26">
      <c r="X1435" s="182"/>
      <c r="Y1435" s="12"/>
      <c r="Z1435" s="309"/>
    </row>
    <row r="1436" spans="24:26">
      <c r="X1436" s="182"/>
      <c r="Y1436" s="12"/>
      <c r="Z1436" s="309"/>
    </row>
    <row r="1437" spans="24:26">
      <c r="X1437" s="182"/>
      <c r="Y1437" s="12"/>
      <c r="Z1437" s="309"/>
    </row>
    <row r="1438" spans="24:26">
      <c r="X1438" s="182"/>
      <c r="Y1438" s="12"/>
      <c r="Z1438" s="309"/>
    </row>
    <row r="1439" spans="24:26">
      <c r="X1439" s="182"/>
      <c r="Y1439" s="12"/>
      <c r="Z1439" s="309"/>
    </row>
    <row r="1440" spans="24:26">
      <c r="X1440" s="182"/>
      <c r="Y1440" s="12"/>
      <c r="Z1440" s="309"/>
    </row>
    <row r="1441" spans="24:26">
      <c r="X1441" s="182"/>
      <c r="Y1441" s="12"/>
      <c r="Z1441" s="309"/>
    </row>
    <row r="1442" spans="24:26">
      <c r="X1442" s="182"/>
      <c r="Y1442" s="12"/>
      <c r="Z1442" s="309"/>
    </row>
    <row r="1443" spans="24:26">
      <c r="X1443" s="182"/>
      <c r="Y1443" s="12"/>
      <c r="Z1443" s="309"/>
    </row>
    <row r="1444" spans="24:26">
      <c r="X1444" s="182"/>
      <c r="Y1444" s="12"/>
      <c r="Z1444" s="309"/>
    </row>
    <row r="1445" spans="24:26">
      <c r="X1445" s="182"/>
      <c r="Y1445" s="12"/>
      <c r="Z1445" s="309"/>
    </row>
    <row r="1446" spans="24:26">
      <c r="X1446" s="182"/>
      <c r="Y1446" s="12"/>
      <c r="Z1446" s="309"/>
    </row>
    <row r="1447" spans="24:26">
      <c r="X1447" s="182"/>
      <c r="Y1447" s="12"/>
      <c r="Z1447" s="309"/>
    </row>
    <row r="1448" spans="24:26">
      <c r="X1448" s="182"/>
      <c r="Y1448" s="12"/>
      <c r="Z1448" s="309"/>
    </row>
    <row r="1449" spans="24:26">
      <c r="X1449" s="182"/>
      <c r="Y1449" s="12"/>
      <c r="Z1449" s="309"/>
    </row>
    <row r="1450" spans="24:26">
      <c r="X1450" s="182"/>
      <c r="Y1450" s="12"/>
      <c r="Z1450" s="309"/>
    </row>
    <row r="1451" spans="24:26">
      <c r="X1451" s="182"/>
      <c r="Y1451" s="12"/>
      <c r="Z1451" s="309"/>
    </row>
    <row r="1452" spans="24:26">
      <c r="X1452" s="182"/>
      <c r="Y1452" s="12"/>
      <c r="Z1452" s="309"/>
    </row>
    <row r="1453" spans="24:26">
      <c r="X1453" s="182"/>
      <c r="Y1453" s="12"/>
      <c r="Z1453" s="309"/>
    </row>
    <row r="1454" spans="24:26">
      <c r="X1454" s="182"/>
      <c r="Y1454" s="12"/>
      <c r="Z1454" s="309"/>
    </row>
    <row r="1455" spans="24:26">
      <c r="X1455" s="182"/>
      <c r="Y1455" s="12"/>
      <c r="Z1455" s="309"/>
    </row>
    <row r="1456" spans="24:26">
      <c r="X1456" s="182"/>
      <c r="Y1456" s="12"/>
      <c r="Z1456" s="309"/>
    </row>
    <row r="1457" spans="24:26">
      <c r="X1457" s="182"/>
      <c r="Y1457" s="12"/>
      <c r="Z1457" s="309"/>
    </row>
    <row r="1458" spans="24:26">
      <c r="X1458" s="182"/>
      <c r="Y1458" s="12"/>
      <c r="Z1458" s="309"/>
    </row>
    <row r="1459" spans="24:26">
      <c r="X1459" s="182"/>
      <c r="Y1459" s="12"/>
      <c r="Z1459" s="309"/>
    </row>
    <row r="1460" spans="24:26">
      <c r="X1460" s="182"/>
      <c r="Y1460" s="12"/>
      <c r="Z1460" s="309"/>
    </row>
    <row r="1461" spans="24:26">
      <c r="X1461" s="182"/>
      <c r="Y1461" s="12"/>
      <c r="Z1461" s="309"/>
    </row>
    <row r="1462" spans="24:26">
      <c r="X1462" s="182"/>
      <c r="Y1462" s="12"/>
      <c r="Z1462" s="309"/>
    </row>
    <row r="1463" spans="24:26">
      <c r="X1463" s="182"/>
      <c r="Y1463" s="12"/>
      <c r="Z1463" s="309"/>
    </row>
    <row r="1464" spans="24:26">
      <c r="X1464" s="182"/>
      <c r="Y1464" s="12"/>
      <c r="Z1464" s="309"/>
    </row>
    <row r="1465" spans="24:26">
      <c r="X1465" s="182"/>
      <c r="Y1465" s="12"/>
      <c r="Z1465" s="309"/>
    </row>
    <row r="1466" spans="24:26">
      <c r="X1466" s="182"/>
      <c r="Y1466" s="12"/>
      <c r="Z1466" s="309"/>
    </row>
    <row r="1467" spans="24:26">
      <c r="X1467" s="182"/>
      <c r="Y1467" s="12"/>
      <c r="Z1467" s="309"/>
    </row>
    <row r="1468" spans="24:26">
      <c r="X1468" s="182"/>
      <c r="Y1468" s="12"/>
      <c r="Z1468" s="309"/>
    </row>
    <row r="1469" spans="24:26">
      <c r="X1469" s="182"/>
      <c r="Y1469" s="12"/>
      <c r="Z1469" s="309"/>
    </row>
    <row r="1470" spans="24:26">
      <c r="X1470" s="182"/>
      <c r="Y1470" s="12"/>
      <c r="Z1470" s="309"/>
    </row>
    <row r="1471" spans="24:26">
      <c r="X1471" s="182"/>
      <c r="Y1471" s="12"/>
      <c r="Z1471" s="309"/>
    </row>
    <row r="1472" spans="24:26">
      <c r="X1472" s="182"/>
      <c r="Y1472" s="12"/>
      <c r="Z1472" s="309"/>
    </row>
    <row r="1473" spans="24:26">
      <c r="X1473" s="182"/>
      <c r="Y1473" s="12"/>
      <c r="Z1473" s="309"/>
    </row>
    <row r="1474" spans="24:26">
      <c r="X1474" s="182"/>
      <c r="Y1474" s="12"/>
      <c r="Z1474" s="309"/>
    </row>
    <row r="1475" spans="24:26">
      <c r="X1475" s="182"/>
      <c r="Y1475" s="12"/>
      <c r="Z1475" s="309"/>
    </row>
    <row r="1476" spans="24:26">
      <c r="X1476" s="182"/>
      <c r="Y1476" s="12"/>
      <c r="Z1476" s="309"/>
    </row>
    <row r="1477" spans="24:26">
      <c r="X1477" s="182"/>
      <c r="Y1477" s="12"/>
      <c r="Z1477" s="309"/>
    </row>
    <row r="1478" spans="24:26">
      <c r="X1478" s="182"/>
      <c r="Y1478" s="12"/>
      <c r="Z1478" s="309"/>
    </row>
    <row r="1479" spans="24:26">
      <c r="X1479" s="182"/>
      <c r="Y1479" s="12"/>
      <c r="Z1479" s="309"/>
    </row>
    <row r="1480" spans="24:26">
      <c r="X1480" s="182"/>
      <c r="Y1480" s="12"/>
      <c r="Z1480" s="309"/>
    </row>
    <row r="1481" spans="24:26">
      <c r="X1481" s="182"/>
      <c r="Y1481" s="12"/>
      <c r="Z1481" s="309"/>
    </row>
    <row r="1482" spans="24:26">
      <c r="X1482" s="182"/>
      <c r="Y1482" s="12"/>
      <c r="Z1482" s="309"/>
    </row>
    <row r="1483" spans="24:26">
      <c r="X1483" s="182"/>
      <c r="Y1483" s="12"/>
      <c r="Z1483" s="309"/>
    </row>
    <row r="1484" spans="24:26">
      <c r="X1484" s="182"/>
      <c r="Y1484" s="12"/>
      <c r="Z1484" s="309"/>
    </row>
    <row r="1485" spans="24:26">
      <c r="X1485" s="182"/>
      <c r="Y1485" s="12"/>
      <c r="Z1485" s="309"/>
    </row>
    <row r="1486" spans="24:26">
      <c r="X1486" s="182"/>
      <c r="Y1486" s="12"/>
      <c r="Z1486" s="309"/>
    </row>
    <row r="1487" spans="24:26">
      <c r="X1487" s="182"/>
      <c r="Y1487" s="12"/>
      <c r="Z1487" s="309"/>
    </row>
    <row r="1488" spans="24:26">
      <c r="X1488" s="182"/>
      <c r="Y1488" s="12"/>
      <c r="Z1488" s="309"/>
    </row>
    <row r="1489" spans="24:26">
      <c r="X1489" s="182"/>
      <c r="Y1489" s="12"/>
      <c r="Z1489" s="309"/>
    </row>
    <row r="1490" spans="24:26">
      <c r="X1490" s="182"/>
      <c r="Y1490" s="12"/>
      <c r="Z1490" s="309"/>
    </row>
    <row r="1491" spans="24:26">
      <c r="X1491" s="182"/>
      <c r="Y1491" s="12"/>
      <c r="Z1491" s="309"/>
    </row>
    <row r="1492" spans="24:26">
      <c r="X1492" s="182"/>
      <c r="Y1492" s="12"/>
      <c r="Z1492" s="309"/>
    </row>
    <row r="1493" spans="24:26">
      <c r="X1493" s="182"/>
      <c r="Y1493" s="12"/>
      <c r="Z1493" s="309"/>
    </row>
    <row r="1494" spans="24:26">
      <c r="X1494" s="182"/>
      <c r="Y1494" s="12"/>
      <c r="Z1494" s="309"/>
    </row>
    <row r="1495" spans="24:26">
      <c r="X1495" s="182"/>
      <c r="Y1495" s="12"/>
      <c r="Z1495" s="309"/>
    </row>
    <row r="1496" spans="24:26">
      <c r="X1496" s="182"/>
      <c r="Y1496" s="12"/>
      <c r="Z1496" s="309"/>
    </row>
    <row r="1497" spans="24:26">
      <c r="X1497" s="182"/>
      <c r="Y1497" s="12"/>
      <c r="Z1497" s="309"/>
    </row>
    <row r="1498" spans="24:26">
      <c r="X1498" s="182"/>
      <c r="Y1498" s="12"/>
      <c r="Z1498" s="309"/>
    </row>
    <row r="1499" spans="24:26">
      <c r="X1499" s="182"/>
      <c r="Y1499" s="12"/>
      <c r="Z1499" s="309"/>
    </row>
    <row r="1500" spans="24:26">
      <c r="X1500" s="182"/>
      <c r="Y1500" s="12"/>
      <c r="Z1500" s="309"/>
    </row>
    <row r="1501" spans="24:26">
      <c r="X1501" s="182"/>
      <c r="Y1501" s="12"/>
      <c r="Z1501" s="309"/>
    </row>
    <row r="1502" spans="24:26">
      <c r="X1502" s="182"/>
      <c r="Y1502" s="12"/>
      <c r="Z1502" s="309"/>
    </row>
    <row r="1503" spans="24:26">
      <c r="X1503" s="182"/>
      <c r="Y1503" s="12"/>
      <c r="Z1503" s="309"/>
    </row>
    <row r="1504" spans="24:26">
      <c r="X1504" s="182"/>
      <c r="Y1504" s="12"/>
      <c r="Z1504" s="309"/>
    </row>
    <row r="1505" spans="24:26">
      <c r="X1505" s="182"/>
      <c r="Y1505" s="12"/>
      <c r="Z1505" s="309"/>
    </row>
    <row r="1506" spans="24:26">
      <c r="X1506" s="182"/>
      <c r="Y1506" s="12"/>
      <c r="Z1506" s="309"/>
    </row>
    <row r="1507" spans="24:26">
      <c r="X1507" s="182"/>
      <c r="Y1507" s="12"/>
      <c r="Z1507" s="309"/>
    </row>
    <row r="1508" spans="24:26">
      <c r="X1508" s="182"/>
      <c r="Y1508" s="12"/>
      <c r="Z1508" s="309"/>
    </row>
    <row r="1509" spans="24:26">
      <c r="X1509" s="182"/>
      <c r="Y1509" s="12"/>
      <c r="Z1509" s="309"/>
    </row>
    <row r="1510" spans="24:26">
      <c r="X1510" s="182"/>
      <c r="Y1510" s="12"/>
      <c r="Z1510" s="309"/>
    </row>
    <row r="1511" spans="24:26">
      <c r="X1511" s="182"/>
      <c r="Y1511" s="12"/>
      <c r="Z1511" s="309"/>
    </row>
    <row r="1512" spans="24:26">
      <c r="X1512" s="182"/>
      <c r="Y1512" s="12"/>
      <c r="Z1512" s="309"/>
    </row>
    <row r="1513" spans="24:26">
      <c r="X1513" s="182"/>
      <c r="Y1513" s="12"/>
      <c r="Z1513" s="309"/>
    </row>
    <row r="1514" spans="24:26">
      <c r="X1514" s="182"/>
      <c r="Y1514" s="12"/>
      <c r="Z1514" s="309"/>
    </row>
    <row r="1515" spans="24:26">
      <c r="X1515" s="182"/>
      <c r="Y1515" s="12"/>
      <c r="Z1515" s="309"/>
    </row>
    <row r="1516" spans="24:26">
      <c r="X1516" s="182"/>
      <c r="Y1516" s="12"/>
      <c r="Z1516" s="309"/>
    </row>
    <row r="1517" spans="24:26">
      <c r="X1517" s="182"/>
      <c r="Y1517" s="12"/>
      <c r="Z1517" s="309"/>
    </row>
    <row r="1518" spans="24:26">
      <c r="X1518" s="182"/>
      <c r="Y1518" s="12"/>
      <c r="Z1518" s="309"/>
    </row>
    <row r="1519" spans="24:26">
      <c r="X1519" s="182"/>
      <c r="Y1519" s="12"/>
      <c r="Z1519" s="309"/>
    </row>
    <row r="1520" spans="24:26">
      <c r="X1520" s="182"/>
      <c r="Y1520" s="12"/>
      <c r="Z1520" s="309"/>
    </row>
    <row r="1521" spans="24:26">
      <c r="X1521" s="182"/>
      <c r="Y1521" s="12"/>
      <c r="Z1521" s="309"/>
    </row>
    <row r="1522" spans="24:26">
      <c r="X1522" s="182"/>
      <c r="Y1522" s="12"/>
      <c r="Z1522" s="309"/>
    </row>
    <row r="1523" spans="24:26">
      <c r="X1523" s="182"/>
      <c r="Y1523" s="12"/>
      <c r="Z1523" s="309"/>
    </row>
    <row r="1524" spans="24:26">
      <c r="X1524" s="182"/>
      <c r="Y1524" s="12"/>
      <c r="Z1524" s="309"/>
    </row>
    <row r="1525" spans="24:26">
      <c r="X1525" s="182"/>
      <c r="Y1525" s="12"/>
      <c r="Z1525" s="309"/>
    </row>
    <row r="1526" spans="24:26">
      <c r="X1526" s="182"/>
      <c r="Y1526" s="12"/>
      <c r="Z1526" s="309"/>
    </row>
    <row r="1527" spans="24:26">
      <c r="X1527" s="182"/>
      <c r="Y1527" s="12"/>
      <c r="Z1527" s="309"/>
    </row>
    <row r="1528" spans="24:26">
      <c r="X1528" s="182"/>
      <c r="Y1528" s="12"/>
      <c r="Z1528" s="309"/>
    </row>
    <row r="1529" spans="24:26">
      <c r="X1529" s="182"/>
      <c r="Y1529" s="12"/>
      <c r="Z1529" s="309"/>
    </row>
    <row r="1530" spans="24:26">
      <c r="X1530" s="182"/>
      <c r="Y1530" s="12"/>
      <c r="Z1530" s="309"/>
    </row>
    <row r="1531" spans="24:26">
      <c r="X1531" s="182"/>
      <c r="Y1531" s="12"/>
      <c r="Z1531" s="309"/>
    </row>
    <row r="1532" spans="24:26">
      <c r="X1532" s="182"/>
      <c r="Y1532" s="12"/>
      <c r="Z1532" s="309"/>
    </row>
    <row r="1533" spans="24:26">
      <c r="X1533" s="182"/>
      <c r="Y1533" s="12"/>
      <c r="Z1533" s="309"/>
    </row>
    <row r="1534" spans="24:26">
      <c r="X1534" s="182"/>
      <c r="Y1534" s="12"/>
      <c r="Z1534" s="309"/>
    </row>
    <row r="1535" spans="24:26">
      <c r="X1535" s="182"/>
      <c r="Y1535" s="12"/>
      <c r="Z1535" s="309"/>
    </row>
    <row r="1536" spans="24:26">
      <c r="X1536" s="182"/>
      <c r="Y1536" s="12"/>
      <c r="Z1536" s="309"/>
    </row>
    <row r="1537" spans="24:26">
      <c r="X1537" s="182"/>
      <c r="Y1537" s="12"/>
      <c r="Z1537" s="309"/>
    </row>
    <row r="1538" spans="24:26">
      <c r="X1538" s="182"/>
      <c r="Y1538" s="12"/>
      <c r="Z1538" s="309"/>
    </row>
    <row r="1539" spans="24:26">
      <c r="X1539" s="182"/>
      <c r="Y1539" s="12"/>
      <c r="Z1539" s="309"/>
    </row>
    <row r="1540" spans="24:26">
      <c r="X1540" s="182"/>
      <c r="Y1540" s="12"/>
      <c r="Z1540" s="309"/>
    </row>
    <row r="1541" spans="24:26">
      <c r="X1541" s="182"/>
      <c r="Y1541" s="12"/>
      <c r="Z1541" s="309"/>
    </row>
    <row r="1542" spans="24:26">
      <c r="X1542" s="182"/>
      <c r="Y1542" s="12"/>
      <c r="Z1542" s="309"/>
    </row>
    <row r="1543" spans="24:26">
      <c r="X1543" s="182"/>
      <c r="Y1543" s="12"/>
      <c r="Z1543" s="309"/>
    </row>
    <row r="1544" spans="24:26">
      <c r="X1544" s="182"/>
      <c r="Y1544" s="12"/>
      <c r="Z1544" s="309"/>
    </row>
    <row r="1545" spans="24:26">
      <c r="X1545" s="182"/>
      <c r="Y1545" s="12"/>
      <c r="Z1545" s="309"/>
    </row>
    <row r="1546" spans="24:26">
      <c r="X1546" s="182"/>
      <c r="Y1546" s="12"/>
      <c r="Z1546" s="309"/>
    </row>
    <row r="1547" spans="24:26">
      <c r="X1547" s="182"/>
      <c r="Y1547" s="12"/>
      <c r="Z1547" s="309"/>
    </row>
    <row r="1548" spans="24:26">
      <c r="X1548" s="182"/>
      <c r="Y1548" s="12"/>
      <c r="Z1548" s="309"/>
    </row>
    <row r="1549" spans="24:26">
      <c r="X1549" s="182"/>
      <c r="Y1549" s="12"/>
      <c r="Z1549" s="309"/>
    </row>
    <row r="1550" spans="24:26">
      <c r="X1550" s="182"/>
      <c r="Y1550" s="12"/>
      <c r="Z1550" s="309"/>
    </row>
    <row r="1551" spans="24:26">
      <c r="X1551" s="182"/>
      <c r="Y1551" s="12"/>
      <c r="Z1551" s="309"/>
    </row>
    <row r="1552" spans="24:26">
      <c r="X1552" s="182"/>
      <c r="Y1552" s="12"/>
      <c r="Z1552" s="309"/>
    </row>
    <row r="1553" spans="24:26">
      <c r="X1553" s="182"/>
      <c r="Y1553" s="12"/>
      <c r="Z1553" s="309"/>
    </row>
    <row r="1554" spans="24:26">
      <c r="X1554" s="182"/>
      <c r="Y1554" s="12"/>
      <c r="Z1554" s="309"/>
    </row>
    <row r="1555" spans="24:26">
      <c r="X1555" s="182"/>
      <c r="Y1555" s="12"/>
      <c r="Z1555" s="309"/>
    </row>
    <row r="1556" spans="24:26">
      <c r="X1556" s="182"/>
      <c r="Y1556" s="12"/>
      <c r="Z1556" s="309"/>
    </row>
    <row r="1557" spans="24:26">
      <c r="X1557" s="182"/>
      <c r="Y1557" s="12"/>
      <c r="Z1557" s="309"/>
    </row>
    <row r="1558" spans="24:26">
      <c r="X1558" s="182"/>
      <c r="Y1558" s="12"/>
      <c r="Z1558" s="309"/>
    </row>
    <row r="1559" spans="24:26">
      <c r="X1559" s="182"/>
      <c r="Y1559" s="12"/>
      <c r="Z1559" s="309"/>
    </row>
    <row r="1560" spans="24:26">
      <c r="X1560" s="182"/>
      <c r="Y1560" s="12"/>
      <c r="Z1560" s="309"/>
    </row>
    <row r="1561" spans="24:26">
      <c r="X1561" s="182"/>
      <c r="Y1561" s="12"/>
      <c r="Z1561" s="309"/>
    </row>
    <row r="1562" spans="24:26">
      <c r="X1562" s="182"/>
      <c r="Y1562" s="12"/>
      <c r="Z1562" s="309"/>
    </row>
    <row r="1563" spans="24:26">
      <c r="X1563" s="182"/>
      <c r="Y1563" s="12"/>
      <c r="Z1563" s="309"/>
    </row>
    <row r="1564" spans="24:26">
      <c r="X1564" s="182"/>
      <c r="Y1564" s="12"/>
      <c r="Z1564" s="309"/>
    </row>
    <row r="1565" spans="24:26">
      <c r="X1565" s="182"/>
      <c r="Y1565" s="12"/>
      <c r="Z1565" s="309"/>
    </row>
    <row r="1566" spans="24:26">
      <c r="X1566" s="182"/>
      <c r="Y1566" s="12"/>
      <c r="Z1566" s="309"/>
    </row>
    <row r="1567" spans="24:26">
      <c r="X1567" s="182"/>
      <c r="Y1567" s="12"/>
      <c r="Z1567" s="309"/>
    </row>
    <row r="1568" spans="24:26">
      <c r="X1568" s="182"/>
      <c r="Y1568" s="12"/>
      <c r="Z1568" s="309"/>
    </row>
    <row r="1569" spans="24:26">
      <c r="X1569" s="182"/>
      <c r="Y1569" s="12"/>
      <c r="Z1569" s="309"/>
    </row>
    <row r="1570" spans="24:26">
      <c r="X1570" s="182"/>
      <c r="Y1570" s="12"/>
      <c r="Z1570" s="309"/>
    </row>
    <row r="1571" spans="24:26">
      <c r="X1571" s="182"/>
      <c r="Y1571" s="12"/>
      <c r="Z1571" s="309"/>
    </row>
    <row r="1572" spans="24:26">
      <c r="X1572" s="182"/>
      <c r="Y1572" s="12"/>
      <c r="Z1572" s="309"/>
    </row>
    <row r="1573" spans="24:26">
      <c r="X1573" s="182"/>
      <c r="Y1573" s="12"/>
      <c r="Z1573" s="309"/>
    </row>
    <row r="1574" spans="24:26">
      <c r="X1574" s="182"/>
      <c r="Y1574" s="12"/>
      <c r="Z1574" s="309"/>
    </row>
    <row r="1575" spans="24:26">
      <c r="X1575" s="182"/>
      <c r="Y1575" s="12"/>
      <c r="Z1575" s="309"/>
    </row>
    <row r="1576" spans="24:26">
      <c r="X1576" s="182"/>
      <c r="Y1576" s="12"/>
      <c r="Z1576" s="309"/>
    </row>
    <row r="1577" spans="24:26">
      <c r="X1577" s="182"/>
      <c r="Y1577" s="12"/>
      <c r="Z1577" s="309"/>
    </row>
    <row r="1578" spans="24:26">
      <c r="X1578" s="182"/>
      <c r="Y1578" s="12"/>
      <c r="Z1578" s="309"/>
    </row>
    <row r="1579" spans="24:26">
      <c r="X1579" s="182"/>
      <c r="Y1579" s="12"/>
      <c r="Z1579" s="309"/>
    </row>
    <row r="1580" spans="24:26">
      <c r="X1580" s="182"/>
      <c r="Y1580" s="12"/>
      <c r="Z1580" s="309"/>
    </row>
    <row r="1581" spans="24:26">
      <c r="X1581" s="182"/>
      <c r="Y1581" s="12"/>
      <c r="Z1581" s="309"/>
    </row>
    <row r="1582" spans="24:26">
      <c r="X1582" s="182"/>
      <c r="Y1582" s="12"/>
      <c r="Z1582" s="309"/>
    </row>
    <row r="1583" spans="24:26">
      <c r="X1583" s="182"/>
      <c r="Y1583" s="12"/>
      <c r="Z1583" s="309"/>
    </row>
    <row r="1584" spans="24:26">
      <c r="X1584" s="182"/>
      <c r="Y1584" s="12"/>
      <c r="Z1584" s="309"/>
    </row>
    <row r="1585" spans="24:26">
      <c r="X1585" s="182"/>
      <c r="Y1585" s="12"/>
      <c r="Z1585" s="309"/>
    </row>
    <row r="1586" spans="24:26">
      <c r="X1586" s="182"/>
      <c r="Y1586" s="12"/>
      <c r="Z1586" s="309"/>
    </row>
    <row r="1587" spans="24:26">
      <c r="X1587" s="182"/>
      <c r="Y1587" s="12"/>
      <c r="Z1587" s="309"/>
    </row>
    <row r="1588" spans="24:26">
      <c r="X1588" s="182"/>
      <c r="Y1588" s="12"/>
      <c r="Z1588" s="309"/>
    </row>
    <row r="1589" spans="24:26">
      <c r="X1589" s="182"/>
      <c r="Y1589" s="12"/>
      <c r="Z1589" s="309"/>
    </row>
    <row r="1590" spans="24:26">
      <c r="X1590" s="182"/>
      <c r="Y1590" s="12"/>
      <c r="Z1590" s="309"/>
    </row>
    <row r="1591" spans="24:26">
      <c r="X1591" s="182"/>
      <c r="Y1591" s="12"/>
      <c r="Z1591" s="309"/>
    </row>
    <row r="1592" spans="24:26">
      <c r="X1592" s="182"/>
      <c r="Y1592" s="12"/>
      <c r="Z1592" s="309"/>
    </row>
    <row r="1593" spans="24:26">
      <c r="X1593" s="182"/>
      <c r="Y1593" s="12"/>
      <c r="Z1593" s="309"/>
    </row>
    <row r="1594" spans="24:26">
      <c r="X1594" s="182"/>
      <c r="Y1594" s="12"/>
      <c r="Z1594" s="309"/>
    </row>
    <row r="1595" spans="24:26">
      <c r="X1595" s="182"/>
      <c r="Y1595" s="12"/>
      <c r="Z1595" s="309"/>
    </row>
    <row r="1596" spans="24:26">
      <c r="X1596" s="182"/>
      <c r="Y1596" s="12"/>
      <c r="Z1596" s="309"/>
    </row>
    <row r="1597" spans="24:26">
      <c r="X1597" s="182"/>
      <c r="Y1597" s="12"/>
      <c r="Z1597" s="309"/>
    </row>
    <row r="1598" spans="24:26">
      <c r="X1598" s="182"/>
      <c r="Y1598" s="12"/>
      <c r="Z1598" s="309"/>
    </row>
    <row r="1599" spans="24:26">
      <c r="X1599" s="182"/>
      <c r="Y1599" s="12"/>
      <c r="Z1599" s="309"/>
    </row>
    <row r="1600" spans="24:26">
      <c r="X1600" s="182"/>
      <c r="Y1600" s="12"/>
      <c r="Z1600" s="309"/>
    </row>
    <row r="1601" spans="24:26">
      <c r="X1601" s="182"/>
      <c r="Y1601" s="12"/>
      <c r="Z1601" s="309"/>
    </row>
    <row r="1602" spans="24:26">
      <c r="X1602" s="182"/>
      <c r="Y1602" s="12"/>
      <c r="Z1602" s="309"/>
    </row>
    <row r="1603" spans="24:26">
      <c r="X1603" s="182"/>
      <c r="Y1603" s="12"/>
      <c r="Z1603" s="309"/>
    </row>
    <row r="1604" spans="24:26">
      <c r="X1604" s="182"/>
      <c r="Y1604" s="12"/>
      <c r="Z1604" s="309"/>
    </row>
    <row r="1605" spans="24:26">
      <c r="X1605" s="182"/>
      <c r="Y1605" s="12"/>
      <c r="Z1605" s="309"/>
    </row>
    <row r="1606" spans="24:26">
      <c r="X1606" s="182"/>
      <c r="Y1606" s="12"/>
      <c r="Z1606" s="309"/>
    </row>
    <row r="1607" spans="24:26">
      <c r="X1607" s="182"/>
      <c r="Y1607" s="12"/>
      <c r="Z1607" s="309"/>
    </row>
    <row r="1608" spans="24:26">
      <c r="X1608" s="182"/>
      <c r="Y1608" s="12"/>
      <c r="Z1608" s="309"/>
    </row>
    <row r="1609" spans="24:26">
      <c r="X1609" s="182"/>
      <c r="Y1609" s="12"/>
      <c r="Z1609" s="309"/>
    </row>
    <row r="1610" spans="24:26">
      <c r="X1610" s="182"/>
      <c r="Y1610" s="12"/>
      <c r="Z1610" s="309"/>
    </row>
    <row r="1611" spans="24:26">
      <c r="X1611" s="182"/>
      <c r="Y1611" s="12"/>
      <c r="Z1611" s="309"/>
    </row>
    <row r="1612" spans="24:26">
      <c r="X1612" s="182"/>
      <c r="Y1612" s="12"/>
      <c r="Z1612" s="309"/>
    </row>
    <row r="1613" spans="24:26">
      <c r="X1613" s="182"/>
      <c r="Y1613" s="12"/>
      <c r="Z1613" s="309"/>
    </row>
    <row r="1614" spans="24:26">
      <c r="X1614" s="182"/>
      <c r="Y1614" s="12"/>
      <c r="Z1614" s="309"/>
    </row>
    <row r="1615" spans="24:26">
      <c r="X1615" s="182"/>
      <c r="Y1615" s="12"/>
      <c r="Z1615" s="309"/>
    </row>
    <row r="1616" spans="24:26">
      <c r="X1616" s="182"/>
      <c r="Y1616" s="12"/>
      <c r="Z1616" s="309"/>
    </row>
    <row r="1617" spans="24:26">
      <c r="X1617" s="182"/>
      <c r="Y1617" s="12"/>
      <c r="Z1617" s="309"/>
    </row>
    <row r="1618" spans="24:26">
      <c r="X1618" s="182"/>
      <c r="Y1618" s="12"/>
      <c r="Z1618" s="309"/>
    </row>
    <row r="1619" spans="24:26">
      <c r="X1619" s="182"/>
      <c r="Y1619" s="12"/>
      <c r="Z1619" s="309"/>
    </row>
    <row r="1620" spans="24:26">
      <c r="X1620" s="182"/>
      <c r="Y1620" s="12"/>
      <c r="Z1620" s="309"/>
    </row>
    <row r="1621" spans="24:26">
      <c r="X1621" s="182"/>
      <c r="Y1621" s="12"/>
      <c r="Z1621" s="309"/>
    </row>
    <row r="1622" spans="24:26">
      <c r="X1622" s="182"/>
      <c r="Y1622" s="12"/>
      <c r="Z1622" s="309"/>
    </row>
    <row r="1623" spans="24:26">
      <c r="X1623" s="182"/>
      <c r="Y1623" s="12"/>
      <c r="Z1623" s="309"/>
    </row>
    <row r="1624" spans="24:26">
      <c r="X1624" s="182"/>
      <c r="Y1624" s="12"/>
      <c r="Z1624" s="309"/>
    </row>
    <row r="1625" spans="24:26">
      <c r="X1625" s="182"/>
      <c r="Y1625" s="12"/>
      <c r="Z1625" s="309"/>
    </row>
    <row r="1626" spans="24:26">
      <c r="X1626" s="182"/>
      <c r="Y1626" s="12"/>
      <c r="Z1626" s="309"/>
    </row>
    <row r="1627" spans="24:26">
      <c r="X1627" s="182"/>
      <c r="Y1627" s="12"/>
      <c r="Z1627" s="309"/>
    </row>
    <row r="1628" spans="24:26">
      <c r="X1628" s="182"/>
      <c r="Y1628" s="12"/>
      <c r="Z1628" s="309"/>
    </row>
    <row r="1629" spans="24:26">
      <c r="X1629" s="182"/>
      <c r="Y1629" s="12"/>
      <c r="Z1629" s="309"/>
    </row>
    <row r="1630" spans="24:26">
      <c r="X1630" s="182"/>
      <c r="Y1630" s="12"/>
      <c r="Z1630" s="309"/>
    </row>
    <row r="1631" spans="24:26">
      <c r="X1631" s="182"/>
      <c r="Y1631" s="12"/>
      <c r="Z1631" s="309"/>
    </row>
    <row r="1632" spans="24:26">
      <c r="X1632" s="182"/>
      <c r="Y1632" s="12"/>
      <c r="Z1632" s="309"/>
    </row>
    <row r="1633" spans="24:26">
      <c r="X1633" s="182"/>
      <c r="Y1633" s="12"/>
      <c r="Z1633" s="309"/>
    </row>
    <row r="1634" spans="24:26">
      <c r="X1634" s="182"/>
      <c r="Y1634" s="12"/>
      <c r="Z1634" s="309"/>
    </row>
    <row r="1635" spans="24:26">
      <c r="X1635" s="182"/>
      <c r="Y1635" s="12"/>
      <c r="Z1635" s="309"/>
    </row>
    <row r="1636" spans="24:26">
      <c r="X1636" s="182"/>
      <c r="Y1636" s="12"/>
      <c r="Z1636" s="309"/>
    </row>
    <row r="1637" spans="24:26">
      <c r="X1637" s="182"/>
      <c r="Y1637" s="12"/>
      <c r="Z1637" s="309"/>
    </row>
    <row r="1638" spans="24:26">
      <c r="X1638" s="182"/>
      <c r="Y1638" s="12"/>
      <c r="Z1638" s="309"/>
    </row>
    <row r="1639" spans="24:26">
      <c r="X1639" s="182"/>
      <c r="Y1639" s="12"/>
      <c r="Z1639" s="309"/>
    </row>
    <row r="1640" spans="24:26">
      <c r="X1640" s="182"/>
      <c r="Y1640" s="12"/>
      <c r="Z1640" s="309"/>
    </row>
    <row r="1641" spans="24:26">
      <c r="X1641" s="182"/>
      <c r="Y1641" s="12"/>
      <c r="Z1641" s="309"/>
    </row>
    <row r="1642" spans="24:26">
      <c r="X1642" s="182"/>
      <c r="Y1642" s="12"/>
      <c r="Z1642" s="309"/>
    </row>
    <row r="1643" spans="24:26">
      <c r="X1643" s="182"/>
      <c r="Y1643" s="12"/>
      <c r="Z1643" s="309"/>
    </row>
    <row r="1644" spans="24:26">
      <c r="X1644" s="182"/>
      <c r="Y1644" s="12"/>
      <c r="Z1644" s="309"/>
    </row>
    <row r="1645" spans="24:26">
      <c r="X1645" s="182"/>
      <c r="Y1645" s="12"/>
      <c r="Z1645" s="309"/>
    </row>
    <row r="1646" spans="24:26">
      <c r="X1646" s="182"/>
      <c r="Y1646" s="12"/>
      <c r="Z1646" s="309"/>
    </row>
    <row r="1647" spans="24:26">
      <c r="X1647" s="182"/>
      <c r="Y1647" s="12"/>
      <c r="Z1647" s="309"/>
    </row>
    <row r="1648" spans="24:26">
      <c r="X1648" s="182"/>
      <c r="Y1648" s="12"/>
      <c r="Z1648" s="309"/>
    </row>
    <row r="1649" spans="24:26">
      <c r="X1649" s="182"/>
      <c r="Y1649" s="12"/>
      <c r="Z1649" s="309"/>
    </row>
    <row r="1650" spans="24:26">
      <c r="X1650" s="182"/>
      <c r="Y1650" s="12"/>
      <c r="Z1650" s="309"/>
    </row>
    <row r="1651" spans="24:26">
      <c r="X1651" s="182"/>
      <c r="Y1651" s="12"/>
      <c r="Z1651" s="309"/>
    </row>
    <row r="1652" spans="24:26">
      <c r="X1652" s="182"/>
      <c r="Y1652" s="12"/>
      <c r="Z1652" s="309"/>
    </row>
    <row r="1653" spans="24:26">
      <c r="X1653" s="182"/>
      <c r="Y1653" s="12"/>
      <c r="Z1653" s="309"/>
    </row>
    <row r="1654" spans="24:26">
      <c r="X1654" s="182"/>
      <c r="Y1654" s="12"/>
      <c r="Z1654" s="309"/>
    </row>
    <row r="1655" spans="24:26">
      <c r="X1655" s="182"/>
      <c r="Y1655" s="12"/>
      <c r="Z1655" s="309"/>
    </row>
    <row r="1656" spans="24:26">
      <c r="X1656" s="182"/>
      <c r="Y1656" s="12"/>
      <c r="Z1656" s="309"/>
    </row>
    <row r="1657" spans="24:26">
      <c r="X1657" s="182"/>
      <c r="Y1657" s="12"/>
      <c r="Z1657" s="309"/>
    </row>
    <row r="1658" spans="24:26">
      <c r="X1658" s="182"/>
      <c r="Y1658" s="12"/>
      <c r="Z1658" s="309"/>
    </row>
    <row r="1659" spans="24:26">
      <c r="X1659" s="182"/>
      <c r="Y1659" s="12"/>
      <c r="Z1659" s="309"/>
    </row>
    <row r="1660" spans="24:26">
      <c r="X1660" s="182"/>
      <c r="Y1660" s="12"/>
      <c r="Z1660" s="309"/>
    </row>
    <row r="1661" spans="24:26">
      <c r="X1661" s="182"/>
      <c r="Y1661" s="12"/>
      <c r="Z1661" s="309"/>
    </row>
    <row r="1662" spans="24:26">
      <c r="X1662" s="182"/>
      <c r="Y1662" s="12"/>
      <c r="Z1662" s="309"/>
    </row>
    <row r="1663" spans="24:26">
      <c r="X1663" s="182"/>
      <c r="Y1663" s="12"/>
      <c r="Z1663" s="309"/>
    </row>
    <row r="1664" spans="24:26">
      <c r="X1664" s="182"/>
      <c r="Y1664" s="12"/>
      <c r="Z1664" s="309"/>
    </row>
    <row r="1665" spans="24:26">
      <c r="X1665" s="182"/>
      <c r="Y1665" s="12"/>
      <c r="Z1665" s="309"/>
    </row>
    <row r="1666" spans="24:26">
      <c r="X1666" s="182"/>
      <c r="Y1666" s="12"/>
      <c r="Z1666" s="309"/>
    </row>
    <row r="1667" spans="24:26">
      <c r="X1667" s="182"/>
      <c r="Y1667" s="12"/>
      <c r="Z1667" s="309"/>
    </row>
    <row r="1668" spans="24:26">
      <c r="X1668" s="182"/>
      <c r="Y1668" s="12"/>
      <c r="Z1668" s="309"/>
    </row>
    <row r="1669" spans="24:26">
      <c r="X1669" s="182"/>
      <c r="Y1669" s="12"/>
      <c r="Z1669" s="309"/>
    </row>
    <row r="1670" spans="24:26">
      <c r="X1670" s="182"/>
      <c r="Y1670" s="12"/>
      <c r="Z1670" s="309"/>
    </row>
    <row r="1671" spans="24:26">
      <c r="X1671" s="182"/>
      <c r="Y1671" s="12"/>
      <c r="Z1671" s="309"/>
    </row>
    <row r="1672" spans="24:26">
      <c r="X1672" s="182"/>
      <c r="Y1672" s="12"/>
      <c r="Z1672" s="309"/>
    </row>
    <row r="1673" spans="24:26">
      <c r="X1673" s="182"/>
      <c r="Y1673" s="12"/>
      <c r="Z1673" s="309"/>
    </row>
    <row r="1674" spans="24:26">
      <c r="X1674" s="182"/>
      <c r="Y1674" s="12"/>
      <c r="Z1674" s="309"/>
    </row>
    <row r="1675" spans="24:26">
      <c r="X1675" s="182"/>
      <c r="Y1675" s="12"/>
      <c r="Z1675" s="309"/>
    </row>
    <row r="1676" spans="24:26">
      <c r="X1676" s="182"/>
      <c r="Y1676" s="12"/>
      <c r="Z1676" s="309"/>
    </row>
    <row r="1677" spans="24:26">
      <c r="X1677" s="182"/>
      <c r="Y1677" s="12"/>
      <c r="Z1677" s="309"/>
    </row>
    <row r="1678" spans="24:26">
      <c r="X1678" s="182"/>
      <c r="Y1678" s="12"/>
      <c r="Z1678" s="309"/>
    </row>
    <row r="1679" spans="24:26">
      <c r="X1679" s="182"/>
      <c r="Y1679" s="12"/>
      <c r="Z1679" s="309"/>
    </row>
    <row r="1680" spans="24:26">
      <c r="X1680" s="182"/>
      <c r="Y1680" s="12"/>
      <c r="Z1680" s="309"/>
    </row>
    <row r="1681" spans="24:26">
      <c r="X1681" s="182"/>
      <c r="Y1681" s="12"/>
      <c r="Z1681" s="309"/>
    </row>
    <row r="1682" spans="24:26">
      <c r="X1682" s="182"/>
      <c r="Y1682" s="12"/>
      <c r="Z1682" s="309"/>
    </row>
    <row r="1683" spans="24:26">
      <c r="X1683" s="182"/>
      <c r="Y1683" s="12"/>
      <c r="Z1683" s="309"/>
    </row>
    <row r="1684" spans="24:26">
      <c r="X1684" s="182"/>
      <c r="Y1684" s="12"/>
      <c r="Z1684" s="309"/>
    </row>
    <row r="1685" spans="24:26">
      <c r="X1685" s="182"/>
      <c r="Y1685" s="12"/>
      <c r="Z1685" s="309"/>
    </row>
    <row r="1686" spans="24:26">
      <c r="X1686" s="182"/>
      <c r="Y1686" s="12"/>
      <c r="Z1686" s="309"/>
    </row>
    <row r="1687" spans="24:26">
      <c r="X1687" s="182"/>
      <c r="Y1687" s="12"/>
      <c r="Z1687" s="309"/>
    </row>
    <row r="1688" spans="24:26">
      <c r="X1688" s="182"/>
      <c r="Y1688" s="12"/>
      <c r="Z1688" s="309"/>
    </row>
    <row r="1689" spans="24:26">
      <c r="X1689" s="182"/>
      <c r="Y1689" s="12"/>
      <c r="Z1689" s="309"/>
    </row>
    <row r="1690" spans="24:26">
      <c r="X1690" s="182"/>
      <c r="Y1690" s="12"/>
      <c r="Z1690" s="309"/>
    </row>
    <row r="1691" spans="24:26">
      <c r="X1691" s="182"/>
      <c r="Y1691" s="12"/>
      <c r="Z1691" s="309"/>
    </row>
    <row r="1692" spans="24:26">
      <c r="X1692" s="182"/>
      <c r="Y1692" s="12"/>
      <c r="Z1692" s="309"/>
    </row>
    <row r="1693" spans="24:26">
      <c r="X1693" s="182"/>
      <c r="Y1693" s="12"/>
      <c r="Z1693" s="309"/>
    </row>
    <row r="1694" spans="24:26">
      <c r="X1694" s="182"/>
      <c r="Y1694" s="12"/>
      <c r="Z1694" s="309"/>
    </row>
    <row r="1695" spans="24:26">
      <c r="X1695" s="182"/>
      <c r="Y1695" s="12"/>
      <c r="Z1695" s="309"/>
    </row>
    <row r="1696" spans="24:26">
      <c r="X1696" s="182"/>
      <c r="Y1696" s="12"/>
      <c r="Z1696" s="309"/>
    </row>
    <row r="1697" spans="24:26">
      <c r="X1697" s="182"/>
      <c r="Y1697" s="12"/>
      <c r="Z1697" s="309"/>
    </row>
    <row r="1698" spans="24:26">
      <c r="X1698" s="182"/>
      <c r="Y1698" s="12"/>
      <c r="Z1698" s="309"/>
    </row>
    <row r="1699" spans="24:26">
      <c r="X1699" s="182"/>
      <c r="Y1699" s="12"/>
      <c r="Z1699" s="309"/>
    </row>
    <row r="1700" spans="24:26">
      <c r="X1700" s="182"/>
      <c r="Y1700" s="12"/>
      <c r="Z1700" s="309"/>
    </row>
    <row r="1701" spans="24:26">
      <c r="X1701" s="182"/>
      <c r="Y1701" s="12"/>
      <c r="Z1701" s="309"/>
    </row>
    <row r="1702" spans="24:26">
      <c r="X1702" s="182"/>
      <c r="Y1702" s="12"/>
      <c r="Z1702" s="309"/>
    </row>
    <row r="1703" spans="24:26">
      <c r="X1703" s="182"/>
      <c r="Y1703" s="12"/>
      <c r="Z1703" s="309"/>
    </row>
    <row r="1704" spans="24:26">
      <c r="X1704" s="182"/>
      <c r="Y1704" s="12"/>
      <c r="Z1704" s="309"/>
    </row>
    <row r="1705" spans="24:26">
      <c r="X1705" s="182"/>
      <c r="Y1705" s="12"/>
      <c r="Z1705" s="309"/>
    </row>
    <row r="1706" spans="24:26">
      <c r="X1706" s="182"/>
      <c r="Y1706" s="12"/>
      <c r="Z1706" s="309"/>
    </row>
    <row r="1707" spans="24:26">
      <c r="X1707" s="182"/>
      <c r="Y1707" s="12"/>
      <c r="Z1707" s="309"/>
    </row>
    <row r="1708" spans="24:26">
      <c r="X1708" s="182"/>
      <c r="Y1708" s="12"/>
      <c r="Z1708" s="309"/>
    </row>
    <row r="1709" spans="24:26">
      <c r="X1709" s="182"/>
      <c r="Y1709" s="12"/>
      <c r="Z1709" s="309"/>
    </row>
    <row r="1710" spans="24:26">
      <c r="X1710" s="182"/>
      <c r="Y1710" s="12"/>
      <c r="Z1710" s="309"/>
    </row>
    <row r="1711" spans="24:26">
      <c r="X1711" s="182"/>
      <c r="Y1711" s="12"/>
      <c r="Z1711" s="309"/>
    </row>
    <row r="1712" spans="24:26">
      <c r="X1712" s="182"/>
      <c r="Y1712" s="12"/>
      <c r="Z1712" s="309"/>
    </row>
    <row r="1713" spans="24:26">
      <c r="X1713" s="182"/>
      <c r="Y1713" s="12"/>
      <c r="Z1713" s="309"/>
    </row>
    <row r="1714" spans="24:26">
      <c r="X1714" s="182"/>
      <c r="Y1714" s="12"/>
      <c r="Z1714" s="309"/>
    </row>
    <row r="1715" spans="24:26">
      <c r="X1715" s="182"/>
      <c r="Y1715" s="12"/>
      <c r="Z1715" s="309"/>
    </row>
    <row r="1716" spans="24:26">
      <c r="X1716" s="182"/>
      <c r="Y1716" s="12"/>
      <c r="Z1716" s="309"/>
    </row>
    <row r="1717" spans="24:26">
      <c r="X1717" s="182"/>
      <c r="Y1717" s="12"/>
      <c r="Z1717" s="309"/>
    </row>
    <row r="1718" spans="24:26">
      <c r="X1718" s="182"/>
      <c r="Y1718" s="12"/>
      <c r="Z1718" s="309"/>
    </row>
    <row r="1719" spans="24:26">
      <c r="X1719" s="182"/>
      <c r="Y1719" s="12"/>
      <c r="Z1719" s="309"/>
    </row>
    <row r="1720" spans="24:26">
      <c r="X1720" s="182"/>
      <c r="Y1720" s="12"/>
      <c r="Z1720" s="309"/>
    </row>
    <row r="1721" spans="24:26">
      <c r="X1721" s="182"/>
      <c r="Y1721" s="12"/>
      <c r="Z1721" s="309"/>
    </row>
    <row r="1722" spans="24:26">
      <c r="X1722" s="182"/>
      <c r="Y1722" s="12"/>
      <c r="Z1722" s="309"/>
    </row>
    <row r="1723" spans="24:26">
      <c r="X1723" s="182"/>
      <c r="Y1723" s="12"/>
      <c r="Z1723" s="309"/>
    </row>
    <row r="1724" spans="24:26">
      <c r="X1724" s="182"/>
      <c r="Y1724" s="12"/>
      <c r="Z1724" s="309"/>
    </row>
    <row r="1725" spans="24:26">
      <c r="X1725" s="182"/>
      <c r="Y1725" s="12"/>
      <c r="Z1725" s="309"/>
    </row>
    <row r="1726" spans="24:26">
      <c r="X1726" s="182"/>
      <c r="Y1726" s="12"/>
      <c r="Z1726" s="309"/>
    </row>
    <row r="1727" spans="24:26">
      <c r="X1727" s="182"/>
      <c r="Y1727" s="12"/>
      <c r="Z1727" s="309"/>
    </row>
    <row r="1728" spans="24:26">
      <c r="X1728" s="182"/>
      <c r="Y1728" s="12"/>
      <c r="Z1728" s="309"/>
    </row>
    <row r="1729" spans="24:26">
      <c r="X1729" s="182"/>
      <c r="Y1729" s="12"/>
      <c r="Z1729" s="309"/>
    </row>
    <row r="1730" spans="24:26">
      <c r="X1730" s="182"/>
      <c r="Y1730" s="12"/>
      <c r="Z1730" s="309"/>
    </row>
    <row r="1731" spans="24:26">
      <c r="X1731" s="182"/>
      <c r="Y1731" s="12"/>
      <c r="Z1731" s="309"/>
    </row>
    <row r="1732" spans="24:26">
      <c r="X1732" s="182"/>
      <c r="Y1732" s="12"/>
      <c r="Z1732" s="309"/>
    </row>
    <row r="1733" spans="24:26">
      <c r="X1733" s="182"/>
      <c r="Y1733" s="12"/>
      <c r="Z1733" s="309"/>
    </row>
    <row r="1734" spans="24:26">
      <c r="X1734" s="182"/>
      <c r="Y1734" s="12"/>
      <c r="Z1734" s="309"/>
    </row>
    <row r="1735" spans="24:26">
      <c r="X1735" s="182"/>
      <c r="Y1735" s="12"/>
      <c r="Z1735" s="309"/>
    </row>
    <row r="1736" spans="24:26">
      <c r="X1736" s="182"/>
      <c r="Y1736" s="12"/>
      <c r="Z1736" s="309"/>
    </row>
    <row r="1737" spans="24:26">
      <c r="X1737" s="182"/>
      <c r="Y1737" s="12"/>
      <c r="Z1737" s="309"/>
    </row>
    <row r="1738" spans="24:26">
      <c r="X1738" s="182"/>
      <c r="Y1738" s="12"/>
      <c r="Z1738" s="309"/>
    </row>
    <row r="1739" spans="24:26">
      <c r="X1739" s="182"/>
      <c r="Y1739" s="12"/>
      <c r="Z1739" s="309"/>
    </row>
    <row r="1740" spans="24:26">
      <c r="X1740" s="182"/>
      <c r="Y1740" s="12"/>
      <c r="Z1740" s="309"/>
    </row>
    <row r="1741" spans="24:26">
      <c r="X1741" s="182"/>
      <c r="Y1741" s="12"/>
      <c r="Z1741" s="309"/>
    </row>
    <row r="1742" spans="24:26">
      <c r="X1742" s="182"/>
      <c r="Y1742" s="12"/>
      <c r="Z1742" s="309"/>
    </row>
    <row r="1743" spans="24:26">
      <c r="X1743" s="182"/>
      <c r="Y1743" s="12"/>
      <c r="Z1743" s="309"/>
    </row>
    <row r="1744" spans="24:26">
      <c r="X1744" s="182"/>
      <c r="Y1744" s="12"/>
      <c r="Z1744" s="309"/>
    </row>
    <row r="1745" spans="24:26">
      <c r="X1745" s="182"/>
      <c r="Y1745" s="12"/>
      <c r="Z1745" s="309"/>
    </row>
    <row r="1746" spans="24:26">
      <c r="X1746" s="182"/>
      <c r="Y1746" s="12"/>
      <c r="Z1746" s="309"/>
    </row>
    <row r="1747" spans="24:26">
      <c r="X1747" s="182"/>
      <c r="Y1747" s="12"/>
      <c r="Z1747" s="309"/>
    </row>
    <row r="1748" spans="24:26">
      <c r="X1748" s="182"/>
      <c r="Y1748" s="12"/>
      <c r="Z1748" s="309"/>
    </row>
    <row r="1749" spans="24:26">
      <c r="X1749" s="182"/>
      <c r="Y1749" s="12"/>
      <c r="Z1749" s="309"/>
    </row>
    <row r="1750" spans="24:26">
      <c r="X1750" s="182"/>
      <c r="Y1750" s="12"/>
      <c r="Z1750" s="309"/>
    </row>
    <row r="1751" spans="24:26">
      <c r="X1751" s="182"/>
      <c r="Y1751" s="12"/>
      <c r="Z1751" s="309"/>
    </row>
    <row r="1752" spans="24:26">
      <c r="X1752" s="182"/>
      <c r="Y1752" s="12"/>
      <c r="Z1752" s="309"/>
    </row>
    <row r="1753" spans="24:26">
      <c r="X1753" s="182"/>
      <c r="Y1753" s="12"/>
      <c r="Z1753" s="309"/>
    </row>
    <row r="1754" spans="24:26">
      <c r="X1754" s="182"/>
      <c r="Y1754" s="12"/>
      <c r="Z1754" s="309"/>
    </row>
    <row r="1755" spans="24:26">
      <c r="X1755" s="182"/>
      <c r="Y1755" s="12"/>
      <c r="Z1755" s="309"/>
    </row>
    <row r="1756" spans="24:26">
      <c r="X1756" s="182"/>
      <c r="Y1756" s="12"/>
      <c r="Z1756" s="309"/>
    </row>
    <row r="1757" spans="24:26">
      <c r="X1757" s="182"/>
      <c r="Y1757" s="12"/>
      <c r="Z1757" s="309"/>
    </row>
    <row r="1758" spans="24:26">
      <c r="X1758" s="182"/>
      <c r="Y1758" s="12"/>
      <c r="Z1758" s="309"/>
    </row>
    <row r="1759" spans="24:26">
      <c r="X1759" s="182"/>
      <c r="Y1759" s="12"/>
      <c r="Z1759" s="309"/>
    </row>
    <row r="1760" spans="24:26">
      <c r="X1760" s="182"/>
      <c r="Y1760" s="12"/>
      <c r="Z1760" s="309"/>
    </row>
    <row r="1761" spans="24:26">
      <c r="X1761" s="182"/>
      <c r="Y1761" s="12"/>
      <c r="Z1761" s="309"/>
    </row>
    <row r="1762" spans="24:26">
      <c r="X1762" s="182"/>
      <c r="Y1762" s="12"/>
      <c r="Z1762" s="309"/>
    </row>
    <row r="1763" spans="24:26">
      <c r="X1763" s="182"/>
      <c r="Y1763" s="12"/>
      <c r="Z1763" s="309"/>
    </row>
    <row r="1764" spans="24:26">
      <c r="X1764" s="182"/>
      <c r="Y1764" s="12"/>
      <c r="Z1764" s="309"/>
    </row>
    <row r="1765" spans="24:26">
      <c r="X1765" s="182"/>
      <c r="Y1765" s="12"/>
      <c r="Z1765" s="309"/>
    </row>
    <row r="1766" spans="24:26">
      <c r="X1766" s="182"/>
      <c r="Y1766" s="12"/>
      <c r="Z1766" s="309"/>
    </row>
    <row r="1767" spans="24:26">
      <c r="X1767" s="182"/>
      <c r="Y1767" s="12"/>
      <c r="Z1767" s="309"/>
    </row>
    <row r="1768" spans="24:26">
      <c r="X1768" s="182"/>
      <c r="Y1768" s="12"/>
      <c r="Z1768" s="309"/>
    </row>
    <row r="1769" spans="24:26">
      <c r="X1769" s="182"/>
      <c r="Y1769" s="12"/>
      <c r="Z1769" s="309"/>
    </row>
    <row r="1770" spans="24:26">
      <c r="X1770" s="182"/>
      <c r="Y1770" s="12"/>
      <c r="Z1770" s="309"/>
    </row>
    <row r="1771" spans="24:26">
      <c r="X1771" s="182"/>
      <c r="Y1771" s="12"/>
      <c r="Z1771" s="309"/>
    </row>
    <row r="1772" spans="24:26">
      <c r="X1772" s="182"/>
      <c r="Y1772" s="12"/>
      <c r="Z1772" s="309"/>
    </row>
    <row r="1773" spans="24:26">
      <c r="X1773" s="182"/>
      <c r="Y1773" s="12"/>
      <c r="Z1773" s="309"/>
    </row>
    <row r="1774" spans="24:26">
      <c r="X1774" s="182"/>
      <c r="Y1774" s="12"/>
      <c r="Z1774" s="309"/>
    </row>
    <row r="1775" spans="24:26">
      <c r="X1775" s="182"/>
      <c r="Y1775" s="12"/>
      <c r="Z1775" s="309"/>
    </row>
    <row r="1776" spans="24:26">
      <c r="X1776" s="182"/>
      <c r="Y1776" s="12"/>
      <c r="Z1776" s="309"/>
    </row>
    <row r="1777" spans="24:26">
      <c r="X1777" s="182"/>
      <c r="Y1777" s="12"/>
      <c r="Z1777" s="309"/>
    </row>
    <row r="1778" spans="24:26">
      <c r="X1778" s="182"/>
      <c r="Y1778" s="12"/>
      <c r="Z1778" s="309"/>
    </row>
    <row r="1779" spans="24:26">
      <c r="X1779" s="182"/>
      <c r="Y1779" s="12"/>
      <c r="Z1779" s="309"/>
    </row>
    <row r="1780" spans="24:26">
      <c r="X1780" s="182"/>
      <c r="Y1780" s="12"/>
      <c r="Z1780" s="309"/>
    </row>
    <row r="1781" spans="24:26">
      <c r="X1781" s="182"/>
      <c r="Y1781" s="12"/>
      <c r="Z1781" s="309"/>
    </row>
    <row r="1782" spans="24:26">
      <c r="X1782" s="182"/>
      <c r="Y1782" s="12"/>
      <c r="Z1782" s="309"/>
    </row>
    <row r="1783" spans="24:26">
      <c r="X1783" s="182"/>
      <c r="Y1783" s="12"/>
      <c r="Z1783" s="309"/>
    </row>
    <row r="1784" spans="24:26">
      <c r="X1784" s="182"/>
      <c r="Y1784" s="12"/>
      <c r="Z1784" s="309"/>
    </row>
    <row r="1785" spans="24:26">
      <c r="X1785" s="182"/>
      <c r="Y1785" s="12"/>
      <c r="Z1785" s="309"/>
    </row>
    <row r="1786" spans="24:26">
      <c r="X1786" s="182"/>
      <c r="Y1786" s="12"/>
      <c r="Z1786" s="309"/>
    </row>
    <row r="1787" spans="24:26">
      <c r="X1787" s="182"/>
      <c r="Y1787" s="12"/>
      <c r="Z1787" s="309"/>
    </row>
    <row r="1788" spans="24:26">
      <c r="X1788" s="182"/>
      <c r="Y1788" s="12"/>
      <c r="Z1788" s="309"/>
    </row>
    <row r="1789" spans="24:26">
      <c r="X1789" s="182"/>
      <c r="Y1789" s="12"/>
      <c r="Z1789" s="309"/>
    </row>
    <row r="1790" spans="24:26">
      <c r="X1790" s="182"/>
      <c r="Y1790" s="12"/>
      <c r="Z1790" s="309"/>
    </row>
    <row r="1791" spans="24:26">
      <c r="X1791" s="182"/>
      <c r="Y1791" s="12"/>
      <c r="Z1791" s="309"/>
    </row>
    <row r="1792" spans="24:26">
      <c r="X1792" s="182"/>
      <c r="Y1792" s="12"/>
      <c r="Z1792" s="309"/>
    </row>
    <row r="1793" spans="24:26">
      <c r="X1793" s="182"/>
      <c r="Y1793" s="12"/>
      <c r="Z1793" s="309"/>
    </row>
    <row r="1794" spans="24:26">
      <c r="X1794" s="182"/>
      <c r="Y1794" s="12"/>
      <c r="Z1794" s="309"/>
    </row>
    <row r="1795" spans="24:26">
      <c r="X1795" s="182"/>
      <c r="Y1795" s="12"/>
      <c r="Z1795" s="309"/>
    </row>
    <row r="1796" spans="24:26">
      <c r="X1796" s="182"/>
      <c r="Y1796" s="12"/>
      <c r="Z1796" s="309"/>
    </row>
    <row r="1797" spans="24:26">
      <c r="X1797" s="182"/>
      <c r="Y1797" s="12"/>
      <c r="Z1797" s="309"/>
    </row>
    <row r="1798" spans="24:26">
      <c r="X1798" s="182"/>
      <c r="Y1798" s="12"/>
      <c r="Z1798" s="309"/>
    </row>
    <row r="1799" spans="24:26">
      <c r="X1799" s="182"/>
      <c r="Y1799" s="12"/>
      <c r="Z1799" s="309"/>
    </row>
    <row r="1800" spans="24:26">
      <c r="X1800" s="182"/>
      <c r="Y1800" s="12"/>
      <c r="Z1800" s="309"/>
    </row>
    <row r="1801" spans="24:26">
      <c r="X1801" s="182"/>
      <c r="Y1801" s="12"/>
      <c r="Z1801" s="309"/>
    </row>
    <row r="1802" spans="24:26">
      <c r="X1802" s="182"/>
      <c r="Y1802" s="12"/>
      <c r="Z1802" s="309"/>
    </row>
    <row r="1803" spans="24:26">
      <c r="X1803" s="182"/>
      <c r="Y1803" s="12"/>
      <c r="Z1803" s="309"/>
    </row>
    <row r="1804" spans="24:26">
      <c r="X1804" s="182"/>
      <c r="Y1804" s="12"/>
      <c r="Z1804" s="309"/>
    </row>
    <row r="1805" spans="24:26">
      <c r="X1805" s="182"/>
      <c r="Y1805" s="12"/>
      <c r="Z1805" s="309"/>
    </row>
    <row r="1806" spans="24:26">
      <c r="X1806" s="182"/>
      <c r="Y1806" s="12"/>
      <c r="Z1806" s="309"/>
    </row>
    <row r="1807" spans="24:26">
      <c r="X1807" s="182"/>
      <c r="Y1807" s="12"/>
      <c r="Z1807" s="309"/>
    </row>
    <row r="1808" spans="24:26">
      <c r="X1808" s="182"/>
      <c r="Y1808" s="12"/>
      <c r="Z1808" s="309"/>
    </row>
    <row r="1809" spans="24:26">
      <c r="X1809" s="182"/>
      <c r="Y1809" s="12"/>
      <c r="Z1809" s="309"/>
    </row>
    <row r="1810" spans="24:26">
      <c r="X1810" s="182"/>
      <c r="Y1810" s="12"/>
      <c r="Z1810" s="309"/>
    </row>
    <row r="1811" spans="24:26">
      <c r="X1811" s="182"/>
      <c r="Y1811" s="12"/>
      <c r="Z1811" s="309"/>
    </row>
    <row r="1812" spans="24:26">
      <c r="X1812" s="182"/>
      <c r="Y1812" s="12"/>
      <c r="Z1812" s="309"/>
    </row>
    <row r="1813" spans="24:26">
      <c r="X1813" s="182"/>
      <c r="Y1813" s="12"/>
      <c r="Z1813" s="309"/>
    </row>
    <row r="1814" spans="24:26">
      <c r="X1814" s="182"/>
      <c r="Y1814" s="12"/>
      <c r="Z1814" s="309"/>
    </row>
    <row r="1815" spans="24:26">
      <c r="X1815" s="182"/>
      <c r="Y1815" s="12"/>
      <c r="Z1815" s="309"/>
    </row>
    <row r="1816" spans="24:26">
      <c r="X1816" s="182"/>
      <c r="Y1816" s="12"/>
      <c r="Z1816" s="309"/>
    </row>
    <row r="1817" spans="24:26">
      <c r="X1817" s="182"/>
      <c r="Y1817" s="12"/>
      <c r="Z1817" s="309"/>
    </row>
    <row r="1818" spans="24:26">
      <c r="X1818" s="182"/>
      <c r="Y1818" s="12"/>
      <c r="Z1818" s="309"/>
    </row>
    <row r="1819" spans="24:26">
      <c r="X1819" s="182"/>
      <c r="Y1819" s="12"/>
      <c r="Z1819" s="309"/>
    </row>
    <row r="1820" spans="24:26">
      <c r="X1820" s="182"/>
      <c r="Y1820" s="12"/>
      <c r="Z1820" s="309"/>
    </row>
    <row r="1821" spans="24:26">
      <c r="X1821" s="182"/>
      <c r="Y1821" s="12"/>
      <c r="Z1821" s="309"/>
    </row>
    <row r="1822" spans="24:26">
      <c r="X1822" s="182"/>
      <c r="Y1822" s="12"/>
      <c r="Z1822" s="309"/>
    </row>
    <row r="1823" spans="24:26">
      <c r="X1823" s="182"/>
      <c r="Y1823" s="12"/>
      <c r="Z1823" s="309"/>
    </row>
    <row r="1824" spans="24:26">
      <c r="X1824" s="182"/>
      <c r="Y1824" s="12"/>
      <c r="Z1824" s="309"/>
    </row>
    <row r="1825" spans="24:26">
      <c r="X1825" s="182"/>
      <c r="Y1825" s="12"/>
      <c r="Z1825" s="309"/>
    </row>
    <row r="1826" spans="24:26">
      <c r="X1826" s="182"/>
      <c r="Y1826" s="12"/>
      <c r="Z1826" s="309"/>
    </row>
    <row r="1827" spans="24:26">
      <c r="X1827" s="182"/>
      <c r="Y1827" s="12"/>
      <c r="Z1827" s="309"/>
    </row>
    <row r="1828" spans="24:26">
      <c r="X1828" s="182"/>
      <c r="Y1828" s="12"/>
      <c r="Z1828" s="309"/>
    </row>
    <row r="1829" spans="24:26">
      <c r="X1829" s="182"/>
      <c r="Y1829" s="12"/>
      <c r="Z1829" s="309"/>
    </row>
    <row r="1830" spans="24:26">
      <c r="X1830" s="182"/>
      <c r="Y1830" s="12"/>
      <c r="Z1830" s="309"/>
    </row>
    <row r="1831" spans="24:26">
      <c r="X1831" s="182"/>
      <c r="Y1831" s="12"/>
      <c r="Z1831" s="309"/>
    </row>
    <row r="1832" spans="24:26">
      <c r="X1832" s="182"/>
      <c r="Y1832" s="12"/>
      <c r="Z1832" s="309"/>
    </row>
    <row r="1833" spans="24:26">
      <c r="X1833" s="182"/>
      <c r="Y1833" s="12"/>
      <c r="Z1833" s="309"/>
    </row>
    <row r="1834" spans="24:26">
      <c r="X1834" s="182"/>
      <c r="Y1834" s="12"/>
      <c r="Z1834" s="309"/>
    </row>
    <row r="1835" spans="24:26">
      <c r="X1835" s="182"/>
      <c r="Y1835" s="12"/>
      <c r="Z1835" s="309"/>
    </row>
    <row r="1836" spans="24:26">
      <c r="X1836" s="182"/>
      <c r="Y1836" s="12"/>
      <c r="Z1836" s="309"/>
    </row>
    <row r="1837" spans="24:26">
      <c r="X1837" s="182"/>
      <c r="Y1837" s="12"/>
      <c r="Z1837" s="309"/>
    </row>
    <row r="1838" spans="24:26">
      <c r="X1838" s="182"/>
      <c r="Y1838" s="12"/>
      <c r="Z1838" s="309"/>
    </row>
    <row r="1839" spans="24:26">
      <c r="X1839" s="182"/>
      <c r="Y1839" s="12"/>
      <c r="Z1839" s="309"/>
    </row>
    <row r="1840" spans="24:26">
      <c r="X1840" s="182"/>
      <c r="Y1840" s="12"/>
      <c r="Z1840" s="309"/>
    </row>
    <row r="1841" spans="24:26">
      <c r="X1841" s="182"/>
      <c r="Y1841" s="12"/>
      <c r="Z1841" s="309"/>
    </row>
    <row r="1842" spans="24:26">
      <c r="X1842" s="182"/>
      <c r="Y1842" s="12"/>
      <c r="Z1842" s="309"/>
    </row>
    <row r="1843" spans="24:26">
      <c r="X1843" s="182"/>
      <c r="Y1843" s="12"/>
      <c r="Z1843" s="309"/>
    </row>
    <row r="1844" spans="24:26">
      <c r="X1844" s="182"/>
      <c r="Y1844" s="12"/>
      <c r="Z1844" s="309"/>
    </row>
    <row r="1845" spans="24:26">
      <c r="X1845" s="182"/>
      <c r="Y1845" s="12"/>
      <c r="Z1845" s="309"/>
    </row>
    <row r="1846" spans="24:26">
      <c r="X1846" s="182"/>
      <c r="Y1846" s="12"/>
      <c r="Z1846" s="309"/>
    </row>
    <row r="1847" spans="24:26">
      <c r="X1847" s="182"/>
      <c r="Y1847" s="12"/>
      <c r="Z1847" s="309"/>
    </row>
    <row r="1848" spans="24:26">
      <c r="X1848" s="182"/>
      <c r="Y1848" s="12"/>
      <c r="Z1848" s="309"/>
    </row>
    <row r="1849" spans="24:26">
      <c r="X1849" s="182"/>
      <c r="Y1849" s="12"/>
      <c r="Z1849" s="309"/>
    </row>
    <row r="1850" spans="24:26">
      <c r="X1850" s="182"/>
      <c r="Y1850" s="12"/>
      <c r="Z1850" s="309"/>
    </row>
    <row r="1851" spans="24:26">
      <c r="X1851" s="182"/>
      <c r="Y1851" s="12"/>
      <c r="Z1851" s="309"/>
    </row>
    <row r="1852" spans="24:26">
      <c r="X1852" s="182"/>
      <c r="Y1852" s="12"/>
      <c r="Z1852" s="309"/>
    </row>
    <row r="1853" spans="24:26">
      <c r="X1853" s="182"/>
      <c r="Y1853" s="12"/>
      <c r="Z1853" s="309"/>
    </row>
    <row r="1854" spans="24:26">
      <c r="X1854" s="182"/>
      <c r="Y1854" s="12"/>
      <c r="Z1854" s="309"/>
    </row>
    <row r="1855" spans="24:26">
      <c r="X1855" s="182"/>
      <c r="Y1855" s="12"/>
      <c r="Z1855" s="309"/>
    </row>
    <row r="1856" spans="24:26">
      <c r="X1856" s="182"/>
      <c r="Y1856" s="12"/>
      <c r="Z1856" s="309"/>
    </row>
    <row r="1857" spans="24:26">
      <c r="X1857" s="182"/>
      <c r="Y1857" s="12"/>
      <c r="Z1857" s="309"/>
    </row>
    <row r="1858" spans="24:26">
      <c r="X1858" s="182"/>
      <c r="Y1858" s="12"/>
      <c r="Z1858" s="309"/>
    </row>
    <row r="1859" spans="24:26">
      <c r="X1859" s="182"/>
      <c r="Y1859" s="12"/>
      <c r="Z1859" s="309"/>
    </row>
    <row r="1860" spans="24:26">
      <c r="X1860" s="182"/>
      <c r="Y1860" s="12"/>
      <c r="Z1860" s="309"/>
    </row>
    <row r="1861" spans="24:26">
      <c r="X1861" s="182"/>
      <c r="Y1861" s="12"/>
      <c r="Z1861" s="309"/>
    </row>
    <row r="1862" spans="24:26">
      <c r="X1862" s="182"/>
      <c r="Y1862" s="12"/>
      <c r="Z1862" s="309"/>
    </row>
    <row r="1863" spans="24:26">
      <c r="X1863" s="182"/>
      <c r="Y1863" s="12"/>
      <c r="Z1863" s="309"/>
    </row>
    <row r="1864" spans="24:26">
      <c r="X1864" s="182"/>
      <c r="Y1864" s="12"/>
      <c r="Z1864" s="309"/>
    </row>
    <row r="1865" spans="24:26">
      <c r="X1865" s="182"/>
      <c r="Y1865" s="12"/>
      <c r="Z1865" s="309"/>
    </row>
    <row r="1866" spans="24:26">
      <c r="X1866" s="182"/>
      <c r="Y1866" s="12"/>
      <c r="Z1866" s="309"/>
    </row>
    <row r="1867" spans="24:26">
      <c r="X1867" s="182"/>
      <c r="Y1867" s="12"/>
      <c r="Z1867" s="309"/>
    </row>
    <row r="1868" spans="24:26">
      <c r="X1868" s="182"/>
      <c r="Y1868" s="12"/>
      <c r="Z1868" s="309"/>
    </row>
    <row r="1869" spans="24:26">
      <c r="X1869" s="182"/>
      <c r="Y1869" s="12"/>
      <c r="Z1869" s="309"/>
    </row>
    <row r="1870" spans="24:26">
      <c r="X1870" s="182"/>
      <c r="Y1870" s="12"/>
      <c r="Z1870" s="309"/>
    </row>
    <row r="1871" spans="24:26">
      <c r="X1871" s="182"/>
      <c r="Y1871" s="12"/>
      <c r="Z1871" s="309"/>
    </row>
    <row r="1872" spans="24:26">
      <c r="X1872" s="182"/>
      <c r="Y1872" s="12"/>
      <c r="Z1872" s="309"/>
    </row>
    <row r="1873" spans="24:26">
      <c r="X1873" s="182"/>
      <c r="Y1873" s="12"/>
      <c r="Z1873" s="309"/>
    </row>
    <row r="1874" spans="24:26">
      <c r="X1874" s="182"/>
      <c r="Y1874" s="12"/>
      <c r="Z1874" s="309"/>
    </row>
    <row r="1875" spans="24:26">
      <c r="X1875" s="182"/>
      <c r="Y1875" s="12"/>
      <c r="Z1875" s="309"/>
    </row>
    <row r="1876" spans="24:26">
      <c r="X1876" s="182"/>
      <c r="Y1876" s="12"/>
      <c r="Z1876" s="309"/>
    </row>
    <row r="1877" spans="24:26">
      <c r="X1877" s="182"/>
      <c r="Y1877" s="12"/>
      <c r="Z1877" s="309"/>
    </row>
    <row r="1878" spans="24:26">
      <c r="X1878" s="182"/>
      <c r="Y1878" s="12"/>
      <c r="Z1878" s="309"/>
    </row>
    <row r="1879" spans="24:26">
      <c r="X1879" s="182"/>
      <c r="Y1879" s="12"/>
      <c r="Z1879" s="309"/>
    </row>
    <row r="1880" spans="24:26">
      <c r="X1880" s="182"/>
      <c r="Y1880" s="12"/>
      <c r="Z1880" s="309"/>
    </row>
    <row r="1881" spans="24:26">
      <c r="X1881" s="182"/>
      <c r="Y1881" s="12"/>
      <c r="Z1881" s="309"/>
    </row>
    <row r="1882" spans="24:26">
      <c r="X1882" s="182"/>
      <c r="Y1882" s="12"/>
      <c r="Z1882" s="309"/>
    </row>
    <row r="1883" spans="24:26">
      <c r="X1883" s="182"/>
      <c r="Y1883" s="12"/>
      <c r="Z1883" s="309"/>
    </row>
    <row r="1884" spans="24:26">
      <c r="X1884" s="182"/>
      <c r="Y1884" s="12"/>
      <c r="Z1884" s="309"/>
    </row>
    <row r="1885" spans="24:26">
      <c r="X1885" s="182"/>
      <c r="Y1885" s="12"/>
      <c r="Z1885" s="309"/>
    </row>
    <row r="1886" spans="24:26">
      <c r="X1886" s="182"/>
      <c r="Y1886" s="12"/>
      <c r="Z1886" s="309"/>
    </row>
    <row r="1887" spans="24:26">
      <c r="X1887" s="182"/>
      <c r="Y1887" s="12"/>
      <c r="Z1887" s="309"/>
    </row>
    <row r="1888" spans="24:26">
      <c r="X1888" s="182"/>
      <c r="Y1888" s="12"/>
      <c r="Z1888" s="309"/>
    </row>
    <row r="1889" spans="24:26">
      <c r="X1889" s="182"/>
      <c r="Y1889" s="12"/>
      <c r="Z1889" s="309"/>
    </row>
    <row r="1890" spans="24:26">
      <c r="X1890" s="182"/>
      <c r="Y1890" s="12"/>
      <c r="Z1890" s="309"/>
    </row>
    <row r="1891" spans="24:26">
      <c r="X1891" s="182"/>
      <c r="Y1891" s="12"/>
      <c r="Z1891" s="309"/>
    </row>
    <row r="1892" spans="24:26">
      <c r="X1892" s="182"/>
      <c r="Y1892" s="12"/>
      <c r="Z1892" s="309"/>
    </row>
    <row r="1893" spans="24:26">
      <c r="X1893" s="182"/>
      <c r="Y1893" s="12"/>
      <c r="Z1893" s="309"/>
    </row>
    <row r="1894" spans="24:26">
      <c r="X1894" s="182"/>
      <c r="Y1894" s="12"/>
      <c r="Z1894" s="309"/>
    </row>
    <row r="1895" spans="24:26">
      <c r="X1895" s="182"/>
      <c r="Y1895" s="12"/>
      <c r="Z1895" s="309"/>
    </row>
    <row r="1896" spans="24:26">
      <c r="X1896" s="182"/>
      <c r="Y1896" s="12"/>
      <c r="Z1896" s="309"/>
    </row>
    <row r="1897" spans="24:26">
      <c r="X1897" s="182"/>
      <c r="Y1897" s="12"/>
      <c r="Z1897" s="309"/>
    </row>
    <row r="1898" spans="24:26">
      <c r="X1898" s="182"/>
      <c r="Y1898" s="12"/>
      <c r="Z1898" s="309"/>
    </row>
    <row r="1899" spans="24:26">
      <c r="X1899" s="182"/>
      <c r="Y1899" s="12"/>
      <c r="Z1899" s="309"/>
    </row>
    <row r="1900" spans="24:26">
      <c r="X1900" s="182"/>
      <c r="Y1900" s="12"/>
      <c r="Z1900" s="309"/>
    </row>
    <row r="1901" spans="24:26">
      <c r="X1901" s="182"/>
      <c r="Y1901" s="12"/>
      <c r="Z1901" s="309"/>
    </row>
    <row r="1902" spans="24:26">
      <c r="X1902" s="182"/>
      <c r="Y1902" s="12"/>
      <c r="Z1902" s="309"/>
    </row>
    <row r="1903" spans="24:26">
      <c r="X1903" s="182"/>
      <c r="Y1903" s="12"/>
      <c r="Z1903" s="309"/>
    </row>
    <row r="1904" spans="24:26">
      <c r="X1904" s="182"/>
      <c r="Y1904" s="12"/>
      <c r="Z1904" s="309"/>
    </row>
    <row r="1905" spans="24:26">
      <c r="X1905" s="182"/>
      <c r="Y1905" s="12"/>
      <c r="Z1905" s="309"/>
    </row>
    <row r="1906" spans="24:26">
      <c r="X1906" s="182"/>
      <c r="Y1906" s="12"/>
      <c r="Z1906" s="309"/>
    </row>
    <row r="1907" spans="24:26">
      <c r="X1907" s="182"/>
      <c r="Y1907" s="12"/>
      <c r="Z1907" s="309"/>
    </row>
    <row r="1908" spans="24:26">
      <c r="X1908" s="182"/>
      <c r="Y1908" s="12"/>
      <c r="Z1908" s="309"/>
    </row>
    <row r="1909" spans="24:26">
      <c r="X1909" s="182"/>
      <c r="Y1909" s="12"/>
      <c r="Z1909" s="309"/>
    </row>
    <row r="1910" spans="24:26">
      <c r="X1910" s="182"/>
      <c r="Y1910" s="12"/>
      <c r="Z1910" s="309"/>
    </row>
    <row r="1911" spans="24:26">
      <c r="X1911" s="182"/>
      <c r="Y1911" s="12"/>
      <c r="Z1911" s="309"/>
    </row>
    <row r="1912" spans="24:26">
      <c r="X1912" s="182"/>
      <c r="Y1912" s="12"/>
      <c r="Z1912" s="309"/>
    </row>
    <row r="1913" spans="24:26">
      <c r="X1913" s="182"/>
      <c r="Y1913" s="12"/>
      <c r="Z1913" s="309"/>
    </row>
    <row r="1914" spans="24:26">
      <c r="X1914" s="182"/>
      <c r="Y1914" s="12"/>
      <c r="Z1914" s="309"/>
    </row>
    <row r="1915" spans="24:26">
      <c r="X1915" s="182"/>
      <c r="Y1915" s="12"/>
      <c r="Z1915" s="309"/>
    </row>
    <row r="1916" spans="24:26">
      <c r="X1916" s="182"/>
      <c r="Y1916" s="12"/>
      <c r="Z1916" s="309"/>
    </row>
    <row r="1917" spans="24:26">
      <c r="X1917" s="182"/>
      <c r="Y1917" s="12"/>
      <c r="Z1917" s="309"/>
    </row>
    <row r="1918" spans="24:26">
      <c r="X1918" s="182"/>
      <c r="Y1918" s="12"/>
      <c r="Z1918" s="309"/>
    </row>
    <row r="1919" spans="24:26">
      <c r="X1919" s="182"/>
      <c r="Y1919" s="12"/>
      <c r="Z1919" s="309"/>
    </row>
    <row r="1920" spans="24:26">
      <c r="X1920" s="182"/>
      <c r="Y1920" s="12"/>
      <c r="Z1920" s="309"/>
    </row>
    <row r="1921" spans="24:26">
      <c r="X1921" s="182"/>
      <c r="Y1921" s="12"/>
      <c r="Z1921" s="309"/>
    </row>
    <row r="1922" spans="24:26">
      <c r="X1922" s="182"/>
      <c r="Y1922" s="12"/>
      <c r="Z1922" s="309"/>
    </row>
    <row r="1923" spans="24:26">
      <c r="X1923" s="182"/>
      <c r="Y1923" s="12"/>
      <c r="Z1923" s="309"/>
    </row>
    <row r="1924" spans="24:26">
      <c r="X1924" s="182"/>
      <c r="Y1924" s="12"/>
      <c r="Z1924" s="309"/>
    </row>
    <row r="1925" spans="24:26">
      <c r="X1925" s="182"/>
      <c r="Y1925" s="12"/>
      <c r="Z1925" s="309"/>
    </row>
    <row r="1926" spans="24:26">
      <c r="X1926" s="182"/>
      <c r="Y1926" s="12"/>
      <c r="Z1926" s="309"/>
    </row>
    <row r="1927" spans="24:26">
      <c r="X1927" s="182"/>
      <c r="Y1927" s="12"/>
      <c r="Z1927" s="309"/>
    </row>
    <row r="1928" spans="24:26">
      <c r="X1928" s="182"/>
      <c r="Y1928" s="12"/>
      <c r="Z1928" s="309"/>
    </row>
    <row r="1929" spans="24:26">
      <c r="X1929" s="182"/>
      <c r="Y1929" s="12"/>
      <c r="Z1929" s="309"/>
    </row>
    <row r="1930" spans="24:26">
      <c r="X1930" s="182"/>
      <c r="Y1930" s="12"/>
      <c r="Z1930" s="309"/>
    </row>
    <row r="1931" spans="24:26">
      <c r="X1931" s="182"/>
      <c r="Y1931" s="12"/>
      <c r="Z1931" s="309"/>
    </row>
    <row r="1932" spans="24:26">
      <c r="X1932" s="182"/>
      <c r="Y1932" s="12"/>
      <c r="Z1932" s="309"/>
    </row>
    <row r="1933" spans="24:26">
      <c r="X1933" s="182"/>
      <c r="Y1933" s="12"/>
      <c r="Z1933" s="309"/>
    </row>
    <row r="1934" spans="24:26">
      <c r="X1934" s="182"/>
      <c r="Y1934" s="12"/>
      <c r="Z1934" s="309"/>
    </row>
    <row r="1935" spans="24:26">
      <c r="X1935" s="182"/>
      <c r="Y1935" s="12"/>
      <c r="Z1935" s="309"/>
    </row>
    <row r="1936" spans="24:26">
      <c r="X1936" s="182"/>
      <c r="Y1936" s="12"/>
      <c r="Z1936" s="309"/>
    </row>
    <row r="1937" spans="24:26">
      <c r="X1937" s="182"/>
      <c r="Y1937" s="12"/>
      <c r="Z1937" s="309"/>
    </row>
    <row r="1938" spans="24:26">
      <c r="X1938" s="182"/>
      <c r="Y1938" s="12"/>
      <c r="Z1938" s="309"/>
    </row>
    <row r="1939" spans="24:26">
      <c r="X1939" s="182"/>
      <c r="Y1939" s="12"/>
      <c r="Z1939" s="309"/>
    </row>
    <row r="1940" spans="24:26">
      <c r="X1940" s="182"/>
      <c r="Y1940" s="12"/>
      <c r="Z1940" s="309"/>
    </row>
    <row r="1941" spans="24:26">
      <c r="X1941" s="182"/>
      <c r="Y1941" s="12"/>
      <c r="Z1941" s="309"/>
    </row>
    <row r="1942" spans="24:26">
      <c r="X1942" s="182"/>
      <c r="Y1942" s="12"/>
      <c r="Z1942" s="309"/>
    </row>
    <row r="1943" spans="24:26">
      <c r="X1943" s="182"/>
      <c r="Y1943" s="12"/>
      <c r="Z1943" s="309"/>
    </row>
    <row r="1944" spans="24:26">
      <c r="X1944" s="182"/>
      <c r="Y1944" s="12"/>
      <c r="Z1944" s="309"/>
    </row>
    <row r="1945" spans="24:26">
      <c r="X1945" s="182"/>
      <c r="Y1945" s="12"/>
      <c r="Z1945" s="309"/>
    </row>
    <row r="1946" spans="24:26">
      <c r="X1946" s="182"/>
      <c r="Y1946" s="12"/>
      <c r="Z1946" s="309"/>
    </row>
    <row r="1947" spans="24:26">
      <c r="X1947" s="182"/>
      <c r="Y1947" s="12"/>
      <c r="Z1947" s="309"/>
    </row>
    <row r="1948" spans="24:26">
      <c r="X1948" s="182"/>
      <c r="Y1948" s="12"/>
      <c r="Z1948" s="309"/>
    </row>
    <row r="1949" spans="24:26">
      <c r="X1949" s="182"/>
      <c r="Y1949" s="12"/>
      <c r="Z1949" s="309"/>
    </row>
    <row r="1950" spans="24:26">
      <c r="X1950" s="182"/>
      <c r="Y1950" s="12"/>
      <c r="Z1950" s="309"/>
    </row>
    <row r="1951" spans="24:26">
      <c r="X1951" s="182"/>
      <c r="Y1951" s="12"/>
      <c r="Z1951" s="309"/>
    </row>
    <row r="1952" spans="24:26">
      <c r="X1952" s="182"/>
      <c r="Y1952" s="12"/>
      <c r="Z1952" s="309"/>
    </row>
    <row r="1953" spans="24:26">
      <c r="X1953" s="182"/>
      <c r="Y1953" s="12"/>
      <c r="Z1953" s="309"/>
    </row>
    <row r="1954" spans="24:26">
      <c r="X1954" s="182"/>
      <c r="Y1954" s="12"/>
      <c r="Z1954" s="309"/>
    </row>
    <row r="1955" spans="24:26">
      <c r="X1955" s="182"/>
      <c r="Y1955" s="12"/>
      <c r="Z1955" s="309"/>
    </row>
    <row r="1956" spans="24:26">
      <c r="X1956" s="182"/>
      <c r="Y1956" s="12"/>
      <c r="Z1956" s="309"/>
    </row>
    <row r="1957" spans="24:26">
      <c r="X1957" s="182"/>
      <c r="Y1957" s="12"/>
      <c r="Z1957" s="309"/>
    </row>
    <row r="1958" spans="24:26">
      <c r="X1958" s="182"/>
      <c r="Y1958" s="12"/>
      <c r="Z1958" s="309"/>
    </row>
    <row r="1959" spans="24:26">
      <c r="X1959" s="182"/>
      <c r="Y1959" s="12"/>
      <c r="Z1959" s="309"/>
    </row>
    <row r="1960" spans="24:26">
      <c r="X1960" s="182"/>
      <c r="Y1960" s="12"/>
      <c r="Z1960" s="309"/>
    </row>
    <row r="1961" spans="24:26">
      <c r="X1961" s="182"/>
      <c r="Y1961" s="12"/>
      <c r="Z1961" s="309"/>
    </row>
    <row r="1962" spans="24:26">
      <c r="X1962" s="182"/>
      <c r="Y1962" s="12"/>
      <c r="Z1962" s="309"/>
    </row>
    <row r="1963" spans="24:26">
      <c r="X1963" s="182"/>
      <c r="Y1963" s="12"/>
      <c r="Z1963" s="309"/>
    </row>
    <row r="1964" spans="24:26">
      <c r="X1964" s="182"/>
      <c r="Y1964" s="12"/>
      <c r="Z1964" s="309"/>
    </row>
    <row r="1965" spans="24:26">
      <c r="X1965" s="182"/>
      <c r="Y1965" s="12"/>
      <c r="Z1965" s="309"/>
    </row>
    <row r="1966" spans="24:26">
      <c r="X1966" s="182"/>
      <c r="Y1966" s="12"/>
      <c r="Z1966" s="309"/>
    </row>
    <row r="1967" spans="24:26">
      <c r="X1967" s="182"/>
      <c r="Y1967" s="12"/>
      <c r="Z1967" s="309"/>
    </row>
    <row r="1968" spans="24:26">
      <c r="X1968" s="182"/>
      <c r="Y1968" s="12"/>
      <c r="Z1968" s="309"/>
    </row>
    <row r="1969" spans="24:26">
      <c r="X1969" s="182"/>
      <c r="Y1969" s="12"/>
      <c r="Z1969" s="309"/>
    </row>
    <row r="1970" spans="24:26">
      <c r="X1970" s="182"/>
      <c r="Y1970" s="12"/>
      <c r="Z1970" s="309"/>
    </row>
    <row r="1971" spans="24:26">
      <c r="X1971" s="182"/>
      <c r="Y1971" s="12"/>
      <c r="Z1971" s="309"/>
    </row>
    <row r="1972" spans="24:26">
      <c r="X1972" s="182"/>
      <c r="Y1972" s="12"/>
      <c r="Z1972" s="309"/>
    </row>
    <row r="1973" spans="24:26">
      <c r="X1973" s="182"/>
      <c r="Y1973" s="12"/>
      <c r="Z1973" s="309"/>
    </row>
    <row r="1974" spans="24:26">
      <c r="X1974" s="182"/>
      <c r="Y1974" s="12"/>
      <c r="Z1974" s="309"/>
    </row>
    <row r="1975" spans="24:26">
      <c r="X1975" s="182"/>
      <c r="Y1975" s="12"/>
      <c r="Z1975" s="309"/>
    </row>
    <row r="1976" spans="24:26">
      <c r="X1976" s="182"/>
      <c r="Y1976" s="12"/>
      <c r="Z1976" s="309"/>
    </row>
    <row r="1977" spans="24:26">
      <c r="X1977" s="182"/>
      <c r="Y1977" s="12"/>
      <c r="Z1977" s="309"/>
    </row>
    <row r="1978" spans="24:26">
      <c r="X1978" s="182"/>
      <c r="Y1978" s="12"/>
      <c r="Z1978" s="309"/>
    </row>
    <row r="1979" spans="24:26">
      <c r="X1979" s="182"/>
      <c r="Y1979" s="12"/>
      <c r="Z1979" s="309"/>
    </row>
    <row r="1980" spans="24:26">
      <c r="X1980" s="182"/>
      <c r="Y1980" s="12"/>
      <c r="Z1980" s="309"/>
    </row>
    <row r="1981" spans="24:26">
      <c r="X1981" s="182"/>
      <c r="Y1981" s="12"/>
      <c r="Z1981" s="309"/>
    </row>
    <row r="1982" spans="24:26">
      <c r="X1982" s="182"/>
      <c r="Y1982" s="12"/>
      <c r="Z1982" s="309"/>
    </row>
    <row r="1983" spans="24:26">
      <c r="X1983" s="182"/>
      <c r="Y1983" s="12"/>
      <c r="Z1983" s="309"/>
    </row>
    <row r="1984" spans="24:26">
      <c r="X1984" s="182"/>
      <c r="Y1984" s="12"/>
      <c r="Z1984" s="309"/>
    </row>
    <row r="1985" spans="24:26">
      <c r="X1985" s="182"/>
      <c r="Y1985" s="12"/>
      <c r="Z1985" s="309"/>
    </row>
    <row r="1986" spans="24:26">
      <c r="X1986" s="182"/>
      <c r="Y1986" s="12"/>
      <c r="Z1986" s="309"/>
    </row>
    <row r="1987" spans="24:26">
      <c r="X1987" s="182"/>
      <c r="Y1987" s="12"/>
      <c r="Z1987" s="309"/>
    </row>
    <row r="1988" spans="24:26">
      <c r="X1988" s="182"/>
      <c r="Y1988" s="12"/>
      <c r="Z1988" s="309"/>
    </row>
    <row r="1989" spans="24:26">
      <c r="X1989" s="182"/>
      <c r="Y1989" s="12"/>
      <c r="Z1989" s="309"/>
    </row>
    <row r="1990" spans="24:26">
      <c r="X1990" s="182"/>
      <c r="Y1990" s="12"/>
      <c r="Z1990" s="309"/>
    </row>
    <row r="1991" spans="24:26">
      <c r="X1991" s="182"/>
      <c r="Y1991" s="12"/>
      <c r="Z1991" s="309"/>
    </row>
    <row r="1992" spans="24:26">
      <c r="X1992" s="182"/>
      <c r="Y1992" s="12"/>
      <c r="Z1992" s="309"/>
    </row>
    <row r="1993" spans="24:26">
      <c r="X1993" s="182"/>
      <c r="Y1993" s="12"/>
      <c r="Z1993" s="309"/>
    </row>
    <row r="1994" spans="24:26">
      <c r="X1994" s="182"/>
      <c r="Y1994" s="12"/>
      <c r="Z1994" s="309"/>
    </row>
    <row r="1995" spans="24:26">
      <c r="X1995" s="182"/>
      <c r="Y1995" s="12"/>
      <c r="Z1995" s="309"/>
    </row>
    <row r="1996" spans="24:26">
      <c r="X1996" s="182"/>
      <c r="Y1996" s="12"/>
      <c r="Z1996" s="309"/>
    </row>
    <row r="1997" spans="24:26">
      <c r="X1997" s="182"/>
      <c r="Y1997" s="12"/>
      <c r="Z1997" s="309"/>
    </row>
    <row r="1998" spans="24:26">
      <c r="X1998" s="182"/>
      <c r="Y1998" s="12"/>
      <c r="Z1998" s="309"/>
    </row>
    <row r="1999" spans="24:26">
      <c r="X1999" s="182"/>
      <c r="Y1999" s="12"/>
      <c r="Z1999" s="309"/>
    </row>
    <row r="2000" spans="24:26">
      <c r="X2000" s="182"/>
      <c r="Y2000" s="12"/>
      <c r="Z2000" s="309"/>
    </row>
    <row r="2001" spans="24:26">
      <c r="X2001" s="182"/>
      <c r="Y2001" s="12"/>
      <c r="Z2001" s="309"/>
    </row>
    <row r="2002" spans="24:26">
      <c r="X2002" s="182"/>
      <c r="Y2002" s="12"/>
      <c r="Z2002" s="309"/>
    </row>
    <row r="2003" spans="24:26">
      <c r="X2003" s="182"/>
      <c r="Y2003" s="12"/>
      <c r="Z2003" s="309"/>
    </row>
    <row r="2004" spans="24:26">
      <c r="X2004" s="182"/>
      <c r="Y2004" s="12"/>
      <c r="Z2004" s="309"/>
    </row>
    <row r="2005" spans="24:26">
      <c r="X2005" s="182"/>
      <c r="Y2005" s="12"/>
      <c r="Z2005" s="309"/>
    </row>
    <row r="2006" spans="24:26">
      <c r="X2006" s="182"/>
      <c r="Y2006" s="12"/>
      <c r="Z2006" s="309"/>
    </row>
    <row r="2007" spans="24:26">
      <c r="X2007" s="182"/>
      <c r="Y2007" s="12"/>
      <c r="Z2007" s="309"/>
    </row>
    <row r="2008" spans="24:26">
      <c r="X2008" s="182"/>
      <c r="Y2008" s="12"/>
      <c r="Z2008" s="309"/>
    </row>
    <row r="2009" spans="24:26">
      <c r="X2009" s="182"/>
      <c r="Y2009" s="12"/>
      <c r="Z2009" s="309"/>
    </row>
    <row r="2010" spans="24:26">
      <c r="X2010" s="182"/>
      <c r="Y2010" s="12"/>
      <c r="Z2010" s="309"/>
    </row>
    <row r="2011" spans="24:26">
      <c r="X2011" s="182"/>
      <c r="Y2011" s="12"/>
      <c r="Z2011" s="309"/>
    </row>
    <row r="2012" spans="24:26">
      <c r="X2012" s="182"/>
      <c r="Y2012" s="12"/>
      <c r="Z2012" s="309"/>
    </row>
    <row r="2013" spans="24:26">
      <c r="X2013" s="182"/>
      <c r="Y2013" s="12"/>
      <c r="Z2013" s="309"/>
    </row>
    <row r="2014" spans="24:26">
      <c r="X2014" s="182"/>
      <c r="Y2014" s="12"/>
      <c r="Z2014" s="309"/>
    </row>
    <row r="2015" spans="24:26">
      <c r="X2015" s="182"/>
      <c r="Y2015" s="12"/>
      <c r="Z2015" s="309"/>
    </row>
    <row r="2016" spans="24:26">
      <c r="X2016" s="182"/>
      <c r="Y2016" s="12"/>
      <c r="Z2016" s="309"/>
    </row>
    <row r="2017" spans="24:26">
      <c r="X2017" s="182"/>
      <c r="Y2017" s="12"/>
      <c r="Z2017" s="309"/>
    </row>
    <row r="2018" spans="24:26">
      <c r="X2018" s="182"/>
      <c r="Y2018" s="12"/>
      <c r="Z2018" s="309"/>
    </row>
    <row r="2019" spans="24:26">
      <c r="X2019" s="182"/>
      <c r="Y2019" s="12"/>
      <c r="Z2019" s="309"/>
    </row>
    <row r="2020" spans="24:26">
      <c r="X2020" s="182"/>
      <c r="Y2020" s="12"/>
      <c r="Z2020" s="309"/>
    </row>
    <row r="2021" spans="24:26">
      <c r="X2021" s="182"/>
      <c r="Y2021" s="12"/>
      <c r="Z2021" s="309"/>
    </row>
    <row r="2022" spans="24:26">
      <c r="X2022" s="182"/>
      <c r="Y2022" s="12"/>
      <c r="Z2022" s="309"/>
    </row>
    <row r="2023" spans="24:26">
      <c r="X2023" s="182"/>
      <c r="Y2023" s="12"/>
      <c r="Z2023" s="309"/>
    </row>
    <row r="2024" spans="24:26">
      <c r="X2024" s="182"/>
      <c r="Y2024" s="12"/>
      <c r="Z2024" s="309"/>
    </row>
    <row r="2025" spans="24:26">
      <c r="X2025" s="182"/>
      <c r="Y2025" s="12"/>
      <c r="Z2025" s="309"/>
    </row>
    <row r="2026" spans="24:26">
      <c r="X2026" s="182"/>
      <c r="Y2026" s="12"/>
      <c r="Z2026" s="309"/>
    </row>
    <row r="2027" spans="24:26">
      <c r="X2027" s="182"/>
      <c r="Y2027" s="12"/>
      <c r="Z2027" s="309"/>
    </row>
    <row r="2028" spans="24:26">
      <c r="X2028" s="182"/>
      <c r="Y2028" s="12"/>
      <c r="Z2028" s="309"/>
    </row>
    <row r="2029" spans="24:26">
      <c r="X2029" s="182"/>
      <c r="Y2029" s="12"/>
      <c r="Z2029" s="309"/>
    </row>
    <row r="2030" spans="24:26">
      <c r="X2030" s="182"/>
      <c r="Y2030" s="12"/>
      <c r="Z2030" s="309"/>
    </row>
    <row r="2031" spans="24:26">
      <c r="X2031" s="182"/>
      <c r="Y2031" s="12"/>
      <c r="Z2031" s="309"/>
    </row>
    <row r="2032" spans="24:26">
      <c r="X2032" s="182"/>
      <c r="Y2032" s="12"/>
      <c r="Z2032" s="309"/>
    </row>
    <row r="2033" spans="24:26">
      <c r="X2033" s="182"/>
      <c r="Y2033" s="12"/>
      <c r="Z2033" s="309"/>
    </row>
    <row r="2034" spans="24:26">
      <c r="X2034" s="182"/>
      <c r="Y2034" s="12"/>
      <c r="Z2034" s="309"/>
    </row>
    <row r="2035" spans="24:26">
      <c r="X2035" s="182"/>
      <c r="Y2035" s="12"/>
      <c r="Z2035" s="309"/>
    </row>
    <row r="2036" spans="24:26">
      <c r="X2036" s="182"/>
      <c r="Y2036" s="12"/>
      <c r="Z2036" s="309"/>
    </row>
    <row r="2037" spans="24:26">
      <c r="X2037" s="182"/>
      <c r="Y2037" s="12"/>
      <c r="Z2037" s="309"/>
    </row>
    <row r="2038" spans="24:26">
      <c r="X2038" s="182"/>
      <c r="Y2038" s="12"/>
      <c r="Z2038" s="309"/>
    </row>
    <row r="2039" spans="24:26">
      <c r="X2039" s="182"/>
      <c r="Y2039" s="12"/>
      <c r="Z2039" s="309"/>
    </row>
    <row r="2040" spans="24:26">
      <c r="X2040" s="182"/>
      <c r="Y2040" s="12"/>
      <c r="Z2040" s="309"/>
    </row>
    <row r="2041" spans="24:26">
      <c r="X2041" s="182"/>
      <c r="Y2041" s="12"/>
      <c r="Z2041" s="309"/>
    </row>
    <row r="2042" spans="24:26">
      <c r="X2042" s="182"/>
      <c r="Y2042" s="12"/>
      <c r="Z2042" s="309"/>
    </row>
    <row r="2043" spans="24:26">
      <c r="X2043" s="182"/>
      <c r="Y2043" s="12"/>
      <c r="Z2043" s="309"/>
    </row>
    <row r="2044" spans="24:26">
      <c r="X2044" s="182"/>
      <c r="Y2044" s="12"/>
      <c r="Z2044" s="309"/>
    </row>
    <row r="2045" spans="24:26">
      <c r="X2045" s="182"/>
      <c r="Y2045" s="12"/>
      <c r="Z2045" s="309"/>
    </row>
    <row r="2046" spans="24:26">
      <c r="X2046" s="182"/>
      <c r="Y2046" s="12"/>
      <c r="Z2046" s="309"/>
    </row>
    <row r="2047" spans="24:26">
      <c r="X2047" s="182"/>
      <c r="Y2047" s="12"/>
      <c r="Z2047" s="309"/>
    </row>
    <row r="2048" spans="24:26">
      <c r="X2048" s="182"/>
      <c r="Y2048" s="12"/>
      <c r="Z2048" s="309"/>
    </row>
    <row r="2049" spans="24:26">
      <c r="X2049" s="182"/>
      <c r="Y2049" s="12"/>
      <c r="Z2049" s="309"/>
    </row>
    <row r="2050" spans="24:26">
      <c r="X2050" s="182"/>
      <c r="Y2050" s="12"/>
      <c r="Z2050" s="309"/>
    </row>
    <row r="2051" spans="24:26">
      <c r="X2051" s="182"/>
      <c r="Y2051" s="12"/>
      <c r="Z2051" s="309"/>
    </row>
    <row r="2052" spans="24:26">
      <c r="X2052" s="182"/>
      <c r="Y2052" s="12"/>
      <c r="Z2052" s="309"/>
    </row>
    <row r="2053" spans="24:26">
      <c r="X2053" s="182"/>
      <c r="Y2053" s="12"/>
      <c r="Z2053" s="309"/>
    </row>
    <row r="2054" spans="24:26">
      <c r="X2054" s="182"/>
      <c r="Y2054" s="12"/>
      <c r="Z2054" s="309"/>
    </row>
    <row r="2055" spans="24:26">
      <c r="X2055" s="182"/>
      <c r="Y2055" s="12"/>
      <c r="Z2055" s="309"/>
    </row>
    <row r="2056" spans="24:26">
      <c r="X2056" s="182"/>
      <c r="Y2056" s="12"/>
      <c r="Z2056" s="309"/>
    </row>
    <row r="2057" spans="24:26">
      <c r="X2057" s="182"/>
      <c r="Y2057" s="12"/>
      <c r="Z2057" s="309"/>
    </row>
    <row r="2058" spans="24:26">
      <c r="X2058" s="182"/>
      <c r="Y2058" s="12"/>
      <c r="Z2058" s="309"/>
    </row>
    <row r="2059" spans="24:26">
      <c r="X2059" s="182"/>
      <c r="Y2059" s="12"/>
      <c r="Z2059" s="309"/>
    </row>
    <row r="2060" spans="24:26">
      <c r="X2060" s="182"/>
      <c r="Y2060" s="12"/>
      <c r="Z2060" s="309"/>
    </row>
    <row r="2061" spans="24:26">
      <c r="X2061" s="182"/>
      <c r="Y2061" s="12"/>
      <c r="Z2061" s="309"/>
    </row>
    <row r="2062" spans="24:26">
      <c r="X2062" s="182"/>
      <c r="Y2062" s="12"/>
      <c r="Z2062" s="309"/>
    </row>
    <row r="2063" spans="24:26">
      <c r="X2063" s="182"/>
      <c r="Y2063" s="12"/>
      <c r="Z2063" s="309"/>
    </row>
    <row r="2064" spans="24:26">
      <c r="X2064" s="182"/>
      <c r="Y2064" s="12"/>
      <c r="Z2064" s="309"/>
    </row>
    <row r="2065" spans="24:26">
      <c r="X2065" s="182"/>
      <c r="Y2065" s="12"/>
      <c r="Z2065" s="309"/>
    </row>
    <row r="2066" spans="24:26">
      <c r="X2066" s="182"/>
      <c r="Y2066" s="12"/>
      <c r="Z2066" s="309"/>
    </row>
    <row r="2067" spans="24:26">
      <c r="X2067" s="182"/>
      <c r="Y2067" s="12"/>
      <c r="Z2067" s="309"/>
    </row>
    <row r="2068" spans="24:26">
      <c r="X2068" s="182"/>
      <c r="Y2068" s="12"/>
      <c r="Z2068" s="309"/>
    </row>
    <row r="2069" spans="24:26">
      <c r="X2069" s="182"/>
      <c r="Y2069" s="12"/>
      <c r="Z2069" s="309"/>
    </row>
    <row r="2070" spans="24:26">
      <c r="X2070" s="182"/>
      <c r="Y2070" s="12"/>
      <c r="Z2070" s="309"/>
    </row>
    <row r="2071" spans="24:26">
      <c r="X2071" s="182"/>
      <c r="Y2071" s="12"/>
      <c r="Z2071" s="309"/>
    </row>
    <row r="2072" spans="24:26">
      <c r="X2072" s="182"/>
      <c r="Y2072" s="12"/>
      <c r="Z2072" s="309"/>
    </row>
    <row r="2073" spans="24:26">
      <c r="X2073" s="182"/>
      <c r="Y2073" s="12"/>
      <c r="Z2073" s="309"/>
    </row>
    <row r="2074" spans="24:26">
      <c r="X2074" s="182"/>
      <c r="Y2074" s="12"/>
      <c r="Z2074" s="309"/>
    </row>
    <row r="2075" spans="24:26">
      <c r="X2075" s="182"/>
      <c r="Y2075" s="12"/>
      <c r="Z2075" s="309"/>
    </row>
    <row r="2076" spans="24:26">
      <c r="X2076" s="182"/>
      <c r="Y2076" s="12"/>
      <c r="Z2076" s="309"/>
    </row>
    <row r="2077" spans="24:26">
      <c r="X2077" s="182"/>
      <c r="Y2077" s="12"/>
      <c r="Z2077" s="309"/>
    </row>
    <row r="2078" spans="24:26">
      <c r="X2078" s="182"/>
      <c r="Y2078" s="12"/>
      <c r="Z2078" s="309"/>
    </row>
    <row r="2079" spans="24:26">
      <c r="X2079" s="182"/>
      <c r="Y2079" s="12"/>
      <c r="Z2079" s="309"/>
    </row>
    <row r="2080" spans="24:26">
      <c r="X2080" s="182"/>
      <c r="Y2080" s="12"/>
      <c r="Z2080" s="309"/>
    </row>
    <row r="2081" spans="24:26">
      <c r="X2081" s="182"/>
      <c r="Y2081" s="12"/>
      <c r="Z2081" s="309"/>
    </row>
    <row r="2082" spans="24:26">
      <c r="X2082" s="182"/>
      <c r="Y2082" s="12"/>
      <c r="Z2082" s="309"/>
    </row>
    <row r="2083" spans="24:26">
      <c r="X2083" s="182"/>
      <c r="Y2083" s="12"/>
      <c r="Z2083" s="309"/>
    </row>
    <row r="2084" spans="24:26">
      <c r="X2084" s="182"/>
      <c r="Y2084" s="12"/>
      <c r="Z2084" s="309"/>
    </row>
    <row r="2085" spans="24:26">
      <c r="X2085" s="182"/>
      <c r="Y2085" s="12"/>
      <c r="Z2085" s="309"/>
    </row>
  </sheetData>
  <mergeCells count="9">
    <mergeCell ref="AJ3:AO3"/>
    <mergeCell ref="AG3:AI3"/>
    <mergeCell ref="C3:I3"/>
    <mergeCell ref="J2:AF2"/>
    <mergeCell ref="N3:Q3"/>
    <mergeCell ref="R3:W3"/>
    <mergeCell ref="X3:Z3"/>
    <mergeCell ref="AA3:AF3"/>
    <mergeCell ref="J3:M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512"/>
  <sheetViews>
    <sheetView topLeftCell="A13" zoomScale="70" zoomScaleNormal="70" workbookViewId="0">
      <selection activeCell="M24" sqref="M24:M30"/>
    </sheetView>
  </sheetViews>
  <sheetFormatPr defaultColWidth="9" defaultRowHeight="13.2"/>
  <cols>
    <col min="1" max="1" width="33.88671875" style="20" bestFit="1" customWidth="1"/>
    <col min="2" max="2" width="16.88671875" style="20" bestFit="1" customWidth="1"/>
    <col min="3" max="31" width="15.6640625" style="6" customWidth="1"/>
    <col min="32" max="32" width="17.21875" style="6" bestFit="1" customWidth="1"/>
    <col min="33" max="33" width="11.77734375" style="6" bestFit="1" customWidth="1"/>
    <col min="34" max="34" width="14" style="6" bestFit="1" customWidth="1"/>
    <col min="35" max="35" width="11.88671875" style="6" bestFit="1" customWidth="1"/>
    <col min="36" max="36" width="18.21875" style="666" bestFit="1" customWidth="1"/>
    <col min="37" max="40" width="11.88671875" style="6" bestFit="1" customWidth="1"/>
    <col min="41" max="42" width="13.88671875" style="6" bestFit="1" customWidth="1"/>
    <col min="43" max="43" width="11.88671875" style="666" bestFit="1" customWidth="1"/>
    <col min="44" max="48" width="11.88671875" style="6" bestFit="1" customWidth="1"/>
    <col min="49" max="49" width="11.6640625" style="6" bestFit="1" customWidth="1"/>
    <col min="50" max="50" width="10.88671875" style="6" bestFit="1" customWidth="1"/>
    <col min="51" max="54" width="11.6640625" style="6" bestFit="1" customWidth="1"/>
    <col min="55" max="16384" width="9" style="6"/>
  </cols>
  <sheetData>
    <row r="1" spans="1:54">
      <c r="A1" s="7" t="s">
        <v>135</v>
      </c>
      <c r="B1" s="7"/>
    </row>
    <row r="2" spans="1:54">
      <c r="A2" s="7" t="s">
        <v>239</v>
      </c>
      <c r="B2" s="545">
        <v>2017</v>
      </c>
    </row>
    <row r="4" spans="1:54">
      <c r="A4" s="20" t="s">
        <v>172</v>
      </c>
      <c r="AJ4" s="689"/>
    </row>
    <row r="5" spans="1:54" s="38" customFormat="1" ht="66">
      <c r="A5" s="37" t="s">
        <v>59</v>
      </c>
      <c r="B5" s="114" t="s">
        <v>147</v>
      </c>
      <c r="C5" s="672" t="s">
        <v>70</v>
      </c>
      <c r="D5" s="672" t="s">
        <v>77</v>
      </c>
      <c r="E5" s="672" t="s">
        <v>77</v>
      </c>
      <c r="F5" s="673" t="s">
        <v>77</v>
      </c>
      <c r="G5" s="672" t="s">
        <v>77</v>
      </c>
      <c r="H5" s="672" t="s">
        <v>86</v>
      </c>
      <c r="I5" s="672" t="s">
        <v>86</v>
      </c>
      <c r="J5" s="674" t="s">
        <v>496</v>
      </c>
      <c r="K5" s="672" t="s">
        <v>91</v>
      </c>
      <c r="L5" s="672" t="s">
        <v>94</v>
      </c>
      <c r="M5" s="674" t="s">
        <v>468</v>
      </c>
      <c r="N5" s="672" t="s">
        <v>99</v>
      </c>
      <c r="O5" s="672" t="s">
        <v>99</v>
      </c>
      <c r="P5" s="672" t="s">
        <v>99</v>
      </c>
      <c r="Q5" s="674" t="s">
        <v>457</v>
      </c>
      <c r="R5" s="674" t="s">
        <v>175</v>
      </c>
      <c r="S5" s="672" t="s">
        <v>103</v>
      </c>
      <c r="T5" s="672" t="s">
        <v>107</v>
      </c>
      <c r="U5" s="672" t="s">
        <v>109</v>
      </c>
      <c r="V5" s="672" t="s">
        <v>114</v>
      </c>
      <c r="W5" s="672" t="s">
        <v>116</v>
      </c>
      <c r="X5" s="674" t="s">
        <v>173</v>
      </c>
      <c r="Y5" s="672" t="s">
        <v>118</v>
      </c>
      <c r="Z5" s="672" t="s">
        <v>120</v>
      </c>
      <c r="AA5" s="672" t="s">
        <v>120</v>
      </c>
      <c r="AB5" s="672" t="s">
        <v>122</v>
      </c>
      <c r="AC5" s="674" t="s">
        <v>464</v>
      </c>
      <c r="AD5" s="674" t="s">
        <v>464</v>
      </c>
      <c r="AE5" s="672" t="s">
        <v>124</v>
      </c>
      <c r="AF5" s="674" t="s">
        <v>449</v>
      </c>
      <c r="AG5" s="672" t="s">
        <v>128</v>
      </c>
      <c r="AH5" s="672" t="s">
        <v>128</v>
      </c>
      <c r="AI5" s="672" t="s">
        <v>131</v>
      </c>
      <c r="AJ5" s="690" t="s">
        <v>133</v>
      </c>
      <c r="AK5" s="673" t="s">
        <v>472</v>
      </c>
      <c r="AL5" s="673" t="s">
        <v>473</v>
      </c>
      <c r="AM5" s="673" t="s">
        <v>474</v>
      </c>
      <c r="AN5" s="673" t="s">
        <v>475</v>
      </c>
      <c r="AO5" s="673" t="s">
        <v>476</v>
      </c>
      <c r="AP5" s="673" t="s">
        <v>476</v>
      </c>
      <c r="AQ5" s="695" t="s">
        <v>477</v>
      </c>
      <c r="AR5" s="673" t="s">
        <v>477</v>
      </c>
      <c r="AS5" s="673" t="s">
        <v>478</v>
      </c>
      <c r="AT5" s="673" t="s">
        <v>479</v>
      </c>
      <c r="AU5" s="673" t="s">
        <v>480</v>
      </c>
      <c r="AV5" s="673" t="s">
        <v>497</v>
      </c>
      <c r="AW5" s="673" t="s">
        <v>498</v>
      </c>
      <c r="AX5" s="673" t="s">
        <v>499</v>
      </c>
      <c r="AY5" s="673" t="s">
        <v>500</v>
      </c>
      <c r="AZ5" s="673" t="s">
        <v>501</v>
      </c>
      <c r="BA5" s="673" t="s">
        <v>502</v>
      </c>
      <c r="BB5" s="673" t="s">
        <v>503</v>
      </c>
    </row>
    <row r="6" spans="1:54" s="34" customFormat="1" ht="26.4">
      <c r="A6" s="101" t="s">
        <v>60</v>
      </c>
      <c r="B6" s="103"/>
      <c r="C6" s="675" t="s">
        <v>71</v>
      </c>
      <c r="D6" s="675" t="s">
        <v>78</v>
      </c>
      <c r="E6" s="675" t="s">
        <v>80</v>
      </c>
      <c r="F6" s="676" t="s">
        <v>504</v>
      </c>
      <c r="G6" s="677" t="s">
        <v>178</v>
      </c>
      <c r="H6" s="675" t="s">
        <v>87</v>
      </c>
      <c r="I6" s="675" t="s">
        <v>88</v>
      </c>
      <c r="J6" s="675" t="s">
        <v>89</v>
      </c>
      <c r="K6" s="675" t="s">
        <v>92</v>
      </c>
      <c r="L6" s="675" t="s">
        <v>95</v>
      </c>
      <c r="M6" s="677" t="s">
        <v>463</v>
      </c>
      <c r="N6" s="675" t="s">
        <v>100</v>
      </c>
      <c r="O6" s="675" t="s">
        <v>102</v>
      </c>
      <c r="P6" s="677" t="s">
        <v>174</v>
      </c>
      <c r="Q6" s="677" t="s">
        <v>458</v>
      </c>
      <c r="R6" s="677" t="s">
        <v>176</v>
      </c>
      <c r="S6" s="675" t="s">
        <v>104</v>
      </c>
      <c r="T6" s="675" t="s">
        <v>108</v>
      </c>
      <c r="U6" s="675" t="s">
        <v>110</v>
      </c>
      <c r="V6" s="675" t="s">
        <v>115</v>
      </c>
      <c r="W6" s="675" t="s">
        <v>117</v>
      </c>
      <c r="X6" s="675" t="s">
        <v>112</v>
      </c>
      <c r="Y6" s="675" t="s">
        <v>119</v>
      </c>
      <c r="Z6" s="677" t="s">
        <v>467</v>
      </c>
      <c r="AA6" s="675" t="s">
        <v>121</v>
      </c>
      <c r="AB6" s="675" t="s">
        <v>123</v>
      </c>
      <c r="AC6" s="677" t="s">
        <v>465</v>
      </c>
      <c r="AD6" s="677" t="s">
        <v>466</v>
      </c>
      <c r="AE6" s="675" t="s">
        <v>125</v>
      </c>
      <c r="AF6" s="677" t="s">
        <v>450</v>
      </c>
      <c r="AG6" s="675" t="s">
        <v>129</v>
      </c>
      <c r="AH6" s="677" t="s">
        <v>177</v>
      </c>
      <c r="AI6" s="675" t="s">
        <v>132</v>
      </c>
      <c r="AJ6" s="691" t="s">
        <v>134</v>
      </c>
      <c r="AK6" s="678" t="s">
        <v>481</v>
      </c>
      <c r="AL6" s="678" t="s">
        <v>482</v>
      </c>
      <c r="AM6" s="678" t="s">
        <v>483</v>
      </c>
      <c r="AN6" s="678" t="s">
        <v>484</v>
      </c>
      <c r="AO6" s="678" t="s">
        <v>485</v>
      </c>
      <c r="AP6" s="678" t="s">
        <v>486</v>
      </c>
      <c r="AQ6" s="694" t="s">
        <v>487</v>
      </c>
      <c r="AR6" s="678" t="s">
        <v>488</v>
      </c>
      <c r="AS6" s="678" t="s">
        <v>489</v>
      </c>
      <c r="AT6" s="678" t="s">
        <v>490</v>
      </c>
      <c r="AU6" s="678" t="s">
        <v>491</v>
      </c>
      <c r="AV6" s="678" t="s">
        <v>492</v>
      </c>
      <c r="AW6" s="676" t="s">
        <v>505</v>
      </c>
      <c r="AX6" s="679" t="s">
        <v>506</v>
      </c>
      <c r="AY6" s="676" t="s">
        <v>507</v>
      </c>
      <c r="AZ6" s="676" t="s">
        <v>508</v>
      </c>
      <c r="BA6" s="676" t="s">
        <v>509</v>
      </c>
      <c r="BB6" s="676" t="s">
        <v>510</v>
      </c>
    </row>
    <row r="7" spans="1:54" s="34" customFormat="1">
      <c r="A7" s="101" t="s">
        <v>61</v>
      </c>
      <c r="B7" s="103"/>
      <c r="C7" s="675" t="s">
        <v>72</v>
      </c>
      <c r="D7" s="675" t="s">
        <v>72</v>
      </c>
      <c r="E7" s="675" t="s">
        <v>81</v>
      </c>
      <c r="F7" s="676"/>
      <c r="G7" s="675"/>
      <c r="H7" s="675" t="s">
        <v>72</v>
      </c>
      <c r="I7" s="675" t="s">
        <v>72</v>
      </c>
      <c r="J7" s="675" t="s">
        <v>81</v>
      </c>
      <c r="K7" s="675" t="s">
        <v>72</v>
      </c>
      <c r="L7" s="675" t="s">
        <v>96</v>
      </c>
      <c r="M7" s="675"/>
      <c r="N7" s="675" t="s">
        <v>72</v>
      </c>
      <c r="O7" s="675" t="s">
        <v>72</v>
      </c>
      <c r="P7" s="675"/>
      <c r="Q7" s="675"/>
      <c r="R7" s="675"/>
      <c r="S7" s="675" t="s">
        <v>81</v>
      </c>
      <c r="T7" s="675" t="s">
        <v>72</v>
      </c>
      <c r="U7" s="675" t="s">
        <v>96</v>
      </c>
      <c r="V7" s="675" t="s">
        <v>72</v>
      </c>
      <c r="W7" s="675" t="s">
        <v>72</v>
      </c>
      <c r="X7" s="675" t="s">
        <v>72</v>
      </c>
      <c r="Y7" s="675" t="s">
        <v>72</v>
      </c>
      <c r="Z7" s="675"/>
      <c r="AA7" s="675" t="s">
        <v>72</v>
      </c>
      <c r="AB7" s="675" t="s">
        <v>72</v>
      </c>
      <c r="AC7" s="675"/>
      <c r="AD7" s="675"/>
      <c r="AE7" s="675" t="s">
        <v>72</v>
      </c>
      <c r="AF7" s="675"/>
      <c r="AG7" s="675" t="s">
        <v>81</v>
      </c>
      <c r="AH7" s="675"/>
      <c r="AI7" s="675" t="s">
        <v>72</v>
      </c>
      <c r="AJ7" s="691" t="s">
        <v>72</v>
      </c>
      <c r="AK7" s="678"/>
      <c r="AL7" s="678"/>
      <c r="AM7" s="678"/>
      <c r="AN7" s="678"/>
      <c r="AO7" s="678"/>
      <c r="AP7" s="678"/>
      <c r="AQ7" s="694"/>
      <c r="AR7" s="678"/>
      <c r="AS7" s="678"/>
      <c r="AT7" s="678"/>
      <c r="AU7" s="678"/>
      <c r="AV7" s="678"/>
      <c r="AW7" s="678"/>
      <c r="AX7" s="678"/>
      <c r="AY7" s="678"/>
      <c r="AZ7" s="678"/>
      <c r="BA7" s="678"/>
      <c r="BB7" s="678"/>
    </row>
    <row r="8" spans="1:54" s="34" customFormat="1">
      <c r="A8" s="101" t="s">
        <v>62</v>
      </c>
      <c r="B8" s="103"/>
      <c r="C8" s="680">
        <v>36683</v>
      </c>
      <c r="D8" s="680">
        <v>36790</v>
      </c>
      <c r="E8" s="680">
        <v>30084</v>
      </c>
      <c r="F8" s="681">
        <v>30115</v>
      </c>
      <c r="G8" s="680">
        <v>37897</v>
      </c>
      <c r="H8" s="680">
        <v>36353</v>
      </c>
      <c r="I8" s="680">
        <v>36353</v>
      </c>
      <c r="J8" s="680">
        <v>30084</v>
      </c>
      <c r="K8" s="680">
        <v>36789</v>
      </c>
      <c r="L8" s="680">
        <v>32925</v>
      </c>
      <c r="M8" s="680">
        <v>39444</v>
      </c>
      <c r="N8" s="680">
        <v>36796</v>
      </c>
      <c r="O8" s="680">
        <v>36796</v>
      </c>
      <c r="P8" s="680">
        <v>37817</v>
      </c>
      <c r="Q8" s="680">
        <v>39194</v>
      </c>
      <c r="R8" s="680">
        <v>37609</v>
      </c>
      <c r="S8" s="680">
        <v>30084</v>
      </c>
      <c r="T8" s="680">
        <v>35341</v>
      </c>
      <c r="U8" s="680">
        <v>32734</v>
      </c>
      <c r="V8" s="680">
        <v>36432</v>
      </c>
      <c r="W8" s="680">
        <v>36902</v>
      </c>
      <c r="X8" s="680">
        <v>36887</v>
      </c>
      <c r="Y8" s="680">
        <v>36922</v>
      </c>
      <c r="Z8" s="680">
        <v>40865</v>
      </c>
      <c r="AA8" s="680">
        <v>36657</v>
      </c>
      <c r="AB8" s="680">
        <v>36796</v>
      </c>
      <c r="AC8" s="680">
        <v>40178</v>
      </c>
      <c r="AD8" s="680">
        <v>40178</v>
      </c>
      <c r="AE8" s="680">
        <v>36509</v>
      </c>
      <c r="AF8" s="680">
        <v>37650</v>
      </c>
      <c r="AG8" s="680">
        <v>30084</v>
      </c>
      <c r="AH8" s="680">
        <v>37798</v>
      </c>
      <c r="AI8" s="680">
        <v>35306</v>
      </c>
      <c r="AJ8" s="692">
        <v>36713</v>
      </c>
      <c r="AK8" s="680">
        <v>41520</v>
      </c>
      <c r="AL8" s="680">
        <v>41515</v>
      </c>
      <c r="AM8" s="680">
        <v>41520</v>
      </c>
      <c r="AN8" s="680">
        <v>41515</v>
      </c>
      <c r="AO8" s="680">
        <v>41269</v>
      </c>
      <c r="AP8" s="680">
        <v>41269</v>
      </c>
      <c r="AQ8" s="692">
        <v>41515</v>
      </c>
      <c r="AR8" s="680">
        <v>41515</v>
      </c>
      <c r="AS8" s="680">
        <v>41520</v>
      </c>
      <c r="AT8" s="680">
        <v>41546</v>
      </c>
      <c r="AU8" s="680">
        <v>41515</v>
      </c>
      <c r="AV8" s="680">
        <v>41520</v>
      </c>
      <c r="AW8" s="680">
        <v>41515</v>
      </c>
      <c r="AX8" s="680">
        <v>41520</v>
      </c>
      <c r="AY8" s="680">
        <v>41515</v>
      </c>
      <c r="AZ8" s="680">
        <v>42618</v>
      </c>
      <c r="BA8" s="680">
        <v>41515</v>
      </c>
      <c r="BB8" s="680">
        <v>41522</v>
      </c>
    </row>
    <row r="9" spans="1:54" s="34" customFormat="1">
      <c r="A9" s="101" t="s">
        <v>63</v>
      </c>
      <c r="B9" s="103"/>
      <c r="C9" s="675" t="s">
        <v>73</v>
      </c>
      <c r="D9" s="675" t="s">
        <v>73</v>
      </c>
      <c r="E9" s="675" t="s">
        <v>511</v>
      </c>
      <c r="F9" s="676"/>
      <c r="G9" s="675">
        <v>25</v>
      </c>
      <c r="H9" s="675" t="s">
        <v>73</v>
      </c>
      <c r="I9" s="675" t="s">
        <v>73</v>
      </c>
      <c r="J9" s="675" t="s">
        <v>82</v>
      </c>
      <c r="K9" s="675" t="s">
        <v>73</v>
      </c>
      <c r="L9" s="675" t="s">
        <v>82</v>
      </c>
      <c r="M9" s="675">
        <v>25</v>
      </c>
      <c r="N9" s="675" t="s">
        <v>73</v>
      </c>
      <c r="O9" s="675" t="s">
        <v>73</v>
      </c>
      <c r="P9" s="675">
        <v>25</v>
      </c>
      <c r="Q9" s="675">
        <v>25</v>
      </c>
      <c r="R9" s="675">
        <v>25</v>
      </c>
      <c r="S9" s="675" t="s">
        <v>82</v>
      </c>
      <c r="T9" s="675" t="s">
        <v>73</v>
      </c>
      <c r="U9" s="675" t="s">
        <v>511</v>
      </c>
      <c r="V9" s="675" t="s">
        <v>73</v>
      </c>
      <c r="W9" s="675" t="s">
        <v>73</v>
      </c>
      <c r="X9" s="675" t="s">
        <v>73</v>
      </c>
      <c r="Y9" s="675" t="s">
        <v>73</v>
      </c>
      <c r="Z9" s="675"/>
      <c r="AA9" s="675" t="s">
        <v>73</v>
      </c>
      <c r="AB9" s="675" t="s">
        <v>73</v>
      </c>
      <c r="AC9" s="675"/>
      <c r="AD9" s="675"/>
      <c r="AE9" s="675" t="s">
        <v>73</v>
      </c>
      <c r="AF9" s="675"/>
      <c r="AG9" s="675" t="s">
        <v>82</v>
      </c>
      <c r="AH9" s="675">
        <v>25</v>
      </c>
      <c r="AI9" s="675" t="s">
        <v>73</v>
      </c>
      <c r="AJ9" s="691" t="s">
        <v>73</v>
      </c>
      <c r="AK9" s="678"/>
      <c r="AL9" s="678"/>
      <c r="AM9" s="678"/>
      <c r="AN9" s="678"/>
      <c r="AO9" s="678"/>
      <c r="AP9" s="678"/>
      <c r="AQ9" s="694"/>
      <c r="AR9" s="678"/>
      <c r="AS9" s="678"/>
      <c r="AT9" s="678"/>
      <c r="AU9" s="678"/>
      <c r="AV9" s="678"/>
      <c r="AW9" s="678" t="s">
        <v>511</v>
      </c>
      <c r="AX9" s="678" t="s">
        <v>511</v>
      </c>
      <c r="AY9" s="678" t="s">
        <v>511</v>
      </c>
      <c r="AZ9" s="678" t="s">
        <v>511</v>
      </c>
      <c r="BA9" s="678" t="s">
        <v>511</v>
      </c>
      <c r="BB9" s="678" t="s">
        <v>511</v>
      </c>
    </row>
    <row r="10" spans="1:54" s="34" customFormat="1">
      <c r="A10" s="101" t="s">
        <v>64</v>
      </c>
      <c r="B10" s="103"/>
      <c r="C10" s="682">
        <v>45814</v>
      </c>
      <c r="D10" s="682">
        <v>45921</v>
      </c>
      <c r="E10" s="682">
        <v>44864</v>
      </c>
      <c r="F10" s="676"/>
      <c r="G10" s="682">
        <v>47029</v>
      </c>
      <c r="H10" s="682">
        <v>45485</v>
      </c>
      <c r="I10" s="682">
        <v>45485</v>
      </c>
      <c r="J10" s="682">
        <v>44681</v>
      </c>
      <c r="K10" s="682">
        <v>45920</v>
      </c>
      <c r="L10" s="682">
        <v>47664</v>
      </c>
      <c r="M10" s="682">
        <v>48576</v>
      </c>
      <c r="N10" s="682">
        <v>45927</v>
      </c>
      <c r="O10" s="682">
        <v>45927</v>
      </c>
      <c r="P10" s="682">
        <v>46949</v>
      </c>
      <c r="Q10" s="682">
        <v>48326</v>
      </c>
      <c r="R10" s="682">
        <v>46740</v>
      </c>
      <c r="S10" s="682">
        <v>44681</v>
      </c>
      <c r="T10" s="682">
        <v>44561</v>
      </c>
      <c r="U10" s="682">
        <v>47299</v>
      </c>
      <c r="V10" s="682">
        <v>43737</v>
      </c>
      <c r="W10" s="682">
        <v>46033</v>
      </c>
      <c r="X10" s="682">
        <v>46018</v>
      </c>
      <c r="Y10" s="682">
        <v>46053</v>
      </c>
      <c r="Z10" s="682"/>
      <c r="AA10" s="682">
        <v>45786</v>
      </c>
      <c r="AB10" s="682">
        <v>45927</v>
      </c>
      <c r="AC10" s="682"/>
      <c r="AD10" s="682"/>
      <c r="AE10" s="682">
        <v>45641</v>
      </c>
      <c r="AF10" s="682"/>
      <c r="AG10" s="682">
        <v>44742</v>
      </c>
      <c r="AH10" s="682">
        <v>46930</v>
      </c>
      <c r="AI10" s="682">
        <v>44377</v>
      </c>
      <c r="AJ10" s="693">
        <v>45844</v>
      </c>
      <c r="AK10" s="678"/>
      <c r="AL10" s="678"/>
      <c r="AM10" s="678"/>
      <c r="AN10" s="678"/>
      <c r="AO10" s="678"/>
      <c r="AP10" s="678"/>
      <c r="AQ10" s="694"/>
      <c r="AR10" s="678"/>
      <c r="AS10" s="678"/>
      <c r="AT10" s="678"/>
      <c r="AU10" s="678"/>
      <c r="AV10" s="678"/>
      <c r="AW10" s="678"/>
      <c r="AX10" s="678"/>
      <c r="AY10" s="678"/>
      <c r="AZ10" s="678"/>
      <c r="BA10" s="678"/>
      <c r="BB10" s="678"/>
    </row>
    <row r="11" spans="1:54" s="34" customFormat="1">
      <c r="A11" s="101" t="s">
        <v>65</v>
      </c>
      <c r="B11" s="103"/>
      <c r="C11" s="675" t="s">
        <v>74</v>
      </c>
      <c r="D11" s="675" t="s">
        <v>74</v>
      </c>
      <c r="E11" s="675" t="s">
        <v>74</v>
      </c>
      <c r="F11" s="676"/>
      <c r="G11" s="677" t="s">
        <v>74</v>
      </c>
      <c r="H11" s="675" t="s">
        <v>74</v>
      </c>
      <c r="I11" s="675" t="s">
        <v>74</v>
      </c>
      <c r="J11" s="675" t="s">
        <v>74</v>
      </c>
      <c r="K11" s="675" t="s">
        <v>74</v>
      </c>
      <c r="L11" s="675" t="s">
        <v>74</v>
      </c>
      <c r="M11" s="677" t="s">
        <v>74</v>
      </c>
      <c r="N11" s="675" t="s">
        <v>74</v>
      </c>
      <c r="O11" s="675" t="s">
        <v>74</v>
      </c>
      <c r="P11" s="677" t="s">
        <v>74</v>
      </c>
      <c r="Q11" s="677" t="s">
        <v>74</v>
      </c>
      <c r="R11" s="677" t="s">
        <v>74</v>
      </c>
      <c r="S11" s="675" t="s">
        <v>74</v>
      </c>
      <c r="T11" s="675" t="s">
        <v>74</v>
      </c>
      <c r="U11" s="675" t="s">
        <v>74</v>
      </c>
      <c r="V11" s="675" t="s">
        <v>74</v>
      </c>
      <c r="W11" s="675" t="s">
        <v>74</v>
      </c>
      <c r="X11" s="675" t="s">
        <v>74</v>
      </c>
      <c r="Y11" s="675" t="s">
        <v>74</v>
      </c>
      <c r="Z11" s="675"/>
      <c r="AA11" s="675" t="s">
        <v>74</v>
      </c>
      <c r="AB11" s="675" t="s">
        <v>74</v>
      </c>
      <c r="AC11" s="675"/>
      <c r="AD11" s="675"/>
      <c r="AE11" s="675" t="s">
        <v>74</v>
      </c>
      <c r="AF11" s="675"/>
      <c r="AG11" s="675" t="s">
        <v>74</v>
      </c>
      <c r="AH11" s="675" t="s">
        <v>74</v>
      </c>
      <c r="AI11" s="675" t="s">
        <v>74</v>
      </c>
      <c r="AJ11" s="691" t="s">
        <v>74</v>
      </c>
      <c r="AK11" s="678"/>
      <c r="AL11" s="678"/>
      <c r="AM11" s="678"/>
      <c r="AN11" s="678"/>
      <c r="AO11" s="678"/>
      <c r="AP11" s="678"/>
      <c r="AQ11" s="694"/>
      <c r="AR11" s="678"/>
      <c r="AS11" s="678"/>
      <c r="AT11" s="678"/>
      <c r="AU11" s="678"/>
      <c r="AV11" s="678"/>
      <c r="AW11" s="678"/>
      <c r="AX11" s="678"/>
      <c r="AY11" s="678"/>
      <c r="AZ11" s="678"/>
      <c r="BA11" s="678"/>
      <c r="BB11" s="678"/>
    </row>
    <row r="12" spans="1:54" s="34" customFormat="1">
      <c r="A12" s="101" t="s">
        <v>66</v>
      </c>
      <c r="B12" s="103"/>
      <c r="C12" s="675" t="s">
        <v>75</v>
      </c>
      <c r="D12" s="675" t="s">
        <v>75</v>
      </c>
      <c r="E12" s="675" t="s">
        <v>83</v>
      </c>
      <c r="F12" s="676" t="s">
        <v>75</v>
      </c>
      <c r="G12" s="677" t="s">
        <v>75</v>
      </c>
      <c r="H12" s="675" t="s">
        <v>75</v>
      </c>
      <c r="I12" s="675" t="s">
        <v>75</v>
      </c>
      <c r="J12" s="675" t="s">
        <v>83</v>
      </c>
      <c r="K12" s="675" t="s">
        <v>75</v>
      </c>
      <c r="L12" s="675" t="s">
        <v>97</v>
      </c>
      <c r="M12" s="677" t="s">
        <v>75</v>
      </c>
      <c r="N12" s="675" t="s">
        <v>75</v>
      </c>
      <c r="O12" s="675" t="s">
        <v>75</v>
      </c>
      <c r="P12" s="677" t="s">
        <v>75</v>
      </c>
      <c r="Q12" s="677" t="s">
        <v>75</v>
      </c>
      <c r="R12" s="677" t="s">
        <v>75</v>
      </c>
      <c r="S12" s="675" t="s">
        <v>83</v>
      </c>
      <c r="T12" s="675" t="s">
        <v>75</v>
      </c>
      <c r="U12" s="675" t="s">
        <v>97</v>
      </c>
      <c r="V12" s="675" t="s">
        <v>75</v>
      </c>
      <c r="W12" s="675" t="s">
        <v>75</v>
      </c>
      <c r="X12" s="675" t="s">
        <v>75</v>
      </c>
      <c r="Y12" s="675" t="s">
        <v>75</v>
      </c>
      <c r="Z12" s="675" t="s">
        <v>75</v>
      </c>
      <c r="AA12" s="675" t="s">
        <v>75</v>
      </c>
      <c r="AB12" s="675" t="s">
        <v>75</v>
      </c>
      <c r="AC12" s="675" t="s">
        <v>75</v>
      </c>
      <c r="AD12" s="675" t="s">
        <v>75</v>
      </c>
      <c r="AE12" s="675" t="s">
        <v>75</v>
      </c>
      <c r="AF12" s="677" t="s">
        <v>75</v>
      </c>
      <c r="AG12" s="675" t="s">
        <v>83</v>
      </c>
      <c r="AH12" s="677" t="s">
        <v>75</v>
      </c>
      <c r="AI12" s="675" t="s">
        <v>75</v>
      </c>
      <c r="AJ12" s="691" t="s">
        <v>75</v>
      </c>
      <c r="AK12" s="678" t="s">
        <v>75</v>
      </c>
      <c r="AL12" s="678" t="s">
        <v>75</v>
      </c>
      <c r="AM12" s="678" t="s">
        <v>75</v>
      </c>
      <c r="AN12" s="678" t="s">
        <v>75</v>
      </c>
      <c r="AO12" s="678" t="s">
        <v>75</v>
      </c>
      <c r="AP12" s="678" t="s">
        <v>75</v>
      </c>
      <c r="AQ12" s="694" t="s">
        <v>75</v>
      </c>
      <c r="AR12" s="678" t="s">
        <v>75</v>
      </c>
      <c r="AS12" s="678" t="s">
        <v>75</v>
      </c>
      <c r="AT12" s="678" t="s">
        <v>75</v>
      </c>
      <c r="AU12" s="678" t="s">
        <v>75</v>
      </c>
      <c r="AV12" s="678" t="s">
        <v>75</v>
      </c>
      <c r="AW12" s="678" t="s">
        <v>75</v>
      </c>
      <c r="AX12" s="678" t="s">
        <v>75</v>
      </c>
      <c r="AY12" s="678" t="s">
        <v>75</v>
      </c>
      <c r="AZ12" s="678" t="s">
        <v>75</v>
      </c>
      <c r="BA12" s="678" t="s">
        <v>75</v>
      </c>
      <c r="BB12" s="678" t="s">
        <v>75</v>
      </c>
    </row>
    <row r="13" spans="1:54" s="34" customFormat="1">
      <c r="A13" s="101" t="s">
        <v>4</v>
      </c>
      <c r="B13" s="103"/>
      <c r="C13" s="678"/>
      <c r="D13" s="675"/>
      <c r="E13" s="678"/>
      <c r="F13" s="676"/>
      <c r="G13" s="678"/>
      <c r="H13" s="678"/>
      <c r="I13" s="678"/>
      <c r="J13" s="678"/>
      <c r="K13" s="678"/>
      <c r="L13" s="675" t="s">
        <v>98</v>
      </c>
      <c r="M13" s="675"/>
      <c r="N13" s="678"/>
      <c r="O13" s="678"/>
      <c r="P13" s="678"/>
      <c r="Q13" s="678"/>
      <c r="R13" s="678"/>
      <c r="S13" s="678"/>
      <c r="T13" s="678"/>
      <c r="U13" s="675" t="s">
        <v>111</v>
      </c>
      <c r="V13" s="678"/>
      <c r="W13" s="678"/>
      <c r="X13" s="678"/>
      <c r="Y13" s="678"/>
      <c r="Z13" s="678"/>
      <c r="AA13" s="678"/>
      <c r="AB13" s="678"/>
      <c r="AC13" s="678"/>
      <c r="AD13" s="678"/>
      <c r="AE13" s="675" t="s">
        <v>126</v>
      </c>
      <c r="AF13" s="675"/>
      <c r="AG13" s="678"/>
      <c r="AH13" s="678"/>
      <c r="AI13" s="678"/>
      <c r="AJ13" s="694"/>
      <c r="AK13" s="678"/>
      <c r="AL13" s="678"/>
      <c r="AM13" s="678"/>
      <c r="AN13" s="678"/>
      <c r="AO13" s="678"/>
      <c r="AP13" s="678"/>
      <c r="AQ13" s="694"/>
      <c r="AR13" s="678"/>
      <c r="AS13" s="678"/>
      <c r="AT13" s="678"/>
      <c r="AU13" s="678"/>
      <c r="AV13" s="678"/>
      <c r="AW13" s="678"/>
      <c r="AX13" s="678"/>
      <c r="AY13" s="678"/>
      <c r="AZ13" s="678"/>
      <c r="BA13" s="678"/>
      <c r="BB13" s="678"/>
    </row>
    <row r="14" spans="1:54" s="34" customFormat="1">
      <c r="A14" s="101" t="s">
        <v>67</v>
      </c>
      <c r="B14" s="103"/>
      <c r="C14" s="675" t="s">
        <v>76</v>
      </c>
      <c r="D14" s="675" t="s">
        <v>76</v>
      </c>
      <c r="E14" s="675" t="s">
        <v>84</v>
      </c>
      <c r="F14" s="676"/>
      <c r="G14" s="677" t="s">
        <v>76</v>
      </c>
      <c r="H14" s="675" t="s">
        <v>76</v>
      </c>
      <c r="I14" s="675" t="s">
        <v>76</v>
      </c>
      <c r="J14" s="675" t="s">
        <v>84</v>
      </c>
      <c r="K14" s="675" t="s">
        <v>84</v>
      </c>
      <c r="L14" s="675" t="s">
        <v>13</v>
      </c>
      <c r="M14" s="677" t="s">
        <v>13</v>
      </c>
      <c r="N14" s="675" t="s">
        <v>76</v>
      </c>
      <c r="O14" s="675" t="s">
        <v>76</v>
      </c>
      <c r="P14" s="677" t="s">
        <v>76</v>
      </c>
      <c r="Q14" s="677" t="s">
        <v>76</v>
      </c>
      <c r="R14" s="677" t="s">
        <v>76</v>
      </c>
      <c r="S14" s="675" t="s">
        <v>105</v>
      </c>
      <c r="T14" s="675" t="s">
        <v>84</v>
      </c>
      <c r="U14" s="675" t="s">
        <v>13</v>
      </c>
      <c r="V14" s="675" t="s">
        <v>76</v>
      </c>
      <c r="W14" s="675" t="s">
        <v>84</v>
      </c>
      <c r="X14" s="675" t="s">
        <v>84</v>
      </c>
      <c r="Y14" s="675" t="s">
        <v>84</v>
      </c>
      <c r="Z14" s="675"/>
      <c r="AA14" s="675" t="s">
        <v>84</v>
      </c>
      <c r="AB14" s="675" t="s">
        <v>84</v>
      </c>
      <c r="AC14" s="675"/>
      <c r="AD14" s="675"/>
      <c r="AE14" s="675" t="s">
        <v>76</v>
      </c>
      <c r="AF14" s="675" t="s">
        <v>76</v>
      </c>
      <c r="AG14" s="675" t="s">
        <v>84</v>
      </c>
      <c r="AH14" s="677" t="s">
        <v>76</v>
      </c>
      <c r="AI14" s="675" t="s">
        <v>84</v>
      </c>
      <c r="AJ14" s="691" t="s">
        <v>76</v>
      </c>
      <c r="AK14" s="678"/>
      <c r="AL14" s="678"/>
      <c r="AM14" s="678"/>
      <c r="AN14" s="678"/>
      <c r="AO14" s="678"/>
      <c r="AP14" s="678"/>
      <c r="AQ14" s="694"/>
      <c r="AR14" s="678"/>
      <c r="AS14" s="678"/>
      <c r="AT14" s="678"/>
      <c r="AU14" s="678"/>
      <c r="AV14" s="678"/>
      <c r="AW14" s="678"/>
      <c r="AX14" s="678"/>
      <c r="AY14" s="678"/>
      <c r="AZ14" s="678"/>
      <c r="BA14" s="678"/>
      <c r="BB14" s="678"/>
    </row>
    <row r="15" spans="1:54" s="34" customFormat="1">
      <c r="A15" s="101" t="s">
        <v>68</v>
      </c>
      <c r="B15" s="106">
        <f>SUM(C15:BB15)</f>
        <v>51500</v>
      </c>
      <c r="C15" s="675">
        <v>35</v>
      </c>
      <c r="D15" s="675">
        <v>490</v>
      </c>
      <c r="E15" s="675">
        <v>500</v>
      </c>
      <c r="F15" s="676">
        <v>300</v>
      </c>
      <c r="G15" s="675">
        <v>500</v>
      </c>
      <c r="H15" s="675">
        <v>200</v>
      </c>
      <c r="I15" s="675">
        <v>300</v>
      </c>
      <c r="J15" s="675">
        <v>1250</v>
      </c>
      <c r="K15" s="675">
        <v>250</v>
      </c>
      <c r="L15" s="675">
        <v>5000</v>
      </c>
      <c r="M15" s="675">
        <v>5000</v>
      </c>
      <c r="N15" s="675">
        <v>500</v>
      </c>
      <c r="O15" s="675">
        <v>700</v>
      </c>
      <c r="P15" s="675">
        <v>530</v>
      </c>
      <c r="Q15" s="675">
        <v>38</v>
      </c>
      <c r="R15" s="675">
        <v>100</v>
      </c>
      <c r="S15" s="675">
        <v>6000</v>
      </c>
      <c r="T15" s="675">
        <v>500</v>
      </c>
      <c r="U15" s="675">
        <v>0</v>
      </c>
      <c r="V15" s="675">
        <v>300</v>
      </c>
      <c r="W15" s="675">
        <v>400</v>
      </c>
      <c r="X15" s="675">
        <v>21</v>
      </c>
      <c r="Y15" s="675">
        <v>75</v>
      </c>
      <c r="Z15" s="675">
        <v>200</v>
      </c>
      <c r="AA15" s="675">
        <v>350</v>
      </c>
      <c r="AB15" s="675">
        <v>185</v>
      </c>
      <c r="AC15" s="675">
        <v>217</v>
      </c>
      <c r="AD15" s="675">
        <v>83</v>
      </c>
      <c r="AE15" s="675">
        <v>43</v>
      </c>
      <c r="AF15" s="675">
        <v>15</v>
      </c>
      <c r="AG15" s="675">
        <v>100</v>
      </c>
      <c r="AH15" s="675">
        <v>500</v>
      </c>
      <c r="AI15" s="675">
        <v>20</v>
      </c>
      <c r="AJ15" s="691">
        <v>100</v>
      </c>
      <c r="AK15" s="678">
        <v>400</v>
      </c>
      <c r="AL15" s="678">
        <v>200</v>
      </c>
      <c r="AM15" s="678">
        <v>30</v>
      </c>
      <c r="AN15" s="678">
        <v>4683.5</v>
      </c>
      <c r="AO15" s="678">
        <v>2000</v>
      </c>
      <c r="AP15" s="678">
        <v>5412.5</v>
      </c>
      <c r="AQ15" s="694">
        <v>50</v>
      </c>
      <c r="AR15" s="678">
        <v>140</v>
      </c>
      <c r="AS15" s="678">
        <v>12000</v>
      </c>
      <c r="AT15" s="678">
        <v>62</v>
      </c>
      <c r="AU15" s="678">
        <v>100</v>
      </c>
      <c r="AV15" s="678">
        <v>400</v>
      </c>
      <c r="AW15" s="678">
        <v>330</v>
      </c>
      <c r="AX15" s="678">
        <v>15</v>
      </c>
      <c r="AY15" s="678">
        <v>500</v>
      </c>
      <c r="AZ15" s="678">
        <v>250</v>
      </c>
      <c r="BA15" s="678">
        <v>25</v>
      </c>
      <c r="BB15" s="678">
        <v>100</v>
      </c>
    </row>
    <row r="16" spans="1:54" s="38" customFormat="1" ht="184.8">
      <c r="A16" s="37" t="s">
        <v>69</v>
      </c>
      <c r="B16" s="104"/>
      <c r="C16" s="683"/>
      <c r="D16" s="684" t="s">
        <v>79</v>
      </c>
      <c r="E16" s="684" t="s">
        <v>85</v>
      </c>
      <c r="F16" s="685"/>
      <c r="G16" s="684"/>
      <c r="H16" s="683"/>
      <c r="I16" s="683"/>
      <c r="J16" s="684" t="s">
        <v>90</v>
      </c>
      <c r="K16" s="684" t="s">
        <v>93</v>
      </c>
      <c r="L16" s="684" t="s">
        <v>152</v>
      </c>
      <c r="M16" s="684" t="s">
        <v>152</v>
      </c>
      <c r="N16" s="684" t="s">
        <v>101</v>
      </c>
      <c r="O16" s="684" t="s">
        <v>101</v>
      </c>
      <c r="P16" s="684" t="s">
        <v>101</v>
      </c>
      <c r="Q16" s="684"/>
      <c r="R16" s="684"/>
      <c r="S16" s="684" t="s">
        <v>106</v>
      </c>
      <c r="T16" s="683"/>
      <c r="U16" s="684" t="s">
        <v>151</v>
      </c>
      <c r="V16" s="683"/>
      <c r="W16" s="683"/>
      <c r="X16" s="684" t="s">
        <v>113</v>
      </c>
      <c r="Y16" s="683"/>
      <c r="Z16" s="683"/>
      <c r="AA16" s="683"/>
      <c r="AB16" s="683"/>
      <c r="AC16" s="683"/>
      <c r="AD16" s="683"/>
      <c r="AE16" s="684" t="s">
        <v>127</v>
      </c>
      <c r="AF16" s="684"/>
      <c r="AG16" s="684" t="s">
        <v>130</v>
      </c>
      <c r="AH16" s="684"/>
      <c r="AI16" s="683"/>
      <c r="AJ16" s="695"/>
      <c r="AK16" s="683"/>
      <c r="AL16" s="683"/>
      <c r="AM16" s="683"/>
      <c r="AN16" s="683"/>
      <c r="AO16" s="683"/>
      <c r="AP16" s="683"/>
      <c r="AQ16" s="695"/>
      <c r="AR16" s="683"/>
      <c r="AS16" s="683"/>
      <c r="AT16" s="683"/>
      <c r="AU16" s="683"/>
      <c r="AV16" s="683"/>
      <c r="AW16" s="683"/>
      <c r="AX16" s="683"/>
      <c r="AY16" s="683"/>
      <c r="AZ16" s="683"/>
      <c r="BA16" s="683"/>
      <c r="BB16" s="683"/>
    </row>
    <row r="18" spans="1:54">
      <c r="A18" s="7" t="s">
        <v>146</v>
      </c>
    </row>
    <row r="20" spans="1:54" s="117" customFormat="1">
      <c r="A20" s="7" t="s">
        <v>144</v>
      </c>
      <c r="B20" s="106">
        <f>SUM(C20:AV20)</f>
        <v>6951.6479999999992</v>
      </c>
      <c r="C20" s="117">
        <f>SUM(C27:C38)</f>
        <v>30.83</v>
      </c>
      <c r="D20" s="117">
        <f>SUM(D27:D38)</f>
        <v>168.78</v>
      </c>
      <c r="E20" s="117">
        <f>SUM(E27:E38)</f>
        <v>168.78</v>
      </c>
      <c r="F20" s="117">
        <f t="shared" ref="F20:AD20" si="0">SUM(F27:F38)</f>
        <v>168.78</v>
      </c>
      <c r="G20" s="117">
        <f t="shared" si="0"/>
        <v>168.78</v>
      </c>
      <c r="H20" s="117">
        <f t="shared" si="0"/>
        <v>54.7</v>
      </c>
      <c r="I20" s="117">
        <f t="shared" si="0"/>
        <v>0</v>
      </c>
      <c r="J20" s="117">
        <f t="shared" si="0"/>
        <v>1250</v>
      </c>
      <c r="K20" s="117">
        <f>SUM(K27:K38)</f>
        <v>4.4219999999999988</v>
      </c>
      <c r="L20" s="117">
        <f>SUM(L27:L38)</f>
        <v>0</v>
      </c>
      <c r="M20" s="117">
        <f>SUM(M27:M38)</f>
        <v>1267.306</v>
      </c>
      <c r="N20" s="117">
        <f t="shared" si="0"/>
        <v>107</v>
      </c>
      <c r="O20" s="117">
        <f t="shared" si="0"/>
        <v>150</v>
      </c>
      <c r="P20" s="117">
        <v>38</v>
      </c>
      <c r="Q20" s="117">
        <f t="shared" si="0"/>
        <v>35.909999999999997</v>
      </c>
      <c r="R20" s="117">
        <f t="shared" si="0"/>
        <v>89.9</v>
      </c>
      <c r="S20" s="117">
        <f t="shared" si="0"/>
        <v>365</v>
      </c>
      <c r="T20" s="117">
        <f t="shared" si="0"/>
        <v>7.8000000000000016</v>
      </c>
      <c r="U20" s="117">
        <f t="shared" si="0"/>
        <v>0</v>
      </c>
      <c r="V20" s="117">
        <f t="shared" si="0"/>
        <v>95.289999999999978</v>
      </c>
      <c r="W20" s="117">
        <f>SUM(W27:W38)</f>
        <v>211.29999999999995</v>
      </c>
      <c r="X20" s="117">
        <f t="shared" si="0"/>
        <v>21</v>
      </c>
      <c r="Y20" s="117">
        <f t="shared" si="0"/>
        <v>75</v>
      </c>
      <c r="Z20" s="117">
        <f t="shared" si="0"/>
        <v>0</v>
      </c>
      <c r="AA20" s="117">
        <f t="shared" si="0"/>
        <v>69</v>
      </c>
      <c r="AB20" s="117">
        <f t="shared" si="0"/>
        <v>0</v>
      </c>
      <c r="AC20" s="117">
        <f t="shared" si="0"/>
        <v>47.4</v>
      </c>
      <c r="AD20" s="117">
        <f t="shared" si="0"/>
        <v>0</v>
      </c>
      <c r="AE20" s="117">
        <f>SUM(AE27:AE38)</f>
        <v>43</v>
      </c>
      <c r="AF20" s="117">
        <f>SUM(AF27:AF38)</f>
        <v>15</v>
      </c>
      <c r="AG20" s="117">
        <f>SUM(AG27:AG38)</f>
        <v>100</v>
      </c>
      <c r="AH20" s="117">
        <f>SUM(AH27:AH38)</f>
        <v>355</v>
      </c>
      <c r="AI20" s="117">
        <f>SUM(AI27:AI38)</f>
        <v>19.649999999999999</v>
      </c>
      <c r="AJ20" s="689">
        <f t="shared" ref="AJ20:BB20" si="1">SUM(AJ27:AJ38)</f>
        <v>100</v>
      </c>
      <c r="AK20" s="117">
        <f t="shared" si="1"/>
        <v>400</v>
      </c>
      <c r="AL20" s="117">
        <f t="shared" si="1"/>
        <v>90</v>
      </c>
      <c r="AM20" s="117">
        <f t="shared" si="1"/>
        <v>16.32</v>
      </c>
      <c r="AN20" s="117">
        <f t="shared" si="1"/>
        <v>997</v>
      </c>
      <c r="AO20" s="117">
        <f t="shared" si="1"/>
        <v>0</v>
      </c>
      <c r="AP20" s="117">
        <f t="shared" si="1"/>
        <v>0</v>
      </c>
      <c r="AQ20" s="689">
        <f t="shared" si="1"/>
        <v>50</v>
      </c>
      <c r="AR20" s="117">
        <f t="shared" si="1"/>
        <v>87.22999999999999</v>
      </c>
      <c r="AS20" s="117">
        <f t="shared" si="1"/>
        <v>0</v>
      </c>
      <c r="AT20" s="117">
        <f t="shared" si="1"/>
        <v>53.47</v>
      </c>
      <c r="AU20" s="117">
        <f t="shared" si="1"/>
        <v>0</v>
      </c>
      <c r="AV20" s="117">
        <f t="shared" si="1"/>
        <v>30</v>
      </c>
      <c r="AW20" s="117">
        <f t="shared" si="1"/>
        <v>0</v>
      </c>
      <c r="AX20" s="117">
        <f t="shared" si="1"/>
        <v>0</v>
      </c>
      <c r="AY20" s="117">
        <f t="shared" si="1"/>
        <v>0</v>
      </c>
      <c r="AZ20" s="117">
        <f t="shared" si="1"/>
        <v>0</v>
      </c>
      <c r="BA20" s="117">
        <f t="shared" si="1"/>
        <v>0</v>
      </c>
      <c r="BB20" s="117">
        <f t="shared" si="1"/>
        <v>99.63000000000001</v>
      </c>
    </row>
    <row r="21" spans="1:54">
      <c r="A21" s="7"/>
      <c r="B21" s="106"/>
    </row>
    <row r="22" spans="1:54">
      <c r="A22" s="7" t="s">
        <v>143</v>
      </c>
      <c r="B22" s="106"/>
    </row>
    <row r="23" spans="1:54">
      <c r="A23" s="7"/>
      <c r="B23" s="106"/>
    </row>
    <row r="24" spans="1:54">
      <c r="A24" s="686">
        <v>42826</v>
      </c>
      <c r="B24" s="106">
        <f t="shared" ref="B24:B38" si="2">SUM(C24:BB24)</f>
        <v>442.80199999999996</v>
      </c>
      <c r="C24" s="12">
        <v>0</v>
      </c>
      <c r="D24" s="12">
        <v>21</v>
      </c>
      <c r="E24" s="12">
        <v>21</v>
      </c>
      <c r="F24" s="12">
        <v>21</v>
      </c>
      <c r="G24" s="12">
        <v>21</v>
      </c>
      <c r="H24" s="6">
        <v>6.1</v>
      </c>
      <c r="I24" s="12">
        <v>0</v>
      </c>
      <c r="J24" s="6">
        <v>70</v>
      </c>
      <c r="K24" s="6">
        <v>0.155</v>
      </c>
      <c r="L24" s="12">
        <v>0</v>
      </c>
      <c r="M24" s="12">
        <v>39.903999999999996</v>
      </c>
      <c r="N24" s="12">
        <v>51.6</v>
      </c>
      <c r="O24" s="12">
        <v>72.2</v>
      </c>
      <c r="P24" s="12">
        <v>54.7</v>
      </c>
      <c r="Q24" s="12">
        <v>0</v>
      </c>
      <c r="R24" s="12">
        <v>8.33</v>
      </c>
      <c r="S24" s="12">
        <v>0</v>
      </c>
      <c r="T24" s="12">
        <v>0</v>
      </c>
      <c r="U24" s="12">
        <v>0</v>
      </c>
      <c r="V24" s="12">
        <v>0</v>
      </c>
      <c r="W24" s="12">
        <v>4.4000000000000004</v>
      </c>
      <c r="X24" s="12">
        <v>0</v>
      </c>
      <c r="Y24" s="12">
        <v>9.6430000000000007</v>
      </c>
      <c r="Z24" s="12">
        <v>0</v>
      </c>
      <c r="AA24" s="12">
        <v>14.72</v>
      </c>
      <c r="AB24" s="12">
        <v>0</v>
      </c>
      <c r="AC24" s="12">
        <v>0</v>
      </c>
      <c r="AD24" s="12">
        <v>0</v>
      </c>
      <c r="AE24" s="12">
        <v>1</v>
      </c>
      <c r="AF24" s="12">
        <v>0</v>
      </c>
      <c r="AG24" s="12">
        <v>0</v>
      </c>
      <c r="AH24" s="12">
        <v>25</v>
      </c>
      <c r="AI24" s="12">
        <v>1.05</v>
      </c>
      <c r="AJ24" s="664">
        <v>0</v>
      </c>
      <c r="AK24" s="6">
        <v>0</v>
      </c>
      <c r="AL24" s="6">
        <v>0</v>
      </c>
      <c r="AM24" s="6">
        <v>0</v>
      </c>
      <c r="AN24" s="6">
        <v>0</v>
      </c>
      <c r="AO24" s="6">
        <v>0</v>
      </c>
      <c r="AP24" s="6">
        <v>0</v>
      </c>
      <c r="AQ24" s="666">
        <v>0</v>
      </c>
      <c r="AR24" s="6">
        <v>0</v>
      </c>
      <c r="AS24" s="6">
        <v>0</v>
      </c>
      <c r="AT24" s="6">
        <v>0</v>
      </c>
      <c r="AU24" s="6">
        <v>0</v>
      </c>
      <c r="AV24" s="6">
        <v>0</v>
      </c>
      <c r="AW24" s="6">
        <v>0</v>
      </c>
      <c r="AX24" s="6">
        <v>0</v>
      </c>
      <c r="AY24" s="6">
        <v>0</v>
      </c>
      <c r="AZ24" s="6">
        <v>0</v>
      </c>
      <c r="BA24" s="6">
        <v>0</v>
      </c>
      <c r="BB24" s="6">
        <v>0</v>
      </c>
    </row>
    <row r="25" spans="1:54">
      <c r="A25" s="686">
        <v>42856</v>
      </c>
      <c r="B25" s="106">
        <f t="shared" si="2"/>
        <v>401.35499999999996</v>
      </c>
      <c r="C25" s="12">
        <v>0</v>
      </c>
      <c r="D25" s="12">
        <v>14</v>
      </c>
      <c r="E25" s="12">
        <v>14</v>
      </c>
      <c r="F25" s="12">
        <v>14</v>
      </c>
      <c r="G25" s="12">
        <v>14</v>
      </c>
      <c r="H25" s="12">
        <v>0</v>
      </c>
      <c r="I25" s="12">
        <v>0</v>
      </c>
      <c r="J25" s="6">
        <v>70</v>
      </c>
      <c r="K25" s="6">
        <v>0.77200000000000002</v>
      </c>
      <c r="L25" s="12">
        <v>0</v>
      </c>
      <c r="M25" s="12">
        <v>45.551000000000002</v>
      </c>
      <c r="N25" s="12">
        <v>38.1</v>
      </c>
      <c r="O25" s="12">
        <v>53.3</v>
      </c>
      <c r="P25" s="12">
        <v>40.4</v>
      </c>
      <c r="Q25" s="12">
        <v>0</v>
      </c>
      <c r="R25" s="12">
        <v>8.33</v>
      </c>
      <c r="S25" s="12">
        <v>0</v>
      </c>
      <c r="T25" s="12">
        <v>0</v>
      </c>
      <c r="U25" s="12">
        <v>0</v>
      </c>
      <c r="V25" s="12">
        <v>0</v>
      </c>
      <c r="W25" s="12">
        <v>68.599999999999994</v>
      </c>
      <c r="X25" s="12">
        <v>0</v>
      </c>
      <c r="Y25" s="12">
        <v>11.532</v>
      </c>
      <c r="Z25" s="12">
        <v>0</v>
      </c>
      <c r="AA25" s="12">
        <v>0.87</v>
      </c>
      <c r="AB25" s="12">
        <v>0</v>
      </c>
      <c r="AC25" s="12">
        <v>0</v>
      </c>
      <c r="AD25" s="12">
        <v>0</v>
      </c>
      <c r="AE25" s="12">
        <v>2</v>
      </c>
      <c r="AF25" s="12">
        <v>3</v>
      </c>
      <c r="AG25" s="12">
        <v>0</v>
      </c>
      <c r="AH25" s="12">
        <v>0</v>
      </c>
      <c r="AI25" s="12">
        <v>2.9</v>
      </c>
      <c r="AJ25" s="664">
        <v>0</v>
      </c>
      <c r="AK25" s="6">
        <v>0</v>
      </c>
      <c r="AL25" s="6">
        <v>0</v>
      </c>
      <c r="AM25" s="6">
        <v>0</v>
      </c>
      <c r="AN25" s="6">
        <v>0</v>
      </c>
      <c r="AO25" s="6">
        <v>0</v>
      </c>
      <c r="AP25" s="6">
        <v>0</v>
      </c>
      <c r="AQ25" s="666">
        <v>0</v>
      </c>
      <c r="AR25" s="6">
        <v>0</v>
      </c>
      <c r="AS25" s="6">
        <v>0</v>
      </c>
      <c r="AT25" s="6">
        <v>0</v>
      </c>
      <c r="AU25" s="6">
        <v>0</v>
      </c>
      <c r="AV25" s="6">
        <v>0</v>
      </c>
      <c r="AW25" s="6">
        <v>0</v>
      </c>
      <c r="AX25" s="6">
        <v>0</v>
      </c>
      <c r="AY25" s="6">
        <v>0</v>
      </c>
      <c r="AZ25" s="6">
        <v>0</v>
      </c>
      <c r="BA25" s="6">
        <v>0</v>
      </c>
      <c r="BB25" s="6">
        <v>0</v>
      </c>
    </row>
    <row r="26" spans="1:54">
      <c r="A26" s="686">
        <v>42887</v>
      </c>
      <c r="B26" s="106">
        <f t="shared" si="2"/>
        <v>586.07900000000006</v>
      </c>
      <c r="C26" s="6">
        <v>4.22</v>
      </c>
      <c r="D26" s="12">
        <v>20</v>
      </c>
      <c r="E26" s="12">
        <v>20</v>
      </c>
      <c r="F26" s="12">
        <v>20</v>
      </c>
      <c r="G26" s="12">
        <v>20</v>
      </c>
      <c r="H26" s="12">
        <v>0</v>
      </c>
      <c r="I26" s="12">
        <v>0</v>
      </c>
      <c r="J26" s="6">
        <v>125</v>
      </c>
      <c r="K26" s="6">
        <v>0.874</v>
      </c>
      <c r="L26" s="12">
        <v>0</v>
      </c>
      <c r="M26" s="12">
        <v>85.823000000000008</v>
      </c>
      <c r="N26" s="12">
        <v>27.9</v>
      </c>
      <c r="O26" s="12">
        <v>39.1</v>
      </c>
      <c r="P26" s="12">
        <v>29.6</v>
      </c>
      <c r="Q26" s="12">
        <v>0</v>
      </c>
      <c r="R26" s="12">
        <v>8.33</v>
      </c>
      <c r="S26" s="12">
        <v>0</v>
      </c>
      <c r="T26" s="12">
        <v>0</v>
      </c>
      <c r="U26" s="12">
        <v>0</v>
      </c>
      <c r="V26" s="12">
        <v>0</v>
      </c>
      <c r="W26" s="12">
        <v>94.3</v>
      </c>
      <c r="X26" s="12">
        <v>0</v>
      </c>
      <c r="Y26" s="12">
        <v>13.231999999999999</v>
      </c>
      <c r="Z26" s="12">
        <v>0</v>
      </c>
      <c r="AA26" s="12">
        <v>2.23</v>
      </c>
      <c r="AB26" s="12">
        <v>0</v>
      </c>
      <c r="AC26" s="12">
        <v>0</v>
      </c>
      <c r="AD26" s="12">
        <v>0</v>
      </c>
      <c r="AE26" s="12">
        <v>5</v>
      </c>
      <c r="AF26" s="12">
        <v>3</v>
      </c>
      <c r="AG26" s="12">
        <v>64</v>
      </c>
      <c r="AH26" s="12">
        <v>0</v>
      </c>
      <c r="AI26" s="12">
        <v>3.47</v>
      </c>
      <c r="AJ26" s="664">
        <v>0</v>
      </c>
      <c r="AK26" s="6">
        <v>0</v>
      </c>
      <c r="AL26" s="6">
        <v>0</v>
      </c>
      <c r="AM26" s="6">
        <v>0</v>
      </c>
      <c r="AN26" s="6">
        <v>0</v>
      </c>
      <c r="AO26" s="6">
        <v>0</v>
      </c>
      <c r="AP26" s="6">
        <v>0</v>
      </c>
      <c r="AQ26" s="666">
        <v>0</v>
      </c>
      <c r="AR26" s="6">
        <v>0</v>
      </c>
      <c r="AS26" s="6">
        <v>0</v>
      </c>
      <c r="AT26" s="6">
        <v>0</v>
      </c>
      <c r="AU26" s="6">
        <v>0</v>
      </c>
      <c r="AV26" s="6">
        <v>0</v>
      </c>
      <c r="AW26" s="6">
        <v>0</v>
      </c>
      <c r="AX26" s="6">
        <v>0</v>
      </c>
      <c r="AY26" s="6">
        <v>0</v>
      </c>
      <c r="AZ26" s="6">
        <v>0</v>
      </c>
      <c r="BA26" s="6">
        <v>0</v>
      </c>
      <c r="BB26" s="6">
        <v>0</v>
      </c>
    </row>
    <row r="27" spans="1:54">
      <c r="A27" s="686">
        <v>42917</v>
      </c>
      <c r="B27" s="106">
        <f t="shared" si="2"/>
        <v>966.005</v>
      </c>
      <c r="C27" s="6">
        <v>10.01</v>
      </c>
      <c r="D27" s="12">
        <v>17.78</v>
      </c>
      <c r="E27" s="12">
        <v>17.78</v>
      </c>
      <c r="F27" s="12">
        <v>17.78</v>
      </c>
      <c r="G27" s="12">
        <v>17.78</v>
      </c>
      <c r="H27" s="6">
        <v>0</v>
      </c>
      <c r="I27" s="6">
        <v>0</v>
      </c>
      <c r="J27" s="6">
        <v>250</v>
      </c>
      <c r="K27" s="6">
        <v>0.85899999999999999</v>
      </c>
      <c r="L27" s="6">
        <v>0</v>
      </c>
      <c r="M27" s="6">
        <v>248.30600000000004</v>
      </c>
      <c r="N27" s="6">
        <v>12</v>
      </c>
      <c r="O27" s="6">
        <v>16</v>
      </c>
      <c r="P27" s="6">
        <v>12</v>
      </c>
      <c r="Q27" s="6">
        <v>19.86</v>
      </c>
      <c r="R27" s="6">
        <v>21.7</v>
      </c>
      <c r="S27" s="6">
        <v>50</v>
      </c>
      <c r="T27" s="6">
        <v>0.65</v>
      </c>
      <c r="U27" s="6">
        <v>0</v>
      </c>
      <c r="V27" s="666">
        <v>0</v>
      </c>
      <c r="W27" s="6">
        <v>42.7</v>
      </c>
      <c r="X27" s="6">
        <v>5.25</v>
      </c>
      <c r="Y27" s="6">
        <v>6.25</v>
      </c>
      <c r="Z27" s="6">
        <v>0</v>
      </c>
      <c r="AA27" s="6">
        <v>0</v>
      </c>
      <c r="AB27" s="6">
        <v>0</v>
      </c>
      <c r="AC27" s="6">
        <v>0</v>
      </c>
      <c r="AD27" s="6">
        <v>0</v>
      </c>
      <c r="AE27" s="6">
        <v>5</v>
      </c>
      <c r="AF27" s="6">
        <v>3</v>
      </c>
      <c r="AG27" s="6">
        <v>0</v>
      </c>
      <c r="AH27" s="6">
        <v>0</v>
      </c>
      <c r="AI27" s="6">
        <v>3.52</v>
      </c>
      <c r="AJ27" s="666">
        <v>0</v>
      </c>
      <c r="AK27" s="6">
        <v>0</v>
      </c>
      <c r="AL27" s="6">
        <v>20</v>
      </c>
      <c r="AM27" s="6">
        <v>4.3099999999999996</v>
      </c>
      <c r="AN27" s="6">
        <v>109</v>
      </c>
      <c r="AO27" s="6">
        <v>0</v>
      </c>
      <c r="AP27" s="6">
        <v>0</v>
      </c>
      <c r="AQ27" s="666">
        <v>0</v>
      </c>
      <c r="AR27" s="6">
        <v>25.3</v>
      </c>
      <c r="AS27" s="6">
        <v>0</v>
      </c>
      <c r="AT27" s="6">
        <v>0</v>
      </c>
      <c r="AU27" s="6">
        <v>0</v>
      </c>
      <c r="AV27" s="6">
        <v>5</v>
      </c>
      <c r="AW27" s="6">
        <v>0</v>
      </c>
      <c r="AX27" s="6">
        <v>0</v>
      </c>
      <c r="AY27" s="6">
        <v>0</v>
      </c>
      <c r="AZ27" s="6">
        <v>0</v>
      </c>
      <c r="BA27" s="6">
        <v>0</v>
      </c>
      <c r="BB27" s="6">
        <v>24.17</v>
      </c>
    </row>
    <row r="28" spans="1:54">
      <c r="A28" s="686">
        <v>42948</v>
      </c>
      <c r="B28" s="106">
        <f t="shared" si="2"/>
        <v>1235.5160000000001</v>
      </c>
      <c r="C28" s="6">
        <v>8.5500000000000007</v>
      </c>
      <c r="D28" s="12">
        <v>22</v>
      </c>
      <c r="E28" s="12">
        <v>22</v>
      </c>
      <c r="F28" s="12">
        <v>22</v>
      </c>
      <c r="G28" s="12">
        <v>22</v>
      </c>
      <c r="H28" s="6">
        <v>0</v>
      </c>
      <c r="I28" s="6">
        <v>0</v>
      </c>
      <c r="J28" s="6">
        <v>250</v>
      </c>
      <c r="K28" s="6">
        <v>0.65300000000000002</v>
      </c>
      <c r="L28" s="6">
        <v>0</v>
      </c>
      <c r="M28" s="6">
        <v>242.04299999999998</v>
      </c>
      <c r="N28" s="6">
        <v>12</v>
      </c>
      <c r="O28" s="6">
        <v>17</v>
      </c>
      <c r="P28" s="6">
        <v>13</v>
      </c>
      <c r="Q28" s="6">
        <v>16.05</v>
      </c>
      <c r="R28" s="6">
        <v>16.100000000000001</v>
      </c>
      <c r="S28" s="6">
        <v>50</v>
      </c>
      <c r="T28" s="6">
        <v>0.65</v>
      </c>
      <c r="U28" s="6">
        <v>0</v>
      </c>
      <c r="V28" s="666">
        <v>0</v>
      </c>
      <c r="W28" s="6">
        <v>47.6</v>
      </c>
      <c r="X28" s="6">
        <v>5.25</v>
      </c>
      <c r="Y28" s="6">
        <v>6.25</v>
      </c>
      <c r="Z28" s="6">
        <v>0</v>
      </c>
      <c r="AA28" s="6">
        <v>5.2</v>
      </c>
      <c r="AB28" s="6">
        <v>0</v>
      </c>
      <c r="AC28" s="6">
        <v>0</v>
      </c>
      <c r="AD28" s="6">
        <v>0</v>
      </c>
      <c r="AE28" s="6">
        <v>10</v>
      </c>
      <c r="AF28" s="6">
        <v>3</v>
      </c>
      <c r="AG28" s="6">
        <v>38</v>
      </c>
      <c r="AH28" s="6">
        <v>130</v>
      </c>
      <c r="AI28" s="6">
        <v>2.4700000000000002</v>
      </c>
      <c r="AJ28" s="666">
        <v>62</v>
      </c>
      <c r="AK28" s="6">
        <v>0</v>
      </c>
      <c r="AL28" s="6">
        <v>18</v>
      </c>
      <c r="AM28" s="6">
        <v>3.5</v>
      </c>
      <c r="AN28" s="6">
        <v>113</v>
      </c>
      <c r="AO28" s="6">
        <v>0</v>
      </c>
      <c r="AP28" s="6">
        <v>0</v>
      </c>
      <c r="AQ28" s="666">
        <v>31</v>
      </c>
      <c r="AR28" s="6">
        <v>20.3</v>
      </c>
      <c r="AS28" s="6">
        <v>0</v>
      </c>
      <c r="AT28" s="6">
        <v>0</v>
      </c>
      <c r="AU28" s="6">
        <v>0</v>
      </c>
      <c r="AV28" s="6">
        <v>5</v>
      </c>
      <c r="AW28" s="6">
        <v>0</v>
      </c>
      <c r="AX28" s="6">
        <v>0</v>
      </c>
      <c r="AY28" s="6">
        <v>0</v>
      </c>
      <c r="AZ28" s="6">
        <v>0</v>
      </c>
      <c r="BA28" s="6">
        <v>0</v>
      </c>
      <c r="BB28" s="6">
        <v>20.9</v>
      </c>
    </row>
    <row r="29" spans="1:54">
      <c r="A29" s="686">
        <v>42979</v>
      </c>
      <c r="B29" s="106">
        <f t="shared" si="2"/>
        <v>1082.5380000000002</v>
      </c>
      <c r="C29" s="6">
        <v>5.29</v>
      </c>
      <c r="D29" s="12">
        <v>21</v>
      </c>
      <c r="E29" s="12">
        <v>21</v>
      </c>
      <c r="F29" s="12">
        <v>21</v>
      </c>
      <c r="G29" s="12">
        <v>21</v>
      </c>
      <c r="H29" s="6">
        <v>17.899999999999999</v>
      </c>
      <c r="I29" s="6">
        <v>0</v>
      </c>
      <c r="J29" s="6">
        <v>175</v>
      </c>
      <c r="K29" s="6">
        <v>0.58499999999999996</v>
      </c>
      <c r="L29" s="6">
        <v>0</v>
      </c>
      <c r="M29" s="6">
        <v>267.96300000000002</v>
      </c>
      <c r="N29" s="6">
        <v>12</v>
      </c>
      <c r="O29" s="6">
        <v>17</v>
      </c>
      <c r="P29" s="6">
        <v>12</v>
      </c>
      <c r="Q29" s="6">
        <v>0</v>
      </c>
      <c r="R29" s="6">
        <v>9.6999999999999993</v>
      </c>
      <c r="S29" s="6">
        <v>50</v>
      </c>
      <c r="T29" s="6">
        <v>0.65</v>
      </c>
      <c r="U29" s="6">
        <v>0</v>
      </c>
      <c r="V29" s="666">
        <v>4.34</v>
      </c>
      <c r="W29" s="6">
        <v>32.6</v>
      </c>
      <c r="X29" s="6">
        <v>5.25</v>
      </c>
      <c r="Y29" s="6">
        <v>6.25</v>
      </c>
      <c r="Z29" s="6">
        <v>0</v>
      </c>
      <c r="AA29" s="6">
        <v>3.1</v>
      </c>
      <c r="AB29" s="6">
        <v>0</v>
      </c>
      <c r="AC29" s="6">
        <v>0</v>
      </c>
      <c r="AD29" s="6">
        <v>0</v>
      </c>
      <c r="AE29" s="6">
        <v>10</v>
      </c>
      <c r="AF29" s="6">
        <v>3</v>
      </c>
      <c r="AG29" s="6">
        <v>0</v>
      </c>
      <c r="AH29" s="6">
        <v>139</v>
      </c>
      <c r="AI29" s="6">
        <v>2.1800000000000002</v>
      </c>
      <c r="AJ29" s="666">
        <v>38</v>
      </c>
      <c r="AK29" s="6">
        <v>0</v>
      </c>
      <c r="AL29" s="6">
        <v>10</v>
      </c>
      <c r="AM29" s="6">
        <v>2.96</v>
      </c>
      <c r="AN29" s="6">
        <v>111</v>
      </c>
      <c r="AO29" s="6">
        <v>0</v>
      </c>
      <c r="AP29" s="6">
        <v>0</v>
      </c>
      <c r="AQ29" s="666">
        <v>19</v>
      </c>
      <c r="AR29" s="6">
        <v>15.18</v>
      </c>
      <c r="AS29" s="6">
        <v>0</v>
      </c>
      <c r="AT29" s="6">
        <v>11.21</v>
      </c>
      <c r="AU29" s="6">
        <v>0</v>
      </c>
      <c r="AV29" s="6">
        <v>5</v>
      </c>
      <c r="AW29" s="6">
        <v>0</v>
      </c>
      <c r="AX29" s="6">
        <v>0</v>
      </c>
      <c r="AY29" s="6">
        <v>0</v>
      </c>
      <c r="AZ29" s="6">
        <v>0</v>
      </c>
      <c r="BA29" s="6">
        <v>0</v>
      </c>
      <c r="BB29" s="6">
        <v>12.38</v>
      </c>
    </row>
    <row r="30" spans="1:54">
      <c r="A30" s="686">
        <v>43009</v>
      </c>
      <c r="B30" s="106">
        <f t="shared" si="2"/>
        <v>1002.7269999999999</v>
      </c>
      <c r="C30" s="6">
        <v>2.76</v>
      </c>
      <c r="D30" s="12">
        <v>28</v>
      </c>
      <c r="E30" s="12">
        <v>28</v>
      </c>
      <c r="F30" s="12">
        <v>28</v>
      </c>
      <c r="G30" s="12">
        <v>28</v>
      </c>
      <c r="H30" s="6">
        <v>14</v>
      </c>
      <c r="I30" s="6">
        <v>0</v>
      </c>
      <c r="J30" s="6">
        <v>100</v>
      </c>
      <c r="K30" s="6">
        <v>0.38900000000000001</v>
      </c>
      <c r="L30" s="6">
        <v>0</v>
      </c>
      <c r="M30" s="6">
        <v>324.52800000000002</v>
      </c>
      <c r="N30" s="6">
        <v>18</v>
      </c>
      <c r="O30" s="6">
        <v>26</v>
      </c>
      <c r="P30" s="6">
        <v>19</v>
      </c>
      <c r="Q30" s="6">
        <v>0</v>
      </c>
      <c r="R30" s="6">
        <v>3.5</v>
      </c>
      <c r="S30" s="6">
        <v>50</v>
      </c>
      <c r="T30" s="6">
        <v>0.65</v>
      </c>
      <c r="U30" s="6">
        <v>0</v>
      </c>
      <c r="V30" s="666">
        <v>14.06</v>
      </c>
      <c r="W30" s="6">
        <v>35.299999999999997</v>
      </c>
      <c r="X30" s="6">
        <v>5.25</v>
      </c>
      <c r="Y30" s="6">
        <v>6.25</v>
      </c>
      <c r="Z30" s="6">
        <v>0</v>
      </c>
      <c r="AA30" s="6">
        <v>2.9</v>
      </c>
      <c r="AB30" s="6">
        <v>0</v>
      </c>
      <c r="AC30" s="6">
        <v>0</v>
      </c>
      <c r="AD30" s="6">
        <v>0</v>
      </c>
      <c r="AE30" s="6">
        <v>5</v>
      </c>
      <c r="AF30" s="6">
        <v>0</v>
      </c>
      <c r="AG30" s="6">
        <v>0</v>
      </c>
      <c r="AH30" s="6">
        <v>62</v>
      </c>
      <c r="AI30" s="6">
        <v>1.1399999999999999</v>
      </c>
      <c r="AJ30" s="666">
        <v>0</v>
      </c>
      <c r="AK30" s="6">
        <v>0</v>
      </c>
      <c r="AL30" s="6">
        <v>5</v>
      </c>
      <c r="AM30" s="6">
        <v>2.02</v>
      </c>
      <c r="AN30" s="6">
        <v>170</v>
      </c>
      <c r="AO30" s="6">
        <v>0</v>
      </c>
      <c r="AP30" s="6">
        <v>0</v>
      </c>
      <c r="AQ30" s="666">
        <v>0</v>
      </c>
      <c r="AR30" s="6">
        <v>8.0399999999999991</v>
      </c>
      <c r="AS30" s="6">
        <v>0</v>
      </c>
      <c r="AT30" s="6">
        <v>4.32</v>
      </c>
      <c r="AU30" s="6">
        <v>0</v>
      </c>
      <c r="AV30" s="6">
        <v>5</v>
      </c>
      <c r="AW30" s="6">
        <v>0</v>
      </c>
      <c r="AX30" s="6">
        <v>0</v>
      </c>
      <c r="AY30" s="6">
        <v>0</v>
      </c>
      <c r="AZ30" s="6">
        <v>0</v>
      </c>
      <c r="BA30" s="6">
        <v>0</v>
      </c>
      <c r="BB30" s="6">
        <v>5.62</v>
      </c>
    </row>
    <row r="31" spans="1:54">
      <c r="A31" s="686">
        <v>43040</v>
      </c>
      <c r="B31" s="106">
        <f t="shared" si="2"/>
        <v>379.49900000000002</v>
      </c>
      <c r="C31" s="6">
        <v>0</v>
      </c>
      <c r="D31" s="12">
        <v>25</v>
      </c>
      <c r="E31" s="12">
        <v>25</v>
      </c>
      <c r="F31" s="12">
        <v>25</v>
      </c>
      <c r="G31" s="12">
        <v>25</v>
      </c>
      <c r="H31" s="6">
        <v>7</v>
      </c>
      <c r="I31" s="6">
        <v>0</v>
      </c>
      <c r="J31" s="6">
        <v>50</v>
      </c>
      <c r="K31" s="6">
        <v>7.0000000000000001E-3</v>
      </c>
      <c r="L31" s="6">
        <v>0</v>
      </c>
      <c r="M31" s="6">
        <v>5.1319999999999997</v>
      </c>
      <c r="N31" s="6">
        <v>10</v>
      </c>
      <c r="O31" s="6">
        <v>14</v>
      </c>
      <c r="P31" s="6">
        <v>11</v>
      </c>
      <c r="Q31" s="6">
        <v>0</v>
      </c>
      <c r="R31" s="6">
        <v>0</v>
      </c>
      <c r="S31" s="6">
        <v>10</v>
      </c>
      <c r="T31" s="6">
        <v>0.65</v>
      </c>
      <c r="U31" s="6">
        <v>0</v>
      </c>
      <c r="V31" s="666">
        <v>31.07</v>
      </c>
      <c r="W31" s="6">
        <v>11.6</v>
      </c>
      <c r="X31" s="6">
        <v>0</v>
      </c>
      <c r="Y31" s="6">
        <v>6.25</v>
      </c>
      <c r="Z31" s="6">
        <v>0</v>
      </c>
      <c r="AA31" s="6">
        <v>12.1</v>
      </c>
      <c r="AB31" s="6">
        <v>0</v>
      </c>
      <c r="AC31" s="6">
        <v>12.5</v>
      </c>
      <c r="AD31" s="6">
        <v>0</v>
      </c>
      <c r="AE31" s="6">
        <v>1</v>
      </c>
      <c r="AF31" s="6">
        <v>0</v>
      </c>
      <c r="AG31" s="6">
        <v>0</v>
      </c>
      <c r="AH31" s="6">
        <v>0</v>
      </c>
      <c r="AI31" s="6">
        <v>0.5</v>
      </c>
      <c r="AJ31" s="666">
        <v>0</v>
      </c>
      <c r="AK31" s="6">
        <v>0</v>
      </c>
      <c r="AL31" s="6">
        <v>1</v>
      </c>
      <c r="AM31" s="6">
        <v>0.25</v>
      </c>
      <c r="AN31" s="6">
        <v>94</v>
      </c>
      <c r="AO31" s="6">
        <v>0</v>
      </c>
      <c r="AP31" s="6">
        <v>0</v>
      </c>
      <c r="AQ31" s="666">
        <v>0</v>
      </c>
      <c r="AR31" s="6">
        <v>0</v>
      </c>
      <c r="AS31" s="6">
        <v>0</v>
      </c>
      <c r="AT31" s="6">
        <v>0.06</v>
      </c>
      <c r="AU31" s="6">
        <v>0</v>
      </c>
      <c r="AV31" s="6">
        <v>0</v>
      </c>
      <c r="AW31" s="6">
        <v>0</v>
      </c>
      <c r="AX31" s="6">
        <v>0</v>
      </c>
      <c r="AY31" s="6">
        <v>0</v>
      </c>
      <c r="AZ31" s="6">
        <v>0</v>
      </c>
      <c r="BA31" s="6">
        <v>0</v>
      </c>
      <c r="BB31" s="6">
        <v>1.38</v>
      </c>
    </row>
    <row r="32" spans="1:54">
      <c r="A32" s="686">
        <v>43070</v>
      </c>
      <c r="B32" s="106">
        <f t="shared" si="2"/>
        <v>222.92100000000002</v>
      </c>
      <c r="C32" s="6">
        <v>0</v>
      </c>
      <c r="D32" s="12">
        <v>0</v>
      </c>
      <c r="E32" s="12">
        <v>0</v>
      </c>
      <c r="F32" s="12">
        <v>0</v>
      </c>
      <c r="G32" s="12">
        <v>0</v>
      </c>
      <c r="H32" s="6">
        <v>4</v>
      </c>
      <c r="I32" s="6">
        <v>0</v>
      </c>
      <c r="J32" s="6">
        <v>40</v>
      </c>
      <c r="K32" s="6">
        <v>3.5000000000000003E-2</v>
      </c>
      <c r="L32" s="6">
        <v>0</v>
      </c>
      <c r="M32" s="6">
        <v>2.4660000000000002</v>
      </c>
      <c r="N32" s="6">
        <v>9</v>
      </c>
      <c r="O32" s="6">
        <v>13</v>
      </c>
      <c r="P32" s="6">
        <v>10</v>
      </c>
      <c r="Q32" s="6">
        <v>0</v>
      </c>
      <c r="R32" s="6">
        <v>0.3</v>
      </c>
      <c r="S32" s="6">
        <v>5</v>
      </c>
      <c r="T32" s="6">
        <v>0.65</v>
      </c>
      <c r="U32" s="6">
        <v>0</v>
      </c>
      <c r="V32" s="666">
        <v>13.19</v>
      </c>
      <c r="W32" s="6">
        <v>3.6</v>
      </c>
      <c r="X32" s="6">
        <v>0</v>
      </c>
      <c r="Y32" s="6">
        <v>6.25</v>
      </c>
      <c r="Z32" s="6">
        <v>0</v>
      </c>
      <c r="AA32" s="6">
        <v>16.600000000000001</v>
      </c>
      <c r="AB32" s="6">
        <v>0</v>
      </c>
      <c r="AC32" s="6">
        <v>11.3</v>
      </c>
      <c r="AD32" s="6">
        <v>0</v>
      </c>
      <c r="AE32" s="6">
        <v>1</v>
      </c>
      <c r="AF32" s="6">
        <v>0</v>
      </c>
      <c r="AG32" s="6">
        <v>0</v>
      </c>
      <c r="AH32" s="6">
        <v>0</v>
      </c>
      <c r="AI32" s="6">
        <v>0.53</v>
      </c>
      <c r="AJ32" s="666">
        <v>0</v>
      </c>
      <c r="AK32" s="6">
        <v>0</v>
      </c>
      <c r="AL32" s="6">
        <v>0</v>
      </c>
      <c r="AM32" s="6">
        <v>0</v>
      </c>
      <c r="AN32" s="6">
        <v>85</v>
      </c>
      <c r="AO32" s="6">
        <v>0</v>
      </c>
      <c r="AP32" s="6">
        <v>0</v>
      </c>
      <c r="AQ32" s="666">
        <v>0</v>
      </c>
      <c r="AR32" s="6">
        <v>0</v>
      </c>
      <c r="AS32" s="6">
        <v>0</v>
      </c>
      <c r="AT32" s="6">
        <v>0</v>
      </c>
      <c r="AU32" s="6">
        <v>0</v>
      </c>
      <c r="AV32" s="6">
        <v>0</v>
      </c>
      <c r="AW32" s="6">
        <v>0</v>
      </c>
      <c r="AX32" s="6">
        <v>0</v>
      </c>
      <c r="AY32" s="6">
        <v>0</v>
      </c>
      <c r="AZ32" s="6">
        <v>0</v>
      </c>
      <c r="BA32" s="6">
        <v>0</v>
      </c>
      <c r="BB32" s="6">
        <v>1</v>
      </c>
    </row>
    <row r="33" spans="1:54">
      <c r="A33" s="686">
        <v>43101</v>
      </c>
      <c r="B33" s="106">
        <f t="shared" si="2"/>
        <v>100.92400000000001</v>
      </c>
      <c r="C33" s="6">
        <v>0</v>
      </c>
      <c r="D33" s="12">
        <v>0</v>
      </c>
      <c r="E33" s="12">
        <v>0</v>
      </c>
      <c r="F33" s="12">
        <v>0</v>
      </c>
      <c r="G33" s="12">
        <v>0</v>
      </c>
      <c r="H33" s="6">
        <v>3</v>
      </c>
      <c r="I33" s="6">
        <v>0</v>
      </c>
      <c r="J33" s="6">
        <v>40</v>
      </c>
      <c r="K33" s="6">
        <v>2.5000000000000001E-2</v>
      </c>
      <c r="L33" s="6">
        <v>0</v>
      </c>
      <c r="M33" s="6">
        <v>1.089</v>
      </c>
      <c r="N33" s="6">
        <v>1</v>
      </c>
      <c r="O33" s="6">
        <v>1</v>
      </c>
      <c r="P33" s="6">
        <v>1</v>
      </c>
      <c r="Q33" s="6">
        <v>0</v>
      </c>
      <c r="R33" s="6">
        <v>0.4</v>
      </c>
      <c r="S33" s="6">
        <v>5</v>
      </c>
      <c r="T33" s="6">
        <v>0.65</v>
      </c>
      <c r="U33" s="6">
        <v>0</v>
      </c>
      <c r="V33" s="666">
        <v>9.61</v>
      </c>
      <c r="W33" s="6">
        <v>3.6</v>
      </c>
      <c r="X33" s="6">
        <v>0</v>
      </c>
      <c r="Y33" s="6">
        <v>6.25</v>
      </c>
      <c r="Z33" s="6">
        <v>0</v>
      </c>
      <c r="AA33" s="6">
        <v>10</v>
      </c>
      <c r="AB33" s="6">
        <v>0</v>
      </c>
      <c r="AC33" s="6">
        <v>9.4</v>
      </c>
      <c r="AD33" s="6">
        <v>0</v>
      </c>
      <c r="AE33" s="6">
        <v>1</v>
      </c>
      <c r="AF33" s="6">
        <v>0</v>
      </c>
      <c r="AG33" s="6">
        <v>0</v>
      </c>
      <c r="AH33" s="6">
        <v>0</v>
      </c>
      <c r="AI33" s="6">
        <v>0.53</v>
      </c>
      <c r="AJ33" s="666">
        <v>0</v>
      </c>
      <c r="AK33" s="6">
        <v>0</v>
      </c>
      <c r="AL33" s="6">
        <v>0</v>
      </c>
      <c r="AM33" s="6">
        <v>0</v>
      </c>
      <c r="AN33" s="6">
        <v>6</v>
      </c>
      <c r="AO33" s="6">
        <v>0</v>
      </c>
      <c r="AP33" s="6">
        <v>0</v>
      </c>
      <c r="AQ33" s="666">
        <v>0</v>
      </c>
      <c r="AR33" s="6">
        <v>0</v>
      </c>
      <c r="AS33" s="6">
        <v>0</v>
      </c>
      <c r="AT33" s="6">
        <v>0</v>
      </c>
      <c r="AU33" s="6">
        <v>0</v>
      </c>
      <c r="AV33" s="6">
        <v>0</v>
      </c>
      <c r="AW33" s="6">
        <v>0</v>
      </c>
      <c r="AX33" s="6">
        <v>0</v>
      </c>
      <c r="AY33" s="6">
        <v>0</v>
      </c>
      <c r="AZ33" s="6">
        <v>0</v>
      </c>
      <c r="BA33" s="6">
        <v>0</v>
      </c>
      <c r="BB33" s="6">
        <v>1.37</v>
      </c>
    </row>
    <row r="34" spans="1:54">
      <c r="A34" s="686">
        <v>43132</v>
      </c>
      <c r="B34" s="106">
        <f t="shared" si="2"/>
        <v>190.839</v>
      </c>
      <c r="C34" s="6">
        <v>0</v>
      </c>
      <c r="D34" s="12">
        <v>0</v>
      </c>
      <c r="E34" s="12">
        <v>0</v>
      </c>
      <c r="F34" s="12">
        <v>0</v>
      </c>
      <c r="G34" s="12">
        <v>0</v>
      </c>
      <c r="H34" s="6">
        <v>2</v>
      </c>
      <c r="I34" s="6">
        <v>0</v>
      </c>
      <c r="J34" s="6">
        <v>40</v>
      </c>
      <c r="K34" s="6">
        <v>0.03</v>
      </c>
      <c r="L34" s="6">
        <v>0</v>
      </c>
      <c r="M34" s="6">
        <v>1.329</v>
      </c>
      <c r="N34" s="6">
        <v>1</v>
      </c>
      <c r="O34" s="6">
        <v>1</v>
      </c>
      <c r="P34" s="6">
        <v>1</v>
      </c>
      <c r="Q34" s="6">
        <v>0</v>
      </c>
      <c r="R34" s="6">
        <v>0.4</v>
      </c>
      <c r="S34" s="6">
        <v>5</v>
      </c>
      <c r="T34" s="6">
        <v>0.65</v>
      </c>
      <c r="U34" s="6">
        <v>0</v>
      </c>
      <c r="V34" s="666">
        <v>4.63</v>
      </c>
      <c r="W34" s="6">
        <v>3.1</v>
      </c>
      <c r="X34" s="6">
        <v>0</v>
      </c>
      <c r="Y34" s="6">
        <v>6.25</v>
      </c>
      <c r="Z34" s="6">
        <v>0</v>
      </c>
      <c r="AA34" s="6">
        <v>8</v>
      </c>
      <c r="AB34" s="6">
        <v>0</v>
      </c>
      <c r="AC34" s="6">
        <v>7.8</v>
      </c>
      <c r="AD34" s="6">
        <v>0</v>
      </c>
      <c r="AE34" s="6">
        <v>1</v>
      </c>
      <c r="AF34" s="6">
        <v>0</v>
      </c>
      <c r="AG34" s="6">
        <v>0</v>
      </c>
      <c r="AH34" s="6">
        <v>0</v>
      </c>
      <c r="AI34" s="6">
        <v>0.47</v>
      </c>
      <c r="AJ34" s="666">
        <v>0</v>
      </c>
      <c r="AK34" s="6">
        <v>100</v>
      </c>
      <c r="AL34" s="6">
        <v>0</v>
      </c>
      <c r="AM34" s="6">
        <v>0</v>
      </c>
      <c r="AN34" s="6">
        <v>6</v>
      </c>
      <c r="AO34" s="6">
        <v>0</v>
      </c>
      <c r="AP34" s="6">
        <v>0</v>
      </c>
      <c r="AQ34" s="666">
        <v>0</v>
      </c>
      <c r="AR34" s="6">
        <v>0</v>
      </c>
      <c r="AS34" s="6">
        <v>0</v>
      </c>
      <c r="AT34" s="6">
        <v>0</v>
      </c>
      <c r="AU34" s="6">
        <v>0</v>
      </c>
      <c r="AV34" s="6">
        <v>0</v>
      </c>
      <c r="AW34" s="6">
        <v>0</v>
      </c>
      <c r="AX34" s="6">
        <v>0</v>
      </c>
      <c r="AY34" s="6">
        <v>0</v>
      </c>
      <c r="AZ34" s="6">
        <v>0</v>
      </c>
      <c r="BA34" s="6">
        <v>0</v>
      </c>
      <c r="BB34" s="6">
        <v>1.18</v>
      </c>
    </row>
    <row r="35" spans="1:54">
      <c r="A35" s="686">
        <v>43160</v>
      </c>
      <c r="B35" s="106">
        <f t="shared" si="2"/>
        <v>424.83000000000004</v>
      </c>
      <c r="C35" s="6">
        <v>0</v>
      </c>
      <c r="D35" s="12">
        <v>0</v>
      </c>
      <c r="E35" s="12">
        <v>0</v>
      </c>
      <c r="F35" s="12">
        <v>0</v>
      </c>
      <c r="G35" s="12">
        <v>0</v>
      </c>
      <c r="H35" s="6">
        <v>0.7</v>
      </c>
      <c r="I35" s="6">
        <v>0</v>
      </c>
      <c r="J35" s="6">
        <v>40</v>
      </c>
      <c r="K35" s="6">
        <v>3.7999999999999999E-2</v>
      </c>
      <c r="L35" s="6">
        <v>0</v>
      </c>
      <c r="M35" s="6">
        <v>3.1720000000000002</v>
      </c>
      <c r="N35" s="6">
        <v>3</v>
      </c>
      <c r="O35" s="6">
        <v>4</v>
      </c>
      <c r="P35" s="6">
        <v>3</v>
      </c>
      <c r="Q35" s="6">
        <v>0</v>
      </c>
      <c r="R35" s="6">
        <v>1.2</v>
      </c>
      <c r="S35" s="6">
        <v>10</v>
      </c>
      <c r="T35" s="6">
        <v>0.65</v>
      </c>
      <c r="U35" s="6">
        <v>0</v>
      </c>
      <c r="V35" s="666">
        <v>3.91</v>
      </c>
      <c r="W35" s="6">
        <v>3.6</v>
      </c>
      <c r="X35" s="6">
        <v>0</v>
      </c>
      <c r="Y35" s="6">
        <v>6.25</v>
      </c>
      <c r="Z35" s="6">
        <v>0</v>
      </c>
      <c r="AA35" s="6">
        <v>6.8</v>
      </c>
      <c r="AB35" s="6">
        <v>0</v>
      </c>
      <c r="AC35" s="6">
        <v>6.4</v>
      </c>
      <c r="AD35" s="6">
        <v>0</v>
      </c>
      <c r="AE35" s="6">
        <v>1</v>
      </c>
      <c r="AF35" s="6">
        <v>0</v>
      </c>
      <c r="AG35" s="6">
        <v>0</v>
      </c>
      <c r="AH35" s="6">
        <v>0</v>
      </c>
      <c r="AI35" s="6">
        <v>0.52</v>
      </c>
      <c r="AJ35" s="666">
        <v>0</v>
      </c>
      <c r="AK35" s="6">
        <v>300</v>
      </c>
      <c r="AL35" s="6">
        <v>1</v>
      </c>
      <c r="AM35" s="6">
        <v>0</v>
      </c>
      <c r="AN35" s="6">
        <v>27</v>
      </c>
      <c r="AO35" s="6">
        <v>0</v>
      </c>
      <c r="AP35" s="6">
        <v>0</v>
      </c>
      <c r="AQ35" s="666">
        <v>0</v>
      </c>
      <c r="AR35" s="6">
        <v>0</v>
      </c>
      <c r="AS35" s="6">
        <v>0</v>
      </c>
      <c r="AT35" s="6">
        <v>0.87</v>
      </c>
      <c r="AU35" s="6">
        <v>0</v>
      </c>
      <c r="AV35" s="6">
        <v>0</v>
      </c>
      <c r="AW35" s="6">
        <v>0</v>
      </c>
      <c r="AX35" s="6">
        <v>0</v>
      </c>
      <c r="AY35" s="6">
        <v>0</v>
      </c>
      <c r="AZ35" s="6">
        <v>0</v>
      </c>
      <c r="BA35" s="6">
        <v>0</v>
      </c>
      <c r="BB35" s="6">
        <v>1.72</v>
      </c>
    </row>
    <row r="36" spans="1:54">
      <c r="A36" s="686">
        <v>43191</v>
      </c>
      <c r="B36" s="106">
        <f t="shared" si="2"/>
        <v>427.29899999999998</v>
      </c>
      <c r="C36" s="6">
        <v>0</v>
      </c>
      <c r="D36" s="12">
        <v>21</v>
      </c>
      <c r="E36" s="12">
        <v>21</v>
      </c>
      <c r="F36" s="12">
        <v>21</v>
      </c>
      <c r="G36" s="12">
        <v>21</v>
      </c>
      <c r="H36" s="6">
        <v>6.1</v>
      </c>
      <c r="I36" s="6">
        <v>0</v>
      </c>
      <c r="J36" s="6">
        <v>70</v>
      </c>
      <c r="K36" s="6">
        <v>0.155</v>
      </c>
      <c r="L36" s="6">
        <v>0</v>
      </c>
      <c r="M36" s="12">
        <v>39.903999999999996</v>
      </c>
      <c r="N36" s="6">
        <v>10</v>
      </c>
      <c r="O36" s="6">
        <v>14</v>
      </c>
      <c r="P36" s="6">
        <v>10</v>
      </c>
      <c r="Q36" s="6">
        <v>0</v>
      </c>
      <c r="R36" s="6">
        <v>6.2</v>
      </c>
      <c r="S36" s="6">
        <v>30</v>
      </c>
      <c r="T36" s="6">
        <v>0.65</v>
      </c>
      <c r="U36" s="6">
        <v>0</v>
      </c>
      <c r="V36" s="666">
        <v>9.93</v>
      </c>
      <c r="W36" s="6">
        <v>4.3</v>
      </c>
      <c r="X36" s="6">
        <v>0</v>
      </c>
      <c r="Y36" s="6">
        <v>6.25</v>
      </c>
      <c r="Z36" s="6">
        <v>0</v>
      </c>
      <c r="AA36" s="6">
        <v>0.8</v>
      </c>
      <c r="AB36" s="6">
        <v>0</v>
      </c>
      <c r="AC36" s="6">
        <v>0</v>
      </c>
      <c r="AD36" s="6">
        <v>0</v>
      </c>
      <c r="AE36" s="6">
        <v>1</v>
      </c>
      <c r="AF36" s="6">
        <v>0</v>
      </c>
      <c r="AG36" s="6">
        <v>0</v>
      </c>
      <c r="AH36" s="6">
        <v>24</v>
      </c>
      <c r="AI36" s="6">
        <v>1.1000000000000001</v>
      </c>
      <c r="AJ36" s="666">
        <v>0</v>
      </c>
      <c r="AK36" s="6">
        <v>0</v>
      </c>
      <c r="AL36" s="6">
        <v>5</v>
      </c>
      <c r="AM36" s="6">
        <v>0.56999999999999995</v>
      </c>
      <c r="AN36" s="6">
        <v>93</v>
      </c>
      <c r="AO36" s="6">
        <v>0</v>
      </c>
      <c r="AP36" s="6">
        <v>0</v>
      </c>
      <c r="AQ36" s="666">
        <v>0</v>
      </c>
      <c r="AR36" s="6">
        <v>2.13</v>
      </c>
      <c r="AS36" s="6">
        <v>0</v>
      </c>
      <c r="AT36" s="6">
        <v>5.7</v>
      </c>
      <c r="AU36" s="6">
        <v>0</v>
      </c>
      <c r="AV36" s="6">
        <v>0</v>
      </c>
      <c r="AW36" s="6">
        <v>0</v>
      </c>
      <c r="AX36" s="6">
        <v>0</v>
      </c>
      <c r="AY36" s="6">
        <v>0</v>
      </c>
      <c r="AZ36" s="6">
        <v>0</v>
      </c>
      <c r="BA36" s="6">
        <v>0</v>
      </c>
      <c r="BB36" s="6">
        <v>2.5099999999999998</v>
      </c>
    </row>
    <row r="37" spans="1:54">
      <c r="A37" s="686">
        <v>43221</v>
      </c>
      <c r="B37" s="106">
        <f t="shared" si="2"/>
        <v>417.66300000000001</v>
      </c>
      <c r="C37" s="6">
        <v>0</v>
      </c>
      <c r="D37" s="12">
        <v>14</v>
      </c>
      <c r="E37" s="12">
        <v>14</v>
      </c>
      <c r="F37" s="12">
        <v>14</v>
      </c>
      <c r="G37" s="12">
        <v>14</v>
      </c>
      <c r="H37" s="6">
        <v>0</v>
      </c>
      <c r="I37" s="6">
        <v>0</v>
      </c>
      <c r="J37" s="6">
        <v>70</v>
      </c>
      <c r="K37" s="6">
        <v>0.77200000000000002</v>
      </c>
      <c r="L37" s="6">
        <v>0</v>
      </c>
      <c r="M37" s="12">
        <v>45.551000000000002</v>
      </c>
      <c r="N37" s="6">
        <v>9</v>
      </c>
      <c r="O37" s="6">
        <v>13</v>
      </c>
      <c r="P37" s="6">
        <v>10</v>
      </c>
      <c r="Q37" s="6">
        <v>0</v>
      </c>
      <c r="R37" s="6">
        <v>11.4</v>
      </c>
      <c r="S37" s="6">
        <v>50</v>
      </c>
      <c r="T37" s="6">
        <v>0.65</v>
      </c>
      <c r="U37" s="6">
        <v>0</v>
      </c>
      <c r="V37" s="666">
        <v>4.3499999999999996</v>
      </c>
      <c r="W37" s="6">
        <v>4.2</v>
      </c>
      <c r="X37" s="6">
        <v>0</v>
      </c>
      <c r="Y37" s="6">
        <v>6.25</v>
      </c>
      <c r="Z37" s="6">
        <v>0</v>
      </c>
      <c r="AA37" s="6">
        <v>1</v>
      </c>
      <c r="AB37" s="6">
        <v>0</v>
      </c>
      <c r="AC37" s="6">
        <v>0</v>
      </c>
      <c r="AD37" s="6">
        <v>0</v>
      </c>
      <c r="AE37" s="6">
        <v>2</v>
      </c>
      <c r="AF37" s="6">
        <v>3</v>
      </c>
      <c r="AG37" s="6">
        <v>0</v>
      </c>
      <c r="AH37" s="6">
        <v>0</v>
      </c>
      <c r="AI37" s="6">
        <v>3.05</v>
      </c>
      <c r="AJ37" s="666">
        <v>0</v>
      </c>
      <c r="AK37" s="6">
        <v>0</v>
      </c>
      <c r="AL37" s="6">
        <v>10</v>
      </c>
      <c r="AM37" s="6">
        <v>0.76</v>
      </c>
      <c r="AN37" s="6">
        <v>87</v>
      </c>
      <c r="AO37" s="6">
        <v>0</v>
      </c>
      <c r="AP37" s="6">
        <v>0</v>
      </c>
      <c r="AQ37" s="666">
        <v>0</v>
      </c>
      <c r="AR37" s="6">
        <v>4.0199999999999996</v>
      </c>
      <c r="AS37" s="6">
        <v>0</v>
      </c>
      <c r="AT37" s="6">
        <v>13.31</v>
      </c>
      <c r="AU37" s="6">
        <v>0</v>
      </c>
      <c r="AV37" s="6">
        <v>5</v>
      </c>
      <c r="AW37" s="6">
        <v>0</v>
      </c>
      <c r="AX37" s="6">
        <v>0</v>
      </c>
      <c r="AY37" s="6">
        <v>0</v>
      </c>
      <c r="AZ37" s="6">
        <v>0</v>
      </c>
      <c r="BA37" s="6">
        <v>0</v>
      </c>
      <c r="BB37" s="6">
        <v>7.35</v>
      </c>
    </row>
    <row r="38" spans="1:54" s="12" customFormat="1" ht="13.8" thickBot="1">
      <c r="A38" s="687">
        <v>43252</v>
      </c>
      <c r="B38" s="639">
        <f t="shared" si="2"/>
        <v>675.51700000000005</v>
      </c>
      <c r="C38" s="57">
        <v>4.22</v>
      </c>
      <c r="D38" s="57">
        <v>20</v>
      </c>
      <c r="E38" s="57">
        <v>20</v>
      </c>
      <c r="F38" s="57">
        <v>20</v>
      </c>
      <c r="G38" s="57">
        <v>20</v>
      </c>
      <c r="H38" s="57">
        <v>0</v>
      </c>
      <c r="I38" s="57">
        <v>0</v>
      </c>
      <c r="J38" s="57">
        <v>125</v>
      </c>
      <c r="K38" s="57">
        <v>0.874</v>
      </c>
      <c r="L38" s="57">
        <v>0</v>
      </c>
      <c r="M38" s="57">
        <v>85.823000000000008</v>
      </c>
      <c r="N38" s="57">
        <v>10</v>
      </c>
      <c r="O38" s="57">
        <v>14</v>
      </c>
      <c r="P38" s="57">
        <v>11</v>
      </c>
      <c r="Q38" s="57">
        <v>0</v>
      </c>
      <c r="R38" s="57">
        <v>19</v>
      </c>
      <c r="S38" s="57">
        <v>50</v>
      </c>
      <c r="T38" s="57">
        <v>0.65</v>
      </c>
      <c r="U38" s="57">
        <v>0</v>
      </c>
      <c r="V38" s="688">
        <v>0.2</v>
      </c>
      <c r="W38" s="57">
        <v>19.100000000000001</v>
      </c>
      <c r="X38" s="57">
        <v>0</v>
      </c>
      <c r="Y38" s="57">
        <v>6.25</v>
      </c>
      <c r="Z38" s="57">
        <v>0</v>
      </c>
      <c r="AA38" s="57">
        <v>2.5</v>
      </c>
      <c r="AB38" s="57">
        <v>0</v>
      </c>
      <c r="AC38" s="57">
        <v>0</v>
      </c>
      <c r="AD38" s="57">
        <v>0</v>
      </c>
      <c r="AE38" s="57">
        <v>5</v>
      </c>
      <c r="AF38" s="57">
        <v>3</v>
      </c>
      <c r="AG38" s="57">
        <v>62</v>
      </c>
      <c r="AH38" s="57">
        <v>0</v>
      </c>
      <c r="AI38" s="57">
        <v>3.64</v>
      </c>
      <c r="AJ38" s="688">
        <v>0</v>
      </c>
      <c r="AK38" s="57">
        <v>0</v>
      </c>
      <c r="AL38" s="57">
        <v>20</v>
      </c>
      <c r="AM38" s="57">
        <v>1.95</v>
      </c>
      <c r="AN38" s="57">
        <v>96</v>
      </c>
      <c r="AO38" s="57">
        <v>0</v>
      </c>
      <c r="AP38" s="57">
        <v>0</v>
      </c>
      <c r="AQ38" s="688">
        <v>0</v>
      </c>
      <c r="AR38" s="57">
        <v>12.26</v>
      </c>
      <c r="AS38" s="57">
        <v>0</v>
      </c>
      <c r="AT38" s="57">
        <v>18</v>
      </c>
      <c r="AU38" s="57">
        <v>0</v>
      </c>
      <c r="AV38" s="57">
        <v>5</v>
      </c>
      <c r="AW38" s="57">
        <v>0</v>
      </c>
      <c r="AX38" s="57">
        <v>0</v>
      </c>
      <c r="AY38" s="57">
        <v>0</v>
      </c>
      <c r="AZ38" s="57">
        <v>0</v>
      </c>
      <c r="BA38" s="57">
        <v>0</v>
      </c>
      <c r="BB38" s="57">
        <v>20.05</v>
      </c>
    </row>
    <row r="39" spans="1:54" s="12" customFormat="1">
      <c r="A39" s="7" t="s">
        <v>512</v>
      </c>
      <c r="B39" s="106">
        <f>SUM(C39:AV39)</f>
        <v>1430.2359999999999</v>
      </c>
      <c r="C39" s="105">
        <f>SUM(C24:C26)</f>
        <v>4.22</v>
      </c>
      <c r="D39" s="105">
        <f>SUM(D24:D26)</f>
        <v>55</v>
      </c>
      <c r="E39" s="105">
        <f>SUM(E24:E26)</f>
        <v>55</v>
      </c>
      <c r="F39" s="105">
        <f>SUM(F24:F26)</f>
        <v>55</v>
      </c>
      <c r="G39" s="105">
        <f>SUM(G24:G26)</f>
        <v>55</v>
      </c>
      <c r="H39" s="105">
        <f t="shared" ref="H39:AH39" si="3">SUM(H24:H26)</f>
        <v>6.1</v>
      </c>
      <c r="I39" s="105">
        <f t="shared" si="3"/>
        <v>0</v>
      </c>
      <c r="J39" s="105">
        <f t="shared" si="3"/>
        <v>265</v>
      </c>
      <c r="K39" s="105">
        <f t="shared" si="3"/>
        <v>1.8010000000000002</v>
      </c>
      <c r="L39" s="105">
        <f t="shared" si="3"/>
        <v>0</v>
      </c>
      <c r="M39" s="105">
        <f>SUM(M24:M26)</f>
        <v>171.27800000000002</v>
      </c>
      <c r="N39" s="105">
        <f t="shared" si="3"/>
        <v>117.6</v>
      </c>
      <c r="O39" s="105">
        <f t="shared" si="3"/>
        <v>164.6</v>
      </c>
      <c r="P39" s="105">
        <f>SUM(P24:P26)</f>
        <v>124.69999999999999</v>
      </c>
      <c r="Q39" s="105">
        <f t="shared" si="3"/>
        <v>0</v>
      </c>
      <c r="R39" s="105">
        <f t="shared" si="3"/>
        <v>24.990000000000002</v>
      </c>
      <c r="S39" s="105">
        <f t="shared" si="3"/>
        <v>0</v>
      </c>
      <c r="T39" s="105">
        <f t="shared" si="3"/>
        <v>0</v>
      </c>
      <c r="U39" s="105">
        <f t="shared" si="3"/>
        <v>0</v>
      </c>
      <c r="V39" s="105">
        <f t="shared" si="3"/>
        <v>0</v>
      </c>
      <c r="W39" s="105">
        <f>SUM(W24:W26)</f>
        <v>167.3</v>
      </c>
      <c r="X39" s="105">
        <f t="shared" si="3"/>
        <v>0</v>
      </c>
      <c r="Y39" s="105">
        <f t="shared" si="3"/>
        <v>34.406999999999996</v>
      </c>
      <c r="Z39" s="105">
        <f t="shared" si="3"/>
        <v>0</v>
      </c>
      <c r="AA39" s="105">
        <f t="shared" si="3"/>
        <v>17.82</v>
      </c>
      <c r="AB39" s="105">
        <f t="shared" si="3"/>
        <v>0</v>
      </c>
      <c r="AC39" s="105">
        <f t="shared" si="3"/>
        <v>0</v>
      </c>
      <c r="AD39" s="105">
        <f>SUM(AD24:AD26)</f>
        <v>0</v>
      </c>
      <c r="AE39" s="105">
        <f t="shared" si="3"/>
        <v>8</v>
      </c>
      <c r="AF39" s="105">
        <f t="shared" si="3"/>
        <v>6</v>
      </c>
      <c r="AG39" s="105">
        <f t="shared" si="3"/>
        <v>64</v>
      </c>
      <c r="AH39" s="105">
        <f t="shared" si="3"/>
        <v>25</v>
      </c>
      <c r="AI39" s="105">
        <f>SUM(AI24:AI26)</f>
        <v>7.42</v>
      </c>
      <c r="AJ39" s="696">
        <f>SUM(AJ24:AJ26)</f>
        <v>0</v>
      </c>
      <c r="AK39" s="105">
        <f t="shared" ref="AK39:AU39" si="4">SUM(AK24:AK26)</f>
        <v>0</v>
      </c>
      <c r="AL39" s="105">
        <f t="shared" si="4"/>
        <v>0</v>
      </c>
      <c r="AM39" s="105">
        <f t="shared" si="4"/>
        <v>0</v>
      </c>
      <c r="AN39" s="105">
        <f t="shared" si="4"/>
        <v>0</v>
      </c>
      <c r="AO39" s="105">
        <f>SUM(AO24:AO38)</f>
        <v>0</v>
      </c>
      <c r="AP39" s="105">
        <f>SUM(AP24:AP38)</f>
        <v>0</v>
      </c>
      <c r="AQ39" s="696">
        <f t="shared" si="4"/>
        <v>0</v>
      </c>
      <c r="AR39" s="105">
        <f t="shared" si="4"/>
        <v>0</v>
      </c>
      <c r="AS39" s="105">
        <f t="shared" si="4"/>
        <v>0</v>
      </c>
      <c r="AT39" s="105">
        <f t="shared" si="4"/>
        <v>0</v>
      </c>
      <c r="AU39" s="105">
        <f t="shared" si="4"/>
        <v>0</v>
      </c>
      <c r="AV39" s="105">
        <f>SUM(AV24:AV26)</f>
        <v>0</v>
      </c>
      <c r="AW39" s="105">
        <f t="shared" ref="AW39:BB39" si="5">SUM(AW24:AW26)</f>
        <v>0</v>
      </c>
      <c r="AX39" s="105">
        <f t="shared" si="5"/>
        <v>0</v>
      </c>
      <c r="AY39" s="105">
        <f t="shared" si="5"/>
        <v>0</v>
      </c>
      <c r="AZ39" s="105">
        <f t="shared" si="5"/>
        <v>0</v>
      </c>
      <c r="BA39" s="105">
        <f t="shared" si="5"/>
        <v>0</v>
      </c>
      <c r="BB39" s="105">
        <f t="shared" si="5"/>
        <v>0</v>
      </c>
    </row>
    <row r="40" spans="1:54">
      <c r="A40" s="7" t="s">
        <v>513</v>
      </c>
      <c r="B40" s="106">
        <f>SUM(C40:AV40)</f>
        <v>7026.6479999999992</v>
      </c>
      <c r="C40" s="105">
        <f>SUM(C27:C38)</f>
        <v>30.83</v>
      </c>
      <c r="D40" s="105">
        <f>SUM(D27:D38)</f>
        <v>168.78</v>
      </c>
      <c r="E40" s="105">
        <f>SUM(E27:E38)</f>
        <v>168.78</v>
      </c>
      <c r="F40" s="105">
        <f>SUM(F27:F38)</f>
        <v>168.78</v>
      </c>
      <c r="G40" s="105">
        <f>SUM(G27:G38)</f>
        <v>168.78</v>
      </c>
      <c r="H40" s="105">
        <f t="shared" ref="H40:AH40" si="6">SUM(H27:H38)</f>
        <v>54.7</v>
      </c>
      <c r="I40" s="105">
        <f t="shared" si="6"/>
        <v>0</v>
      </c>
      <c r="J40" s="105">
        <f t="shared" si="6"/>
        <v>1250</v>
      </c>
      <c r="K40" s="105">
        <f t="shared" si="6"/>
        <v>4.4219999999999988</v>
      </c>
      <c r="L40" s="105">
        <f>SUM(L27:L38)</f>
        <v>0</v>
      </c>
      <c r="M40" s="105">
        <f>SUM(M27:M38)</f>
        <v>1267.306</v>
      </c>
      <c r="N40" s="105">
        <f t="shared" si="6"/>
        <v>107</v>
      </c>
      <c r="O40" s="105">
        <f t="shared" si="6"/>
        <v>150</v>
      </c>
      <c r="P40" s="105">
        <f>SUM(P27:P38)</f>
        <v>113</v>
      </c>
      <c r="Q40" s="105">
        <f t="shared" si="6"/>
        <v>35.909999999999997</v>
      </c>
      <c r="R40" s="105">
        <f t="shared" si="6"/>
        <v>89.9</v>
      </c>
      <c r="S40" s="105">
        <f t="shared" si="6"/>
        <v>365</v>
      </c>
      <c r="T40" s="105">
        <f t="shared" si="6"/>
        <v>7.8000000000000016</v>
      </c>
      <c r="U40" s="105">
        <f t="shared" si="6"/>
        <v>0</v>
      </c>
      <c r="V40" s="105">
        <f t="shared" si="6"/>
        <v>95.289999999999978</v>
      </c>
      <c r="W40" s="105">
        <f>SUM(W27:W38)</f>
        <v>211.29999999999995</v>
      </c>
      <c r="X40" s="105">
        <f t="shared" si="6"/>
        <v>21</v>
      </c>
      <c r="Y40" s="105">
        <f t="shared" si="6"/>
        <v>75</v>
      </c>
      <c r="Z40" s="105">
        <f t="shared" si="6"/>
        <v>0</v>
      </c>
      <c r="AA40" s="105">
        <f t="shared" si="6"/>
        <v>69</v>
      </c>
      <c r="AB40" s="105">
        <f t="shared" si="6"/>
        <v>0</v>
      </c>
      <c r="AC40" s="105">
        <f t="shared" si="6"/>
        <v>47.4</v>
      </c>
      <c r="AD40" s="105">
        <f>SUM(AD27:AD38)</f>
        <v>0</v>
      </c>
      <c r="AE40" s="105">
        <f t="shared" si="6"/>
        <v>43</v>
      </c>
      <c r="AF40" s="105">
        <f t="shared" si="6"/>
        <v>15</v>
      </c>
      <c r="AG40" s="105">
        <f t="shared" si="6"/>
        <v>100</v>
      </c>
      <c r="AH40" s="105">
        <f t="shared" si="6"/>
        <v>355</v>
      </c>
      <c r="AI40" s="105">
        <f>SUM(AI27:AI38)</f>
        <v>19.649999999999999</v>
      </c>
      <c r="AJ40" s="696">
        <f t="shared" ref="AJ40:AU40" si="7">SUM(AJ27:AJ38)</f>
        <v>100</v>
      </c>
      <c r="AK40" s="105">
        <f t="shared" si="7"/>
        <v>400</v>
      </c>
      <c r="AL40" s="105">
        <f t="shared" si="7"/>
        <v>90</v>
      </c>
      <c r="AM40" s="105">
        <f t="shared" si="7"/>
        <v>16.32</v>
      </c>
      <c r="AN40" s="105">
        <f t="shared" si="7"/>
        <v>997</v>
      </c>
      <c r="AO40" s="105">
        <f t="shared" si="7"/>
        <v>0</v>
      </c>
      <c r="AP40" s="105">
        <f t="shared" si="7"/>
        <v>0</v>
      </c>
      <c r="AQ40" s="696">
        <f t="shared" si="7"/>
        <v>50</v>
      </c>
      <c r="AR40" s="105">
        <f t="shared" si="7"/>
        <v>87.22999999999999</v>
      </c>
      <c r="AS40" s="105">
        <f t="shared" si="7"/>
        <v>0</v>
      </c>
      <c r="AT40" s="105">
        <f t="shared" si="7"/>
        <v>53.47</v>
      </c>
      <c r="AU40" s="105">
        <f t="shared" si="7"/>
        <v>0</v>
      </c>
      <c r="AV40" s="105">
        <f>SUM(AV27:AV38)</f>
        <v>30</v>
      </c>
      <c r="AW40" s="105">
        <f t="shared" ref="AW40:BB40" si="8">SUM(AW27:AW38)</f>
        <v>0</v>
      </c>
      <c r="AX40" s="105">
        <f t="shared" si="8"/>
        <v>0</v>
      </c>
      <c r="AY40" s="105">
        <f t="shared" si="8"/>
        <v>0</v>
      </c>
      <c r="AZ40" s="105">
        <f t="shared" si="8"/>
        <v>0</v>
      </c>
      <c r="BA40" s="105">
        <f t="shared" si="8"/>
        <v>0</v>
      </c>
      <c r="BB40" s="105">
        <f t="shared" si="8"/>
        <v>99.63000000000001</v>
      </c>
    </row>
    <row r="41" spans="1:54">
      <c r="A41" s="7"/>
      <c r="B41" s="106"/>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row>
    <row r="42" spans="1:54">
      <c r="A42" s="7"/>
      <c r="B42" s="106"/>
      <c r="C42" s="105"/>
      <c r="D42" s="105"/>
      <c r="E42" s="105"/>
      <c r="F42" s="105"/>
      <c r="G42" s="105"/>
      <c r="H42" s="105"/>
      <c r="I42" s="105"/>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row>
    <row r="43" spans="1:54" ht="13.8" thickBot="1">
      <c r="A43" s="7"/>
      <c r="B43" s="107"/>
      <c r="AW43" s="57"/>
      <c r="AX43" s="57"/>
      <c r="AY43" s="57"/>
      <c r="AZ43" s="57"/>
      <c r="BA43" s="57"/>
      <c r="BB43" s="57"/>
    </row>
    <row r="44" spans="1:54">
      <c r="A44" s="108" t="s">
        <v>145</v>
      </c>
      <c r="B44" s="109"/>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697"/>
      <c r="AK44" s="23"/>
      <c r="AL44" s="23"/>
      <c r="AM44" s="23"/>
      <c r="AN44" s="23"/>
      <c r="AO44" s="23"/>
      <c r="AP44" s="23"/>
      <c r="AQ44" s="697"/>
      <c r="AR44" s="23"/>
      <c r="AS44" s="23"/>
      <c r="AT44" s="23"/>
      <c r="AU44" s="23"/>
      <c r="AV44" s="23"/>
    </row>
    <row r="45" spans="1:54" ht="13.8" thickBot="1">
      <c r="A45" s="110" t="s">
        <v>58</v>
      </c>
      <c r="B45" s="100"/>
      <c r="C45" s="57"/>
      <c r="D45" s="57"/>
      <c r="E45" s="57"/>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c r="AI45" s="57"/>
      <c r="AJ45" s="688"/>
      <c r="AK45" s="57"/>
      <c r="AL45" s="57"/>
      <c r="AM45" s="57"/>
      <c r="AN45" s="57"/>
      <c r="AO45" s="57"/>
      <c r="AP45" s="57"/>
      <c r="AQ45" s="688"/>
      <c r="AR45" s="57"/>
      <c r="AS45" s="57"/>
      <c r="AT45" s="57"/>
      <c r="AU45" s="57"/>
      <c r="AV45" s="57"/>
      <c r="AW45" s="57"/>
      <c r="AX45" s="57"/>
      <c r="AY45" s="57"/>
      <c r="AZ45" s="57"/>
      <c r="BA45" s="57"/>
      <c r="BB45" s="57"/>
    </row>
    <row r="46" spans="1:54">
      <c r="A46" s="111"/>
      <c r="B46" s="8"/>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row>
    <row r="47" spans="1:54">
      <c r="A47" s="127">
        <f>DATE(Input!C1,4,1)</f>
        <v>42826</v>
      </c>
      <c r="B47" s="106">
        <f>SUM(C47:BB47)</f>
        <v>7.4415376419440005</v>
      </c>
      <c r="C47" s="76">
        <f>C$24/1.98347/30</f>
        <v>0</v>
      </c>
      <c r="D47" s="76">
        <f t="shared" ref="D47:AF57" si="9">D$24/1.98347/30</f>
        <v>0.35291685782996468</v>
      </c>
      <c r="E47" s="76">
        <f t="shared" si="9"/>
        <v>0.35291685782996468</v>
      </c>
      <c r="F47" s="76">
        <f t="shared" si="9"/>
        <v>0.35291685782996468</v>
      </c>
      <c r="G47" s="76">
        <f t="shared" si="9"/>
        <v>0.35291685782996468</v>
      </c>
      <c r="H47" s="76">
        <f t="shared" si="9"/>
        <v>0.10251394441727543</v>
      </c>
      <c r="I47" s="76">
        <f t="shared" si="9"/>
        <v>0</v>
      </c>
      <c r="J47" s="76">
        <f t="shared" si="9"/>
        <v>1.1763895260998822</v>
      </c>
      <c r="K47" s="76">
        <f t="shared" si="9"/>
        <v>2.6048625220783106E-3</v>
      </c>
      <c r="L47" s="76">
        <f t="shared" si="9"/>
        <v>0</v>
      </c>
      <c r="M47" s="76">
        <f t="shared" si="9"/>
        <v>0.67060925213556699</v>
      </c>
      <c r="N47" s="76">
        <f t="shared" si="9"/>
        <v>0.86716713638219878</v>
      </c>
      <c r="O47" s="76">
        <f>O$24/1.98347/30</f>
        <v>1.2133617683487357</v>
      </c>
      <c r="P47" s="76">
        <f t="shared" si="9"/>
        <v>0.91926438682376521</v>
      </c>
      <c r="Q47" s="76">
        <f t="shared" si="9"/>
        <v>0</v>
      </c>
      <c r="R47" s="76">
        <f t="shared" si="9"/>
        <v>0.13999035360588596</v>
      </c>
      <c r="S47" s="76">
        <f t="shared" si="9"/>
        <v>0</v>
      </c>
      <c r="T47" s="76">
        <f t="shared" si="9"/>
        <v>0</v>
      </c>
      <c r="U47" s="76">
        <f t="shared" si="9"/>
        <v>0</v>
      </c>
      <c r="V47" s="76">
        <f t="shared" si="9"/>
        <v>0</v>
      </c>
      <c r="W47" s="76">
        <f t="shared" ref="W47:W76" si="10">W$24/1.98347/30</f>
        <v>7.394448449770688E-2</v>
      </c>
      <c r="X47" s="76">
        <f t="shared" si="9"/>
        <v>0</v>
      </c>
      <c r="Y47" s="76">
        <f t="shared" si="9"/>
        <v>0.16205606000258807</v>
      </c>
      <c r="Z47" s="76">
        <f t="shared" si="9"/>
        <v>0</v>
      </c>
      <c r="AA47" s="76">
        <f t="shared" si="9"/>
        <v>0.24737791177414664</v>
      </c>
      <c r="AB47" s="76">
        <f t="shared" si="9"/>
        <v>0</v>
      </c>
      <c r="AC47" s="76">
        <f t="shared" si="9"/>
        <v>0</v>
      </c>
      <c r="AD47" s="76">
        <f t="shared" si="9"/>
        <v>0</v>
      </c>
      <c r="AE47" s="76">
        <f t="shared" si="9"/>
        <v>1.6805564658569746E-2</v>
      </c>
      <c r="AF47" s="76">
        <f t="shared" si="9"/>
        <v>0</v>
      </c>
      <c r="AG47" s="76">
        <f t="shared" ref="AG47:AJ62" si="11">AG$24/1.98347/30</f>
        <v>0</v>
      </c>
      <c r="AH47" s="76">
        <f>AH$24/1.98347/30</f>
        <v>0.42013911646424362</v>
      </c>
      <c r="AI47" s="76">
        <f>AI$24/1.98347/30</f>
        <v>1.7645842891498231E-2</v>
      </c>
      <c r="AJ47" s="698">
        <f>AJ$24/1.98347/30</f>
        <v>0</v>
      </c>
      <c r="AK47" s="76">
        <f t="shared" ref="AK47:AZ62" si="12">AK$24/1.98347/30</f>
        <v>0</v>
      </c>
      <c r="AL47" s="76">
        <f t="shared" si="12"/>
        <v>0</v>
      </c>
      <c r="AM47" s="76">
        <f t="shared" si="12"/>
        <v>0</v>
      </c>
      <c r="AN47" s="76">
        <f t="shared" si="12"/>
        <v>0</v>
      </c>
      <c r="AO47" s="76">
        <f t="shared" si="12"/>
        <v>0</v>
      </c>
      <c r="AP47" s="76">
        <f t="shared" si="12"/>
        <v>0</v>
      </c>
      <c r="AQ47" s="698">
        <f t="shared" si="12"/>
        <v>0</v>
      </c>
      <c r="AR47" s="76">
        <f t="shared" si="12"/>
        <v>0</v>
      </c>
      <c r="AS47" s="76">
        <f t="shared" si="12"/>
        <v>0</v>
      </c>
      <c r="AT47" s="76">
        <f t="shared" si="12"/>
        <v>0</v>
      </c>
      <c r="AU47" s="76">
        <f t="shared" si="12"/>
        <v>0</v>
      </c>
      <c r="AV47" s="76">
        <f>AV$24/1.98347/30</f>
        <v>0</v>
      </c>
      <c r="AW47" s="76">
        <f>AW$24/1.98347/30</f>
        <v>0</v>
      </c>
      <c r="AX47" s="76">
        <f t="shared" si="12"/>
        <v>0</v>
      </c>
      <c r="AY47" s="76">
        <f t="shared" si="12"/>
        <v>0</v>
      </c>
      <c r="AZ47" s="76">
        <f t="shared" si="12"/>
        <v>0</v>
      </c>
      <c r="BA47" s="76">
        <f t="shared" ref="BA47:BB62" si="13">BA$24/1.98347/30</f>
        <v>0</v>
      </c>
      <c r="BB47" s="76">
        <f t="shared" si="13"/>
        <v>0</v>
      </c>
    </row>
    <row r="48" spans="1:54">
      <c r="A48" s="102">
        <f>A47+1</f>
        <v>42827</v>
      </c>
      <c r="B48" s="106">
        <f t="shared" ref="B48:B111" si="14">SUM(C48:BB48)</f>
        <v>7.4415376419440005</v>
      </c>
      <c r="C48" s="76">
        <f t="shared" ref="C48:C76" si="15">C$24/1.98347/30</f>
        <v>0</v>
      </c>
      <c r="D48" s="76">
        <f t="shared" ref="D48:T48" si="16">D$24/1.98347/30</f>
        <v>0.35291685782996468</v>
      </c>
      <c r="E48" s="76">
        <f t="shared" si="16"/>
        <v>0.35291685782996468</v>
      </c>
      <c r="F48" s="76">
        <f t="shared" si="16"/>
        <v>0.35291685782996468</v>
      </c>
      <c r="G48" s="76">
        <f t="shared" si="16"/>
        <v>0.35291685782996468</v>
      </c>
      <c r="H48" s="76">
        <f t="shared" si="16"/>
        <v>0.10251394441727543</v>
      </c>
      <c r="I48" s="76">
        <f t="shared" si="16"/>
        <v>0</v>
      </c>
      <c r="J48" s="76">
        <f t="shared" si="16"/>
        <v>1.1763895260998822</v>
      </c>
      <c r="K48" s="76">
        <f t="shared" si="16"/>
        <v>2.6048625220783106E-3</v>
      </c>
      <c r="L48" s="76">
        <f t="shared" si="16"/>
        <v>0</v>
      </c>
      <c r="M48" s="76">
        <f t="shared" si="16"/>
        <v>0.67060925213556699</v>
      </c>
      <c r="N48" s="76">
        <f t="shared" si="16"/>
        <v>0.86716713638219878</v>
      </c>
      <c r="O48" s="76">
        <f t="shared" si="9"/>
        <v>1.2133617683487357</v>
      </c>
      <c r="P48" s="76">
        <f t="shared" si="9"/>
        <v>0.91926438682376521</v>
      </c>
      <c r="Q48" s="76">
        <f t="shared" si="16"/>
        <v>0</v>
      </c>
      <c r="R48" s="76">
        <f t="shared" si="16"/>
        <v>0.13999035360588596</v>
      </c>
      <c r="S48" s="76">
        <f t="shared" si="16"/>
        <v>0</v>
      </c>
      <c r="T48" s="76">
        <f t="shared" si="16"/>
        <v>0</v>
      </c>
      <c r="U48" s="76">
        <f t="shared" si="9"/>
        <v>0</v>
      </c>
      <c r="V48" s="76">
        <f t="shared" si="9"/>
        <v>0</v>
      </c>
      <c r="W48" s="76">
        <f t="shared" si="10"/>
        <v>7.394448449770688E-2</v>
      </c>
      <c r="X48" s="76">
        <f t="shared" si="9"/>
        <v>0</v>
      </c>
      <c r="Y48" s="76">
        <f t="shared" si="9"/>
        <v>0.16205606000258807</v>
      </c>
      <c r="Z48" s="76">
        <f t="shared" si="9"/>
        <v>0</v>
      </c>
      <c r="AA48" s="76">
        <f t="shared" si="9"/>
        <v>0.24737791177414664</v>
      </c>
      <c r="AB48" s="76">
        <f t="shared" si="9"/>
        <v>0</v>
      </c>
      <c r="AC48" s="76">
        <f t="shared" si="9"/>
        <v>0</v>
      </c>
      <c r="AD48" s="76">
        <f t="shared" si="9"/>
        <v>0</v>
      </c>
      <c r="AE48" s="76">
        <f t="shared" si="9"/>
        <v>1.6805564658569746E-2</v>
      </c>
      <c r="AF48" s="76">
        <f t="shared" si="9"/>
        <v>0</v>
      </c>
      <c r="AG48" s="76">
        <f t="shared" si="11"/>
        <v>0</v>
      </c>
      <c r="AH48" s="76">
        <f t="shared" si="11"/>
        <v>0.42013911646424362</v>
      </c>
      <c r="AI48" s="76">
        <f t="shared" si="11"/>
        <v>1.7645842891498231E-2</v>
      </c>
      <c r="AJ48" s="698">
        <f t="shared" si="11"/>
        <v>0</v>
      </c>
      <c r="AK48" s="76">
        <f t="shared" si="12"/>
        <v>0</v>
      </c>
      <c r="AL48" s="76">
        <f t="shared" si="12"/>
        <v>0</v>
      </c>
      <c r="AM48" s="76">
        <f t="shared" si="12"/>
        <v>0</v>
      </c>
      <c r="AN48" s="76">
        <f t="shared" si="12"/>
        <v>0</v>
      </c>
      <c r="AO48" s="76">
        <f t="shared" si="12"/>
        <v>0</v>
      </c>
      <c r="AP48" s="76">
        <f t="shared" si="12"/>
        <v>0</v>
      </c>
      <c r="AQ48" s="698">
        <f t="shared" si="12"/>
        <v>0</v>
      </c>
      <c r="AR48" s="76">
        <f t="shared" si="12"/>
        <v>0</v>
      </c>
      <c r="AS48" s="76">
        <f t="shared" si="12"/>
        <v>0</v>
      </c>
      <c r="AT48" s="76">
        <f t="shared" si="12"/>
        <v>0</v>
      </c>
      <c r="AU48" s="76">
        <f t="shared" si="12"/>
        <v>0</v>
      </c>
      <c r="AV48" s="76">
        <f>AV$24/1.98347/30</f>
        <v>0</v>
      </c>
      <c r="AW48" s="76">
        <f t="shared" ref="AW48:BB76" si="17">AW$24/1.98347/30</f>
        <v>0</v>
      </c>
      <c r="AX48" s="76">
        <f t="shared" si="12"/>
        <v>0</v>
      </c>
      <c r="AY48" s="76">
        <f t="shared" si="12"/>
        <v>0</v>
      </c>
      <c r="AZ48" s="76">
        <f t="shared" si="12"/>
        <v>0</v>
      </c>
      <c r="BA48" s="76">
        <f t="shared" si="13"/>
        <v>0</v>
      </c>
      <c r="BB48" s="76">
        <f t="shared" si="13"/>
        <v>0</v>
      </c>
    </row>
    <row r="49" spans="1:54">
      <c r="A49" s="102">
        <f t="shared" ref="A49:A112" si="18">A48+1</f>
        <v>42828</v>
      </c>
      <c r="B49" s="106">
        <f t="shared" si="14"/>
        <v>7.4415376419440005</v>
      </c>
      <c r="C49" s="76">
        <f t="shared" si="15"/>
        <v>0</v>
      </c>
      <c r="D49" s="76">
        <f t="shared" si="9"/>
        <v>0.35291685782996468</v>
      </c>
      <c r="E49" s="76">
        <f t="shared" si="9"/>
        <v>0.35291685782996468</v>
      </c>
      <c r="F49" s="76">
        <f t="shared" si="9"/>
        <v>0.35291685782996468</v>
      </c>
      <c r="G49" s="76">
        <f t="shared" si="9"/>
        <v>0.35291685782996468</v>
      </c>
      <c r="H49" s="76">
        <f t="shared" si="9"/>
        <v>0.10251394441727543</v>
      </c>
      <c r="I49" s="76">
        <f t="shared" si="9"/>
        <v>0</v>
      </c>
      <c r="J49" s="76">
        <f t="shared" si="9"/>
        <v>1.1763895260998822</v>
      </c>
      <c r="K49" s="76">
        <f t="shared" si="9"/>
        <v>2.6048625220783106E-3</v>
      </c>
      <c r="L49" s="76">
        <f t="shared" si="9"/>
        <v>0</v>
      </c>
      <c r="M49" s="76">
        <f t="shared" si="9"/>
        <v>0.67060925213556699</v>
      </c>
      <c r="N49" s="76">
        <f t="shared" si="9"/>
        <v>0.86716713638219878</v>
      </c>
      <c r="O49" s="76">
        <f t="shared" si="9"/>
        <v>1.2133617683487357</v>
      </c>
      <c r="P49" s="76">
        <f t="shared" si="9"/>
        <v>0.91926438682376521</v>
      </c>
      <c r="Q49" s="76">
        <f t="shared" si="9"/>
        <v>0</v>
      </c>
      <c r="R49" s="76">
        <f t="shared" si="9"/>
        <v>0.13999035360588596</v>
      </c>
      <c r="S49" s="76">
        <f t="shared" si="9"/>
        <v>0</v>
      </c>
      <c r="T49" s="76">
        <f t="shared" si="9"/>
        <v>0</v>
      </c>
      <c r="U49" s="76">
        <f t="shared" si="9"/>
        <v>0</v>
      </c>
      <c r="V49" s="76">
        <f t="shared" si="9"/>
        <v>0</v>
      </c>
      <c r="W49" s="76">
        <f t="shared" si="10"/>
        <v>7.394448449770688E-2</v>
      </c>
      <c r="X49" s="76">
        <f t="shared" si="9"/>
        <v>0</v>
      </c>
      <c r="Y49" s="76">
        <f t="shared" si="9"/>
        <v>0.16205606000258807</v>
      </c>
      <c r="Z49" s="76">
        <f t="shared" si="9"/>
        <v>0</v>
      </c>
      <c r="AA49" s="76">
        <f t="shared" si="9"/>
        <v>0.24737791177414664</v>
      </c>
      <c r="AB49" s="76">
        <f t="shared" ref="AB49:AB56" si="19">AB$24/1.98347/30</f>
        <v>0</v>
      </c>
      <c r="AC49" s="76">
        <f t="shared" si="9"/>
        <v>0</v>
      </c>
      <c r="AD49" s="76">
        <f t="shared" si="9"/>
        <v>0</v>
      </c>
      <c r="AE49" s="76">
        <f t="shared" si="9"/>
        <v>1.6805564658569746E-2</v>
      </c>
      <c r="AF49" s="76">
        <f t="shared" si="9"/>
        <v>0</v>
      </c>
      <c r="AG49" s="76">
        <f t="shared" si="11"/>
        <v>0</v>
      </c>
      <c r="AH49" s="76">
        <f t="shared" si="11"/>
        <v>0.42013911646424362</v>
      </c>
      <c r="AI49" s="76">
        <f t="shared" si="11"/>
        <v>1.7645842891498231E-2</v>
      </c>
      <c r="AJ49" s="698">
        <f t="shared" si="11"/>
        <v>0</v>
      </c>
      <c r="AK49" s="76">
        <f t="shared" si="12"/>
        <v>0</v>
      </c>
      <c r="AL49" s="76">
        <f t="shared" si="12"/>
        <v>0</v>
      </c>
      <c r="AM49" s="76">
        <f t="shared" si="12"/>
        <v>0</v>
      </c>
      <c r="AN49" s="76">
        <f t="shared" si="12"/>
        <v>0</v>
      </c>
      <c r="AO49" s="76">
        <f t="shared" si="12"/>
        <v>0</v>
      </c>
      <c r="AP49" s="76">
        <f t="shared" si="12"/>
        <v>0</v>
      </c>
      <c r="AQ49" s="698">
        <f t="shared" si="12"/>
        <v>0</v>
      </c>
      <c r="AR49" s="76">
        <f t="shared" si="12"/>
        <v>0</v>
      </c>
      <c r="AS49" s="76">
        <f t="shared" si="12"/>
        <v>0</v>
      </c>
      <c r="AT49" s="76">
        <f t="shared" si="12"/>
        <v>0</v>
      </c>
      <c r="AU49" s="76">
        <f t="shared" si="12"/>
        <v>0</v>
      </c>
      <c r="AV49" s="76">
        <f t="shared" si="12"/>
        <v>0</v>
      </c>
      <c r="AW49" s="76">
        <f t="shared" si="17"/>
        <v>0</v>
      </c>
      <c r="AX49" s="76">
        <f t="shared" si="12"/>
        <v>0</v>
      </c>
      <c r="AY49" s="76">
        <f t="shared" si="12"/>
        <v>0</v>
      </c>
      <c r="AZ49" s="76">
        <f t="shared" si="12"/>
        <v>0</v>
      </c>
      <c r="BA49" s="76">
        <f t="shared" si="13"/>
        <v>0</v>
      </c>
      <c r="BB49" s="76">
        <f t="shared" si="13"/>
        <v>0</v>
      </c>
    </row>
    <row r="50" spans="1:54">
      <c r="A50" s="102">
        <f t="shared" si="18"/>
        <v>42829</v>
      </c>
      <c r="B50" s="106">
        <f t="shared" si="14"/>
        <v>7.4415376419440005</v>
      </c>
      <c r="C50" s="76">
        <f t="shared" si="15"/>
        <v>0</v>
      </c>
      <c r="D50" s="76">
        <f t="shared" si="9"/>
        <v>0.35291685782996468</v>
      </c>
      <c r="E50" s="76">
        <f t="shared" si="9"/>
        <v>0.35291685782996468</v>
      </c>
      <c r="F50" s="76">
        <f t="shared" si="9"/>
        <v>0.35291685782996468</v>
      </c>
      <c r="G50" s="76">
        <f t="shared" si="9"/>
        <v>0.35291685782996468</v>
      </c>
      <c r="H50" s="76">
        <f t="shared" si="9"/>
        <v>0.10251394441727543</v>
      </c>
      <c r="I50" s="76">
        <f t="shared" si="9"/>
        <v>0</v>
      </c>
      <c r="J50" s="76">
        <f t="shared" si="9"/>
        <v>1.1763895260998822</v>
      </c>
      <c r="K50" s="76">
        <f t="shared" si="9"/>
        <v>2.6048625220783106E-3</v>
      </c>
      <c r="L50" s="76">
        <f t="shared" si="9"/>
        <v>0</v>
      </c>
      <c r="M50" s="76">
        <f t="shared" si="9"/>
        <v>0.67060925213556699</v>
      </c>
      <c r="N50" s="76">
        <f t="shared" si="9"/>
        <v>0.86716713638219878</v>
      </c>
      <c r="O50" s="76">
        <f t="shared" si="9"/>
        <v>1.2133617683487357</v>
      </c>
      <c r="P50" s="76">
        <f t="shared" si="9"/>
        <v>0.91926438682376521</v>
      </c>
      <c r="Q50" s="76">
        <f t="shared" si="9"/>
        <v>0</v>
      </c>
      <c r="R50" s="76">
        <f t="shared" si="9"/>
        <v>0.13999035360588596</v>
      </c>
      <c r="S50" s="76">
        <f t="shared" si="9"/>
        <v>0</v>
      </c>
      <c r="T50" s="76">
        <f t="shared" si="9"/>
        <v>0</v>
      </c>
      <c r="U50" s="76">
        <f t="shared" si="9"/>
        <v>0</v>
      </c>
      <c r="V50" s="76">
        <f t="shared" si="9"/>
        <v>0</v>
      </c>
      <c r="W50" s="76">
        <f t="shared" si="10"/>
        <v>7.394448449770688E-2</v>
      </c>
      <c r="X50" s="76">
        <f t="shared" si="9"/>
        <v>0</v>
      </c>
      <c r="Y50" s="76">
        <f t="shared" si="9"/>
        <v>0.16205606000258807</v>
      </c>
      <c r="Z50" s="76">
        <f t="shared" si="9"/>
        <v>0</v>
      </c>
      <c r="AA50" s="76">
        <f t="shared" si="9"/>
        <v>0.24737791177414664</v>
      </c>
      <c r="AB50" s="76">
        <f t="shared" si="19"/>
        <v>0</v>
      </c>
      <c r="AC50" s="76">
        <f t="shared" si="9"/>
        <v>0</v>
      </c>
      <c r="AD50" s="76">
        <f t="shared" si="9"/>
        <v>0</v>
      </c>
      <c r="AE50" s="76">
        <f t="shared" si="9"/>
        <v>1.6805564658569746E-2</v>
      </c>
      <c r="AF50" s="76">
        <f t="shared" si="9"/>
        <v>0</v>
      </c>
      <c r="AG50" s="76">
        <f t="shared" si="11"/>
        <v>0</v>
      </c>
      <c r="AH50" s="76">
        <f t="shared" si="11"/>
        <v>0.42013911646424362</v>
      </c>
      <c r="AI50" s="76">
        <f t="shared" si="11"/>
        <v>1.7645842891498231E-2</v>
      </c>
      <c r="AJ50" s="698">
        <f t="shared" si="11"/>
        <v>0</v>
      </c>
      <c r="AK50" s="76">
        <f t="shared" si="12"/>
        <v>0</v>
      </c>
      <c r="AL50" s="76">
        <f t="shared" si="12"/>
        <v>0</v>
      </c>
      <c r="AM50" s="76">
        <f t="shared" si="12"/>
        <v>0</v>
      </c>
      <c r="AN50" s="76">
        <f t="shared" si="12"/>
        <v>0</v>
      </c>
      <c r="AO50" s="76">
        <f t="shared" si="12"/>
        <v>0</v>
      </c>
      <c r="AP50" s="76">
        <f t="shared" si="12"/>
        <v>0</v>
      </c>
      <c r="AQ50" s="698">
        <f t="shared" si="12"/>
        <v>0</v>
      </c>
      <c r="AR50" s="76">
        <f t="shared" si="12"/>
        <v>0</v>
      </c>
      <c r="AS50" s="76">
        <f t="shared" si="12"/>
        <v>0</v>
      </c>
      <c r="AT50" s="76">
        <f t="shared" si="12"/>
        <v>0</v>
      </c>
      <c r="AU50" s="76">
        <f t="shared" si="12"/>
        <v>0</v>
      </c>
      <c r="AV50" s="76">
        <f t="shared" si="12"/>
        <v>0</v>
      </c>
      <c r="AW50" s="76">
        <f t="shared" si="17"/>
        <v>0</v>
      </c>
      <c r="AX50" s="76">
        <f t="shared" si="12"/>
        <v>0</v>
      </c>
      <c r="AY50" s="76">
        <f t="shared" si="12"/>
        <v>0</v>
      </c>
      <c r="AZ50" s="76">
        <f t="shared" si="12"/>
        <v>0</v>
      </c>
      <c r="BA50" s="76">
        <f t="shared" si="13"/>
        <v>0</v>
      </c>
      <c r="BB50" s="76">
        <f t="shared" si="13"/>
        <v>0</v>
      </c>
    </row>
    <row r="51" spans="1:54">
      <c r="A51" s="102">
        <f t="shared" si="18"/>
        <v>42830</v>
      </c>
      <c r="B51" s="106">
        <f t="shared" si="14"/>
        <v>7.4415376419440005</v>
      </c>
      <c r="C51" s="76">
        <f t="shared" si="15"/>
        <v>0</v>
      </c>
      <c r="D51" s="76">
        <f t="shared" si="9"/>
        <v>0.35291685782996468</v>
      </c>
      <c r="E51" s="76">
        <f t="shared" si="9"/>
        <v>0.35291685782996468</v>
      </c>
      <c r="F51" s="76">
        <f t="shared" si="9"/>
        <v>0.35291685782996468</v>
      </c>
      <c r="G51" s="76">
        <f t="shared" si="9"/>
        <v>0.35291685782996468</v>
      </c>
      <c r="H51" s="76">
        <f t="shared" si="9"/>
        <v>0.10251394441727543</v>
      </c>
      <c r="I51" s="76">
        <f t="shared" si="9"/>
        <v>0</v>
      </c>
      <c r="J51" s="76">
        <f t="shared" si="9"/>
        <v>1.1763895260998822</v>
      </c>
      <c r="K51" s="76">
        <f t="shared" si="9"/>
        <v>2.6048625220783106E-3</v>
      </c>
      <c r="L51" s="76">
        <f t="shared" si="9"/>
        <v>0</v>
      </c>
      <c r="M51" s="76">
        <f t="shared" si="9"/>
        <v>0.67060925213556699</v>
      </c>
      <c r="N51" s="76">
        <f t="shared" si="9"/>
        <v>0.86716713638219878</v>
      </c>
      <c r="O51" s="76">
        <f t="shared" si="9"/>
        <v>1.2133617683487357</v>
      </c>
      <c r="P51" s="76">
        <f t="shared" si="9"/>
        <v>0.91926438682376521</v>
      </c>
      <c r="Q51" s="76">
        <f t="shared" si="9"/>
        <v>0</v>
      </c>
      <c r="R51" s="76">
        <f t="shared" si="9"/>
        <v>0.13999035360588596</v>
      </c>
      <c r="S51" s="76">
        <f t="shared" si="9"/>
        <v>0</v>
      </c>
      <c r="T51" s="76">
        <f t="shared" si="9"/>
        <v>0</v>
      </c>
      <c r="U51" s="76">
        <f t="shared" si="9"/>
        <v>0</v>
      </c>
      <c r="V51" s="76">
        <f t="shared" si="9"/>
        <v>0</v>
      </c>
      <c r="W51" s="76">
        <f t="shared" si="10"/>
        <v>7.394448449770688E-2</v>
      </c>
      <c r="X51" s="76">
        <f t="shared" si="9"/>
        <v>0</v>
      </c>
      <c r="Y51" s="76">
        <f t="shared" si="9"/>
        <v>0.16205606000258807</v>
      </c>
      <c r="Z51" s="76">
        <f t="shared" si="9"/>
        <v>0</v>
      </c>
      <c r="AA51" s="76">
        <f t="shared" si="9"/>
        <v>0.24737791177414664</v>
      </c>
      <c r="AB51" s="76">
        <f t="shared" si="19"/>
        <v>0</v>
      </c>
      <c r="AC51" s="76">
        <f t="shared" si="9"/>
        <v>0</v>
      </c>
      <c r="AD51" s="76">
        <f t="shared" si="9"/>
        <v>0</v>
      </c>
      <c r="AE51" s="76">
        <f t="shared" si="9"/>
        <v>1.6805564658569746E-2</v>
      </c>
      <c r="AF51" s="76">
        <f t="shared" si="9"/>
        <v>0</v>
      </c>
      <c r="AG51" s="76">
        <f t="shared" si="11"/>
        <v>0</v>
      </c>
      <c r="AH51" s="76">
        <f t="shared" si="11"/>
        <v>0.42013911646424362</v>
      </c>
      <c r="AI51" s="76">
        <f t="shared" si="11"/>
        <v>1.7645842891498231E-2</v>
      </c>
      <c r="AJ51" s="698">
        <f t="shared" si="11"/>
        <v>0</v>
      </c>
      <c r="AK51" s="76">
        <f t="shared" si="12"/>
        <v>0</v>
      </c>
      <c r="AL51" s="76">
        <f t="shared" si="12"/>
        <v>0</v>
      </c>
      <c r="AM51" s="76">
        <f t="shared" si="12"/>
        <v>0</v>
      </c>
      <c r="AN51" s="76">
        <f t="shared" si="12"/>
        <v>0</v>
      </c>
      <c r="AO51" s="76">
        <f t="shared" si="12"/>
        <v>0</v>
      </c>
      <c r="AP51" s="76">
        <f t="shared" si="12"/>
        <v>0</v>
      </c>
      <c r="AQ51" s="698">
        <f t="shared" si="12"/>
        <v>0</v>
      </c>
      <c r="AR51" s="76">
        <f t="shared" si="12"/>
        <v>0</v>
      </c>
      <c r="AS51" s="76">
        <f t="shared" si="12"/>
        <v>0</v>
      </c>
      <c r="AT51" s="76">
        <f t="shared" si="12"/>
        <v>0</v>
      </c>
      <c r="AU51" s="76">
        <f t="shared" si="12"/>
        <v>0</v>
      </c>
      <c r="AV51" s="76">
        <f t="shared" si="12"/>
        <v>0</v>
      </c>
      <c r="AW51" s="76">
        <f t="shared" si="17"/>
        <v>0</v>
      </c>
      <c r="AX51" s="76">
        <f t="shared" si="12"/>
        <v>0</v>
      </c>
      <c r="AY51" s="76">
        <f t="shared" si="12"/>
        <v>0</v>
      </c>
      <c r="AZ51" s="76">
        <f t="shared" si="12"/>
        <v>0</v>
      </c>
      <c r="BA51" s="76">
        <f t="shared" si="13"/>
        <v>0</v>
      </c>
      <c r="BB51" s="76">
        <f t="shared" si="13"/>
        <v>0</v>
      </c>
    </row>
    <row r="52" spans="1:54">
      <c r="A52" s="102">
        <f t="shared" si="18"/>
        <v>42831</v>
      </c>
      <c r="B52" s="106">
        <f t="shared" si="14"/>
        <v>7.4415376419440005</v>
      </c>
      <c r="C52" s="76">
        <f>C$24/1.98347/30</f>
        <v>0</v>
      </c>
      <c r="D52" s="76">
        <f t="shared" si="9"/>
        <v>0.35291685782996468</v>
      </c>
      <c r="E52" s="76">
        <f t="shared" si="9"/>
        <v>0.35291685782996468</v>
      </c>
      <c r="F52" s="76">
        <f t="shared" si="9"/>
        <v>0.35291685782996468</v>
      </c>
      <c r="G52" s="76">
        <f t="shared" si="9"/>
        <v>0.35291685782996468</v>
      </c>
      <c r="H52" s="76">
        <f t="shared" si="9"/>
        <v>0.10251394441727543</v>
      </c>
      <c r="I52" s="76">
        <f t="shared" si="9"/>
        <v>0</v>
      </c>
      <c r="J52" s="76">
        <f t="shared" si="9"/>
        <v>1.1763895260998822</v>
      </c>
      <c r="K52" s="76">
        <f t="shared" si="9"/>
        <v>2.6048625220783106E-3</v>
      </c>
      <c r="L52" s="76">
        <f t="shared" si="9"/>
        <v>0</v>
      </c>
      <c r="M52" s="76">
        <f t="shared" si="9"/>
        <v>0.67060925213556699</v>
      </c>
      <c r="N52" s="76">
        <f t="shared" si="9"/>
        <v>0.86716713638219878</v>
      </c>
      <c r="O52" s="76">
        <f t="shared" ref="O52:P76" si="20">O$24/1.98347/30</f>
        <v>1.2133617683487357</v>
      </c>
      <c r="P52" s="76">
        <f t="shared" si="20"/>
        <v>0.91926438682376521</v>
      </c>
      <c r="Q52" s="76">
        <f t="shared" si="9"/>
        <v>0</v>
      </c>
      <c r="R52" s="76">
        <f t="shared" si="9"/>
        <v>0.13999035360588596</v>
      </c>
      <c r="S52" s="76">
        <f t="shared" si="9"/>
        <v>0</v>
      </c>
      <c r="T52" s="76">
        <f t="shared" si="9"/>
        <v>0</v>
      </c>
      <c r="U52" s="76">
        <f t="shared" si="9"/>
        <v>0</v>
      </c>
      <c r="V52" s="76">
        <f t="shared" si="9"/>
        <v>0</v>
      </c>
      <c r="W52" s="76">
        <f t="shared" si="10"/>
        <v>7.394448449770688E-2</v>
      </c>
      <c r="X52" s="76">
        <f t="shared" si="9"/>
        <v>0</v>
      </c>
      <c r="Y52" s="76">
        <f t="shared" si="9"/>
        <v>0.16205606000258807</v>
      </c>
      <c r="Z52" s="76">
        <f t="shared" si="9"/>
        <v>0</v>
      </c>
      <c r="AA52" s="76">
        <f t="shared" si="9"/>
        <v>0.24737791177414664</v>
      </c>
      <c r="AB52" s="76">
        <f t="shared" si="19"/>
        <v>0</v>
      </c>
      <c r="AC52" s="76">
        <f t="shared" si="9"/>
        <v>0</v>
      </c>
      <c r="AD52" s="76">
        <f t="shared" si="9"/>
        <v>0</v>
      </c>
      <c r="AE52" s="76">
        <f t="shared" si="9"/>
        <v>1.6805564658569746E-2</v>
      </c>
      <c r="AF52" s="76">
        <f t="shared" si="9"/>
        <v>0</v>
      </c>
      <c r="AG52" s="76">
        <f t="shared" si="11"/>
        <v>0</v>
      </c>
      <c r="AH52" s="76">
        <f t="shared" si="11"/>
        <v>0.42013911646424362</v>
      </c>
      <c r="AI52" s="76">
        <f t="shared" si="11"/>
        <v>1.7645842891498231E-2</v>
      </c>
      <c r="AJ52" s="698">
        <f t="shared" si="11"/>
        <v>0</v>
      </c>
      <c r="AK52" s="76">
        <f t="shared" si="12"/>
        <v>0</v>
      </c>
      <c r="AL52" s="76">
        <f t="shared" si="12"/>
        <v>0</v>
      </c>
      <c r="AM52" s="76">
        <f t="shared" si="12"/>
        <v>0</v>
      </c>
      <c r="AN52" s="76">
        <f t="shared" si="12"/>
        <v>0</v>
      </c>
      <c r="AO52" s="76">
        <f t="shared" si="12"/>
        <v>0</v>
      </c>
      <c r="AP52" s="76">
        <f t="shared" si="12"/>
        <v>0</v>
      </c>
      <c r="AQ52" s="698">
        <f t="shared" si="12"/>
        <v>0</v>
      </c>
      <c r="AR52" s="76">
        <f t="shared" si="12"/>
        <v>0</v>
      </c>
      <c r="AS52" s="76">
        <f t="shared" si="12"/>
        <v>0</v>
      </c>
      <c r="AT52" s="76">
        <f t="shared" si="12"/>
        <v>0</v>
      </c>
      <c r="AU52" s="76">
        <f t="shared" si="12"/>
        <v>0</v>
      </c>
      <c r="AV52" s="76">
        <f t="shared" si="12"/>
        <v>0</v>
      </c>
      <c r="AW52" s="76">
        <f t="shared" si="17"/>
        <v>0</v>
      </c>
      <c r="AX52" s="76">
        <f t="shared" si="12"/>
        <v>0</v>
      </c>
      <c r="AY52" s="76">
        <f t="shared" si="12"/>
        <v>0</v>
      </c>
      <c r="AZ52" s="76">
        <f t="shared" si="12"/>
        <v>0</v>
      </c>
      <c r="BA52" s="76">
        <f t="shared" si="13"/>
        <v>0</v>
      </c>
      <c r="BB52" s="76">
        <f t="shared" si="13"/>
        <v>0</v>
      </c>
    </row>
    <row r="53" spans="1:54">
      <c r="A53" s="102">
        <f t="shared" si="18"/>
        <v>42832</v>
      </c>
      <c r="B53" s="106">
        <f t="shared" si="14"/>
        <v>7.4415376419440005</v>
      </c>
      <c r="C53" s="76">
        <f t="shared" si="15"/>
        <v>0</v>
      </c>
      <c r="D53" s="76">
        <f t="shared" si="9"/>
        <v>0.35291685782996468</v>
      </c>
      <c r="E53" s="76">
        <f t="shared" si="9"/>
        <v>0.35291685782996468</v>
      </c>
      <c r="F53" s="76">
        <f t="shared" si="9"/>
        <v>0.35291685782996468</v>
      </c>
      <c r="G53" s="76">
        <f t="shared" si="9"/>
        <v>0.35291685782996468</v>
      </c>
      <c r="H53" s="76">
        <f t="shared" si="9"/>
        <v>0.10251394441727543</v>
      </c>
      <c r="I53" s="76">
        <f t="shared" si="9"/>
        <v>0</v>
      </c>
      <c r="J53" s="76">
        <f t="shared" si="9"/>
        <v>1.1763895260998822</v>
      </c>
      <c r="K53" s="76">
        <f t="shared" si="9"/>
        <v>2.6048625220783106E-3</v>
      </c>
      <c r="L53" s="76">
        <f t="shared" si="9"/>
        <v>0</v>
      </c>
      <c r="M53" s="76">
        <f t="shared" si="9"/>
        <v>0.67060925213556699</v>
      </c>
      <c r="N53" s="76">
        <f t="shared" si="9"/>
        <v>0.86716713638219878</v>
      </c>
      <c r="O53" s="76">
        <f t="shared" si="20"/>
        <v>1.2133617683487357</v>
      </c>
      <c r="P53" s="76">
        <f t="shared" si="20"/>
        <v>0.91926438682376521</v>
      </c>
      <c r="Q53" s="76">
        <f t="shared" si="9"/>
        <v>0</v>
      </c>
      <c r="R53" s="76">
        <f t="shared" si="9"/>
        <v>0.13999035360588596</v>
      </c>
      <c r="S53" s="76">
        <f t="shared" si="9"/>
        <v>0</v>
      </c>
      <c r="T53" s="76">
        <f t="shared" si="9"/>
        <v>0</v>
      </c>
      <c r="U53" s="76">
        <f t="shared" si="9"/>
        <v>0</v>
      </c>
      <c r="V53" s="76">
        <f t="shared" si="9"/>
        <v>0</v>
      </c>
      <c r="W53" s="76">
        <f t="shared" si="10"/>
        <v>7.394448449770688E-2</v>
      </c>
      <c r="X53" s="76">
        <f t="shared" si="9"/>
        <v>0</v>
      </c>
      <c r="Y53" s="76">
        <f t="shared" si="9"/>
        <v>0.16205606000258807</v>
      </c>
      <c r="Z53" s="76">
        <f t="shared" si="9"/>
        <v>0</v>
      </c>
      <c r="AA53" s="76">
        <f t="shared" si="9"/>
        <v>0.24737791177414664</v>
      </c>
      <c r="AB53" s="76">
        <f t="shared" si="19"/>
        <v>0</v>
      </c>
      <c r="AC53" s="76">
        <f t="shared" si="9"/>
        <v>0</v>
      </c>
      <c r="AD53" s="76">
        <f t="shared" si="9"/>
        <v>0</v>
      </c>
      <c r="AE53" s="76">
        <f t="shared" si="9"/>
        <v>1.6805564658569746E-2</v>
      </c>
      <c r="AF53" s="76">
        <f t="shared" si="9"/>
        <v>0</v>
      </c>
      <c r="AG53" s="76">
        <f t="shared" si="11"/>
        <v>0</v>
      </c>
      <c r="AH53" s="76">
        <f t="shared" si="11"/>
        <v>0.42013911646424362</v>
      </c>
      <c r="AI53" s="76">
        <f t="shared" si="11"/>
        <v>1.7645842891498231E-2</v>
      </c>
      <c r="AJ53" s="698">
        <f t="shared" si="11"/>
        <v>0</v>
      </c>
      <c r="AK53" s="76">
        <f t="shared" si="12"/>
        <v>0</v>
      </c>
      <c r="AL53" s="76">
        <f t="shared" si="12"/>
        <v>0</v>
      </c>
      <c r="AM53" s="76">
        <f t="shared" si="12"/>
        <v>0</v>
      </c>
      <c r="AN53" s="76">
        <f t="shared" si="12"/>
        <v>0</v>
      </c>
      <c r="AO53" s="76">
        <f t="shared" si="12"/>
        <v>0</v>
      </c>
      <c r="AP53" s="76">
        <f t="shared" si="12"/>
        <v>0</v>
      </c>
      <c r="AQ53" s="698">
        <f t="shared" si="12"/>
        <v>0</v>
      </c>
      <c r="AR53" s="76">
        <f t="shared" si="12"/>
        <v>0</v>
      </c>
      <c r="AS53" s="76">
        <f t="shared" si="12"/>
        <v>0</v>
      </c>
      <c r="AT53" s="76">
        <f t="shared" si="12"/>
        <v>0</v>
      </c>
      <c r="AU53" s="76">
        <f t="shared" si="12"/>
        <v>0</v>
      </c>
      <c r="AV53" s="76">
        <f t="shared" si="12"/>
        <v>0</v>
      </c>
      <c r="AW53" s="76">
        <f t="shared" si="17"/>
        <v>0</v>
      </c>
      <c r="AX53" s="76">
        <f t="shared" si="12"/>
        <v>0</v>
      </c>
      <c r="AY53" s="76">
        <f t="shared" si="12"/>
        <v>0</v>
      </c>
      <c r="AZ53" s="76">
        <f t="shared" si="12"/>
        <v>0</v>
      </c>
      <c r="BA53" s="76">
        <f t="shared" si="13"/>
        <v>0</v>
      </c>
      <c r="BB53" s="76">
        <f t="shared" si="13"/>
        <v>0</v>
      </c>
    </row>
    <row r="54" spans="1:54">
      <c r="A54" s="102">
        <f t="shared" si="18"/>
        <v>42833</v>
      </c>
      <c r="B54" s="106">
        <f t="shared" si="14"/>
        <v>7.4415376419440005</v>
      </c>
      <c r="C54" s="76">
        <f t="shared" si="15"/>
        <v>0</v>
      </c>
      <c r="D54" s="76">
        <f>D$24/1.98347/30</f>
        <v>0.35291685782996468</v>
      </c>
      <c r="E54" s="76">
        <f t="shared" si="9"/>
        <v>0.35291685782996468</v>
      </c>
      <c r="F54" s="76">
        <f t="shared" si="9"/>
        <v>0.35291685782996468</v>
      </c>
      <c r="G54" s="76">
        <f t="shared" si="9"/>
        <v>0.35291685782996468</v>
      </c>
      <c r="H54" s="76">
        <f t="shared" si="9"/>
        <v>0.10251394441727543</v>
      </c>
      <c r="I54" s="76">
        <f t="shared" si="9"/>
        <v>0</v>
      </c>
      <c r="J54" s="76">
        <f t="shared" si="9"/>
        <v>1.1763895260998822</v>
      </c>
      <c r="K54" s="76">
        <f t="shared" si="9"/>
        <v>2.6048625220783106E-3</v>
      </c>
      <c r="L54" s="76">
        <f t="shared" si="9"/>
        <v>0</v>
      </c>
      <c r="M54" s="76">
        <f t="shared" si="9"/>
        <v>0.67060925213556699</v>
      </c>
      <c r="N54" s="76">
        <f t="shared" si="9"/>
        <v>0.86716713638219878</v>
      </c>
      <c r="O54" s="76">
        <f t="shared" si="20"/>
        <v>1.2133617683487357</v>
      </c>
      <c r="P54" s="76">
        <f t="shared" si="20"/>
        <v>0.91926438682376521</v>
      </c>
      <c r="Q54" s="76">
        <f t="shared" si="9"/>
        <v>0</v>
      </c>
      <c r="R54" s="76">
        <f t="shared" si="9"/>
        <v>0.13999035360588596</v>
      </c>
      <c r="S54" s="76">
        <f t="shared" si="9"/>
        <v>0</v>
      </c>
      <c r="T54" s="76">
        <f t="shared" si="9"/>
        <v>0</v>
      </c>
      <c r="U54" s="76">
        <f t="shared" si="9"/>
        <v>0</v>
      </c>
      <c r="V54" s="76">
        <f t="shared" si="9"/>
        <v>0</v>
      </c>
      <c r="W54" s="76">
        <f t="shared" si="10"/>
        <v>7.394448449770688E-2</v>
      </c>
      <c r="X54" s="76">
        <f t="shared" si="9"/>
        <v>0</v>
      </c>
      <c r="Y54" s="76">
        <f t="shared" si="9"/>
        <v>0.16205606000258807</v>
      </c>
      <c r="Z54" s="76">
        <f t="shared" si="9"/>
        <v>0</v>
      </c>
      <c r="AA54" s="76">
        <f t="shared" si="9"/>
        <v>0.24737791177414664</v>
      </c>
      <c r="AB54" s="76">
        <f t="shared" si="19"/>
        <v>0</v>
      </c>
      <c r="AC54" s="76">
        <f t="shared" si="9"/>
        <v>0</v>
      </c>
      <c r="AD54" s="76">
        <f t="shared" si="9"/>
        <v>0</v>
      </c>
      <c r="AE54" s="76">
        <f t="shared" si="9"/>
        <v>1.6805564658569746E-2</v>
      </c>
      <c r="AF54" s="76">
        <f t="shared" si="9"/>
        <v>0</v>
      </c>
      <c r="AG54" s="76">
        <f t="shared" si="11"/>
        <v>0</v>
      </c>
      <c r="AH54" s="76">
        <f t="shared" si="11"/>
        <v>0.42013911646424362</v>
      </c>
      <c r="AI54" s="76">
        <f>AI$24/1.98347/30</f>
        <v>1.7645842891498231E-2</v>
      </c>
      <c r="AJ54" s="698">
        <f t="shared" si="11"/>
        <v>0</v>
      </c>
      <c r="AK54" s="76">
        <f t="shared" si="12"/>
        <v>0</v>
      </c>
      <c r="AL54" s="76">
        <f t="shared" si="12"/>
        <v>0</v>
      </c>
      <c r="AM54" s="76">
        <f t="shared" si="12"/>
        <v>0</v>
      </c>
      <c r="AN54" s="76">
        <f t="shared" si="12"/>
        <v>0</v>
      </c>
      <c r="AO54" s="76">
        <f t="shared" si="12"/>
        <v>0</v>
      </c>
      <c r="AP54" s="76">
        <f t="shared" si="12"/>
        <v>0</v>
      </c>
      <c r="AQ54" s="698">
        <f t="shared" si="12"/>
        <v>0</v>
      </c>
      <c r="AR54" s="76">
        <f t="shared" si="12"/>
        <v>0</v>
      </c>
      <c r="AS54" s="76">
        <f t="shared" si="12"/>
        <v>0</v>
      </c>
      <c r="AT54" s="76">
        <f t="shared" si="12"/>
        <v>0</v>
      </c>
      <c r="AU54" s="76">
        <f t="shared" si="12"/>
        <v>0</v>
      </c>
      <c r="AV54" s="76">
        <f t="shared" si="12"/>
        <v>0</v>
      </c>
      <c r="AW54" s="76">
        <f t="shared" si="17"/>
        <v>0</v>
      </c>
      <c r="AX54" s="76">
        <f t="shared" si="12"/>
        <v>0</v>
      </c>
      <c r="AY54" s="76">
        <f t="shared" si="12"/>
        <v>0</v>
      </c>
      <c r="AZ54" s="76">
        <f t="shared" si="12"/>
        <v>0</v>
      </c>
      <c r="BA54" s="76">
        <f t="shared" si="13"/>
        <v>0</v>
      </c>
      <c r="BB54" s="76">
        <f t="shared" si="13"/>
        <v>0</v>
      </c>
    </row>
    <row r="55" spans="1:54">
      <c r="A55" s="102">
        <f t="shared" si="18"/>
        <v>42834</v>
      </c>
      <c r="B55" s="106">
        <f t="shared" si="14"/>
        <v>7.4415376419440005</v>
      </c>
      <c r="C55" s="76">
        <f t="shared" si="15"/>
        <v>0</v>
      </c>
      <c r="D55" s="76">
        <f>D$24/1.98347/30</f>
        <v>0.35291685782996468</v>
      </c>
      <c r="E55" s="76">
        <f t="shared" si="9"/>
        <v>0.35291685782996468</v>
      </c>
      <c r="F55" s="76">
        <f t="shared" si="9"/>
        <v>0.35291685782996468</v>
      </c>
      <c r="G55" s="76">
        <f t="shared" si="9"/>
        <v>0.35291685782996468</v>
      </c>
      <c r="H55" s="76">
        <f t="shared" si="9"/>
        <v>0.10251394441727543</v>
      </c>
      <c r="I55" s="76">
        <f t="shared" si="9"/>
        <v>0</v>
      </c>
      <c r="J55" s="76">
        <f t="shared" si="9"/>
        <v>1.1763895260998822</v>
      </c>
      <c r="K55" s="76">
        <f t="shared" si="9"/>
        <v>2.6048625220783106E-3</v>
      </c>
      <c r="L55" s="76">
        <f t="shared" si="9"/>
        <v>0</v>
      </c>
      <c r="M55" s="76">
        <f t="shared" si="9"/>
        <v>0.67060925213556699</v>
      </c>
      <c r="N55" s="76">
        <f t="shared" si="9"/>
        <v>0.86716713638219878</v>
      </c>
      <c r="O55" s="76">
        <f t="shared" si="20"/>
        <v>1.2133617683487357</v>
      </c>
      <c r="P55" s="76">
        <f t="shared" si="20"/>
        <v>0.91926438682376521</v>
      </c>
      <c r="Q55" s="76">
        <f t="shared" si="9"/>
        <v>0</v>
      </c>
      <c r="R55" s="76">
        <f t="shared" si="9"/>
        <v>0.13999035360588596</v>
      </c>
      <c r="S55" s="76">
        <f t="shared" si="9"/>
        <v>0</v>
      </c>
      <c r="T55" s="76">
        <f t="shared" si="9"/>
        <v>0</v>
      </c>
      <c r="U55" s="76">
        <f t="shared" si="9"/>
        <v>0</v>
      </c>
      <c r="V55" s="76">
        <f t="shared" si="9"/>
        <v>0</v>
      </c>
      <c r="W55" s="76">
        <f t="shared" si="10"/>
        <v>7.394448449770688E-2</v>
      </c>
      <c r="X55" s="76">
        <f t="shared" si="9"/>
        <v>0</v>
      </c>
      <c r="Y55" s="76">
        <f t="shared" si="9"/>
        <v>0.16205606000258807</v>
      </c>
      <c r="Z55" s="76">
        <f t="shared" si="9"/>
        <v>0</v>
      </c>
      <c r="AA55" s="76">
        <f t="shared" si="9"/>
        <v>0.24737791177414664</v>
      </c>
      <c r="AB55" s="76">
        <f t="shared" si="19"/>
        <v>0</v>
      </c>
      <c r="AC55" s="76">
        <f t="shared" si="9"/>
        <v>0</v>
      </c>
      <c r="AD55" s="76">
        <f t="shared" si="9"/>
        <v>0</v>
      </c>
      <c r="AE55" s="76">
        <f t="shared" si="9"/>
        <v>1.6805564658569746E-2</v>
      </c>
      <c r="AF55" s="76">
        <f t="shared" si="9"/>
        <v>0</v>
      </c>
      <c r="AG55" s="76">
        <f t="shared" si="11"/>
        <v>0</v>
      </c>
      <c r="AH55" s="76">
        <f t="shared" si="11"/>
        <v>0.42013911646424362</v>
      </c>
      <c r="AI55" s="76">
        <f t="shared" si="11"/>
        <v>1.7645842891498231E-2</v>
      </c>
      <c r="AJ55" s="698">
        <f t="shared" si="11"/>
        <v>0</v>
      </c>
      <c r="AK55" s="76">
        <f t="shared" si="12"/>
        <v>0</v>
      </c>
      <c r="AL55" s="76">
        <f t="shared" si="12"/>
        <v>0</v>
      </c>
      <c r="AM55" s="76">
        <f t="shared" si="12"/>
        <v>0</v>
      </c>
      <c r="AN55" s="76">
        <f t="shared" si="12"/>
        <v>0</v>
      </c>
      <c r="AO55" s="76">
        <f t="shared" si="12"/>
        <v>0</v>
      </c>
      <c r="AP55" s="76">
        <f t="shared" si="12"/>
        <v>0</v>
      </c>
      <c r="AQ55" s="698">
        <f t="shared" si="12"/>
        <v>0</v>
      </c>
      <c r="AR55" s="76">
        <f t="shared" si="12"/>
        <v>0</v>
      </c>
      <c r="AS55" s="76">
        <f t="shared" si="12"/>
        <v>0</v>
      </c>
      <c r="AT55" s="76">
        <f t="shared" si="12"/>
        <v>0</v>
      </c>
      <c r="AU55" s="76">
        <f t="shared" si="12"/>
        <v>0</v>
      </c>
      <c r="AV55" s="76">
        <f t="shared" si="12"/>
        <v>0</v>
      </c>
      <c r="AW55" s="76">
        <f t="shared" si="17"/>
        <v>0</v>
      </c>
      <c r="AX55" s="76">
        <f t="shared" si="12"/>
        <v>0</v>
      </c>
      <c r="AY55" s="76">
        <f t="shared" si="12"/>
        <v>0</v>
      </c>
      <c r="AZ55" s="76">
        <f t="shared" si="12"/>
        <v>0</v>
      </c>
      <c r="BA55" s="76">
        <f t="shared" si="13"/>
        <v>0</v>
      </c>
      <c r="BB55" s="76">
        <f t="shared" si="13"/>
        <v>0</v>
      </c>
    </row>
    <row r="56" spans="1:54">
      <c r="A56" s="102">
        <f t="shared" si="18"/>
        <v>42835</v>
      </c>
      <c r="B56" s="106">
        <f t="shared" si="14"/>
        <v>7.4415376419440005</v>
      </c>
      <c r="C56" s="76">
        <f t="shared" si="15"/>
        <v>0</v>
      </c>
      <c r="D56" s="76">
        <f t="shared" si="9"/>
        <v>0.35291685782996468</v>
      </c>
      <c r="E56" s="76">
        <f t="shared" si="9"/>
        <v>0.35291685782996468</v>
      </c>
      <c r="F56" s="76">
        <f t="shared" si="9"/>
        <v>0.35291685782996468</v>
      </c>
      <c r="G56" s="76">
        <f t="shared" si="9"/>
        <v>0.35291685782996468</v>
      </c>
      <c r="H56" s="76">
        <f t="shared" si="9"/>
        <v>0.10251394441727543</v>
      </c>
      <c r="I56" s="76">
        <f t="shared" si="9"/>
        <v>0</v>
      </c>
      <c r="J56" s="76">
        <f t="shared" si="9"/>
        <v>1.1763895260998822</v>
      </c>
      <c r="K56" s="76">
        <f t="shared" si="9"/>
        <v>2.6048625220783106E-3</v>
      </c>
      <c r="L56" s="76">
        <f t="shared" si="9"/>
        <v>0</v>
      </c>
      <c r="M56" s="76">
        <f t="shared" si="9"/>
        <v>0.67060925213556699</v>
      </c>
      <c r="N56" s="76">
        <f t="shared" si="9"/>
        <v>0.86716713638219878</v>
      </c>
      <c r="O56" s="76">
        <f t="shared" si="20"/>
        <v>1.2133617683487357</v>
      </c>
      <c r="P56" s="76">
        <f t="shared" si="20"/>
        <v>0.91926438682376521</v>
      </c>
      <c r="Q56" s="76">
        <f t="shared" si="9"/>
        <v>0</v>
      </c>
      <c r="R56" s="76">
        <f t="shared" si="9"/>
        <v>0.13999035360588596</v>
      </c>
      <c r="S56" s="76">
        <f t="shared" si="9"/>
        <v>0</v>
      </c>
      <c r="T56" s="76">
        <f t="shared" si="9"/>
        <v>0</v>
      </c>
      <c r="U56" s="76">
        <f t="shared" si="9"/>
        <v>0</v>
      </c>
      <c r="V56" s="76">
        <f t="shared" si="9"/>
        <v>0</v>
      </c>
      <c r="W56" s="76">
        <f t="shared" si="10"/>
        <v>7.394448449770688E-2</v>
      </c>
      <c r="X56" s="76">
        <f t="shared" si="9"/>
        <v>0</v>
      </c>
      <c r="Y56" s="76">
        <f t="shared" si="9"/>
        <v>0.16205606000258807</v>
      </c>
      <c r="Z56" s="76">
        <f t="shared" si="9"/>
        <v>0</v>
      </c>
      <c r="AA56" s="76">
        <f t="shared" si="9"/>
        <v>0.24737791177414664</v>
      </c>
      <c r="AB56" s="76">
        <f t="shared" si="19"/>
        <v>0</v>
      </c>
      <c r="AC56" s="76">
        <f t="shared" si="9"/>
        <v>0</v>
      </c>
      <c r="AD56" s="76">
        <f t="shared" si="9"/>
        <v>0</v>
      </c>
      <c r="AE56" s="76">
        <f t="shared" si="9"/>
        <v>1.6805564658569746E-2</v>
      </c>
      <c r="AF56" s="76">
        <f t="shared" si="9"/>
        <v>0</v>
      </c>
      <c r="AG56" s="76">
        <f t="shared" si="11"/>
        <v>0</v>
      </c>
      <c r="AH56" s="76">
        <f t="shared" si="11"/>
        <v>0.42013911646424362</v>
      </c>
      <c r="AI56" s="76">
        <f t="shared" si="11"/>
        <v>1.7645842891498231E-2</v>
      </c>
      <c r="AJ56" s="698">
        <f t="shared" si="11"/>
        <v>0</v>
      </c>
      <c r="AK56" s="76">
        <f t="shared" si="12"/>
        <v>0</v>
      </c>
      <c r="AL56" s="76">
        <f t="shared" si="12"/>
        <v>0</v>
      </c>
      <c r="AM56" s="76">
        <f t="shared" si="12"/>
        <v>0</v>
      </c>
      <c r="AN56" s="76">
        <f t="shared" si="12"/>
        <v>0</v>
      </c>
      <c r="AO56" s="76">
        <f t="shared" si="12"/>
        <v>0</v>
      </c>
      <c r="AP56" s="76">
        <f t="shared" si="12"/>
        <v>0</v>
      </c>
      <c r="AQ56" s="698">
        <f t="shared" si="12"/>
        <v>0</v>
      </c>
      <c r="AR56" s="76">
        <f t="shared" si="12"/>
        <v>0</v>
      </c>
      <c r="AS56" s="76">
        <f t="shared" si="12"/>
        <v>0</v>
      </c>
      <c r="AT56" s="76">
        <f t="shared" si="12"/>
        <v>0</v>
      </c>
      <c r="AU56" s="76">
        <f t="shared" si="12"/>
        <v>0</v>
      </c>
      <c r="AV56" s="76">
        <f t="shared" si="12"/>
        <v>0</v>
      </c>
      <c r="AW56" s="76">
        <f t="shared" si="17"/>
        <v>0</v>
      </c>
      <c r="AX56" s="76">
        <f t="shared" si="12"/>
        <v>0</v>
      </c>
      <c r="AY56" s="76">
        <f t="shared" si="12"/>
        <v>0</v>
      </c>
      <c r="AZ56" s="76">
        <f t="shared" si="12"/>
        <v>0</v>
      </c>
      <c r="BA56" s="76">
        <f t="shared" si="13"/>
        <v>0</v>
      </c>
      <c r="BB56" s="76">
        <f t="shared" si="13"/>
        <v>0</v>
      </c>
    </row>
    <row r="57" spans="1:54">
      <c r="A57" s="102">
        <f t="shared" si="18"/>
        <v>42836</v>
      </c>
      <c r="B57" s="106">
        <f t="shared" si="14"/>
        <v>7.4415376419440005</v>
      </c>
      <c r="C57" s="76">
        <f t="shared" si="15"/>
        <v>0</v>
      </c>
      <c r="D57" s="76">
        <f t="shared" si="9"/>
        <v>0.35291685782996468</v>
      </c>
      <c r="E57" s="76">
        <f t="shared" si="9"/>
        <v>0.35291685782996468</v>
      </c>
      <c r="F57" s="76">
        <f t="shared" si="9"/>
        <v>0.35291685782996468</v>
      </c>
      <c r="G57" s="76">
        <f t="shared" si="9"/>
        <v>0.35291685782996468</v>
      </c>
      <c r="H57" s="76">
        <f t="shared" si="9"/>
        <v>0.10251394441727543</v>
      </c>
      <c r="I57" s="76">
        <f t="shared" si="9"/>
        <v>0</v>
      </c>
      <c r="J57" s="76">
        <f t="shared" si="9"/>
        <v>1.1763895260998822</v>
      </c>
      <c r="K57" s="76">
        <f t="shared" si="9"/>
        <v>2.6048625220783106E-3</v>
      </c>
      <c r="L57" s="76">
        <f t="shared" si="9"/>
        <v>0</v>
      </c>
      <c r="M57" s="76">
        <f t="shared" si="9"/>
        <v>0.67060925213556699</v>
      </c>
      <c r="N57" s="76">
        <f t="shared" ref="D57:AG67" si="21">N$24/1.98347/30</f>
        <v>0.86716713638219878</v>
      </c>
      <c r="O57" s="76">
        <f t="shared" si="20"/>
        <v>1.2133617683487357</v>
      </c>
      <c r="P57" s="76">
        <f t="shared" si="20"/>
        <v>0.91926438682376521</v>
      </c>
      <c r="Q57" s="76">
        <f t="shared" si="21"/>
        <v>0</v>
      </c>
      <c r="R57" s="76">
        <f t="shared" si="21"/>
        <v>0.13999035360588596</v>
      </c>
      <c r="S57" s="76">
        <f t="shared" si="21"/>
        <v>0</v>
      </c>
      <c r="T57" s="76">
        <f t="shared" si="21"/>
        <v>0</v>
      </c>
      <c r="U57" s="76">
        <f t="shared" si="21"/>
        <v>0</v>
      </c>
      <c r="V57" s="76">
        <f t="shared" si="21"/>
        <v>0</v>
      </c>
      <c r="W57" s="76">
        <f t="shared" si="10"/>
        <v>7.394448449770688E-2</v>
      </c>
      <c r="X57" s="76">
        <f t="shared" si="21"/>
        <v>0</v>
      </c>
      <c r="Y57" s="76">
        <f t="shared" si="21"/>
        <v>0.16205606000258807</v>
      </c>
      <c r="Z57" s="76">
        <f t="shared" si="21"/>
        <v>0</v>
      </c>
      <c r="AA57" s="76">
        <f t="shared" si="21"/>
        <v>0.24737791177414664</v>
      </c>
      <c r="AB57" s="76">
        <f t="shared" si="21"/>
        <v>0</v>
      </c>
      <c r="AC57" s="76">
        <f t="shared" si="21"/>
        <v>0</v>
      </c>
      <c r="AD57" s="76">
        <f t="shared" si="21"/>
        <v>0</v>
      </c>
      <c r="AE57" s="76">
        <f t="shared" si="21"/>
        <v>1.6805564658569746E-2</v>
      </c>
      <c r="AF57" s="76">
        <f t="shared" si="21"/>
        <v>0</v>
      </c>
      <c r="AG57" s="76">
        <f t="shared" si="21"/>
        <v>0</v>
      </c>
      <c r="AH57" s="76">
        <f t="shared" si="11"/>
        <v>0.42013911646424362</v>
      </c>
      <c r="AI57" s="76">
        <f t="shared" si="11"/>
        <v>1.7645842891498231E-2</v>
      </c>
      <c r="AJ57" s="698">
        <f t="shared" si="11"/>
        <v>0</v>
      </c>
      <c r="AK57" s="76">
        <f t="shared" si="12"/>
        <v>0</v>
      </c>
      <c r="AL57" s="76">
        <f t="shared" si="12"/>
        <v>0</v>
      </c>
      <c r="AM57" s="76">
        <f t="shared" si="12"/>
        <v>0</v>
      </c>
      <c r="AN57" s="76">
        <f t="shared" si="12"/>
        <v>0</v>
      </c>
      <c r="AO57" s="76">
        <f t="shared" si="12"/>
        <v>0</v>
      </c>
      <c r="AP57" s="76">
        <f t="shared" si="12"/>
        <v>0</v>
      </c>
      <c r="AQ57" s="698">
        <f t="shared" si="12"/>
        <v>0</v>
      </c>
      <c r="AR57" s="76">
        <f t="shared" si="12"/>
        <v>0</v>
      </c>
      <c r="AS57" s="76">
        <f t="shared" si="12"/>
        <v>0</v>
      </c>
      <c r="AT57" s="76">
        <f t="shared" si="12"/>
        <v>0</v>
      </c>
      <c r="AU57" s="76">
        <f t="shared" si="12"/>
        <v>0</v>
      </c>
      <c r="AV57" s="76">
        <f t="shared" si="12"/>
        <v>0</v>
      </c>
      <c r="AW57" s="76">
        <f t="shared" si="17"/>
        <v>0</v>
      </c>
      <c r="AX57" s="76">
        <f t="shared" si="12"/>
        <v>0</v>
      </c>
      <c r="AY57" s="76">
        <f t="shared" si="12"/>
        <v>0</v>
      </c>
      <c r="AZ57" s="76">
        <f t="shared" si="12"/>
        <v>0</v>
      </c>
      <c r="BA57" s="76">
        <f t="shared" si="13"/>
        <v>0</v>
      </c>
      <c r="BB57" s="76">
        <f t="shared" si="13"/>
        <v>0</v>
      </c>
    </row>
    <row r="58" spans="1:54">
      <c r="A58" s="102">
        <f t="shared" si="18"/>
        <v>42837</v>
      </c>
      <c r="B58" s="106">
        <f t="shared" si="14"/>
        <v>7.4415376419440005</v>
      </c>
      <c r="C58" s="76">
        <f t="shared" si="15"/>
        <v>0</v>
      </c>
      <c r="D58" s="76">
        <f t="shared" si="21"/>
        <v>0.35291685782996468</v>
      </c>
      <c r="E58" s="76">
        <f t="shared" si="21"/>
        <v>0.35291685782996468</v>
      </c>
      <c r="F58" s="76">
        <f t="shared" si="21"/>
        <v>0.35291685782996468</v>
      </c>
      <c r="G58" s="76">
        <f t="shared" si="21"/>
        <v>0.35291685782996468</v>
      </c>
      <c r="H58" s="76">
        <f t="shared" si="21"/>
        <v>0.10251394441727543</v>
      </c>
      <c r="I58" s="76">
        <f t="shared" si="21"/>
        <v>0</v>
      </c>
      <c r="J58" s="76">
        <f t="shared" si="21"/>
        <v>1.1763895260998822</v>
      </c>
      <c r="K58" s="76">
        <f t="shared" si="21"/>
        <v>2.6048625220783106E-3</v>
      </c>
      <c r="L58" s="76">
        <f t="shared" si="21"/>
        <v>0</v>
      </c>
      <c r="M58" s="76">
        <f t="shared" si="21"/>
        <v>0.67060925213556699</v>
      </c>
      <c r="N58" s="76">
        <f t="shared" si="21"/>
        <v>0.86716713638219878</v>
      </c>
      <c r="O58" s="76">
        <f t="shared" si="20"/>
        <v>1.2133617683487357</v>
      </c>
      <c r="P58" s="76">
        <f t="shared" si="20"/>
        <v>0.91926438682376521</v>
      </c>
      <c r="Q58" s="76">
        <f t="shared" si="21"/>
        <v>0</v>
      </c>
      <c r="R58" s="76">
        <f t="shared" si="21"/>
        <v>0.13999035360588596</v>
      </c>
      <c r="S58" s="76">
        <f t="shared" si="21"/>
        <v>0</v>
      </c>
      <c r="T58" s="76">
        <f t="shared" si="21"/>
        <v>0</v>
      </c>
      <c r="U58" s="76">
        <f t="shared" si="21"/>
        <v>0</v>
      </c>
      <c r="V58" s="76">
        <f t="shared" si="21"/>
        <v>0</v>
      </c>
      <c r="W58" s="76">
        <f t="shared" si="10"/>
        <v>7.394448449770688E-2</v>
      </c>
      <c r="X58" s="76">
        <f t="shared" si="21"/>
        <v>0</v>
      </c>
      <c r="Y58" s="76">
        <f t="shared" si="21"/>
        <v>0.16205606000258807</v>
      </c>
      <c r="Z58" s="76">
        <f t="shared" si="21"/>
        <v>0</v>
      </c>
      <c r="AA58" s="76">
        <f t="shared" si="21"/>
        <v>0.24737791177414664</v>
      </c>
      <c r="AB58" s="76">
        <f t="shared" si="21"/>
        <v>0</v>
      </c>
      <c r="AC58" s="76">
        <f t="shared" si="21"/>
        <v>0</v>
      </c>
      <c r="AD58" s="76">
        <f t="shared" si="21"/>
        <v>0</v>
      </c>
      <c r="AE58" s="76">
        <f t="shared" si="21"/>
        <v>1.6805564658569746E-2</v>
      </c>
      <c r="AF58" s="76">
        <f t="shared" si="21"/>
        <v>0</v>
      </c>
      <c r="AG58" s="76">
        <f t="shared" si="11"/>
        <v>0</v>
      </c>
      <c r="AH58" s="76">
        <f t="shared" si="11"/>
        <v>0.42013911646424362</v>
      </c>
      <c r="AI58" s="76">
        <f t="shared" si="11"/>
        <v>1.7645842891498231E-2</v>
      </c>
      <c r="AJ58" s="698">
        <f t="shared" si="11"/>
        <v>0</v>
      </c>
      <c r="AK58" s="76">
        <f t="shared" si="12"/>
        <v>0</v>
      </c>
      <c r="AL58" s="76">
        <f t="shared" si="12"/>
        <v>0</v>
      </c>
      <c r="AM58" s="76">
        <f t="shared" si="12"/>
        <v>0</v>
      </c>
      <c r="AN58" s="76">
        <f>AN$24/1.98347/30</f>
        <v>0</v>
      </c>
      <c r="AO58" s="76">
        <f t="shared" si="12"/>
        <v>0</v>
      </c>
      <c r="AP58" s="76">
        <f t="shared" si="12"/>
        <v>0</v>
      </c>
      <c r="AQ58" s="698">
        <f t="shared" si="12"/>
        <v>0</v>
      </c>
      <c r="AR58" s="76">
        <f t="shared" si="12"/>
        <v>0</v>
      </c>
      <c r="AS58" s="76">
        <f t="shared" si="12"/>
        <v>0</v>
      </c>
      <c r="AT58" s="76">
        <f t="shared" si="12"/>
        <v>0</v>
      </c>
      <c r="AU58" s="76">
        <f t="shared" si="12"/>
        <v>0</v>
      </c>
      <c r="AV58" s="76">
        <f t="shared" si="12"/>
        <v>0</v>
      </c>
      <c r="AW58" s="76">
        <f t="shared" si="17"/>
        <v>0</v>
      </c>
      <c r="AX58" s="76">
        <f t="shared" si="12"/>
        <v>0</v>
      </c>
      <c r="AY58" s="76">
        <f t="shared" si="12"/>
        <v>0</v>
      </c>
      <c r="AZ58" s="76">
        <f t="shared" si="12"/>
        <v>0</v>
      </c>
      <c r="BA58" s="76">
        <f t="shared" si="13"/>
        <v>0</v>
      </c>
      <c r="BB58" s="76">
        <f t="shared" si="13"/>
        <v>0</v>
      </c>
    </row>
    <row r="59" spans="1:54">
      <c r="A59" s="102">
        <f t="shared" si="18"/>
        <v>42838</v>
      </c>
      <c r="B59" s="106">
        <f t="shared" si="14"/>
        <v>7.4415376419440005</v>
      </c>
      <c r="C59" s="76">
        <f t="shared" si="15"/>
        <v>0</v>
      </c>
      <c r="D59" s="76">
        <f t="shared" si="21"/>
        <v>0.35291685782996468</v>
      </c>
      <c r="E59" s="76">
        <f t="shared" si="21"/>
        <v>0.35291685782996468</v>
      </c>
      <c r="F59" s="76">
        <f t="shared" si="21"/>
        <v>0.35291685782996468</v>
      </c>
      <c r="G59" s="76">
        <f t="shared" si="21"/>
        <v>0.35291685782996468</v>
      </c>
      <c r="H59" s="76">
        <f t="shared" si="21"/>
        <v>0.10251394441727543</v>
      </c>
      <c r="I59" s="76">
        <f t="shared" si="21"/>
        <v>0</v>
      </c>
      <c r="J59" s="76">
        <f t="shared" si="21"/>
        <v>1.1763895260998822</v>
      </c>
      <c r="K59" s="76">
        <f t="shared" si="21"/>
        <v>2.6048625220783106E-3</v>
      </c>
      <c r="L59" s="76">
        <f t="shared" si="21"/>
        <v>0</v>
      </c>
      <c r="M59" s="76">
        <f t="shared" si="21"/>
        <v>0.67060925213556699</v>
      </c>
      <c r="N59" s="76">
        <f t="shared" si="21"/>
        <v>0.86716713638219878</v>
      </c>
      <c r="O59" s="76">
        <f t="shared" si="20"/>
        <v>1.2133617683487357</v>
      </c>
      <c r="P59" s="76">
        <f t="shared" si="20"/>
        <v>0.91926438682376521</v>
      </c>
      <c r="Q59" s="76">
        <f t="shared" si="21"/>
        <v>0</v>
      </c>
      <c r="R59" s="76">
        <f t="shared" si="21"/>
        <v>0.13999035360588596</v>
      </c>
      <c r="S59" s="76">
        <f t="shared" si="21"/>
        <v>0</v>
      </c>
      <c r="T59" s="76">
        <f t="shared" si="21"/>
        <v>0</v>
      </c>
      <c r="U59" s="76">
        <f t="shared" si="21"/>
        <v>0</v>
      </c>
      <c r="V59" s="76">
        <f t="shared" si="21"/>
        <v>0</v>
      </c>
      <c r="W59" s="76">
        <f t="shared" si="10"/>
        <v>7.394448449770688E-2</v>
      </c>
      <c r="X59" s="76">
        <f t="shared" si="21"/>
        <v>0</v>
      </c>
      <c r="Y59" s="76">
        <f t="shared" si="21"/>
        <v>0.16205606000258807</v>
      </c>
      <c r="Z59" s="76">
        <f t="shared" si="21"/>
        <v>0</v>
      </c>
      <c r="AA59" s="76">
        <f t="shared" si="21"/>
        <v>0.24737791177414664</v>
      </c>
      <c r="AB59" s="76">
        <f t="shared" si="21"/>
        <v>0</v>
      </c>
      <c r="AC59" s="76">
        <f t="shared" si="21"/>
        <v>0</v>
      </c>
      <c r="AD59" s="76">
        <f t="shared" si="21"/>
        <v>0</v>
      </c>
      <c r="AE59" s="76">
        <f t="shared" si="21"/>
        <v>1.6805564658569746E-2</v>
      </c>
      <c r="AF59" s="76">
        <f t="shared" si="21"/>
        <v>0</v>
      </c>
      <c r="AG59" s="76">
        <f t="shared" si="11"/>
        <v>0</v>
      </c>
      <c r="AH59" s="76">
        <f t="shared" si="11"/>
        <v>0.42013911646424362</v>
      </c>
      <c r="AI59" s="76">
        <f t="shared" si="11"/>
        <v>1.7645842891498231E-2</v>
      </c>
      <c r="AJ59" s="698">
        <f t="shared" si="11"/>
        <v>0</v>
      </c>
      <c r="AK59" s="76">
        <f t="shared" si="12"/>
        <v>0</v>
      </c>
      <c r="AL59" s="76">
        <f t="shared" si="12"/>
        <v>0</v>
      </c>
      <c r="AM59" s="76">
        <f t="shared" si="12"/>
        <v>0</v>
      </c>
      <c r="AN59" s="76">
        <f t="shared" si="12"/>
        <v>0</v>
      </c>
      <c r="AO59" s="76">
        <f t="shared" si="12"/>
        <v>0</v>
      </c>
      <c r="AP59" s="76">
        <f t="shared" si="12"/>
        <v>0</v>
      </c>
      <c r="AQ59" s="698">
        <f t="shared" si="12"/>
        <v>0</v>
      </c>
      <c r="AR59" s="76">
        <f t="shared" si="12"/>
        <v>0</v>
      </c>
      <c r="AS59" s="76">
        <f t="shared" si="12"/>
        <v>0</v>
      </c>
      <c r="AT59" s="76">
        <f t="shared" si="12"/>
        <v>0</v>
      </c>
      <c r="AU59" s="76">
        <f t="shared" si="12"/>
        <v>0</v>
      </c>
      <c r="AV59" s="76">
        <f t="shared" si="12"/>
        <v>0</v>
      </c>
      <c r="AW59" s="76">
        <f t="shared" si="17"/>
        <v>0</v>
      </c>
      <c r="AX59" s="76">
        <f t="shared" si="12"/>
        <v>0</v>
      </c>
      <c r="AY59" s="76">
        <f t="shared" si="12"/>
        <v>0</v>
      </c>
      <c r="AZ59" s="76">
        <f t="shared" si="12"/>
        <v>0</v>
      </c>
      <c r="BA59" s="76">
        <f t="shared" si="13"/>
        <v>0</v>
      </c>
      <c r="BB59" s="76">
        <f t="shared" si="13"/>
        <v>0</v>
      </c>
    </row>
    <row r="60" spans="1:54">
      <c r="A60" s="102">
        <f t="shared" si="18"/>
        <v>42839</v>
      </c>
      <c r="B60" s="106">
        <f t="shared" si="14"/>
        <v>7.4415376419440005</v>
      </c>
      <c r="C60" s="76">
        <f t="shared" si="15"/>
        <v>0</v>
      </c>
      <c r="D60" s="76">
        <f t="shared" si="21"/>
        <v>0.35291685782996468</v>
      </c>
      <c r="E60" s="76">
        <f t="shared" si="21"/>
        <v>0.35291685782996468</v>
      </c>
      <c r="F60" s="76">
        <f t="shared" si="21"/>
        <v>0.35291685782996468</v>
      </c>
      <c r="G60" s="76">
        <f t="shared" si="21"/>
        <v>0.35291685782996468</v>
      </c>
      <c r="H60" s="76">
        <f t="shared" si="21"/>
        <v>0.10251394441727543</v>
      </c>
      <c r="I60" s="76">
        <f t="shared" si="21"/>
        <v>0</v>
      </c>
      <c r="J60" s="76">
        <f t="shared" si="21"/>
        <v>1.1763895260998822</v>
      </c>
      <c r="K60" s="76">
        <f t="shared" si="21"/>
        <v>2.6048625220783106E-3</v>
      </c>
      <c r="L60" s="76">
        <f t="shared" si="21"/>
        <v>0</v>
      </c>
      <c r="M60" s="76">
        <f t="shared" si="21"/>
        <v>0.67060925213556699</v>
      </c>
      <c r="N60" s="76">
        <f t="shared" si="21"/>
        <v>0.86716713638219878</v>
      </c>
      <c r="O60" s="76">
        <f t="shared" si="20"/>
        <v>1.2133617683487357</v>
      </c>
      <c r="P60" s="76">
        <f t="shared" si="20"/>
        <v>0.91926438682376521</v>
      </c>
      <c r="Q60" s="76">
        <f t="shared" si="21"/>
        <v>0</v>
      </c>
      <c r="R60" s="76">
        <f t="shared" si="21"/>
        <v>0.13999035360588596</v>
      </c>
      <c r="S60" s="76">
        <f t="shared" si="21"/>
        <v>0</v>
      </c>
      <c r="T60" s="76">
        <f t="shared" si="21"/>
        <v>0</v>
      </c>
      <c r="U60" s="76">
        <f t="shared" si="21"/>
        <v>0</v>
      </c>
      <c r="V60" s="76">
        <f t="shared" si="21"/>
        <v>0</v>
      </c>
      <c r="W60" s="76">
        <f t="shared" si="10"/>
        <v>7.394448449770688E-2</v>
      </c>
      <c r="X60" s="76">
        <f t="shared" si="21"/>
        <v>0</v>
      </c>
      <c r="Y60" s="76">
        <f t="shared" si="21"/>
        <v>0.16205606000258807</v>
      </c>
      <c r="Z60" s="76">
        <f t="shared" si="21"/>
        <v>0</v>
      </c>
      <c r="AA60" s="76">
        <f t="shared" si="21"/>
        <v>0.24737791177414664</v>
      </c>
      <c r="AB60" s="76">
        <f t="shared" si="21"/>
        <v>0</v>
      </c>
      <c r="AC60" s="76">
        <f t="shared" si="21"/>
        <v>0</v>
      </c>
      <c r="AD60" s="76">
        <f t="shared" si="21"/>
        <v>0</v>
      </c>
      <c r="AE60" s="76">
        <f t="shared" si="21"/>
        <v>1.6805564658569746E-2</v>
      </c>
      <c r="AF60" s="76">
        <f t="shared" si="21"/>
        <v>0</v>
      </c>
      <c r="AG60" s="76">
        <f t="shared" si="11"/>
        <v>0</v>
      </c>
      <c r="AH60" s="76">
        <f t="shared" si="11"/>
        <v>0.42013911646424362</v>
      </c>
      <c r="AI60" s="76">
        <f t="shared" si="11"/>
        <v>1.7645842891498231E-2</v>
      </c>
      <c r="AJ60" s="698">
        <f t="shared" si="11"/>
        <v>0</v>
      </c>
      <c r="AK60" s="76">
        <f t="shared" si="12"/>
        <v>0</v>
      </c>
      <c r="AL60" s="76">
        <f t="shared" si="12"/>
        <v>0</v>
      </c>
      <c r="AM60" s="76">
        <f t="shared" si="12"/>
        <v>0</v>
      </c>
      <c r="AN60" s="76">
        <f t="shared" si="12"/>
        <v>0</v>
      </c>
      <c r="AO60" s="76">
        <f t="shared" si="12"/>
        <v>0</v>
      </c>
      <c r="AP60" s="76">
        <f t="shared" si="12"/>
        <v>0</v>
      </c>
      <c r="AQ60" s="698">
        <f t="shared" si="12"/>
        <v>0</v>
      </c>
      <c r="AR60" s="76">
        <f t="shared" si="12"/>
        <v>0</v>
      </c>
      <c r="AS60" s="76">
        <f t="shared" si="12"/>
        <v>0</v>
      </c>
      <c r="AT60" s="76">
        <f t="shared" si="12"/>
        <v>0</v>
      </c>
      <c r="AU60" s="76">
        <f t="shared" si="12"/>
        <v>0</v>
      </c>
      <c r="AV60" s="76">
        <f t="shared" si="12"/>
        <v>0</v>
      </c>
      <c r="AW60" s="76">
        <f t="shared" si="17"/>
        <v>0</v>
      </c>
      <c r="AX60" s="76">
        <f t="shared" si="12"/>
        <v>0</v>
      </c>
      <c r="AY60" s="76">
        <f t="shared" si="12"/>
        <v>0</v>
      </c>
      <c r="AZ60" s="76">
        <f t="shared" si="12"/>
        <v>0</v>
      </c>
      <c r="BA60" s="76">
        <f t="shared" si="13"/>
        <v>0</v>
      </c>
      <c r="BB60" s="76">
        <f t="shared" si="13"/>
        <v>0</v>
      </c>
    </row>
    <row r="61" spans="1:54">
      <c r="A61" s="102">
        <f t="shared" si="18"/>
        <v>42840</v>
      </c>
      <c r="B61" s="106">
        <f t="shared" si="14"/>
        <v>7.4415376419440005</v>
      </c>
      <c r="C61" s="76">
        <f t="shared" si="15"/>
        <v>0</v>
      </c>
      <c r="D61" s="76">
        <f t="shared" si="21"/>
        <v>0.35291685782996468</v>
      </c>
      <c r="E61" s="76">
        <f t="shared" si="21"/>
        <v>0.35291685782996468</v>
      </c>
      <c r="F61" s="76">
        <f t="shared" si="21"/>
        <v>0.35291685782996468</v>
      </c>
      <c r="G61" s="76">
        <f t="shared" si="21"/>
        <v>0.35291685782996468</v>
      </c>
      <c r="H61" s="76">
        <f t="shared" si="21"/>
        <v>0.10251394441727543</v>
      </c>
      <c r="I61" s="76">
        <f t="shared" si="21"/>
        <v>0</v>
      </c>
      <c r="J61" s="76">
        <f t="shared" si="21"/>
        <v>1.1763895260998822</v>
      </c>
      <c r="K61" s="76">
        <f t="shared" si="21"/>
        <v>2.6048625220783106E-3</v>
      </c>
      <c r="L61" s="76">
        <f t="shared" si="21"/>
        <v>0</v>
      </c>
      <c r="M61" s="76">
        <f t="shared" si="21"/>
        <v>0.67060925213556699</v>
      </c>
      <c r="N61" s="76">
        <f t="shared" si="21"/>
        <v>0.86716713638219878</v>
      </c>
      <c r="O61" s="76">
        <f t="shared" si="20"/>
        <v>1.2133617683487357</v>
      </c>
      <c r="P61" s="76">
        <f t="shared" si="20"/>
        <v>0.91926438682376521</v>
      </c>
      <c r="Q61" s="76">
        <f t="shared" si="21"/>
        <v>0</v>
      </c>
      <c r="R61" s="76">
        <f t="shared" si="21"/>
        <v>0.13999035360588596</v>
      </c>
      <c r="S61" s="76">
        <f t="shared" si="21"/>
        <v>0</v>
      </c>
      <c r="T61" s="76">
        <f t="shared" si="21"/>
        <v>0</v>
      </c>
      <c r="U61" s="76">
        <f t="shared" si="21"/>
        <v>0</v>
      </c>
      <c r="V61" s="76">
        <f t="shared" si="21"/>
        <v>0</v>
      </c>
      <c r="W61" s="76">
        <f t="shared" si="10"/>
        <v>7.394448449770688E-2</v>
      </c>
      <c r="X61" s="76">
        <f t="shared" si="21"/>
        <v>0</v>
      </c>
      <c r="Y61" s="76">
        <f t="shared" si="21"/>
        <v>0.16205606000258807</v>
      </c>
      <c r="Z61" s="76">
        <f t="shared" si="21"/>
        <v>0</v>
      </c>
      <c r="AA61" s="76">
        <f t="shared" si="21"/>
        <v>0.24737791177414664</v>
      </c>
      <c r="AB61" s="76">
        <f t="shared" si="21"/>
        <v>0</v>
      </c>
      <c r="AC61" s="76">
        <f t="shared" si="21"/>
        <v>0</v>
      </c>
      <c r="AD61" s="76">
        <f t="shared" si="21"/>
        <v>0</v>
      </c>
      <c r="AE61" s="76">
        <f t="shared" si="21"/>
        <v>1.6805564658569746E-2</v>
      </c>
      <c r="AF61" s="76">
        <f t="shared" si="21"/>
        <v>0</v>
      </c>
      <c r="AG61" s="76">
        <f t="shared" si="11"/>
        <v>0</v>
      </c>
      <c r="AH61" s="76">
        <f t="shared" si="11"/>
        <v>0.42013911646424362</v>
      </c>
      <c r="AI61" s="76">
        <f t="shared" si="11"/>
        <v>1.7645842891498231E-2</v>
      </c>
      <c r="AJ61" s="698">
        <f t="shared" si="11"/>
        <v>0</v>
      </c>
      <c r="AK61" s="76">
        <f t="shared" si="12"/>
        <v>0</v>
      </c>
      <c r="AL61" s="76">
        <f t="shared" si="12"/>
        <v>0</v>
      </c>
      <c r="AM61" s="76">
        <f t="shared" si="12"/>
        <v>0</v>
      </c>
      <c r="AN61" s="76">
        <f t="shared" si="12"/>
        <v>0</v>
      </c>
      <c r="AO61" s="76">
        <f t="shared" si="12"/>
        <v>0</v>
      </c>
      <c r="AP61" s="76">
        <f t="shared" si="12"/>
        <v>0</v>
      </c>
      <c r="AQ61" s="698">
        <f t="shared" si="12"/>
        <v>0</v>
      </c>
      <c r="AR61" s="76">
        <f t="shared" si="12"/>
        <v>0</v>
      </c>
      <c r="AS61" s="76">
        <f t="shared" si="12"/>
        <v>0</v>
      </c>
      <c r="AT61" s="76">
        <f t="shared" si="12"/>
        <v>0</v>
      </c>
      <c r="AU61" s="76">
        <f t="shared" si="12"/>
        <v>0</v>
      </c>
      <c r="AV61" s="76">
        <f t="shared" si="12"/>
        <v>0</v>
      </c>
      <c r="AW61" s="76">
        <f t="shared" si="17"/>
        <v>0</v>
      </c>
      <c r="AX61" s="76">
        <f t="shared" si="12"/>
        <v>0</v>
      </c>
      <c r="AY61" s="76">
        <f t="shared" si="12"/>
        <v>0</v>
      </c>
      <c r="AZ61" s="76">
        <f t="shared" si="12"/>
        <v>0</v>
      </c>
      <c r="BA61" s="76">
        <f t="shared" si="13"/>
        <v>0</v>
      </c>
      <c r="BB61" s="76">
        <f t="shared" si="13"/>
        <v>0</v>
      </c>
    </row>
    <row r="62" spans="1:54">
      <c r="A62" s="102">
        <f t="shared" si="18"/>
        <v>42841</v>
      </c>
      <c r="B62" s="106">
        <f t="shared" si="14"/>
        <v>7.4415376419440005</v>
      </c>
      <c r="C62" s="76">
        <f t="shared" si="15"/>
        <v>0</v>
      </c>
      <c r="D62" s="76">
        <f t="shared" si="21"/>
        <v>0.35291685782996468</v>
      </c>
      <c r="E62" s="76">
        <f t="shared" si="21"/>
        <v>0.35291685782996468</v>
      </c>
      <c r="F62" s="76">
        <f t="shared" si="21"/>
        <v>0.35291685782996468</v>
      </c>
      <c r="G62" s="76">
        <f t="shared" si="21"/>
        <v>0.35291685782996468</v>
      </c>
      <c r="H62" s="76">
        <f t="shared" si="21"/>
        <v>0.10251394441727543</v>
      </c>
      <c r="I62" s="76">
        <f t="shared" si="21"/>
        <v>0</v>
      </c>
      <c r="J62" s="76">
        <f t="shared" si="21"/>
        <v>1.1763895260998822</v>
      </c>
      <c r="K62" s="76">
        <f t="shared" si="21"/>
        <v>2.6048625220783106E-3</v>
      </c>
      <c r="L62" s="76">
        <f t="shared" si="21"/>
        <v>0</v>
      </c>
      <c r="M62" s="76">
        <f t="shared" si="21"/>
        <v>0.67060925213556699</v>
      </c>
      <c r="N62" s="76">
        <f t="shared" si="21"/>
        <v>0.86716713638219878</v>
      </c>
      <c r="O62" s="76">
        <f t="shared" si="20"/>
        <v>1.2133617683487357</v>
      </c>
      <c r="P62" s="76">
        <f t="shared" si="20"/>
        <v>0.91926438682376521</v>
      </c>
      <c r="Q62" s="76">
        <f t="shared" si="21"/>
        <v>0</v>
      </c>
      <c r="R62" s="76">
        <f t="shared" si="21"/>
        <v>0.13999035360588596</v>
      </c>
      <c r="S62" s="76">
        <f t="shared" si="21"/>
        <v>0</v>
      </c>
      <c r="T62" s="76">
        <f t="shared" si="21"/>
        <v>0</v>
      </c>
      <c r="U62" s="76">
        <f t="shared" si="21"/>
        <v>0</v>
      </c>
      <c r="V62" s="76">
        <f t="shared" si="21"/>
        <v>0</v>
      </c>
      <c r="W62" s="76">
        <f t="shared" si="10"/>
        <v>7.394448449770688E-2</v>
      </c>
      <c r="X62" s="76">
        <f t="shared" si="21"/>
        <v>0</v>
      </c>
      <c r="Y62" s="76">
        <f t="shared" si="21"/>
        <v>0.16205606000258807</v>
      </c>
      <c r="Z62" s="76">
        <f t="shared" si="21"/>
        <v>0</v>
      </c>
      <c r="AA62" s="76">
        <f t="shared" si="21"/>
        <v>0.24737791177414664</v>
      </c>
      <c r="AB62" s="76">
        <f t="shared" si="21"/>
        <v>0</v>
      </c>
      <c r="AC62" s="76">
        <f t="shared" si="21"/>
        <v>0</v>
      </c>
      <c r="AD62" s="76">
        <f t="shared" si="21"/>
        <v>0</v>
      </c>
      <c r="AE62" s="76">
        <f t="shared" si="21"/>
        <v>1.6805564658569746E-2</v>
      </c>
      <c r="AF62" s="76">
        <f t="shared" si="21"/>
        <v>0</v>
      </c>
      <c r="AG62" s="76">
        <f t="shared" si="11"/>
        <v>0</v>
      </c>
      <c r="AH62" s="76">
        <f t="shared" si="11"/>
        <v>0.42013911646424362</v>
      </c>
      <c r="AI62" s="76">
        <f t="shared" si="11"/>
        <v>1.7645842891498231E-2</v>
      </c>
      <c r="AJ62" s="698">
        <f t="shared" si="11"/>
        <v>0</v>
      </c>
      <c r="AK62" s="76">
        <f t="shared" si="12"/>
        <v>0</v>
      </c>
      <c r="AL62" s="76">
        <f t="shared" si="12"/>
        <v>0</v>
      </c>
      <c r="AM62" s="76">
        <f t="shared" si="12"/>
        <v>0</v>
      </c>
      <c r="AN62" s="76">
        <f t="shared" si="12"/>
        <v>0</v>
      </c>
      <c r="AO62" s="76">
        <f t="shared" si="12"/>
        <v>0</v>
      </c>
      <c r="AP62" s="76">
        <f t="shared" si="12"/>
        <v>0</v>
      </c>
      <c r="AQ62" s="698">
        <f t="shared" si="12"/>
        <v>0</v>
      </c>
      <c r="AR62" s="76">
        <f t="shared" si="12"/>
        <v>0</v>
      </c>
      <c r="AS62" s="76">
        <f t="shared" si="12"/>
        <v>0</v>
      </c>
      <c r="AT62" s="76">
        <f t="shared" si="12"/>
        <v>0</v>
      </c>
      <c r="AU62" s="76">
        <f t="shared" si="12"/>
        <v>0</v>
      </c>
      <c r="AV62" s="76">
        <f t="shared" si="12"/>
        <v>0</v>
      </c>
      <c r="AW62" s="76">
        <f t="shared" si="17"/>
        <v>0</v>
      </c>
      <c r="AX62" s="76">
        <f t="shared" si="12"/>
        <v>0</v>
      </c>
      <c r="AY62" s="76">
        <f t="shared" si="12"/>
        <v>0</v>
      </c>
      <c r="AZ62" s="76">
        <f t="shared" si="12"/>
        <v>0</v>
      </c>
      <c r="BA62" s="76">
        <f t="shared" si="13"/>
        <v>0</v>
      </c>
      <c r="BB62" s="76">
        <f t="shared" si="13"/>
        <v>0</v>
      </c>
    </row>
    <row r="63" spans="1:54">
      <c r="A63" s="102">
        <f t="shared" si="18"/>
        <v>42842</v>
      </c>
      <c r="B63" s="106">
        <f t="shared" si="14"/>
        <v>7.4415376419440005</v>
      </c>
      <c r="C63" s="76">
        <f t="shared" si="15"/>
        <v>0</v>
      </c>
      <c r="D63" s="76">
        <f t="shared" si="21"/>
        <v>0.35291685782996468</v>
      </c>
      <c r="E63" s="76">
        <f t="shared" si="21"/>
        <v>0.35291685782996468</v>
      </c>
      <c r="F63" s="76">
        <f>F$24/1.98347/30</f>
        <v>0.35291685782996468</v>
      </c>
      <c r="G63" s="76">
        <f t="shared" si="21"/>
        <v>0.35291685782996468</v>
      </c>
      <c r="H63" s="76">
        <f t="shared" si="21"/>
        <v>0.10251394441727543</v>
      </c>
      <c r="I63" s="76">
        <f t="shared" si="21"/>
        <v>0</v>
      </c>
      <c r="J63" s="76">
        <f t="shared" si="21"/>
        <v>1.1763895260998822</v>
      </c>
      <c r="K63" s="76">
        <f t="shared" si="21"/>
        <v>2.6048625220783106E-3</v>
      </c>
      <c r="L63" s="76">
        <f t="shared" si="21"/>
        <v>0</v>
      </c>
      <c r="M63" s="76">
        <f t="shared" si="21"/>
        <v>0.67060925213556699</v>
      </c>
      <c r="N63" s="76">
        <f t="shared" si="21"/>
        <v>0.86716713638219878</v>
      </c>
      <c r="O63" s="76">
        <f t="shared" si="20"/>
        <v>1.2133617683487357</v>
      </c>
      <c r="P63" s="76">
        <f t="shared" si="20"/>
        <v>0.91926438682376521</v>
      </c>
      <c r="Q63" s="76">
        <f t="shared" si="21"/>
        <v>0</v>
      </c>
      <c r="R63" s="76">
        <f t="shared" si="21"/>
        <v>0.13999035360588596</v>
      </c>
      <c r="S63" s="76">
        <f t="shared" si="21"/>
        <v>0</v>
      </c>
      <c r="T63" s="76">
        <f t="shared" si="21"/>
        <v>0</v>
      </c>
      <c r="U63" s="76">
        <f t="shared" si="21"/>
        <v>0</v>
      </c>
      <c r="V63" s="76">
        <f t="shared" si="21"/>
        <v>0</v>
      </c>
      <c r="W63" s="76">
        <f t="shared" si="10"/>
        <v>7.394448449770688E-2</v>
      </c>
      <c r="X63" s="76">
        <f t="shared" si="21"/>
        <v>0</v>
      </c>
      <c r="Y63" s="76">
        <f t="shared" si="21"/>
        <v>0.16205606000258807</v>
      </c>
      <c r="Z63" s="76">
        <f t="shared" si="21"/>
        <v>0</v>
      </c>
      <c r="AA63" s="76">
        <f t="shared" si="21"/>
        <v>0.24737791177414664</v>
      </c>
      <c r="AB63" s="76">
        <f t="shared" si="21"/>
        <v>0</v>
      </c>
      <c r="AC63" s="76">
        <f t="shared" si="21"/>
        <v>0</v>
      </c>
      <c r="AD63" s="76">
        <f t="shared" si="21"/>
        <v>0</v>
      </c>
      <c r="AE63" s="76">
        <f t="shared" si="21"/>
        <v>1.6805564658569746E-2</v>
      </c>
      <c r="AF63" s="76">
        <f t="shared" si="21"/>
        <v>0</v>
      </c>
      <c r="AG63" s="76">
        <f t="shared" ref="AG63:AV76" si="22">AG$24/1.98347/30</f>
        <v>0</v>
      </c>
      <c r="AH63" s="76">
        <f t="shared" si="22"/>
        <v>0.42013911646424362</v>
      </c>
      <c r="AI63" s="76">
        <f t="shared" si="22"/>
        <v>1.7645842891498231E-2</v>
      </c>
      <c r="AJ63" s="698">
        <f t="shared" si="22"/>
        <v>0</v>
      </c>
      <c r="AK63" s="76">
        <f t="shared" si="22"/>
        <v>0</v>
      </c>
      <c r="AL63" s="76">
        <f t="shared" si="22"/>
        <v>0</v>
      </c>
      <c r="AM63" s="76">
        <f t="shared" si="22"/>
        <v>0</v>
      </c>
      <c r="AN63" s="76">
        <f t="shared" si="22"/>
        <v>0</v>
      </c>
      <c r="AO63" s="76">
        <f t="shared" si="22"/>
        <v>0</v>
      </c>
      <c r="AP63" s="76">
        <f t="shared" si="22"/>
        <v>0</v>
      </c>
      <c r="AQ63" s="698">
        <f t="shared" si="22"/>
        <v>0</v>
      </c>
      <c r="AR63" s="76">
        <f t="shared" si="22"/>
        <v>0</v>
      </c>
      <c r="AS63" s="76">
        <f t="shared" si="22"/>
        <v>0</v>
      </c>
      <c r="AT63" s="76">
        <f t="shared" si="22"/>
        <v>0</v>
      </c>
      <c r="AU63" s="76">
        <f t="shared" si="22"/>
        <v>0</v>
      </c>
      <c r="AV63" s="76">
        <f t="shared" si="22"/>
        <v>0</v>
      </c>
      <c r="AW63" s="76">
        <f t="shared" si="17"/>
        <v>0</v>
      </c>
      <c r="AX63" s="76">
        <f t="shared" si="17"/>
        <v>0</v>
      </c>
      <c r="AY63" s="76">
        <f t="shared" si="17"/>
        <v>0</v>
      </c>
      <c r="AZ63" s="76">
        <f t="shared" si="17"/>
        <v>0</v>
      </c>
      <c r="BA63" s="76">
        <f t="shared" si="17"/>
        <v>0</v>
      </c>
      <c r="BB63" s="76">
        <f t="shared" si="17"/>
        <v>0</v>
      </c>
    </row>
    <row r="64" spans="1:54">
      <c r="A64" s="102">
        <f t="shared" si="18"/>
        <v>42843</v>
      </c>
      <c r="B64" s="106">
        <f t="shared" si="14"/>
        <v>7.4415376419440005</v>
      </c>
      <c r="C64" s="76">
        <f t="shared" si="15"/>
        <v>0</v>
      </c>
      <c r="D64" s="76">
        <f t="shared" si="21"/>
        <v>0.35291685782996468</v>
      </c>
      <c r="E64" s="76">
        <f t="shared" si="21"/>
        <v>0.35291685782996468</v>
      </c>
      <c r="F64" s="76">
        <f t="shared" si="21"/>
        <v>0.35291685782996468</v>
      </c>
      <c r="G64" s="76">
        <f t="shared" si="21"/>
        <v>0.35291685782996468</v>
      </c>
      <c r="H64" s="76">
        <f t="shared" si="21"/>
        <v>0.10251394441727543</v>
      </c>
      <c r="I64" s="76">
        <f t="shared" si="21"/>
        <v>0</v>
      </c>
      <c r="J64" s="76">
        <f t="shared" si="21"/>
        <v>1.1763895260998822</v>
      </c>
      <c r="K64" s="76">
        <f t="shared" si="21"/>
        <v>2.6048625220783106E-3</v>
      </c>
      <c r="L64" s="76">
        <f t="shared" si="21"/>
        <v>0</v>
      </c>
      <c r="M64" s="76">
        <f t="shared" si="21"/>
        <v>0.67060925213556699</v>
      </c>
      <c r="N64" s="76">
        <f t="shared" si="21"/>
        <v>0.86716713638219878</v>
      </c>
      <c r="O64" s="76">
        <f t="shared" si="20"/>
        <v>1.2133617683487357</v>
      </c>
      <c r="P64" s="76">
        <f t="shared" si="20"/>
        <v>0.91926438682376521</v>
      </c>
      <c r="Q64" s="76">
        <f t="shared" si="21"/>
        <v>0</v>
      </c>
      <c r="R64" s="76">
        <f t="shared" si="21"/>
        <v>0.13999035360588596</v>
      </c>
      <c r="S64" s="76">
        <f t="shared" si="21"/>
        <v>0</v>
      </c>
      <c r="T64" s="76">
        <f t="shared" si="21"/>
        <v>0</v>
      </c>
      <c r="U64" s="76">
        <f t="shared" si="21"/>
        <v>0</v>
      </c>
      <c r="V64" s="76">
        <f t="shared" si="21"/>
        <v>0</v>
      </c>
      <c r="W64" s="76">
        <f t="shared" si="10"/>
        <v>7.394448449770688E-2</v>
      </c>
      <c r="X64" s="76">
        <f t="shared" si="21"/>
        <v>0</v>
      </c>
      <c r="Y64" s="76">
        <f t="shared" si="21"/>
        <v>0.16205606000258807</v>
      </c>
      <c r="Z64" s="76">
        <f t="shared" si="21"/>
        <v>0</v>
      </c>
      <c r="AA64" s="76">
        <f t="shared" si="21"/>
        <v>0.24737791177414664</v>
      </c>
      <c r="AB64" s="76">
        <f t="shared" si="21"/>
        <v>0</v>
      </c>
      <c r="AC64" s="76">
        <f t="shared" si="21"/>
        <v>0</v>
      </c>
      <c r="AD64" s="76">
        <f t="shared" si="21"/>
        <v>0</v>
      </c>
      <c r="AE64" s="76">
        <f t="shared" si="21"/>
        <v>1.6805564658569746E-2</v>
      </c>
      <c r="AF64" s="76">
        <f t="shared" si="21"/>
        <v>0</v>
      </c>
      <c r="AG64" s="76">
        <f t="shared" si="22"/>
        <v>0</v>
      </c>
      <c r="AH64" s="76">
        <f t="shared" si="22"/>
        <v>0.42013911646424362</v>
      </c>
      <c r="AI64" s="76">
        <f t="shared" si="22"/>
        <v>1.7645842891498231E-2</v>
      </c>
      <c r="AJ64" s="698">
        <f t="shared" si="22"/>
        <v>0</v>
      </c>
      <c r="AK64" s="76">
        <f t="shared" si="22"/>
        <v>0</v>
      </c>
      <c r="AL64" s="76">
        <f t="shared" si="22"/>
        <v>0</v>
      </c>
      <c r="AM64" s="76">
        <f t="shared" si="22"/>
        <v>0</v>
      </c>
      <c r="AN64" s="76">
        <f t="shared" si="22"/>
        <v>0</v>
      </c>
      <c r="AO64" s="76">
        <f t="shared" si="22"/>
        <v>0</v>
      </c>
      <c r="AP64" s="76">
        <f t="shared" si="22"/>
        <v>0</v>
      </c>
      <c r="AQ64" s="698">
        <f t="shared" si="22"/>
        <v>0</v>
      </c>
      <c r="AR64" s="76">
        <f t="shared" si="22"/>
        <v>0</v>
      </c>
      <c r="AS64" s="76">
        <f t="shared" si="22"/>
        <v>0</v>
      </c>
      <c r="AT64" s="76">
        <f t="shared" si="22"/>
        <v>0</v>
      </c>
      <c r="AU64" s="76">
        <f t="shared" si="22"/>
        <v>0</v>
      </c>
      <c r="AV64" s="76">
        <f t="shared" si="22"/>
        <v>0</v>
      </c>
      <c r="AW64" s="76">
        <f t="shared" si="17"/>
        <v>0</v>
      </c>
      <c r="AX64" s="76">
        <f t="shared" si="17"/>
        <v>0</v>
      </c>
      <c r="AY64" s="76">
        <f t="shared" si="17"/>
        <v>0</v>
      </c>
      <c r="AZ64" s="76">
        <f t="shared" si="17"/>
        <v>0</v>
      </c>
      <c r="BA64" s="76">
        <f t="shared" si="17"/>
        <v>0</v>
      </c>
      <c r="BB64" s="76">
        <f t="shared" si="17"/>
        <v>0</v>
      </c>
    </row>
    <row r="65" spans="1:54">
      <c r="A65" s="102">
        <f t="shared" si="18"/>
        <v>42844</v>
      </c>
      <c r="B65" s="106">
        <f t="shared" si="14"/>
        <v>7.4415376419440005</v>
      </c>
      <c r="C65" s="76">
        <f t="shared" si="15"/>
        <v>0</v>
      </c>
      <c r="D65" s="76">
        <f t="shared" si="21"/>
        <v>0.35291685782996468</v>
      </c>
      <c r="E65" s="76">
        <f t="shared" si="21"/>
        <v>0.35291685782996468</v>
      </c>
      <c r="F65" s="76">
        <f t="shared" si="21"/>
        <v>0.35291685782996468</v>
      </c>
      <c r="G65" s="76">
        <f t="shared" si="21"/>
        <v>0.35291685782996468</v>
      </c>
      <c r="H65" s="76">
        <f t="shared" si="21"/>
        <v>0.10251394441727543</v>
      </c>
      <c r="I65" s="76">
        <f t="shared" si="21"/>
        <v>0</v>
      </c>
      <c r="J65" s="76">
        <f t="shared" si="21"/>
        <v>1.1763895260998822</v>
      </c>
      <c r="K65" s="76">
        <f t="shared" si="21"/>
        <v>2.6048625220783106E-3</v>
      </c>
      <c r="L65" s="76">
        <f t="shared" si="21"/>
        <v>0</v>
      </c>
      <c r="M65" s="76">
        <f t="shared" si="21"/>
        <v>0.67060925213556699</v>
      </c>
      <c r="N65" s="76">
        <f t="shared" si="21"/>
        <v>0.86716713638219878</v>
      </c>
      <c r="O65" s="76">
        <f t="shared" si="20"/>
        <v>1.2133617683487357</v>
      </c>
      <c r="P65" s="76">
        <f t="shared" si="20"/>
        <v>0.91926438682376521</v>
      </c>
      <c r="Q65" s="76">
        <f t="shared" si="21"/>
        <v>0</v>
      </c>
      <c r="R65" s="76">
        <f t="shared" si="21"/>
        <v>0.13999035360588596</v>
      </c>
      <c r="S65" s="76">
        <f t="shared" si="21"/>
        <v>0</v>
      </c>
      <c r="T65" s="76">
        <f t="shared" si="21"/>
        <v>0</v>
      </c>
      <c r="U65" s="76">
        <f t="shared" si="21"/>
        <v>0</v>
      </c>
      <c r="V65" s="76">
        <f t="shared" si="21"/>
        <v>0</v>
      </c>
      <c r="W65" s="76">
        <f t="shared" si="10"/>
        <v>7.394448449770688E-2</v>
      </c>
      <c r="X65" s="76">
        <f t="shared" si="21"/>
        <v>0</v>
      </c>
      <c r="Y65" s="76">
        <f t="shared" si="21"/>
        <v>0.16205606000258807</v>
      </c>
      <c r="Z65" s="76">
        <f t="shared" si="21"/>
        <v>0</v>
      </c>
      <c r="AA65" s="76">
        <f t="shared" si="21"/>
        <v>0.24737791177414664</v>
      </c>
      <c r="AB65" s="76">
        <f t="shared" si="21"/>
        <v>0</v>
      </c>
      <c r="AC65" s="76">
        <f t="shared" si="21"/>
        <v>0</v>
      </c>
      <c r="AD65" s="76">
        <f t="shared" si="21"/>
        <v>0</v>
      </c>
      <c r="AE65" s="76">
        <f t="shared" si="21"/>
        <v>1.6805564658569746E-2</v>
      </c>
      <c r="AF65" s="76">
        <f t="shared" si="21"/>
        <v>0</v>
      </c>
      <c r="AG65" s="76">
        <f t="shared" si="22"/>
        <v>0</v>
      </c>
      <c r="AH65" s="76">
        <f t="shared" si="22"/>
        <v>0.42013911646424362</v>
      </c>
      <c r="AI65" s="76">
        <f t="shared" si="22"/>
        <v>1.7645842891498231E-2</v>
      </c>
      <c r="AJ65" s="698">
        <f t="shared" si="22"/>
        <v>0</v>
      </c>
      <c r="AK65" s="76">
        <f t="shared" si="22"/>
        <v>0</v>
      </c>
      <c r="AL65" s="76">
        <f t="shared" si="22"/>
        <v>0</v>
      </c>
      <c r="AM65" s="76">
        <f t="shared" si="22"/>
        <v>0</v>
      </c>
      <c r="AN65" s="76">
        <f t="shared" si="22"/>
        <v>0</v>
      </c>
      <c r="AO65" s="76">
        <f t="shared" si="22"/>
        <v>0</v>
      </c>
      <c r="AP65" s="76">
        <f t="shared" si="22"/>
        <v>0</v>
      </c>
      <c r="AQ65" s="698">
        <f t="shared" si="22"/>
        <v>0</v>
      </c>
      <c r="AR65" s="76">
        <f t="shared" si="22"/>
        <v>0</v>
      </c>
      <c r="AS65" s="76">
        <f t="shared" si="22"/>
        <v>0</v>
      </c>
      <c r="AT65" s="76">
        <f t="shared" si="22"/>
        <v>0</v>
      </c>
      <c r="AU65" s="76">
        <f t="shared" si="22"/>
        <v>0</v>
      </c>
      <c r="AV65" s="76">
        <f t="shared" si="22"/>
        <v>0</v>
      </c>
      <c r="AW65" s="76">
        <f t="shared" si="17"/>
        <v>0</v>
      </c>
      <c r="AX65" s="76">
        <f t="shared" si="17"/>
        <v>0</v>
      </c>
      <c r="AY65" s="76">
        <f t="shared" si="17"/>
        <v>0</v>
      </c>
      <c r="AZ65" s="76">
        <f t="shared" si="17"/>
        <v>0</v>
      </c>
      <c r="BA65" s="76">
        <f t="shared" si="17"/>
        <v>0</v>
      </c>
      <c r="BB65" s="76">
        <f t="shared" si="17"/>
        <v>0</v>
      </c>
    </row>
    <row r="66" spans="1:54">
      <c r="A66" s="102">
        <f t="shared" si="18"/>
        <v>42845</v>
      </c>
      <c r="B66" s="106">
        <f t="shared" si="14"/>
        <v>7.4415376419440005</v>
      </c>
      <c r="C66" s="76">
        <f t="shared" si="15"/>
        <v>0</v>
      </c>
      <c r="D66" s="76">
        <f t="shared" si="21"/>
        <v>0.35291685782996468</v>
      </c>
      <c r="E66" s="76">
        <f t="shared" si="21"/>
        <v>0.35291685782996468</v>
      </c>
      <c r="F66" s="76">
        <f t="shared" si="21"/>
        <v>0.35291685782996468</v>
      </c>
      <c r="G66" s="76">
        <f t="shared" si="21"/>
        <v>0.35291685782996468</v>
      </c>
      <c r="H66" s="76">
        <f t="shared" si="21"/>
        <v>0.10251394441727543</v>
      </c>
      <c r="I66" s="76">
        <f t="shared" si="21"/>
        <v>0</v>
      </c>
      <c r="J66" s="76">
        <f t="shared" si="21"/>
        <v>1.1763895260998822</v>
      </c>
      <c r="K66" s="76">
        <f t="shared" si="21"/>
        <v>2.6048625220783106E-3</v>
      </c>
      <c r="L66" s="76">
        <f t="shared" si="21"/>
        <v>0</v>
      </c>
      <c r="M66" s="76">
        <f t="shared" si="21"/>
        <v>0.67060925213556699</v>
      </c>
      <c r="N66" s="76">
        <f t="shared" si="21"/>
        <v>0.86716713638219878</v>
      </c>
      <c r="O66" s="76">
        <f t="shared" si="20"/>
        <v>1.2133617683487357</v>
      </c>
      <c r="P66" s="76">
        <f t="shared" si="20"/>
        <v>0.91926438682376521</v>
      </c>
      <c r="Q66" s="76">
        <f t="shared" si="21"/>
        <v>0</v>
      </c>
      <c r="R66" s="76">
        <f t="shared" si="21"/>
        <v>0.13999035360588596</v>
      </c>
      <c r="S66" s="76">
        <f t="shared" si="21"/>
        <v>0</v>
      </c>
      <c r="T66" s="76">
        <f t="shared" si="21"/>
        <v>0</v>
      </c>
      <c r="U66" s="76">
        <f t="shared" si="21"/>
        <v>0</v>
      </c>
      <c r="V66" s="76">
        <f t="shared" si="21"/>
        <v>0</v>
      </c>
      <c r="W66" s="76">
        <f t="shared" si="10"/>
        <v>7.394448449770688E-2</v>
      </c>
      <c r="X66" s="76">
        <f t="shared" si="21"/>
        <v>0</v>
      </c>
      <c r="Y66" s="76">
        <f t="shared" si="21"/>
        <v>0.16205606000258807</v>
      </c>
      <c r="Z66" s="76">
        <f t="shared" si="21"/>
        <v>0</v>
      </c>
      <c r="AA66" s="76">
        <f t="shared" si="21"/>
        <v>0.24737791177414664</v>
      </c>
      <c r="AB66" s="76">
        <f t="shared" si="21"/>
        <v>0</v>
      </c>
      <c r="AC66" s="76">
        <f t="shared" si="21"/>
        <v>0</v>
      </c>
      <c r="AD66" s="76">
        <f t="shared" si="21"/>
        <v>0</v>
      </c>
      <c r="AE66" s="76">
        <f t="shared" si="21"/>
        <v>1.6805564658569746E-2</v>
      </c>
      <c r="AF66" s="76">
        <f t="shared" si="21"/>
        <v>0</v>
      </c>
      <c r="AG66" s="76">
        <f t="shared" si="22"/>
        <v>0</v>
      </c>
      <c r="AH66" s="76">
        <f t="shared" si="22"/>
        <v>0.42013911646424362</v>
      </c>
      <c r="AI66" s="76">
        <f t="shared" si="22"/>
        <v>1.7645842891498231E-2</v>
      </c>
      <c r="AJ66" s="698">
        <f t="shared" si="22"/>
        <v>0</v>
      </c>
      <c r="AK66" s="76">
        <f t="shared" si="22"/>
        <v>0</v>
      </c>
      <c r="AL66" s="76">
        <f t="shared" si="22"/>
        <v>0</v>
      </c>
      <c r="AM66" s="76">
        <f t="shared" si="22"/>
        <v>0</v>
      </c>
      <c r="AN66" s="76">
        <f t="shared" si="22"/>
        <v>0</v>
      </c>
      <c r="AO66" s="76">
        <f t="shared" si="22"/>
        <v>0</v>
      </c>
      <c r="AP66" s="76">
        <f t="shared" si="22"/>
        <v>0</v>
      </c>
      <c r="AQ66" s="698">
        <f t="shared" si="22"/>
        <v>0</v>
      </c>
      <c r="AR66" s="76">
        <f t="shared" si="22"/>
        <v>0</v>
      </c>
      <c r="AS66" s="76">
        <f t="shared" si="22"/>
        <v>0</v>
      </c>
      <c r="AT66" s="76">
        <f t="shared" si="22"/>
        <v>0</v>
      </c>
      <c r="AU66" s="76">
        <f t="shared" si="22"/>
        <v>0</v>
      </c>
      <c r="AV66" s="76">
        <f t="shared" si="22"/>
        <v>0</v>
      </c>
      <c r="AW66" s="76">
        <f t="shared" si="17"/>
        <v>0</v>
      </c>
      <c r="AX66" s="76">
        <f t="shared" si="17"/>
        <v>0</v>
      </c>
      <c r="AY66" s="76">
        <f t="shared" si="17"/>
        <v>0</v>
      </c>
      <c r="AZ66" s="76">
        <f t="shared" si="17"/>
        <v>0</v>
      </c>
      <c r="BA66" s="76">
        <f t="shared" si="17"/>
        <v>0</v>
      </c>
      <c r="BB66" s="76">
        <f t="shared" si="17"/>
        <v>0</v>
      </c>
    </row>
    <row r="67" spans="1:54">
      <c r="A67" s="102">
        <f t="shared" si="18"/>
        <v>42846</v>
      </c>
      <c r="B67" s="106">
        <f t="shared" si="14"/>
        <v>7.4415376419440005</v>
      </c>
      <c r="C67" s="76">
        <f t="shared" si="15"/>
        <v>0</v>
      </c>
      <c r="D67" s="76">
        <f t="shared" si="21"/>
        <v>0.35291685782996468</v>
      </c>
      <c r="E67" s="76">
        <f t="shared" si="21"/>
        <v>0.35291685782996468</v>
      </c>
      <c r="F67" s="76">
        <f t="shared" si="21"/>
        <v>0.35291685782996468</v>
      </c>
      <c r="G67" s="76">
        <f t="shared" si="21"/>
        <v>0.35291685782996468</v>
      </c>
      <c r="H67" s="76">
        <f t="shared" si="21"/>
        <v>0.10251394441727543</v>
      </c>
      <c r="I67" s="76">
        <f t="shared" ref="D67:AG76" si="23">I$24/1.98347/30</f>
        <v>0</v>
      </c>
      <c r="J67" s="76">
        <f t="shared" si="23"/>
        <v>1.1763895260998822</v>
      </c>
      <c r="K67" s="76">
        <f t="shared" si="23"/>
        <v>2.6048625220783106E-3</v>
      </c>
      <c r="L67" s="76">
        <f t="shared" si="23"/>
        <v>0</v>
      </c>
      <c r="M67" s="76">
        <f t="shared" si="23"/>
        <v>0.67060925213556699</v>
      </c>
      <c r="N67" s="76">
        <f t="shared" si="23"/>
        <v>0.86716713638219878</v>
      </c>
      <c r="O67" s="76">
        <f t="shared" si="20"/>
        <v>1.2133617683487357</v>
      </c>
      <c r="P67" s="76">
        <f t="shared" si="20"/>
        <v>0.91926438682376521</v>
      </c>
      <c r="Q67" s="76">
        <f t="shared" si="23"/>
        <v>0</v>
      </c>
      <c r="R67" s="76">
        <f t="shared" si="23"/>
        <v>0.13999035360588596</v>
      </c>
      <c r="S67" s="76">
        <f t="shared" si="23"/>
        <v>0</v>
      </c>
      <c r="T67" s="76">
        <f t="shared" si="23"/>
        <v>0</v>
      </c>
      <c r="U67" s="76">
        <f t="shared" si="23"/>
        <v>0</v>
      </c>
      <c r="V67" s="76">
        <f t="shared" si="23"/>
        <v>0</v>
      </c>
      <c r="W67" s="76">
        <f t="shared" si="10"/>
        <v>7.394448449770688E-2</v>
      </c>
      <c r="X67" s="76">
        <f t="shared" si="23"/>
        <v>0</v>
      </c>
      <c r="Y67" s="76">
        <f t="shared" si="23"/>
        <v>0.16205606000258807</v>
      </c>
      <c r="Z67" s="76">
        <f t="shared" si="23"/>
        <v>0</v>
      </c>
      <c r="AA67" s="76">
        <f t="shared" si="23"/>
        <v>0.24737791177414664</v>
      </c>
      <c r="AB67" s="76">
        <f t="shared" si="23"/>
        <v>0</v>
      </c>
      <c r="AC67" s="76">
        <f t="shared" si="23"/>
        <v>0</v>
      </c>
      <c r="AD67" s="76">
        <f t="shared" si="23"/>
        <v>0</v>
      </c>
      <c r="AE67" s="76">
        <f t="shared" si="23"/>
        <v>1.6805564658569746E-2</v>
      </c>
      <c r="AF67" s="76">
        <f t="shared" si="23"/>
        <v>0</v>
      </c>
      <c r="AG67" s="76">
        <f t="shared" si="23"/>
        <v>0</v>
      </c>
      <c r="AH67" s="76">
        <f t="shared" si="22"/>
        <v>0.42013911646424362</v>
      </c>
      <c r="AI67" s="76">
        <f t="shared" si="22"/>
        <v>1.7645842891498231E-2</v>
      </c>
      <c r="AJ67" s="698">
        <f t="shared" si="22"/>
        <v>0</v>
      </c>
      <c r="AK67" s="76">
        <f t="shared" si="22"/>
        <v>0</v>
      </c>
      <c r="AL67" s="76">
        <f t="shared" si="22"/>
        <v>0</v>
      </c>
      <c r="AM67" s="76">
        <f t="shared" si="22"/>
        <v>0</v>
      </c>
      <c r="AN67" s="76">
        <f t="shared" si="22"/>
        <v>0</v>
      </c>
      <c r="AO67" s="76">
        <f t="shared" si="22"/>
        <v>0</v>
      </c>
      <c r="AP67" s="76">
        <f t="shared" si="22"/>
        <v>0</v>
      </c>
      <c r="AQ67" s="698">
        <f t="shared" si="22"/>
        <v>0</v>
      </c>
      <c r="AR67" s="76">
        <f t="shared" si="22"/>
        <v>0</v>
      </c>
      <c r="AS67" s="76">
        <f t="shared" si="22"/>
        <v>0</v>
      </c>
      <c r="AT67" s="76">
        <f t="shared" si="22"/>
        <v>0</v>
      </c>
      <c r="AU67" s="76">
        <f t="shared" si="22"/>
        <v>0</v>
      </c>
      <c r="AV67" s="76">
        <f t="shared" si="22"/>
        <v>0</v>
      </c>
      <c r="AW67" s="76">
        <f t="shared" si="17"/>
        <v>0</v>
      </c>
      <c r="AX67" s="76">
        <f t="shared" si="17"/>
        <v>0</v>
      </c>
      <c r="AY67" s="76">
        <f t="shared" si="17"/>
        <v>0</v>
      </c>
      <c r="AZ67" s="76">
        <f t="shared" si="17"/>
        <v>0</v>
      </c>
      <c r="BA67" s="76">
        <f t="shared" si="17"/>
        <v>0</v>
      </c>
      <c r="BB67" s="76">
        <f t="shared" si="17"/>
        <v>0</v>
      </c>
    </row>
    <row r="68" spans="1:54">
      <c r="A68" s="102">
        <f t="shared" si="18"/>
        <v>42847</v>
      </c>
      <c r="B68" s="106">
        <f t="shared" si="14"/>
        <v>7.4415376419440005</v>
      </c>
      <c r="C68" s="76">
        <f t="shared" si="15"/>
        <v>0</v>
      </c>
      <c r="D68" s="76">
        <f t="shared" si="23"/>
        <v>0.35291685782996468</v>
      </c>
      <c r="E68" s="76">
        <f t="shared" si="23"/>
        <v>0.35291685782996468</v>
      </c>
      <c r="F68" s="76">
        <f t="shared" si="23"/>
        <v>0.35291685782996468</v>
      </c>
      <c r="G68" s="76">
        <f t="shared" si="23"/>
        <v>0.35291685782996468</v>
      </c>
      <c r="H68" s="76">
        <f t="shared" si="23"/>
        <v>0.10251394441727543</v>
      </c>
      <c r="I68" s="76">
        <f t="shared" si="23"/>
        <v>0</v>
      </c>
      <c r="J68" s="76">
        <f t="shared" si="23"/>
        <v>1.1763895260998822</v>
      </c>
      <c r="K68" s="76">
        <f t="shared" si="23"/>
        <v>2.6048625220783106E-3</v>
      </c>
      <c r="L68" s="76">
        <f t="shared" si="23"/>
        <v>0</v>
      </c>
      <c r="M68" s="76">
        <f t="shared" si="23"/>
        <v>0.67060925213556699</v>
      </c>
      <c r="N68" s="76">
        <f t="shared" si="23"/>
        <v>0.86716713638219878</v>
      </c>
      <c r="O68" s="76">
        <f t="shared" si="20"/>
        <v>1.2133617683487357</v>
      </c>
      <c r="P68" s="76">
        <f t="shared" si="20"/>
        <v>0.91926438682376521</v>
      </c>
      <c r="Q68" s="76">
        <f t="shared" si="23"/>
        <v>0</v>
      </c>
      <c r="R68" s="76">
        <f t="shared" si="23"/>
        <v>0.13999035360588596</v>
      </c>
      <c r="S68" s="76">
        <f t="shared" si="23"/>
        <v>0</v>
      </c>
      <c r="T68" s="76">
        <f t="shared" si="23"/>
        <v>0</v>
      </c>
      <c r="U68" s="76">
        <f t="shared" si="23"/>
        <v>0</v>
      </c>
      <c r="V68" s="76">
        <f t="shared" si="23"/>
        <v>0</v>
      </c>
      <c r="W68" s="76">
        <f t="shared" si="10"/>
        <v>7.394448449770688E-2</v>
      </c>
      <c r="X68" s="76">
        <f t="shared" si="23"/>
        <v>0</v>
      </c>
      <c r="Y68" s="76">
        <f t="shared" si="23"/>
        <v>0.16205606000258807</v>
      </c>
      <c r="Z68" s="76">
        <f t="shared" si="23"/>
        <v>0</v>
      </c>
      <c r="AA68" s="76">
        <f t="shared" si="23"/>
        <v>0.24737791177414664</v>
      </c>
      <c r="AB68" s="76">
        <f t="shared" si="23"/>
        <v>0</v>
      </c>
      <c r="AC68" s="76">
        <f t="shared" si="23"/>
        <v>0</v>
      </c>
      <c r="AD68" s="76">
        <f t="shared" si="23"/>
        <v>0</v>
      </c>
      <c r="AE68" s="76">
        <f t="shared" si="23"/>
        <v>1.6805564658569746E-2</v>
      </c>
      <c r="AF68" s="76">
        <f t="shared" si="23"/>
        <v>0</v>
      </c>
      <c r="AG68" s="76">
        <f t="shared" si="22"/>
        <v>0</v>
      </c>
      <c r="AH68" s="76">
        <f t="shared" si="22"/>
        <v>0.42013911646424362</v>
      </c>
      <c r="AI68" s="76">
        <f t="shared" si="22"/>
        <v>1.7645842891498231E-2</v>
      </c>
      <c r="AJ68" s="698">
        <f t="shared" si="22"/>
        <v>0</v>
      </c>
      <c r="AK68" s="76">
        <f t="shared" si="22"/>
        <v>0</v>
      </c>
      <c r="AL68" s="76">
        <f t="shared" si="22"/>
        <v>0</v>
      </c>
      <c r="AM68" s="76">
        <f t="shared" si="22"/>
        <v>0</v>
      </c>
      <c r="AN68" s="76">
        <f t="shared" si="22"/>
        <v>0</v>
      </c>
      <c r="AO68" s="76">
        <f t="shared" si="22"/>
        <v>0</v>
      </c>
      <c r="AP68" s="76">
        <f t="shared" si="22"/>
        <v>0</v>
      </c>
      <c r="AQ68" s="698">
        <f t="shared" si="22"/>
        <v>0</v>
      </c>
      <c r="AR68" s="76">
        <f t="shared" si="22"/>
        <v>0</v>
      </c>
      <c r="AS68" s="76">
        <f t="shared" si="22"/>
        <v>0</v>
      </c>
      <c r="AT68" s="76">
        <f t="shared" si="22"/>
        <v>0</v>
      </c>
      <c r="AU68" s="76">
        <f t="shared" si="22"/>
        <v>0</v>
      </c>
      <c r="AV68" s="76">
        <f t="shared" si="22"/>
        <v>0</v>
      </c>
      <c r="AW68" s="76">
        <f t="shared" si="17"/>
        <v>0</v>
      </c>
      <c r="AX68" s="76">
        <f t="shared" si="17"/>
        <v>0</v>
      </c>
      <c r="AY68" s="76">
        <f t="shared" si="17"/>
        <v>0</v>
      </c>
      <c r="AZ68" s="76">
        <f t="shared" si="17"/>
        <v>0</v>
      </c>
      <c r="BA68" s="76">
        <f t="shared" si="17"/>
        <v>0</v>
      </c>
      <c r="BB68" s="76">
        <f t="shared" si="17"/>
        <v>0</v>
      </c>
    </row>
    <row r="69" spans="1:54">
      <c r="A69" s="102">
        <f t="shared" si="18"/>
        <v>42848</v>
      </c>
      <c r="B69" s="106">
        <f t="shared" si="14"/>
        <v>7.4415376419440005</v>
      </c>
      <c r="C69" s="76">
        <f t="shared" si="15"/>
        <v>0</v>
      </c>
      <c r="D69" s="76">
        <f t="shared" si="23"/>
        <v>0.35291685782996468</v>
      </c>
      <c r="E69" s="76">
        <f t="shared" si="23"/>
        <v>0.35291685782996468</v>
      </c>
      <c r="F69" s="76">
        <f t="shared" si="23"/>
        <v>0.35291685782996468</v>
      </c>
      <c r="G69" s="76">
        <f t="shared" si="23"/>
        <v>0.35291685782996468</v>
      </c>
      <c r="H69" s="76">
        <f t="shared" si="23"/>
        <v>0.10251394441727543</v>
      </c>
      <c r="I69" s="76">
        <f t="shared" si="23"/>
        <v>0</v>
      </c>
      <c r="J69" s="76">
        <f t="shared" si="23"/>
        <v>1.1763895260998822</v>
      </c>
      <c r="K69" s="76">
        <f t="shared" si="23"/>
        <v>2.6048625220783106E-3</v>
      </c>
      <c r="L69" s="76">
        <f t="shared" si="23"/>
        <v>0</v>
      </c>
      <c r="M69" s="76">
        <f t="shared" si="23"/>
        <v>0.67060925213556699</v>
      </c>
      <c r="N69" s="76">
        <f t="shared" si="23"/>
        <v>0.86716713638219878</v>
      </c>
      <c r="O69" s="76">
        <f t="shared" si="20"/>
        <v>1.2133617683487357</v>
      </c>
      <c r="P69" s="76">
        <f t="shared" si="20"/>
        <v>0.91926438682376521</v>
      </c>
      <c r="Q69" s="76">
        <f t="shared" si="23"/>
        <v>0</v>
      </c>
      <c r="R69" s="76">
        <f t="shared" si="23"/>
        <v>0.13999035360588596</v>
      </c>
      <c r="S69" s="76">
        <f t="shared" si="23"/>
        <v>0</v>
      </c>
      <c r="T69" s="76">
        <f t="shared" si="23"/>
        <v>0</v>
      </c>
      <c r="U69" s="76">
        <f t="shared" si="23"/>
        <v>0</v>
      </c>
      <c r="V69" s="76">
        <f t="shared" si="23"/>
        <v>0</v>
      </c>
      <c r="W69" s="76">
        <f t="shared" si="10"/>
        <v>7.394448449770688E-2</v>
      </c>
      <c r="X69" s="76">
        <f t="shared" si="23"/>
        <v>0</v>
      </c>
      <c r="Y69" s="76">
        <f t="shared" si="23"/>
        <v>0.16205606000258807</v>
      </c>
      <c r="Z69" s="76">
        <f t="shared" si="23"/>
        <v>0</v>
      </c>
      <c r="AA69" s="76">
        <f t="shared" si="23"/>
        <v>0.24737791177414664</v>
      </c>
      <c r="AB69" s="76">
        <f t="shared" si="23"/>
        <v>0</v>
      </c>
      <c r="AC69" s="76">
        <f t="shared" si="23"/>
        <v>0</v>
      </c>
      <c r="AD69" s="76">
        <f t="shared" si="23"/>
        <v>0</v>
      </c>
      <c r="AE69" s="76">
        <f t="shared" si="23"/>
        <v>1.6805564658569746E-2</v>
      </c>
      <c r="AF69" s="76">
        <f t="shared" si="23"/>
        <v>0</v>
      </c>
      <c r="AG69" s="76">
        <f t="shared" si="22"/>
        <v>0</v>
      </c>
      <c r="AH69" s="76">
        <f t="shared" si="22"/>
        <v>0.42013911646424362</v>
      </c>
      <c r="AI69" s="76">
        <f t="shared" si="22"/>
        <v>1.7645842891498231E-2</v>
      </c>
      <c r="AJ69" s="698">
        <f t="shared" si="22"/>
        <v>0</v>
      </c>
      <c r="AK69" s="76">
        <f t="shared" si="22"/>
        <v>0</v>
      </c>
      <c r="AL69" s="76">
        <f t="shared" si="22"/>
        <v>0</v>
      </c>
      <c r="AM69" s="76">
        <f t="shared" si="22"/>
        <v>0</v>
      </c>
      <c r="AN69" s="76">
        <f t="shared" si="22"/>
        <v>0</v>
      </c>
      <c r="AO69" s="76">
        <f t="shared" si="22"/>
        <v>0</v>
      </c>
      <c r="AP69" s="76">
        <f t="shared" si="22"/>
        <v>0</v>
      </c>
      <c r="AQ69" s="698">
        <f t="shared" si="22"/>
        <v>0</v>
      </c>
      <c r="AR69" s="76">
        <f t="shared" si="22"/>
        <v>0</v>
      </c>
      <c r="AS69" s="76">
        <f t="shared" si="22"/>
        <v>0</v>
      </c>
      <c r="AT69" s="76">
        <f t="shared" si="22"/>
        <v>0</v>
      </c>
      <c r="AU69" s="76">
        <f t="shared" si="22"/>
        <v>0</v>
      </c>
      <c r="AV69" s="76">
        <f t="shared" si="22"/>
        <v>0</v>
      </c>
      <c r="AW69" s="76">
        <f t="shared" si="17"/>
        <v>0</v>
      </c>
      <c r="AX69" s="76">
        <f t="shared" si="17"/>
        <v>0</v>
      </c>
      <c r="AY69" s="76">
        <f t="shared" si="17"/>
        <v>0</v>
      </c>
      <c r="AZ69" s="76">
        <f t="shared" si="17"/>
        <v>0</v>
      </c>
      <c r="BA69" s="76">
        <f t="shared" si="17"/>
        <v>0</v>
      </c>
      <c r="BB69" s="76">
        <f t="shared" si="17"/>
        <v>0</v>
      </c>
    </row>
    <row r="70" spans="1:54">
      <c r="A70" s="102">
        <f t="shared" si="18"/>
        <v>42849</v>
      </c>
      <c r="B70" s="106">
        <f t="shared" si="14"/>
        <v>7.4415376419440005</v>
      </c>
      <c r="C70" s="76">
        <f t="shared" si="15"/>
        <v>0</v>
      </c>
      <c r="D70" s="76">
        <f t="shared" si="23"/>
        <v>0.35291685782996468</v>
      </c>
      <c r="E70" s="76">
        <f t="shared" si="23"/>
        <v>0.35291685782996468</v>
      </c>
      <c r="F70" s="76">
        <f t="shared" si="23"/>
        <v>0.35291685782996468</v>
      </c>
      <c r="G70" s="76">
        <f t="shared" si="23"/>
        <v>0.35291685782996468</v>
      </c>
      <c r="H70" s="76">
        <f t="shared" si="23"/>
        <v>0.10251394441727543</v>
      </c>
      <c r="I70" s="76">
        <f t="shared" si="23"/>
        <v>0</v>
      </c>
      <c r="J70" s="76">
        <f t="shared" si="23"/>
        <v>1.1763895260998822</v>
      </c>
      <c r="K70" s="76">
        <f t="shared" si="23"/>
        <v>2.6048625220783106E-3</v>
      </c>
      <c r="L70" s="76">
        <f t="shared" si="23"/>
        <v>0</v>
      </c>
      <c r="M70" s="76">
        <f t="shared" si="23"/>
        <v>0.67060925213556699</v>
      </c>
      <c r="N70" s="76">
        <f t="shared" si="23"/>
        <v>0.86716713638219878</v>
      </c>
      <c r="O70" s="76">
        <f t="shared" si="20"/>
        <v>1.2133617683487357</v>
      </c>
      <c r="P70" s="76">
        <f t="shared" si="20"/>
        <v>0.91926438682376521</v>
      </c>
      <c r="Q70" s="76">
        <f t="shared" si="23"/>
        <v>0</v>
      </c>
      <c r="R70" s="76">
        <f t="shared" si="23"/>
        <v>0.13999035360588596</v>
      </c>
      <c r="S70" s="76">
        <f t="shared" si="23"/>
        <v>0</v>
      </c>
      <c r="T70" s="76">
        <f t="shared" si="23"/>
        <v>0</v>
      </c>
      <c r="U70" s="76">
        <f t="shared" si="23"/>
        <v>0</v>
      </c>
      <c r="V70" s="76">
        <f t="shared" si="23"/>
        <v>0</v>
      </c>
      <c r="W70" s="76">
        <f t="shared" si="10"/>
        <v>7.394448449770688E-2</v>
      </c>
      <c r="X70" s="76">
        <f t="shared" si="23"/>
        <v>0</v>
      </c>
      <c r="Y70" s="76">
        <f t="shared" si="23"/>
        <v>0.16205606000258807</v>
      </c>
      <c r="Z70" s="76">
        <f t="shared" si="23"/>
        <v>0</v>
      </c>
      <c r="AA70" s="76">
        <f t="shared" si="23"/>
        <v>0.24737791177414664</v>
      </c>
      <c r="AB70" s="76">
        <f t="shared" si="23"/>
        <v>0</v>
      </c>
      <c r="AC70" s="76">
        <f t="shared" si="23"/>
        <v>0</v>
      </c>
      <c r="AD70" s="76">
        <f t="shared" si="23"/>
        <v>0</v>
      </c>
      <c r="AE70" s="76">
        <f t="shared" si="23"/>
        <v>1.6805564658569746E-2</v>
      </c>
      <c r="AF70" s="76">
        <f t="shared" si="23"/>
        <v>0</v>
      </c>
      <c r="AG70" s="76">
        <f t="shared" si="22"/>
        <v>0</v>
      </c>
      <c r="AH70" s="76">
        <f t="shared" si="22"/>
        <v>0.42013911646424362</v>
      </c>
      <c r="AI70" s="76">
        <f t="shared" si="22"/>
        <v>1.7645842891498231E-2</v>
      </c>
      <c r="AJ70" s="698">
        <f t="shared" si="22"/>
        <v>0</v>
      </c>
      <c r="AK70" s="76">
        <f t="shared" si="22"/>
        <v>0</v>
      </c>
      <c r="AL70" s="76">
        <f t="shared" si="22"/>
        <v>0</v>
      </c>
      <c r="AM70" s="76">
        <f t="shared" si="22"/>
        <v>0</v>
      </c>
      <c r="AN70" s="76">
        <f t="shared" si="22"/>
        <v>0</v>
      </c>
      <c r="AO70" s="76">
        <f t="shared" si="22"/>
        <v>0</v>
      </c>
      <c r="AP70" s="76">
        <f t="shared" si="22"/>
        <v>0</v>
      </c>
      <c r="AQ70" s="698">
        <f t="shared" si="22"/>
        <v>0</v>
      </c>
      <c r="AR70" s="76">
        <f t="shared" si="22"/>
        <v>0</v>
      </c>
      <c r="AS70" s="76">
        <f t="shared" si="22"/>
        <v>0</v>
      </c>
      <c r="AT70" s="76">
        <f t="shared" si="22"/>
        <v>0</v>
      </c>
      <c r="AU70" s="76">
        <f t="shared" si="22"/>
        <v>0</v>
      </c>
      <c r="AV70" s="76">
        <f t="shared" si="22"/>
        <v>0</v>
      </c>
      <c r="AW70" s="76">
        <f t="shared" si="17"/>
        <v>0</v>
      </c>
      <c r="AX70" s="76">
        <f t="shared" si="17"/>
        <v>0</v>
      </c>
      <c r="AY70" s="76">
        <f t="shared" si="17"/>
        <v>0</v>
      </c>
      <c r="AZ70" s="76">
        <f t="shared" si="17"/>
        <v>0</v>
      </c>
      <c r="BA70" s="76">
        <f t="shared" si="17"/>
        <v>0</v>
      </c>
      <c r="BB70" s="76">
        <f t="shared" si="17"/>
        <v>0</v>
      </c>
    </row>
    <row r="71" spans="1:54">
      <c r="A71" s="102">
        <f t="shared" si="18"/>
        <v>42850</v>
      </c>
      <c r="B71" s="106">
        <f t="shared" si="14"/>
        <v>7.4415376419440005</v>
      </c>
      <c r="C71" s="76">
        <f t="shared" si="15"/>
        <v>0</v>
      </c>
      <c r="D71" s="76">
        <f t="shared" si="23"/>
        <v>0.35291685782996468</v>
      </c>
      <c r="E71" s="76">
        <f t="shared" si="23"/>
        <v>0.35291685782996468</v>
      </c>
      <c r="F71" s="76">
        <f t="shared" si="23"/>
        <v>0.35291685782996468</v>
      </c>
      <c r="G71" s="76">
        <f t="shared" si="23"/>
        <v>0.35291685782996468</v>
      </c>
      <c r="H71" s="76">
        <f t="shared" si="23"/>
        <v>0.10251394441727543</v>
      </c>
      <c r="I71" s="76">
        <f t="shared" si="23"/>
        <v>0</v>
      </c>
      <c r="J71" s="76">
        <f t="shared" si="23"/>
        <v>1.1763895260998822</v>
      </c>
      <c r="K71" s="76">
        <f t="shared" si="23"/>
        <v>2.6048625220783106E-3</v>
      </c>
      <c r="L71" s="76">
        <f t="shared" si="23"/>
        <v>0</v>
      </c>
      <c r="M71" s="76">
        <f t="shared" si="23"/>
        <v>0.67060925213556699</v>
      </c>
      <c r="N71" s="76">
        <f t="shared" si="23"/>
        <v>0.86716713638219878</v>
      </c>
      <c r="O71" s="76">
        <f t="shared" si="20"/>
        <v>1.2133617683487357</v>
      </c>
      <c r="P71" s="76">
        <f t="shared" si="20"/>
        <v>0.91926438682376521</v>
      </c>
      <c r="Q71" s="76">
        <f t="shared" si="23"/>
        <v>0</v>
      </c>
      <c r="R71" s="76">
        <f t="shared" si="23"/>
        <v>0.13999035360588596</v>
      </c>
      <c r="S71" s="76">
        <f t="shared" si="23"/>
        <v>0</v>
      </c>
      <c r="T71" s="76">
        <f t="shared" si="23"/>
        <v>0</v>
      </c>
      <c r="U71" s="76">
        <f t="shared" si="23"/>
        <v>0</v>
      </c>
      <c r="V71" s="76">
        <f t="shared" si="23"/>
        <v>0</v>
      </c>
      <c r="W71" s="76">
        <f t="shared" si="10"/>
        <v>7.394448449770688E-2</v>
      </c>
      <c r="X71" s="76">
        <f t="shared" si="23"/>
        <v>0</v>
      </c>
      <c r="Y71" s="76">
        <f t="shared" si="23"/>
        <v>0.16205606000258807</v>
      </c>
      <c r="Z71" s="76">
        <f t="shared" si="23"/>
        <v>0</v>
      </c>
      <c r="AA71" s="76">
        <f t="shared" si="23"/>
        <v>0.24737791177414664</v>
      </c>
      <c r="AB71" s="76">
        <f t="shared" si="23"/>
        <v>0</v>
      </c>
      <c r="AC71" s="76">
        <f t="shared" si="23"/>
        <v>0</v>
      </c>
      <c r="AD71" s="76">
        <f t="shared" si="23"/>
        <v>0</v>
      </c>
      <c r="AE71" s="76">
        <f t="shared" si="23"/>
        <v>1.6805564658569746E-2</v>
      </c>
      <c r="AF71" s="76">
        <f t="shared" si="23"/>
        <v>0</v>
      </c>
      <c r="AG71" s="76">
        <f t="shared" si="22"/>
        <v>0</v>
      </c>
      <c r="AH71" s="76">
        <f t="shared" si="22"/>
        <v>0.42013911646424362</v>
      </c>
      <c r="AI71" s="76">
        <f t="shared" si="22"/>
        <v>1.7645842891498231E-2</v>
      </c>
      <c r="AJ71" s="698">
        <f t="shared" si="22"/>
        <v>0</v>
      </c>
      <c r="AK71" s="76">
        <f t="shared" si="22"/>
        <v>0</v>
      </c>
      <c r="AL71" s="76">
        <f t="shared" si="22"/>
        <v>0</v>
      </c>
      <c r="AM71" s="76">
        <f t="shared" si="22"/>
        <v>0</v>
      </c>
      <c r="AN71" s="76">
        <f t="shared" si="22"/>
        <v>0</v>
      </c>
      <c r="AO71" s="76">
        <f t="shared" si="22"/>
        <v>0</v>
      </c>
      <c r="AP71" s="76">
        <f t="shared" si="22"/>
        <v>0</v>
      </c>
      <c r="AQ71" s="698">
        <f t="shared" si="22"/>
        <v>0</v>
      </c>
      <c r="AR71" s="76">
        <f t="shared" si="22"/>
        <v>0</v>
      </c>
      <c r="AS71" s="76">
        <f t="shared" si="22"/>
        <v>0</v>
      </c>
      <c r="AT71" s="76">
        <f t="shared" si="22"/>
        <v>0</v>
      </c>
      <c r="AU71" s="76">
        <f t="shared" si="22"/>
        <v>0</v>
      </c>
      <c r="AV71" s="76">
        <f t="shared" si="22"/>
        <v>0</v>
      </c>
      <c r="AW71" s="76">
        <f t="shared" si="17"/>
        <v>0</v>
      </c>
      <c r="AX71" s="76">
        <f t="shared" si="17"/>
        <v>0</v>
      </c>
      <c r="AY71" s="76">
        <f t="shared" si="17"/>
        <v>0</v>
      </c>
      <c r="AZ71" s="76">
        <f t="shared" si="17"/>
        <v>0</v>
      </c>
      <c r="BA71" s="76">
        <f t="shared" si="17"/>
        <v>0</v>
      </c>
      <c r="BB71" s="76">
        <f t="shared" si="17"/>
        <v>0</v>
      </c>
    </row>
    <row r="72" spans="1:54">
      <c r="A72" s="102">
        <f t="shared" si="18"/>
        <v>42851</v>
      </c>
      <c r="B72" s="106">
        <f t="shared" si="14"/>
        <v>7.4415376419440005</v>
      </c>
      <c r="C72" s="76">
        <f t="shared" si="15"/>
        <v>0</v>
      </c>
      <c r="D72" s="76">
        <f t="shared" si="23"/>
        <v>0.35291685782996468</v>
      </c>
      <c r="E72" s="76">
        <f t="shared" si="23"/>
        <v>0.35291685782996468</v>
      </c>
      <c r="F72" s="76">
        <f t="shared" si="23"/>
        <v>0.35291685782996468</v>
      </c>
      <c r="G72" s="76">
        <f t="shared" si="23"/>
        <v>0.35291685782996468</v>
      </c>
      <c r="H72" s="76">
        <f t="shared" si="23"/>
        <v>0.10251394441727543</v>
      </c>
      <c r="I72" s="76">
        <f t="shared" si="23"/>
        <v>0</v>
      </c>
      <c r="J72" s="76">
        <f t="shared" si="23"/>
        <v>1.1763895260998822</v>
      </c>
      <c r="K72" s="76">
        <f t="shared" si="23"/>
        <v>2.6048625220783106E-3</v>
      </c>
      <c r="L72" s="76">
        <f t="shared" si="23"/>
        <v>0</v>
      </c>
      <c r="M72" s="76">
        <f t="shared" si="23"/>
        <v>0.67060925213556699</v>
      </c>
      <c r="N72" s="76">
        <f t="shared" si="23"/>
        <v>0.86716713638219878</v>
      </c>
      <c r="O72" s="76">
        <f t="shared" si="20"/>
        <v>1.2133617683487357</v>
      </c>
      <c r="P72" s="76">
        <f t="shared" si="20"/>
        <v>0.91926438682376521</v>
      </c>
      <c r="Q72" s="76">
        <f t="shared" si="23"/>
        <v>0</v>
      </c>
      <c r="R72" s="76">
        <f t="shared" si="23"/>
        <v>0.13999035360588596</v>
      </c>
      <c r="S72" s="76">
        <f t="shared" si="23"/>
        <v>0</v>
      </c>
      <c r="T72" s="76">
        <f t="shared" si="23"/>
        <v>0</v>
      </c>
      <c r="U72" s="76">
        <f t="shared" si="23"/>
        <v>0</v>
      </c>
      <c r="V72" s="76">
        <f t="shared" si="23"/>
        <v>0</v>
      </c>
      <c r="W72" s="76">
        <f t="shared" si="10"/>
        <v>7.394448449770688E-2</v>
      </c>
      <c r="X72" s="76">
        <f t="shared" si="23"/>
        <v>0</v>
      </c>
      <c r="Y72" s="76">
        <f t="shared" si="23"/>
        <v>0.16205606000258807</v>
      </c>
      <c r="Z72" s="76">
        <f t="shared" si="23"/>
        <v>0</v>
      </c>
      <c r="AA72" s="76">
        <f t="shared" si="23"/>
        <v>0.24737791177414664</v>
      </c>
      <c r="AB72" s="76">
        <f t="shared" si="23"/>
        <v>0</v>
      </c>
      <c r="AC72" s="76">
        <f t="shared" si="23"/>
        <v>0</v>
      </c>
      <c r="AD72" s="76">
        <f t="shared" si="23"/>
        <v>0</v>
      </c>
      <c r="AE72" s="76">
        <f t="shared" si="23"/>
        <v>1.6805564658569746E-2</v>
      </c>
      <c r="AF72" s="76">
        <f t="shared" si="23"/>
        <v>0</v>
      </c>
      <c r="AG72" s="76">
        <f t="shared" si="22"/>
        <v>0</v>
      </c>
      <c r="AH72" s="76">
        <f t="shared" si="22"/>
        <v>0.42013911646424362</v>
      </c>
      <c r="AI72" s="76">
        <f t="shared" si="22"/>
        <v>1.7645842891498231E-2</v>
      </c>
      <c r="AJ72" s="698">
        <f t="shared" si="22"/>
        <v>0</v>
      </c>
      <c r="AK72" s="76">
        <f t="shared" si="22"/>
        <v>0</v>
      </c>
      <c r="AL72" s="76">
        <f t="shared" si="22"/>
        <v>0</v>
      </c>
      <c r="AM72" s="76">
        <f t="shared" si="22"/>
        <v>0</v>
      </c>
      <c r="AN72" s="76">
        <f t="shared" si="22"/>
        <v>0</v>
      </c>
      <c r="AO72" s="76">
        <f t="shared" si="22"/>
        <v>0</v>
      </c>
      <c r="AP72" s="76">
        <f t="shared" si="22"/>
        <v>0</v>
      </c>
      <c r="AQ72" s="698">
        <f t="shared" si="22"/>
        <v>0</v>
      </c>
      <c r="AR72" s="76">
        <f t="shared" si="22"/>
        <v>0</v>
      </c>
      <c r="AS72" s="76">
        <f t="shared" si="22"/>
        <v>0</v>
      </c>
      <c r="AT72" s="76">
        <f t="shared" si="22"/>
        <v>0</v>
      </c>
      <c r="AU72" s="76">
        <f t="shared" si="22"/>
        <v>0</v>
      </c>
      <c r="AV72" s="76">
        <f t="shared" si="22"/>
        <v>0</v>
      </c>
      <c r="AW72" s="76">
        <f t="shared" si="17"/>
        <v>0</v>
      </c>
      <c r="AX72" s="76">
        <f t="shared" si="17"/>
        <v>0</v>
      </c>
      <c r="AY72" s="76">
        <f t="shared" si="17"/>
        <v>0</v>
      </c>
      <c r="AZ72" s="76">
        <f t="shared" si="17"/>
        <v>0</v>
      </c>
      <c r="BA72" s="76">
        <f t="shared" si="17"/>
        <v>0</v>
      </c>
      <c r="BB72" s="76">
        <f t="shared" si="17"/>
        <v>0</v>
      </c>
    </row>
    <row r="73" spans="1:54">
      <c r="A73" s="102">
        <f t="shared" si="18"/>
        <v>42852</v>
      </c>
      <c r="B73" s="106">
        <f t="shared" si="14"/>
        <v>7.4415376419440005</v>
      </c>
      <c r="C73" s="76">
        <f t="shared" si="15"/>
        <v>0</v>
      </c>
      <c r="D73" s="76">
        <f t="shared" si="23"/>
        <v>0.35291685782996468</v>
      </c>
      <c r="E73" s="76">
        <f t="shared" si="23"/>
        <v>0.35291685782996468</v>
      </c>
      <c r="F73" s="76">
        <f t="shared" si="23"/>
        <v>0.35291685782996468</v>
      </c>
      <c r="G73" s="76">
        <f t="shared" si="23"/>
        <v>0.35291685782996468</v>
      </c>
      <c r="H73" s="76">
        <f t="shared" si="23"/>
        <v>0.10251394441727543</v>
      </c>
      <c r="I73" s="76">
        <f t="shared" si="23"/>
        <v>0</v>
      </c>
      <c r="J73" s="76">
        <f t="shared" si="23"/>
        <v>1.1763895260998822</v>
      </c>
      <c r="K73" s="76">
        <f t="shared" si="23"/>
        <v>2.6048625220783106E-3</v>
      </c>
      <c r="L73" s="76">
        <f t="shared" si="23"/>
        <v>0</v>
      </c>
      <c r="M73" s="76">
        <f t="shared" si="23"/>
        <v>0.67060925213556699</v>
      </c>
      <c r="N73" s="76">
        <f t="shared" si="23"/>
        <v>0.86716713638219878</v>
      </c>
      <c r="O73" s="76">
        <f t="shared" si="20"/>
        <v>1.2133617683487357</v>
      </c>
      <c r="P73" s="76">
        <f t="shared" si="20"/>
        <v>0.91926438682376521</v>
      </c>
      <c r="Q73" s="76">
        <f t="shared" si="23"/>
        <v>0</v>
      </c>
      <c r="R73" s="76">
        <f t="shared" si="23"/>
        <v>0.13999035360588596</v>
      </c>
      <c r="S73" s="76">
        <f t="shared" si="23"/>
        <v>0</v>
      </c>
      <c r="T73" s="76">
        <f t="shared" si="23"/>
        <v>0</v>
      </c>
      <c r="U73" s="76">
        <f t="shared" si="23"/>
        <v>0</v>
      </c>
      <c r="V73" s="76">
        <f t="shared" si="23"/>
        <v>0</v>
      </c>
      <c r="W73" s="76">
        <f t="shared" si="10"/>
        <v>7.394448449770688E-2</v>
      </c>
      <c r="X73" s="76">
        <f t="shared" si="23"/>
        <v>0</v>
      </c>
      <c r="Y73" s="76">
        <f t="shared" si="23"/>
        <v>0.16205606000258807</v>
      </c>
      <c r="Z73" s="76">
        <f t="shared" si="23"/>
        <v>0</v>
      </c>
      <c r="AA73" s="76">
        <f t="shared" si="23"/>
        <v>0.24737791177414664</v>
      </c>
      <c r="AB73" s="76">
        <f t="shared" si="23"/>
        <v>0</v>
      </c>
      <c r="AC73" s="76">
        <f t="shared" si="23"/>
        <v>0</v>
      </c>
      <c r="AD73" s="76">
        <f t="shared" si="23"/>
        <v>0</v>
      </c>
      <c r="AE73" s="76">
        <f t="shared" si="23"/>
        <v>1.6805564658569746E-2</v>
      </c>
      <c r="AF73" s="76">
        <f t="shared" si="23"/>
        <v>0</v>
      </c>
      <c r="AG73" s="76">
        <f t="shared" si="22"/>
        <v>0</v>
      </c>
      <c r="AH73" s="76">
        <f t="shared" si="22"/>
        <v>0.42013911646424362</v>
      </c>
      <c r="AI73" s="76">
        <f t="shared" si="22"/>
        <v>1.7645842891498231E-2</v>
      </c>
      <c r="AJ73" s="698">
        <f t="shared" si="22"/>
        <v>0</v>
      </c>
      <c r="AK73" s="76">
        <f t="shared" si="22"/>
        <v>0</v>
      </c>
      <c r="AL73" s="76">
        <f t="shared" si="22"/>
        <v>0</v>
      </c>
      <c r="AM73" s="76">
        <f t="shared" si="22"/>
        <v>0</v>
      </c>
      <c r="AN73" s="76">
        <f t="shared" si="22"/>
        <v>0</v>
      </c>
      <c r="AO73" s="76">
        <f t="shared" si="22"/>
        <v>0</v>
      </c>
      <c r="AP73" s="76">
        <f t="shared" si="22"/>
        <v>0</v>
      </c>
      <c r="AQ73" s="698">
        <f t="shared" si="22"/>
        <v>0</v>
      </c>
      <c r="AR73" s="76">
        <f t="shared" si="22"/>
        <v>0</v>
      </c>
      <c r="AS73" s="76">
        <f t="shared" si="22"/>
        <v>0</v>
      </c>
      <c r="AT73" s="76">
        <f t="shared" si="22"/>
        <v>0</v>
      </c>
      <c r="AU73" s="76">
        <f t="shared" si="22"/>
        <v>0</v>
      </c>
      <c r="AV73" s="76">
        <f t="shared" si="22"/>
        <v>0</v>
      </c>
      <c r="AW73" s="76">
        <f t="shared" si="17"/>
        <v>0</v>
      </c>
      <c r="AX73" s="76">
        <f t="shared" si="17"/>
        <v>0</v>
      </c>
      <c r="AY73" s="76">
        <f t="shared" si="17"/>
        <v>0</v>
      </c>
      <c r="AZ73" s="76">
        <f t="shared" si="17"/>
        <v>0</v>
      </c>
      <c r="BA73" s="76">
        <f t="shared" si="17"/>
        <v>0</v>
      </c>
      <c r="BB73" s="76">
        <f t="shared" si="17"/>
        <v>0</v>
      </c>
    </row>
    <row r="74" spans="1:54">
      <c r="A74" s="102">
        <f t="shared" si="18"/>
        <v>42853</v>
      </c>
      <c r="B74" s="106">
        <f t="shared" si="14"/>
        <v>7.4415376419440005</v>
      </c>
      <c r="C74" s="76">
        <f t="shared" si="15"/>
        <v>0</v>
      </c>
      <c r="D74" s="76">
        <f t="shared" si="23"/>
        <v>0.35291685782996468</v>
      </c>
      <c r="E74" s="76">
        <f t="shared" si="23"/>
        <v>0.35291685782996468</v>
      </c>
      <c r="F74" s="76">
        <f t="shared" si="23"/>
        <v>0.35291685782996468</v>
      </c>
      <c r="G74" s="76">
        <f t="shared" si="23"/>
        <v>0.35291685782996468</v>
      </c>
      <c r="H74" s="76">
        <f t="shared" si="23"/>
        <v>0.10251394441727543</v>
      </c>
      <c r="I74" s="76">
        <f t="shared" si="23"/>
        <v>0</v>
      </c>
      <c r="J74" s="76">
        <f t="shared" si="23"/>
        <v>1.1763895260998822</v>
      </c>
      <c r="K74" s="76">
        <f t="shared" si="23"/>
        <v>2.6048625220783106E-3</v>
      </c>
      <c r="L74" s="76">
        <f t="shared" si="23"/>
        <v>0</v>
      </c>
      <c r="M74" s="76">
        <f t="shared" si="23"/>
        <v>0.67060925213556699</v>
      </c>
      <c r="N74" s="76">
        <f t="shared" si="23"/>
        <v>0.86716713638219878</v>
      </c>
      <c r="O74" s="76">
        <f t="shared" si="20"/>
        <v>1.2133617683487357</v>
      </c>
      <c r="P74" s="76">
        <f t="shared" si="20"/>
        <v>0.91926438682376521</v>
      </c>
      <c r="Q74" s="76">
        <f t="shared" si="23"/>
        <v>0</v>
      </c>
      <c r="R74" s="76">
        <f t="shared" si="23"/>
        <v>0.13999035360588596</v>
      </c>
      <c r="S74" s="76">
        <f t="shared" si="23"/>
        <v>0</v>
      </c>
      <c r="T74" s="76">
        <f t="shared" si="23"/>
        <v>0</v>
      </c>
      <c r="U74" s="76">
        <f t="shared" si="23"/>
        <v>0</v>
      </c>
      <c r="V74" s="76">
        <f t="shared" si="23"/>
        <v>0</v>
      </c>
      <c r="W74" s="76">
        <f t="shared" si="10"/>
        <v>7.394448449770688E-2</v>
      </c>
      <c r="X74" s="76">
        <f t="shared" si="23"/>
        <v>0</v>
      </c>
      <c r="Y74" s="76">
        <f t="shared" si="23"/>
        <v>0.16205606000258807</v>
      </c>
      <c r="Z74" s="76">
        <f t="shared" si="23"/>
        <v>0</v>
      </c>
      <c r="AA74" s="76">
        <f t="shared" si="23"/>
        <v>0.24737791177414664</v>
      </c>
      <c r="AB74" s="76">
        <f t="shared" si="23"/>
        <v>0</v>
      </c>
      <c r="AC74" s="76">
        <f t="shared" si="23"/>
        <v>0</v>
      </c>
      <c r="AD74" s="76">
        <f t="shared" si="23"/>
        <v>0</v>
      </c>
      <c r="AE74" s="76">
        <f t="shared" si="23"/>
        <v>1.6805564658569746E-2</v>
      </c>
      <c r="AF74" s="76">
        <f t="shared" si="23"/>
        <v>0</v>
      </c>
      <c r="AG74" s="76">
        <f t="shared" si="22"/>
        <v>0</v>
      </c>
      <c r="AH74" s="76">
        <f t="shared" si="22"/>
        <v>0.42013911646424362</v>
      </c>
      <c r="AI74" s="76">
        <f t="shared" si="22"/>
        <v>1.7645842891498231E-2</v>
      </c>
      <c r="AJ74" s="698">
        <f t="shared" si="22"/>
        <v>0</v>
      </c>
      <c r="AK74" s="76">
        <f t="shared" si="22"/>
        <v>0</v>
      </c>
      <c r="AL74" s="76">
        <f t="shared" si="22"/>
        <v>0</v>
      </c>
      <c r="AM74" s="76">
        <f t="shared" si="22"/>
        <v>0</v>
      </c>
      <c r="AN74" s="76">
        <f t="shared" si="22"/>
        <v>0</v>
      </c>
      <c r="AO74" s="76">
        <f t="shared" si="22"/>
        <v>0</v>
      </c>
      <c r="AP74" s="76">
        <f t="shared" si="22"/>
        <v>0</v>
      </c>
      <c r="AQ74" s="698">
        <f t="shared" si="22"/>
        <v>0</v>
      </c>
      <c r="AR74" s="76">
        <f t="shared" si="22"/>
        <v>0</v>
      </c>
      <c r="AS74" s="76">
        <f t="shared" si="22"/>
        <v>0</v>
      </c>
      <c r="AT74" s="76">
        <f t="shared" si="22"/>
        <v>0</v>
      </c>
      <c r="AU74" s="76">
        <f t="shared" si="22"/>
        <v>0</v>
      </c>
      <c r="AV74" s="76">
        <f t="shared" si="22"/>
        <v>0</v>
      </c>
      <c r="AW74" s="76">
        <f t="shared" si="17"/>
        <v>0</v>
      </c>
      <c r="AX74" s="76">
        <f t="shared" si="17"/>
        <v>0</v>
      </c>
      <c r="AY74" s="76">
        <f t="shared" si="17"/>
        <v>0</v>
      </c>
      <c r="AZ74" s="76">
        <f t="shared" si="17"/>
        <v>0</v>
      </c>
      <c r="BA74" s="76">
        <f t="shared" si="17"/>
        <v>0</v>
      </c>
      <c r="BB74" s="76">
        <f t="shared" si="17"/>
        <v>0</v>
      </c>
    </row>
    <row r="75" spans="1:54">
      <c r="A75" s="102">
        <f t="shared" si="18"/>
        <v>42854</v>
      </c>
      <c r="B75" s="106">
        <f t="shared" si="14"/>
        <v>7.4415376419440005</v>
      </c>
      <c r="C75" s="76">
        <f t="shared" si="15"/>
        <v>0</v>
      </c>
      <c r="D75" s="76">
        <f t="shared" si="23"/>
        <v>0.35291685782996468</v>
      </c>
      <c r="E75" s="76">
        <f t="shared" si="23"/>
        <v>0.35291685782996468</v>
      </c>
      <c r="F75" s="76">
        <f t="shared" si="23"/>
        <v>0.35291685782996468</v>
      </c>
      <c r="G75" s="76">
        <f t="shared" si="23"/>
        <v>0.35291685782996468</v>
      </c>
      <c r="H75" s="76">
        <f t="shared" si="23"/>
        <v>0.10251394441727543</v>
      </c>
      <c r="I75" s="76">
        <f t="shared" si="23"/>
        <v>0</v>
      </c>
      <c r="J75" s="76">
        <f t="shared" si="23"/>
        <v>1.1763895260998822</v>
      </c>
      <c r="K75" s="76">
        <f t="shared" si="23"/>
        <v>2.6048625220783106E-3</v>
      </c>
      <c r="L75" s="76">
        <f t="shared" si="23"/>
        <v>0</v>
      </c>
      <c r="M75" s="76">
        <f t="shared" si="23"/>
        <v>0.67060925213556699</v>
      </c>
      <c r="N75" s="76">
        <f t="shared" si="23"/>
        <v>0.86716713638219878</v>
      </c>
      <c r="O75" s="76">
        <f t="shared" si="20"/>
        <v>1.2133617683487357</v>
      </c>
      <c r="P75" s="76">
        <f t="shared" si="20"/>
        <v>0.91926438682376521</v>
      </c>
      <c r="Q75" s="76">
        <f t="shared" si="23"/>
        <v>0</v>
      </c>
      <c r="R75" s="76">
        <f t="shared" si="23"/>
        <v>0.13999035360588596</v>
      </c>
      <c r="S75" s="76">
        <f t="shared" si="23"/>
        <v>0</v>
      </c>
      <c r="T75" s="76">
        <f t="shared" si="23"/>
        <v>0</v>
      </c>
      <c r="U75" s="76">
        <f t="shared" si="23"/>
        <v>0</v>
      </c>
      <c r="V75" s="76">
        <f t="shared" si="23"/>
        <v>0</v>
      </c>
      <c r="W75" s="76">
        <f t="shared" si="10"/>
        <v>7.394448449770688E-2</v>
      </c>
      <c r="X75" s="76">
        <f t="shared" si="23"/>
        <v>0</v>
      </c>
      <c r="Y75" s="76">
        <f t="shared" si="23"/>
        <v>0.16205606000258807</v>
      </c>
      <c r="Z75" s="76">
        <f t="shared" si="23"/>
        <v>0</v>
      </c>
      <c r="AA75" s="76">
        <f t="shared" si="23"/>
        <v>0.24737791177414664</v>
      </c>
      <c r="AB75" s="76">
        <f t="shared" si="23"/>
        <v>0</v>
      </c>
      <c r="AC75" s="76">
        <f t="shared" si="23"/>
        <v>0</v>
      </c>
      <c r="AD75" s="76">
        <f t="shared" si="23"/>
        <v>0</v>
      </c>
      <c r="AE75" s="76">
        <f t="shared" si="23"/>
        <v>1.6805564658569746E-2</v>
      </c>
      <c r="AF75" s="76">
        <f t="shared" si="23"/>
        <v>0</v>
      </c>
      <c r="AG75" s="76">
        <f t="shared" si="22"/>
        <v>0</v>
      </c>
      <c r="AH75" s="76">
        <f t="shared" si="22"/>
        <v>0.42013911646424362</v>
      </c>
      <c r="AI75" s="76">
        <f t="shared" si="22"/>
        <v>1.7645842891498231E-2</v>
      </c>
      <c r="AJ75" s="698">
        <f t="shared" si="22"/>
        <v>0</v>
      </c>
      <c r="AK75" s="76">
        <f t="shared" si="22"/>
        <v>0</v>
      </c>
      <c r="AL75" s="76">
        <f t="shared" si="22"/>
        <v>0</v>
      </c>
      <c r="AM75" s="76">
        <f t="shared" si="22"/>
        <v>0</v>
      </c>
      <c r="AN75" s="76">
        <f t="shared" si="22"/>
        <v>0</v>
      </c>
      <c r="AO75" s="76">
        <f t="shared" si="22"/>
        <v>0</v>
      </c>
      <c r="AP75" s="76">
        <f t="shared" si="22"/>
        <v>0</v>
      </c>
      <c r="AQ75" s="698">
        <f t="shared" si="22"/>
        <v>0</v>
      </c>
      <c r="AR75" s="76">
        <f t="shared" si="22"/>
        <v>0</v>
      </c>
      <c r="AS75" s="76">
        <f t="shared" si="22"/>
        <v>0</v>
      </c>
      <c r="AT75" s="76">
        <f t="shared" si="22"/>
        <v>0</v>
      </c>
      <c r="AU75" s="76">
        <f t="shared" si="22"/>
        <v>0</v>
      </c>
      <c r="AV75" s="76">
        <f t="shared" si="22"/>
        <v>0</v>
      </c>
      <c r="AW75" s="76">
        <f t="shared" si="17"/>
        <v>0</v>
      </c>
      <c r="AX75" s="76">
        <f t="shared" si="17"/>
        <v>0</v>
      </c>
      <c r="AY75" s="76">
        <f t="shared" si="17"/>
        <v>0</v>
      </c>
      <c r="AZ75" s="76">
        <f t="shared" si="17"/>
        <v>0</v>
      </c>
      <c r="BA75" s="76">
        <f t="shared" si="17"/>
        <v>0</v>
      </c>
      <c r="BB75" s="76">
        <f t="shared" si="17"/>
        <v>0</v>
      </c>
    </row>
    <row r="76" spans="1:54">
      <c r="A76" s="102">
        <f t="shared" si="18"/>
        <v>42855</v>
      </c>
      <c r="B76" s="106">
        <f t="shared" si="14"/>
        <v>7.4415376419440005</v>
      </c>
      <c r="C76" s="76">
        <f t="shared" si="15"/>
        <v>0</v>
      </c>
      <c r="D76" s="76">
        <f t="shared" si="23"/>
        <v>0.35291685782996468</v>
      </c>
      <c r="E76" s="76">
        <f t="shared" si="23"/>
        <v>0.35291685782996468</v>
      </c>
      <c r="F76" s="76">
        <f t="shared" si="23"/>
        <v>0.35291685782996468</v>
      </c>
      <c r="G76" s="76">
        <f t="shared" si="23"/>
        <v>0.35291685782996468</v>
      </c>
      <c r="H76" s="76">
        <f t="shared" si="23"/>
        <v>0.10251394441727543</v>
      </c>
      <c r="I76" s="76">
        <f t="shared" si="23"/>
        <v>0</v>
      </c>
      <c r="J76" s="76">
        <f t="shared" si="23"/>
        <v>1.1763895260998822</v>
      </c>
      <c r="K76" s="76">
        <f t="shared" si="23"/>
        <v>2.6048625220783106E-3</v>
      </c>
      <c r="L76" s="76">
        <f t="shared" si="23"/>
        <v>0</v>
      </c>
      <c r="M76" s="76">
        <f t="shared" si="23"/>
        <v>0.67060925213556699</v>
      </c>
      <c r="N76" s="76">
        <f t="shared" si="23"/>
        <v>0.86716713638219878</v>
      </c>
      <c r="O76" s="76">
        <f t="shared" si="20"/>
        <v>1.2133617683487357</v>
      </c>
      <c r="P76" s="76">
        <f t="shared" si="20"/>
        <v>0.91926438682376521</v>
      </c>
      <c r="Q76" s="76">
        <f t="shared" si="23"/>
        <v>0</v>
      </c>
      <c r="R76" s="76">
        <f t="shared" si="23"/>
        <v>0.13999035360588596</v>
      </c>
      <c r="S76" s="76">
        <f t="shared" si="23"/>
        <v>0</v>
      </c>
      <c r="T76" s="76">
        <f t="shared" si="23"/>
        <v>0</v>
      </c>
      <c r="U76" s="76">
        <f t="shared" si="23"/>
        <v>0</v>
      </c>
      <c r="V76" s="76">
        <f t="shared" si="23"/>
        <v>0</v>
      </c>
      <c r="W76" s="76">
        <f t="shared" si="10"/>
        <v>7.394448449770688E-2</v>
      </c>
      <c r="X76" s="76">
        <f t="shared" si="23"/>
        <v>0</v>
      </c>
      <c r="Y76" s="76">
        <f t="shared" si="23"/>
        <v>0.16205606000258807</v>
      </c>
      <c r="Z76" s="76">
        <f t="shared" si="23"/>
        <v>0</v>
      </c>
      <c r="AA76" s="76">
        <f t="shared" si="23"/>
        <v>0.24737791177414664</v>
      </c>
      <c r="AB76" s="76">
        <f t="shared" ref="AB76" si="24">AB$24/1.98347/30</f>
        <v>0</v>
      </c>
      <c r="AC76" s="76">
        <f t="shared" si="23"/>
        <v>0</v>
      </c>
      <c r="AD76" s="76">
        <f t="shared" si="23"/>
        <v>0</v>
      </c>
      <c r="AE76" s="76">
        <f t="shared" si="23"/>
        <v>1.6805564658569746E-2</v>
      </c>
      <c r="AF76" s="76">
        <f t="shared" si="23"/>
        <v>0</v>
      </c>
      <c r="AG76" s="76">
        <f t="shared" si="22"/>
        <v>0</v>
      </c>
      <c r="AH76" s="76">
        <f t="shared" si="22"/>
        <v>0.42013911646424362</v>
      </c>
      <c r="AI76" s="76">
        <f t="shared" si="22"/>
        <v>1.7645842891498231E-2</v>
      </c>
      <c r="AJ76" s="698">
        <f t="shared" si="22"/>
        <v>0</v>
      </c>
      <c r="AK76" s="76">
        <f t="shared" si="22"/>
        <v>0</v>
      </c>
      <c r="AL76" s="76">
        <f t="shared" si="22"/>
        <v>0</v>
      </c>
      <c r="AM76" s="76">
        <f t="shared" si="22"/>
        <v>0</v>
      </c>
      <c r="AN76" s="76">
        <f t="shared" si="22"/>
        <v>0</v>
      </c>
      <c r="AO76" s="76">
        <f t="shared" si="22"/>
        <v>0</v>
      </c>
      <c r="AP76" s="76">
        <f t="shared" si="22"/>
        <v>0</v>
      </c>
      <c r="AQ76" s="698">
        <f t="shared" si="22"/>
        <v>0</v>
      </c>
      <c r="AR76" s="76">
        <f t="shared" si="22"/>
        <v>0</v>
      </c>
      <c r="AS76" s="76">
        <f t="shared" si="22"/>
        <v>0</v>
      </c>
      <c r="AT76" s="76">
        <f t="shared" si="22"/>
        <v>0</v>
      </c>
      <c r="AU76" s="76">
        <f t="shared" si="22"/>
        <v>0</v>
      </c>
      <c r="AV76" s="76">
        <f t="shared" si="22"/>
        <v>0</v>
      </c>
      <c r="AW76" s="76">
        <f t="shared" si="17"/>
        <v>0</v>
      </c>
      <c r="AX76" s="76">
        <f t="shared" si="17"/>
        <v>0</v>
      </c>
      <c r="AY76" s="76">
        <f t="shared" si="17"/>
        <v>0</v>
      </c>
      <c r="AZ76" s="76">
        <f t="shared" si="17"/>
        <v>0</v>
      </c>
      <c r="BA76" s="76">
        <f t="shared" si="17"/>
        <v>0</v>
      </c>
      <c r="BB76" s="76">
        <f t="shared" si="17"/>
        <v>0</v>
      </c>
    </row>
    <row r="77" spans="1:54">
      <c r="A77" s="102">
        <f t="shared" si="18"/>
        <v>42856</v>
      </c>
      <c r="B77" s="106">
        <f t="shared" si="14"/>
        <v>6.5782130166037343</v>
      </c>
      <c r="C77" s="76">
        <f t="shared" ref="C77:C107" si="25">C$25/1.98347/31</f>
        <v>0</v>
      </c>
      <c r="D77" s="76">
        <f t="shared" ref="D77:AG87" si="26">D$25/1.98347/31</f>
        <v>0.22768829537417073</v>
      </c>
      <c r="E77" s="76">
        <f t="shared" si="26"/>
        <v>0.22768829537417073</v>
      </c>
      <c r="F77" s="76">
        <f t="shared" si="26"/>
        <v>0.22768829537417073</v>
      </c>
      <c r="G77" s="76">
        <f t="shared" si="26"/>
        <v>0.22768829537417073</v>
      </c>
      <c r="H77" s="76">
        <f t="shared" si="26"/>
        <v>0</v>
      </c>
      <c r="I77" s="76">
        <f t="shared" si="26"/>
        <v>0</v>
      </c>
      <c r="J77" s="76">
        <f t="shared" si="26"/>
        <v>1.1384414768708537</v>
      </c>
      <c r="K77" s="76">
        <f t="shared" si="26"/>
        <v>1.2555383144918558E-2</v>
      </c>
      <c r="L77" s="76">
        <f t="shared" si="26"/>
        <v>0</v>
      </c>
      <c r="M77" s="76">
        <f t="shared" si="26"/>
        <v>0.74081639589920367</v>
      </c>
      <c r="N77" s="76">
        <f t="shared" si="26"/>
        <v>0.61963743241113611</v>
      </c>
      <c r="O77" s="76">
        <f>O$25/1.98347/30</f>
        <v>0.89573659630176727</v>
      </c>
      <c r="P77" s="76">
        <f>P$25/1.98347/30</f>
        <v>0.67894481220621772</v>
      </c>
      <c r="Q77" s="76">
        <f t="shared" si="26"/>
        <v>0</v>
      </c>
      <c r="R77" s="76">
        <f t="shared" si="26"/>
        <v>0.13547453574763157</v>
      </c>
      <c r="S77" s="76">
        <f t="shared" si="26"/>
        <v>0</v>
      </c>
      <c r="T77" s="76">
        <f t="shared" si="26"/>
        <v>0</v>
      </c>
      <c r="U77" s="76">
        <f t="shared" si="26"/>
        <v>0</v>
      </c>
      <c r="V77" s="76">
        <f t="shared" si="26"/>
        <v>0</v>
      </c>
      <c r="W77" s="76">
        <f t="shared" ref="W77:W106" si="27">W$25/1.98347/31</f>
        <v>1.1156726473334364</v>
      </c>
      <c r="X77" s="76">
        <f t="shared" si="26"/>
        <v>0</v>
      </c>
      <c r="Y77" s="76">
        <f t="shared" si="26"/>
        <v>0.18755010158963833</v>
      </c>
      <c r="Z77" s="76">
        <f t="shared" si="26"/>
        <v>0</v>
      </c>
      <c r="AA77" s="76">
        <f t="shared" si="26"/>
        <v>1.4149201212537753E-2</v>
      </c>
      <c r="AB77" s="76">
        <f t="shared" si="26"/>
        <v>0</v>
      </c>
      <c r="AC77" s="76">
        <f t="shared" si="26"/>
        <v>0</v>
      </c>
      <c r="AD77" s="76">
        <f t="shared" si="26"/>
        <v>0</v>
      </c>
      <c r="AE77" s="76">
        <f t="shared" si="26"/>
        <v>3.2526899339167248E-2</v>
      </c>
      <c r="AF77" s="76">
        <f t="shared" si="26"/>
        <v>4.8790349008750872E-2</v>
      </c>
      <c r="AG77" s="76">
        <f t="shared" si="26"/>
        <v>0</v>
      </c>
      <c r="AH77" s="76">
        <f t="shared" ref="AG77:AW92" si="28">AH$25/1.98347/31</f>
        <v>0</v>
      </c>
      <c r="AI77" s="76">
        <f t="shared" si="28"/>
        <v>4.7164004041792509E-2</v>
      </c>
      <c r="AJ77" s="698">
        <f>AJ$25/1.98347/31</f>
        <v>0</v>
      </c>
      <c r="AK77" s="76">
        <f t="shared" si="28"/>
        <v>0</v>
      </c>
      <c r="AL77" s="76">
        <f t="shared" si="28"/>
        <v>0</v>
      </c>
      <c r="AM77" s="76">
        <f t="shared" si="28"/>
        <v>0</v>
      </c>
      <c r="AN77" s="76">
        <f t="shared" si="28"/>
        <v>0</v>
      </c>
      <c r="AO77" s="76">
        <f t="shared" si="28"/>
        <v>0</v>
      </c>
      <c r="AP77" s="76">
        <f t="shared" si="28"/>
        <v>0</v>
      </c>
      <c r="AQ77" s="698">
        <f t="shared" si="28"/>
        <v>0</v>
      </c>
      <c r="AR77" s="76">
        <f t="shared" si="28"/>
        <v>0</v>
      </c>
      <c r="AS77" s="76">
        <f t="shared" si="28"/>
        <v>0</v>
      </c>
      <c r="AT77" s="76">
        <f t="shared" si="28"/>
        <v>0</v>
      </c>
      <c r="AU77" s="76">
        <f t="shared" si="28"/>
        <v>0</v>
      </c>
      <c r="AV77" s="76">
        <f t="shared" si="28"/>
        <v>0</v>
      </c>
      <c r="AW77" s="76">
        <f t="shared" si="28"/>
        <v>0</v>
      </c>
      <c r="AX77" s="76">
        <f t="shared" ref="AX77:BB92" si="29">AX$25/1.98347/31</f>
        <v>0</v>
      </c>
      <c r="AY77" s="76">
        <f t="shared" si="29"/>
        <v>0</v>
      </c>
      <c r="AZ77" s="76">
        <f t="shared" si="29"/>
        <v>0</v>
      </c>
      <c r="BA77" s="76">
        <f t="shared" si="29"/>
        <v>0</v>
      </c>
      <c r="BB77" s="76">
        <f t="shared" si="29"/>
        <v>0</v>
      </c>
    </row>
    <row r="78" spans="1:54">
      <c r="A78" s="102">
        <f t="shared" si="18"/>
        <v>42857</v>
      </c>
      <c r="B78" s="106">
        <f t="shared" si="14"/>
        <v>6.5782130166037343</v>
      </c>
      <c r="C78" s="76">
        <f t="shared" si="25"/>
        <v>0</v>
      </c>
      <c r="D78" s="76">
        <f t="shared" ref="D78:T78" si="30">D$25/1.98347/31</f>
        <v>0.22768829537417073</v>
      </c>
      <c r="E78" s="76">
        <f t="shared" si="30"/>
        <v>0.22768829537417073</v>
      </c>
      <c r="F78" s="76">
        <f t="shared" si="30"/>
        <v>0.22768829537417073</v>
      </c>
      <c r="G78" s="76">
        <f t="shared" si="30"/>
        <v>0.22768829537417073</v>
      </c>
      <c r="H78" s="76">
        <f t="shared" si="30"/>
        <v>0</v>
      </c>
      <c r="I78" s="76">
        <f t="shared" si="30"/>
        <v>0</v>
      </c>
      <c r="J78" s="76">
        <f t="shared" si="30"/>
        <v>1.1384414768708537</v>
      </c>
      <c r="K78" s="76">
        <f t="shared" si="30"/>
        <v>1.2555383144918558E-2</v>
      </c>
      <c r="L78" s="76">
        <f t="shared" si="30"/>
        <v>0</v>
      </c>
      <c r="M78" s="76">
        <f t="shared" si="30"/>
        <v>0.74081639589920367</v>
      </c>
      <c r="N78" s="76">
        <f t="shared" si="30"/>
        <v>0.61963743241113611</v>
      </c>
      <c r="O78" s="76">
        <f t="shared" ref="O78:P107" si="31">O$25/1.98347/30</f>
        <v>0.89573659630176727</v>
      </c>
      <c r="P78" s="76">
        <f t="shared" si="31"/>
        <v>0.67894481220621772</v>
      </c>
      <c r="Q78" s="76">
        <f t="shared" si="30"/>
        <v>0</v>
      </c>
      <c r="R78" s="76">
        <f t="shared" si="30"/>
        <v>0.13547453574763157</v>
      </c>
      <c r="S78" s="76">
        <f t="shared" si="30"/>
        <v>0</v>
      </c>
      <c r="T78" s="76">
        <f t="shared" si="30"/>
        <v>0</v>
      </c>
      <c r="U78" s="76">
        <f t="shared" si="26"/>
        <v>0</v>
      </c>
      <c r="V78" s="76">
        <f t="shared" si="26"/>
        <v>0</v>
      </c>
      <c r="W78" s="76">
        <f t="shared" si="27"/>
        <v>1.1156726473334364</v>
      </c>
      <c r="X78" s="76">
        <f t="shared" si="26"/>
        <v>0</v>
      </c>
      <c r="Y78" s="76">
        <f t="shared" si="26"/>
        <v>0.18755010158963833</v>
      </c>
      <c r="Z78" s="76">
        <f t="shared" si="26"/>
        <v>0</v>
      </c>
      <c r="AA78" s="76">
        <f t="shared" si="26"/>
        <v>1.4149201212537753E-2</v>
      </c>
      <c r="AB78" s="76">
        <f t="shared" si="26"/>
        <v>0</v>
      </c>
      <c r="AC78" s="76">
        <f t="shared" si="26"/>
        <v>0</v>
      </c>
      <c r="AD78" s="76">
        <f t="shared" si="26"/>
        <v>0</v>
      </c>
      <c r="AE78" s="76">
        <f t="shared" si="26"/>
        <v>3.2526899339167248E-2</v>
      </c>
      <c r="AF78" s="76">
        <f t="shared" si="26"/>
        <v>4.8790349008750872E-2</v>
      </c>
      <c r="AG78" s="76">
        <f t="shared" si="28"/>
        <v>0</v>
      </c>
      <c r="AH78" s="76">
        <f t="shared" si="28"/>
        <v>0</v>
      </c>
      <c r="AI78" s="76">
        <f t="shared" si="28"/>
        <v>4.7164004041792509E-2</v>
      </c>
      <c r="AJ78" s="698">
        <f t="shared" si="28"/>
        <v>0</v>
      </c>
      <c r="AK78" s="76">
        <f t="shared" si="28"/>
        <v>0</v>
      </c>
      <c r="AL78" s="76">
        <f t="shared" si="28"/>
        <v>0</v>
      </c>
      <c r="AM78" s="76">
        <f t="shared" si="28"/>
        <v>0</v>
      </c>
      <c r="AN78" s="76">
        <f t="shared" si="28"/>
        <v>0</v>
      </c>
      <c r="AO78" s="76">
        <f t="shared" si="28"/>
        <v>0</v>
      </c>
      <c r="AP78" s="76">
        <f t="shared" si="28"/>
        <v>0</v>
      </c>
      <c r="AQ78" s="698">
        <f t="shared" si="28"/>
        <v>0</v>
      </c>
      <c r="AR78" s="76">
        <f t="shared" si="28"/>
        <v>0</v>
      </c>
      <c r="AS78" s="76">
        <f t="shared" si="28"/>
        <v>0</v>
      </c>
      <c r="AT78" s="76">
        <f t="shared" si="28"/>
        <v>0</v>
      </c>
      <c r="AU78" s="76">
        <f t="shared" si="28"/>
        <v>0</v>
      </c>
      <c r="AV78" s="76">
        <f t="shared" si="28"/>
        <v>0</v>
      </c>
      <c r="AW78" s="76">
        <f t="shared" si="28"/>
        <v>0</v>
      </c>
      <c r="AX78" s="76">
        <f t="shared" si="29"/>
        <v>0</v>
      </c>
      <c r="AY78" s="76">
        <f t="shared" si="29"/>
        <v>0</v>
      </c>
      <c r="AZ78" s="76">
        <f t="shared" si="29"/>
        <v>0</v>
      </c>
      <c r="BA78" s="76">
        <f t="shared" si="29"/>
        <v>0</v>
      </c>
      <c r="BB78" s="76">
        <f t="shared" si="29"/>
        <v>0</v>
      </c>
    </row>
    <row r="79" spans="1:54">
      <c r="A79" s="102">
        <f t="shared" si="18"/>
        <v>42858</v>
      </c>
      <c r="B79" s="106">
        <f t="shared" si="14"/>
        <v>6.5782130166037343</v>
      </c>
      <c r="C79" s="76">
        <f t="shared" si="25"/>
        <v>0</v>
      </c>
      <c r="D79" s="76">
        <f t="shared" si="26"/>
        <v>0.22768829537417073</v>
      </c>
      <c r="E79" s="76">
        <f t="shared" si="26"/>
        <v>0.22768829537417073</v>
      </c>
      <c r="F79" s="76">
        <f t="shared" si="26"/>
        <v>0.22768829537417073</v>
      </c>
      <c r="G79" s="76">
        <f t="shared" si="26"/>
        <v>0.22768829537417073</v>
      </c>
      <c r="H79" s="76">
        <f t="shared" si="26"/>
        <v>0</v>
      </c>
      <c r="I79" s="76">
        <f t="shared" si="26"/>
        <v>0</v>
      </c>
      <c r="J79" s="76">
        <f t="shared" si="26"/>
        <v>1.1384414768708537</v>
      </c>
      <c r="K79" s="76">
        <f t="shared" si="26"/>
        <v>1.2555383144918558E-2</v>
      </c>
      <c r="L79" s="76">
        <f t="shared" si="26"/>
        <v>0</v>
      </c>
      <c r="M79" s="76">
        <f t="shared" si="26"/>
        <v>0.74081639589920367</v>
      </c>
      <c r="N79" s="76">
        <f t="shared" si="26"/>
        <v>0.61963743241113611</v>
      </c>
      <c r="O79" s="76">
        <f t="shared" si="31"/>
        <v>0.89573659630176727</v>
      </c>
      <c r="P79" s="76">
        <f t="shared" si="31"/>
        <v>0.67894481220621772</v>
      </c>
      <c r="Q79" s="76">
        <f t="shared" si="26"/>
        <v>0</v>
      </c>
      <c r="R79" s="76">
        <f t="shared" si="26"/>
        <v>0.13547453574763157</v>
      </c>
      <c r="S79" s="76">
        <f t="shared" si="26"/>
        <v>0</v>
      </c>
      <c r="T79" s="76">
        <f t="shared" si="26"/>
        <v>0</v>
      </c>
      <c r="U79" s="76">
        <f t="shared" si="26"/>
        <v>0</v>
      </c>
      <c r="V79" s="76">
        <f t="shared" si="26"/>
        <v>0</v>
      </c>
      <c r="W79" s="76">
        <f t="shared" si="27"/>
        <v>1.1156726473334364</v>
      </c>
      <c r="X79" s="76">
        <f t="shared" si="26"/>
        <v>0</v>
      </c>
      <c r="Y79" s="76">
        <f t="shared" si="26"/>
        <v>0.18755010158963833</v>
      </c>
      <c r="Z79" s="76">
        <f t="shared" si="26"/>
        <v>0</v>
      </c>
      <c r="AA79" s="76">
        <f t="shared" si="26"/>
        <v>1.4149201212537753E-2</v>
      </c>
      <c r="AB79" s="76">
        <f t="shared" si="26"/>
        <v>0</v>
      </c>
      <c r="AC79" s="76">
        <f t="shared" si="26"/>
        <v>0</v>
      </c>
      <c r="AD79" s="76">
        <f t="shared" si="26"/>
        <v>0</v>
      </c>
      <c r="AE79" s="76">
        <f t="shared" si="26"/>
        <v>3.2526899339167248E-2</v>
      </c>
      <c r="AF79" s="76">
        <f t="shared" si="26"/>
        <v>4.8790349008750872E-2</v>
      </c>
      <c r="AG79" s="76">
        <f t="shared" si="28"/>
        <v>0</v>
      </c>
      <c r="AH79" s="76">
        <f t="shared" si="28"/>
        <v>0</v>
      </c>
      <c r="AI79" s="76">
        <f t="shared" si="28"/>
        <v>4.7164004041792509E-2</v>
      </c>
      <c r="AJ79" s="698">
        <f t="shared" si="28"/>
        <v>0</v>
      </c>
      <c r="AK79" s="76">
        <f t="shared" si="28"/>
        <v>0</v>
      </c>
      <c r="AL79" s="76">
        <f t="shared" si="28"/>
        <v>0</v>
      </c>
      <c r="AM79" s="76">
        <f t="shared" si="28"/>
        <v>0</v>
      </c>
      <c r="AN79" s="76">
        <f t="shared" si="28"/>
        <v>0</v>
      </c>
      <c r="AO79" s="76">
        <f t="shared" si="28"/>
        <v>0</v>
      </c>
      <c r="AP79" s="76">
        <f t="shared" si="28"/>
        <v>0</v>
      </c>
      <c r="AQ79" s="698">
        <f t="shared" si="28"/>
        <v>0</v>
      </c>
      <c r="AR79" s="76">
        <f t="shared" si="28"/>
        <v>0</v>
      </c>
      <c r="AS79" s="76">
        <f t="shared" si="28"/>
        <v>0</v>
      </c>
      <c r="AT79" s="76">
        <f t="shared" si="28"/>
        <v>0</v>
      </c>
      <c r="AU79" s="76">
        <f t="shared" si="28"/>
        <v>0</v>
      </c>
      <c r="AV79" s="76">
        <f t="shared" si="28"/>
        <v>0</v>
      </c>
      <c r="AW79" s="76">
        <f t="shared" ref="AW79:BB107" si="32">AW$25/1.98347/31</f>
        <v>0</v>
      </c>
      <c r="AX79" s="76">
        <f t="shared" si="29"/>
        <v>0</v>
      </c>
      <c r="AY79" s="76">
        <f t="shared" si="29"/>
        <v>0</v>
      </c>
      <c r="AZ79" s="76">
        <f t="shared" si="29"/>
        <v>0</v>
      </c>
      <c r="BA79" s="76">
        <f t="shared" si="29"/>
        <v>0</v>
      </c>
      <c r="BB79" s="76">
        <f t="shared" si="29"/>
        <v>0</v>
      </c>
    </row>
    <row r="80" spans="1:54">
      <c r="A80" s="102">
        <f t="shared" si="18"/>
        <v>42859</v>
      </c>
      <c r="B80" s="106">
        <f t="shared" si="14"/>
        <v>6.5782130166037343</v>
      </c>
      <c r="C80" s="76">
        <f t="shared" si="25"/>
        <v>0</v>
      </c>
      <c r="D80" s="76">
        <f t="shared" si="26"/>
        <v>0.22768829537417073</v>
      </c>
      <c r="E80" s="76">
        <f t="shared" si="26"/>
        <v>0.22768829537417073</v>
      </c>
      <c r="F80" s="76">
        <f t="shared" si="26"/>
        <v>0.22768829537417073</v>
      </c>
      <c r="G80" s="76">
        <f t="shared" si="26"/>
        <v>0.22768829537417073</v>
      </c>
      <c r="H80" s="76">
        <f t="shared" si="26"/>
        <v>0</v>
      </c>
      <c r="I80" s="76">
        <f t="shared" si="26"/>
        <v>0</v>
      </c>
      <c r="J80" s="76">
        <f t="shared" si="26"/>
        <v>1.1384414768708537</v>
      </c>
      <c r="K80" s="76">
        <f t="shared" si="26"/>
        <v>1.2555383144918558E-2</v>
      </c>
      <c r="L80" s="76">
        <f t="shared" si="26"/>
        <v>0</v>
      </c>
      <c r="M80" s="76">
        <f t="shared" si="26"/>
        <v>0.74081639589920367</v>
      </c>
      <c r="N80" s="76">
        <f t="shared" si="26"/>
        <v>0.61963743241113611</v>
      </c>
      <c r="O80" s="76">
        <f t="shared" si="31"/>
        <v>0.89573659630176727</v>
      </c>
      <c r="P80" s="76">
        <f t="shared" si="31"/>
        <v>0.67894481220621772</v>
      </c>
      <c r="Q80" s="76">
        <f t="shared" si="26"/>
        <v>0</v>
      </c>
      <c r="R80" s="76">
        <f t="shared" si="26"/>
        <v>0.13547453574763157</v>
      </c>
      <c r="S80" s="76">
        <f t="shared" si="26"/>
        <v>0</v>
      </c>
      <c r="T80" s="76">
        <f t="shared" si="26"/>
        <v>0</v>
      </c>
      <c r="U80" s="76">
        <f t="shared" si="26"/>
        <v>0</v>
      </c>
      <c r="V80" s="76">
        <f t="shared" si="26"/>
        <v>0</v>
      </c>
      <c r="W80" s="76">
        <f t="shared" si="27"/>
        <v>1.1156726473334364</v>
      </c>
      <c r="X80" s="76">
        <f t="shared" si="26"/>
        <v>0</v>
      </c>
      <c r="Y80" s="76">
        <f t="shared" si="26"/>
        <v>0.18755010158963833</v>
      </c>
      <c r="Z80" s="76">
        <f t="shared" si="26"/>
        <v>0</v>
      </c>
      <c r="AA80" s="76">
        <f t="shared" si="26"/>
        <v>1.4149201212537753E-2</v>
      </c>
      <c r="AB80" s="76">
        <f t="shared" si="26"/>
        <v>0</v>
      </c>
      <c r="AC80" s="76">
        <f t="shared" si="26"/>
        <v>0</v>
      </c>
      <c r="AD80" s="76">
        <f t="shared" si="26"/>
        <v>0</v>
      </c>
      <c r="AE80" s="76">
        <f t="shared" si="26"/>
        <v>3.2526899339167248E-2</v>
      </c>
      <c r="AF80" s="76">
        <f t="shared" si="26"/>
        <v>4.8790349008750872E-2</v>
      </c>
      <c r="AG80" s="76">
        <f t="shared" si="28"/>
        <v>0</v>
      </c>
      <c r="AH80" s="76">
        <f t="shared" si="28"/>
        <v>0</v>
      </c>
      <c r="AI80" s="76">
        <f t="shared" si="28"/>
        <v>4.7164004041792509E-2</v>
      </c>
      <c r="AJ80" s="698">
        <f t="shared" si="28"/>
        <v>0</v>
      </c>
      <c r="AK80" s="76">
        <f t="shared" si="28"/>
        <v>0</v>
      </c>
      <c r="AL80" s="76">
        <f t="shared" si="28"/>
        <v>0</v>
      </c>
      <c r="AM80" s="76">
        <f t="shared" si="28"/>
        <v>0</v>
      </c>
      <c r="AN80" s="76">
        <f t="shared" si="28"/>
        <v>0</v>
      </c>
      <c r="AO80" s="76">
        <f t="shared" si="28"/>
        <v>0</v>
      </c>
      <c r="AP80" s="76">
        <f t="shared" si="28"/>
        <v>0</v>
      </c>
      <c r="AQ80" s="698">
        <f t="shared" si="28"/>
        <v>0</v>
      </c>
      <c r="AR80" s="76">
        <f t="shared" si="28"/>
        <v>0</v>
      </c>
      <c r="AS80" s="76">
        <f t="shared" si="28"/>
        <v>0</v>
      </c>
      <c r="AT80" s="76">
        <f t="shared" si="28"/>
        <v>0</v>
      </c>
      <c r="AU80" s="76">
        <f t="shared" si="28"/>
        <v>0</v>
      </c>
      <c r="AV80" s="76">
        <f t="shared" si="28"/>
        <v>0</v>
      </c>
      <c r="AW80" s="76">
        <f t="shared" si="32"/>
        <v>0</v>
      </c>
      <c r="AX80" s="76">
        <f t="shared" si="29"/>
        <v>0</v>
      </c>
      <c r="AY80" s="76">
        <f t="shared" si="29"/>
        <v>0</v>
      </c>
      <c r="AZ80" s="76">
        <f t="shared" si="29"/>
        <v>0</v>
      </c>
      <c r="BA80" s="76">
        <f t="shared" si="29"/>
        <v>0</v>
      </c>
      <c r="BB80" s="76">
        <f t="shared" si="29"/>
        <v>0</v>
      </c>
    </row>
    <row r="81" spans="1:54">
      <c r="A81" s="102">
        <f t="shared" si="18"/>
        <v>42860</v>
      </c>
      <c r="B81" s="106">
        <f t="shared" si="14"/>
        <v>6.5782130166037343</v>
      </c>
      <c r="C81" s="76">
        <f t="shared" si="25"/>
        <v>0</v>
      </c>
      <c r="D81" s="76">
        <f t="shared" si="26"/>
        <v>0.22768829537417073</v>
      </c>
      <c r="E81" s="76">
        <f t="shared" si="26"/>
        <v>0.22768829537417073</v>
      </c>
      <c r="F81" s="76">
        <f t="shared" si="26"/>
        <v>0.22768829537417073</v>
      </c>
      <c r="G81" s="76">
        <f t="shared" si="26"/>
        <v>0.22768829537417073</v>
      </c>
      <c r="H81" s="76">
        <f t="shared" si="26"/>
        <v>0</v>
      </c>
      <c r="I81" s="76">
        <f t="shared" si="26"/>
        <v>0</v>
      </c>
      <c r="J81" s="76">
        <f t="shared" si="26"/>
        <v>1.1384414768708537</v>
      </c>
      <c r="K81" s="76">
        <f t="shared" si="26"/>
        <v>1.2555383144918558E-2</v>
      </c>
      <c r="L81" s="76">
        <f t="shared" si="26"/>
        <v>0</v>
      </c>
      <c r="M81" s="76">
        <f t="shared" si="26"/>
        <v>0.74081639589920367</v>
      </c>
      <c r="N81" s="76">
        <f t="shared" si="26"/>
        <v>0.61963743241113611</v>
      </c>
      <c r="O81" s="76">
        <f t="shared" si="31"/>
        <v>0.89573659630176727</v>
      </c>
      <c r="P81" s="76">
        <f t="shared" si="31"/>
        <v>0.67894481220621772</v>
      </c>
      <c r="Q81" s="76">
        <f t="shared" si="26"/>
        <v>0</v>
      </c>
      <c r="R81" s="76">
        <f t="shared" si="26"/>
        <v>0.13547453574763157</v>
      </c>
      <c r="S81" s="76">
        <f t="shared" si="26"/>
        <v>0</v>
      </c>
      <c r="T81" s="76">
        <f t="shared" si="26"/>
        <v>0</v>
      </c>
      <c r="U81" s="76">
        <f t="shared" si="26"/>
        <v>0</v>
      </c>
      <c r="V81" s="76">
        <f t="shared" si="26"/>
        <v>0</v>
      </c>
      <c r="W81" s="76">
        <f t="shared" si="27"/>
        <v>1.1156726473334364</v>
      </c>
      <c r="X81" s="76">
        <f t="shared" si="26"/>
        <v>0</v>
      </c>
      <c r="Y81" s="76">
        <f t="shared" si="26"/>
        <v>0.18755010158963833</v>
      </c>
      <c r="Z81" s="76">
        <f t="shared" si="26"/>
        <v>0</v>
      </c>
      <c r="AA81" s="76">
        <f t="shared" si="26"/>
        <v>1.4149201212537753E-2</v>
      </c>
      <c r="AB81" s="76">
        <f t="shared" si="26"/>
        <v>0</v>
      </c>
      <c r="AC81" s="76">
        <f t="shared" si="26"/>
        <v>0</v>
      </c>
      <c r="AD81" s="76">
        <f t="shared" si="26"/>
        <v>0</v>
      </c>
      <c r="AE81" s="76">
        <f t="shared" si="26"/>
        <v>3.2526899339167248E-2</v>
      </c>
      <c r="AF81" s="76">
        <f t="shared" si="26"/>
        <v>4.8790349008750872E-2</v>
      </c>
      <c r="AG81" s="76">
        <f t="shared" si="28"/>
        <v>0</v>
      </c>
      <c r="AH81" s="76">
        <f t="shared" si="28"/>
        <v>0</v>
      </c>
      <c r="AI81" s="76">
        <f t="shared" si="28"/>
        <v>4.7164004041792509E-2</v>
      </c>
      <c r="AJ81" s="698">
        <f t="shared" si="28"/>
        <v>0</v>
      </c>
      <c r="AK81" s="76">
        <f t="shared" si="28"/>
        <v>0</v>
      </c>
      <c r="AL81" s="76">
        <f t="shared" si="28"/>
        <v>0</v>
      </c>
      <c r="AM81" s="76">
        <f t="shared" si="28"/>
        <v>0</v>
      </c>
      <c r="AN81" s="76">
        <f t="shared" si="28"/>
        <v>0</v>
      </c>
      <c r="AO81" s="76">
        <f t="shared" si="28"/>
        <v>0</v>
      </c>
      <c r="AP81" s="76">
        <f t="shared" si="28"/>
        <v>0</v>
      </c>
      <c r="AQ81" s="698">
        <f t="shared" si="28"/>
        <v>0</v>
      </c>
      <c r="AR81" s="76">
        <f t="shared" si="28"/>
        <v>0</v>
      </c>
      <c r="AS81" s="76">
        <f t="shared" si="28"/>
        <v>0</v>
      </c>
      <c r="AT81" s="76">
        <f t="shared" si="28"/>
        <v>0</v>
      </c>
      <c r="AU81" s="76">
        <f t="shared" si="28"/>
        <v>0</v>
      </c>
      <c r="AV81" s="76">
        <f t="shared" si="28"/>
        <v>0</v>
      </c>
      <c r="AW81" s="76">
        <f t="shared" si="32"/>
        <v>0</v>
      </c>
      <c r="AX81" s="76">
        <f t="shared" si="29"/>
        <v>0</v>
      </c>
      <c r="AY81" s="76">
        <f t="shared" si="29"/>
        <v>0</v>
      </c>
      <c r="AZ81" s="76">
        <f t="shared" si="29"/>
        <v>0</v>
      </c>
      <c r="BA81" s="76">
        <f t="shared" si="29"/>
        <v>0</v>
      </c>
      <c r="BB81" s="76">
        <f t="shared" si="29"/>
        <v>0</v>
      </c>
    </row>
    <row r="82" spans="1:54">
      <c r="A82" s="102">
        <f t="shared" si="18"/>
        <v>42861</v>
      </c>
      <c r="B82" s="106">
        <f t="shared" si="14"/>
        <v>6.5782130166037343</v>
      </c>
      <c r="C82" s="76">
        <f t="shared" si="25"/>
        <v>0</v>
      </c>
      <c r="D82" s="76">
        <f t="shared" si="26"/>
        <v>0.22768829537417073</v>
      </c>
      <c r="E82" s="76">
        <f t="shared" si="26"/>
        <v>0.22768829537417073</v>
      </c>
      <c r="F82" s="76">
        <f t="shared" si="26"/>
        <v>0.22768829537417073</v>
      </c>
      <c r="G82" s="76">
        <f t="shared" si="26"/>
        <v>0.22768829537417073</v>
      </c>
      <c r="H82" s="76">
        <f t="shared" si="26"/>
        <v>0</v>
      </c>
      <c r="I82" s="76">
        <f t="shared" si="26"/>
        <v>0</v>
      </c>
      <c r="J82" s="76">
        <f t="shared" si="26"/>
        <v>1.1384414768708537</v>
      </c>
      <c r="K82" s="76">
        <f t="shared" si="26"/>
        <v>1.2555383144918558E-2</v>
      </c>
      <c r="L82" s="76">
        <f t="shared" si="26"/>
        <v>0</v>
      </c>
      <c r="M82" s="76">
        <f t="shared" si="26"/>
        <v>0.74081639589920367</v>
      </c>
      <c r="N82" s="76">
        <f t="shared" si="26"/>
        <v>0.61963743241113611</v>
      </c>
      <c r="O82" s="76">
        <f t="shared" si="31"/>
        <v>0.89573659630176727</v>
      </c>
      <c r="P82" s="76">
        <f t="shared" si="31"/>
        <v>0.67894481220621772</v>
      </c>
      <c r="Q82" s="76">
        <f t="shared" si="26"/>
        <v>0</v>
      </c>
      <c r="R82" s="76">
        <f t="shared" si="26"/>
        <v>0.13547453574763157</v>
      </c>
      <c r="S82" s="76">
        <f t="shared" si="26"/>
        <v>0</v>
      </c>
      <c r="T82" s="76">
        <f t="shared" si="26"/>
        <v>0</v>
      </c>
      <c r="U82" s="76">
        <f t="shared" si="26"/>
        <v>0</v>
      </c>
      <c r="V82" s="76">
        <f t="shared" si="26"/>
        <v>0</v>
      </c>
      <c r="W82" s="76">
        <f t="shared" si="27"/>
        <v>1.1156726473334364</v>
      </c>
      <c r="X82" s="76">
        <f t="shared" si="26"/>
        <v>0</v>
      </c>
      <c r="Y82" s="76">
        <f t="shared" si="26"/>
        <v>0.18755010158963833</v>
      </c>
      <c r="Z82" s="76">
        <f t="shared" si="26"/>
        <v>0</v>
      </c>
      <c r="AA82" s="76">
        <f t="shared" si="26"/>
        <v>1.4149201212537753E-2</v>
      </c>
      <c r="AB82" s="76">
        <f t="shared" si="26"/>
        <v>0</v>
      </c>
      <c r="AC82" s="76">
        <f t="shared" si="26"/>
        <v>0</v>
      </c>
      <c r="AD82" s="76">
        <f t="shared" si="26"/>
        <v>0</v>
      </c>
      <c r="AE82" s="76">
        <f t="shared" si="26"/>
        <v>3.2526899339167248E-2</v>
      </c>
      <c r="AF82" s="76">
        <f t="shared" si="26"/>
        <v>4.8790349008750872E-2</v>
      </c>
      <c r="AG82" s="76">
        <f t="shared" si="28"/>
        <v>0</v>
      </c>
      <c r="AH82" s="76">
        <f t="shared" si="28"/>
        <v>0</v>
      </c>
      <c r="AI82" s="76">
        <f t="shared" si="28"/>
        <v>4.7164004041792509E-2</v>
      </c>
      <c r="AJ82" s="698">
        <f t="shared" si="28"/>
        <v>0</v>
      </c>
      <c r="AK82" s="76">
        <f t="shared" si="28"/>
        <v>0</v>
      </c>
      <c r="AL82" s="76">
        <f t="shared" si="28"/>
        <v>0</v>
      </c>
      <c r="AM82" s="76">
        <f t="shared" si="28"/>
        <v>0</v>
      </c>
      <c r="AN82" s="76">
        <f t="shared" si="28"/>
        <v>0</v>
      </c>
      <c r="AO82" s="76">
        <f t="shared" si="28"/>
        <v>0</v>
      </c>
      <c r="AP82" s="76">
        <f t="shared" si="28"/>
        <v>0</v>
      </c>
      <c r="AQ82" s="698">
        <f t="shared" si="28"/>
        <v>0</v>
      </c>
      <c r="AR82" s="76">
        <f t="shared" si="28"/>
        <v>0</v>
      </c>
      <c r="AS82" s="76">
        <f t="shared" si="28"/>
        <v>0</v>
      </c>
      <c r="AT82" s="76">
        <f t="shared" si="28"/>
        <v>0</v>
      </c>
      <c r="AU82" s="76">
        <f t="shared" si="28"/>
        <v>0</v>
      </c>
      <c r="AV82" s="76">
        <f t="shared" si="28"/>
        <v>0</v>
      </c>
      <c r="AW82" s="76">
        <f t="shared" si="32"/>
        <v>0</v>
      </c>
      <c r="AX82" s="76">
        <f t="shared" si="29"/>
        <v>0</v>
      </c>
      <c r="AY82" s="76">
        <f t="shared" si="29"/>
        <v>0</v>
      </c>
      <c r="AZ82" s="76">
        <f t="shared" si="29"/>
        <v>0</v>
      </c>
      <c r="BA82" s="76">
        <f t="shared" si="29"/>
        <v>0</v>
      </c>
      <c r="BB82" s="76">
        <f t="shared" si="29"/>
        <v>0</v>
      </c>
    </row>
    <row r="83" spans="1:54">
      <c r="A83" s="102">
        <f t="shared" si="18"/>
        <v>42862</v>
      </c>
      <c r="B83" s="106">
        <f t="shared" si="14"/>
        <v>6.5782130166037343</v>
      </c>
      <c r="C83" s="76">
        <f t="shared" si="25"/>
        <v>0</v>
      </c>
      <c r="D83" s="76">
        <f t="shared" si="26"/>
        <v>0.22768829537417073</v>
      </c>
      <c r="E83" s="76">
        <f t="shared" si="26"/>
        <v>0.22768829537417073</v>
      </c>
      <c r="F83" s="76">
        <f t="shared" si="26"/>
        <v>0.22768829537417073</v>
      </c>
      <c r="G83" s="76">
        <f t="shared" si="26"/>
        <v>0.22768829537417073</v>
      </c>
      <c r="H83" s="76">
        <f t="shared" si="26"/>
        <v>0</v>
      </c>
      <c r="I83" s="76">
        <f t="shared" si="26"/>
        <v>0</v>
      </c>
      <c r="J83" s="76">
        <f t="shared" si="26"/>
        <v>1.1384414768708537</v>
      </c>
      <c r="K83" s="76">
        <f t="shared" si="26"/>
        <v>1.2555383144918558E-2</v>
      </c>
      <c r="L83" s="76">
        <f t="shared" si="26"/>
        <v>0</v>
      </c>
      <c r="M83" s="76">
        <f t="shared" si="26"/>
        <v>0.74081639589920367</v>
      </c>
      <c r="N83" s="76">
        <f t="shared" si="26"/>
        <v>0.61963743241113611</v>
      </c>
      <c r="O83" s="76">
        <f t="shared" si="31"/>
        <v>0.89573659630176727</v>
      </c>
      <c r="P83" s="76">
        <f t="shared" si="31"/>
        <v>0.67894481220621772</v>
      </c>
      <c r="Q83" s="76">
        <f t="shared" si="26"/>
        <v>0</v>
      </c>
      <c r="R83" s="76">
        <f t="shared" si="26"/>
        <v>0.13547453574763157</v>
      </c>
      <c r="S83" s="76">
        <f t="shared" si="26"/>
        <v>0</v>
      </c>
      <c r="T83" s="76">
        <f t="shared" si="26"/>
        <v>0</v>
      </c>
      <c r="U83" s="76">
        <f t="shared" si="26"/>
        <v>0</v>
      </c>
      <c r="V83" s="76">
        <f t="shared" si="26"/>
        <v>0</v>
      </c>
      <c r="W83" s="76">
        <f t="shared" si="27"/>
        <v>1.1156726473334364</v>
      </c>
      <c r="X83" s="76">
        <f t="shared" si="26"/>
        <v>0</v>
      </c>
      <c r="Y83" s="76">
        <f t="shared" si="26"/>
        <v>0.18755010158963833</v>
      </c>
      <c r="Z83" s="76">
        <f t="shared" si="26"/>
        <v>0</v>
      </c>
      <c r="AA83" s="76">
        <f t="shared" si="26"/>
        <v>1.4149201212537753E-2</v>
      </c>
      <c r="AB83" s="76">
        <f t="shared" si="26"/>
        <v>0</v>
      </c>
      <c r="AC83" s="76">
        <f t="shared" si="26"/>
        <v>0</v>
      </c>
      <c r="AD83" s="76">
        <f t="shared" si="26"/>
        <v>0</v>
      </c>
      <c r="AE83" s="76">
        <f t="shared" si="26"/>
        <v>3.2526899339167248E-2</v>
      </c>
      <c r="AF83" s="76">
        <f t="shared" si="26"/>
        <v>4.8790349008750872E-2</v>
      </c>
      <c r="AG83" s="76">
        <f t="shared" si="28"/>
        <v>0</v>
      </c>
      <c r="AH83" s="76">
        <f t="shared" si="28"/>
        <v>0</v>
      </c>
      <c r="AI83" s="76">
        <f t="shared" si="28"/>
        <v>4.7164004041792509E-2</v>
      </c>
      <c r="AJ83" s="698">
        <f t="shared" si="28"/>
        <v>0</v>
      </c>
      <c r="AK83" s="76">
        <f t="shared" si="28"/>
        <v>0</v>
      </c>
      <c r="AL83" s="76">
        <f t="shared" si="28"/>
        <v>0</v>
      </c>
      <c r="AM83" s="76">
        <f t="shared" si="28"/>
        <v>0</v>
      </c>
      <c r="AN83" s="76">
        <f t="shared" si="28"/>
        <v>0</v>
      </c>
      <c r="AO83" s="76">
        <f t="shared" si="28"/>
        <v>0</v>
      </c>
      <c r="AP83" s="76">
        <f t="shared" si="28"/>
        <v>0</v>
      </c>
      <c r="AQ83" s="698">
        <f t="shared" si="28"/>
        <v>0</v>
      </c>
      <c r="AR83" s="76">
        <f t="shared" si="28"/>
        <v>0</v>
      </c>
      <c r="AS83" s="76">
        <f t="shared" si="28"/>
        <v>0</v>
      </c>
      <c r="AT83" s="76">
        <f t="shared" si="28"/>
        <v>0</v>
      </c>
      <c r="AU83" s="76">
        <f t="shared" si="28"/>
        <v>0</v>
      </c>
      <c r="AV83" s="76">
        <f t="shared" si="28"/>
        <v>0</v>
      </c>
      <c r="AW83" s="76">
        <f t="shared" si="32"/>
        <v>0</v>
      </c>
      <c r="AX83" s="76">
        <f t="shared" si="29"/>
        <v>0</v>
      </c>
      <c r="AY83" s="76">
        <f t="shared" si="29"/>
        <v>0</v>
      </c>
      <c r="AZ83" s="76">
        <f t="shared" si="29"/>
        <v>0</v>
      </c>
      <c r="BA83" s="76">
        <f t="shared" si="29"/>
        <v>0</v>
      </c>
      <c r="BB83" s="76">
        <f t="shared" si="29"/>
        <v>0</v>
      </c>
    </row>
    <row r="84" spans="1:54">
      <c r="A84" s="102">
        <f t="shared" si="18"/>
        <v>42863</v>
      </c>
      <c r="B84" s="106">
        <f t="shared" si="14"/>
        <v>6.5782130166037343</v>
      </c>
      <c r="C84" s="76">
        <f t="shared" si="25"/>
        <v>0</v>
      </c>
      <c r="D84" s="76">
        <f t="shared" si="26"/>
        <v>0.22768829537417073</v>
      </c>
      <c r="E84" s="76">
        <f t="shared" si="26"/>
        <v>0.22768829537417073</v>
      </c>
      <c r="F84" s="76">
        <f t="shared" si="26"/>
        <v>0.22768829537417073</v>
      </c>
      <c r="G84" s="76">
        <f t="shared" si="26"/>
        <v>0.22768829537417073</v>
      </c>
      <c r="H84" s="76">
        <f t="shared" si="26"/>
        <v>0</v>
      </c>
      <c r="I84" s="76">
        <f t="shared" si="26"/>
        <v>0</v>
      </c>
      <c r="J84" s="76">
        <f t="shared" si="26"/>
        <v>1.1384414768708537</v>
      </c>
      <c r="K84" s="76">
        <f t="shared" si="26"/>
        <v>1.2555383144918558E-2</v>
      </c>
      <c r="L84" s="76">
        <f t="shared" si="26"/>
        <v>0</v>
      </c>
      <c r="M84" s="76">
        <f t="shared" si="26"/>
        <v>0.74081639589920367</v>
      </c>
      <c r="N84" s="76">
        <f t="shared" si="26"/>
        <v>0.61963743241113611</v>
      </c>
      <c r="O84" s="76">
        <f t="shared" si="31"/>
        <v>0.89573659630176727</v>
      </c>
      <c r="P84" s="76">
        <f t="shared" si="31"/>
        <v>0.67894481220621772</v>
      </c>
      <c r="Q84" s="76">
        <f t="shared" si="26"/>
        <v>0</v>
      </c>
      <c r="R84" s="76">
        <f t="shared" si="26"/>
        <v>0.13547453574763157</v>
      </c>
      <c r="S84" s="76">
        <f t="shared" si="26"/>
        <v>0</v>
      </c>
      <c r="T84" s="76">
        <f t="shared" si="26"/>
        <v>0</v>
      </c>
      <c r="U84" s="76">
        <f t="shared" si="26"/>
        <v>0</v>
      </c>
      <c r="V84" s="76">
        <f t="shared" si="26"/>
        <v>0</v>
      </c>
      <c r="W84" s="76">
        <f t="shared" si="27"/>
        <v>1.1156726473334364</v>
      </c>
      <c r="X84" s="76">
        <f t="shared" si="26"/>
        <v>0</v>
      </c>
      <c r="Y84" s="76">
        <f t="shared" si="26"/>
        <v>0.18755010158963833</v>
      </c>
      <c r="Z84" s="76">
        <f t="shared" si="26"/>
        <v>0</v>
      </c>
      <c r="AA84" s="76">
        <f t="shared" si="26"/>
        <v>1.4149201212537753E-2</v>
      </c>
      <c r="AB84" s="76">
        <f t="shared" si="26"/>
        <v>0</v>
      </c>
      <c r="AC84" s="76">
        <f t="shared" si="26"/>
        <v>0</v>
      </c>
      <c r="AD84" s="76">
        <f t="shared" si="26"/>
        <v>0</v>
      </c>
      <c r="AE84" s="76">
        <f t="shared" si="26"/>
        <v>3.2526899339167248E-2</v>
      </c>
      <c r="AF84" s="76">
        <f t="shared" si="26"/>
        <v>4.8790349008750872E-2</v>
      </c>
      <c r="AG84" s="76">
        <f t="shared" si="28"/>
        <v>0</v>
      </c>
      <c r="AH84" s="76">
        <f t="shared" si="28"/>
        <v>0</v>
      </c>
      <c r="AI84" s="76">
        <f t="shared" si="28"/>
        <v>4.7164004041792509E-2</v>
      </c>
      <c r="AJ84" s="698">
        <f t="shared" si="28"/>
        <v>0</v>
      </c>
      <c r="AK84" s="76">
        <f t="shared" si="28"/>
        <v>0</v>
      </c>
      <c r="AL84" s="76">
        <f t="shared" si="28"/>
        <v>0</v>
      </c>
      <c r="AM84" s="76">
        <f t="shared" si="28"/>
        <v>0</v>
      </c>
      <c r="AN84" s="76">
        <f t="shared" si="28"/>
        <v>0</v>
      </c>
      <c r="AO84" s="76">
        <f t="shared" si="28"/>
        <v>0</v>
      </c>
      <c r="AP84" s="76">
        <f t="shared" si="28"/>
        <v>0</v>
      </c>
      <c r="AQ84" s="698">
        <f t="shared" si="28"/>
        <v>0</v>
      </c>
      <c r="AR84" s="76">
        <f t="shared" si="28"/>
        <v>0</v>
      </c>
      <c r="AS84" s="76">
        <f t="shared" si="28"/>
        <v>0</v>
      </c>
      <c r="AT84" s="76">
        <f t="shared" si="28"/>
        <v>0</v>
      </c>
      <c r="AU84" s="76">
        <f t="shared" si="28"/>
        <v>0</v>
      </c>
      <c r="AV84" s="76">
        <f t="shared" si="28"/>
        <v>0</v>
      </c>
      <c r="AW84" s="76">
        <f t="shared" si="32"/>
        <v>0</v>
      </c>
      <c r="AX84" s="76">
        <f t="shared" si="29"/>
        <v>0</v>
      </c>
      <c r="AY84" s="76">
        <f t="shared" si="29"/>
        <v>0</v>
      </c>
      <c r="AZ84" s="76">
        <f t="shared" si="29"/>
        <v>0</v>
      </c>
      <c r="BA84" s="76">
        <f t="shared" si="29"/>
        <v>0</v>
      </c>
      <c r="BB84" s="76">
        <f t="shared" si="29"/>
        <v>0</v>
      </c>
    </row>
    <row r="85" spans="1:54">
      <c r="A85" s="102">
        <f t="shared" si="18"/>
        <v>42864</v>
      </c>
      <c r="B85" s="106">
        <f t="shared" si="14"/>
        <v>6.5782130166037343</v>
      </c>
      <c r="C85" s="76">
        <f t="shared" si="25"/>
        <v>0</v>
      </c>
      <c r="D85" s="76">
        <f t="shared" si="26"/>
        <v>0.22768829537417073</v>
      </c>
      <c r="E85" s="76">
        <f t="shared" si="26"/>
        <v>0.22768829537417073</v>
      </c>
      <c r="F85" s="76">
        <f t="shared" si="26"/>
        <v>0.22768829537417073</v>
      </c>
      <c r="G85" s="76">
        <f t="shared" si="26"/>
        <v>0.22768829537417073</v>
      </c>
      <c r="H85" s="76">
        <f t="shared" si="26"/>
        <v>0</v>
      </c>
      <c r="I85" s="76">
        <f t="shared" si="26"/>
        <v>0</v>
      </c>
      <c r="J85" s="76">
        <f t="shared" si="26"/>
        <v>1.1384414768708537</v>
      </c>
      <c r="K85" s="76">
        <f t="shared" si="26"/>
        <v>1.2555383144918558E-2</v>
      </c>
      <c r="L85" s="76">
        <f t="shared" si="26"/>
        <v>0</v>
      </c>
      <c r="M85" s="76">
        <f t="shared" si="26"/>
        <v>0.74081639589920367</v>
      </c>
      <c r="N85" s="76">
        <f t="shared" si="26"/>
        <v>0.61963743241113611</v>
      </c>
      <c r="O85" s="76">
        <f t="shared" si="31"/>
        <v>0.89573659630176727</v>
      </c>
      <c r="P85" s="76">
        <f t="shared" si="31"/>
        <v>0.67894481220621772</v>
      </c>
      <c r="Q85" s="76">
        <f t="shared" si="26"/>
        <v>0</v>
      </c>
      <c r="R85" s="76">
        <f t="shared" si="26"/>
        <v>0.13547453574763157</v>
      </c>
      <c r="S85" s="76">
        <f t="shared" si="26"/>
        <v>0</v>
      </c>
      <c r="T85" s="76">
        <f t="shared" si="26"/>
        <v>0</v>
      </c>
      <c r="U85" s="76">
        <f t="shared" si="26"/>
        <v>0</v>
      </c>
      <c r="V85" s="76">
        <f t="shared" si="26"/>
        <v>0</v>
      </c>
      <c r="W85" s="76">
        <f t="shared" si="27"/>
        <v>1.1156726473334364</v>
      </c>
      <c r="X85" s="76">
        <f t="shared" si="26"/>
        <v>0</v>
      </c>
      <c r="Y85" s="76">
        <f t="shared" si="26"/>
        <v>0.18755010158963833</v>
      </c>
      <c r="Z85" s="76">
        <f t="shared" si="26"/>
        <v>0</v>
      </c>
      <c r="AA85" s="76">
        <f t="shared" si="26"/>
        <v>1.4149201212537753E-2</v>
      </c>
      <c r="AB85" s="76">
        <f t="shared" si="26"/>
        <v>0</v>
      </c>
      <c r="AC85" s="76">
        <f t="shared" si="26"/>
        <v>0</v>
      </c>
      <c r="AD85" s="76">
        <f t="shared" si="26"/>
        <v>0</v>
      </c>
      <c r="AE85" s="76">
        <f t="shared" si="26"/>
        <v>3.2526899339167248E-2</v>
      </c>
      <c r="AF85" s="76">
        <f t="shared" si="26"/>
        <v>4.8790349008750872E-2</v>
      </c>
      <c r="AG85" s="76">
        <f t="shared" si="28"/>
        <v>0</v>
      </c>
      <c r="AH85" s="76">
        <f t="shared" si="28"/>
        <v>0</v>
      </c>
      <c r="AI85" s="76">
        <f t="shared" si="28"/>
        <v>4.7164004041792509E-2</v>
      </c>
      <c r="AJ85" s="698">
        <f t="shared" si="28"/>
        <v>0</v>
      </c>
      <c r="AK85" s="76">
        <f t="shared" si="28"/>
        <v>0</v>
      </c>
      <c r="AL85" s="76">
        <f t="shared" si="28"/>
        <v>0</v>
      </c>
      <c r="AM85" s="76">
        <f t="shared" si="28"/>
        <v>0</v>
      </c>
      <c r="AN85" s="76">
        <f t="shared" si="28"/>
        <v>0</v>
      </c>
      <c r="AO85" s="76">
        <f t="shared" si="28"/>
        <v>0</v>
      </c>
      <c r="AP85" s="76">
        <f t="shared" si="28"/>
        <v>0</v>
      </c>
      <c r="AQ85" s="698">
        <f t="shared" si="28"/>
        <v>0</v>
      </c>
      <c r="AR85" s="76">
        <f t="shared" si="28"/>
        <v>0</v>
      </c>
      <c r="AS85" s="76">
        <f t="shared" si="28"/>
        <v>0</v>
      </c>
      <c r="AT85" s="76">
        <f t="shared" si="28"/>
        <v>0</v>
      </c>
      <c r="AU85" s="76">
        <f t="shared" si="28"/>
        <v>0</v>
      </c>
      <c r="AV85" s="76">
        <f t="shared" si="28"/>
        <v>0</v>
      </c>
      <c r="AW85" s="76">
        <f t="shared" si="32"/>
        <v>0</v>
      </c>
      <c r="AX85" s="76">
        <f t="shared" si="29"/>
        <v>0</v>
      </c>
      <c r="AY85" s="76">
        <f t="shared" si="29"/>
        <v>0</v>
      </c>
      <c r="AZ85" s="76">
        <f t="shared" si="29"/>
        <v>0</v>
      </c>
      <c r="BA85" s="76">
        <f t="shared" si="29"/>
        <v>0</v>
      </c>
      <c r="BB85" s="76">
        <f t="shared" si="29"/>
        <v>0</v>
      </c>
    </row>
    <row r="86" spans="1:54">
      <c r="A86" s="102">
        <f t="shared" si="18"/>
        <v>42865</v>
      </c>
      <c r="B86" s="106">
        <f t="shared" si="14"/>
        <v>6.5782130166037343</v>
      </c>
      <c r="C86" s="76">
        <f t="shared" si="25"/>
        <v>0</v>
      </c>
      <c r="D86" s="76">
        <f t="shared" si="26"/>
        <v>0.22768829537417073</v>
      </c>
      <c r="E86" s="76">
        <f t="shared" si="26"/>
        <v>0.22768829537417073</v>
      </c>
      <c r="F86" s="76">
        <f t="shared" si="26"/>
        <v>0.22768829537417073</v>
      </c>
      <c r="G86" s="76">
        <f t="shared" si="26"/>
        <v>0.22768829537417073</v>
      </c>
      <c r="H86" s="76">
        <f t="shared" si="26"/>
        <v>0</v>
      </c>
      <c r="I86" s="76">
        <f t="shared" si="26"/>
        <v>0</v>
      </c>
      <c r="J86" s="76">
        <f t="shared" si="26"/>
        <v>1.1384414768708537</v>
      </c>
      <c r="K86" s="76">
        <f t="shared" si="26"/>
        <v>1.2555383144918558E-2</v>
      </c>
      <c r="L86" s="76">
        <f t="shared" si="26"/>
        <v>0</v>
      </c>
      <c r="M86" s="76">
        <f t="shared" si="26"/>
        <v>0.74081639589920367</v>
      </c>
      <c r="N86" s="76">
        <f t="shared" si="26"/>
        <v>0.61963743241113611</v>
      </c>
      <c r="O86" s="76">
        <f t="shared" si="31"/>
        <v>0.89573659630176727</v>
      </c>
      <c r="P86" s="76">
        <f t="shared" si="31"/>
        <v>0.67894481220621772</v>
      </c>
      <c r="Q86" s="76">
        <f t="shared" si="26"/>
        <v>0</v>
      </c>
      <c r="R86" s="76">
        <f t="shared" si="26"/>
        <v>0.13547453574763157</v>
      </c>
      <c r="S86" s="76">
        <f t="shared" si="26"/>
        <v>0</v>
      </c>
      <c r="T86" s="76">
        <f t="shared" si="26"/>
        <v>0</v>
      </c>
      <c r="U86" s="76">
        <f t="shared" si="26"/>
        <v>0</v>
      </c>
      <c r="V86" s="76">
        <f t="shared" si="26"/>
        <v>0</v>
      </c>
      <c r="W86" s="76">
        <f t="shared" si="27"/>
        <v>1.1156726473334364</v>
      </c>
      <c r="X86" s="76">
        <f t="shared" si="26"/>
        <v>0</v>
      </c>
      <c r="Y86" s="76">
        <f t="shared" si="26"/>
        <v>0.18755010158963833</v>
      </c>
      <c r="Z86" s="76">
        <f t="shared" si="26"/>
        <v>0</v>
      </c>
      <c r="AA86" s="76">
        <f t="shared" si="26"/>
        <v>1.4149201212537753E-2</v>
      </c>
      <c r="AB86" s="76">
        <f t="shared" ref="AB86" si="33">AB$25/1.98347/31</f>
        <v>0</v>
      </c>
      <c r="AC86" s="76">
        <f t="shared" si="26"/>
        <v>0</v>
      </c>
      <c r="AD86" s="76">
        <f t="shared" si="26"/>
        <v>0</v>
      </c>
      <c r="AE86" s="76">
        <f t="shared" si="26"/>
        <v>3.2526899339167248E-2</v>
      </c>
      <c r="AF86" s="76">
        <f t="shared" si="26"/>
        <v>4.8790349008750872E-2</v>
      </c>
      <c r="AG86" s="76">
        <f t="shared" si="28"/>
        <v>0</v>
      </c>
      <c r="AH86" s="76">
        <f t="shared" si="28"/>
        <v>0</v>
      </c>
      <c r="AI86" s="76">
        <f t="shared" si="28"/>
        <v>4.7164004041792509E-2</v>
      </c>
      <c r="AJ86" s="698">
        <f t="shared" si="28"/>
        <v>0</v>
      </c>
      <c r="AK86" s="76">
        <f t="shared" si="28"/>
        <v>0</v>
      </c>
      <c r="AL86" s="76">
        <f t="shared" si="28"/>
        <v>0</v>
      </c>
      <c r="AM86" s="76">
        <f t="shared" si="28"/>
        <v>0</v>
      </c>
      <c r="AN86" s="76">
        <f t="shared" si="28"/>
        <v>0</v>
      </c>
      <c r="AO86" s="76">
        <f t="shared" si="28"/>
        <v>0</v>
      </c>
      <c r="AP86" s="76">
        <f t="shared" si="28"/>
        <v>0</v>
      </c>
      <c r="AQ86" s="698">
        <f t="shared" si="28"/>
        <v>0</v>
      </c>
      <c r="AR86" s="76">
        <f t="shared" si="28"/>
        <v>0</v>
      </c>
      <c r="AS86" s="76">
        <f t="shared" si="28"/>
        <v>0</v>
      </c>
      <c r="AT86" s="76">
        <f t="shared" si="28"/>
        <v>0</v>
      </c>
      <c r="AU86" s="76">
        <f t="shared" si="28"/>
        <v>0</v>
      </c>
      <c r="AV86" s="76">
        <f t="shared" si="28"/>
        <v>0</v>
      </c>
      <c r="AW86" s="76">
        <f t="shared" si="32"/>
        <v>0</v>
      </c>
      <c r="AX86" s="76">
        <f t="shared" si="29"/>
        <v>0</v>
      </c>
      <c r="AY86" s="76">
        <f t="shared" si="29"/>
        <v>0</v>
      </c>
      <c r="AZ86" s="76">
        <f t="shared" si="29"/>
        <v>0</v>
      </c>
      <c r="BA86" s="76">
        <f t="shared" si="29"/>
        <v>0</v>
      </c>
      <c r="BB86" s="76">
        <f t="shared" si="29"/>
        <v>0</v>
      </c>
    </row>
    <row r="87" spans="1:54">
      <c r="A87" s="102">
        <f t="shared" si="18"/>
        <v>42866</v>
      </c>
      <c r="B87" s="106">
        <f t="shared" si="14"/>
        <v>6.5782130166037343</v>
      </c>
      <c r="C87" s="76">
        <f t="shared" si="25"/>
        <v>0</v>
      </c>
      <c r="D87" s="76">
        <f t="shared" si="26"/>
        <v>0.22768829537417073</v>
      </c>
      <c r="E87" s="76">
        <f t="shared" si="26"/>
        <v>0.22768829537417073</v>
      </c>
      <c r="F87" s="76">
        <f t="shared" si="26"/>
        <v>0.22768829537417073</v>
      </c>
      <c r="G87" s="76">
        <f t="shared" si="26"/>
        <v>0.22768829537417073</v>
      </c>
      <c r="H87" s="76">
        <f t="shared" si="26"/>
        <v>0</v>
      </c>
      <c r="I87" s="76">
        <f t="shared" si="26"/>
        <v>0</v>
      </c>
      <c r="J87" s="76">
        <f t="shared" si="26"/>
        <v>1.1384414768708537</v>
      </c>
      <c r="K87" s="76">
        <f t="shared" si="26"/>
        <v>1.2555383144918558E-2</v>
      </c>
      <c r="L87" s="76">
        <f t="shared" si="26"/>
        <v>0</v>
      </c>
      <c r="M87" s="76">
        <f t="shared" si="26"/>
        <v>0.74081639589920367</v>
      </c>
      <c r="N87" s="76">
        <f t="shared" ref="D87:AG97" si="34">N$25/1.98347/31</f>
        <v>0.61963743241113611</v>
      </c>
      <c r="O87" s="76">
        <f t="shared" si="31"/>
        <v>0.89573659630176727</v>
      </c>
      <c r="P87" s="76">
        <f t="shared" si="31"/>
        <v>0.67894481220621772</v>
      </c>
      <c r="Q87" s="76">
        <f t="shared" si="34"/>
        <v>0</v>
      </c>
      <c r="R87" s="76">
        <f t="shared" si="34"/>
        <v>0.13547453574763157</v>
      </c>
      <c r="S87" s="76">
        <f t="shared" si="34"/>
        <v>0</v>
      </c>
      <c r="T87" s="76">
        <f t="shared" si="34"/>
        <v>0</v>
      </c>
      <c r="U87" s="76">
        <f t="shared" si="34"/>
        <v>0</v>
      </c>
      <c r="V87" s="76">
        <f t="shared" si="34"/>
        <v>0</v>
      </c>
      <c r="W87" s="76">
        <f t="shared" si="27"/>
        <v>1.1156726473334364</v>
      </c>
      <c r="X87" s="76">
        <f t="shared" si="34"/>
        <v>0</v>
      </c>
      <c r="Y87" s="76">
        <f t="shared" si="34"/>
        <v>0.18755010158963833</v>
      </c>
      <c r="Z87" s="76">
        <f t="shared" si="34"/>
        <v>0</v>
      </c>
      <c r="AA87" s="76">
        <f t="shared" si="34"/>
        <v>1.4149201212537753E-2</v>
      </c>
      <c r="AB87" s="76">
        <f t="shared" si="34"/>
        <v>0</v>
      </c>
      <c r="AC87" s="76">
        <f t="shared" si="34"/>
        <v>0</v>
      </c>
      <c r="AD87" s="76">
        <f t="shared" si="34"/>
        <v>0</v>
      </c>
      <c r="AE87" s="76">
        <f t="shared" si="34"/>
        <v>3.2526899339167248E-2</v>
      </c>
      <c r="AF87" s="76">
        <f t="shared" si="34"/>
        <v>4.8790349008750872E-2</v>
      </c>
      <c r="AG87" s="76">
        <f t="shared" si="34"/>
        <v>0</v>
      </c>
      <c r="AH87" s="76">
        <f t="shared" si="28"/>
        <v>0</v>
      </c>
      <c r="AI87" s="76">
        <f t="shared" si="28"/>
        <v>4.7164004041792509E-2</v>
      </c>
      <c r="AJ87" s="698">
        <f t="shared" si="28"/>
        <v>0</v>
      </c>
      <c r="AK87" s="76">
        <f t="shared" si="28"/>
        <v>0</v>
      </c>
      <c r="AL87" s="76">
        <f t="shared" si="28"/>
        <v>0</v>
      </c>
      <c r="AM87" s="76">
        <f t="shared" si="28"/>
        <v>0</v>
      </c>
      <c r="AN87" s="76">
        <f t="shared" si="28"/>
        <v>0</v>
      </c>
      <c r="AO87" s="76">
        <f t="shared" si="28"/>
        <v>0</v>
      </c>
      <c r="AP87" s="76">
        <f t="shared" si="28"/>
        <v>0</v>
      </c>
      <c r="AQ87" s="698">
        <f t="shared" si="28"/>
        <v>0</v>
      </c>
      <c r="AR87" s="76">
        <f t="shared" si="28"/>
        <v>0</v>
      </c>
      <c r="AS87" s="76">
        <f t="shared" si="28"/>
        <v>0</v>
      </c>
      <c r="AT87" s="76">
        <f t="shared" si="28"/>
        <v>0</v>
      </c>
      <c r="AU87" s="76">
        <f t="shared" si="28"/>
        <v>0</v>
      </c>
      <c r="AV87" s="76">
        <f t="shared" si="28"/>
        <v>0</v>
      </c>
      <c r="AW87" s="76">
        <f t="shared" si="32"/>
        <v>0</v>
      </c>
      <c r="AX87" s="76">
        <f t="shared" si="29"/>
        <v>0</v>
      </c>
      <c r="AY87" s="76">
        <f t="shared" si="29"/>
        <v>0</v>
      </c>
      <c r="AZ87" s="76">
        <f t="shared" si="29"/>
        <v>0</v>
      </c>
      <c r="BA87" s="76">
        <f t="shared" si="29"/>
        <v>0</v>
      </c>
      <c r="BB87" s="76">
        <f t="shared" si="29"/>
        <v>0</v>
      </c>
    </row>
    <row r="88" spans="1:54">
      <c r="A88" s="102">
        <f t="shared" si="18"/>
        <v>42867</v>
      </c>
      <c r="B88" s="106">
        <f t="shared" si="14"/>
        <v>6.5782130166037343</v>
      </c>
      <c r="C88" s="76">
        <f t="shared" si="25"/>
        <v>0</v>
      </c>
      <c r="D88" s="76">
        <f t="shared" si="34"/>
        <v>0.22768829537417073</v>
      </c>
      <c r="E88" s="76">
        <f t="shared" si="34"/>
        <v>0.22768829537417073</v>
      </c>
      <c r="F88" s="76">
        <f t="shared" si="34"/>
        <v>0.22768829537417073</v>
      </c>
      <c r="G88" s="76">
        <f t="shared" si="34"/>
        <v>0.22768829537417073</v>
      </c>
      <c r="H88" s="76">
        <f t="shared" si="34"/>
        <v>0</v>
      </c>
      <c r="I88" s="76">
        <f t="shared" si="34"/>
        <v>0</v>
      </c>
      <c r="J88" s="76">
        <f t="shared" si="34"/>
        <v>1.1384414768708537</v>
      </c>
      <c r="K88" s="76">
        <f t="shared" si="34"/>
        <v>1.2555383144918558E-2</v>
      </c>
      <c r="L88" s="76">
        <f t="shared" si="34"/>
        <v>0</v>
      </c>
      <c r="M88" s="76">
        <f t="shared" si="34"/>
        <v>0.74081639589920367</v>
      </c>
      <c r="N88" s="76">
        <f t="shared" si="34"/>
        <v>0.61963743241113611</v>
      </c>
      <c r="O88" s="76">
        <f t="shared" si="31"/>
        <v>0.89573659630176727</v>
      </c>
      <c r="P88" s="76">
        <f t="shared" si="31"/>
        <v>0.67894481220621772</v>
      </c>
      <c r="Q88" s="76">
        <f t="shared" si="34"/>
        <v>0</v>
      </c>
      <c r="R88" s="76">
        <f t="shared" si="34"/>
        <v>0.13547453574763157</v>
      </c>
      <c r="S88" s="76">
        <f t="shared" si="34"/>
        <v>0</v>
      </c>
      <c r="T88" s="76">
        <f t="shared" si="34"/>
        <v>0</v>
      </c>
      <c r="U88" s="76">
        <f t="shared" si="34"/>
        <v>0</v>
      </c>
      <c r="V88" s="76">
        <f t="shared" si="34"/>
        <v>0</v>
      </c>
      <c r="W88" s="76">
        <f t="shared" si="27"/>
        <v>1.1156726473334364</v>
      </c>
      <c r="X88" s="76">
        <f t="shared" si="34"/>
        <v>0</v>
      </c>
      <c r="Y88" s="76">
        <f t="shared" si="34"/>
        <v>0.18755010158963833</v>
      </c>
      <c r="Z88" s="76">
        <f t="shared" si="34"/>
        <v>0</v>
      </c>
      <c r="AA88" s="76">
        <f t="shared" si="34"/>
        <v>1.4149201212537753E-2</v>
      </c>
      <c r="AB88" s="76">
        <f t="shared" si="34"/>
        <v>0</v>
      </c>
      <c r="AC88" s="76">
        <f t="shared" si="34"/>
        <v>0</v>
      </c>
      <c r="AD88" s="76">
        <f t="shared" si="34"/>
        <v>0</v>
      </c>
      <c r="AE88" s="76">
        <f t="shared" si="34"/>
        <v>3.2526899339167248E-2</v>
      </c>
      <c r="AF88" s="76">
        <f t="shared" si="34"/>
        <v>4.8790349008750872E-2</v>
      </c>
      <c r="AG88" s="76">
        <f t="shared" si="28"/>
        <v>0</v>
      </c>
      <c r="AH88" s="76">
        <f t="shared" si="28"/>
        <v>0</v>
      </c>
      <c r="AI88" s="76">
        <f t="shared" si="28"/>
        <v>4.7164004041792509E-2</v>
      </c>
      <c r="AJ88" s="698">
        <f t="shared" si="28"/>
        <v>0</v>
      </c>
      <c r="AK88" s="76">
        <f t="shared" si="28"/>
        <v>0</v>
      </c>
      <c r="AL88" s="76">
        <f t="shared" si="28"/>
        <v>0</v>
      </c>
      <c r="AM88" s="76">
        <f t="shared" si="28"/>
        <v>0</v>
      </c>
      <c r="AN88" s="76">
        <f t="shared" si="28"/>
        <v>0</v>
      </c>
      <c r="AO88" s="76">
        <f t="shared" si="28"/>
        <v>0</v>
      </c>
      <c r="AP88" s="76">
        <f t="shared" si="28"/>
        <v>0</v>
      </c>
      <c r="AQ88" s="698">
        <f t="shared" si="28"/>
        <v>0</v>
      </c>
      <c r="AR88" s="76">
        <f t="shared" si="28"/>
        <v>0</v>
      </c>
      <c r="AS88" s="76">
        <f t="shared" si="28"/>
        <v>0</v>
      </c>
      <c r="AT88" s="76">
        <f t="shared" si="28"/>
        <v>0</v>
      </c>
      <c r="AU88" s="76">
        <f t="shared" si="28"/>
        <v>0</v>
      </c>
      <c r="AV88" s="76">
        <f t="shared" si="28"/>
        <v>0</v>
      </c>
      <c r="AW88" s="76">
        <f t="shared" si="32"/>
        <v>0</v>
      </c>
      <c r="AX88" s="76">
        <f t="shared" si="29"/>
        <v>0</v>
      </c>
      <c r="AY88" s="76">
        <f t="shared" si="29"/>
        <v>0</v>
      </c>
      <c r="AZ88" s="76">
        <f t="shared" si="29"/>
        <v>0</v>
      </c>
      <c r="BA88" s="76">
        <f t="shared" si="29"/>
        <v>0</v>
      </c>
      <c r="BB88" s="76">
        <f t="shared" si="29"/>
        <v>0</v>
      </c>
    </row>
    <row r="89" spans="1:54">
      <c r="A89" s="102">
        <f t="shared" si="18"/>
        <v>42868</v>
      </c>
      <c r="B89" s="106">
        <f t="shared" si="14"/>
        <v>6.5782130166037343</v>
      </c>
      <c r="C89" s="76">
        <f t="shared" si="25"/>
        <v>0</v>
      </c>
      <c r="D89" s="76">
        <f t="shared" si="34"/>
        <v>0.22768829537417073</v>
      </c>
      <c r="E89" s="76">
        <f t="shared" si="34"/>
        <v>0.22768829537417073</v>
      </c>
      <c r="F89" s="76">
        <f t="shared" si="34"/>
        <v>0.22768829537417073</v>
      </c>
      <c r="G89" s="76">
        <f t="shared" si="34"/>
        <v>0.22768829537417073</v>
      </c>
      <c r="H89" s="76">
        <f t="shared" si="34"/>
        <v>0</v>
      </c>
      <c r="I89" s="76">
        <f t="shared" si="34"/>
        <v>0</v>
      </c>
      <c r="J89" s="76">
        <f t="shared" si="34"/>
        <v>1.1384414768708537</v>
      </c>
      <c r="K89" s="76">
        <f t="shared" si="34"/>
        <v>1.2555383144918558E-2</v>
      </c>
      <c r="L89" s="76">
        <f t="shared" si="34"/>
        <v>0</v>
      </c>
      <c r="M89" s="76">
        <f t="shared" si="34"/>
        <v>0.74081639589920367</v>
      </c>
      <c r="N89" s="76">
        <f t="shared" si="34"/>
        <v>0.61963743241113611</v>
      </c>
      <c r="O89" s="76">
        <f t="shared" si="31"/>
        <v>0.89573659630176727</v>
      </c>
      <c r="P89" s="76">
        <f t="shared" si="31"/>
        <v>0.67894481220621772</v>
      </c>
      <c r="Q89" s="76">
        <f t="shared" si="34"/>
        <v>0</v>
      </c>
      <c r="R89" s="76">
        <f t="shared" si="34"/>
        <v>0.13547453574763157</v>
      </c>
      <c r="S89" s="76">
        <f t="shared" si="34"/>
        <v>0</v>
      </c>
      <c r="T89" s="76">
        <f t="shared" si="34"/>
        <v>0</v>
      </c>
      <c r="U89" s="76">
        <f t="shared" si="34"/>
        <v>0</v>
      </c>
      <c r="V89" s="76">
        <f t="shared" si="34"/>
        <v>0</v>
      </c>
      <c r="W89" s="76">
        <f t="shared" si="27"/>
        <v>1.1156726473334364</v>
      </c>
      <c r="X89" s="76">
        <f t="shared" si="34"/>
        <v>0</v>
      </c>
      <c r="Y89" s="76">
        <f t="shared" si="34"/>
        <v>0.18755010158963833</v>
      </c>
      <c r="Z89" s="76">
        <f t="shared" si="34"/>
        <v>0</v>
      </c>
      <c r="AA89" s="76">
        <f t="shared" si="34"/>
        <v>1.4149201212537753E-2</v>
      </c>
      <c r="AB89" s="76">
        <f t="shared" si="34"/>
        <v>0</v>
      </c>
      <c r="AC89" s="76">
        <f t="shared" si="34"/>
        <v>0</v>
      </c>
      <c r="AD89" s="76">
        <f t="shared" si="34"/>
        <v>0</v>
      </c>
      <c r="AE89" s="76">
        <f t="shared" si="34"/>
        <v>3.2526899339167248E-2</v>
      </c>
      <c r="AF89" s="76">
        <f t="shared" si="34"/>
        <v>4.8790349008750872E-2</v>
      </c>
      <c r="AG89" s="76">
        <f t="shared" si="28"/>
        <v>0</v>
      </c>
      <c r="AH89" s="76">
        <f t="shared" si="28"/>
        <v>0</v>
      </c>
      <c r="AI89" s="76">
        <f t="shared" si="28"/>
        <v>4.7164004041792509E-2</v>
      </c>
      <c r="AJ89" s="698">
        <f t="shared" si="28"/>
        <v>0</v>
      </c>
      <c r="AK89" s="76">
        <f t="shared" si="28"/>
        <v>0</v>
      </c>
      <c r="AL89" s="76">
        <f t="shared" si="28"/>
        <v>0</v>
      </c>
      <c r="AM89" s="76">
        <f t="shared" si="28"/>
        <v>0</v>
      </c>
      <c r="AN89" s="76">
        <f t="shared" si="28"/>
        <v>0</v>
      </c>
      <c r="AO89" s="76">
        <f t="shared" si="28"/>
        <v>0</v>
      </c>
      <c r="AP89" s="76">
        <f t="shared" si="28"/>
        <v>0</v>
      </c>
      <c r="AQ89" s="698">
        <f t="shared" si="28"/>
        <v>0</v>
      </c>
      <c r="AR89" s="76">
        <f t="shared" si="28"/>
        <v>0</v>
      </c>
      <c r="AS89" s="76">
        <f t="shared" si="28"/>
        <v>0</v>
      </c>
      <c r="AT89" s="76">
        <f t="shared" si="28"/>
        <v>0</v>
      </c>
      <c r="AU89" s="76">
        <f t="shared" si="28"/>
        <v>0</v>
      </c>
      <c r="AV89" s="76">
        <f t="shared" si="28"/>
        <v>0</v>
      </c>
      <c r="AW89" s="76">
        <f t="shared" si="32"/>
        <v>0</v>
      </c>
      <c r="AX89" s="76">
        <f t="shared" si="29"/>
        <v>0</v>
      </c>
      <c r="AY89" s="76">
        <f t="shared" si="29"/>
        <v>0</v>
      </c>
      <c r="AZ89" s="76">
        <f t="shared" si="29"/>
        <v>0</v>
      </c>
      <c r="BA89" s="76">
        <f t="shared" si="29"/>
        <v>0</v>
      </c>
      <c r="BB89" s="76">
        <f t="shared" si="29"/>
        <v>0</v>
      </c>
    </row>
    <row r="90" spans="1:54">
      <c r="A90" s="102">
        <f t="shared" si="18"/>
        <v>42869</v>
      </c>
      <c r="B90" s="106">
        <f t="shared" si="14"/>
        <v>6.5782130166037343</v>
      </c>
      <c r="C90" s="76">
        <f t="shared" si="25"/>
        <v>0</v>
      </c>
      <c r="D90" s="76">
        <f t="shared" si="34"/>
        <v>0.22768829537417073</v>
      </c>
      <c r="E90" s="76">
        <f t="shared" si="34"/>
        <v>0.22768829537417073</v>
      </c>
      <c r="F90" s="76">
        <f t="shared" si="34"/>
        <v>0.22768829537417073</v>
      </c>
      <c r="G90" s="76">
        <f t="shared" si="34"/>
        <v>0.22768829537417073</v>
      </c>
      <c r="H90" s="76">
        <f t="shared" si="34"/>
        <v>0</v>
      </c>
      <c r="I90" s="76">
        <f t="shared" si="34"/>
        <v>0</v>
      </c>
      <c r="J90" s="76">
        <f t="shared" si="34"/>
        <v>1.1384414768708537</v>
      </c>
      <c r="K90" s="76">
        <f t="shared" si="34"/>
        <v>1.2555383144918558E-2</v>
      </c>
      <c r="L90" s="76">
        <f t="shared" si="34"/>
        <v>0</v>
      </c>
      <c r="M90" s="76">
        <f t="shared" si="34"/>
        <v>0.74081639589920367</v>
      </c>
      <c r="N90" s="76">
        <f t="shared" si="34"/>
        <v>0.61963743241113611</v>
      </c>
      <c r="O90" s="76">
        <f t="shared" si="31"/>
        <v>0.89573659630176727</v>
      </c>
      <c r="P90" s="76">
        <f t="shared" si="31"/>
        <v>0.67894481220621772</v>
      </c>
      <c r="Q90" s="76">
        <f t="shared" si="34"/>
        <v>0</v>
      </c>
      <c r="R90" s="76">
        <f t="shared" si="34"/>
        <v>0.13547453574763157</v>
      </c>
      <c r="S90" s="76">
        <f t="shared" si="34"/>
        <v>0</v>
      </c>
      <c r="T90" s="76">
        <f t="shared" si="34"/>
        <v>0</v>
      </c>
      <c r="U90" s="76">
        <f t="shared" si="34"/>
        <v>0</v>
      </c>
      <c r="V90" s="76">
        <f t="shared" si="34"/>
        <v>0</v>
      </c>
      <c r="W90" s="76">
        <f t="shared" si="27"/>
        <v>1.1156726473334364</v>
      </c>
      <c r="X90" s="76">
        <f t="shared" si="34"/>
        <v>0</v>
      </c>
      <c r="Y90" s="76">
        <f t="shared" si="34"/>
        <v>0.18755010158963833</v>
      </c>
      <c r="Z90" s="76">
        <f t="shared" si="34"/>
        <v>0</v>
      </c>
      <c r="AA90" s="76">
        <f t="shared" si="34"/>
        <v>1.4149201212537753E-2</v>
      </c>
      <c r="AB90" s="76">
        <f t="shared" si="34"/>
        <v>0</v>
      </c>
      <c r="AC90" s="76">
        <f t="shared" si="34"/>
        <v>0</v>
      </c>
      <c r="AD90" s="76">
        <f t="shared" si="34"/>
        <v>0</v>
      </c>
      <c r="AE90" s="76">
        <f t="shared" si="34"/>
        <v>3.2526899339167248E-2</v>
      </c>
      <c r="AF90" s="76">
        <f t="shared" si="34"/>
        <v>4.8790349008750872E-2</v>
      </c>
      <c r="AG90" s="76">
        <f t="shared" si="28"/>
        <v>0</v>
      </c>
      <c r="AH90" s="76">
        <f t="shared" si="28"/>
        <v>0</v>
      </c>
      <c r="AI90" s="76">
        <f t="shared" si="28"/>
        <v>4.7164004041792509E-2</v>
      </c>
      <c r="AJ90" s="698">
        <f t="shared" si="28"/>
        <v>0</v>
      </c>
      <c r="AK90" s="76">
        <f t="shared" si="28"/>
        <v>0</v>
      </c>
      <c r="AL90" s="76">
        <f t="shared" si="28"/>
        <v>0</v>
      </c>
      <c r="AM90" s="76">
        <f t="shared" si="28"/>
        <v>0</v>
      </c>
      <c r="AN90" s="76">
        <f t="shared" si="28"/>
        <v>0</v>
      </c>
      <c r="AO90" s="76">
        <f t="shared" si="28"/>
        <v>0</v>
      </c>
      <c r="AP90" s="76">
        <f t="shared" si="28"/>
        <v>0</v>
      </c>
      <c r="AQ90" s="698">
        <f t="shared" si="28"/>
        <v>0</v>
      </c>
      <c r="AR90" s="76">
        <f t="shared" si="28"/>
        <v>0</v>
      </c>
      <c r="AS90" s="76">
        <f t="shared" si="28"/>
        <v>0</v>
      </c>
      <c r="AT90" s="76">
        <f t="shared" si="28"/>
        <v>0</v>
      </c>
      <c r="AU90" s="76">
        <f t="shared" si="28"/>
        <v>0</v>
      </c>
      <c r="AV90" s="76">
        <f t="shared" si="28"/>
        <v>0</v>
      </c>
      <c r="AW90" s="76">
        <f t="shared" si="32"/>
        <v>0</v>
      </c>
      <c r="AX90" s="76">
        <f t="shared" si="29"/>
        <v>0</v>
      </c>
      <c r="AY90" s="76">
        <f t="shared" si="29"/>
        <v>0</v>
      </c>
      <c r="AZ90" s="76">
        <f t="shared" si="29"/>
        <v>0</v>
      </c>
      <c r="BA90" s="76">
        <f t="shared" si="29"/>
        <v>0</v>
      </c>
      <c r="BB90" s="76">
        <f t="shared" si="29"/>
        <v>0</v>
      </c>
    </row>
    <row r="91" spans="1:54">
      <c r="A91" s="102">
        <f t="shared" si="18"/>
        <v>42870</v>
      </c>
      <c r="B91" s="106">
        <f t="shared" si="14"/>
        <v>6.5782130166037343</v>
      </c>
      <c r="C91" s="76">
        <f t="shared" si="25"/>
        <v>0</v>
      </c>
      <c r="D91" s="76">
        <f t="shared" si="34"/>
        <v>0.22768829537417073</v>
      </c>
      <c r="E91" s="76">
        <f t="shared" si="34"/>
        <v>0.22768829537417073</v>
      </c>
      <c r="F91" s="76">
        <f t="shared" si="34"/>
        <v>0.22768829537417073</v>
      </c>
      <c r="G91" s="76">
        <f t="shared" si="34"/>
        <v>0.22768829537417073</v>
      </c>
      <c r="H91" s="76">
        <f t="shared" si="34"/>
        <v>0</v>
      </c>
      <c r="I91" s="76">
        <f t="shared" si="34"/>
        <v>0</v>
      </c>
      <c r="J91" s="76">
        <f t="shared" si="34"/>
        <v>1.1384414768708537</v>
      </c>
      <c r="K91" s="76">
        <f t="shared" si="34"/>
        <v>1.2555383144918558E-2</v>
      </c>
      <c r="L91" s="76">
        <f t="shared" si="34"/>
        <v>0</v>
      </c>
      <c r="M91" s="76">
        <f t="shared" si="34"/>
        <v>0.74081639589920367</v>
      </c>
      <c r="N91" s="76">
        <f t="shared" si="34"/>
        <v>0.61963743241113611</v>
      </c>
      <c r="O91" s="76">
        <f t="shared" si="31"/>
        <v>0.89573659630176727</v>
      </c>
      <c r="P91" s="76">
        <f t="shared" si="31"/>
        <v>0.67894481220621772</v>
      </c>
      <c r="Q91" s="76">
        <f t="shared" si="34"/>
        <v>0</v>
      </c>
      <c r="R91" s="76">
        <f t="shared" si="34"/>
        <v>0.13547453574763157</v>
      </c>
      <c r="S91" s="76">
        <f t="shared" si="34"/>
        <v>0</v>
      </c>
      <c r="T91" s="76">
        <f t="shared" si="34"/>
        <v>0</v>
      </c>
      <c r="U91" s="76">
        <f t="shared" si="34"/>
        <v>0</v>
      </c>
      <c r="V91" s="76">
        <f t="shared" si="34"/>
        <v>0</v>
      </c>
      <c r="W91" s="76">
        <f t="shared" si="27"/>
        <v>1.1156726473334364</v>
      </c>
      <c r="X91" s="76">
        <f t="shared" si="34"/>
        <v>0</v>
      </c>
      <c r="Y91" s="76">
        <f t="shared" si="34"/>
        <v>0.18755010158963833</v>
      </c>
      <c r="Z91" s="76">
        <f t="shared" si="34"/>
        <v>0</v>
      </c>
      <c r="AA91" s="76">
        <f t="shared" si="34"/>
        <v>1.4149201212537753E-2</v>
      </c>
      <c r="AB91" s="76">
        <f t="shared" si="34"/>
        <v>0</v>
      </c>
      <c r="AC91" s="76">
        <f t="shared" si="34"/>
        <v>0</v>
      </c>
      <c r="AD91" s="76">
        <f t="shared" si="34"/>
        <v>0</v>
      </c>
      <c r="AE91" s="76">
        <f t="shared" si="34"/>
        <v>3.2526899339167248E-2</v>
      </c>
      <c r="AF91" s="76">
        <f t="shared" si="34"/>
        <v>4.8790349008750872E-2</v>
      </c>
      <c r="AG91" s="76">
        <f t="shared" si="28"/>
        <v>0</v>
      </c>
      <c r="AH91" s="76">
        <f t="shared" si="28"/>
        <v>0</v>
      </c>
      <c r="AI91" s="76">
        <f t="shared" si="28"/>
        <v>4.7164004041792509E-2</v>
      </c>
      <c r="AJ91" s="698">
        <f t="shared" si="28"/>
        <v>0</v>
      </c>
      <c r="AK91" s="76">
        <f t="shared" si="28"/>
        <v>0</v>
      </c>
      <c r="AL91" s="76">
        <f t="shared" si="28"/>
        <v>0</v>
      </c>
      <c r="AM91" s="76">
        <f t="shared" si="28"/>
        <v>0</v>
      </c>
      <c r="AN91" s="76">
        <f t="shared" si="28"/>
        <v>0</v>
      </c>
      <c r="AO91" s="76">
        <f t="shared" si="28"/>
        <v>0</v>
      </c>
      <c r="AP91" s="76">
        <f t="shared" si="28"/>
        <v>0</v>
      </c>
      <c r="AQ91" s="698">
        <f t="shared" si="28"/>
        <v>0</v>
      </c>
      <c r="AR91" s="76">
        <f t="shared" si="28"/>
        <v>0</v>
      </c>
      <c r="AS91" s="76">
        <f t="shared" si="28"/>
        <v>0</v>
      </c>
      <c r="AT91" s="76">
        <f t="shared" si="28"/>
        <v>0</v>
      </c>
      <c r="AU91" s="76">
        <f t="shared" si="28"/>
        <v>0</v>
      </c>
      <c r="AV91" s="76">
        <f t="shared" si="28"/>
        <v>0</v>
      </c>
      <c r="AW91" s="76">
        <f t="shared" si="32"/>
        <v>0</v>
      </c>
      <c r="AX91" s="76">
        <f t="shared" si="29"/>
        <v>0</v>
      </c>
      <c r="AY91" s="76">
        <f t="shared" si="29"/>
        <v>0</v>
      </c>
      <c r="AZ91" s="76">
        <f t="shared" si="29"/>
        <v>0</v>
      </c>
      <c r="BA91" s="76">
        <f t="shared" si="29"/>
        <v>0</v>
      </c>
      <c r="BB91" s="76">
        <f t="shared" si="29"/>
        <v>0</v>
      </c>
    </row>
    <row r="92" spans="1:54">
      <c r="A92" s="102">
        <f t="shared" si="18"/>
        <v>42871</v>
      </c>
      <c r="B92" s="106">
        <f t="shared" si="14"/>
        <v>6.5782130166037343</v>
      </c>
      <c r="C92" s="76">
        <f t="shared" si="25"/>
        <v>0</v>
      </c>
      <c r="D92" s="76">
        <f t="shared" si="34"/>
        <v>0.22768829537417073</v>
      </c>
      <c r="E92" s="76">
        <f t="shared" si="34"/>
        <v>0.22768829537417073</v>
      </c>
      <c r="F92" s="76">
        <f t="shared" si="34"/>
        <v>0.22768829537417073</v>
      </c>
      <c r="G92" s="76">
        <f t="shared" si="34"/>
        <v>0.22768829537417073</v>
      </c>
      <c r="H92" s="76">
        <f t="shared" si="34"/>
        <v>0</v>
      </c>
      <c r="I92" s="76">
        <f t="shared" si="34"/>
        <v>0</v>
      </c>
      <c r="J92" s="76">
        <f t="shared" si="34"/>
        <v>1.1384414768708537</v>
      </c>
      <c r="K92" s="76">
        <f t="shared" si="34"/>
        <v>1.2555383144918558E-2</v>
      </c>
      <c r="L92" s="76">
        <f t="shared" si="34"/>
        <v>0</v>
      </c>
      <c r="M92" s="76">
        <f t="shared" si="34"/>
        <v>0.74081639589920367</v>
      </c>
      <c r="N92" s="76">
        <f t="shared" si="34"/>
        <v>0.61963743241113611</v>
      </c>
      <c r="O92" s="76">
        <f t="shared" si="31"/>
        <v>0.89573659630176727</v>
      </c>
      <c r="P92" s="76">
        <f t="shared" si="31"/>
        <v>0.67894481220621772</v>
      </c>
      <c r="Q92" s="76">
        <f t="shared" si="34"/>
        <v>0</v>
      </c>
      <c r="R92" s="76">
        <f t="shared" si="34"/>
        <v>0.13547453574763157</v>
      </c>
      <c r="S92" s="76">
        <f t="shared" si="34"/>
        <v>0</v>
      </c>
      <c r="T92" s="76">
        <f t="shared" si="34"/>
        <v>0</v>
      </c>
      <c r="U92" s="76">
        <f t="shared" si="34"/>
        <v>0</v>
      </c>
      <c r="V92" s="76">
        <f t="shared" si="34"/>
        <v>0</v>
      </c>
      <c r="W92" s="76">
        <f t="shared" si="27"/>
        <v>1.1156726473334364</v>
      </c>
      <c r="X92" s="76">
        <f t="shared" si="34"/>
        <v>0</v>
      </c>
      <c r="Y92" s="76">
        <f t="shared" si="34"/>
        <v>0.18755010158963833</v>
      </c>
      <c r="Z92" s="76">
        <f t="shared" si="34"/>
        <v>0</v>
      </c>
      <c r="AA92" s="76">
        <f t="shared" si="34"/>
        <v>1.4149201212537753E-2</v>
      </c>
      <c r="AB92" s="76">
        <f t="shared" si="34"/>
        <v>0</v>
      </c>
      <c r="AC92" s="76">
        <f t="shared" si="34"/>
        <v>0</v>
      </c>
      <c r="AD92" s="76">
        <f t="shared" si="34"/>
        <v>0</v>
      </c>
      <c r="AE92" s="76">
        <f t="shared" si="34"/>
        <v>3.2526899339167248E-2</v>
      </c>
      <c r="AF92" s="76">
        <f t="shared" si="34"/>
        <v>4.8790349008750872E-2</v>
      </c>
      <c r="AG92" s="76">
        <f t="shared" si="28"/>
        <v>0</v>
      </c>
      <c r="AH92" s="76">
        <f t="shared" si="28"/>
        <v>0</v>
      </c>
      <c r="AI92" s="76">
        <f t="shared" si="28"/>
        <v>4.7164004041792509E-2</v>
      </c>
      <c r="AJ92" s="698">
        <f t="shared" si="28"/>
        <v>0</v>
      </c>
      <c r="AK92" s="76">
        <f t="shared" si="28"/>
        <v>0</v>
      </c>
      <c r="AL92" s="76">
        <f t="shared" si="28"/>
        <v>0</v>
      </c>
      <c r="AM92" s="76">
        <f t="shared" si="28"/>
        <v>0</v>
      </c>
      <c r="AN92" s="76">
        <f t="shared" si="28"/>
        <v>0</v>
      </c>
      <c r="AO92" s="76">
        <f t="shared" si="28"/>
        <v>0</v>
      </c>
      <c r="AP92" s="76">
        <f t="shared" si="28"/>
        <v>0</v>
      </c>
      <c r="AQ92" s="698">
        <f t="shared" si="28"/>
        <v>0</v>
      </c>
      <c r="AR92" s="76">
        <f t="shared" si="28"/>
        <v>0</v>
      </c>
      <c r="AS92" s="76">
        <f t="shared" si="28"/>
        <v>0</v>
      </c>
      <c r="AT92" s="76">
        <f t="shared" si="28"/>
        <v>0</v>
      </c>
      <c r="AU92" s="76">
        <f t="shared" si="28"/>
        <v>0</v>
      </c>
      <c r="AV92" s="76">
        <f t="shared" si="28"/>
        <v>0</v>
      </c>
      <c r="AW92" s="76">
        <f t="shared" si="32"/>
        <v>0</v>
      </c>
      <c r="AX92" s="76">
        <f t="shared" si="29"/>
        <v>0</v>
      </c>
      <c r="AY92" s="76">
        <f t="shared" si="29"/>
        <v>0</v>
      </c>
      <c r="AZ92" s="76">
        <f t="shared" si="29"/>
        <v>0</v>
      </c>
      <c r="BA92" s="76">
        <f t="shared" si="29"/>
        <v>0</v>
      </c>
      <c r="BB92" s="76">
        <f t="shared" si="29"/>
        <v>0</v>
      </c>
    </row>
    <row r="93" spans="1:54">
      <c r="A93" s="102">
        <f t="shared" si="18"/>
        <v>42872</v>
      </c>
      <c r="B93" s="106">
        <f t="shared" si="14"/>
        <v>6.5782130166037343</v>
      </c>
      <c r="C93" s="76">
        <f t="shared" si="25"/>
        <v>0</v>
      </c>
      <c r="D93" s="76">
        <f t="shared" si="34"/>
        <v>0.22768829537417073</v>
      </c>
      <c r="E93" s="76">
        <f t="shared" si="34"/>
        <v>0.22768829537417073</v>
      </c>
      <c r="F93" s="76">
        <f t="shared" si="34"/>
        <v>0.22768829537417073</v>
      </c>
      <c r="G93" s="76">
        <f t="shared" si="34"/>
        <v>0.22768829537417073</v>
      </c>
      <c r="H93" s="76">
        <f t="shared" si="34"/>
        <v>0</v>
      </c>
      <c r="I93" s="76">
        <f t="shared" si="34"/>
        <v>0</v>
      </c>
      <c r="J93" s="76">
        <f t="shared" si="34"/>
        <v>1.1384414768708537</v>
      </c>
      <c r="K93" s="76">
        <f t="shared" si="34"/>
        <v>1.2555383144918558E-2</v>
      </c>
      <c r="L93" s="76">
        <f t="shared" si="34"/>
        <v>0</v>
      </c>
      <c r="M93" s="76">
        <f t="shared" si="34"/>
        <v>0.74081639589920367</v>
      </c>
      <c r="N93" s="76">
        <f t="shared" si="34"/>
        <v>0.61963743241113611</v>
      </c>
      <c r="O93" s="76">
        <f t="shared" si="31"/>
        <v>0.89573659630176727</v>
      </c>
      <c r="P93" s="76">
        <f t="shared" si="31"/>
        <v>0.67894481220621772</v>
      </c>
      <c r="Q93" s="76">
        <f t="shared" si="34"/>
        <v>0</v>
      </c>
      <c r="R93" s="76">
        <f t="shared" si="34"/>
        <v>0.13547453574763157</v>
      </c>
      <c r="S93" s="76">
        <f t="shared" si="34"/>
        <v>0</v>
      </c>
      <c r="T93" s="76">
        <f t="shared" si="34"/>
        <v>0</v>
      </c>
      <c r="U93" s="76">
        <f t="shared" si="34"/>
        <v>0</v>
      </c>
      <c r="V93" s="76">
        <f t="shared" si="34"/>
        <v>0</v>
      </c>
      <c r="W93" s="76">
        <f t="shared" si="27"/>
        <v>1.1156726473334364</v>
      </c>
      <c r="X93" s="76">
        <f t="shared" si="34"/>
        <v>0</v>
      </c>
      <c r="Y93" s="76">
        <f t="shared" si="34"/>
        <v>0.18755010158963833</v>
      </c>
      <c r="Z93" s="76">
        <f t="shared" si="34"/>
        <v>0</v>
      </c>
      <c r="AA93" s="76">
        <f t="shared" si="34"/>
        <v>1.4149201212537753E-2</v>
      </c>
      <c r="AB93" s="76">
        <f t="shared" si="34"/>
        <v>0</v>
      </c>
      <c r="AC93" s="76">
        <f t="shared" si="34"/>
        <v>0</v>
      </c>
      <c r="AD93" s="76">
        <f t="shared" si="34"/>
        <v>0</v>
      </c>
      <c r="AE93" s="76">
        <f t="shared" si="34"/>
        <v>3.2526899339167248E-2</v>
      </c>
      <c r="AF93" s="76">
        <f t="shared" si="34"/>
        <v>4.8790349008750872E-2</v>
      </c>
      <c r="AG93" s="76">
        <f t="shared" ref="AG93:AV107" si="35">AG$25/1.98347/31</f>
        <v>0</v>
      </c>
      <c r="AH93" s="76">
        <f t="shared" si="35"/>
        <v>0</v>
      </c>
      <c r="AI93" s="76">
        <f t="shared" si="35"/>
        <v>4.7164004041792509E-2</v>
      </c>
      <c r="AJ93" s="698">
        <f t="shared" si="35"/>
        <v>0</v>
      </c>
      <c r="AK93" s="76">
        <f t="shared" si="35"/>
        <v>0</v>
      </c>
      <c r="AL93" s="76">
        <f t="shared" si="35"/>
        <v>0</v>
      </c>
      <c r="AM93" s="76">
        <f t="shared" si="35"/>
        <v>0</v>
      </c>
      <c r="AN93" s="76">
        <f t="shared" si="35"/>
        <v>0</v>
      </c>
      <c r="AO93" s="76">
        <f t="shared" si="35"/>
        <v>0</v>
      </c>
      <c r="AP93" s="76">
        <f t="shared" si="35"/>
        <v>0</v>
      </c>
      <c r="AQ93" s="698">
        <f t="shared" si="35"/>
        <v>0</v>
      </c>
      <c r="AR93" s="76">
        <f t="shared" si="35"/>
        <v>0</v>
      </c>
      <c r="AS93" s="76">
        <f t="shared" si="35"/>
        <v>0</v>
      </c>
      <c r="AT93" s="76">
        <f t="shared" si="35"/>
        <v>0</v>
      </c>
      <c r="AU93" s="76">
        <f t="shared" si="35"/>
        <v>0</v>
      </c>
      <c r="AV93" s="76">
        <f t="shared" si="35"/>
        <v>0</v>
      </c>
      <c r="AW93" s="76">
        <f t="shared" si="32"/>
        <v>0</v>
      </c>
      <c r="AX93" s="76">
        <f t="shared" si="32"/>
        <v>0</v>
      </c>
      <c r="AY93" s="76">
        <f t="shared" si="32"/>
        <v>0</v>
      </c>
      <c r="AZ93" s="76">
        <f t="shared" si="32"/>
        <v>0</v>
      </c>
      <c r="BA93" s="76">
        <f t="shared" si="32"/>
        <v>0</v>
      </c>
      <c r="BB93" s="76">
        <f t="shared" si="32"/>
        <v>0</v>
      </c>
    </row>
    <row r="94" spans="1:54">
      <c r="A94" s="102">
        <f t="shared" si="18"/>
        <v>42873</v>
      </c>
      <c r="B94" s="106">
        <f t="shared" si="14"/>
        <v>6.5782130166037343</v>
      </c>
      <c r="C94" s="76">
        <f t="shared" si="25"/>
        <v>0</v>
      </c>
      <c r="D94" s="76">
        <f t="shared" si="34"/>
        <v>0.22768829537417073</v>
      </c>
      <c r="E94" s="76">
        <f t="shared" si="34"/>
        <v>0.22768829537417073</v>
      </c>
      <c r="F94" s="76">
        <f t="shared" si="34"/>
        <v>0.22768829537417073</v>
      </c>
      <c r="G94" s="76">
        <f t="shared" si="34"/>
        <v>0.22768829537417073</v>
      </c>
      <c r="H94" s="76">
        <f t="shared" si="34"/>
        <v>0</v>
      </c>
      <c r="I94" s="76">
        <f t="shared" si="34"/>
        <v>0</v>
      </c>
      <c r="J94" s="76">
        <f t="shared" si="34"/>
        <v>1.1384414768708537</v>
      </c>
      <c r="K94" s="76">
        <f t="shared" si="34"/>
        <v>1.2555383144918558E-2</v>
      </c>
      <c r="L94" s="76">
        <f t="shared" si="34"/>
        <v>0</v>
      </c>
      <c r="M94" s="76">
        <f t="shared" si="34"/>
        <v>0.74081639589920367</v>
      </c>
      <c r="N94" s="76">
        <f t="shared" si="34"/>
        <v>0.61963743241113611</v>
      </c>
      <c r="O94" s="76">
        <f t="shared" si="31"/>
        <v>0.89573659630176727</v>
      </c>
      <c r="P94" s="76">
        <f t="shared" si="31"/>
        <v>0.67894481220621772</v>
      </c>
      <c r="Q94" s="76">
        <f t="shared" si="34"/>
        <v>0</v>
      </c>
      <c r="R94" s="76">
        <f t="shared" si="34"/>
        <v>0.13547453574763157</v>
      </c>
      <c r="S94" s="76">
        <f t="shared" si="34"/>
        <v>0</v>
      </c>
      <c r="T94" s="76">
        <f t="shared" si="34"/>
        <v>0</v>
      </c>
      <c r="U94" s="76">
        <f t="shared" si="34"/>
        <v>0</v>
      </c>
      <c r="V94" s="76">
        <f t="shared" si="34"/>
        <v>0</v>
      </c>
      <c r="W94" s="76">
        <f t="shared" si="27"/>
        <v>1.1156726473334364</v>
      </c>
      <c r="X94" s="76">
        <f t="shared" si="34"/>
        <v>0</v>
      </c>
      <c r="Y94" s="76">
        <f t="shared" si="34"/>
        <v>0.18755010158963833</v>
      </c>
      <c r="Z94" s="76">
        <f t="shared" si="34"/>
        <v>0</v>
      </c>
      <c r="AA94" s="76">
        <f t="shared" si="34"/>
        <v>1.4149201212537753E-2</v>
      </c>
      <c r="AB94" s="76">
        <f t="shared" si="34"/>
        <v>0</v>
      </c>
      <c r="AC94" s="76">
        <f t="shared" si="34"/>
        <v>0</v>
      </c>
      <c r="AD94" s="76">
        <f t="shared" si="34"/>
        <v>0</v>
      </c>
      <c r="AE94" s="76">
        <f t="shared" si="34"/>
        <v>3.2526899339167248E-2</v>
      </c>
      <c r="AF94" s="76">
        <f t="shared" si="34"/>
        <v>4.8790349008750872E-2</v>
      </c>
      <c r="AG94" s="76">
        <f t="shared" si="35"/>
        <v>0</v>
      </c>
      <c r="AH94" s="76">
        <f t="shared" si="35"/>
        <v>0</v>
      </c>
      <c r="AI94" s="76">
        <f t="shared" si="35"/>
        <v>4.7164004041792509E-2</v>
      </c>
      <c r="AJ94" s="698">
        <f t="shared" si="35"/>
        <v>0</v>
      </c>
      <c r="AK94" s="76">
        <f t="shared" si="35"/>
        <v>0</v>
      </c>
      <c r="AL94" s="76">
        <f t="shared" si="35"/>
        <v>0</v>
      </c>
      <c r="AM94" s="76">
        <f t="shared" si="35"/>
        <v>0</v>
      </c>
      <c r="AN94" s="76">
        <f t="shared" si="35"/>
        <v>0</v>
      </c>
      <c r="AO94" s="76">
        <f t="shared" si="35"/>
        <v>0</v>
      </c>
      <c r="AP94" s="76">
        <f t="shared" si="35"/>
        <v>0</v>
      </c>
      <c r="AQ94" s="698">
        <f t="shared" si="35"/>
        <v>0</v>
      </c>
      <c r="AR94" s="76">
        <f t="shared" si="35"/>
        <v>0</v>
      </c>
      <c r="AS94" s="76">
        <f t="shared" si="35"/>
        <v>0</v>
      </c>
      <c r="AT94" s="76">
        <f t="shared" si="35"/>
        <v>0</v>
      </c>
      <c r="AU94" s="76">
        <f t="shared" si="35"/>
        <v>0</v>
      </c>
      <c r="AV94" s="76">
        <f t="shared" si="35"/>
        <v>0</v>
      </c>
      <c r="AW94" s="76">
        <f t="shared" si="32"/>
        <v>0</v>
      </c>
      <c r="AX94" s="76">
        <f t="shared" si="32"/>
        <v>0</v>
      </c>
      <c r="AY94" s="76">
        <f t="shared" si="32"/>
        <v>0</v>
      </c>
      <c r="AZ94" s="76">
        <f t="shared" si="32"/>
        <v>0</v>
      </c>
      <c r="BA94" s="76">
        <f t="shared" si="32"/>
        <v>0</v>
      </c>
      <c r="BB94" s="76">
        <f t="shared" si="32"/>
        <v>0</v>
      </c>
    </row>
    <row r="95" spans="1:54">
      <c r="A95" s="102">
        <f t="shared" si="18"/>
        <v>42874</v>
      </c>
      <c r="B95" s="106">
        <f t="shared" si="14"/>
        <v>6.5782130166037343</v>
      </c>
      <c r="C95" s="76">
        <f t="shared" si="25"/>
        <v>0</v>
      </c>
      <c r="D95" s="76">
        <f t="shared" si="34"/>
        <v>0.22768829537417073</v>
      </c>
      <c r="E95" s="76">
        <f t="shared" si="34"/>
        <v>0.22768829537417073</v>
      </c>
      <c r="F95" s="76">
        <f t="shared" si="34"/>
        <v>0.22768829537417073</v>
      </c>
      <c r="G95" s="76">
        <f t="shared" si="34"/>
        <v>0.22768829537417073</v>
      </c>
      <c r="H95" s="76">
        <f t="shared" si="34"/>
        <v>0</v>
      </c>
      <c r="I95" s="76">
        <f t="shared" si="34"/>
        <v>0</v>
      </c>
      <c r="J95" s="76">
        <f t="shared" si="34"/>
        <v>1.1384414768708537</v>
      </c>
      <c r="K95" s="76">
        <f t="shared" si="34"/>
        <v>1.2555383144918558E-2</v>
      </c>
      <c r="L95" s="76">
        <f t="shared" si="34"/>
        <v>0</v>
      </c>
      <c r="M95" s="76">
        <f t="shared" si="34"/>
        <v>0.74081639589920367</v>
      </c>
      <c r="N95" s="76">
        <f t="shared" si="34"/>
        <v>0.61963743241113611</v>
      </c>
      <c r="O95" s="76">
        <f t="shared" si="31"/>
        <v>0.89573659630176727</v>
      </c>
      <c r="P95" s="76">
        <f t="shared" si="31"/>
        <v>0.67894481220621772</v>
      </c>
      <c r="Q95" s="76">
        <f t="shared" si="34"/>
        <v>0</v>
      </c>
      <c r="R95" s="76">
        <f t="shared" si="34"/>
        <v>0.13547453574763157</v>
      </c>
      <c r="S95" s="76">
        <f t="shared" si="34"/>
        <v>0</v>
      </c>
      <c r="T95" s="76">
        <f t="shared" si="34"/>
        <v>0</v>
      </c>
      <c r="U95" s="76">
        <f t="shared" si="34"/>
        <v>0</v>
      </c>
      <c r="V95" s="76">
        <f t="shared" si="34"/>
        <v>0</v>
      </c>
      <c r="W95" s="76">
        <f t="shared" si="27"/>
        <v>1.1156726473334364</v>
      </c>
      <c r="X95" s="76">
        <f t="shared" si="34"/>
        <v>0</v>
      </c>
      <c r="Y95" s="76">
        <f t="shared" si="34"/>
        <v>0.18755010158963833</v>
      </c>
      <c r="Z95" s="76">
        <f t="shared" si="34"/>
        <v>0</v>
      </c>
      <c r="AA95" s="76">
        <f t="shared" si="34"/>
        <v>1.4149201212537753E-2</v>
      </c>
      <c r="AB95" s="76">
        <f t="shared" si="34"/>
        <v>0</v>
      </c>
      <c r="AC95" s="76">
        <f t="shared" si="34"/>
        <v>0</v>
      </c>
      <c r="AD95" s="76">
        <f t="shared" si="34"/>
        <v>0</v>
      </c>
      <c r="AE95" s="76">
        <f t="shared" si="34"/>
        <v>3.2526899339167248E-2</v>
      </c>
      <c r="AF95" s="76">
        <f t="shared" si="34"/>
        <v>4.8790349008750872E-2</v>
      </c>
      <c r="AG95" s="76">
        <f t="shared" si="35"/>
        <v>0</v>
      </c>
      <c r="AH95" s="76">
        <f t="shared" si="35"/>
        <v>0</v>
      </c>
      <c r="AI95" s="76">
        <f t="shared" si="35"/>
        <v>4.7164004041792509E-2</v>
      </c>
      <c r="AJ95" s="698">
        <f t="shared" si="35"/>
        <v>0</v>
      </c>
      <c r="AK95" s="76">
        <f t="shared" si="35"/>
        <v>0</v>
      </c>
      <c r="AL95" s="76">
        <f t="shared" si="35"/>
        <v>0</v>
      </c>
      <c r="AM95" s="76">
        <f t="shared" si="35"/>
        <v>0</v>
      </c>
      <c r="AN95" s="76">
        <f t="shared" si="35"/>
        <v>0</v>
      </c>
      <c r="AO95" s="76">
        <f t="shared" si="35"/>
        <v>0</v>
      </c>
      <c r="AP95" s="76">
        <f t="shared" si="35"/>
        <v>0</v>
      </c>
      <c r="AQ95" s="698">
        <f t="shared" si="35"/>
        <v>0</v>
      </c>
      <c r="AR95" s="76">
        <f t="shared" si="35"/>
        <v>0</v>
      </c>
      <c r="AS95" s="76">
        <f t="shared" si="35"/>
        <v>0</v>
      </c>
      <c r="AT95" s="76">
        <f t="shared" si="35"/>
        <v>0</v>
      </c>
      <c r="AU95" s="76">
        <f t="shared" si="35"/>
        <v>0</v>
      </c>
      <c r="AV95" s="76">
        <f t="shared" si="35"/>
        <v>0</v>
      </c>
      <c r="AW95" s="76">
        <f t="shared" si="32"/>
        <v>0</v>
      </c>
      <c r="AX95" s="76">
        <f t="shared" si="32"/>
        <v>0</v>
      </c>
      <c r="AY95" s="76">
        <f t="shared" si="32"/>
        <v>0</v>
      </c>
      <c r="AZ95" s="76">
        <f t="shared" si="32"/>
        <v>0</v>
      </c>
      <c r="BA95" s="76">
        <f t="shared" si="32"/>
        <v>0</v>
      </c>
      <c r="BB95" s="76">
        <f t="shared" si="32"/>
        <v>0</v>
      </c>
    </row>
    <row r="96" spans="1:54">
      <c r="A96" s="102">
        <f t="shared" si="18"/>
        <v>42875</v>
      </c>
      <c r="B96" s="106">
        <f t="shared" si="14"/>
        <v>6.5782130166037343</v>
      </c>
      <c r="C96" s="76">
        <f t="shared" si="25"/>
        <v>0</v>
      </c>
      <c r="D96" s="76">
        <f t="shared" si="34"/>
        <v>0.22768829537417073</v>
      </c>
      <c r="E96" s="76">
        <f t="shared" si="34"/>
        <v>0.22768829537417073</v>
      </c>
      <c r="F96" s="76">
        <f t="shared" si="34"/>
        <v>0.22768829537417073</v>
      </c>
      <c r="G96" s="76">
        <f t="shared" si="34"/>
        <v>0.22768829537417073</v>
      </c>
      <c r="H96" s="76">
        <f t="shared" si="34"/>
        <v>0</v>
      </c>
      <c r="I96" s="76">
        <f t="shared" si="34"/>
        <v>0</v>
      </c>
      <c r="J96" s="76">
        <f t="shared" si="34"/>
        <v>1.1384414768708537</v>
      </c>
      <c r="K96" s="76">
        <f t="shared" si="34"/>
        <v>1.2555383144918558E-2</v>
      </c>
      <c r="L96" s="76">
        <f t="shared" si="34"/>
        <v>0</v>
      </c>
      <c r="M96" s="76">
        <f t="shared" si="34"/>
        <v>0.74081639589920367</v>
      </c>
      <c r="N96" s="76">
        <f t="shared" si="34"/>
        <v>0.61963743241113611</v>
      </c>
      <c r="O96" s="76">
        <f t="shared" si="31"/>
        <v>0.89573659630176727</v>
      </c>
      <c r="P96" s="76">
        <f t="shared" si="31"/>
        <v>0.67894481220621772</v>
      </c>
      <c r="Q96" s="76">
        <f t="shared" si="34"/>
        <v>0</v>
      </c>
      <c r="R96" s="76">
        <f t="shared" si="34"/>
        <v>0.13547453574763157</v>
      </c>
      <c r="S96" s="76">
        <f t="shared" si="34"/>
        <v>0</v>
      </c>
      <c r="T96" s="76">
        <f t="shared" si="34"/>
        <v>0</v>
      </c>
      <c r="U96" s="76">
        <f t="shared" si="34"/>
        <v>0</v>
      </c>
      <c r="V96" s="76">
        <f t="shared" si="34"/>
        <v>0</v>
      </c>
      <c r="W96" s="76">
        <f t="shared" si="27"/>
        <v>1.1156726473334364</v>
      </c>
      <c r="X96" s="76">
        <f t="shared" si="34"/>
        <v>0</v>
      </c>
      <c r="Y96" s="76">
        <f t="shared" si="34"/>
        <v>0.18755010158963833</v>
      </c>
      <c r="Z96" s="76">
        <f t="shared" si="34"/>
        <v>0</v>
      </c>
      <c r="AA96" s="76">
        <f t="shared" si="34"/>
        <v>1.4149201212537753E-2</v>
      </c>
      <c r="AB96" s="76">
        <f t="shared" ref="AB96" si="36">AB$25/1.98347/31</f>
        <v>0</v>
      </c>
      <c r="AC96" s="76">
        <f t="shared" si="34"/>
        <v>0</v>
      </c>
      <c r="AD96" s="76">
        <f t="shared" si="34"/>
        <v>0</v>
      </c>
      <c r="AE96" s="76">
        <f t="shared" si="34"/>
        <v>3.2526899339167248E-2</v>
      </c>
      <c r="AF96" s="76">
        <f t="shared" si="34"/>
        <v>4.8790349008750872E-2</v>
      </c>
      <c r="AG96" s="76">
        <f t="shared" si="35"/>
        <v>0</v>
      </c>
      <c r="AH96" s="76">
        <f t="shared" si="35"/>
        <v>0</v>
      </c>
      <c r="AI96" s="76">
        <f t="shared" si="35"/>
        <v>4.7164004041792509E-2</v>
      </c>
      <c r="AJ96" s="698">
        <f t="shared" si="35"/>
        <v>0</v>
      </c>
      <c r="AK96" s="76">
        <f t="shared" si="35"/>
        <v>0</v>
      </c>
      <c r="AL96" s="76">
        <f t="shared" si="35"/>
        <v>0</v>
      </c>
      <c r="AM96" s="76">
        <f t="shared" si="35"/>
        <v>0</v>
      </c>
      <c r="AN96" s="76">
        <f t="shared" si="35"/>
        <v>0</v>
      </c>
      <c r="AO96" s="76">
        <f t="shared" si="35"/>
        <v>0</v>
      </c>
      <c r="AP96" s="76">
        <f t="shared" si="35"/>
        <v>0</v>
      </c>
      <c r="AQ96" s="698">
        <f t="shared" si="35"/>
        <v>0</v>
      </c>
      <c r="AR96" s="76">
        <f t="shared" si="35"/>
        <v>0</v>
      </c>
      <c r="AS96" s="76">
        <f t="shared" si="35"/>
        <v>0</v>
      </c>
      <c r="AT96" s="76">
        <f t="shared" si="35"/>
        <v>0</v>
      </c>
      <c r="AU96" s="76">
        <f t="shared" si="35"/>
        <v>0</v>
      </c>
      <c r="AV96" s="76">
        <f t="shared" si="35"/>
        <v>0</v>
      </c>
      <c r="AW96" s="76">
        <f t="shared" si="32"/>
        <v>0</v>
      </c>
      <c r="AX96" s="76">
        <f t="shared" si="32"/>
        <v>0</v>
      </c>
      <c r="AY96" s="76">
        <f t="shared" si="32"/>
        <v>0</v>
      </c>
      <c r="AZ96" s="76">
        <f t="shared" si="32"/>
        <v>0</v>
      </c>
      <c r="BA96" s="76">
        <f t="shared" si="32"/>
        <v>0</v>
      </c>
      <c r="BB96" s="76">
        <f t="shared" si="32"/>
        <v>0</v>
      </c>
    </row>
    <row r="97" spans="1:54">
      <c r="A97" s="102">
        <f t="shared" si="18"/>
        <v>42876</v>
      </c>
      <c r="B97" s="106">
        <f t="shared" si="14"/>
        <v>6.5782130166037343</v>
      </c>
      <c r="C97" s="76">
        <f t="shared" si="25"/>
        <v>0</v>
      </c>
      <c r="D97" s="76">
        <f t="shared" si="34"/>
        <v>0.22768829537417073</v>
      </c>
      <c r="E97" s="76">
        <f t="shared" si="34"/>
        <v>0.22768829537417073</v>
      </c>
      <c r="F97" s="76">
        <f t="shared" si="34"/>
        <v>0.22768829537417073</v>
      </c>
      <c r="G97" s="76">
        <f t="shared" si="34"/>
        <v>0.22768829537417073</v>
      </c>
      <c r="H97" s="76">
        <f t="shared" si="34"/>
        <v>0</v>
      </c>
      <c r="I97" s="76">
        <f t="shared" ref="D97:AG106" si="37">I$25/1.98347/31</f>
        <v>0</v>
      </c>
      <c r="J97" s="76">
        <f t="shared" si="37"/>
        <v>1.1384414768708537</v>
      </c>
      <c r="K97" s="76">
        <f t="shared" si="37"/>
        <v>1.2555383144918558E-2</v>
      </c>
      <c r="L97" s="76">
        <f t="shared" si="37"/>
        <v>0</v>
      </c>
      <c r="M97" s="76">
        <f t="shared" si="37"/>
        <v>0.74081639589920367</v>
      </c>
      <c r="N97" s="76">
        <f t="shared" si="37"/>
        <v>0.61963743241113611</v>
      </c>
      <c r="O97" s="76">
        <f t="shared" si="31"/>
        <v>0.89573659630176727</v>
      </c>
      <c r="P97" s="76">
        <f t="shared" si="31"/>
        <v>0.67894481220621772</v>
      </c>
      <c r="Q97" s="76">
        <f t="shared" si="37"/>
        <v>0</v>
      </c>
      <c r="R97" s="76">
        <f t="shared" si="37"/>
        <v>0.13547453574763157</v>
      </c>
      <c r="S97" s="76">
        <f t="shared" si="37"/>
        <v>0</v>
      </c>
      <c r="T97" s="76">
        <f t="shared" si="37"/>
        <v>0</v>
      </c>
      <c r="U97" s="76">
        <f t="shared" si="37"/>
        <v>0</v>
      </c>
      <c r="V97" s="76">
        <f t="shared" si="37"/>
        <v>0</v>
      </c>
      <c r="W97" s="76">
        <f t="shared" si="27"/>
        <v>1.1156726473334364</v>
      </c>
      <c r="X97" s="76">
        <f t="shared" si="37"/>
        <v>0</v>
      </c>
      <c r="Y97" s="76">
        <f t="shared" si="37"/>
        <v>0.18755010158963833</v>
      </c>
      <c r="Z97" s="76">
        <f t="shared" si="37"/>
        <v>0</v>
      </c>
      <c r="AA97" s="76">
        <f t="shared" si="37"/>
        <v>1.4149201212537753E-2</v>
      </c>
      <c r="AB97" s="76">
        <f t="shared" si="37"/>
        <v>0</v>
      </c>
      <c r="AC97" s="76">
        <f t="shared" si="37"/>
        <v>0</v>
      </c>
      <c r="AD97" s="76">
        <f t="shared" si="37"/>
        <v>0</v>
      </c>
      <c r="AE97" s="76">
        <f t="shared" si="37"/>
        <v>3.2526899339167248E-2</v>
      </c>
      <c r="AF97" s="76">
        <f t="shared" si="37"/>
        <v>4.8790349008750872E-2</v>
      </c>
      <c r="AG97" s="76">
        <f t="shared" si="37"/>
        <v>0</v>
      </c>
      <c r="AH97" s="76">
        <f t="shared" si="35"/>
        <v>0</v>
      </c>
      <c r="AI97" s="76">
        <f t="shared" si="35"/>
        <v>4.7164004041792509E-2</v>
      </c>
      <c r="AJ97" s="698">
        <f t="shared" si="35"/>
        <v>0</v>
      </c>
      <c r="AK97" s="76">
        <f t="shared" si="35"/>
        <v>0</v>
      </c>
      <c r="AL97" s="76">
        <f t="shared" si="35"/>
        <v>0</v>
      </c>
      <c r="AM97" s="76">
        <f t="shared" si="35"/>
        <v>0</v>
      </c>
      <c r="AN97" s="76">
        <f t="shared" si="35"/>
        <v>0</v>
      </c>
      <c r="AO97" s="76">
        <f t="shared" si="35"/>
        <v>0</v>
      </c>
      <c r="AP97" s="76">
        <f t="shared" si="35"/>
        <v>0</v>
      </c>
      <c r="AQ97" s="698">
        <f t="shared" si="35"/>
        <v>0</v>
      </c>
      <c r="AR97" s="76">
        <f t="shared" si="35"/>
        <v>0</v>
      </c>
      <c r="AS97" s="76">
        <f t="shared" si="35"/>
        <v>0</v>
      </c>
      <c r="AT97" s="76">
        <f t="shared" si="35"/>
        <v>0</v>
      </c>
      <c r="AU97" s="76">
        <f t="shared" si="35"/>
        <v>0</v>
      </c>
      <c r="AV97" s="76">
        <f t="shared" si="35"/>
        <v>0</v>
      </c>
      <c r="AW97" s="76">
        <f t="shared" si="32"/>
        <v>0</v>
      </c>
      <c r="AX97" s="76">
        <f t="shared" si="32"/>
        <v>0</v>
      </c>
      <c r="AY97" s="76">
        <f t="shared" si="32"/>
        <v>0</v>
      </c>
      <c r="AZ97" s="76">
        <f t="shared" si="32"/>
        <v>0</v>
      </c>
      <c r="BA97" s="76">
        <f t="shared" si="32"/>
        <v>0</v>
      </c>
      <c r="BB97" s="76">
        <f t="shared" si="32"/>
        <v>0</v>
      </c>
    </row>
    <row r="98" spans="1:54">
      <c r="A98" s="102">
        <f t="shared" si="18"/>
        <v>42877</v>
      </c>
      <c r="B98" s="106">
        <f t="shared" si="14"/>
        <v>6.5782130166037343</v>
      </c>
      <c r="C98" s="76">
        <f t="shared" si="25"/>
        <v>0</v>
      </c>
      <c r="D98" s="76">
        <f t="shared" si="37"/>
        <v>0.22768829537417073</v>
      </c>
      <c r="E98" s="76">
        <f t="shared" si="37"/>
        <v>0.22768829537417073</v>
      </c>
      <c r="F98" s="76">
        <f t="shared" si="37"/>
        <v>0.22768829537417073</v>
      </c>
      <c r="G98" s="76">
        <f t="shared" si="37"/>
        <v>0.22768829537417073</v>
      </c>
      <c r="H98" s="76">
        <f t="shared" si="37"/>
        <v>0</v>
      </c>
      <c r="I98" s="76">
        <f t="shared" si="37"/>
        <v>0</v>
      </c>
      <c r="J98" s="76">
        <f t="shared" si="37"/>
        <v>1.1384414768708537</v>
      </c>
      <c r="K98" s="76">
        <f t="shared" si="37"/>
        <v>1.2555383144918558E-2</v>
      </c>
      <c r="L98" s="76">
        <f t="shared" si="37"/>
        <v>0</v>
      </c>
      <c r="M98" s="76">
        <f t="shared" si="37"/>
        <v>0.74081639589920367</v>
      </c>
      <c r="N98" s="76">
        <f t="shared" si="37"/>
        <v>0.61963743241113611</v>
      </c>
      <c r="O98" s="76">
        <f t="shared" si="31"/>
        <v>0.89573659630176727</v>
      </c>
      <c r="P98" s="76">
        <f t="shared" si="31"/>
        <v>0.67894481220621772</v>
      </c>
      <c r="Q98" s="76">
        <f t="shared" si="37"/>
        <v>0</v>
      </c>
      <c r="R98" s="76">
        <f t="shared" si="37"/>
        <v>0.13547453574763157</v>
      </c>
      <c r="S98" s="76">
        <f t="shared" si="37"/>
        <v>0</v>
      </c>
      <c r="T98" s="76">
        <f t="shared" si="37"/>
        <v>0</v>
      </c>
      <c r="U98" s="76">
        <f t="shared" si="37"/>
        <v>0</v>
      </c>
      <c r="V98" s="76">
        <f t="shared" si="37"/>
        <v>0</v>
      </c>
      <c r="W98" s="76">
        <f t="shared" si="27"/>
        <v>1.1156726473334364</v>
      </c>
      <c r="X98" s="76">
        <f t="shared" si="37"/>
        <v>0</v>
      </c>
      <c r="Y98" s="76">
        <f t="shared" si="37"/>
        <v>0.18755010158963833</v>
      </c>
      <c r="Z98" s="76">
        <f t="shared" si="37"/>
        <v>0</v>
      </c>
      <c r="AA98" s="76">
        <f t="shared" si="37"/>
        <v>1.4149201212537753E-2</v>
      </c>
      <c r="AB98" s="76">
        <f t="shared" si="37"/>
        <v>0</v>
      </c>
      <c r="AC98" s="76">
        <f t="shared" si="37"/>
        <v>0</v>
      </c>
      <c r="AD98" s="76">
        <f t="shared" si="37"/>
        <v>0</v>
      </c>
      <c r="AE98" s="76">
        <f t="shared" si="37"/>
        <v>3.2526899339167248E-2</v>
      </c>
      <c r="AF98" s="76">
        <f t="shared" si="37"/>
        <v>4.8790349008750872E-2</v>
      </c>
      <c r="AG98" s="76">
        <f t="shared" si="35"/>
        <v>0</v>
      </c>
      <c r="AH98" s="76">
        <f t="shared" si="35"/>
        <v>0</v>
      </c>
      <c r="AI98" s="76">
        <f t="shared" si="35"/>
        <v>4.7164004041792509E-2</v>
      </c>
      <c r="AJ98" s="698">
        <f t="shared" si="35"/>
        <v>0</v>
      </c>
      <c r="AK98" s="76">
        <f t="shared" si="35"/>
        <v>0</v>
      </c>
      <c r="AL98" s="76">
        <f t="shared" si="35"/>
        <v>0</v>
      </c>
      <c r="AM98" s="76">
        <f t="shared" si="35"/>
        <v>0</v>
      </c>
      <c r="AN98" s="76">
        <f t="shared" si="35"/>
        <v>0</v>
      </c>
      <c r="AO98" s="76">
        <f t="shared" si="35"/>
        <v>0</v>
      </c>
      <c r="AP98" s="76">
        <f t="shared" si="35"/>
        <v>0</v>
      </c>
      <c r="AQ98" s="698">
        <f t="shared" si="35"/>
        <v>0</v>
      </c>
      <c r="AR98" s="76">
        <f t="shared" si="35"/>
        <v>0</v>
      </c>
      <c r="AS98" s="76">
        <f t="shared" si="35"/>
        <v>0</v>
      </c>
      <c r="AT98" s="76">
        <f t="shared" si="35"/>
        <v>0</v>
      </c>
      <c r="AU98" s="76">
        <f t="shared" si="35"/>
        <v>0</v>
      </c>
      <c r="AV98" s="76">
        <f t="shared" si="35"/>
        <v>0</v>
      </c>
      <c r="AW98" s="76">
        <f t="shared" si="32"/>
        <v>0</v>
      </c>
      <c r="AX98" s="76">
        <f t="shared" si="32"/>
        <v>0</v>
      </c>
      <c r="AY98" s="76">
        <f t="shared" si="32"/>
        <v>0</v>
      </c>
      <c r="AZ98" s="76">
        <f t="shared" si="32"/>
        <v>0</v>
      </c>
      <c r="BA98" s="76">
        <f t="shared" si="32"/>
        <v>0</v>
      </c>
      <c r="BB98" s="76">
        <f t="shared" si="32"/>
        <v>0</v>
      </c>
    </row>
    <row r="99" spans="1:54">
      <c r="A99" s="102">
        <f t="shared" si="18"/>
        <v>42878</v>
      </c>
      <c r="B99" s="106">
        <f t="shared" si="14"/>
        <v>6.5782130166037343</v>
      </c>
      <c r="C99" s="76">
        <f t="shared" si="25"/>
        <v>0</v>
      </c>
      <c r="D99" s="76">
        <f t="shared" si="37"/>
        <v>0.22768829537417073</v>
      </c>
      <c r="E99" s="76">
        <f t="shared" si="37"/>
        <v>0.22768829537417073</v>
      </c>
      <c r="F99" s="76">
        <f t="shared" si="37"/>
        <v>0.22768829537417073</v>
      </c>
      <c r="G99" s="76">
        <f t="shared" si="37"/>
        <v>0.22768829537417073</v>
      </c>
      <c r="H99" s="76">
        <f t="shared" si="37"/>
        <v>0</v>
      </c>
      <c r="I99" s="76">
        <f t="shared" si="37"/>
        <v>0</v>
      </c>
      <c r="J99" s="76">
        <f t="shared" si="37"/>
        <v>1.1384414768708537</v>
      </c>
      <c r="K99" s="76">
        <f t="shared" si="37"/>
        <v>1.2555383144918558E-2</v>
      </c>
      <c r="L99" s="76">
        <f t="shared" si="37"/>
        <v>0</v>
      </c>
      <c r="M99" s="76">
        <f t="shared" si="37"/>
        <v>0.74081639589920367</v>
      </c>
      <c r="N99" s="76">
        <f t="shared" si="37"/>
        <v>0.61963743241113611</v>
      </c>
      <c r="O99" s="76">
        <f t="shared" si="31"/>
        <v>0.89573659630176727</v>
      </c>
      <c r="P99" s="76">
        <f t="shared" si="31"/>
        <v>0.67894481220621772</v>
      </c>
      <c r="Q99" s="76">
        <f t="shared" si="37"/>
        <v>0</v>
      </c>
      <c r="R99" s="76">
        <f t="shared" si="37"/>
        <v>0.13547453574763157</v>
      </c>
      <c r="S99" s="76">
        <f t="shared" si="37"/>
        <v>0</v>
      </c>
      <c r="T99" s="76">
        <f t="shared" si="37"/>
        <v>0</v>
      </c>
      <c r="U99" s="76">
        <f t="shared" si="37"/>
        <v>0</v>
      </c>
      <c r="V99" s="76">
        <f t="shared" si="37"/>
        <v>0</v>
      </c>
      <c r="W99" s="76">
        <f t="shared" si="27"/>
        <v>1.1156726473334364</v>
      </c>
      <c r="X99" s="76">
        <f t="shared" si="37"/>
        <v>0</v>
      </c>
      <c r="Y99" s="76">
        <f t="shared" si="37"/>
        <v>0.18755010158963833</v>
      </c>
      <c r="Z99" s="76">
        <f t="shared" si="37"/>
        <v>0</v>
      </c>
      <c r="AA99" s="76">
        <f t="shared" si="37"/>
        <v>1.4149201212537753E-2</v>
      </c>
      <c r="AB99" s="76">
        <f t="shared" si="37"/>
        <v>0</v>
      </c>
      <c r="AC99" s="76">
        <f t="shared" si="37"/>
        <v>0</v>
      </c>
      <c r="AD99" s="76">
        <f t="shared" si="37"/>
        <v>0</v>
      </c>
      <c r="AE99" s="76">
        <f t="shared" si="37"/>
        <v>3.2526899339167248E-2</v>
      </c>
      <c r="AF99" s="76">
        <f t="shared" si="37"/>
        <v>4.8790349008750872E-2</v>
      </c>
      <c r="AG99" s="76">
        <f t="shared" si="35"/>
        <v>0</v>
      </c>
      <c r="AH99" s="76">
        <f t="shared" si="35"/>
        <v>0</v>
      </c>
      <c r="AI99" s="76">
        <f t="shared" si="35"/>
        <v>4.7164004041792509E-2</v>
      </c>
      <c r="AJ99" s="698">
        <f t="shared" si="35"/>
        <v>0</v>
      </c>
      <c r="AK99" s="76">
        <f t="shared" si="35"/>
        <v>0</v>
      </c>
      <c r="AL99" s="76">
        <f t="shared" si="35"/>
        <v>0</v>
      </c>
      <c r="AM99" s="76">
        <f t="shared" si="35"/>
        <v>0</v>
      </c>
      <c r="AN99" s="76">
        <f t="shared" si="35"/>
        <v>0</v>
      </c>
      <c r="AO99" s="76">
        <f t="shared" si="35"/>
        <v>0</v>
      </c>
      <c r="AP99" s="76">
        <f t="shared" si="35"/>
        <v>0</v>
      </c>
      <c r="AQ99" s="698">
        <f t="shared" si="35"/>
        <v>0</v>
      </c>
      <c r="AR99" s="76">
        <f t="shared" si="35"/>
        <v>0</v>
      </c>
      <c r="AS99" s="76">
        <f t="shared" si="35"/>
        <v>0</v>
      </c>
      <c r="AT99" s="76">
        <f t="shared" si="35"/>
        <v>0</v>
      </c>
      <c r="AU99" s="76">
        <f t="shared" si="35"/>
        <v>0</v>
      </c>
      <c r="AV99" s="76">
        <f t="shared" si="35"/>
        <v>0</v>
      </c>
      <c r="AW99" s="76">
        <f t="shared" si="32"/>
        <v>0</v>
      </c>
      <c r="AX99" s="76">
        <f t="shared" si="32"/>
        <v>0</v>
      </c>
      <c r="AY99" s="76">
        <f t="shared" si="32"/>
        <v>0</v>
      </c>
      <c r="AZ99" s="76">
        <f t="shared" si="32"/>
        <v>0</v>
      </c>
      <c r="BA99" s="76">
        <f t="shared" si="32"/>
        <v>0</v>
      </c>
      <c r="BB99" s="76">
        <f t="shared" si="32"/>
        <v>0</v>
      </c>
    </row>
    <row r="100" spans="1:54">
      <c r="A100" s="102">
        <f t="shared" si="18"/>
        <v>42879</v>
      </c>
      <c r="B100" s="106">
        <f t="shared" si="14"/>
        <v>6.5782130166037343</v>
      </c>
      <c r="C100" s="76">
        <f t="shared" si="25"/>
        <v>0</v>
      </c>
      <c r="D100" s="76">
        <f t="shared" si="37"/>
        <v>0.22768829537417073</v>
      </c>
      <c r="E100" s="76">
        <f t="shared" si="37"/>
        <v>0.22768829537417073</v>
      </c>
      <c r="F100" s="76">
        <f t="shared" si="37"/>
        <v>0.22768829537417073</v>
      </c>
      <c r="G100" s="76">
        <f t="shared" si="37"/>
        <v>0.22768829537417073</v>
      </c>
      <c r="H100" s="76">
        <f t="shared" si="37"/>
        <v>0</v>
      </c>
      <c r="I100" s="76">
        <f t="shared" si="37"/>
        <v>0</v>
      </c>
      <c r="J100" s="76">
        <f t="shared" si="37"/>
        <v>1.1384414768708537</v>
      </c>
      <c r="K100" s="76">
        <f t="shared" si="37"/>
        <v>1.2555383144918558E-2</v>
      </c>
      <c r="L100" s="76">
        <f t="shared" si="37"/>
        <v>0</v>
      </c>
      <c r="M100" s="76">
        <f t="shared" si="37"/>
        <v>0.74081639589920367</v>
      </c>
      <c r="N100" s="76">
        <f t="shared" si="37"/>
        <v>0.61963743241113611</v>
      </c>
      <c r="O100" s="76">
        <f t="shared" si="31"/>
        <v>0.89573659630176727</v>
      </c>
      <c r="P100" s="76">
        <f t="shared" si="31"/>
        <v>0.67894481220621772</v>
      </c>
      <c r="Q100" s="76">
        <f t="shared" si="37"/>
        <v>0</v>
      </c>
      <c r="R100" s="76">
        <f t="shared" si="37"/>
        <v>0.13547453574763157</v>
      </c>
      <c r="S100" s="76">
        <f t="shared" si="37"/>
        <v>0</v>
      </c>
      <c r="T100" s="76">
        <f t="shared" si="37"/>
        <v>0</v>
      </c>
      <c r="U100" s="76">
        <f t="shared" si="37"/>
        <v>0</v>
      </c>
      <c r="V100" s="76">
        <f t="shared" si="37"/>
        <v>0</v>
      </c>
      <c r="W100" s="76">
        <f t="shared" si="27"/>
        <v>1.1156726473334364</v>
      </c>
      <c r="X100" s="76">
        <f t="shared" si="37"/>
        <v>0</v>
      </c>
      <c r="Y100" s="76">
        <f t="shared" si="37"/>
        <v>0.18755010158963833</v>
      </c>
      <c r="Z100" s="76">
        <f t="shared" si="37"/>
        <v>0</v>
      </c>
      <c r="AA100" s="76">
        <f t="shared" si="37"/>
        <v>1.4149201212537753E-2</v>
      </c>
      <c r="AB100" s="76">
        <f t="shared" si="37"/>
        <v>0</v>
      </c>
      <c r="AC100" s="76">
        <f t="shared" si="37"/>
        <v>0</v>
      </c>
      <c r="AD100" s="76">
        <f t="shared" si="37"/>
        <v>0</v>
      </c>
      <c r="AE100" s="76">
        <f t="shared" si="37"/>
        <v>3.2526899339167248E-2</v>
      </c>
      <c r="AF100" s="76">
        <f t="shared" si="37"/>
        <v>4.8790349008750872E-2</v>
      </c>
      <c r="AG100" s="76">
        <f t="shared" si="35"/>
        <v>0</v>
      </c>
      <c r="AH100" s="76">
        <f t="shared" si="35"/>
        <v>0</v>
      </c>
      <c r="AI100" s="76">
        <f t="shared" si="35"/>
        <v>4.7164004041792509E-2</v>
      </c>
      <c r="AJ100" s="698">
        <f t="shared" si="35"/>
        <v>0</v>
      </c>
      <c r="AK100" s="76">
        <f t="shared" si="35"/>
        <v>0</v>
      </c>
      <c r="AL100" s="76">
        <f t="shared" si="35"/>
        <v>0</v>
      </c>
      <c r="AM100" s="76">
        <f t="shared" si="35"/>
        <v>0</v>
      </c>
      <c r="AN100" s="76">
        <f t="shared" si="35"/>
        <v>0</v>
      </c>
      <c r="AO100" s="76">
        <f t="shared" si="35"/>
        <v>0</v>
      </c>
      <c r="AP100" s="76">
        <f t="shared" si="35"/>
        <v>0</v>
      </c>
      <c r="AQ100" s="698">
        <f t="shared" si="35"/>
        <v>0</v>
      </c>
      <c r="AR100" s="76">
        <f t="shared" si="35"/>
        <v>0</v>
      </c>
      <c r="AS100" s="76">
        <f t="shared" si="35"/>
        <v>0</v>
      </c>
      <c r="AT100" s="76">
        <f t="shared" si="35"/>
        <v>0</v>
      </c>
      <c r="AU100" s="76">
        <f t="shared" si="35"/>
        <v>0</v>
      </c>
      <c r="AV100" s="76">
        <f t="shared" si="35"/>
        <v>0</v>
      </c>
      <c r="AW100" s="76">
        <f t="shared" si="32"/>
        <v>0</v>
      </c>
      <c r="AX100" s="76">
        <f t="shared" si="32"/>
        <v>0</v>
      </c>
      <c r="AY100" s="76">
        <f t="shared" si="32"/>
        <v>0</v>
      </c>
      <c r="AZ100" s="76">
        <f t="shared" si="32"/>
        <v>0</v>
      </c>
      <c r="BA100" s="76">
        <f t="shared" si="32"/>
        <v>0</v>
      </c>
      <c r="BB100" s="76">
        <f t="shared" si="32"/>
        <v>0</v>
      </c>
    </row>
    <row r="101" spans="1:54">
      <c r="A101" s="102">
        <f t="shared" si="18"/>
        <v>42880</v>
      </c>
      <c r="B101" s="106">
        <f t="shared" si="14"/>
        <v>6.5782130166037343</v>
      </c>
      <c r="C101" s="76">
        <f t="shared" si="25"/>
        <v>0</v>
      </c>
      <c r="D101" s="76">
        <f t="shared" si="37"/>
        <v>0.22768829537417073</v>
      </c>
      <c r="E101" s="76">
        <f t="shared" si="37"/>
        <v>0.22768829537417073</v>
      </c>
      <c r="F101" s="76">
        <f t="shared" si="37"/>
        <v>0.22768829537417073</v>
      </c>
      <c r="G101" s="76">
        <f t="shared" si="37"/>
        <v>0.22768829537417073</v>
      </c>
      <c r="H101" s="76">
        <f t="shared" si="37"/>
        <v>0</v>
      </c>
      <c r="I101" s="76">
        <f t="shared" si="37"/>
        <v>0</v>
      </c>
      <c r="J101" s="76">
        <f t="shared" si="37"/>
        <v>1.1384414768708537</v>
      </c>
      <c r="K101" s="76">
        <f t="shared" si="37"/>
        <v>1.2555383144918558E-2</v>
      </c>
      <c r="L101" s="76">
        <f t="shared" si="37"/>
        <v>0</v>
      </c>
      <c r="M101" s="76">
        <f t="shared" si="37"/>
        <v>0.74081639589920367</v>
      </c>
      <c r="N101" s="76">
        <f t="shared" si="37"/>
        <v>0.61963743241113611</v>
      </c>
      <c r="O101" s="76">
        <f t="shared" si="31"/>
        <v>0.89573659630176727</v>
      </c>
      <c r="P101" s="76">
        <f t="shared" si="31"/>
        <v>0.67894481220621772</v>
      </c>
      <c r="Q101" s="76">
        <f t="shared" si="37"/>
        <v>0</v>
      </c>
      <c r="R101" s="76">
        <f t="shared" si="37"/>
        <v>0.13547453574763157</v>
      </c>
      <c r="S101" s="76">
        <f t="shared" si="37"/>
        <v>0</v>
      </c>
      <c r="T101" s="76">
        <f t="shared" si="37"/>
        <v>0</v>
      </c>
      <c r="U101" s="76">
        <f t="shared" si="37"/>
        <v>0</v>
      </c>
      <c r="V101" s="76">
        <f t="shared" si="37"/>
        <v>0</v>
      </c>
      <c r="W101" s="76">
        <f t="shared" si="27"/>
        <v>1.1156726473334364</v>
      </c>
      <c r="X101" s="76">
        <f t="shared" si="37"/>
        <v>0</v>
      </c>
      <c r="Y101" s="76">
        <f t="shared" si="37"/>
        <v>0.18755010158963833</v>
      </c>
      <c r="Z101" s="76">
        <f t="shared" si="37"/>
        <v>0</v>
      </c>
      <c r="AA101" s="76">
        <f t="shared" si="37"/>
        <v>1.4149201212537753E-2</v>
      </c>
      <c r="AB101" s="76">
        <f t="shared" si="37"/>
        <v>0</v>
      </c>
      <c r="AC101" s="76">
        <f t="shared" si="37"/>
        <v>0</v>
      </c>
      <c r="AD101" s="76">
        <f t="shared" si="37"/>
        <v>0</v>
      </c>
      <c r="AE101" s="76">
        <f t="shared" si="37"/>
        <v>3.2526899339167248E-2</v>
      </c>
      <c r="AF101" s="76">
        <f t="shared" si="37"/>
        <v>4.8790349008750872E-2</v>
      </c>
      <c r="AG101" s="76">
        <f t="shared" si="35"/>
        <v>0</v>
      </c>
      <c r="AH101" s="76">
        <f t="shared" si="35"/>
        <v>0</v>
      </c>
      <c r="AI101" s="76">
        <f t="shared" si="35"/>
        <v>4.7164004041792509E-2</v>
      </c>
      <c r="AJ101" s="698">
        <f t="shared" si="35"/>
        <v>0</v>
      </c>
      <c r="AK101" s="76">
        <f t="shared" si="35"/>
        <v>0</v>
      </c>
      <c r="AL101" s="76">
        <f t="shared" si="35"/>
        <v>0</v>
      </c>
      <c r="AM101" s="76">
        <f t="shared" si="35"/>
        <v>0</v>
      </c>
      <c r="AN101" s="76">
        <f t="shared" si="35"/>
        <v>0</v>
      </c>
      <c r="AO101" s="76">
        <f t="shared" si="35"/>
        <v>0</v>
      </c>
      <c r="AP101" s="76">
        <f t="shared" si="35"/>
        <v>0</v>
      </c>
      <c r="AQ101" s="698">
        <f t="shared" si="35"/>
        <v>0</v>
      </c>
      <c r="AR101" s="76">
        <f t="shared" si="35"/>
        <v>0</v>
      </c>
      <c r="AS101" s="76">
        <f t="shared" si="35"/>
        <v>0</v>
      </c>
      <c r="AT101" s="76">
        <f t="shared" si="35"/>
        <v>0</v>
      </c>
      <c r="AU101" s="76">
        <f t="shared" si="35"/>
        <v>0</v>
      </c>
      <c r="AV101" s="76">
        <f t="shared" si="35"/>
        <v>0</v>
      </c>
      <c r="AW101" s="76">
        <f t="shared" si="32"/>
        <v>0</v>
      </c>
      <c r="AX101" s="76">
        <f t="shared" si="32"/>
        <v>0</v>
      </c>
      <c r="AY101" s="76">
        <f t="shared" si="32"/>
        <v>0</v>
      </c>
      <c r="AZ101" s="76">
        <f t="shared" si="32"/>
        <v>0</v>
      </c>
      <c r="BA101" s="76">
        <f t="shared" si="32"/>
        <v>0</v>
      </c>
      <c r="BB101" s="76">
        <f t="shared" si="32"/>
        <v>0</v>
      </c>
    </row>
    <row r="102" spans="1:54">
      <c r="A102" s="102">
        <f t="shared" si="18"/>
        <v>42881</v>
      </c>
      <c r="B102" s="106">
        <f t="shared" si="14"/>
        <v>6.5782130166037343</v>
      </c>
      <c r="C102" s="76">
        <f t="shared" si="25"/>
        <v>0</v>
      </c>
      <c r="D102" s="76">
        <f t="shared" si="37"/>
        <v>0.22768829537417073</v>
      </c>
      <c r="E102" s="76">
        <f t="shared" si="37"/>
        <v>0.22768829537417073</v>
      </c>
      <c r="F102" s="76">
        <f t="shared" si="37"/>
        <v>0.22768829537417073</v>
      </c>
      <c r="G102" s="76">
        <f t="shared" si="37"/>
        <v>0.22768829537417073</v>
      </c>
      <c r="H102" s="76">
        <f t="shared" si="37"/>
        <v>0</v>
      </c>
      <c r="I102" s="76">
        <f t="shared" si="37"/>
        <v>0</v>
      </c>
      <c r="J102" s="76">
        <f t="shared" si="37"/>
        <v>1.1384414768708537</v>
      </c>
      <c r="K102" s="76">
        <f t="shared" si="37"/>
        <v>1.2555383144918558E-2</v>
      </c>
      <c r="L102" s="76">
        <f t="shared" si="37"/>
        <v>0</v>
      </c>
      <c r="M102" s="76">
        <f t="shared" si="37"/>
        <v>0.74081639589920367</v>
      </c>
      <c r="N102" s="76">
        <f t="shared" si="37"/>
        <v>0.61963743241113611</v>
      </c>
      <c r="O102" s="76">
        <f t="shared" si="31"/>
        <v>0.89573659630176727</v>
      </c>
      <c r="P102" s="76">
        <f t="shared" si="31"/>
        <v>0.67894481220621772</v>
      </c>
      <c r="Q102" s="76">
        <f t="shared" si="37"/>
        <v>0</v>
      </c>
      <c r="R102" s="76">
        <f t="shared" si="37"/>
        <v>0.13547453574763157</v>
      </c>
      <c r="S102" s="76">
        <f t="shared" si="37"/>
        <v>0</v>
      </c>
      <c r="T102" s="76">
        <f t="shared" si="37"/>
        <v>0</v>
      </c>
      <c r="U102" s="76">
        <f t="shared" si="37"/>
        <v>0</v>
      </c>
      <c r="V102" s="76">
        <f t="shared" si="37"/>
        <v>0</v>
      </c>
      <c r="W102" s="76">
        <f t="shared" si="27"/>
        <v>1.1156726473334364</v>
      </c>
      <c r="X102" s="76">
        <f t="shared" si="37"/>
        <v>0</v>
      </c>
      <c r="Y102" s="76">
        <f t="shared" si="37"/>
        <v>0.18755010158963833</v>
      </c>
      <c r="Z102" s="76">
        <f t="shared" si="37"/>
        <v>0</v>
      </c>
      <c r="AA102" s="76">
        <f t="shared" si="37"/>
        <v>1.4149201212537753E-2</v>
      </c>
      <c r="AB102" s="76">
        <f t="shared" si="37"/>
        <v>0</v>
      </c>
      <c r="AC102" s="76">
        <f t="shared" si="37"/>
        <v>0</v>
      </c>
      <c r="AD102" s="76">
        <f t="shared" si="37"/>
        <v>0</v>
      </c>
      <c r="AE102" s="76">
        <f t="shared" si="37"/>
        <v>3.2526899339167248E-2</v>
      </c>
      <c r="AF102" s="76">
        <f t="shared" si="37"/>
        <v>4.8790349008750872E-2</v>
      </c>
      <c r="AG102" s="76">
        <f t="shared" si="35"/>
        <v>0</v>
      </c>
      <c r="AH102" s="76">
        <f t="shared" si="35"/>
        <v>0</v>
      </c>
      <c r="AI102" s="76">
        <f t="shared" si="35"/>
        <v>4.7164004041792509E-2</v>
      </c>
      <c r="AJ102" s="698">
        <f t="shared" si="35"/>
        <v>0</v>
      </c>
      <c r="AK102" s="76">
        <f t="shared" si="35"/>
        <v>0</v>
      </c>
      <c r="AL102" s="76">
        <f t="shared" si="35"/>
        <v>0</v>
      </c>
      <c r="AM102" s="76">
        <f t="shared" si="35"/>
        <v>0</v>
      </c>
      <c r="AN102" s="76">
        <f t="shared" si="35"/>
        <v>0</v>
      </c>
      <c r="AO102" s="76">
        <f t="shared" si="35"/>
        <v>0</v>
      </c>
      <c r="AP102" s="76">
        <f t="shared" si="35"/>
        <v>0</v>
      </c>
      <c r="AQ102" s="698">
        <f t="shared" si="35"/>
        <v>0</v>
      </c>
      <c r="AR102" s="76">
        <f t="shared" si="35"/>
        <v>0</v>
      </c>
      <c r="AS102" s="76">
        <f t="shared" si="35"/>
        <v>0</v>
      </c>
      <c r="AT102" s="76">
        <f t="shared" si="35"/>
        <v>0</v>
      </c>
      <c r="AU102" s="76">
        <f t="shared" si="35"/>
        <v>0</v>
      </c>
      <c r="AV102" s="76">
        <f t="shared" si="35"/>
        <v>0</v>
      </c>
      <c r="AW102" s="76">
        <f t="shared" si="32"/>
        <v>0</v>
      </c>
      <c r="AX102" s="76">
        <f t="shared" si="32"/>
        <v>0</v>
      </c>
      <c r="AY102" s="76">
        <f t="shared" si="32"/>
        <v>0</v>
      </c>
      <c r="AZ102" s="76">
        <f t="shared" si="32"/>
        <v>0</v>
      </c>
      <c r="BA102" s="76">
        <f t="shared" si="32"/>
        <v>0</v>
      </c>
      <c r="BB102" s="76">
        <f t="shared" si="32"/>
        <v>0</v>
      </c>
    </row>
    <row r="103" spans="1:54">
      <c r="A103" s="102">
        <f t="shared" si="18"/>
        <v>42882</v>
      </c>
      <c r="B103" s="106">
        <f t="shared" si="14"/>
        <v>6.5782130166037343</v>
      </c>
      <c r="C103" s="76">
        <f t="shared" si="25"/>
        <v>0</v>
      </c>
      <c r="D103" s="76">
        <f t="shared" si="37"/>
        <v>0.22768829537417073</v>
      </c>
      <c r="E103" s="76">
        <f t="shared" si="37"/>
        <v>0.22768829537417073</v>
      </c>
      <c r="F103" s="76">
        <f t="shared" si="37"/>
        <v>0.22768829537417073</v>
      </c>
      <c r="G103" s="76">
        <f t="shared" si="37"/>
        <v>0.22768829537417073</v>
      </c>
      <c r="H103" s="76">
        <f t="shared" si="37"/>
        <v>0</v>
      </c>
      <c r="I103" s="76">
        <f t="shared" si="37"/>
        <v>0</v>
      </c>
      <c r="J103" s="76">
        <f t="shared" si="37"/>
        <v>1.1384414768708537</v>
      </c>
      <c r="K103" s="76">
        <f t="shared" si="37"/>
        <v>1.2555383144918558E-2</v>
      </c>
      <c r="L103" s="76">
        <f t="shared" si="37"/>
        <v>0</v>
      </c>
      <c r="M103" s="76">
        <f t="shared" si="37"/>
        <v>0.74081639589920367</v>
      </c>
      <c r="N103" s="76">
        <f t="shared" si="37"/>
        <v>0.61963743241113611</v>
      </c>
      <c r="O103" s="76">
        <f t="shared" si="31"/>
        <v>0.89573659630176727</v>
      </c>
      <c r="P103" s="76">
        <f t="shared" si="31"/>
        <v>0.67894481220621772</v>
      </c>
      <c r="Q103" s="76">
        <f t="shared" si="37"/>
        <v>0</v>
      </c>
      <c r="R103" s="76">
        <f t="shared" si="37"/>
        <v>0.13547453574763157</v>
      </c>
      <c r="S103" s="76">
        <f t="shared" si="37"/>
        <v>0</v>
      </c>
      <c r="T103" s="76">
        <f t="shared" si="37"/>
        <v>0</v>
      </c>
      <c r="U103" s="76">
        <f t="shared" si="37"/>
        <v>0</v>
      </c>
      <c r="V103" s="76">
        <f t="shared" si="37"/>
        <v>0</v>
      </c>
      <c r="W103" s="76">
        <f t="shared" si="27"/>
        <v>1.1156726473334364</v>
      </c>
      <c r="X103" s="76">
        <f t="shared" si="37"/>
        <v>0</v>
      </c>
      <c r="Y103" s="76">
        <f t="shared" si="37"/>
        <v>0.18755010158963833</v>
      </c>
      <c r="Z103" s="76">
        <f t="shared" si="37"/>
        <v>0</v>
      </c>
      <c r="AA103" s="76">
        <f t="shared" si="37"/>
        <v>1.4149201212537753E-2</v>
      </c>
      <c r="AB103" s="76">
        <f t="shared" si="37"/>
        <v>0</v>
      </c>
      <c r="AC103" s="76">
        <f t="shared" si="37"/>
        <v>0</v>
      </c>
      <c r="AD103" s="76">
        <f t="shared" si="37"/>
        <v>0</v>
      </c>
      <c r="AE103" s="76">
        <f t="shared" si="37"/>
        <v>3.2526899339167248E-2</v>
      </c>
      <c r="AF103" s="76">
        <f t="shared" si="37"/>
        <v>4.8790349008750872E-2</v>
      </c>
      <c r="AG103" s="76">
        <f t="shared" si="35"/>
        <v>0</v>
      </c>
      <c r="AH103" s="76">
        <f t="shared" si="35"/>
        <v>0</v>
      </c>
      <c r="AI103" s="76">
        <f t="shared" si="35"/>
        <v>4.7164004041792509E-2</v>
      </c>
      <c r="AJ103" s="698">
        <f t="shared" si="35"/>
        <v>0</v>
      </c>
      <c r="AK103" s="76">
        <f t="shared" si="35"/>
        <v>0</v>
      </c>
      <c r="AL103" s="76">
        <f t="shared" si="35"/>
        <v>0</v>
      </c>
      <c r="AM103" s="76">
        <f t="shared" si="35"/>
        <v>0</v>
      </c>
      <c r="AN103" s="76">
        <f t="shared" si="35"/>
        <v>0</v>
      </c>
      <c r="AO103" s="76">
        <f t="shared" si="35"/>
        <v>0</v>
      </c>
      <c r="AP103" s="76">
        <f t="shared" si="35"/>
        <v>0</v>
      </c>
      <c r="AQ103" s="698">
        <f t="shared" si="35"/>
        <v>0</v>
      </c>
      <c r="AR103" s="76">
        <f t="shared" si="35"/>
        <v>0</v>
      </c>
      <c r="AS103" s="76">
        <f t="shared" si="35"/>
        <v>0</v>
      </c>
      <c r="AT103" s="76">
        <f t="shared" si="35"/>
        <v>0</v>
      </c>
      <c r="AU103" s="76">
        <f t="shared" si="35"/>
        <v>0</v>
      </c>
      <c r="AV103" s="76">
        <f t="shared" si="35"/>
        <v>0</v>
      </c>
      <c r="AW103" s="76">
        <f t="shared" si="32"/>
        <v>0</v>
      </c>
      <c r="AX103" s="76">
        <f t="shared" si="32"/>
        <v>0</v>
      </c>
      <c r="AY103" s="76">
        <f t="shared" si="32"/>
        <v>0</v>
      </c>
      <c r="AZ103" s="76">
        <f t="shared" si="32"/>
        <v>0</v>
      </c>
      <c r="BA103" s="76">
        <f t="shared" si="32"/>
        <v>0</v>
      </c>
      <c r="BB103" s="76">
        <f t="shared" si="32"/>
        <v>0</v>
      </c>
    </row>
    <row r="104" spans="1:54">
      <c r="A104" s="102">
        <f t="shared" si="18"/>
        <v>42883</v>
      </c>
      <c r="B104" s="106">
        <f t="shared" si="14"/>
        <v>6.5782130166037343</v>
      </c>
      <c r="C104" s="76">
        <f t="shared" si="25"/>
        <v>0</v>
      </c>
      <c r="D104" s="76">
        <f t="shared" si="37"/>
        <v>0.22768829537417073</v>
      </c>
      <c r="E104" s="76">
        <f t="shared" si="37"/>
        <v>0.22768829537417073</v>
      </c>
      <c r="F104" s="76">
        <f t="shared" si="37"/>
        <v>0.22768829537417073</v>
      </c>
      <c r="G104" s="76">
        <f t="shared" si="37"/>
        <v>0.22768829537417073</v>
      </c>
      <c r="H104" s="76">
        <f t="shared" si="37"/>
        <v>0</v>
      </c>
      <c r="I104" s="76">
        <f t="shared" si="37"/>
        <v>0</v>
      </c>
      <c r="J104" s="76">
        <f t="shared" si="37"/>
        <v>1.1384414768708537</v>
      </c>
      <c r="K104" s="76">
        <f t="shared" si="37"/>
        <v>1.2555383144918558E-2</v>
      </c>
      <c r="L104" s="76">
        <f t="shared" si="37"/>
        <v>0</v>
      </c>
      <c r="M104" s="76">
        <f t="shared" si="37"/>
        <v>0.74081639589920367</v>
      </c>
      <c r="N104" s="76">
        <f t="shared" si="37"/>
        <v>0.61963743241113611</v>
      </c>
      <c r="O104" s="76">
        <f t="shared" si="31"/>
        <v>0.89573659630176727</v>
      </c>
      <c r="P104" s="76">
        <f t="shared" si="31"/>
        <v>0.67894481220621772</v>
      </c>
      <c r="Q104" s="76">
        <f t="shared" si="37"/>
        <v>0</v>
      </c>
      <c r="R104" s="76">
        <f t="shared" si="37"/>
        <v>0.13547453574763157</v>
      </c>
      <c r="S104" s="76">
        <f t="shared" si="37"/>
        <v>0</v>
      </c>
      <c r="T104" s="76">
        <f t="shared" si="37"/>
        <v>0</v>
      </c>
      <c r="U104" s="76">
        <f t="shared" si="37"/>
        <v>0</v>
      </c>
      <c r="V104" s="76">
        <f t="shared" si="37"/>
        <v>0</v>
      </c>
      <c r="W104" s="76">
        <f t="shared" si="27"/>
        <v>1.1156726473334364</v>
      </c>
      <c r="X104" s="76">
        <f t="shared" si="37"/>
        <v>0</v>
      </c>
      <c r="Y104" s="76">
        <f t="shared" si="37"/>
        <v>0.18755010158963833</v>
      </c>
      <c r="Z104" s="76">
        <f t="shared" si="37"/>
        <v>0</v>
      </c>
      <c r="AA104" s="76">
        <f t="shared" si="37"/>
        <v>1.4149201212537753E-2</v>
      </c>
      <c r="AB104" s="76">
        <f t="shared" si="37"/>
        <v>0</v>
      </c>
      <c r="AC104" s="76">
        <f t="shared" si="37"/>
        <v>0</v>
      </c>
      <c r="AD104" s="76">
        <f t="shared" si="37"/>
        <v>0</v>
      </c>
      <c r="AE104" s="76">
        <f t="shared" si="37"/>
        <v>3.2526899339167248E-2</v>
      </c>
      <c r="AF104" s="76">
        <f t="shared" si="37"/>
        <v>4.8790349008750872E-2</v>
      </c>
      <c r="AG104" s="76">
        <f t="shared" si="35"/>
        <v>0</v>
      </c>
      <c r="AH104" s="76">
        <f t="shared" si="35"/>
        <v>0</v>
      </c>
      <c r="AI104" s="76">
        <f t="shared" si="35"/>
        <v>4.7164004041792509E-2</v>
      </c>
      <c r="AJ104" s="698">
        <f t="shared" si="35"/>
        <v>0</v>
      </c>
      <c r="AK104" s="76">
        <f t="shared" si="35"/>
        <v>0</v>
      </c>
      <c r="AL104" s="76">
        <f t="shared" si="35"/>
        <v>0</v>
      </c>
      <c r="AM104" s="76">
        <f t="shared" si="35"/>
        <v>0</v>
      </c>
      <c r="AN104" s="76">
        <f t="shared" si="35"/>
        <v>0</v>
      </c>
      <c r="AO104" s="76">
        <f t="shared" si="35"/>
        <v>0</v>
      </c>
      <c r="AP104" s="76">
        <f t="shared" si="35"/>
        <v>0</v>
      </c>
      <c r="AQ104" s="698">
        <f t="shared" si="35"/>
        <v>0</v>
      </c>
      <c r="AR104" s="76">
        <f t="shared" si="35"/>
        <v>0</v>
      </c>
      <c r="AS104" s="76">
        <f t="shared" si="35"/>
        <v>0</v>
      </c>
      <c r="AT104" s="76">
        <f t="shared" si="35"/>
        <v>0</v>
      </c>
      <c r="AU104" s="76">
        <f t="shared" si="35"/>
        <v>0</v>
      </c>
      <c r="AV104" s="76">
        <f t="shared" si="35"/>
        <v>0</v>
      </c>
      <c r="AW104" s="76">
        <f t="shared" si="32"/>
        <v>0</v>
      </c>
      <c r="AX104" s="76">
        <f t="shared" si="32"/>
        <v>0</v>
      </c>
      <c r="AY104" s="76">
        <f t="shared" si="32"/>
        <v>0</v>
      </c>
      <c r="AZ104" s="76">
        <f t="shared" si="32"/>
        <v>0</v>
      </c>
      <c r="BA104" s="76">
        <f t="shared" si="32"/>
        <v>0</v>
      </c>
      <c r="BB104" s="76">
        <f t="shared" si="32"/>
        <v>0</v>
      </c>
    </row>
    <row r="105" spans="1:54">
      <c r="A105" s="102">
        <f t="shared" si="18"/>
        <v>42884</v>
      </c>
      <c r="B105" s="106">
        <f t="shared" si="14"/>
        <v>6.5782130166037343</v>
      </c>
      <c r="C105" s="76">
        <f t="shared" si="25"/>
        <v>0</v>
      </c>
      <c r="D105" s="76">
        <f t="shared" si="37"/>
        <v>0.22768829537417073</v>
      </c>
      <c r="E105" s="76">
        <f t="shared" si="37"/>
        <v>0.22768829537417073</v>
      </c>
      <c r="F105" s="76">
        <f t="shared" si="37"/>
        <v>0.22768829537417073</v>
      </c>
      <c r="G105" s="76">
        <f t="shared" si="37"/>
        <v>0.22768829537417073</v>
      </c>
      <c r="H105" s="76">
        <f t="shared" si="37"/>
        <v>0</v>
      </c>
      <c r="I105" s="76">
        <f t="shared" si="37"/>
        <v>0</v>
      </c>
      <c r="J105" s="76">
        <f t="shared" si="37"/>
        <v>1.1384414768708537</v>
      </c>
      <c r="K105" s="76">
        <f t="shared" si="37"/>
        <v>1.2555383144918558E-2</v>
      </c>
      <c r="L105" s="76">
        <f t="shared" si="37"/>
        <v>0</v>
      </c>
      <c r="M105" s="76">
        <f t="shared" si="37"/>
        <v>0.74081639589920367</v>
      </c>
      <c r="N105" s="76">
        <f t="shared" si="37"/>
        <v>0.61963743241113611</v>
      </c>
      <c r="O105" s="76">
        <f t="shared" si="31"/>
        <v>0.89573659630176727</v>
      </c>
      <c r="P105" s="76">
        <f t="shared" si="31"/>
        <v>0.67894481220621772</v>
      </c>
      <c r="Q105" s="76">
        <f t="shared" si="37"/>
        <v>0</v>
      </c>
      <c r="R105" s="76">
        <f t="shared" si="37"/>
        <v>0.13547453574763157</v>
      </c>
      <c r="S105" s="76">
        <f t="shared" si="37"/>
        <v>0</v>
      </c>
      <c r="T105" s="76">
        <f t="shared" si="37"/>
        <v>0</v>
      </c>
      <c r="U105" s="76">
        <f t="shared" si="37"/>
        <v>0</v>
      </c>
      <c r="V105" s="76">
        <f t="shared" si="37"/>
        <v>0</v>
      </c>
      <c r="W105" s="76">
        <f t="shared" si="27"/>
        <v>1.1156726473334364</v>
      </c>
      <c r="X105" s="76">
        <f t="shared" si="37"/>
        <v>0</v>
      </c>
      <c r="Y105" s="76">
        <f t="shared" si="37"/>
        <v>0.18755010158963833</v>
      </c>
      <c r="Z105" s="76">
        <f t="shared" si="37"/>
        <v>0</v>
      </c>
      <c r="AA105" s="76">
        <f>AA$25/1.98347/31</f>
        <v>1.4149201212537753E-2</v>
      </c>
      <c r="AB105" s="76">
        <f>AB$25/1.98347/31</f>
        <v>0</v>
      </c>
      <c r="AC105" s="76">
        <f t="shared" si="37"/>
        <v>0</v>
      </c>
      <c r="AD105" s="76">
        <f t="shared" si="37"/>
        <v>0</v>
      </c>
      <c r="AE105" s="76">
        <f t="shared" si="37"/>
        <v>3.2526899339167248E-2</v>
      </c>
      <c r="AF105" s="76">
        <f t="shared" si="37"/>
        <v>4.8790349008750872E-2</v>
      </c>
      <c r="AG105" s="76">
        <f t="shared" si="35"/>
        <v>0</v>
      </c>
      <c r="AH105" s="76">
        <f t="shared" si="35"/>
        <v>0</v>
      </c>
      <c r="AI105" s="76">
        <f t="shared" si="35"/>
        <v>4.7164004041792509E-2</v>
      </c>
      <c r="AJ105" s="698">
        <f t="shared" si="35"/>
        <v>0</v>
      </c>
      <c r="AK105" s="76">
        <f t="shared" si="35"/>
        <v>0</v>
      </c>
      <c r="AL105" s="76">
        <f t="shared" si="35"/>
        <v>0</v>
      </c>
      <c r="AM105" s="76">
        <f t="shared" si="35"/>
        <v>0</v>
      </c>
      <c r="AN105" s="76">
        <f t="shared" si="35"/>
        <v>0</v>
      </c>
      <c r="AO105" s="76">
        <f t="shared" si="35"/>
        <v>0</v>
      </c>
      <c r="AP105" s="76">
        <f t="shared" si="35"/>
        <v>0</v>
      </c>
      <c r="AQ105" s="698">
        <f t="shared" si="35"/>
        <v>0</v>
      </c>
      <c r="AR105" s="76">
        <f t="shared" si="35"/>
        <v>0</v>
      </c>
      <c r="AS105" s="76">
        <f t="shared" si="35"/>
        <v>0</v>
      </c>
      <c r="AT105" s="76">
        <f t="shared" si="35"/>
        <v>0</v>
      </c>
      <c r="AU105" s="76">
        <f t="shared" si="35"/>
        <v>0</v>
      </c>
      <c r="AV105" s="76">
        <f t="shared" si="35"/>
        <v>0</v>
      </c>
      <c r="AW105" s="76">
        <f t="shared" si="32"/>
        <v>0</v>
      </c>
      <c r="AX105" s="76">
        <f t="shared" si="32"/>
        <v>0</v>
      </c>
      <c r="AY105" s="76">
        <f t="shared" si="32"/>
        <v>0</v>
      </c>
      <c r="AZ105" s="76">
        <f t="shared" si="32"/>
        <v>0</v>
      </c>
      <c r="BA105" s="76">
        <f t="shared" si="32"/>
        <v>0</v>
      </c>
      <c r="BB105" s="76">
        <f t="shared" si="32"/>
        <v>0</v>
      </c>
    </row>
    <row r="106" spans="1:54">
      <c r="A106" s="102">
        <f t="shared" si="18"/>
        <v>42885</v>
      </c>
      <c r="B106" s="106">
        <f t="shared" si="14"/>
        <v>6.5782130166037343</v>
      </c>
      <c r="C106" s="76">
        <f t="shared" si="25"/>
        <v>0</v>
      </c>
      <c r="D106" s="76">
        <f t="shared" si="37"/>
        <v>0.22768829537417073</v>
      </c>
      <c r="E106" s="76">
        <f t="shared" si="37"/>
        <v>0.22768829537417073</v>
      </c>
      <c r="F106" s="76">
        <f t="shared" si="37"/>
        <v>0.22768829537417073</v>
      </c>
      <c r="G106" s="76">
        <f t="shared" si="37"/>
        <v>0.22768829537417073</v>
      </c>
      <c r="H106" s="76">
        <f t="shared" si="37"/>
        <v>0</v>
      </c>
      <c r="I106" s="76">
        <f t="shared" si="37"/>
        <v>0</v>
      </c>
      <c r="J106" s="76">
        <f t="shared" si="37"/>
        <v>1.1384414768708537</v>
      </c>
      <c r="K106" s="76">
        <f t="shared" si="37"/>
        <v>1.2555383144918558E-2</v>
      </c>
      <c r="L106" s="76">
        <f t="shared" si="37"/>
        <v>0</v>
      </c>
      <c r="M106" s="76">
        <f t="shared" si="37"/>
        <v>0.74081639589920367</v>
      </c>
      <c r="N106" s="76">
        <f t="shared" si="37"/>
        <v>0.61963743241113611</v>
      </c>
      <c r="O106" s="76">
        <f t="shared" si="31"/>
        <v>0.89573659630176727</v>
      </c>
      <c r="P106" s="76">
        <f t="shared" si="31"/>
        <v>0.67894481220621772</v>
      </c>
      <c r="Q106" s="76">
        <f t="shared" si="37"/>
        <v>0</v>
      </c>
      <c r="R106" s="76">
        <f t="shared" si="37"/>
        <v>0.13547453574763157</v>
      </c>
      <c r="S106" s="76">
        <f t="shared" si="37"/>
        <v>0</v>
      </c>
      <c r="T106" s="76">
        <f t="shared" si="37"/>
        <v>0</v>
      </c>
      <c r="U106" s="76">
        <f t="shared" si="37"/>
        <v>0</v>
      </c>
      <c r="V106" s="76">
        <f t="shared" si="37"/>
        <v>0</v>
      </c>
      <c r="W106" s="76">
        <f t="shared" si="27"/>
        <v>1.1156726473334364</v>
      </c>
      <c r="X106" s="76">
        <f t="shared" si="37"/>
        <v>0</v>
      </c>
      <c r="Y106" s="76">
        <f t="shared" si="37"/>
        <v>0.18755010158963833</v>
      </c>
      <c r="Z106" s="76">
        <f t="shared" si="37"/>
        <v>0</v>
      </c>
      <c r="AA106" s="76">
        <f t="shared" si="37"/>
        <v>1.4149201212537753E-2</v>
      </c>
      <c r="AB106" s="76">
        <f t="shared" ref="AB106" si="38">AB$25/1.98347/31</f>
        <v>0</v>
      </c>
      <c r="AC106" s="76">
        <f t="shared" si="37"/>
        <v>0</v>
      </c>
      <c r="AD106" s="76">
        <f t="shared" si="37"/>
        <v>0</v>
      </c>
      <c r="AE106" s="76">
        <f t="shared" si="37"/>
        <v>3.2526899339167248E-2</v>
      </c>
      <c r="AF106" s="76">
        <f t="shared" si="37"/>
        <v>4.8790349008750872E-2</v>
      </c>
      <c r="AG106" s="76">
        <f t="shared" si="35"/>
        <v>0</v>
      </c>
      <c r="AH106" s="76">
        <f t="shared" si="35"/>
        <v>0</v>
      </c>
      <c r="AI106" s="76">
        <f t="shared" si="35"/>
        <v>4.7164004041792509E-2</v>
      </c>
      <c r="AJ106" s="698">
        <f t="shared" si="35"/>
        <v>0</v>
      </c>
      <c r="AK106" s="76">
        <f t="shared" si="35"/>
        <v>0</v>
      </c>
      <c r="AL106" s="76">
        <f t="shared" si="35"/>
        <v>0</v>
      </c>
      <c r="AM106" s="76">
        <f t="shared" si="35"/>
        <v>0</v>
      </c>
      <c r="AN106" s="76">
        <f t="shared" si="35"/>
        <v>0</v>
      </c>
      <c r="AO106" s="76">
        <f t="shared" si="35"/>
        <v>0</v>
      </c>
      <c r="AP106" s="76">
        <f t="shared" si="35"/>
        <v>0</v>
      </c>
      <c r="AQ106" s="698">
        <f t="shared" si="35"/>
        <v>0</v>
      </c>
      <c r="AR106" s="76">
        <f t="shared" si="35"/>
        <v>0</v>
      </c>
      <c r="AS106" s="76">
        <f t="shared" si="35"/>
        <v>0</v>
      </c>
      <c r="AT106" s="76">
        <f t="shared" si="35"/>
        <v>0</v>
      </c>
      <c r="AU106" s="76">
        <f t="shared" si="35"/>
        <v>0</v>
      </c>
      <c r="AV106" s="76">
        <f t="shared" si="35"/>
        <v>0</v>
      </c>
      <c r="AW106" s="76">
        <f t="shared" si="32"/>
        <v>0</v>
      </c>
      <c r="AX106" s="76">
        <f t="shared" si="32"/>
        <v>0</v>
      </c>
      <c r="AY106" s="76">
        <f t="shared" si="32"/>
        <v>0</v>
      </c>
      <c r="AZ106" s="76">
        <f t="shared" si="32"/>
        <v>0</v>
      </c>
      <c r="BA106" s="76">
        <f t="shared" si="32"/>
        <v>0</v>
      </c>
      <c r="BB106" s="76">
        <f t="shared" si="32"/>
        <v>0</v>
      </c>
    </row>
    <row r="107" spans="1:54">
      <c r="A107" s="102">
        <f t="shared" si="18"/>
        <v>42886</v>
      </c>
      <c r="B107" s="106">
        <f t="shared" si="14"/>
        <v>6.5782130166037343</v>
      </c>
      <c r="C107" s="76">
        <f t="shared" si="25"/>
        <v>0</v>
      </c>
      <c r="D107" s="76">
        <f t="shared" ref="D107:AI107" si="39">D$25/1.98347/31</f>
        <v>0.22768829537417073</v>
      </c>
      <c r="E107" s="76">
        <f t="shared" si="39"/>
        <v>0.22768829537417073</v>
      </c>
      <c r="F107" s="76">
        <f t="shared" si="39"/>
        <v>0.22768829537417073</v>
      </c>
      <c r="G107" s="76">
        <f t="shared" si="39"/>
        <v>0.22768829537417073</v>
      </c>
      <c r="H107" s="76">
        <f t="shared" si="39"/>
        <v>0</v>
      </c>
      <c r="I107" s="76">
        <f t="shared" si="39"/>
        <v>0</v>
      </c>
      <c r="J107" s="76">
        <f t="shared" si="39"/>
        <v>1.1384414768708537</v>
      </c>
      <c r="K107" s="76">
        <f t="shared" si="39"/>
        <v>1.2555383144918558E-2</v>
      </c>
      <c r="L107" s="76">
        <f t="shared" si="39"/>
        <v>0</v>
      </c>
      <c r="M107" s="76">
        <f t="shared" si="39"/>
        <v>0.74081639589920367</v>
      </c>
      <c r="N107" s="76">
        <f t="shared" si="39"/>
        <v>0.61963743241113611</v>
      </c>
      <c r="O107" s="76">
        <f t="shared" si="31"/>
        <v>0.89573659630176727</v>
      </c>
      <c r="P107" s="76">
        <f t="shared" si="31"/>
        <v>0.67894481220621772</v>
      </c>
      <c r="Q107" s="76">
        <f t="shared" si="39"/>
        <v>0</v>
      </c>
      <c r="R107" s="76">
        <f t="shared" si="39"/>
        <v>0.13547453574763157</v>
      </c>
      <c r="S107" s="76">
        <f t="shared" si="39"/>
        <v>0</v>
      </c>
      <c r="T107" s="76">
        <f t="shared" si="39"/>
        <v>0</v>
      </c>
      <c r="U107" s="76">
        <f t="shared" si="39"/>
        <v>0</v>
      </c>
      <c r="V107" s="76">
        <f t="shared" si="39"/>
        <v>0</v>
      </c>
      <c r="W107" s="76">
        <f t="shared" si="39"/>
        <v>1.1156726473334364</v>
      </c>
      <c r="X107" s="76">
        <f t="shared" si="39"/>
        <v>0</v>
      </c>
      <c r="Y107" s="76">
        <f t="shared" si="39"/>
        <v>0.18755010158963833</v>
      </c>
      <c r="Z107" s="76">
        <f t="shared" si="39"/>
        <v>0</v>
      </c>
      <c r="AA107" s="76">
        <f t="shared" si="39"/>
        <v>1.4149201212537753E-2</v>
      </c>
      <c r="AB107" s="76">
        <f t="shared" si="39"/>
        <v>0</v>
      </c>
      <c r="AC107" s="76">
        <f t="shared" si="39"/>
        <v>0</v>
      </c>
      <c r="AD107" s="76">
        <f t="shared" si="39"/>
        <v>0</v>
      </c>
      <c r="AE107" s="76">
        <f t="shared" si="39"/>
        <v>3.2526899339167248E-2</v>
      </c>
      <c r="AF107" s="76">
        <f t="shared" si="39"/>
        <v>4.8790349008750872E-2</v>
      </c>
      <c r="AG107" s="76">
        <f t="shared" si="39"/>
        <v>0</v>
      </c>
      <c r="AH107" s="76">
        <f t="shared" si="39"/>
        <v>0</v>
      </c>
      <c r="AI107" s="76">
        <f t="shared" si="39"/>
        <v>4.7164004041792509E-2</v>
      </c>
      <c r="AJ107" s="698">
        <f t="shared" si="35"/>
        <v>0</v>
      </c>
      <c r="AK107" s="76">
        <f t="shared" si="35"/>
        <v>0</v>
      </c>
      <c r="AL107" s="76">
        <f t="shared" si="35"/>
        <v>0</v>
      </c>
      <c r="AM107" s="76">
        <f t="shared" si="35"/>
        <v>0</v>
      </c>
      <c r="AN107" s="76">
        <f t="shared" si="35"/>
        <v>0</v>
      </c>
      <c r="AO107" s="76">
        <f t="shared" si="35"/>
        <v>0</v>
      </c>
      <c r="AP107" s="76">
        <f t="shared" si="35"/>
        <v>0</v>
      </c>
      <c r="AQ107" s="698">
        <f t="shared" si="35"/>
        <v>0</v>
      </c>
      <c r="AR107" s="76">
        <f t="shared" si="35"/>
        <v>0</v>
      </c>
      <c r="AS107" s="76">
        <f t="shared" si="35"/>
        <v>0</v>
      </c>
      <c r="AT107" s="76">
        <f t="shared" si="35"/>
        <v>0</v>
      </c>
      <c r="AU107" s="76">
        <f t="shared" si="35"/>
        <v>0</v>
      </c>
      <c r="AV107" s="76">
        <f t="shared" si="35"/>
        <v>0</v>
      </c>
      <c r="AW107" s="76">
        <f t="shared" si="32"/>
        <v>0</v>
      </c>
      <c r="AX107" s="76">
        <f t="shared" si="32"/>
        <v>0</v>
      </c>
      <c r="AY107" s="76">
        <f t="shared" si="32"/>
        <v>0</v>
      </c>
      <c r="AZ107" s="76">
        <f t="shared" si="32"/>
        <v>0</v>
      </c>
      <c r="BA107" s="76">
        <f t="shared" si="32"/>
        <v>0</v>
      </c>
      <c r="BB107" s="76">
        <f t="shared" si="32"/>
        <v>0</v>
      </c>
    </row>
    <row r="108" spans="1:54">
      <c r="A108" s="102">
        <f t="shared" si="18"/>
        <v>42887</v>
      </c>
      <c r="B108" s="106">
        <f t="shared" si="14"/>
        <v>9.8493885295298966</v>
      </c>
      <c r="C108" s="76">
        <f t="shared" ref="C108:C137" si="40">C$26/1.98347/30</f>
        <v>7.0919482859164329E-2</v>
      </c>
      <c r="D108" s="76">
        <f t="shared" ref="D108:AG118" si="41">D$26/1.98347/30</f>
        <v>0.33611129317139488</v>
      </c>
      <c r="E108" s="76">
        <f t="shared" si="41"/>
        <v>0.33611129317139488</v>
      </c>
      <c r="F108" s="76">
        <f t="shared" si="41"/>
        <v>0.33611129317139488</v>
      </c>
      <c r="G108" s="76">
        <f t="shared" si="41"/>
        <v>0.33611129317139488</v>
      </c>
      <c r="H108" s="76">
        <f t="shared" si="41"/>
        <v>0</v>
      </c>
      <c r="I108" s="76">
        <f t="shared" si="41"/>
        <v>0</v>
      </c>
      <c r="J108" s="76">
        <f t="shared" si="41"/>
        <v>2.1006955823212179</v>
      </c>
      <c r="K108" s="76">
        <f t="shared" si="41"/>
        <v>1.4688063511589957E-2</v>
      </c>
      <c r="L108" s="76">
        <f t="shared" si="41"/>
        <v>0</v>
      </c>
      <c r="M108" s="76">
        <f t="shared" si="41"/>
        <v>1.4423039756924314</v>
      </c>
      <c r="N108" s="76">
        <f t="shared" si="41"/>
        <v>0.46887525397409585</v>
      </c>
      <c r="O108" s="76">
        <f>O$26/1.98347/30</f>
        <v>0.65709757815007708</v>
      </c>
      <c r="P108" s="76">
        <f>P$26/1.98347/30</f>
        <v>0.49744471389366451</v>
      </c>
      <c r="Q108" s="76">
        <f t="shared" si="41"/>
        <v>0</v>
      </c>
      <c r="R108" s="76">
        <f t="shared" si="41"/>
        <v>0.13999035360588596</v>
      </c>
      <c r="S108" s="76">
        <f t="shared" si="41"/>
        <v>0</v>
      </c>
      <c r="T108" s="76">
        <f t="shared" si="41"/>
        <v>0</v>
      </c>
      <c r="U108" s="76">
        <f t="shared" si="41"/>
        <v>0</v>
      </c>
      <c r="V108" s="76">
        <f t="shared" si="41"/>
        <v>0</v>
      </c>
      <c r="W108" s="76">
        <f t="shared" ref="W108:W137" si="42">W$26/1.98347/30</f>
        <v>1.5847647473031268</v>
      </c>
      <c r="X108" s="76">
        <f t="shared" si="41"/>
        <v>0</v>
      </c>
      <c r="Y108" s="76">
        <f t="shared" si="41"/>
        <v>0.22237123156219488</v>
      </c>
      <c r="Z108" s="76">
        <f t="shared" si="41"/>
        <v>0</v>
      </c>
      <c r="AA108" s="76">
        <f t="shared" si="41"/>
        <v>3.7476409188610532E-2</v>
      </c>
      <c r="AB108" s="76">
        <f t="shared" si="41"/>
        <v>0</v>
      </c>
      <c r="AC108" s="76">
        <f t="shared" si="41"/>
        <v>0</v>
      </c>
      <c r="AD108" s="76">
        <f t="shared" si="41"/>
        <v>0</v>
      </c>
      <c r="AE108" s="76">
        <f t="shared" si="41"/>
        <v>8.4027823292848719E-2</v>
      </c>
      <c r="AF108" s="76">
        <f t="shared" si="41"/>
        <v>5.0416693975709234E-2</v>
      </c>
      <c r="AG108" s="76">
        <f t="shared" si="41"/>
        <v>1.0755561381484637</v>
      </c>
      <c r="AH108" s="76">
        <f t="shared" ref="AG108:AW123" si="43">AH$26/1.98347/30</f>
        <v>0</v>
      </c>
      <c r="AI108" s="76">
        <f t="shared" si="43"/>
        <v>5.8315309365237017E-2</v>
      </c>
      <c r="AJ108" s="698">
        <f>AJ$26/1.98347/30</f>
        <v>0</v>
      </c>
      <c r="AK108" s="76">
        <f t="shared" si="43"/>
        <v>0</v>
      </c>
      <c r="AL108" s="76">
        <f t="shared" si="43"/>
        <v>0</v>
      </c>
      <c r="AM108" s="76">
        <f t="shared" si="43"/>
        <v>0</v>
      </c>
      <c r="AN108" s="76">
        <f t="shared" si="43"/>
        <v>0</v>
      </c>
      <c r="AO108" s="76">
        <f t="shared" si="43"/>
        <v>0</v>
      </c>
      <c r="AP108" s="76">
        <f t="shared" si="43"/>
        <v>0</v>
      </c>
      <c r="AQ108" s="698">
        <f t="shared" si="43"/>
        <v>0</v>
      </c>
      <c r="AR108" s="76">
        <f t="shared" si="43"/>
        <v>0</v>
      </c>
      <c r="AS108" s="76">
        <f t="shared" si="43"/>
        <v>0</v>
      </c>
      <c r="AT108" s="76">
        <f t="shared" si="43"/>
        <v>0</v>
      </c>
      <c r="AU108" s="76">
        <f t="shared" si="43"/>
        <v>0</v>
      </c>
      <c r="AV108" s="76">
        <f t="shared" si="43"/>
        <v>0</v>
      </c>
      <c r="AW108" s="76">
        <f t="shared" si="43"/>
        <v>0</v>
      </c>
      <c r="AX108" s="76">
        <f t="shared" ref="AX108:BB123" si="44">AX$26/1.98347/30</f>
        <v>0</v>
      </c>
      <c r="AY108" s="76">
        <f t="shared" si="44"/>
        <v>0</v>
      </c>
      <c r="AZ108" s="76">
        <f t="shared" si="44"/>
        <v>0</v>
      </c>
      <c r="BA108" s="76">
        <f t="shared" si="44"/>
        <v>0</v>
      </c>
      <c r="BB108" s="76">
        <f t="shared" si="44"/>
        <v>0</v>
      </c>
    </row>
    <row r="109" spans="1:54">
      <c r="A109" s="102">
        <f t="shared" si="18"/>
        <v>42888</v>
      </c>
      <c r="B109" s="106">
        <f t="shared" si="14"/>
        <v>9.8493885295298966</v>
      </c>
      <c r="C109" s="76">
        <f t="shared" si="40"/>
        <v>7.0919482859164329E-2</v>
      </c>
      <c r="D109" s="76">
        <f t="shared" ref="D109:T124" si="45">D$26/1.98347/30</f>
        <v>0.33611129317139488</v>
      </c>
      <c r="E109" s="76">
        <f t="shared" si="45"/>
        <v>0.33611129317139488</v>
      </c>
      <c r="F109" s="76">
        <f t="shared" si="45"/>
        <v>0.33611129317139488</v>
      </c>
      <c r="G109" s="76">
        <f t="shared" si="45"/>
        <v>0.33611129317139488</v>
      </c>
      <c r="H109" s="76">
        <f t="shared" si="45"/>
        <v>0</v>
      </c>
      <c r="I109" s="76">
        <f t="shared" si="45"/>
        <v>0</v>
      </c>
      <c r="J109" s="76">
        <f t="shared" si="45"/>
        <v>2.1006955823212179</v>
      </c>
      <c r="K109" s="76">
        <f t="shared" si="45"/>
        <v>1.4688063511589957E-2</v>
      </c>
      <c r="L109" s="76">
        <f t="shared" si="45"/>
        <v>0</v>
      </c>
      <c r="M109" s="76">
        <f t="shared" si="45"/>
        <v>1.4423039756924314</v>
      </c>
      <c r="N109" s="76">
        <f t="shared" si="45"/>
        <v>0.46887525397409585</v>
      </c>
      <c r="O109" s="76">
        <f t="shared" si="45"/>
        <v>0.65709757815007708</v>
      </c>
      <c r="P109" s="76">
        <f t="shared" si="45"/>
        <v>0.49744471389366451</v>
      </c>
      <c r="Q109" s="76">
        <f t="shared" si="45"/>
        <v>0</v>
      </c>
      <c r="R109" s="76">
        <f t="shared" si="45"/>
        <v>0.13999035360588596</v>
      </c>
      <c r="S109" s="76">
        <f t="shared" si="45"/>
        <v>0</v>
      </c>
      <c r="T109" s="76">
        <f t="shared" si="45"/>
        <v>0</v>
      </c>
      <c r="U109" s="76">
        <f t="shared" si="41"/>
        <v>0</v>
      </c>
      <c r="V109" s="76">
        <f t="shared" si="41"/>
        <v>0</v>
      </c>
      <c r="W109" s="76">
        <f t="shared" si="42"/>
        <v>1.5847647473031268</v>
      </c>
      <c r="X109" s="76">
        <f t="shared" si="41"/>
        <v>0</v>
      </c>
      <c r="Y109" s="76">
        <f t="shared" si="41"/>
        <v>0.22237123156219488</v>
      </c>
      <c r="Z109" s="76">
        <f t="shared" si="41"/>
        <v>0</v>
      </c>
      <c r="AA109" s="76">
        <f t="shared" si="41"/>
        <v>3.7476409188610532E-2</v>
      </c>
      <c r="AB109" s="76">
        <f t="shared" si="41"/>
        <v>0</v>
      </c>
      <c r="AC109" s="76">
        <f t="shared" si="41"/>
        <v>0</v>
      </c>
      <c r="AD109" s="76">
        <f t="shared" si="41"/>
        <v>0</v>
      </c>
      <c r="AE109" s="76">
        <f t="shared" si="41"/>
        <v>8.4027823292848719E-2</v>
      </c>
      <c r="AF109" s="76">
        <f t="shared" si="41"/>
        <v>5.0416693975709234E-2</v>
      </c>
      <c r="AG109" s="76">
        <f t="shared" si="43"/>
        <v>1.0755561381484637</v>
      </c>
      <c r="AH109" s="76">
        <f t="shared" si="43"/>
        <v>0</v>
      </c>
      <c r="AI109" s="76">
        <f t="shared" si="43"/>
        <v>5.8315309365237017E-2</v>
      </c>
      <c r="AJ109" s="698">
        <f t="shared" si="43"/>
        <v>0</v>
      </c>
      <c r="AK109" s="76">
        <f t="shared" si="43"/>
        <v>0</v>
      </c>
      <c r="AL109" s="76">
        <f t="shared" si="43"/>
        <v>0</v>
      </c>
      <c r="AM109" s="76">
        <f t="shared" si="43"/>
        <v>0</v>
      </c>
      <c r="AN109" s="76">
        <f t="shared" si="43"/>
        <v>0</v>
      </c>
      <c r="AO109" s="76">
        <f t="shared" si="43"/>
        <v>0</v>
      </c>
      <c r="AP109" s="76">
        <f t="shared" si="43"/>
        <v>0</v>
      </c>
      <c r="AQ109" s="698">
        <f t="shared" si="43"/>
        <v>0</v>
      </c>
      <c r="AR109" s="76">
        <f t="shared" si="43"/>
        <v>0</v>
      </c>
      <c r="AS109" s="76">
        <f t="shared" si="43"/>
        <v>0</v>
      </c>
      <c r="AT109" s="76">
        <f t="shared" si="43"/>
        <v>0</v>
      </c>
      <c r="AU109" s="76">
        <f t="shared" si="43"/>
        <v>0</v>
      </c>
      <c r="AV109" s="76">
        <f t="shared" si="43"/>
        <v>0</v>
      </c>
      <c r="AW109" s="76">
        <f t="shared" si="43"/>
        <v>0</v>
      </c>
      <c r="AX109" s="76">
        <f t="shared" si="44"/>
        <v>0</v>
      </c>
      <c r="AY109" s="76">
        <f t="shared" si="44"/>
        <v>0</v>
      </c>
      <c r="AZ109" s="76">
        <f t="shared" si="44"/>
        <v>0</v>
      </c>
      <c r="BA109" s="76">
        <f t="shared" si="44"/>
        <v>0</v>
      </c>
      <c r="BB109" s="76">
        <f t="shared" si="44"/>
        <v>0</v>
      </c>
    </row>
    <row r="110" spans="1:54">
      <c r="A110" s="102">
        <f t="shared" si="18"/>
        <v>42889</v>
      </c>
      <c r="B110" s="106">
        <f t="shared" si="14"/>
        <v>9.8493885295298966</v>
      </c>
      <c r="C110" s="76">
        <f t="shared" si="40"/>
        <v>7.0919482859164329E-2</v>
      </c>
      <c r="D110" s="76">
        <f t="shared" si="41"/>
        <v>0.33611129317139488</v>
      </c>
      <c r="E110" s="76">
        <f t="shared" si="41"/>
        <v>0.33611129317139488</v>
      </c>
      <c r="F110" s="76">
        <f t="shared" si="41"/>
        <v>0.33611129317139488</v>
      </c>
      <c r="G110" s="76">
        <f t="shared" si="41"/>
        <v>0.33611129317139488</v>
      </c>
      <c r="H110" s="76">
        <f t="shared" si="41"/>
        <v>0</v>
      </c>
      <c r="I110" s="76">
        <f t="shared" si="41"/>
        <v>0</v>
      </c>
      <c r="J110" s="76">
        <f t="shared" si="41"/>
        <v>2.1006955823212179</v>
      </c>
      <c r="K110" s="76">
        <f t="shared" si="41"/>
        <v>1.4688063511589957E-2</v>
      </c>
      <c r="L110" s="76">
        <f t="shared" si="41"/>
        <v>0</v>
      </c>
      <c r="M110" s="76">
        <f t="shared" si="41"/>
        <v>1.4423039756924314</v>
      </c>
      <c r="N110" s="76">
        <f t="shared" si="41"/>
        <v>0.46887525397409585</v>
      </c>
      <c r="O110" s="76">
        <f t="shared" si="45"/>
        <v>0.65709757815007708</v>
      </c>
      <c r="P110" s="76">
        <f t="shared" si="45"/>
        <v>0.49744471389366451</v>
      </c>
      <c r="Q110" s="76">
        <f t="shared" si="41"/>
        <v>0</v>
      </c>
      <c r="R110" s="76">
        <f t="shared" si="41"/>
        <v>0.13999035360588596</v>
      </c>
      <c r="S110" s="76">
        <f t="shared" si="41"/>
        <v>0</v>
      </c>
      <c r="T110" s="76">
        <f t="shared" si="41"/>
        <v>0</v>
      </c>
      <c r="U110" s="76">
        <f t="shared" si="41"/>
        <v>0</v>
      </c>
      <c r="V110" s="76">
        <f t="shared" si="41"/>
        <v>0</v>
      </c>
      <c r="W110" s="76">
        <f t="shared" si="42"/>
        <v>1.5847647473031268</v>
      </c>
      <c r="X110" s="76">
        <f t="shared" si="41"/>
        <v>0</v>
      </c>
      <c r="Y110" s="76">
        <f t="shared" si="41"/>
        <v>0.22237123156219488</v>
      </c>
      <c r="Z110" s="76">
        <f t="shared" si="41"/>
        <v>0</v>
      </c>
      <c r="AA110" s="76">
        <f t="shared" si="41"/>
        <v>3.7476409188610532E-2</v>
      </c>
      <c r="AB110" s="76">
        <f t="shared" si="41"/>
        <v>0</v>
      </c>
      <c r="AC110" s="76">
        <f t="shared" si="41"/>
        <v>0</v>
      </c>
      <c r="AD110" s="76">
        <f t="shared" si="41"/>
        <v>0</v>
      </c>
      <c r="AE110" s="76">
        <f t="shared" si="41"/>
        <v>8.4027823292848719E-2</v>
      </c>
      <c r="AF110" s="76">
        <f t="shared" si="41"/>
        <v>5.0416693975709234E-2</v>
      </c>
      <c r="AG110" s="76">
        <f t="shared" si="43"/>
        <v>1.0755561381484637</v>
      </c>
      <c r="AH110" s="76">
        <f t="shared" si="43"/>
        <v>0</v>
      </c>
      <c r="AI110" s="76">
        <f t="shared" si="43"/>
        <v>5.8315309365237017E-2</v>
      </c>
      <c r="AJ110" s="698">
        <f t="shared" si="43"/>
        <v>0</v>
      </c>
      <c r="AK110" s="76">
        <f t="shared" si="43"/>
        <v>0</v>
      </c>
      <c r="AL110" s="76">
        <f t="shared" si="43"/>
        <v>0</v>
      </c>
      <c r="AM110" s="76">
        <f t="shared" si="43"/>
        <v>0</v>
      </c>
      <c r="AN110" s="76">
        <f t="shared" si="43"/>
        <v>0</v>
      </c>
      <c r="AO110" s="76">
        <f t="shared" si="43"/>
        <v>0</v>
      </c>
      <c r="AP110" s="76">
        <f t="shared" si="43"/>
        <v>0</v>
      </c>
      <c r="AQ110" s="698">
        <f t="shared" si="43"/>
        <v>0</v>
      </c>
      <c r="AR110" s="76">
        <f t="shared" si="43"/>
        <v>0</v>
      </c>
      <c r="AS110" s="76">
        <f t="shared" si="43"/>
        <v>0</v>
      </c>
      <c r="AT110" s="76">
        <f t="shared" si="43"/>
        <v>0</v>
      </c>
      <c r="AU110" s="76">
        <f t="shared" si="43"/>
        <v>0</v>
      </c>
      <c r="AV110" s="76">
        <f t="shared" si="43"/>
        <v>0</v>
      </c>
      <c r="AW110" s="76">
        <f t="shared" ref="AW110:BB137" si="46">AW$26/1.98347/30</f>
        <v>0</v>
      </c>
      <c r="AX110" s="76">
        <f t="shared" si="44"/>
        <v>0</v>
      </c>
      <c r="AY110" s="76">
        <f t="shared" si="44"/>
        <v>0</v>
      </c>
      <c r="AZ110" s="76">
        <f t="shared" si="44"/>
        <v>0</v>
      </c>
      <c r="BA110" s="76">
        <f t="shared" si="44"/>
        <v>0</v>
      </c>
      <c r="BB110" s="76">
        <f t="shared" si="44"/>
        <v>0</v>
      </c>
    </row>
    <row r="111" spans="1:54">
      <c r="A111" s="102">
        <f t="shared" si="18"/>
        <v>42890</v>
      </c>
      <c r="B111" s="106">
        <f t="shared" si="14"/>
        <v>9.8493885295298966</v>
      </c>
      <c r="C111" s="76">
        <f t="shared" si="40"/>
        <v>7.0919482859164329E-2</v>
      </c>
      <c r="D111" s="76">
        <f t="shared" si="41"/>
        <v>0.33611129317139488</v>
      </c>
      <c r="E111" s="76">
        <f t="shared" si="41"/>
        <v>0.33611129317139488</v>
      </c>
      <c r="F111" s="76">
        <f t="shared" si="41"/>
        <v>0.33611129317139488</v>
      </c>
      <c r="G111" s="76">
        <f t="shared" si="41"/>
        <v>0.33611129317139488</v>
      </c>
      <c r="H111" s="76">
        <f t="shared" si="41"/>
        <v>0</v>
      </c>
      <c r="I111" s="76">
        <f t="shared" si="41"/>
        <v>0</v>
      </c>
      <c r="J111" s="76">
        <f t="shared" si="41"/>
        <v>2.1006955823212179</v>
      </c>
      <c r="K111" s="76">
        <f t="shared" si="41"/>
        <v>1.4688063511589957E-2</v>
      </c>
      <c r="L111" s="76">
        <f t="shared" si="41"/>
        <v>0</v>
      </c>
      <c r="M111" s="76">
        <f t="shared" si="41"/>
        <v>1.4423039756924314</v>
      </c>
      <c r="N111" s="76">
        <f t="shared" si="41"/>
        <v>0.46887525397409585</v>
      </c>
      <c r="O111" s="76">
        <f t="shared" si="45"/>
        <v>0.65709757815007708</v>
      </c>
      <c r="P111" s="76">
        <f t="shared" si="45"/>
        <v>0.49744471389366451</v>
      </c>
      <c r="Q111" s="76">
        <f t="shared" si="41"/>
        <v>0</v>
      </c>
      <c r="R111" s="76">
        <f t="shared" si="41"/>
        <v>0.13999035360588596</v>
      </c>
      <c r="S111" s="76">
        <f t="shared" si="41"/>
        <v>0</v>
      </c>
      <c r="T111" s="76">
        <f t="shared" si="41"/>
        <v>0</v>
      </c>
      <c r="U111" s="76">
        <f t="shared" si="41"/>
        <v>0</v>
      </c>
      <c r="V111" s="76">
        <f t="shared" si="41"/>
        <v>0</v>
      </c>
      <c r="W111" s="76">
        <f t="shared" si="42"/>
        <v>1.5847647473031268</v>
      </c>
      <c r="X111" s="76">
        <f t="shared" si="41"/>
        <v>0</v>
      </c>
      <c r="Y111" s="76">
        <f t="shared" si="41"/>
        <v>0.22237123156219488</v>
      </c>
      <c r="Z111" s="76">
        <f t="shared" si="41"/>
        <v>0</v>
      </c>
      <c r="AA111" s="76">
        <f t="shared" si="41"/>
        <v>3.7476409188610532E-2</v>
      </c>
      <c r="AB111" s="76">
        <f t="shared" si="41"/>
        <v>0</v>
      </c>
      <c r="AC111" s="76">
        <f t="shared" si="41"/>
        <v>0</v>
      </c>
      <c r="AD111" s="76">
        <f t="shared" si="41"/>
        <v>0</v>
      </c>
      <c r="AE111" s="76">
        <f t="shared" si="41"/>
        <v>8.4027823292848719E-2</v>
      </c>
      <c r="AF111" s="76">
        <f t="shared" si="41"/>
        <v>5.0416693975709234E-2</v>
      </c>
      <c r="AG111" s="76">
        <f t="shared" si="43"/>
        <v>1.0755561381484637</v>
      </c>
      <c r="AH111" s="76">
        <f t="shared" si="43"/>
        <v>0</v>
      </c>
      <c r="AI111" s="76">
        <f t="shared" si="43"/>
        <v>5.8315309365237017E-2</v>
      </c>
      <c r="AJ111" s="698">
        <f t="shared" si="43"/>
        <v>0</v>
      </c>
      <c r="AK111" s="76">
        <f t="shared" si="43"/>
        <v>0</v>
      </c>
      <c r="AL111" s="76">
        <f t="shared" si="43"/>
        <v>0</v>
      </c>
      <c r="AM111" s="76">
        <f t="shared" si="43"/>
        <v>0</v>
      </c>
      <c r="AN111" s="76">
        <f t="shared" si="43"/>
        <v>0</v>
      </c>
      <c r="AO111" s="76">
        <f t="shared" si="43"/>
        <v>0</v>
      </c>
      <c r="AP111" s="76">
        <f t="shared" si="43"/>
        <v>0</v>
      </c>
      <c r="AQ111" s="698">
        <f t="shared" si="43"/>
        <v>0</v>
      </c>
      <c r="AR111" s="76">
        <f t="shared" si="43"/>
        <v>0</v>
      </c>
      <c r="AS111" s="76">
        <f t="shared" si="43"/>
        <v>0</v>
      </c>
      <c r="AT111" s="76">
        <f t="shared" si="43"/>
        <v>0</v>
      </c>
      <c r="AU111" s="76">
        <f t="shared" si="43"/>
        <v>0</v>
      </c>
      <c r="AV111" s="76">
        <f t="shared" si="43"/>
        <v>0</v>
      </c>
      <c r="AW111" s="76">
        <f t="shared" si="46"/>
        <v>0</v>
      </c>
      <c r="AX111" s="76">
        <f t="shared" si="44"/>
        <v>0</v>
      </c>
      <c r="AY111" s="76">
        <f t="shared" si="44"/>
        <v>0</v>
      </c>
      <c r="AZ111" s="76">
        <f t="shared" si="44"/>
        <v>0</v>
      </c>
      <c r="BA111" s="76">
        <f t="shared" si="44"/>
        <v>0</v>
      </c>
      <c r="BB111" s="76">
        <f t="shared" si="44"/>
        <v>0</v>
      </c>
    </row>
    <row r="112" spans="1:54">
      <c r="A112" s="102">
        <f t="shared" si="18"/>
        <v>42891</v>
      </c>
      <c r="B112" s="106">
        <f t="shared" ref="B112:B175" si="47">SUM(C112:BB112)</f>
        <v>9.8493885295298966</v>
      </c>
      <c r="C112" s="76">
        <f t="shared" si="40"/>
        <v>7.0919482859164329E-2</v>
      </c>
      <c r="D112" s="76">
        <f t="shared" si="41"/>
        <v>0.33611129317139488</v>
      </c>
      <c r="E112" s="76">
        <f t="shared" si="41"/>
        <v>0.33611129317139488</v>
      </c>
      <c r="F112" s="76">
        <f t="shared" si="41"/>
        <v>0.33611129317139488</v>
      </c>
      <c r="G112" s="76">
        <f t="shared" si="41"/>
        <v>0.33611129317139488</v>
      </c>
      <c r="H112" s="76">
        <f t="shared" si="41"/>
        <v>0</v>
      </c>
      <c r="I112" s="76">
        <f t="shared" si="41"/>
        <v>0</v>
      </c>
      <c r="J112" s="76">
        <f t="shared" si="41"/>
        <v>2.1006955823212179</v>
      </c>
      <c r="K112" s="76">
        <f t="shared" si="41"/>
        <v>1.4688063511589957E-2</v>
      </c>
      <c r="L112" s="76">
        <f t="shared" si="41"/>
        <v>0</v>
      </c>
      <c r="M112" s="76">
        <f t="shared" si="41"/>
        <v>1.4423039756924314</v>
      </c>
      <c r="N112" s="76">
        <f t="shared" si="41"/>
        <v>0.46887525397409585</v>
      </c>
      <c r="O112" s="76">
        <f t="shared" si="45"/>
        <v>0.65709757815007708</v>
      </c>
      <c r="P112" s="76">
        <f t="shared" si="45"/>
        <v>0.49744471389366451</v>
      </c>
      <c r="Q112" s="76">
        <f t="shared" si="41"/>
        <v>0</v>
      </c>
      <c r="R112" s="76">
        <f t="shared" si="41"/>
        <v>0.13999035360588596</v>
      </c>
      <c r="S112" s="76">
        <f t="shared" si="41"/>
        <v>0</v>
      </c>
      <c r="T112" s="76">
        <f t="shared" si="41"/>
        <v>0</v>
      </c>
      <c r="U112" s="76">
        <f t="shared" si="41"/>
        <v>0</v>
      </c>
      <c r="V112" s="76">
        <f t="shared" si="41"/>
        <v>0</v>
      </c>
      <c r="W112" s="76">
        <f t="shared" si="42"/>
        <v>1.5847647473031268</v>
      </c>
      <c r="X112" s="76">
        <f t="shared" si="41"/>
        <v>0</v>
      </c>
      <c r="Y112" s="76">
        <f t="shared" si="41"/>
        <v>0.22237123156219488</v>
      </c>
      <c r="Z112" s="76">
        <f t="shared" si="41"/>
        <v>0</v>
      </c>
      <c r="AA112" s="76">
        <f t="shared" si="41"/>
        <v>3.7476409188610532E-2</v>
      </c>
      <c r="AB112" s="76">
        <f t="shared" si="41"/>
        <v>0</v>
      </c>
      <c r="AC112" s="76">
        <f t="shared" si="41"/>
        <v>0</v>
      </c>
      <c r="AD112" s="76">
        <f t="shared" si="41"/>
        <v>0</v>
      </c>
      <c r="AE112" s="76">
        <f t="shared" si="41"/>
        <v>8.4027823292848719E-2</v>
      </c>
      <c r="AF112" s="76">
        <f t="shared" si="41"/>
        <v>5.0416693975709234E-2</v>
      </c>
      <c r="AG112" s="76">
        <f t="shared" si="43"/>
        <v>1.0755561381484637</v>
      </c>
      <c r="AH112" s="76">
        <f t="shared" si="43"/>
        <v>0</v>
      </c>
      <c r="AI112" s="76">
        <f t="shared" si="43"/>
        <v>5.8315309365237017E-2</v>
      </c>
      <c r="AJ112" s="698">
        <f t="shared" si="43"/>
        <v>0</v>
      </c>
      <c r="AK112" s="76">
        <f t="shared" si="43"/>
        <v>0</v>
      </c>
      <c r="AL112" s="76">
        <f t="shared" si="43"/>
        <v>0</v>
      </c>
      <c r="AM112" s="76">
        <f t="shared" si="43"/>
        <v>0</v>
      </c>
      <c r="AN112" s="76">
        <f t="shared" si="43"/>
        <v>0</v>
      </c>
      <c r="AO112" s="76">
        <f t="shared" si="43"/>
        <v>0</v>
      </c>
      <c r="AP112" s="76">
        <f t="shared" si="43"/>
        <v>0</v>
      </c>
      <c r="AQ112" s="698">
        <f t="shared" si="43"/>
        <v>0</v>
      </c>
      <c r="AR112" s="76">
        <f t="shared" si="43"/>
        <v>0</v>
      </c>
      <c r="AS112" s="76">
        <f t="shared" si="43"/>
        <v>0</v>
      </c>
      <c r="AT112" s="76">
        <f t="shared" si="43"/>
        <v>0</v>
      </c>
      <c r="AU112" s="76">
        <f t="shared" si="43"/>
        <v>0</v>
      </c>
      <c r="AV112" s="76">
        <f t="shared" si="43"/>
        <v>0</v>
      </c>
      <c r="AW112" s="76">
        <f t="shared" si="46"/>
        <v>0</v>
      </c>
      <c r="AX112" s="76">
        <f t="shared" si="44"/>
        <v>0</v>
      </c>
      <c r="AY112" s="76">
        <f t="shared" si="44"/>
        <v>0</v>
      </c>
      <c r="AZ112" s="76">
        <f t="shared" si="44"/>
        <v>0</v>
      </c>
      <c r="BA112" s="76">
        <f t="shared" si="44"/>
        <v>0</v>
      </c>
      <c r="BB112" s="76">
        <f t="shared" si="44"/>
        <v>0</v>
      </c>
    </row>
    <row r="113" spans="1:54">
      <c r="A113" s="102">
        <f t="shared" ref="A113:A135" si="48">A112+1</f>
        <v>42892</v>
      </c>
      <c r="B113" s="106">
        <f t="shared" si="47"/>
        <v>9.8493885295298966</v>
      </c>
      <c r="C113" s="76">
        <f t="shared" si="40"/>
        <v>7.0919482859164329E-2</v>
      </c>
      <c r="D113" s="76">
        <f t="shared" si="41"/>
        <v>0.33611129317139488</v>
      </c>
      <c r="E113" s="76">
        <f t="shared" si="41"/>
        <v>0.33611129317139488</v>
      </c>
      <c r="F113" s="76">
        <f t="shared" si="41"/>
        <v>0.33611129317139488</v>
      </c>
      <c r="G113" s="76">
        <f t="shared" si="41"/>
        <v>0.33611129317139488</v>
      </c>
      <c r="H113" s="76">
        <f t="shared" si="41"/>
        <v>0</v>
      </c>
      <c r="I113" s="76">
        <f t="shared" si="41"/>
        <v>0</v>
      </c>
      <c r="J113" s="76">
        <f t="shared" si="41"/>
        <v>2.1006955823212179</v>
      </c>
      <c r="K113" s="76">
        <f t="shared" si="41"/>
        <v>1.4688063511589957E-2</v>
      </c>
      <c r="L113" s="76">
        <f t="shared" si="41"/>
        <v>0</v>
      </c>
      <c r="M113" s="76">
        <f t="shared" si="41"/>
        <v>1.4423039756924314</v>
      </c>
      <c r="N113" s="76">
        <f t="shared" si="41"/>
        <v>0.46887525397409585</v>
      </c>
      <c r="O113" s="76">
        <f t="shared" si="45"/>
        <v>0.65709757815007708</v>
      </c>
      <c r="P113" s="76">
        <f t="shared" si="45"/>
        <v>0.49744471389366451</v>
      </c>
      <c r="Q113" s="76">
        <f t="shared" si="41"/>
        <v>0</v>
      </c>
      <c r="R113" s="76">
        <f t="shared" si="41"/>
        <v>0.13999035360588596</v>
      </c>
      <c r="S113" s="76">
        <f t="shared" si="41"/>
        <v>0</v>
      </c>
      <c r="T113" s="76">
        <f t="shared" si="41"/>
        <v>0</v>
      </c>
      <c r="U113" s="76">
        <f t="shared" si="41"/>
        <v>0</v>
      </c>
      <c r="V113" s="76">
        <f t="shared" si="41"/>
        <v>0</v>
      </c>
      <c r="W113" s="76">
        <f t="shared" si="42"/>
        <v>1.5847647473031268</v>
      </c>
      <c r="X113" s="76">
        <f t="shared" si="41"/>
        <v>0</v>
      </c>
      <c r="Y113" s="76">
        <f t="shared" si="41"/>
        <v>0.22237123156219488</v>
      </c>
      <c r="Z113" s="76">
        <f t="shared" si="41"/>
        <v>0</v>
      </c>
      <c r="AA113" s="76">
        <f t="shared" si="41"/>
        <v>3.7476409188610532E-2</v>
      </c>
      <c r="AB113" s="76">
        <f t="shared" si="41"/>
        <v>0</v>
      </c>
      <c r="AC113" s="76">
        <f t="shared" si="41"/>
        <v>0</v>
      </c>
      <c r="AD113" s="76">
        <f t="shared" si="41"/>
        <v>0</v>
      </c>
      <c r="AE113" s="76">
        <f t="shared" si="41"/>
        <v>8.4027823292848719E-2</v>
      </c>
      <c r="AF113" s="76">
        <f t="shared" si="41"/>
        <v>5.0416693975709234E-2</v>
      </c>
      <c r="AG113" s="76">
        <f t="shared" si="43"/>
        <v>1.0755561381484637</v>
      </c>
      <c r="AH113" s="76">
        <f t="shared" si="43"/>
        <v>0</v>
      </c>
      <c r="AI113" s="76">
        <f t="shared" si="43"/>
        <v>5.8315309365237017E-2</v>
      </c>
      <c r="AJ113" s="698">
        <f t="shared" si="43"/>
        <v>0</v>
      </c>
      <c r="AK113" s="76">
        <f t="shared" si="43"/>
        <v>0</v>
      </c>
      <c r="AL113" s="76">
        <f t="shared" si="43"/>
        <v>0</v>
      </c>
      <c r="AM113" s="76">
        <f t="shared" si="43"/>
        <v>0</v>
      </c>
      <c r="AN113" s="76">
        <f t="shared" si="43"/>
        <v>0</v>
      </c>
      <c r="AO113" s="76">
        <f t="shared" si="43"/>
        <v>0</v>
      </c>
      <c r="AP113" s="76">
        <f t="shared" si="43"/>
        <v>0</v>
      </c>
      <c r="AQ113" s="698">
        <f t="shared" si="43"/>
        <v>0</v>
      </c>
      <c r="AR113" s="76">
        <f t="shared" si="43"/>
        <v>0</v>
      </c>
      <c r="AS113" s="76">
        <f t="shared" si="43"/>
        <v>0</v>
      </c>
      <c r="AT113" s="76">
        <f t="shared" si="43"/>
        <v>0</v>
      </c>
      <c r="AU113" s="76">
        <f t="shared" si="43"/>
        <v>0</v>
      </c>
      <c r="AV113" s="76">
        <f t="shared" si="43"/>
        <v>0</v>
      </c>
      <c r="AW113" s="76">
        <f t="shared" si="46"/>
        <v>0</v>
      </c>
      <c r="AX113" s="76">
        <f t="shared" si="44"/>
        <v>0</v>
      </c>
      <c r="AY113" s="76">
        <f t="shared" si="44"/>
        <v>0</v>
      </c>
      <c r="AZ113" s="76">
        <f t="shared" si="44"/>
        <v>0</v>
      </c>
      <c r="BA113" s="76">
        <f t="shared" si="44"/>
        <v>0</v>
      </c>
      <c r="BB113" s="76">
        <f t="shared" si="44"/>
        <v>0</v>
      </c>
    </row>
    <row r="114" spans="1:54">
      <c r="A114" s="102">
        <f t="shared" si="48"/>
        <v>42893</v>
      </c>
      <c r="B114" s="106">
        <f t="shared" si="47"/>
        <v>9.8493885295298966</v>
      </c>
      <c r="C114" s="76">
        <f t="shared" si="40"/>
        <v>7.0919482859164329E-2</v>
      </c>
      <c r="D114" s="76">
        <f t="shared" si="41"/>
        <v>0.33611129317139488</v>
      </c>
      <c r="E114" s="76">
        <f t="shared" si="41"/>
        <v>0.33611129317139488</v>
      </c>
      <c r="F114" s="76">
        <f t="shared" si="41"/>
        <v>0.33611129317139488</v>
      </c>
      <c r="G114" s="76">
        <f t="shared" si="41"/>
        <v>0.33611129317139488</v>
      </c>
      <c r="H114" s="76">
        <f t="shared" si="41"/>
        <v>0</v>
      </c>
      <c r="I114" s="76">
        <f t="shared" si="41"/>
        <v>0</v>
      </c>
      <c r="J114" s="76">
        <f t="shared" si="41"/>
        <v>2.1006955823212179</v>
      </c>
      <c r="K114" s="76">
        <f t="shared" si="41"/>
        <v>1.4688063511589957E-2</v>
      </c>
      <c r="L114" s="76">
        <f t="shared" si="41"/>
        <v>0</v>
      </c>
      <c r="M114" s="76">
        <f t="shared" si="41"/>
        <v>1.4423039756924314</v>
      </c>
      <c r="N114" s="76">
        <f t="shared" si="41"/>
        <v>0.46887525397409585</v>
      </c>
      <c r="O114" s="76">
        <f t="shared" si="45"/>
        <v>0.65709757815007708</v>
      </c>
      <c r="P114" s="76">
        <f t="shared" si="45"/>
        <v>0.49744471389366451</v>
      </c>
      <c r="Q114" s="76">
        <f t="shared" si="41"/>
        <v>0</v>
      </c>
      <c r="R114" s="76">
        <f t="shared" si="41"/>
        <v>0.13999035360588596</v>
      </c>
      <c r="S114" s="76">
        <f t="shared" si="41"/>
        <v>0</v>
      </c>
      <c r="T114" s="76">
        <f t="shared" si="41"/>
        <v>0</v>
      </c>
      <c r="U114" s="76">
        <f t="shared" si="41"/>
        <v>0</v>
      </c>
      <c r="V114" s="76">
        <f t="shared" si="41"/>
        <v>0</v>
      </c>
      <c r="W114" s="76">
        <f t="shared" si="42"/>
        <v>1.5847647473031268</v>
      </c>
      <c r="X114" s="76">
        <f t="shared" si="41"/>
        <v>0</v>
      </c>
      <c r="Y114" s="76">
        <f t="shared" si="41"/>
        <v>0.22237123156219488</v>
      </c>
      <c r="Z114" s="76">
        <f t="shared" si="41"/>
        <v>0</v>
      </c>
      <c r="AA114" s="76">
        <f t="shared" si="41"/>
        <v>3.7476409188610532E-2</v>
      </c>
      <c r="AB114" s="76">
        <f t="shared" si="41"/>
        <v>0</v>
      </c>
      <c r="AC114" s="76">
        <f t="shared" si="41"/>
        <v>0</v>
      </c>
      <c r="AD114" s="76">
        <f t="shared" si="41"/>
        <v>0</v>
      </c>
      <c r="AE114" s="76">
        <f t="shared" si="41"/>
        <v>8.4027823292848719E-2</v>
      </c>
      <c r="AF114" s="76">
        <f t="shared" si="41"/>
        <v>5.0416693975709234E-2</v>
      </c>
      <c r="AG114" s="76">
        <f t="shared" si="43"/>
        <v>1.0755561381484637</v>
      </c>
      <c r="AH114" s="76">
        <f t="shared" si="43"/>
        <v>0</v>
      </c>
      <c r="AI114" s="76">
        <f t="shared" si="43"/>
        <v>5.8315309365237017E-2</v>
      </c>
      <c r="AJ114" s="698">
        <f t="shared" si="43"/>
        <v>0</v>
      </c>
      <c r="AK114" s="76">
        <f t="shared" si="43"/>
        <v>0</v>
      </c>
      <c r="AL114" s="76">
        <f t="shared" si="43"/>
        <v>0</v>
      </c>
      <c r="AM114" s="76">
        <f t="shared" si="43"/>
        <v>0</v>
      </c>
      <c r="AN114" s="76">
        <f t="shared" si="43"/>
        <v>0</v>
      </c>
      <c r="AO114" s="76">
        <f t="shared" si="43"/>
        <v>0</v>
      </c>
      <c r="AP114" s="76">
        <f t="shared" si="43"/>
        <v>0</v>
      </c>
      <c r="AQ114" s="698">
        <f t="shared" si="43"/>
        <v>0</v>
      </c>
      <c r="AR114" s="76">
        <f t="shared" si="43"/>
        <v>0</v>
      </c>
      <c r="AS114" s="76">
        <f t="shared" si="43"/>
        <v>0</v>
      </c>
      <c r="AT114" s="76">
        <f t="shared" si="43"/>
        <v>0</v>
      </c>
      <c r="AU114" s="76">
        <f t="shared" si="43"/>
        <v>0</v>
      </c>
      <c r="AV114" s="76">
        <f t="shared" si="43"/>
        <v>0</v>
      </c>
      <c r="AW114" s="76">
        <f t="shared" si="46"/>
        <v>0</v>
      </c>
      <c r="AX114" s="76">
        <f t="shared" si="44"/>
        <v>0</v>
      </c>
      <c r="AY114" s="76">
        <f t="shared" si="44"/>
        <v>0</v>
      </c>
      <c r="AZ114" s="76">
        <f t="shared" si="44"/>
        <v>0</v>
      </c>
      <c r="BA114" s="76">
        <f t="shared" si="44"/>
        <v>0</v>
      </c>
      <c r="BB114" s="76">
        <f t="shared" si="44"/>
        <v>0</v>
      </c>
    </row>
    <row r="115" spans="1:54">
      <c r="A115" s="102">
        <f t="shared" si="48"/>
        <v>42894</v>
      </c>
      <c r="B115" s="106">
        <f t="shared" si="47"/>
        <v>9.8493885295298966</v>
      </c>
      <c r="C115" s="76">
        <f t="shared" si="40"/>
        <v>7.0919482859164329E-2</v>
      </c>
      <c r="D115" s="76">
        <f t="shared" si="41"/>
        <v>0.33611129317139488</v>
      </c>
      <c r="E115" s="76">
        <f t="shared" si="41"/>
        <v>0.33611129317139488</v>
      </c>
      <c r="F115" s="76">
        <f t="shared" si="41"/>
        <v>0.33611129317139488</v>
      </c>
      <c r="G115" s="76">
        <f t="shared" si="41"/>
        <v>0.33611129317139488</v>
      </c>
      <c r="H115" s="76">
        <f t="shared" si="41"/>
        <v>0</v>
      </c>
      <c r="I115" s="76">
        <f t="shared" si="41"/>
        <v>0</v>
      </c>
      <c r="J115" s="76">
        <f t="shared" si="41"/>
        <v>2.1006955823212179</v>
      </c>
      <c r="K115" s="76">
        <f t="shared" si="41"/>
        <v>1.4688063511589957E-2</v>
      </c>
      <c r="L115" s="76">
        <f t="shared" si="41"/>
        <v>0</v>
      </c>
      <c r="M115" s="76">
        <f t="shared" si="41"/>
        <v>1.4423039756924314</v>
      </c>
      <c r="N115" s="76">
        <f t="shared" si="41"/>
        <v>0.46887525397409585</v>
      </c>
      <c r="O115" s="76">
        <f t="shared" si="45"/>
        <v>0.65709757815007708</v>
      </c>
      <c r="P115" s="76">
        <f t="shared" si="45"/>
        <v>0.49744471389366451</v>
      </c>
      <c r="Q115" s="76">
        <f t="shared" si="41"/>
        <v>0</v>
      </c>
      <c r="R115" s="76">
        <f t="shared" si="41"/>
        <v>0.13999035360588596</v>
      </c>
      <c r="S115" s="76">
        <f t="shared" si="41"/>
        <v>0</v>
      </c>
      <c r="T115" s="76">
        <f t="shared" si="41"/>
        <v>0</v>
      </c>
      <c r="U115" s="76">
        <f t="shared" si="41"/>
        <v>0</v>
      </c>
      <c r="V115" s="76">
        <f t="shared" si="41"/>
        <v>0</v>
      </c>
      <c r="W115" s="76">
        <f t="shared" si="42"/>
        <v>1.5847647473031268</v>
      </c>
      <c r="X115" s="76">
        <f t="shared" si="41"/>
        <v>0</v>
      </c>
      <c r="Y115" s="76">
        <f t="shared" si="41"/>
        <v>0.22237123156219488</v>
      </c>
      <c r="Z115" s="76">
        <f t="shared" si="41"/>
        <v>0</v>
      </c>
      <c r="AA115" s="76">
        <f t="shared" si="41"/>
        <v>3.7476409188610532E-2</v>
      </c>
      <c r="AB115" s="76">
        <f t="shared" si="41"/>
        <v>0</v>
      </c>
      <c r="AC115" s="76">
        <f t="shared" si="41"/>
        <v>0</v>
      </c>
      <c r="AD115" s="76">
        <f t="shared" si="41"/>
        <v>0</v>
      </c>
      <c r="AE115" s="76">
        <f t="shared" si="41"/>
        <v>8.4027823292848719E-2</v>
      </c>
      <c r="AF115" s="76">
        <f t="shared" si="41"/>
        <v>5.0416693975709234E-2</v>
      </c>
      <c r="AG115" s="76">
        <f t="shared" si="43"/>
        <v>1.0755561381484637</v>
      </c>
      <c r="AH115" s="76">
        <f t="shared" si="43"/>
        <v>0</v>
      </c>
      <c r="AI115" s="76">
        <f t="shared" si="43"/>
        <v>5.8315309365237017E-2</v>
      </c>
      <c r="AJ115" s="698">
        <f t="shared" si="43"/>
        <v>0</v>
      </c>
      <c r="AK115" s="76">
        <f t="shared" si="43"/>
        <v>0</v>
      </c>
      <c r="AL115" s="76">
        <f t="shared" si="43"/>
        <v>0</v>
      </c>
      <c r="AM115" s="76">
        <f t="shared" si="43"/>
        <v>0</v>
      </c>
      <c r="AN115" s="76">
        <f t="shared" si="43"/>
        <v>0</v>
      </c>
      <c r="AO115" s="76">
        <f t="shared" si="43"/>
        <v>0</v>
      </c>
      <c r="AP115" s="76">
        <f t="shared" si="43"/>
        <v>0</v>
      </c>
      <c r="AQ115" s="698">
        <f t="shared" si="43"/>
        <v>0</v>
      </c>
      <c r="AR115" s="76">
        <f t="shared" si="43"/>
        <v>0</v>
      </c>
      <c r="AS115" s="76">
        <f t="shared" si="43"/>
        <v>0</v>
      </c>
      <c r="AT115" s="76">
        <f t="shared" si="43"/>
        <v>0</v>
      </c>
      <c r="AU115" s="76">
        <f t="shared" si="43"/>
        <v>0</v>
      </c>
      <c r="AV115" s="76">
        <f t="shared" si="43"/>
        <v>0</v>
      </c>
      <c r="AW115" s="76">
        <f t="shared" si="46"/>
        <v>0</v>
      </c>
      <c r="AX115" s="76">
        <f t="shared" si="44"/>
        <v>0</v>
      </c>
      <c r="AY115" s="76">
        <f t="shared" si="44"/>
        <v>0</v>
      </c>
      <c r="AZ115" s="76">
        <f t="shared" si="44"/>
        <v>0</v>
      </c>
      <c r="BA115" s="76">
        <f t="shared" si="44"/>
        <v>0</v>
      </c>
      <c r="BB115" s="76">
        <f t="shared" si="44"/>
        <v>0</v>
      </c>
    </row>
    <row r="116" spans="1:54">
      <c r="A116" s="102">
        <f t="shared" si="48"/>
        <v>42895</v>
      </c>
      <c r="B116" s="106">
        <f t="shared" si="47"/>
        <v>9.8493885295298966</v>
      </c>
      <c r="C116" s="76">
        <f t="shared" si="40"/>
        <v>7.0919482859164329E-2</v>
      </c>
      <c r="D116" s="76">
        <f t="shared" si="41"/>
        <v>0.33611129317139488</v>
      </c>
      <c r="E116" s="76">
        <f t="shared" si="41"/>
        <v>0.33611129317139488</v>
      </c>
      <c r="F116" s="76">
        <f t="shared" si="41"/>
        <v>0.33611129317139488</v>
      </c>
      <c r="G116" s="76">
        <f t="shared" si="41"/>
        <v>0.33611129317139488</v>
      </c>
      <c r="H116" s="76">
        <f t="shared" si="41"/>
        <v>0</v>
      </c>
      <c r="I116" s="76">
        <f t="shared" si="41"/>
        <v>0</v>
      </c>
      <c r="J116" s="76">
        <f t="shared" si="41"/>
        <v>2.1006955823212179</v>
      </c>
      <c r="K116" s="76">
        <f t="shared" si="41"/>
        <v>1.4688063511589957E-2</v>
      </c>
      <c r="L116" s="76">
        <f t="shared" si="41"/>
        <v>0</v>
      </c>
      <c r="M116" s="76">
        <f t="shared" si="41"/>
        <v>1.4423039756924314</v>
      </c>
      <c r="N116" s="76">
        <f t="shared" si="41"/>
        <v>0.46887525397409585</v>
      </c>
      <c r="O116" s="76">
        <f t="shared" si="45"/>
        <v>0.65709757815007708</v>
      </c>
      <c r="P116" s="76">
        <f t="shared" si="45"/>
        <v>0.49744471389366451</v>
      </c>
      <c r="Q116" s="76">
        <f t="shared" si="41"/>
        <v>0</v>
      </c>
      <c r="R116" s="76">
        <f t="shared" si="41"/>
        <v>0.13999035360588596</v>
      </c>
      <c r="S116" s="76">
        <f t="shared" si="41"/>
        <v>0</v>
      </c>
      <c r="T116" s="76">
        <f t="shared" si="41"/>
        <v>0</v>
      </c>
      <c r="U116" s="76">
        <f t="shared" si="41"/>
        <v>0</v>
      </c>
      <c r="V116" s="76">
        <f t="shared" si="41"/>
        <v>0</v>
      </c>
      <c r="W116" s="76">
        <f t="shared" si="42"/>
        <v>1.5847647473031268</v>
      </c>
      <c r="X116" s="76">
        <f t="shared" si="41"/>
        <v>0</v>
      </c>
      <c r="Y116" s="76">
        <f t="shared" si="41"/>
        <v>0.22237123156219488</v>
      </c>
      <c r="Z116" s="76">
        <f t="shared" si="41"/>
        <v>0</v>
      </c>
      <c r="AA116" s="76">
        <f t="shared" si="41"/>
        <v>3.7476409188610532E-2</v>
      </c>
      <c r="AB116" s="76">
        <f t="shared" si="41"/>
        <v>0</v>
      </c>
      <c r="AC116" s="76">
        <f t="shared" si="41"/>
        <v>0</v>
      </c>
      <c r="AD116" s="76">
        <f t="shared" si="41"/>
        <v>0</v>
      </c>
      <c r="AE116" s="76">
        <f t="shared" si="41"/>
        <v>8.4027823292848719E-2</v>
      </c>
      <c r="AF116" s="76">
        <f t="shared" si="41"/>
        <v>5.0416693975709234E-2</v>
      </c>
      <c r="AG116" s="76">
        <f t="shared" si="43"/>
        <v>1.0755561381484637</v>
      </c>
      <c r="AH116" s="76">
        <f t="shared" si="43"/>
        <v>0</v>
      </c>
      <c r="AI116" s="76">
        <f t="shared" si="43"/>
        <v>5.8315309365237017E-2</v>
      </c>
      <c r="AJ116" s="698">
        <f t="shared" si="43"/>
        <v>0</v>
      </c>
      <c r="AK116" s="76">
        <f t="shared" si="43"/>
        <v>0</v>
      </c>
      <c r="AL116" s="76">
        <f t="shared" si="43"/>
        <v>0</v>
      </c>
      <c r="AM116" s="76">
        <f t="shared" si="43"/>
        <v>0</v>
      </c>
      <c r="AN116" s="76">
        <f t="shared" si="43"/>
        <v>0</v>
      </c>
      <c r="AO116" s="76">
        <f t="shared" si="43"/>
        <v>0</v>
      </c>
      <c r="AP116" s="76">
        <f t="shared" si="43"/>
        <v>0</v>
      </c>
      <c r="AQ116" s="698">
        <f t="shared" si="43"/>
        <v>0</v>
      </c>
      <c r="AR116" s="76">
        <f t="shared" si="43"/>
        <v>0</v>
      </c>
      <c r="AS116" s="76">
        <f t="shared" si="43"/>
        <v>0</v>
      </c>
      <c r="AT116" s="76">
        <f t="shared" si="43"/>
        <v>0</v>
      </c>
      <c r="AU116" s="76">
        <f t="shared" si="43"/>
        <v>0</v>
      </c>
      <c r="AV116" s="76">
        <f t="shared" si="43"/>
        <v>0</v>
      </c>
      <c r="AW116" s="76">
        <f t="shared" si="46"/>
        <v>0</v>
      </c>
      <c r="AX116" s="76">
        <f t="shared" si="44"/>
        <v>0</v>
      </c>
      <c r="AY116" s="76">
        <f t="shared" si="44"/>
        <v>0</v>
      </c>
      <c r="AZ116" s="76">
        <f t="shared" si="44"/>
        <v>0</v>
      </c>
      <c r="BA116" s="76">
        <f t="shared" si="44"/>
        <v>0</v>
      </c>
      <c r="BB116" s="76">
        <f t="shared" si="44"/>
        <v>0</v>
      </c>
    </row>
    <row r="117" spans="1:54">
      <c r="A117" s="102">
        <f t="shared" si="48"/>
        <v>42896</v>
      </c>
      <c r="B117" s="106">
        <f t="shared" si="47"/>
        <v>9.8493885295298966</v>
      </c>
      <c r="C117" s="76">
        <f t="shared" si="40"/>
        <v>7.0919482859164329E-2</v>
      </c>
      <c r="D117" s="76">
        <f t="shared" si="41"/>
        <v>0.33611129317139488</v>
      </c>
      <c r="E117" s="76">
        <f t="shared" si="41"/>
        <v>0.33611129317139488</v>
      </c>
      <c r="F117" s="76">
        <f t="shared" si="41"/>
        <v>0.33611129317139488</v>
      </c>
      <c r="G117" s="76">
        <f t="shared" si="41"/>
        <v>0.33611129317139488</v>
      </c>
      <c r="H117" s="76">
        <f t="shared" si="41"/>
        <v>0</v>
      </c>
      <c r="I117" s="76">
        <f t="shared" si="41"/>
        <v>0</v>
      </c>
      <c r="J117" s="76">
        <f t="shared" si="41"/>
        <v>2.1006955823212179</v>
      </c>
      <c r="K117" s="76">
        <f t="shared" si="41"/>
        <v>1.4688063511589957E-2</v>
      </c>
      <c r="L117" s="76">
        <f t="shared" si="41"/>
        <v>0</v>
      </c>
      <c r="M117" s="76">
        <f t="shared" si="41"/>
        <v>1.4423039756924314</v>
      </c>
      <c r="N117" s="76">
        <f t="shared" si="41"/>
        <v>0.46887525397409585</v>
      </c>
      <c r="O117" s="76">
        <f t="shared" si="45"/>
        <v>0.65709757815007708</v>
      </c>
      <c r="P117" s="76">
        <f t="shared" si="45"/>
        <v>0.49744471389366451</v>
      </c>
      <c r="Q117" s="76">
        <f t="shared" si="41"/>
        <v>0</v>
      </c>
      <c r="R117" s="76">
        <f t="shared" si="41"/>
        <v>0.13999035360588596</v>
      </c>
      <c r="S117" s="76">
        <f t="shared" si="41"/>
        <v>0</v>
      </c>
      <c r="T117" s="76">
        <f t="shared" si="41"/>
        <v>0</v>
      </c>
      <c r="U117" s="76">
        <f t="shared" si="41"/>
        <v>0</v>
      </c>
      <c r="V117" s="76">
        <f t="shared" si="41"/>
        <v>0</v>
      </c>
      <c r="W117" s="76">
        <f t="shared" si="42"/>
        <v>1.5847647473031268</v>
      </c>
      <c r="X117" s="76">
        <f t="shared" si="41"/>
        <v>0</v>
      </c>
      <c r="Y117" s="76">
        <f t="shared" si="41"/>
        <v>0.22237123156219488</v>
      </c>
      <c r="Z117" s="76">
        <f t="shared" si="41"/>
        <v>0</v>
      </c>
      <c r="AA117" s="76">
        <f t="shared" si="41"/>
        <v>3.7476409188610532E-2</v>
      </c>
      <c r="AB117" s="76">
        <f t="shared" ref="AB117:AB127" si="49">AB$26/1.98347/30</f>
        <v>0</v>
      </c>
      <c r="AC117" s="76">
        <f t="shared" si="41"/>
        <v>0</v>
      </c>
      <c r="AD117" s="76">
        <f t="shared" si="41"/>
        <v>0</v>
      </c>
      <c r="AE117" s="76">
        <f t="shared" si="41"/>
        <v>8.4027823292848719E-2</v>
      </c>
      <c r="AF117" s="76">
        <f t="shared" si="41"/>
        <v>5.0416693975709234E-2</v>
      </c>
      <c r="AG117" s="76">
        <f t="shared" si="43"/>
        <v>1.0755561381484637</v>
      </c>
      <c r="AH117" s="76">
        <f t="shared" si="43"/>
        <v>0</v>
      </c>
      <c r="AI117" s="76">
        <f t="shared" si="43"/>
        <v>5.8315309365237017E-2</v>
      </c>
      <c r="AJ117" s="698">
        <f t="shared" si="43"/>
        <v>0</v>
      </c>
      <c r="AK117" s="76">
        <f t="shared" si="43"/>
        <v>0</v>
      </c>
      <c r="AL117" s="76">
        <f t="shared" si="43"/>
        <v>0</v>
      </c>
      <c r="AM117" s="76">
        <f t="shared" si="43"/>
        <v>0</v>
      </c>
      <c r="AN117" s="76">
        <f t="shared" si="43"/>
        <v>0</v>
      </c>
      <c r="AO117" s="76">
        <f t="shared" si="43"/>
        <v>0</v>
      </c>
      <c r="AP117" s="76">
        <f t="shared" si="43"/>
        <v>0</v>
      </c>
      <c r="AQ117" s="698">
        <f t="shared" si="43"/>
        <v>0</v>
      </c>
      <c r="AR117" s="76">
        <f t="shared" si="43"/>
        <v>0</v>
      </c>
      <c r="AS117" s="76">
        <f t="shared" si="43"/>
        <v>0</v>
      </c>
      <c r="AT117" s="76">
        <f t="shared" si="43"/>
        <v>0</v>
      </c>
      <c r="AU117" s="76">
        <f t="shared" si="43"/>
        <v>0</v>
      </c>
      <c r="AV117" s="76">
        <f t="shared" si="43"/>
        <v>0</v>
      </c>
      <c r="AW117" s="76">
        <f t="shared" si="46"/>
        <v>0</v>
      </c>
      <c r="AX117" s="76">
        <f t="shared" si="44"/>
        <v>0</v>
      </c>
      <c r="AY117" s="76">
        <f t="shared" si="44"/>
        <v>0</v>
      </c>
      <c r="AZ117" s="76">
        <f t="shared" si="44"/>
        <v>0</v>
      </c>
      <c r="BA117" s="76">
        <f t="shared" si="44"/>
        <v>0</v>
      </c>
      <c r="BB117" s="76">
        <f t="shared" si="44"/>
        <v>0</v>
      </c>
    </row>
    <row r="118" spans="1:54">
      <c r="A118" s="102">
        <f t="shared" si="48"/>
        <v>42897</v>
      </c>
      <c r="B118" s="106">
        <f t="shared" si="47"/>
        <v>9.8493885295298966</v>
      </c>
      <c r="C118" s="76">
        <f t="shared" si="40"/>
        <v>7.0919482859164329E-2</v>
      </c>
      <c r="D118" s="76">
        <f t="shared" si="41"/>
        <v>0.33611129317139488</v>
      </c>
      <c r="E118" s="76">
        <f t="shared" si="41"/>
        <v>0.33611129317139488</v>
      </c>
      <c r="F118" s="76">
        <f t="shared" si="41"/>
        <v>0.33611129317139488</v>
      </c>
      <c r="G118" s="76">
        <f t="shared" si="41"/>
        <v>0.33611129317139488</v>
      </c>
      <c r="H118" s="76">
        <f t="shared" si="41"/>
        <v>0</v>
      </c>
      <c r="I118" s="76">
        <f t="shared" si="41"/>
        <v>0</v>
      </c>
      <c r="J118" s="76">
        <f t="shared" si="41"/>
        <v>2.1006955823212179</v>
      </c>
      <c r="K118" s="76">
        <f t="shared" si="41"/>
        <v>1.4688063511589957E-2</v>
      </c>
      <c r="L118" s="76">
        <f t="shared" si="41"/>
        <v>0</v>
      </c>
      <c r="M118" s="76">
        <f t="shared" si="41"/>
        <v>1.4423039756924314</v>
      </c>
      <c r="N118" s="76">
        <f t="shared" ref="D118:AG133" si="50">N$26/1.98347/30</f>
        <v>0.46887525397409585</v>
      </c>
      <c r="O118" s="76">
        <f t="shared" si="45"/>
        <v>0.65709757815007708</v>
      </c>
      <c r="P118" s="76">
        <f t="shared" si="45"/>
        <v>0.49744471389366451</v>
      </c>
      <c r="Q118" s="76">
        <f t="shared" si="50"/>
        <v>0</v>
      </c>
      <c r="R118" s="76">
        <f t="shared" si="50"/>
        <v>0.13999035360588596</v>
      </c>
      <c r="S118" s="76">
        <f t="shared" si="50"/>
        <v>0</v>
      </c>
      <c r="T118" s="76">
        <f t="shared" si="50"/>
        <v>0</v>
      </c>
      <c r="U118" s="76">
        <f t="shared" si="50"/>
        <v>0</v>
      </c>
      <c r="V118" s="76">
        <f t="shared" si="50"/>
        <v>0</v>
      </c>
      <c r="W118" s="76">
        <f t="shared" si="42"/>
        <v>1.5847647473031268</v>
      </c>
      <c r="X118" s="76">
        <f t="shared" si="50"/>
        <v>0</v>
      </c>
      <c r="Y118" s="76">
        <f t="shared" si="50"/>
        <v>0.22237123156219488</v>
      </c>
      <c r="Z118" s="76">
        <f t="shared" si="50"/>
        <v>0</v>
      </c>
      <c r="AA118" s="76">
        <f t="shared" si="50"/>
        <v>3.7476409188610532E-2</v>
      </c>
      <c r="AB118" s="76">
        <f t="shared" si="49"/>
        <v>0</v>
      </c>
      <c r="AC118" s="76">
        <f t="shared" si="50"/>
        <v>0</v>
      </c>
      <c r="AD118" s="76">
        <f t="shared" si="50"/>
        <v>0</v>
      </c>
      <c r="AE118" s="76">
        <f t="shared" si="50"/>
        <v>8.4027823292848719E-2</v>
      </c>
      <c r="AF118" s="76">
        <f t="shared" si="50"/>
        <v>5.0416693975709234E-2</v>
      </c>
      <c r="AG118" s="76">
        <f t="shared" si="50"/>
        <v>1.0755561381484637</v>
      </c>
      <c r="AH118" s="76">
        <f t="shared" si="43"/>
        <v>0</v>
      </c>
      <c r="AI118" s="76">
        <f t="shared" si="43"/>
        <v>5.8315309365237017E-2</v>
      </c>
      <c r="AJ118" s="698">
        <f t="shared" si="43"/>
        <v>0</v>
      </c>
      <c r="AK118" s="76">
        <f t="shared" si="43"/>
        <v>0</v>
      </c>
      <c r="AL118" s="76">
        <f t="shared" si="43"/>
        <v>0</v>
      </c>
      <c r="AM118" s="76">
        <f t="shared" si="43"/>
        <v>0</v>
      </c>
      <c r="AN118" s="76">
        <f t="shared" si="43"/>
        <v>0</v>
      </c>
      <c r="AO118" s="76">
        <f t="shared" si="43"/>
        <v>0</v>
      </c>
      <c r="AP118" s="76">
        <f t="shared" si="43"/>
        <v>0</v>
      </c>
      <c r="AQ118" s="698">
        <f t="shared" si="43"/>
        <v>0</v>
      </c>
      <c r="AR118" s="76">
        <f t="shared" si="43"/>
        <v>0</v>
      </c>
      <c r="AS118" s="76">
        <f t="shared" si="43"/>
        <v>0</v>
      </c>
      <c r="AT118" s="76">
        <f t="shared" si="43"/>
        <v>0</v>
      </c>
      <c r="AU118" s="76">
        <f t="shared" si="43"/>
        <v>0</v>
      </c>
      <c r="AV118" s="76">
        <f t="shared" si="43"/>
        <v>0</v>
      </c>
      <c r="AW118" s="76">
        <f t="shared" si="46"/>
        <v>0</v>
      </c>
      <c r="AX118" s="76">
        <f t="shared" si="44"/>
        <v>0</v>
      </c>
      <c r="AY118" s="76">
        <f t="shared" si="44"/>
        <v>0</v>
      </c>
      <c r="AZ118" s="76">
        <f t="shared" si="44"/>
        <v>0</v>
      </c>
      <c r="BA118" s="76">
        <f t="shared" si="44"/>
        <v>0</v>
      </c>
      <c r="BB118" s="76">
        <f t="shared" si="44"/>
        <v>0</v>
      </c>
    </row>
    <row r="119" spans="1:54">
      <c r="A119" s="102">
        <f t="shared" si="48"/>
        <v>42898</v>
      </c>
      <c r="B119" s="106">
        <f t="shared" si="47"/>
        <v>9.8493885295298966</v>
      </c>
      <c r="C119" s="76">
        <f t="shared" si="40"/>
        <v>7.0919482859164329E-2</v>
      </c>
      <c r="D119" s="76">
        <f t="shared" si="50"/>
        <v>0.33611129317139488</v>
      </c>
      <c r="E119" s="76">
        <f t="shared" si="50"/>
        <v>0.33611129317139488</v>
      </c>
      <c r="F119" s="76">
        <f t="shared" si="50"/>
        <v>0.33611129317139488</v>
      </c>
      <c r="G119" s="76">
        <f t="shared" si="50"/>
        <v>0.33611129317139488</v>
      </c>
      <c r="H119" s="76">
        <f t="shared" si="50"/>
        <v>0</v>
      </c>
      <c r="I119" s="76">
        <f t="shared" si="50"/>
        <v>0</v>
      </c>
      <c r="J119" s="76">
        <f t="shared" si="50"/>
        <v>2.1006955823212179</v>
      </c>
      <c r="K119" s="76">
        <f t="shared" si="50"/>
        <v>1.4688063511589957E-2</v>
      </c>
      <c r="L119" s="76">
        <f t="shared" si="50"/>
        <v>0</v>
      </c>
      <c r="M119" s="76">
        <f t="shared" si="50"/>
        <v>1.4423039756924314</v>
      </c>
      <c r="N119" s="76">
        <f t="shared" si="50"/>
        <v>0.46887525397409585</v>
      </c>
      <c r="O119" s="76">
        <f t="shared" si="45"/>
        <v>0.65709757815007708</v>
      </c>
      <c r="P119" s="76">
        <f t="shared" si="45"/>
        <v>0.49744471389366451</v>
      </c>
      <c r="Q119" s="76">
        <f t="shared" si="50"/>
        <v>0</v>
      </c>
      <c r="R119" s="76">
        <f t="shared" si="50"/>
        <v>0.13999035360588596</v>
      </c>
      <c r="S119" s="76">
        <f t="shared" si="50"/>
        <v>0</v>
      </c>
      <c r="T119" s="76">
        <f t="shared" si="50"/>
        <v>0</v>
      </c>
      <c r="U119" s="76">
        <f t="shared" si="50"/>
        <v>0</v>
      </c>
      <c r="V119" s="76">
        <f t="shared" si="50"/>
        <v>0</v>
      </c>
      <c r="W119" s="76">
        <f t="shared" si="42"/>
        <v>1.5847647473031268</v>
      </c>
      <c r="X119" s="76">
        <f t="shared" si="50"/>
        <v>0</v>
      </c>
      <c r="Y119" s="76">
        <f t="shared" si="50"/>
        <v>0.22237123156219488</v>
      </c>
      <c r="Z119" s="76">
        <f t="shared" si="50"/>
        <v>0</v>
      </c>
      <c r="AA119" s="76">
        <f t="shared" si="50"/>
        <v>3.7476409188610532E-2</v>
      </c>
      <c r="AB119" s="76">
        <f t="shared" si="49"/>
        <v>0</v>
      </c>
      <c r="AC119" s="76">
        <f t="shared" si="50"/>
        <v>0</v>
      </c>
      <c r="AD119" s="76">
        <f t="shared" si="50"/>
        <v>0</v>
      </c>
      <c r="AE119" s="76">
        <f t="shared" si="50"/>
        <v>8.4027823292848719E-2</v>
      </c>
      <c r="AF119" s="76">
        <f t="shared" si="50"/>
        <v>5.0416693975709234E-2</v>
      </c>
      <c r="AG119" s="76">
        <f t="shared" si="43"/>
        <v>1.0755561381484637</v>
      </c>
      <c r="AH119" s="76">
        <f t="shared" si="43"/>
        <v>0</v>
      </c>
      <c r="AI119" s="76">
        <f t="shared" si="43"/>
        <v>5.8315309365237017E-2</v>
      </c>
      <c r="AJ119" s="698">
        <f t="shared" si="43"/>
        <v>0</v>
      </c>
      <c r="AK119" s="76">
        <f t="shared" si="43"/>
        <v>0</v>
      </c>
      <c r="AL119" s="76">
        <f t="shared" si="43"/>
        <v>0</v>
      </c>
      <c r="AM119" s="76">
        <f t="shared" si="43"/>
        <v>0</v>
      </c>
      <c r="AN119" s="76">
        <f t="shared" si="43"/>
        <v>0</v>
      </c>
      <c r="AO119" s="76">
        <f t="shared" si="43"/>
        <v>0</v>
      </c>
      <c r="AP119" s="76">
        <f t="shared" si="43"/>
        <v>0</v>
      </c>
      <c r="AQ119" s="698">
        <f t="shared" si="43"/>
        <v>0</v>
      </c>
      <c r="AR119" s="76">
        <f t="shared" si="43"/>
        <v>0</v>
      </c>
      <c r="AS119" s="76">
        <f t="shared" si="43"/>
        <v>0</v>
      </c>
      <c r="AT119" s="76">
        <f t="shared" si="43"/>
        <v>0</v>
      </c>
      <c r="AU119" s="76">
        <f t="shared" si="43"/>
        <v>0</v>
      </c>
      <c r="AV119" s="76">
        <f t="shared" si="43"/>
        <v>0</v>
      </c>
      <c r="AW119" s="76">
        <f t="shared" si="46"/>
        <v>0</v>
      </c>
      <c r="AX119" s="76">
        <f t="shared" si="44"/>
        <v>0</v>
      </c>
      <c r="AY119" s="76">
        <f t="shared" si="44"/>
        <v>0</v>
      </c>
      <c r="AZ119" s="76">
        <f t="shared" si="44"/>
        <v>0</v>
      </c>
      <c r="BA119" s="76">
        <f t="shared" si="44"/>
        <v>0</v>
      </c>
      <c r="BB119" s="76">
        <f t="shared" si="44"/>
        <v>0</v>
      </c>
    </row>
    <row r="120" spans="1:54">
      <c r="A120" s="102">
        <f t="shared" si="48"/>
        <v>42899</v>
      </c>
      <c r="B120" s="106">
        <f t="shared" si="47"/>
        <v>9.8493885295298966</v>
      </c>
      <c r="C120" s="76">
        <f t="shared" si="40"/>
        <v>7.0919482859164329E-2</v>
      </c>
      <c r="D120" s="76">
        <f t="shared" si="50"/>
        <v>0.33611129317139488</v>
      </c>
      <c r="E120" s="76">
        <f t="shared" si="50"/>
        <v>0.33611129317139488</v>
      </c>
      <c r="F120" s="76">
        <f t="shared" si="50"/>
        <v>0.33611129317139488</v>
      </c>
      <c r="G120" s="76">
        <f t="shared" si="50"/>
        <v>0.33611129317139488</v>
      </c>
      <c r="H120" s="76">
        <f t="shared" si="50"/>
        <v>0</v>
      </c>
      <c r="I120" s="76">
        <f t="shared" si="50"/>
        <v>0</v>
      </c>
      <c r="J120" s="76">
        <f t="shared" si="50"/>
        <v>2.1006955823212179</v>
      </c>
      <c r="K120" s="76">
        <f t="shared" si="50"/>
        <v>1.4688063511589957E-2</v>
      </c>
      <c r="L120" s="76">
        <f t="shared" si="50"/>
        <v>0</v>
      </c>
      <c r="M120" s="76">
        <f t="shared" si="50"/>
        <v>1.4423039756924314</v>
      </c>
      <c r="N120" s="76">
        <f t="shared" si="50"/>
        <v>0.46887525397409585</v>
      </c>
      <c r="O120" s="76">
        <f t="shared" si="45"/>
        <v>0.65709757815007708</v>
      </c>
      <c r="P120" s="76">
        <f t="shared" si="45"/>
        <v>0.49744471389366451</v>
      </c>
      <c r="Q120" s="76">
        <f t="shared" si="50"/>
        <v>0</v>
      </c>
      <c r="R120" s="76">
        <f t="shared" si="50"/>
        <v>0.13999035360588596</v>
      </c>
      <c r="S120" s="76">
        <f t="shared" si="50"/>
        <v>0</v>
      </c>
      <c r="T120" s="76">
        <f t="shared" si="50"/>
        <v>0</v>
      </c>
      <c r="U120" s="76">
        <f t="shared" si="50"/>
        <v>0</v>
      </c>
      <c r="V120" s="76">
        <f t="shared" si="50"/>
        <v>0</v>
      </c>
      <c r="W120" s="76">
        <f t="shared" si="42"/>
        <v>1.5847647473031268</v>
      </c>
      <c r="X120" s="76">
        <f t="shared" si="50"/>
        <v>0</v>
      </c>
      <c r="Y120" s="76">
        <f t="shared" si="50"/>
        <v>0.22237123156219488</v>
      </c>
      <c r="Z120" s="76">
        <f t="shared" si="50"/>
        <v>0</v>
      </c>
      <c r="AA120" s="76">
        <f t="shared" si="50"/>
        <v>3.7476409188610532E-2</v>
      </c>
      <c r="AB120" s="76">
        <f t="shared" si="49"/>
        <v>0</v>
      </c>
      <c r="AC120" s="76">
        <f t="shared" si="50"/>
        <v>0</v>
      </c>
      <c r="AD120" s="76">
        <f t="shared" si="50"/>
        <v>0</v>
      </c>
      <c r="AE120" s="76">
        <f t="shared" si="50"/>
        <v>8.4027823292848719E-2</v>
      </c>
      <c r="AF120" s="76">
        <f t="shared" si="50"/>
        <v>5.0416693975709234E-2</v>
      </c>
      <c r="AG120" s="76">
        <f t="shared" si="43"/>
        <v>1.0755561381484637</v>
      </c>
      <c r="AH120" s="76">
        <f t="shared" si="43"/>
        <v>0</v>
      </c>
      <c r="AI120" s="76">
        <f t="shared" si="43"/>
        <v>5.8315309365237017E-2</v>
      </c>
      <c r="AJ120" s="698">
        <f t="shared" si="43"/>
        <v>0</v>
      </c>
      <c r="AK120" s="76">
        <f t="shared" si="43"/>
        <v>0</v>
      </c>
      <c r="AL120" s="76">
        <f t="shared" si="43"/>
        <v>0</v>
      </c>
      <c r="AM120" s="76">
        <f t="shared" si="43"/>
        <v>0</v>
      </c>
      <c r="AN120" s="76">
        <f t="shared" si="43"/>
        <v>0</v>
      </c>
      <c r="AO120" s="76">
        <f t="shared" si="43"/>
        <v>0</v>
      </c>
      <c r="AP120" s="76">
        <f t="shared" si="43"/>
        <v>0</v>
      </c>
      <c r="AQ120" s="698">
        <f t="shared" si="43"/>
        <v>0</v>
      </c>
      <c r="AR120" s="76">
        <f t="shared" si="43"/>
        <v>0</v>
      </c>
      <c r="AS120" s="76">
        <f t="shared" si="43"/>
        <v>0</v>
      </c>
      <c r="AT120" s="76">
        <f t="shared" si="43"/>
        <v>0</v>
      </c>
      <c r="AU120" s="76">
        <f t="shared" si="43"/>
        <v>0</v>
      </c>
      <c r="AV120" s="76">
        <f t="shared" si="43"/>
        <v>0</v>
      </c>
      <c r="AW120" s="76">
        <f t="shared" si="46"/>
        <v>0</v>
      </c>
      <c r="AX120" s="76">
        <f t="shared" si="44"/>
        <v>0</v>
      </c>
      <c r="AY120" s="76">
        <f t="shared" si="44"/>
        <v>0</v>
      </c>
      <c r="AZ120" s="76">
        <f t="shared" si="44"/>
        <v>0</v>
      </c>
      <c r="BA120" s="76">
        <f t="shared" si="44"/>
        <v>0</v>
      </c>
      <c r="BB120" s="76">
        <f t="shared" si="44"/>
        <v>0</v>
      </c>
    </row>
    <row r="121" spans="1:54">
      <c r="A121" s="102">
        <f t="shared" si="48"/>
        <v>42900</v>
      </c>
      <c r="B121" s="106">
        <f t="shared" si="47"/>
        <v>9.8493885295298966</v>
      </c>
      <c r="C121" s="76">
        <f t="shared" si="40"/>
        <v>7.0919482859164329E-2</v>
      </c>
      <c r="D121" s="76">
        <f t="shared" si="50"/>
        <v>0.33611129317139488</v>
      </c>
      <c r="E121" s="76">
        <f t="shared" si="50"/>
        <v>0.33611129317139488</v>
      </c>
      <c r="F121" s="76">
        <f t="shared" si="50"/>
        <v>0.33611129317139488</v>
      </c>
      <c r="G121" s="76">
        <f t="shared" si="50"/>
        <v>0.33611129317139488</v>
      </c>
      <c r="H121" s="76">
        <f t="shared" si="50"/>
        <v>0</v>
      </c>
      <c r="I121" s="76">
        <f t="shared" si="50"/>
        <v>0</v>
      </c>
      <c r="J121" s="76">
        <f t="shared" si="50"/>
        <v>2.1006955823212179</v>
      </c>
      <c r="K121" s="76">
        <f t="shared" si="50"/>
        <v>1.4688063511589957E-2</v>
      </c>
      <c r="L121" s="76">
        <f t="shared" si="50"/>
        <v>0</v>
      </c>
      <c r="M121" s="76">
        <f t="shared" si="50"/>
        <v>1.4423039756924314</v>
      </c>
      <c r="N121" s="76">
        <f t="shared" si="50"/>
        <v>0.46887525397409585</v>
      </c>
      <c r="O121" s="76">
        <f t="shared" si="45"/>
        <v>0.65709757815007708</v>
      </c>
      <c r="P121" s="76">
        <f t="shared" si="45"/>
        <v>0.49744471389366451</v>
      </c>
      <c r="Q121" s="76">
        <f t="shared" si="50"/>
        <v>0</v>
      </c>
      <c r="R121" s="76">
        <f t="shared" si="50"/>
        <v>0.13999035360588596</v>
      </c>
      <c r="S121" s="76">
        <f t="shared" si="50"/>
        <v>0</v>
      </c>
      <c r="T121" s="76">
        <f t="shared" si="50"/>
        <v>0</v>
      </c>
      <c r="U121" s="76">
        <f t="shared" si="50"/>
        <v>0</v>
      </c>
      <c r="V121" s="76">
        <f t="shared" si="50"/>
        <v>0</v>
      </c>
      <c r="W121" s="76">
        <f t="shared" si="42"/>
        <v>1.5847647473031268</v>
      </c>
      <c r="X121" s="76">
        <f t="shared" si="50"/>
        <v>0</v>
      </c>
      <c r="Y121" s="76">
        <f t="shared" si="50"/>
        <v>0.22237123156219488</v>
      </c>
      <c r="Z121" s="76">
        <f t="shared" si="50"/>
        <v>0</v>
      </c>
      <c r="AA121" s="76">
        <f t="shared" si="50"/>
        <v>3.7476409188610532E-2</v>
      </c>
      <c r="AB121" s="76">
        <f t="shared" si="49"/>
        <v>0</v>
      </c>
      <c r="AC121" s="76">
        <f t="shared" si="50"/>
        <v>0</v>
      </c>
      <c r="AD121" s="76">
        <f t="shared" si="50"/>
        <v>0</v>
      </c>
      <c r="AE121" s="76">
        <f t="shared" si="50"/>
        <v>8.4027823292848719E-2</v>
      </c>
      <c r="AF121" s="76">
        <f t="shared" si="50"/>
        <v>5.0416693975709234E-2</v>
      </c>
      <c r="AG121" s="76">
        <f t="shared" si="43"/>
        <v>1.0755561381484637</v>
      </c>
      <c r="AH121" s="76">
        <f t="shared" si="43"/>
        <v>0</v>
      </c>
      <c r="AI121" s="76">
        <f t="shared" si="43"/>
        <v>5.8315309365237017E-2</v>
      </c>
      <c r="AJ121" s="698">
        <f t="shared" si="43"/>
        <v>0</v>
      </c>
      <c r="AK121" s="76">
        <f t="shared" si="43"/>
        <v>0</v>
      </c>
      <c r="AL121" s="76">
        <f t="shared" si="43"/>
        <v>0</v>
      </c>
      <c r="AM121" s="76">
        <f t="shared" si="43"/>
        <v>0</v>
      </c>
      <c r="AN121" s="76">
        <f t="shared" si="43"/>
        <v>0</v>
      </c>
      <c r="AO121" s="76">
        <f t="shared" si="43"/>
        <v>0</v>
      </c>
      <c r="AP121" s="76">
        <f t="shared" si="43"/>
        <v>0</v>
      </c>
      <c r="AQ121" s="698">
        <f t="shared" si="43"/>
        <v>0</v>
      </c>
      <c r="AR121" s="76">
        <f t="shared" si="43"/>
        <v>0</v>
      </c>
      <c r="AS121" s="76">
        <f t="shared" si="43"/>
        <v>0</v>
      </c>
      <c r="AT121" s="76">
        <f t="shared" si="43"/>
        <v>0</v>
      </c>
      <c r="AU121" s="76">
        <f t="shared" si="43"/>
        <v>0</v>
      </c>
      <c r="AV121" s="76">
        <f t="shared" si="43"/>
        <v>0</v>
      </c>
      <c r="AW121" s="76">
        <f t="shared" si="46"/>
        <v>0</v>
      </c>
      <c r="AX121" s="76">
        <f t="shared" si="44"/>
        <v>0</v>
      </c>
      <c r="AY121" s="76">
        <f t="shared" si="44"/>
        <v>0</v>
      </c>
      <c r="AZ121" s="76">
        <f t="shared" si="44"/>
        <v>0</v>
      </c>
      <c r="BA121" s="76">
        <f t="shared" si="44"/>
        <v>0</v>
      </c>
      <c r="BB121" s="76">
        <f t="shared" si="44"/>
        <v>0</v>
      </c>
    </row>
    <row r="122" spans="1:54">
      <c r="A122" s="102">
        <f t="shared" si="48"/>
        <v>42901</v>
      </c>
      <c r="B122" s="106">
        <f t="shared" si="47"/>
        <v>9.8493885295298966</v>
      </c>
      <c r="C122" s="76">
        <f t="shared" si="40"/>
        <v>7.0919482859164329E-2</v>
      </c>
      <c r="D122" s="76">
        <f t="shared" si="50"/>
        <v>0.33611129317139488</v>
      </c>
      <c r="E122" s="76">
        <f t="shared" si="50"/>
        <v>0.33611129317139488</v>
      </c>
      <c r="F122" s="76">
        <f t="shared" si="50"/>
        <v>0.33611129317139488</v>
      </c>
      <c r="G122" s="76">
        <f t="shared" si="50"/>
        <v>0.33611129317139488</v>
      </c>
      <c r="H122" s="76">
        <f t="shared" si="50"/>
        <v>0</v>
      </c>
      <c r="I122" s="76">
        <f t="shared" si="50"/>
        <v>0</v>
      </c>
      <c r="J122" s="76">
        <f t="shared" si="50"/>
        <v>2.1006955823212179</v>
      </c>
      <c r="K122" s="76">
        <f t="shared" si="50"/>
        <v>1.4688063511589957E-2</v>
      </c>
      <c r="L122" s="76">
        <f t="shared" si="50"/>
        <v>0</v>
      </c>
      <c r="M122" s="76">
        <f t="shared" si="50"/>
        <v>1.4423039756924314</v>
      </c>
      <c r="N122" s="76">
        <f t="shared" si="50"/>
        <v>0.46887525397409585</v>
      </c>
      <c r="O122" s="76">
        <f t="shared" si="45"/>
        <v>0.65709757815007708</v>
      </c>
      <c r="P122" s="76">
        <f t="shared" si="45"/>
        <v>0.49744471389366451</v>
      </c>
      <c r="Q122" s="76">
        <f t="shared" si="50"/>
        <v>0</v>
      </c>
      <c r="R122" s="76">
        <f t="shared" si="50"/>
        <v>0.13999035360588596</v>
      </c>
      <c r="S122" s="76">
        <f t="shared" si="50"/>
        <v>0</v>
      </c>
      <c r="T122" s="76">
        <f t="shared" si="50"/>
        <v>0</v>
      </c>
      <c r="U122" s="76">
        <f t="shared" si="50"/>
        <v>0</v>
      </c>
      <c r="V122" s="76">
        <f t="shared" si="50"/>
        <v>0</v>
      </c>
      <c r="W122" s="76">
        <f t="shared" si="42"/>
        <v>1.5847647473031268</v>
      </c>
      <c r="X122" s="76">
        <f t="shared" si="50"/>
        <v>0</v>
      </c>
      <c r="Y122" s="76">
        <f t="shared" si="50"/>
        <v>0.22237123156219488</v>
      </c>
      <c r="Z122" s="76">
        <f t="shared" si="50"/>
        <v>0</v>
      </c>
      <c r="AA122" s="76">
        <f t="shared" si="50"/>
        <v>3.7476409188610532E-2</v>
      </c>
      <c r="AB122" s="76">
        <f t="shared" si="49"/>
        <v>0</v>
      </c>
      <c r="AC122" s="76">
        <f t="shared" si="50"/>
        <v>0</v>
      </c>
      <c r="AD122" s="76">
        <f t="shared" si="50"/>
        <v>0</v>
      </c>
      <c r="AE122" s="76">
        <f t="shared" si="50"/>
        <v>8.4027823292848719E-2</v>
      </c>
      <c r="AF122" s="76">
        <f t="shared" si="50"/>
        <v>5.0416693975709234E-2</v>
      </c>
      <c r="AG122" s="76">
        <f t="shared" si="43"/>
        <v>1.0755561381484637</v>
      </c>
      <c r="AH122" s="76">
        <f t="shared" si="43"/>
        <v>0</v>
      </c>
      <c r="AI122" s="76">
        <f t="shared" si="43"/>
        <v>5.8315309365237017E-2</v>
      </c>
      <c r="AJ122" s="698">
        <f t="shared" si="43"/>
        <v>0</v>
      </c>
      <c r="AK122" s="76">
        <f t="shared" si="43"/>
        <v>0</v>
      </c>
      <c r="AL122" s="76">
        <f t="shared" si="43"/>
        <v>0</v>
      </c>
      <c r="AM122" s="76">
        <f t="shared" si="43"/>
        <v>0</v>
      </c>
      <c r="AN122" s="76">
        <f t="shared" si="43"/>
        <v>0</v>
      </c>
      <c r="AO122" s="76">
        <f t="shared" si="43"/>
        <v>0</v>
      </c>
      <c r="AP122" s="76">
        <f t="shared" si="43"/>
        <v>0</v>
      </c>
      <c r="AQ122" s="698">
        <f t="shared" si="43"/>
        <v>0</v>
      </c>
      <c r="AR122" s="76">
        <f t="shared" si="43"/>
        <v>0</v>
      </c>
      <c r="AS122" s="76">
        <f t="shared" si="43"/>
        <v>0</v>
      </c>
      <c r="AT122" s="76">
        <f t="shared" si="43"/>
        <v>0</v>
      </c>
      <c r="AU122" s="76">
        <f t="shared" si="43"/>
        <v>0</v>
      </c>
      <c r="AV122" s="76">
        <f t="shared" si="43"/>
        <v>0</v>
      </c>
      <c r="AW122" s="76">
        <f t="shared" si="46"/>
        <v>0</v>
      </c>
      <c r="AX122" s="76">
        <f t="shared" si="44"/>
        <v>0</v>
      </c>
      <c r="AY122" s="76">
        <f t="shared" si="44"/>
        <v>0</v>
      </c>
      <c r="AZ122" s="76">
        <f t="shared" si="44"/>
        <v>0</v>
      </c>
      <c r="BA122" s="76">
        <f t="shared" si="44"/>
        <v>0</v>
      </c>
      <c r="BB122" s="76">
        <f t="shared" si="44"/>
        <v>0</v>
      </c>
    </row>
    <row r="123" spans="1:54">
      <c r="A123" s="102">
        <f t="shared" si="48"/>
        <v>42902</v>
      </c>
      <c r="B123" s="106">
        <f t="shared" si="47"/>
        <v>9.8493885295298966</v>
      </c>
      <c r="C123" s="76">
        <f t="shared" si="40"/>
        <v>7.0919482859164329E-2</v>
      </c>
      <c r="D123" s="76">
        <f t="shared" si="50"/>
        <v>0.33611129317139488</v>
      </c>
      <c r="E123" s="76">
        <f t="shared" si="50"/>
        <v>0.33611129317139488</v>
      </c>
      <c r="F123" s="76">
        <f t="shared" si="50"/>
        <v>0.33611129317139488</v>
      </c>
      <c r="G123" s="76">
        <f t="shared" si="50"/>
        <v>0.33611129317139488</v>
      </c>
      <c r="H123" s="76">
        <f t="shared" si="50"/>
        <v>0</v>
      </c>
      <c r="I123" s="76">
        <f t="shared" si="50"/>
        <v>0</v>
      </c>
      <c r="J123" s="76">
        <f t="shared" si="50"/>
        <v>2.1006955823212179</v>
      </c>
      <c r="K123" s="76">
        <f t="shared" si="50"/>
        <v>1.4688063511589957E-2</v>
      </c>
      <c r="L123" s="76">
        <f t="shared" si="50"/>
        <v>0</v>
      </c>
      <c r="M123" s="76">
        <f t="shared" si="50"/>
        <v>1.4423039756924314</v>
      </c>
      <c r="N123" s="76">
        <f t="shared" si="50"/>
        <v>0.46887525397409585</v>
      </c>
      <c r="O123" s="76">
        <f t="shared" si="45"/>
        <v>0.65709757815007708</v>
      </c>
      <c r="P123" s="76">
        <f t="shared" si="45"/>
        <v>0.49744471389366451</v>
      </c>
      <c r="Q123" s="76">
        <f t="shared" si="50"/>
        <v>0</v>
      </c>
      <c r="R123" s="76">
        <f t="shared" si="50"/>
        <v>0.13999035360588596</v>
      </c>
      <c r="S123" s="76">
        <f t="shared" si="50"/>
        <v>0</v>
      </c>
      <c r="T123" s="76">
        <f t="shared" si="50"/>
        <v>0</v>
      </c>
      <c r="U123" s="76">
        <f t="shared" si="50"/>
        <v>0</v>
      </c>
      <c r="V123" s="76">
        <f t="shared" si="50"/>
        <v>0</v>
      </c>
      <c r="W123" s="76">
        <f t="shared" si="42"/>
        <v>1.5847647473031268</v>
      </c>
      <c r="X123" s="76">
        <f t="shared" si="50"/>
        <v>0</v>
      </c>
      <c r="Y123" s="76">
        <f t="shared" si="50"/>
        <v>0.22237123156219488</v>
      </c>
      <c r="Z123" s="76">
        <f t="shared" si="50"/>
        <v>0</v>
      </c>
      <c r="AA123" s="76">
        <f t="shared" si="50"/>
        <v>3.7476409188610532E-2</v>
      </c>
      <c r="AB123" s="76">
        <f t="shared" si="49"/>
        <v>0</v>
      </c>
      <c r="AC123" s="76">
        <f t="shared" si="50"/>
        <v>0</v>
      </c>
      <c r="AD123" s="76">
        <f t="shared" si="50"/>
        <v>0</v>
      </c>
      <c r="AE123" s="76">
        <f t="shared" si="50"/>
        <v>8.4027823292848719E-2</v>
      </c>
      <c r="AF123" s="76">
        <f t="shared" si="50"/>
        <v>5.0416693975709234E-2</v>
      </c>
      <c r="AG123" s="76">
        <f t="shared" si="43"/>
        <v>1.0755561381484637</v>
      </c>
      <c r="AH123" s="76">
        <f t="shared" si="43"/>
        <v>0</v>
      </c>
      <c r="AI123" s="76">
        <f t="shared" si="43"/>
        <v>5.8315309365237017E-2</v>
      </c>
      <c r="AJ123" s="698">
        <f t="shared" si="43"/>
        <v>0</v>
      </c>
      <c r="AK123" s="76">
        <f t="shared" si="43"/>
        <v>0</v>
      </c>
      <c r="AL123" s="76">
        <f t="shared" si="43"/>
        <v>0</v>
      </c>
      <c r="AM123" s="76">
        <f t="shared" si="43"/>
        <v>0</v>
      </c>
      <c r="AN123" s="76">
        <f t="shared" si="43"/>
        <v>0</v>
      </c>
      <c r="AO123" s="76">
        <f t="shared" si="43"/>
        <v>0</v>
      </c>
      <c r="AP123" s="76">
        <f t="shared" si="43"/>
        <v>0</v>
      </c>
      <c r="AQ123" s="698">
        <f t="shared" si="43"/>
        <v>0</v>
      </c>
      <c r="AR123" s="76">
        <f t="shared" si="43"/>
        <v>0</v>
      </c>
      <c r="AS123" s="76">
        <f t="shared" si="43"/>
        <v>0</v>
      </c>
      <c r="AT123" s="76">
        <f t="shared" si="43"/>
        <v>0</v>
      </c>
      <c r="AU123" s="76">
        <f t="shared" si="43"/>
        <v>0</v>
      </c>
      <c r="AV123" s="76">
        <f t="shared" si="43"/>
        <v>0</v>
      </c>
      <c r="AW123" s="76">
        <f t="shared" si="46"/>
        <v>0</v>
      </c>
      <c r="AX123" s="76">
        <f t="shared" si="44"/>
        <v>0</v>
      </c>
      <c r="AY123" s="76">
        <f t="shared" si="44"/>
        <v>0</v>
      </c>
      <c r="AZ123" s="76">
        <f t="shared" si="44"/>
        <v>0</v>
      </c>
      <c r="BA123" s="76">
        <f t="shared" si="44"/>
        <v>0</v>
      </c>
      <c r="BB123" s="76">
        <f t="shared" si="44"/>
        <v>0</v>
      </c>
    </row>
    <row r="124" spans="1:54">
      <c r="A124" s="102">
        <f t="shared" si="48"/>
        <v>42903</v>
      </c>
      <c r="B124" s="106">
        <f t="shared" si="47"/>
        <v>9.8493885295298966</v>
      </c>
      <c r="C124" s="76">
        <f t="shared" si="40"/>
        <v>7.0919482859164329E-2</v>
      </c>
      <c r="D124" s="76">
        <f t="shared" si="50"/>
        <v>0.33611129317139488</v>
      </c>
      <c r="E124" s="76">
        <f t="shared" si="50"/>
        <v>0.33611129317139488</v>
      </c>
      <c r="F124" s="76">
        <f t="shared" si="50"/>
        <v>0.33611129317139488</v>
      </c>
      <c r="G124" s="76">
        <f t="shared" si="50"/>
        <v>0.33611129317139488</v>
      </c>
      <c r="H124" s="76">
        <f t="shared" si="50"/>
        <v>0</v>
      </c>
      <c r="I124" s="76">
        <f t="shared" si="50"/>
        <v>0</v>
      </c>
      <c r="J124" s="76">
        <f t="shared" si="50"/>
        <v>2.1006955823212179</v>
      </c>
      <c r="K124" s="76">
        <f t="shared" si="50"/>
        <v>1.4688063511589957E-2</v>
      </c>
      <c r="L124" s="76">
        <f t="shared" si="50"/>
        <v>0</v>
      </c>
      <c r="M124" s="76">
        <f t="shared" si="50"/>
        <v>1.4423039756924314</v>
      </c>
      <c r="N124" s="76">
        <f t="shared" si="50"/>
        <v>0.46887525397409585</v>
      </c>
      <c r="O124" s="76">
        <f t="shared" si="45"/>
        <v>0.65709757815007708</v>
      </c>
      <c r="P124" s="76">
        <f t="shared" si="45"/>
        <v>0.49744471389366451</v>
      </c>
      <c r="Q124" s="76">
        <f t="shared" si="50"/>
        <v>0</v>
      </c>
      <c r="R124" s="76">
        <f t="shared" si="50"/>
        <v>0.13999035360588596</v>
      </c>
      <c r="S124" s="76">
        <f t="shared" si="50"/>
        <v>0</v>
      </c>
      <c r="T124" s="76">
        <f t="shared" si="50"/>
        <v>0</v>
      </c>
      <c r="U124" s="76">
        <f t="shared" si="50"/>
        <v>0</v>
      </c>
      <c r="V124" s="76">
        <f t="shared" si="50"/>
        <v>0</v>
      </c>
      <c r="W124" s="76">
        <f t="shared" si="42"/>
        <v>1.5847647473031268</v>
      </c>
      <c r="X124" s="76">
        <f t="shared" si="50"/>
        <v>0</v>
      </c>
      <c r="Y124" s="76">
        <f t="shared" si="50"/>
        <v>0.22237123156219488</v>
      </c>
      <c r="Z124" s="76">
        <f t="shared" si="50"/>
        <v>0</v>
      </c>
      <c r="AA124" s="76">
        <f t="shared" si="50"/>
        <v>3.7476409188610532E-2</v>
      </c>
      <c r="AB124" s="76">
        <f t="shared" si="49"/>
        <v>0</v>
      </c>
      <c r="AC124" s="76">
        <f t="shared" si="50"/>
        <v>0</v>
      </c>
      <c r="AD124" s="76">
        <f t="shared" si="50"/>
        <v>0</v>
      </c>
      <c r="AE124" s="76">
        <f t="shared" si="50"/>
        <v>8.4027823292848719E-2</v>
      </c>
      <c r="AF124" s="76">
        <f t="shared" si="50"/>
        <v>5.0416693975709234E-2</v>
      </c>
      <c r="AG124" s="76">
        <f t="shared" ref="AG124:AV137" si="51">AG$26/1.98347/30</f>
        <v>1.0755561381484637</v>
      </c>
      <c r="AH124" s="76">
        <f t="shared" si="51"/>
        <v>0</v>
      </c>
      <c r="AI124" s="76">
        <f t="shared" si="51"/>
        <v>5.8315309365237017E-2</v>
      </c>
      <c r="AJ124" s="698">
        <f t="shared" si="51"/>
        <v>0</v>
      </c>
      <c r="AK124" s="76">
        <f t="shared" si="51"/>
        <v>0</v>
      </c>
      <c r="AL124" s="76">
        <f t="shared" si="51"/>
        <v>0</v>
      </c>
      <c r="AM124" s="76">
        <f t="shared" si="51"/>
        <v>0</v>
      </c>
      <c r="AN124" s="76">
        <f t="shared" si="51"/>
        <v>0</v>
      </c>
      <c r="AO124" s="76">
        <f t="shared" si="51"/>
        <v>0</v>
      </c>
      <c r="AP124" s="76">
        <f t="shared" si="51"/>
        <v>0</v>
      </c>
      <c r="AQ124" s="698">
        <f t="shared" si="51"/>
        <v>0</v>
      </c>
      <c r="AR124" s="76">
        <f t="shared" si="51"/>
        <v>0</v>
      </c>
      <c r="AS124" s="76">
        <f t="shared" si="51"/>
        <v>0</v>
      </c>
      <c r="AT124" s="76">
        <f t="shared" si="51"/>
        <v>0</v>
      </c>
      <c r="AU124" s="76">
        <f t="shared" si="51"/>
        <v>0</v>
      </c>
      <c r="AV124" s="76">
        <f t="shared" si="51"/>
        <v>0</v>
      </c>
      <c r="AW124" s="76">
        <f t="shared" si="46"/>
        <v>0</v>
      </c>
      <c r="AX124" s="76">
        <f t="shared" si="46"/>
        <v>0</v>
      </c>
      <c r="AY124" s="76">
        <f t="shared" si="46"/>
        <v>0</v>
      </c>
      <c r="AZ124" s="76">
        <f t="shared" si="46"/>
        <v>0</v>
      </c>
      <c r="BA124" s="76">
        <f t="shared" si="46"/>
        <v>0</v>
      </c>
      <c r="BB124" s="76">
        <f t="shared" si="46"/>
        <v>0</v>
      </c>
    </row>
    <row r="125" spans="1:54">
      <c r="A125" s="102">
        <f t="shared" si="48"/>
        <v>42904</v>
      </c>
      <c r="B125" s="106">
        <f t="shared" si="47"/>
        <v>9.8493885295298966</v>
      </c>
      <c r="C125" s="76">
        <f t="shared" si="40"/>
        <v>7.0919482859164329E-2</v>
      </c>
      <c r="D125" s="76">
        <f t="shared" si="50"/>
        <v>0.33611129317139488</v>
      </c>
      <c r="E125" s="76">
        <f t="shared" si="50"/>
        <v>0.33611129317139488</v>
      </c>
      <c r="F125" s="76">
        <f t="shared" si="50"/>
        <v>0.33611129317139488</v>
      </c>
      <c r="G125" s="76">
        <f t="shared" si="50"/>
        <v>0.33611129317139488</v>
      </c>
      <c r="H125" s="76">
        <f t="shared" si="50"/>
        <v>0</v>
      </c>
      <c r="I125" s="76">
        <f t="shared" si="50"/>
        <v>0</v>
      </c>
      <c r="J125" s="76">
        <f t="shared" si="50"/>
        <v>2.1006955823212179</v>
      </c>
      <c r="K125" s="76">
        <f t="shared" si="50"/>
        <v>1.4688063511589957E-2</v>
      </c>
      <c r="L125" s="76">
        <f t="shared" si="50"/>
        <v>0</v>
      </c>
      <c r="M125" s="76">
        <f t="shared" si="50"/>
        <v>1.4423039756924314</v>
      </c>
      <c r="N125" s="76">
        <f t="shared" si="50"/>
        <v>0.46887525397409585</v>
      </c>
      <c r="O125" s="76">
        <f t="shared" si="50"/>
        <v>0.65709757815007708</v>
      </c>
      <c r="P125" s="76">
        <f t="shared" ref="P125:P137" si="52">P$26/1.98347/30</f>
        <v>0.49744471389366451</v>
      </c>
      <c r="Q125" s="76">
        <f t="shared" si="50"/>
        <v>0</v>
      </c>
      <c r="R125" s="76">
        <f t="shared" si="50"/>
        <v>0.13999035360588596</v>
      </c>
      <c r="S125" s="76">
        <f t="shared" si="50"/>
        <v>0</v>
      </c>
      <c r="T125" s="76">
        <f t="shared" si="50"/>
        <v>0</v>
      </c>
      <c r="U125" s="76">
        <f t="shared" si="50"/>
        <v>0</v>
      </c>
      <c r="V125" s="76">
        <f t="shared" si="50"/>
        <v>0</v>
      </c>
      <c r="W125" s="76">
        <f t="shared" si="42"/>
        <v>1.5847647473031268</v>
      </c>
      <c r="X125" s="76">
        <f t="shared" si="50"/>
        <v>0</v>
      </c>
      <c r="Y125" s="76">
        <f t="shared" si="50"/>
        <v>0.22237123156219488</v>
      </c>
      <c r="Z125" s="76">
        <f t="shared" si="50"/>
        <v>0</v>
      </c>
      <c r="AA125" s="76">
        <f t="shared" si="50"/>
        <v>3.7476409188610532E-2</v>
      </c>
      <c r="AB125" s="76">
        <f t="shared" si="49"/>
        <v>0</v>
      </c>
      <c r="AC125" s="76">
        <f t="shared" si="50"/>
        <v>0</v>
      </c>
      <c r="AD125" s="76">
        <f t="shared" si="50"/>
        <v>0</v>
      </c>
      <c r="AE125" s="76">
        <f t="shared" si="50"/>
        <v>8.4027823292848719E-2</v>
      </c>
      <c r="AF125" s="76">
        <f t="shared" si="50"/>
        <v>5.0416693975709234E-2</v>
      </c>
      <c r="AG125" s="76">
        <f t="shared" si="51"/>
        <v>1.0755561381484637</v>
      </c>
      <c r="AH125" s="76">
        <f t="shared" si="51"/>
        <v>0</v>
      </c>
      <c r="AI125" s="76">
        <f t="shared" si="51"/>
        <v>5.8315309365237017E-2</v>
      </c>
      <c r="AJ125" s="698">
        <f t="shared" si="51"/>
        <v>0</v>
      </c>
      <c r="AK125" s="76">
        <f t="shared" si="51"/>
        <v>0</v>
      </c>
      <c r="AL125" s="76">
        <f t="shared" si="51"/>
        <v>0</v>
      </c>
      <c r="AM125" s="76">
        <f t="shared" si="51"/>
        <v>0</v>
      </c>
      <c r="AN125" s="76">
        <f t="shared" si="51"/>
        <v>0</v>
      </c>
      <c r="AO125" s="76">
        <f t="shared" si="51"/>
        <v>0</v>
      </c>
      <c r="AP125" s="76">
        <f t="shared" si="51"/>
        <v>0</v>
      </c>
      <c r="AQ125" s="698">
        <f t="shared" si="51"/>
        <v>0</v>
      </c>
      <c r="AR125" s="76">
        <f t="shared" si="51"/>
        <v>0</v>
      </c>
      <c r="AS125" s="76">
        <f t="shared" si="51"/>
        <v>0</v>
      </c>
      <c r="AT125" s="76">
        <f t="shared" si="51"/>
        <v>0</v>
      </c>
      <c r="AU125" s="76">
        <f t="shared" si="51"/>
        <v>0</v>
      </c>
      <c r="AV125" s="76">
        <f t="shared" si="51"/>
        <v>0</v>
      </c>
      <c r="AW125" s="76">
        <f t="shared" si="46"/>
        <v>0</v>
      </c>
      <c r="AX125" s="76">
        <f t="shared" si="46"/>
        <v>0</v>
      </c>
      <c r="AY125" s="76">
        <f t="shared" si="46"/>
        <v>0</v>
      </c>
      <c r="AZ125" s="76">
        <f t="shared" si="46"/>
        <v>0</v>
      </c>
      <c r="BA125" s="76">
        <f t="shared" si="46"/>
        <v>0</v>
      </c>
      <c r="BB125" s="76">
        <f t="shared" si="46"/>
        <v>0</v>
      </c>
    </row>
    <row r="126" spans="1:54">
      <c r="A126" s="102">
        <f t="shared" si="48"/>
        <v>42905</v>
      </c>
      <c r="B126" s="106">
        <f t="shared" si="47"/>
        <v>9.8493885295298966</v>
      </c>
      <c r="C126" s="76">
        <f t="shared" si="40"/>
        <v>7.0919482859164329E-2</v>
      </c>
      <c r="D126" s="76">
        <f t="shared" si="50"/>
        <v>0.33611129317139488</v>
      </c>
      <c r="E126" s="76">
        <f t="shared" si="50"/>
        <v>0.33611129317139488</v>
      </c>
      <c r="F126" s="76">
        <f t="shared" si="50"/>
        <v>0.33611129317139488</v>
      </c>
      <c r="G126" s="76">
        <f t="shared" si="50"/>
        <v>0.33611129317139488</v>
      </c>
      <c r="H126" s="76">
        <f t="shared" si="50"/>
        <v>0</v>
      </c>
      <c r="I126" s="76">
        <f t="shared" si="50"/>
        <v>0</v>
      </c>
      <c r="J126" s="76">
        <f t="shared" si="50"/>
        <v>2.1006955823212179</v>
      </c>
      <c r="K126" s="76">
        <f t="shared" si="50"/>
        <v>1.4688063511589957E-2</v>
      </c>
      <c r="L126" s="76">
        <f t="shared" si="50"/>
        <v>0</v>
      </c>
      <c r="M126" s="76">
        <f t="shared" si="50"/>
        <v>1.4423039756924314</v>
      </c>
      <c r="N126" s="76">
        <f t="shared" si="50"/>
        <v>0.46887525397409585</v>
      </c>
      <c r="O126" s="76">
        <f t="shared" si="50"/>
        <v>0.65709757815007708</v>
      </c>
      <c r="P126" s="76">
        <f t="shared" si="52"/>
        <v>0.49744471389366451</v>
      </c>
      <c r="Q126" s="76">
        <f t="shared" si="50"/>
        <v>0</v>
      </c>
      <c r="R126" s="76">
        <f t="shared" si="50"/>
        <v>0.13999035360588596</v>
      </c>
      <c r="S126" s="76">
        <f t="shared" si="50"/>
        <v>0</v>
      </c>
      <c r="T126" s="76">
        <f t="shared" si="50"/>
        <v>0</v>
      </c>
      <c r="U126" s="76">
        <f t="shared" si="50"/>
        <v>0</v>
      </c>
      <c r="V126" s="76">
        <f t="shared" si="50"/>
        <v>0</v>
      </c>
      <c r="W126" s="76">
        <f t="shared" si="42"/>
        <v>1.5847647473031268</v>
      </c>
      <c r="X126" s="76">
        <f t="shared" si="50"/>
        <v>0</v>
      </c>
      <c r="Y126" s="76">
        <f t="shared" si="50"/>
        <v>0.22237123156219488</v>
      </c>
      <c r="Z126" s="76">
        <f t="shared" si="50"/>
        <v>0</v>
      </c>
      <c r="AA126" s="76">
        <f t="shared" si="50"/>
        <v>3.7476409188610532E-2</v>
      </c>
      <c r="AB126" s="76">
        <f t="shared" si="49"/>
        <v>0</v>
      </c>
      <c r="AC126" s="76">
        <f t="shared" si="50"/>
        <v>0</v>
      </c>
      <c r="AD126" s="76">
        <f t="shared" si="50"/>
        <v>0</v>
      </c>
      <c r="AE126" s="76">
        <f t="shared" si="50"/>
        <v>8.4027823292848719E-2</v>
      </c>
      <c r="AF126" s="76">
        <f t="shared" si="50"/>
        <v>5.0416693975709234E-2</v>
      </c>
      <c r="AG126" s="76">
        <f t="shared" si="51"/>
        <v>1.0755561381484637</v>
      </c>
      <c r="AH126" s="76">
        <f t="shared" si="51"/>
        <v>0</v>
      </c>
      <c r="AI126" s="76">
        <f t="shared" si="51"/>
        <v>5.8315309365237017E-2</v>
      </c>
      <c r="AJ126" s="698">
        <f t="shared" si="51"/>
        <v>0</v>
      </c>
      <c r="AK126" s="76">
        <f t="shared" si="51"/>
        <v>0</v>
      </c>
      <c r="AL126" s="76">
        <f t="shared" si="51"/>
        <v>0</v>
      </c>
      <c r="AM126" s="76">
        <f t="shared" si="51"/>
        <v>0</v>
      </c>
      <c r="AN126" s="76">
        <f t="shared" si="51"/>
        <v>0</v>
      </c>
      <c r="AO126" s="76">
        <f t="shared" si="51"/>
        <v>0</v>
      </c>
      <c r="AP126" s="76">
        <f t="shared" si="51"/>
        <v>0</v>
      </c>
      <c r="AQ126" s="698">
        <f t="shared" si="51"/>
        <v>0</v>
      </c>
      <c r="AR126" s="76">
        <f t="shared" si="51"/>
        <v>0</v>
      </c>
      <c r="AS126" s="76">
        <f t="shared" si="51"/>
        <v>0</v>
      </c>
      <c r="AT126" s="76">
        <f t="shared" si="51"/>
        <v>0</v>
      </c>
      <c r="AU126" s="76">
        <f t="shared" si="51"/>
        <v>0</v>
      </c>
      <c r="AV126" s="76">
        <f t="shared" si="51"/>
        <v>0</v>
      </c>
      <c r="AW126" s="76">
        <f t="shared" si="46"/>
        <v>0</v>
      </c>
      <c r="AX126" s="76">
        <f t="shared" si="46"/>
        <v>0</v>
      </c>
      <c r="AY126" s="76">
        <f t="shared" si="46"/>
        <v>0</v>
      </c>
      <c r="AZ126" s="76">
        <f t="shared" si="46"/>
        <v>0</v>
      </c>
      <c r="BA126" s="76">
        <f t="shared" si="46"/>
        <v>0</v>
      </c>
      <c r="BB126" s="76">
        <f t="shared" si="46"/>
        <v>0</v>
      </c>
    </row>
    <row r="127" spans="1:54">
      <c r="A127" s="102">
        <f t="shared" si="48"/>
        <v>42906</v>
      </c>
      <c r="B127" s="106">
        <f t="shared" si="47"/>
        <v>9.8493885295298966</v>
      </c>
      <c r="C127" s="76">
        <f t="shared" si="40"/>
        <v>7.0919482859164329E-2</v>
      </c>
      <c r="D127" s="76">
        <f t="shared" si="50"/>
        <v>0.33611129317139488</v>
      </c>
      <c r="E127" s="76">
        <f t="shared" si="50"/>
        <v>0.33611129317139488</v>
      </c>
      <c r="F127" s="76">
        <f t="shared" si="50"/>
        <v>0.33611129317139488</v>
      </c>
      <c r="G127" s="76">
        <f t="shared" si="50"/>
        <v>0.33611129317139488</v>
      </c>
      <c r="H127" s="76">
        <f t="shared" si="50"/>
        <v>0</v>
      </c>
      <c r="I127" s="76">
        <f t="shared" si="50"/>
        <v>0</v>
      </c>
      <c r="J127" s="76">
        <f t="shared" si="50"/>
        <v>2.1006955823212179</v>
      </c>
      <c r="K127" s="76">
        <f t="shared" si="50"/>
        <v>1.4688063511589957E-2</v>
      </c>
      <c r="L127" s="76">
        <f t="shared" si="50"/>
        <v>0</v>
      </c>
      <c r="M127" s="76">
        <f t="shared" si="50"/>
        <v>1.4423039756924314</v>
      </c>
      <c r="N127" s="76">
        <f t="shared" si="50"/>
        <v>0.46887525397409585</v>
      </c>
      <c r="O127" s="76">
        <f t="shared" si="50"/>
        <v>0.65709757815007708</v>
      </c>
      <c r="P127" s="76">
        <f t="shared" si="52"/>
        <v>0.49744471389366451</v>
      </c>
      <c r="Q127" s="76">
        <f t="shared" si="50"/>
        <v>0</v>
      </c>
      <c r="R127" s="76">
        <f t="shared" si="50"/>
        <v>0.13999035360588596</v>
      </c>
      <c r="S127" s="76">
        <f t="shared" si="50"/>
        <v>0</v>
      </c>
      <c r="T127" s="76">
        <f t="shared" si="50"/>
        <v>0</v>
      </c>
      <c r="U127" s="76">
        <f t="shared" si="50"/>
        <v>0</v>
      </c>
      <c r="V127" s="76">
        <f t="shared" si="50"/>
        <v>0</v>
      </c>
      <c r="W127" s="76">
        <f t="shared" si="42"/>
        <v>1.5847647473031268</v>
      </c>
      <c r="X127" s="76">
        <f t="shared" si="50"/>
        <v>0</v>
      </c>
      <c r="Y127" s="76">
        <f t="shared" si="50"/>
        <v>0.22237123156219488</v>
      </c>
      <c r="Z127" s="76">
        <f t="shared" si="50"/>
        <v>0</v>
      </c>
      <c r="AA127" s="76">
        <f t="shared" si="50"/>
        <v>3.7476409188610532E-2</v>
      </c>
      <c r="AB127" s="76">
        <f t="shared" si="49"/>
        <v>0</v>
      </c>
      <c r="AC127" s="76">
        <f t="shared" si="50"/>
        <v>0</v>
      </c>
      <c r="AD127" s="76">
        <f t="shared" si="50"/>
        <v>0</v>
      </c>
      <c r="AE127" s="76">
        <f t="shared" si="50"/>
        <v>8.4027823292848719E-2</v>
      </c>
      <c r="AF127" s="76">
        <f t="shared" si="50"/>
        <v>5.0416693975709234E-2</v>
      </c>
      <c r="AG127" s="76">
        <f t="shared" si="51"/>
        <v>1.0755561381484637</v>
      </c>
      <c r="AH127" s="76">
        <f t="shared" si="51"/>
        <v>0</v>
      </c>
      <c r="AI127" s="76">
        <f t="shared" si="51"/>
        <v>5.8315309365237017E-2</v>
      </c>
      <c r="AJ127" s="698">
        <f t="shared" si="51"/>
        <v>0</v>
      </c>
      <c r="AK127" s="76">
        <f t="shared" si="51"/>
        <v>0</v>
      </c>
      <c r="AL127" s="76">
        <f t="shared" si="51"/>
        <v>0</v>
      </c>
      <c r="AM127" s="76">
        <f t="shared" si="51"/>
        <v>0</v>
      </c>
      <c r="AN127" s="76">
        <f t="shared" si="51"/>
        <v>0</v>
      </c>
      <c r="AO127" s="76">
        <f t="shared" si="51"/>
        <v>0</v>
      </c>
      <c r="AP127" s="76">
        <f t="shared" si="51"/>
        <v>0</v>
      </c>
      <c r="AQ127" s="698">
        <f t="shared" si="51"/>
        <v>0</v>
      </c>
      <c r="AR127" s="76">
        <f t="shared" si="51"/>
        <v>0</v>
      </c>
      <c r="AS127" s="76">
        <f t="shared" si="51"/>
        <v>0</v>
      </c>
      <c r="AT127" s="76">
        <f t="shared" si="51"/>
        <v>0</v>
      </c>
      <c r="AU127" s="76">
        <f t="shared" si="51"/>
        <v>0</v>
      </c>
      <c r="AV127" s="76">
        <f t="shared" si="51"/>
        <v>0</v>
      </c>
      <c r="AW127" s="76">
        <f t="shared" si="46"/>
        <v>0</v>
      </c>
      <c r="AX127" s="76">
        <f t="shared" si="46"/>
        <v>0</v>
      </c>
      <c r="AY127" s="76">
        <f t="shared" si="46"/>
        <v>0</v>
      </c>
      <c r="AZ127" s="76">
        <f t="shared" si="46"/>
        <v>0</v>
      </c>
      <c r="BA127" s="76">
        <f t="shared" si="46"/>
        <v>0</v>
      </c>
      <c r="BB127" s="76">
        <f t="shared" si="46"/>
        <v>0</v>
      </c>
    </row>
    <row r="128" spans="1:54">
      <c r="A128" s="102">
        <f t="shared" si="48"/>
        <v>42907</v>
      </c>
      <c r="B128" s="106">
        <f t="shared" si="47"/>
        <v>9.8493885295298966</v>
      </c>
      <c r="C128" s="76">
        <f t="shared" si="40"/>
        <v>7.0919482859164329E-2</v>
      </c>
      <c r="D128" s="76">
        <f t="shared" si="50"/>
        <v>0.33611129317139488</v>
      </c>
      <c r="E128" s="76">
        <f t="shared" si="50"/>
        <v>0.33611129317139488</v>
      </c>
      <c r="F128" s="76">
        <f t="shared" si="50"/>
        <v>0.33611129317139488</v>
      </c>
      <c r="G128" s="76">
        <f t="shared" si="50"/>
        <v>0.33611129317139488</v>
      </c>
      <c r="H128" s="76">
        <f t="shared" si="50"/>
        <v>0</v>
      </c>
      <c r="I128" s="76">
        <f t="shared" ref="D128:AG137" si="53">I$26/1.98347/30</f>
        <v>0</v>
      </c>
      <c r="J128" s="76">
        <f t="shared" si="53"/>
        <v>2.1006955823212179</v>
      </c>
      <c r="K128" s="76">
        <f t="shared" si="53"/>
        <v>1.4688063511589957E-2</v>
      </c>
      <c r="L128" s="76">
        <f t="shared" si="53"/>
        <v>0</v>
      </c>
      <c r="M128" s="76">
        <f t="shared" si="53"/>
        <v>1.4423039756924314</v>
      </c>
      <c r="N128" s="76">
        <f t="shared" si="53"/>
        <v>0.46887525397409585</v>
      </c>
      <c r="O128" s="76">
        <f t="shared" si="50"/>
        <v>0.65709757815007708</v>
      </c>
      <c r="P128" s="76">
        <f t="shared" si="52"/>
        <v>0.49744471389366451</v>
      </c>
      <c r="Q128" s="76">
        <f t="shared" si="53"/>
        <v>0</v>
      </c>
      <c r="R128" s="76">
        <f t="shared" si="53"/>
        <v>0.13999035360588596</v>
      </c>
      <c r="S128" s="76">
        <f t="shared" si="53"/>
        <v>0</v>
      </c>
      <c r="T128" s="76">
        <f t="shared" si="53"/>
        <v>0</v>
      </c>
      <c r="U128" s="76">
        <f t="shared" si="53"/>
        <v>0</v>
      </c>
      <c r="V128" s="76">
        <f t="shared" si="53"/>
        <v>0</v>
      </c>
      <c r="W128" s="76">
        <f t="shared" si="42"/>
        <v>1.5847647473031268</v>
      </c>
      <c r="X128" s="76">
        <f t="shared" si="53"/>
        <v>0</v>
      </c>
      <c r="Y128" s="76">
        <f t="shared" si="53"/>
        <v>0.22237123156219488</v>
      </c>
      <c r="Z128" s="76">
        <f t="shared" si="53"/>
        <v>0</v>
      </c>
      <c r="AA128" s="76">
        <f t="shared" si="53"/>
        <v>3.7476409188610532E-2</v>
      </c>
      <c r="AB128" s="76">
        <f t="shared" si="53"/>
        <v>0</v>
      </c>
      <c r="AC128" s="76">
        <f t="shared" si="53"/>
        <v>0</v>
      </c>
      <c r="AD128" s="76">
        <f t="shared" si="53"/>
        <v>0</v>
      </c>
      <c r="AE128" s="76">
        <f t="shared" si="53"/>
        <v>8.4027823292848719E-2</v>
      </c>
      <c r="AF128" s="76">
        <f t="shared" si="53"/>
        <v>5.0416693975709234E-2</v>
      </c>
      <c r="AG128" s="76">
        <f t="shared" si="53"/>
        <v>1.0755561381484637</v>
      </c>
      <c r="AH128" s="76">
        <f t="shared" si="51"/>
        <v>0</v>
      </c>
      <c r="AI128" s="76">
        <f t="shared" si="51"/>
        <v>5.8315309365237017E-2</v>
      </c>
      <c r="AJ128" s="698">
        <f t="shared" si="51"/>
        <v>0</v>
      </c>
      <c r="AK128" s="76">
        <f t="shared" si="51"/>
        <v>0</v>
      </c>
      <c r="AL128" s="76">
        <f t="shared" si="51"/>
        <v>0</v>
      </c>
      <c r="AM128" s="76">
        <f t="shared" si="51"/>
        <v>0</v>
      </c>
      <c r="AN128" s="76">
        <f t="shared" si="51"/>
        <v>0</v>
      </c>
      <c r="AO128" s="76">
        <f t="shared" si="51"/>
        <v>0</v>
      </c>
      <c r="AP128" s="76">
        <f t="shared" si="51"/>
        <v>0</v>
      </c>
      <c r="AQ128" s="698">
        <f t="shared" si="51"/>
        <v>0</v>
      </c>
      <c r="AR128" s="76">
        <f t="shared" si="51"/>
        <v>0</v>
      </c>
      <c r="AS128" s="76">
        <f t="shared" si="51"/>
        <v>0</v>
      </c>
      <c r="AT128" s="76">
        <f t="shared" si="51"/>
        <v>0</v>
      </c>
      <c r="AU128" s="76">
        <f t="shared" si="51"/>
        <v>0</v>
      </c>
      <c r="AV128" s="76">
        <f t="shared" si="51"/>
        <v>0</v>
      </c>
      <c r="AW128" s="76">
        <f t="shared" si="46"/>
        <v>0</v>
      </c>
      <c r="AX128" s="76">
        <f t="shared" si="46"/>
        <v>0</v>
      </c>
      <c r="AY128" s="76">
        <f t="shared" si="46"/>
        <v>0</v>
      </c>
      <c r="AZ128" s="76">
        <f t="shared" si="46"/>
        <v>0</v>
      </c>
      <c r="BA128" s="76">
        <f t="shared" si="46"/>
        <v>0</v>
      </c>
      <c r="BB128" s="76">
        <f t="shared" si="46"/>
        <v>0</v>
      </c>
    </row>
    <row r="129" spans="1:54">
      <c r="A129" s="102">
        <f t="shared" si="48"/>
        <v>42908</v>
      </c>
      <c r="B129" s="106">
        <f t="shared" si="47"/>
        <v>9.8493885295298966</v>
      </c>
      <c r="C129" s="76">
        <f t="shared" si="40"/>
        <v>7.0919482859164329E-2</v>
      </c>
      <c r="D129" s="76">
        <f t="shared" si="53"/>
        <v>0.33611129317139488</v>
      </c>
      <c r="E129" s="76">
        <f t="shared" si="53"/>
        <v>0.33611129317139488</v>
      </c>
      <c r="F129" s="76">
        <f t="shared" si="53"/>
        <v>0.33611129317139488</v>
      </c>
      <c r="G129" s="76">
        <f t="shared" si="53"/>
        <v>0.33611129317139488</v>
      </c>
      <c r="H129" s="76">
        <f t="shared" si="53"/>
        <v>0</v>
      </c>
      <c r="I129" s="76">
        <f t="shared" si="53"/>
        <v>0</v>
      </c>
      <c r="J129" s="76">
        <f t="shared" si="53"/>
        <v>2.1006955823212179</v>
      </c>
      <c r="K129" s="76">
        <f t="shared" si="53"/>
        <v>1.4688063511589957E-2</v>
      </c>
      <c r="L129" s="76">
        <f t="shared" si="53"/>
        <v>0</v>
      </c>
      <c r="M129" s="76">
        <f t="shared" si="53"/>
        <v>1.4423039756924314</v>
      </c>
      <c r="N129" s="76">
        <f t="shared" si="53"/>
        <v>0.46887525397409585</v>
      </c>
      <c r="O129" s="76">
        <f t="shared" si="50"/>
        <v>0.65709757815007708</v>
      </c>
      <c r="P129" s="76">
        <f t="shared" si="52"/>
        <v>0.49744471389366451</v>
      </c>
      <c r="Q129" s="76">
        <f t="shared" si="53"/>
        <v>0</v>
      </c>
      <c r="R129" s="76">
        <f t="shared" si="53"/>
        <v>0.13999035360588596</v>
      </c>
      <c r="S129" s="76">
        <f t="shared" si="53"/>
        <v>0</v>
      </c>
      <c r="T129" s="76">
        <f t="shared" si="53"/>
        <v>0</v>
      </c>
      <c r="U129" s="76">
        <f t="shared" si="53"/>
        <v>0</v>
      </c>
      <c r="V129" s="76">
        <f t="shared" si="53"/>
        <v>0</v>
      </c>
      <c r="W129" s="76">
        <f t="shared" si="42"/>
        <v>1.5847647473031268</v>
      </c>
      <c r="X129" s="76">
        <f t="shared" si="53"/>
        <v>0</v>
      </c>
      <c r="Y129" s="76">
        <f t="shared" si="53"/>
        <v>0.22237123156219488</v>
      </c>
      <c r="Z129" s="76">
        <f t="shared" si="53"/>
        <v>0</v>
      </c>
      <c r="AA129" s="76">
        <f t="shared" si="53"/>
        <v>3.7476409188610532E-2</v>
      </c>
      <c r="AB129" s="76">
        <f t="shared" si="53"/>
        <v>0</v>
      </c>
      <c r="AC129" s="76">
        <f t="shared" si="53"/>
        <v>0</v>
      </c>
      <c r="AD129" s="76">
        <f t="shared" si="53"/>
        <v>0</v>
      </c>
      <c r="AE129" s="76">
        <f t="shared" si="53"/>
        <v>8.4027823292848719E-2</v>
      </c>
      <c r="AF129" s="76">
        <f t="shared" si="53"/>
        <v>5.0416693975709234E-2</v>
      </c>
      <c r="AG129" s="76">
        <f t="shared" si="51"/>
        <v>1.0755561381484637</v>
      </c>
      <c r="AH129" s="76">
        <f t="shared" si="51"/>
        <v>0</v>
      </c>
      <c r="AI129" s="76">
        <f t="shared" si="51"/>
        <v>5.8315309365237017E-2</v>
      </c>
      <c r="AJ129" s="698">
        <f t="shared" si="51"/>
        <v>0</v>
      </c>
      <c r="AK129" s="76">
        <f t="shared" si="51"/>
        <v>0</v>
      </c>
      <c r="AL129" s="76">
        <f t="shared" si="51"/>
        <v>0</v>
      </c>
      <c r="AM129" s="76">
        <f t="shared" si="51"/>
        <v>0</v>
      </c>
      <c r="AN129" s="76">
        <f t="shared" si="51"/>
        <v>0</v>
      </c>
      <c r="AO129" s="76">
        <f t="shared" si="51"/>
        <v>0</v>
      </c>
      <c r="AP129" s="76">
        <f t="shared" si="51"/>
        <v>0</v>
      </c>
      <c r="AQ129" s="698">
        <f t="shared" si="51"/>
        <v>0</v>
      </c>
      <c r="AR129" s="76">
        <f t="shared" si="51"/>
        <v>0</v>
      </c>
      <c r="AS129" s="76">
        <f t="shared" si="51"/>
        <v>0</v>
      </c>
      <c r="AT129" s="76">
        <f t="shared" si="51"/>
        <v>0</v>
      </c>
      <c r="AU129" s="76">
        <f t="shared" si="51"/>
        <v>0</v>
      </c>
      <c r="AV129" s="76">
        <f t="shared" si="51"/>
        <v>0</v>
      </c>
      <c r="AW129" s="76">
        <f t="shared" si="46"/>
        <v>0</v>
      </c>
      <c r="AX129" s="76">
        <f t="shared" si="46"/>
        <v>0</v>
      </c>
      <c r="AY129" s="76">
        <f t="shared" si="46"/>
        <v>0</v>
      </c>
      <c r="AZ129" s="76">
        <f t="shared" si="46"/>
        <v>0</v>
      </c>
      <c r="BA129" s="76">
        <f t="shared" si="46"/>
        <v>0</v>
      </c>
      <c r="BB129" s="76">
        <f t="shared" si="46"/>
        <v>0</v>
      </c>
    </row>
    <row r="130" spans="1:54">
      <c r="A130" s="102">
        <f t="shared" si="48"/>
        <v>42909</v>
      </c>
      <c r="B130" s="106">
        <f t="shared" si="47"/>
        <v>9.8493885295298966</v>
      </c>
      <c r="C130" s="76">
        <f t="shared" si="40"/>
        <v>7.0919482859164329E-2</v>
      </c>
      <c r="D130" s="76">
        <f t="shared" si="53"/>
        <v>0.33611129317139488</v>
      </c>
      <c r="E130" s="76">
        <f t="shared" si="53"/>
        <v>0.33611129317139488</v>
      </c>
      <c r="F130" s="76">
        <f t="shared" si="53"/>
        <v>0.33611129317139488</v>
      </c>
      <c r="G130" s="76">
        <f t="shared" si="53"/>
        <v>0.33611129317139488</v>
      </c>
      <c r="H130" s="76">
        <f t="shared" si="53"/>
        <v>0</v>
      </c>
      <c r="I130" s="76">
        <f t="shared" si="53"/>
        <v>0</v>
      </c>
      <c r="J130" s="76">
        <f t="shared" si="53"/>
        <v>2.1006955823212179</v>
      </c>
      <c r="K130" s="76">
        <f t="shared" si="53"/>
        <v>1.4688063511589957E-2</v>
      </c>
      <c r="L130" s="76">
        <f t="shared" si="53"/>
        <v>0</v>
      </c>
      <c r="M130" s="76">
        <f t="shared" si="53"/>
        <v>1.4423039756924314</v>
      </c>
      <c r="N130" s="76">
        <f t="shared" si="53"/>
        <v>0.46887525397409585</v>
      </c>
      <c r="O130" s="76">
        <f t="shared" si="50"/>
        <v>0.65709757815007708</v>
      </c>
      <c r="P130" s="76">
        <f t="shared" si="52"/>
        <v>0.49744471389366451</v>
      </c>
      <c r="Q130" s="76">
        <f t="shared" si="53"/>
        <v>0</v>
      </c>
      <c r="R130" s="76">
        <f t="shared" si="53"/>
        <v>0.13999035360588596</v>
      </c>
      <c r="S130" s="76">
        <f t="shared" si="53"/>
        <v>0</v>
      </c>
      <c r="T130" s="76">
        <f t="shared" si="53"/>
        <v>0</v>
      </c>
      <c r="U130" s="76">
        <f t="shared" si="53"/>
        <v>0</v>
      </c>
      <c r="V130" s="76">
        <f t="shared" si="53"/>
        <v>0</v>
      </c>
      <c r="W130" s="76">
        <f t="shared" si="42"/>
        <v>1.5847647473031268</v>
      </c>
      <c r="X130" s="76">
        <f t="shared" si="53"/>
        <v>0</v>
      </c>
      <c r="Y130" s="76">
        <f t="shared" si="53"/>
        <v>0.22237123156219488</v>
      </c>
      <c r="Z130" s="76">
        <f t="shared" si="53"/>
        <v>0</v>
      </c>
      <c r="AA130" s="76">
        <f t="shared" si="53"/>
        <v>3.7476409188610532E-2</v>
      </c>
      <c r="AB130" s="76">
        <f t="shared" si="53"/>
        <v>0</v>
      </c>
      <c r="AC130" s="76">
        <f t="shared" si="53"/>
        <v>0</v>
      </c>
      <c r="AD130" s="76">
        <f t="shared" si="53"/>
        <v>0</v>
      </c>
      <c r="AE130" s="76">
        <f t="shared" si="53"/>
        <v>8.4027823292848719E-2</v>
      </c>
      <c r="AF130" s="76">
        <f t="shared" si="53"/>
        <v>5.0416693975709234E-2</v>
      </c>
      <c r="AG130" s="76">
        <f t="shared" si="51"/>
        <v>1.0755561381484637</v>
      </c>
      <c r="AH130" s="76">
        <f t="shared" si="51"/>
        <v>0</v>
      </c>
      <c r="AI130" s="76">
        <f t="shared" si="51"/>
        <v>5.8315309365237017E-2</v>
      </c>
      <c r="AJ130" s="698">
        <f t="shared" si="51"/>
        <v>0</v>
      </c>
      <c r="AK130" s="76">
        <f t="shared" si="51"/>
        <v>0</v>
      </c>
      <c r="AL130" s="76">
        <f t="shared" si="51"/>
        <v>0</v>
      </c>
      <c r="AM130" s="76">
        <f t="shared" si="51"/>
        <v>0</v>
      </c>
      <c r="AN130" s="76">
        <f t="shared" si="51"/>
        <v>0</v>
      </c>
      <c r="AO130" s="76">
        <f t="shared" si="51"/>
        <v>0</v>
      </c>
      <c r="AP130" s="76">
        <f t="shared" si="51"/>
        <v>0</v>
      </c>
      <c r="AQ130" s="698">
        <f t="shared" si="51"/>
        <v>0</v>
      </c>
      <c r="AR130" s="76">
        <f t="shared" si="51"/>
        <v>0</v>
      </c>
      <c r="AS130" s="76">
        <f t="shared" si="51"/>
        <v>0</v>
      </c>
      <c r="AT130" s="76">
        <f t="shared" si="51"/>
        <v>0</v>
      </c>
      <c r="AU130" s="76">
        <f t="shared" si="51"/>
        <v>0</v>
      </c>
      <c r="AV130" s="76">
        <f t="shared" si="51"/>
        <v>0</v>
      </c>
      <c r="AW130" s="76">
        <f t="shared" si="46"/>
        <v>0</v>
      </c>
      <c r="AX130" s="76">
        <f t="shared" si="46"/>
        <v>0</v>
      </c>
      <c r="AY130" s="76">
        <f t="shared" si="46"/>
        <v>0</v>
      </c>
      <c r="AZ130" s="76">
        <f t="shared" si="46"/>
        <v>0</v>
      </c>
      <c r="BA130" s="76">
        <f t="shared" si="46"/>
        <v>0</v>
      </c>
      <c r="BB130" s="76">
        <f t="shared" si="46"/>
        <v>0</v>
      </c>
    </row>
    <row r="131" spans="1:54">
      <c r="A131" s="102">
        <f t="shared" si="48"/>
        <v>42910</v>
      </c>
      <c r="B131" s="106">
        <f t="shared" si="47"/>
        <v>9.8493885295298966</v>
      </c>
      <c r="C131" s="76">
        <f t="shared" si="40"/>
        <v>7.0919482859164329E-2</v>
      </c>
      <c r="D131" s="76">
        <f t="shared" si="53"/>
        <v>0.33611129317139488</v>
      </c>
      <c r="E131" s="76">
        <f t="shared" si="53"/>
        <v>0.33611129317139488</v>
      </c>
      <c r="F131" s="76">
        <f t="shared" si="53"/>
        <v>0.33611129317139488</v>
      </c>
      <c r="G131" s="76">
        <f t="shared" si="53"/>
        <v>0.33611129317139488</v>
      </c>
      <c r="H131" s="76">
        <f t="shared" si="53"/>
        <v>0</v>
      </c>
      <c r="I131" s="76">
        <f t="shared" si="53"/>
        <v>0</v>
      </c>
      <c r="J131" s="76">
        <f t="shared" si="53"/>
        <v>2.1006955823212179</v>
      </c>
      <c r="K131" s="76">
        <f t="shared" si="53"/>
        <v>1.4688063511589957E-2</v>
      </c>
      <c r="L131" s="76">
        <f t="shared" si="53"/>
        <v>0</v>
      </c>
      <c r="M131" s="76">
        <f t="shared" si="53"/>
        <v>1.4423039756924314</v>
      </c>
      <c r="N131" s="76">
        <f t="shared" si="53"/>
        <v>0.46887525397409585</v>
      </c>
      <c r="O131" s="76">
        <f t="shared" si="50"/>
        <v>0.65709757815007708</v>
      </c>
      <c r="P131" s="76">
        <f t="shared" si="52"/>
        <v>0.49744471389366451</v>
      </c>
      <c r="Q131" s="76">
        <f t="shared" si="53"/>
        <v>0</v>
      </c>
      <c r="R131" s="76">
        <f t="shared" si="53"/>
        <v>0.13999035360588596</v>
      </c>
      <c r="S131" s="76">
        <f t="shared" si="53"/>
        <v>0</v>
      </c>
      <c r="T131" s="76">
        <f t="shared" si="53"/>
        <v>0</v>
      </c>
      <c r="U131" s="76">
        <f t="shared" si="53"/>
        <v>0</v>
      </c>
      <c r="V131" s="76">
        <f t="shared" si="53"/>
        <v>0</v>
      </c>
      <c r="W131" s="76">
        <f t="shared" si="42"/>
        <v>1.5847647473031268</v>
      </c>
      <c r="X131" s="76">
        <f t="shared" si="53"/>
        <v>0</v>
      </c>
      <c r="Y131" s="76">
        <f t="shared" si="53"/>
        <v>0.22237123156219488</v>
      </c>
      <c r="Z131" s="76">
        <f t="shared" si="53"/>
        <v>0</v>
      </c>
      <c r="AA131" s="76">
        <f t="shared" si="53"/>
        <v>3.7476409188610532E-2</v>
      </c>
      <c r="AB131" s="76">
        <f t="shared" si="53"/>
        <v>0</v>
      </c>
      <c r="AC131" s="76">
        <f t="shared" si="53"/>
        <v>0</v>
      </c>
      <c r="AD131" s="76">
        <f t="shared" si="53"/>
        <v>0</v>
      </c>
      <c r="AE131" s="76">
        <f t="shared" si="53"/>
        <v>8.4027823292848719E-2</v>
      </c>
      <c r="AF131" s="76">
        <f t="shared" si="53"/>
        <v>5.0416693975709234E-2</v>
      </c>
      <c r="AG131" s="76">
        <f t="shared" si="51"/>
        <v>1.0755561381484637</v>
      </c>
      <c r="AH131" s="76">
        <f t="shared" si="51"/>
        <v>0</v>
      </c>
      <c r="AI131" s="76">
        <f t="shared" si="51"/>
        <v>5.8315309365237017E-2</v>
      </c>
      <c r="AJ131" s="698">
        <f t="shared" si="51"/>
        <v>0</v>
      </c>
      <c r="AK131" s="76">
        <f t="shared" si="51"/>
        <v>0</v>
      </c>
      <c r="AL131" s="76">
        <f t="shared" si="51"/>
        <v>0</v>
      </c>
      <c r="AM131" s="76">
        <f t="shared" si="51"/>
        <v>0</v>
      </c>
      <c r="AN131" s="76">
        <f t="shared" si="51"/>
        <v>0</v>
      </c>
      <c r="AO131" s="76">
        <f t="shared" si="51"/>
        <v>0</v>
      </c>
      <c r="AP131" s="76">
        <f t="shared" si="51"/>
        <v>0</v>
      </c>
      <c r="AQ131" s="698">
        <f t="shared" si="51"/>
        <v>0</v>
      </c>
      <c r="AR131" s="76">
        <f t="shared" si="51"/>
        <v>0</v>
      </c>
      <c r="AS131" s="76">
        <f t="shared" si="51"/>
        <v>0</v>
      </c>
      <c r="AT131" s="76">
        <f t="shared" si="51"/>
        <v>0</v>
      </c>
      <c r="AU131" s="76">
        <f t="shared" si="51"/>
        <v>0</v>
      </c>
      <c r="AV131" s="76">
        <f t="shared" si="51"/>
        <v>0</v>
      </c>
      <c r="AW131" s="76">
        <f t="shared" si="46"/>
        <v>0</v>
      </c>
      <c r="AX131" s="76">
        <f t="shared" si="46"/>
        <v>0</v>
      </c>
      <c r="AY131" s="76">
        <f t="shared" si="46"/>
        <v>0</v>
      </c>
      <c r="AZ131" s="76">
        <f t="shared" si="46"/>
        <v>0</v>
      </c>
      <c r="BA131" s="76">
        <f t="shared" si="46"/>
        <v>0</v>
      </c>
      <c r="BB131" s="76">
        <f t="shared" si="46"/>
        <v>0</v>
      </c>
    </row>
    <row r="132" spans="1:54">
      <c r="A132" s="102">
        <f t="shared" si="48"/>
        <v>42911</v>
      </c>
      <c r="B132" s="106">
        <f t="shared" si="47"/>
        <v>9.8493885295298966</v>
      </c>
      <c r="C132" s="76">
        <f t="shared" si="40"/>
        <v>7.0919482859164329E-2</v>
      </c>
      <c r="D132" s="76">
        <f t="shared" si="53"/>
        <v>0.33611129317139488</v>
      </c>
      <c r="E132" s="76">
        <f t="shared" si="53"/>
        <v>0.33611129317139488</v>
      </c>
      <c r="F132" s="76">
        <f t="shared" si="53"/>
        <v>0.33611129317139488</v>
      </c>
      <c r="G132" s="76">
        <f t="shared" si="53"/>
        <v>0.33611129317139488</v>
      </c>
      <c r="H132" s="76">
        <f t="shared" si="53"/>
        <v>0</v>
      </c>
      <c r="I132" s="76">
        <f t="shared" si="53"/>
        <v>0</v>
      </c>
      <c r="J132" s="76">
        <f t="shared" si="53"/>
        <v>2.1006955823212179</v>
      </c>
      <c r="K132" s="76">
        <f t="shared" si="53"/>
        <v>1.4688063511589957E-2</v>
      </c>
      <c r="L132" s="76">
        <f t="shared" si="53"/>
        <v>0</v>
      </c>
      <c r="M132" s="76">
        <f t="shared" si="53"/>
        <v>1.4423039756924314</v>
      </c>
      <c r="N132" s="76">
        <f t="shared" si="53"/>
        <v>0.46887525397409585</v>
      </c>
      <c r="O132" s="76">
        <f t="shared" si="50"/>
        <v>0.65709757815007708</v>
      </c>
      <c r="P132" s="76">
        <f t="shared" si="52"/>
        <v>0.49744471389366451</v>
      </c>
      <c r="Q132" s="76">
        <f t="shared" si="53"/>
        <v>0</v>
      </c>
      <c r="R132" s="76">
        <f t="shared" si="53"/>
        <v>0.13999035360588596</v>
      </c>
      <c r="S132" s="76">
        <f t="shared" si="53"/>
        <v>0</v>
      </c>
      <c r="T132" s="76">
        <f t="shared" si="53"/>
        <v>0</v>
      </c>
      <c r="U132" s="76">
        <f t="shared" si="53"/>
        <v>0</v>
      </c>
      <c r="V132" s="76">
        <f t="shared" si="53"/>
        <v>0</v>
      </c>
      <c r="W132" s="76">
        <f t="shared" si="42"/>
        <v>1.5847647473031268</v>
      </c>
      <c r="X132" s="76">
        <f t="shared" si="53"/>
        <v>0</v>
      </c>
      <c r="Y132" s="76">
        <f t="shared" si="53"/>
        <v>0.22237123156219488</v>
      </c>
      <c r="Z132" s="76">
        <f t="shared" si="53"/>
        <v>0</v>
      </c>
      <c r="AA132" s="76">
        <f t="shared" si="53"/>
        <v>3.7476409188610532E-2</v>
      </c>
      <c r="AB132" s="76">
        <f t="shared" si="53"/>
        <v>0</v>
      </c>
      <c r="AC132" s="76">
        <f t="shared" si="53"/>
        <v>0</v>
      </c>
      <c r="AD132" s="76">
        <f t="shared" si="53"/>
        <v>0</v>
      </c>
      <c r="AE132" s="76">
        <f t="shared" si="53"/>
        <v>8.4027823292848719E-2</v>
      </c>
      <c r="AF132" s="76">
        <f t="shared" si="53"/>
        <v>5.0416693975709234E-2</v>
      </c>
      <c r="AG132" s="76">
        <f t="shared" si="51"/>
        <v>1.0755561381484637</v>
      </c>
      <c r="AH132" s="76">
        <f t="shared" si="51"/>
        <v>0</v>
      </c>
      <c r="AI132" s="76">
        <f t="shared" si="51"/>
        <v>5.8315309365237017E-2</v>
      </c>
      <c r="AJ132" s="698">
        <f t="shared" si="51"/>
        <v>0</v>
      </c>
      <c r="AK132" s="76">
        <f t="shared" si="51"/>
        <v>0</v>
      </c>
      <c r="AL132" s="76">
        <f t="shared" si="51"/>
        <v>0</v>
      </c>
      <c r="AM132" s="76">
        <f t="shared" si="51"/>
        <v>0</v>
      </c>
      <c r="AN132" s="76">
        <f t="shared" si="51"/>
        <v>0</v>
      </c>
      <c r="AO132" s="76">
        <f t="shared" si="51"/>
        <v>0</v>
      </c>
      <c r="AP132" s="76">
        <f t="shared" si="51"/>
        <v>0</v>
      </c>
      <c r="AQ132" s="698">
        <f t="shared" si="51"/>
        <v>0</v>
      </c>
      <c r="AR132" s="76">
        <f t="shared" si="51"/>
        <v>0</v>
      </c>
      <c r="AS132" s="76">
        <f t="shared" si="51"/>
        <v>0</v>
      </c>
      <c r="AT132" s="76">
        <f t="shared" si="51"/>
        <v>0</v>
      </c>
      <c r="AU132" s="76">
        <f t="shared" si="51"/>
        <v>0</v>
      </c>
      <c r="AV132" s="76">
        <f t="shared" si="51"/>
        <v>0</v>
      </c>
      <c r="AW132" s="76">
        <f t="shared" si="46"/>
        <v>0</v>
      </c>
      <c r="AX132" s="76">
        <f t="shared" si="46"/>
        <v>0</v>
      </c>
      <c r="AY132" s="76">
        <f t="shared" si="46"/>
        <v>0</v>
      </c>
      <c r="AZ132" s="76">
        <f t="shared" si="46"/>
        <v>0</v>
      </c>
      <c r="BA132" s="76">
        <f t="shared" si="46"/>
        <v>0</v>
      </c>
      <c r="BB132" s="76">
        <f t="shared" si="46"/>
        <v>0</v>
      </c>
    </row>
    <row r="133" spans="1:54">
      <c r="A133" s="102">
        <f t="shared" si="48"/>
        <v>42912</v>
      </c>
      <c r="B133" s="106">
        <f t="shared" si="47"/>
        <v>9.8493885295298966</v>
      </c>
      <c r="C133" s="76">
        <f t="shared" si="40"/>
        <v>7.0919482859164329E-2</v>
      </c>
      <c r="D133" s="76">
        <f t="shared" si="53"/>
        <v>0.33611129317139488</v>
      </c>
      <c r="E133" s="76">
        <f t="shared" si="53"/>
        <v>0.33611129317139488</v>
      </c>
      <c r="F133" s="76">
        <f t="shared" si="53"/>
        <v>0.33611129317139488</v>
      </c>
      <c r="G133" s="76">
        <f t="shared" si="53"/>
        <v>0.33611129317139488</v>
      </c>
      <c r="H133" s="76">
        <f t="shared" si="53"/>
        <v>0</v>
      </c>
      <c r="I133" s="76">
        <f t="shared" si="53"/>
        <v>0</v>
      </c>
      <c r="J133" s="76">
        <f t="shared" si="53"/>
        <v>2.1006955823212179</v>
      </c>
      <c r="K133" s="76">
        <f t="shared" si="53"/>
        <v>1.4688063511589957E-2</v>
      </c>
      <c r="L133" s="76">
        <f t="shared" si="53"/>
        <v>0</v>
      </c>
      <c r="M133" s="76">
        <f t="shared" si="53"/>
        <v>1.4423039756924314</v>
      </c>
      <c r="N133" s="76">
        <f t="shared" si="53"/>
        <v>0.46887525397409585</v>
      </c>
      <c r="O133" s="76">
        <f t="shared" si="50"/>
        <v>0.65709757815007708</v>
      </c>
      <c r="P133" s="76">
        <f t="shared" si="52"/>
        <v>0.49744471389366451</v>
      </c>
      <c r="Q133" s="76">
        <f t="shared" si="53"/>
        <v>0</v>
      </c>
      <c r="R133" s="76">
        <f t="shared" si="53"/>
        <v>0.13999035360588596</v>
      </c>
      <c r="S133" s="76">
        <f t="shared" si="53"/>
        <v>0</v>
      </c>
      <c r="T133" s="76">
        <f t="shared" si="53"/>
        <v>0</v>
      </c>
      <c r="U133" s="76">
        <f t="shared" si="53"/>
        <v>0</v>
      </c>
      <c r="V133" s="76">
        <f t="shared" si="53"/>
        <v>0</v>
      </c>
      <c r="W133" s="76">
        <f t="shared" si="42"/>
        <v>1.5847647473031268</v>
      </c>
      <c r="X133" s="76">
        <f t="shared" si="53"/>
        <v>0</v>
      </c>
      <c r="Y133" s="76">
        <f t="shared" si="53"/>
        <v>0.22237123156219488</v>
      </c>
      <c r="Z133" s="76">
        <f t="shared" si="53"/>
        <v>0</v>
      </c>
      <c r="AA133" s="76">
        <f t="shared" si="53"/>
        <v>3.7476409188610532E-2</v>
      </c>
      <c r="AB133" s="76">
        <f t="shared" ref="AB133:AB137" si="54">AB$26/1.98347/30</f>
        <v>0</v>
      </c>
      <c r="AC133" s="76">
        <f t="shared" si="53"/>
        <v>0</v>
      </c>
      <c r="AD133" s="76">
        <f t="shared" si="53"/>
        <v>0</v>
      </c>
      <c r="AE133" s="76">
        <f t="shared" si="53"/>
        <v>8.4027823292848719E-2</v>
      </c>
      <c r="AF133" s="76">
        <f t="shared" si="53"/>
        <v>5.0416693975709234E-2</v>
      </c>
      <c r="AG133" s="76">
        <f t="shared" si="51"/>
        <v>1.0755561381484637</v>
      </c>
      <c r="AH133" s="76">
        <f t="shared" si="51"/>
        <v>0</v>
      </c>
      <c r="AI133" s="76">
        <f t="shared" si="51"/>
        <v>5.8315309365237017E-2</v>
      </c>
      <c r="AJ133" s="698">
        <f t="shared" si="51"/>
        <v>0</v>
      </c>
      <c r="AK133" s="76">
        <f t="shared" si="51"/>
        <v>0</v>
      </c>
      <c r="AL133" s="76">
        <f t="shared" si="51"/>
        <v>0</v>
      </c>
      <c r="AM133" s="76">
        <f t="shared" si="51"/>
        <v>0</v>
      </c>
      <c r="AN133" s="76">
        <f t="shared" si="51"/>
        <v>0</v>
      </c>
      <c r="AO133" s="76">
        <f t="shared" si="51"/>
        <v>0</v>
      </c>
      <c r="AP133" s="76">
        <f t="shared" si="51"/>
        <v>0</v>
      </c>
      <c r="AQ133" s="698">
        <f t="shared" si="51"/>
        <v>0</v>
      </c>
      <c r="AR133" s="76">
        <f t="shared" si="51"/>
        <v>0</v>
      </c>
      <c r="AS133" s="76">
        <f t="shared" si="51"/>
        <v>0</v>
      </c>
      <c r="AT133" s="76">
        <f t="shared" si="51"/>
        <v>0</v>
      </c>
      <c r="AU133" s="76">
        <f t="shared" si="51"/>
        <v>0</v>
      </c>
      <c r="AV133" s="76">
        <f t="shared" si="51"/>
        <v>0</v>
      </c>
      <c r="AW133" s="76">
        <f t="shared" si="46"/>
        <v>0</v>
      </c>
      <c r="AX133" s="76">
        <f t="shared" si="46"/>
        <v>0</v>
      </c>
      <c r="AY133" s="76">
        <f t="shared" si="46"/>
        <v>0</v>
      </c>
      <c r="AZ133" s="76">
        <f t="shared" si="46"/>
        <v>0</v>
      </c>
      <c r="BA133" s="76">
        <f t="shared" si="46"/>
        <v>0</v>
      </c>
      <c r="BB133" s="76">
        <f t="shared" si="46"/>
        <v>0</v>
      </c>
    </row>
    <row r="134" spans="1:54">
      <c r="A134" s="102">
        <f t="shared" si="48"/>
        <v>42913</v>
      </c>
      <c r="B134" s="106">
        <f t="shared" si="47"/>
        <v>9.8493885295298966</v>
      </c>
      <c r="C134" s="76">
        <f t="shared" si="40"/>
        <v>7.0919482859164329E-2</v>
      </c>
      <c r="D134" s="76">
        <f t="shared" si="53"/>
        <v>0.33611129317139488</v>
      </c>
      <c r="E134" s="76">
        <f t="shared" si="53"/>
        <v>0.33611129317139488</v>
      </c>
      <c r="F134" s="76">
        <f t="shared" si="53"/>
        <v>0.33611129317139488</v>
      </c>
      <c r="G134" s="76">
        <f t="shared" si="53"/>
        <v>0.33611129317139488</v>
      </c>
      <c r="H134" s="76">
        <f t="shared" si="53"/>
        <v>0</v>
      </c>
      <c r="I134" s="76">
        <f t="shared" si="53"/>
        <v>0</v>
      </c>
      <c r="J134" s="76">
        <f t="shared" si="53"/>
        <v>2.1006955823212179</v>
      </c>
      <c r="K134" s="76">
        <f t="shared" si="53"/>
        <v>1.4688063511589957E-2</v>
      </c>
      <c r="L134" s="76">
        <f t="shared" si="53"/>
        <v>0</v>
      </c>
      <c r="M134" s="76">
        <f t="shared" si="53"/>
        <v>1.4423039756924314</v>
      </c>
      <c r="N134" s="76">
        <f t="shared" si="53"/>
        <v>0.46887525397409585</v>
      </c>
      <c r="O134" s="76">
        <f t="shared" si="53"/>
        <v>0.65709757815007708</v>
      </c>
      <c r="P134" s="76">
        <f t="shared" si="52"/>
        <v>0.49744471389366451</v>
      </c>
      <c r="Q134" s="76">
        <f t="shared" si="53"/>
        <v>0</v>
      </c>
      <c r="R134" s="76">
        <f t="shared" si="53"/>
        <v>0.13999035360588596</v>
      </c>
      <c r="S134" s="76">
        <f t="shared" si="53"/>
        <v>0</v>
      </c>
      <c r="T134" s="76">
        <f t="shared" si="53"/>
        <v>0</v>
      </c>
      <c r="U134" s="76">
        <f t="shared" si="53"/>
        <v>0</v>
      </c>
      <c r="V134" s="76">
        <f t="shared" si="53"/>
        <v>0</v>
      </c>
      <c r="W134" s="76">
        <f t="shared" si="42"/>
        <v>1.5847647473031268</v>
      </c>
      <c r="X134" s="76">
        <f t="shared" si="53"/>
        <v>0</v>
      </c>
      <c r="Y134" s="76">
        <f t="shared" si="53"/>
        <v>0.22237123156219488</v>
      </c>
      <c r="Z134" s="76">
        <f t="shared" si="53"/>
        <v>0</v>
      </c>
      <c r="AA134" s="76">
        <f t="shared" si="53"/>
        <v>3.7476409188610532E-2</v>
      </c>
      <c r="AB134" s="76">
        <f t="shared" si="54"/>
        <v>0</v>
      </c>
      <c r="AC134" s="76">
        <f t="shared" si="53"/>
        <v>0</v>
      </c>
      <c r="AD134" s="76">
        <f t="shared" si="53"/>
        <v>0</v>
      </c>
      <c r="AE134" s="76">
        <f t="shared" si="53"/>
        <v>8.4027823292848719E-2</v>
      </c>
      <c r="AF134" s="76">
        <f t="shared" si="53"/>
        <v>5.0416693975709234E-2</v>
      </c>
      <c r="AG134" s="76">
        <f t="shared" si="51"/>
        <v>1.0755561381484637</v>
      </c>
      <c r="AH134" s="76">
        <f t="shared" si="51"/>
        <v>0</v>
      </c>
      <c r="AI134" s="76">
        <f t="shared" si="51"/>
        <v>5.8315309365237017E-2</v>
      </c>
      <c r="AJ134" s="698">
        <f t="shared" si="51"/>
        <v>0</v>
      </c>
      <c r="AK134" s="76">
        <f t="shared" si="51"/>
        <v>0</v>
      </c>
      <c r="AL134" s="76">
        <f t="shared" si="51"/>
        <v>0</v>
      </c>
      <c r="AM134" s="76">
        <f t="shared" si="51"/>
        <v>0</v>
      </c>
      <c r="AN134" s="76">
        <f t="shared" si="51"/>
        <v>0</v>
      </c>
      <c r="AO134" s="76">
        <f t="shared" si="51"/>
        <v>0</v>
      </c>
      <c r="AP134" s="76">
        <f t="shared" si="51"/>
        <v>0</v>
      </c>
      <c r="AQ134" s="698">
        <f t="shared" si="51"/>
        <v>0</v>
      </c>
      <c r="AR134" s="76">
        <f t="shared" si="51"/>
        <v>0</v>
      </c>
      <c r="AS134" s="76">
        <f t="shared" si="51"/>
        <v>0</v>
      </c>
      <c r="AT134" s="76">
        <f t="shared" si="51"/>
        <v>0</v>
      </c>
      <c r="AU134" s="76">
        <f t="shared" si="51"/>
        <v>0</v>
      </c>
      <c r="AV134" s="76">
        <f t="shared" si="51"/>
        <v>0</v>
      </c>
      <c r="AW134" s="76">
        <f t="shared" si="46"/>
        <v>0</v>
      </c>
      <c r="AX134" s="76">
        <f t="shared" si="46"/>
        <v>0</v>
      </c>
      <c r="AY134" s="76">
        <f t="shared" si="46"/>
        <v>0</v>
      </c>
      <c r="AZ134" s="76">
        <f t="shared" si="46"/>
        <v>0</v>
      </c>
      <c r="BA134" s="76">
        <f t="shared" si="46"/>
        <v>0</v>
      </c>
      <c r="BB134" s="76">
        <f t="shared" si="46"/>
        <v>0</v>
      </c>
    </row>
    <row r="135" spans="1:54">
      <c r="A135" s="102">
        <f t="shared" si="48"/>
        <v>42914</v>
      </c>
      <c r="B135" s="106">
        <f t="shared" si="47"/>
        <v>9.8493885295298966</v>
      </c>
      <c r="C135" s="76">
        <f t="shared" si="40"/>
        <v>7.0919482859164329E-2</v>
      </c>
      <c r="D135" s="76">
        <f t="shared" si="53"/>
        <v>0.33611129317139488</v>
      </c>
      <c r="E135" s="76">
        <f t="shared" si="53"/>
        <v>0.33611129317139488</v>
      </c>
      <c r="F135" s="76">
        <f t="shared" si="53"/>
        <v>0.33611129317139488</v>
      </c>
      <c r="G135" s="76">
        <f t="shared" si="53"/>
        <v>0.33611129317139488</v>
      </c>
      <c r="H135" s="76">
        <f t="shared" si="53"/>
        <v>0</v>
      </c>
      <c r="I135" s="76">
        <f t="shared" si="53"/>
        <v>0</v>
      </c>
      <c r="J135" s="76">
        <f t="shared" si="53"/>
        <v>2.1006955823212179</v>
      </c>
      <c r="K135" s="76">
        <f t="shared" si="53"/>
        <v>1.4688063511589957E-2</v>
      </c>
      <c r="L135" s="76">
        <f t="shared" si="53"/>
        <v>0</v>
      </c>
      <c r="M135" s="76">
        <f t="shared" si="53"/>
        <v>1.4423039756924314</v>
      </c>
      <c r="N135" s="76">
        <f t="shared" si="53"/>
        <v>0.46887525397409585</v>
      </c>
      <c r="O135" s="76">
        <f t="shared" si="53"/>
        <v>0.65709757815007708</v>
      </c>
      <c r="P135" s="76">
        <f t="shared" si="52"/>
        <v>0.49744471389366451</v>
      </c>
      <c r="Q135" s="76">
        <f t="shared" si="53"/>
        <v>0</v>
      </c>
      <c r="R135" s="76">
        <f t="shared" si="53"/>
        <v>0.13999035360588596</v>
      </c>
      <c r="S135" s="76">
        <f t="shared" si="53"/>
        <v>0</v>
      </c>
      <c r="T135" s="76">
        <f t="shared" si="53"/>
        <v>0</v>
      </c>
      <c r="U135" s="76">
        <f t="shared" si="53"/>
        <v>0</v>
      </c>
      <c r="V135" s="76">
        <f t="shared" si="53"/>
        <v>0</v>
      </c>
      <c r="W135" s="76">
        <f t="shared" si="42"/>
        <v>1.5847647473031268</v>
      </c>
      <c r="X135" s="76">
        <f t="shared" si="53"/>
        <v>0</v>
      </c>
      <c r="Y135" s="76">
        <f t="shared" si="53"/>
        <v>0.22237123156219488</v>
      </c>
      <c r="Z135" s="76">
        <f t="shared" si="53"/>
        <v>0</v>
      </c>
      <c r="AA135" s="76">
        <f t="shared" si="53"/>
        <v>3.7476409188610532E-2</v>
      </c>
      <c r="AB135" s="76">
        <f t="shared" si="54"/>
        <v>0</v>
      </c>
      <c r="AC135" s="76">
        <f t="shared" si="53"/>
        <v>0</v>
      </c>
      <c r="AD135" s="76">
        <f t="shared" si="53"/>
        <v>0</v>
      </c>
      <c r="AE135" s="76">
        <f t="shared" si="53"/>
        <v>8.4027823292848719E-2</v>
      </c>
      <c r="AF135" s="76">
        <f t="shared" si="53"/>
        <v>5.0416693975709234E-2</v>
      </c>
      <c r="AG135" s="76">
        <f t="shared" si="51"/>
        <v>1.0755561381484637</v>
      </c>
      <c r="AH135" s="76">
        <f t="shared" si="51"/>
        <v>0</v>
      </c>
      <c r="AI135" s="76">
        <f t="shared" si="51"/>
        <v>5.8315309365237017E-2</v>
      </c>
      <c r="AJ135" s="698">
        <f t="shared" si="51"/>
        <v>0</v>
      </c>
      <c r="AK135" s="76">
        <f t="shared" si="51"/>
        <v>0</v>
      </c>
      <c r="AL135" s="76">
        <f t="shared" si="51"/>
        <v>0</v>
      </c>
      <c r="AM135" s="76">
        <f t="shared" si="51"/>
        <v>0</v>
      </c>
      <c r="AN135" s="76">
        <f t="shared" si="51"/>
        <v>0</v>
      </c>
      <c r="AO135" s="76">
        <f t="shared" si="51"/>
        <v>0</v>
      </c>
      <c r="AP135" s="76">
        <f t="shared" si="51"/>
        <v>0</v>
      </c>
      <c r="AQ135" s="698">
        <f t="shared" si="51"/>
        <v>0</v>
      </c>
      <c r="AR135" s="76">
        <f t="shared" si="51"/>
        <v>0</v>
      </c>
      <c r="AS135" s="76">
        <f t="shared" si="51"/>
        <v>0</v>
      </c>
      <c r="AT135" s="76">
        <f t="shared" si="51"/>
        <v>0</v>
      </c>
      <c r="AU135" s="76">
        <f t="shared" si="51"/>
        <v>0</v>
      </c>
      <c r="AV135" s="76">
        <f t="shared" si="51"/>
        <v>0</v>
      </c>
      <c r="AW135" s="76">
        <f t="shared" si="46"/>
        <v>0</v>
      </c>
      <c r="AX135" s="76">
        <f t="shared" si="46"/>
        <v>0</v>
      </c>
      <c r="AY135" s="76">
        <f t="shared" si="46"/>
        <v>0</v>
      </c>
      <c r="AZ135" s="76">
        <f t="shared" si="46"/>
        <v>0</v>
      </c>
      <c r="BA135" s="76">
        <f t="shared" si="46"/>
        <v>0</v>
      </c>
      <c r="BB135" s="76">
        <f t="shared" si="46"/>
        <v>0</v>
      </c>
    </row>
    <row r="136" spans="1:54">
      <c r="A136" s="102">
        <f>A135+1</f>
        <v>42915</v>
      </c>
      <c r="B136" s="106">
        <f t="shared" si="47"/>
        <v>9.8493885295298966</v>
      </c>
      <c r="C136" s="76">
        <f t="shared" si="40"/>
        <v>7.0919482859164329E-2</v>
      </c>
      <c r="D136" s="76">
        <f t="shared" si="53"/>
        <v>0.33611129317139488</v>
      </c>
      <c r="E136" s="76">
        <f t="shared" si="53"/>
        <v>0.33611129317139488</v>
      </c>
      <c r="F136" s="76">
        <f t="shared" si="53"/>
        <v>0.33611129317139488</v>
      </c>
      <c r="G136" s="76">
        <f t="shared" si="53"/>
        <v>0.33611129317139488</v>
      </c>
      <c r="H136" s="76">
        <f t="shared" si="53"/>
        <v>0</v>
      </c>
      <c r="I136" s="76">
        <f t="shared" si="53"/>
        <v>0</v>
      </c>
      <c r="J136" s="76">
        <f t="shared" si="53"/>
        <v>2.1006955823212179</v>
      </c>
      <c r="K136" s="76">
        <f t="shared" si="53"/>
        <v>1.4688063511589957E-2</v>
      </c>
      <c r="L136" s="76">
        <f t="shared" si="53"/>
        <v>0</v>
      </c>
      <c r="M136" s="76">
        <f t="shared" si="53"/>
        <v>1.4423039756924314</v>
      </c>
      <c r="N136" s="76">
        <f t="shared" si="53"/>
        <v>0.46887525397409585</v>
      </c>
      <c r="O136" s="76">
        <f t="shared" si="53"/>
        <v>0.65709757815007708</v>
      </c>
      <c r="P136" s="76">
        <f t="shared" si="52"/>
        <v>0.49744471389366451</v>
      </c>
      <c r="Q136" s="76">
        <f t="shared" si="53"/>
        <v>0</v>
      </c>
      <c r="R136" s="76">
        <f t="shared" si="53"/>
        <v>0.13999035360588596</v>
      </c>
      <c r="S136" s="76">
        <f t="shared" si="53"/>
        <v>0</v>
      </c>
      <c r="T136" s="76">
        <f t="shared" si="53"/>
        <v>0</v>
      </c>
      <c r="U136" s="76">
        <f t="shared" si="53"/>
        <v>0</v>
      </c>
      <c r="V136" s="76">
        <f t="shared" si="53"/>
        <v>0</v>
      </c>
      <c r="W136" s="76">
        <f t="shared" si="42"/>
        <v>1.5847647473031268</v>
      </c>
      <c r="X136" s="76">
        <f t="shared" si="53"/>
        <v>0</v>
      </c>
      <c r="Y136" s="76">
        <f t="shared" si="53"/>
        <v>0.22237123156219488</v>
      </c>
      <c r="Z136" s="76">
        <f t="shared" si="53"/>
        <v>0</v>
      </c>
      <c r="AA136" s="76">
        <f t="shared" si="53"/>
        <v>3.7476409188610532E-2</v>
      </c>
      <c r="AB136" s="76">
        <f t="shared" si="54"/>
        <v>0</v>
      </c>
      <c r="AC136" s="76">
        <f t="shared" si="53"/>
        <v>0</v>
      </c>
      <c r="AD136" s="76">
        <f t="shared" si="53"/>
        <v>0</v>
      </c>
      <c r="AE136" s="76">
        <f t="shared" si="53"/>
        <v>8.4027823292848719E-2</v>
      </c>
      <c r="AF136" s="76">
        <f t="shared" si="53"/>
        <v>5.0416693975709234E-2</v>
      </c>
      <c r="AG136" s="76">
        <f t="shared" si="51"/>
        <v>1.0755561381484637</v>
      </c>
      <c r="AH136" s="76">
        <f t="shared" si="51"/>
        <v>0</v>
      </c>
      <c r="AI136" s="76">
        <f t="shared" si="51"/>
        <v>5.8315309365237017E-2</v>
      </c>
      <c r="AJ136" s="698">
        <f t="shared" si="51"/>
        <v>0</v>
      </c>
      <c r="AK136" s="76">
        <f t="shared" si="51"/>
        <v>0</v>
      </c>
      <c r="AL136" s="76">
        <f t="shared" si="51"/>
        <v>0</v>
      </c>
      <c r="AM136" s="76">
        <f t="shared" si="51"/>
        <v>0</v>
      </c>
      <c r="AN136" s="76">
        <f t="shared" si="51"/>
        <v>0</v>
      </c>
      <c r="AO136" s="76">
        <f t="shared" si="51"/>
        <v>0</v>
      </c>
      <c r="AP136" s="76">
        <f t="shared" si="51"/>
        <v>0</v>
      </c>
      <c r="AQ136" s="698">
        <f t="shared" si="51"/>
        <v>0</v>
      </c>
      <c r="AR136" s="76">
        <f t="shared" si="51"/>
        <v>0</v>
      </c>
      <c r="AS136" s="76">
        <f t="shared" si="51"/>
        <v>0</v>
      </c>
      <c r="AT136" s="76">
        <f t="shared" si="51"/>
        <v>0</v>
      </c>
      <c r="AU136" s="76">
        <f t="shared" si="51"/>
        <v>0</v>
      </c>
      <c r="AV136" s="76">
        <f t="shared" si="51"/>
        <v>0</v>
      </c>
      <c r="AW136" s="76">
        <f t="shared" si="46"/>
        <v>0</v>
      </c>
      <c r="AX136" s="76">
        <f t="shared" si="46"/>
        <v>0</v>
      </c>
      <c r="AY136" s="76">
        <f t="shared" si="46"/>
        <v>0</v>
      </c>
      <c r="AZ136" s="76">
        <f t="shared" si="46"/>
        <v>0</v>
      </c>
      <c r="BA136" s="76">
        <f t="shared" si="46"/>
        <v>0</v>
      </c>
      <c r="BB136" s="76">
        <f t="shared" si="46"/>
        <v>0</v>
      </c>
    </row>
    <row r="137" spans="1:54">
      <c r="A137" s="102">
        <f t="shared" ref="A137:A200" si="55">A136+1</f>
        <v>42916</v>
      </c>
      <c r="B137" s="106">
        <f t="shared" si="47"/>
        <v>9.8493885295298966</v>
      </c>
      <c r="C137" s="76">
        <f t="shared" si="40"/>
        <v>7.0919482859164329E-2</v>
      </c>
      <c r="D137" s="76">
        <f t="shared" si="53"/>
        <v>0.33611129317139488</v>
      </c>
      <c r="E137" s="76">
        <f t="shared" si="53"/>
        <v>0.33611129317139488</v>
      </c>
      <c r="F137" s="76">
        <f t="shared" si="53"/>
        <v>0.33611129317139488</v>
      </c>
      <c r="G137" s="76">
        <f t="shared" si="53"/>
        <v>0.33611129317139488</v>
      </c>
      <c r="H137" s="76">
        <f t="shared" si="53"/>
        <v>0</v>
      </c>
      <c r="I137" s="76">
        <f t="shared" si="53"/>
        <v>0</v>
      </c>
      <c r="J137" s="76">
        <f t="shared" si="53"/>
        <v>2.1006955823212179</v>
      </c>
      <c r="K137" s="76">
        <f t="shared" si="53"/>
        <v>1.4688063511589957E-2</v>
      </c>
      <c r="L137" s="76">
        <f t="shared" si="53"/>
        <v>0</v>
      </c>
      <c r="M137" s="76">
        <f t="shared" si="53"/>
        <v>1.4423039756924314</v>
      </c>
      <c r="N137" s="76">
        <f t="shared" si="53"/>
        <v>0.46887525397409585</v>
      </c>
      <c r="O137" s="76">
        <f t="shared" si="53"/>
        <v>0.65709757815007708</v>
      </c>
      <c r="P137" s="76">
        <f t="shared" si="52"/>
        <v>0.49744471389366451</v>
      </c>
      <c r="Q137" s="76">
        <f t="shared" si="53"/>
        <v>0</v>
      </c>
      <c r="R137" s="76">
        <f t="shared" si="53"/>
        <v>0.13999035360588596</v>
      </c>
      <c r="S137" s="76">
        <f t="shared" si="53"/>
        <v>0</v>
      </c>
      <c r="T137" s="76">
        <f t="shared" si="53"/>
        <v>0</v>
      </c>
      <c r="U137" s="76">
        <f t="shared" si="53"/>
        <v>0</v>
      </c>
      <c r="V137" s="76">
        <f t="shared" si="53"/>
        <v>0</v>
      </c>
      <c r="W137" s="76">
        <f t="shared" si="42"/>
        <v>1.5847647473031268</v>
      </c>
      <c r="X137" s="76">
        <f t="shared" si="53"/>
        <v>0</v>
      </c>
      <c r="Y137" s="76">
        <f t="shared" si="53"/>
        <v>0.22237123156219488</v>
      </c>
      <c r="Z137" s="76">
        <f t="shared" si="53"/>
        <v>0</v>
      </c>
      <c r="AA137" s="76">
        <f t="shared" si="53"/>
        <v>3.7476409188610532E-2</v>
      </c>
      <c r="AB137" s="76">
        <f t="shared" si="54"/>
        <v>0</v>
      </c>
      <c r="AC137" s="76">
        <f t="shared" si="53"/>
        <v>0</v>
      </c>
      <c r="AD137" s="76">
        <f t="shared" si="53"/>
        <v>0</v>
      </c>
      <c r="AE137" s="76">
        <f t="shared" si="53"/>
        <v>8.4027823292848719E-2</v>
      </c>
      <c r="AF137" s="76">
        <f t="shared" si="53"/>
        <v>5.0416693975709234E-2</v>
      </c>
      <c r="AG137" s="76">
        <f t="shared" si="51"/>
        <v>1.0755561381484637</v>
      </c>
      <c r="AH137" s="76">
        <f t="shared" si="51"/>
        <v>0</v>
      </c>
      <c r="AI137" s="76">
        <f t="shared" si="51"/>
        <v>5.8315309365237017E-2</v>
      </c>
      <c r="AJ137" s="698">
        <f>AJ$26/1.98347/30</f>
        <v>0</v>
      </c>
      <c r="AK137" s="76">
        <f t="shared" si="51"/>
        <v>0</v>
      </c>
      <c r="AL137" s="76">
        <f t="shared" si="51"/>
        <v>0</v>
      </c>
      <c r="AM137" s="76">
        <f t="shared" si="51"/>
        <v>0</v>
      </c>
      <c r="AN137" s="76">
        <f t="shared" si="51"/>
        <v>0</v>
      </c>
      <c r="AO137" s="76">
        <f t="shared" si="51"/>
        <v>0</v>
      </c>
      <c r="AP137" s="76">
        <f t="shared" si="51"/>
        <v>0</v>
      </c>
      <c r="AQ137" s="698">
        <f t="shared" si="51"/>
        <v>0</v>
      </c>
      <c r="AR137" s="76">
        <f t="shared" si="51"/>
        <v>0</v>
      </c>
      <c r="AS137" s="76">
        <f t="shared" si="51"/>
        <v>0</v>
      </c>
      <c r="AT137" s="76">
        <f t="shared" si="51"/>
        <v>0</v>
      </c>
      <c r="AU137" s="76">
        <f t="shared" si="51"/>
        <v>0</v>
      </c>
      <c r="AV137" s="76">
        <f t="shared" si="51"/>
        <v>0</v>
      </c>
      <c r="AW137" s="76">
        <f t="shared" si="46"/>
        <v>0</v>
      </c>
      <c r="AX137" s="76">
        <f t="shared" si="46"/>
        <v>0</v>
      </c>
      <c r="AY137" s="76">
        <f t="shared" si="46"/>
        <v>0</v>
      </c>
      <c r="AZ137" s="76">
        <f t="shared" si="46"/>
        <v>0</v>
      </c>
      <c r="BA137" s="76">
        <f t="shared" si="46"/>
        <v>0</v>
      </c>
      <c r="BB137" s="76">
        <f t="shared" si="46"/>
        <v>0</v>
      </c>
    </row>
    <row r="138" spans="1:54">
      <c r="A138" s="102">
        <f t="shared" si="55"/>
        <v>42917</v>
      </c>
      <c r="B138" s="106">
        <f t="shared" si="47"/>
        <v>15.710573698066124</v>
      </c>
      <c r="C138" s="76">
        <f>C$27/1.98347/31</f>
        <v>0.16279713119253206</v>
      </c>
      <c r="D138" s="76">
        <f t="shared" ref="C138:AB150" si="56">D$27/1.98347/31</f>
        <v>0.2891641351251969</v>
      </c>
      <c r="E138" s="76">
        <f t="shared" si="56"/>
        <v>0.2891641351251969</v>
      </c>
      <c r="F138" s="76">
        <f t="shared" ref="F138:F150" si="57">F$27/1.98347/31</f>
        <v>0.2891641351251969</v>
      </c>
      <c r="G138" s="76">
        <f t="shared" si="56"/>
        <v>0.2891641351251969</v>
      </c>
      <c r="H138" s="76">
        <f t="shared" si="56"/>
        <v>0</v>
      </c>
      <c r="I138" s="76">
        <f t="shared" si="56"/>
        <v>0</v>
      </c>
      <c r="J138" s="76">
        <f t="shared" si="56"/>
        <v>4.0658624173959064</v>
      </c>
      <c r="K138" s="76">
        <f t="shared" si="56"/>
        <v>1.3970303266172332E-2</v>
      </c>
      <c r="L138" s="76">
        <f t="shared" si="56"/>
        <v>0</v>
      </c>
      <c r="M138" s="76">
        <f t="shared" si="56"/>
        <v>4.0383121336556318</v>
      </c>
      <c r="N138" s="76">
        <f t="shared" ref="N138:Q163" si="58">N$27/1.98347/31</f>
        <v>0.19516139603500349</v>
      </c>
      <c r="O138" s="76">
        <f>O$27/1.98347/31</f>
        <v>0.26021519471333798</v>
      </c>
      <c r="P138" s="76">
        <f>P$27/1.98347/31</f>
        <v>0.19516139603500349</v>
      </c>
      <c r="Q138" s="76">
        <f t="shared" si="58"/>
        <v>0.32299211043793075</v>
      </c>
      <c r="R138" s="76">
        <f t="shared" si="56"/>
        <v>0.35291685782996463</v>
      </c>
      <c r="S138" s="76">
        <f t="shared" si="56"/>
        <v>0.81317248347918125</v>
      </c>
      <c r="T138" s="76">
        <f t="shared" si="56"/>
        <v>1.0571242285229357E-2</v>
      </c>
      <c r="U138" s="76">
        <f t="shared" si="56"/>
        <v>0</v>
      </c>
      <c r="V138" s="76">
        <f t="shared" si="56"/>
        <v>0</v>
      </c>
      <c r="W138" s="76">
        <f t="shared" ref="W138:W162" si="59">W$27/1.98347/31</f>
        <v>0.69444930089122081</v>
      </c>
      <c r="X138" s="76">
        <f t="shared" si="56"/>
        <v>8.5383110765314033E-2</v>
      </c>
      <c r="Y138" s="76">
        <f t="shared" si="56"/>
        <v>0.10164656043489766</v>
      </c>
      <c r="Z138" s="76">
        <f t="shared" si="56"/>
        <v>0</v>
      </c>
      <c r="AA138" s="76">
        <f t="shared" si="56"/>
        <v>0</v>
      </c>
      <c r="AB138" s="76">
        <f t="shared" si="56"/>
        <v>0</v>
      </c>
      <c r="AC138" s="76">
        <f>AC$27/1.98347/31</f>
        <v>0</v>
      </c>
      <c r="AD138" s="76">
        <f t="shared" ref="AD138:AD163" si="60">AD$27/1.98347/31</f>
        <v>0</v>
      </c>
      <c r="AE138" s="76">
        <f t="shared" ref="AE138:AJ138" si="61">AE$27/1.98347/31</f>
        <v>8.131724834791812E-2</v>
      </c>
      <c r="AF138" s="76">
        <f t="shared" si="61"/>
        <v>4.8790349008750872E-2</v>
      </c>
      <c r="AG138" s="76">
        <f t="shared" si="61"/>
        <v>0</v>
      </c>
      <c r="AH138" s="76">
        <f t="shared" si="61"/>
        <v>0</v>
      </c>
      <c r="AI138" s="76">
        <f t="shared" si="61"/>
        <v>5.7247342836934362E-2</v>
      </c>
      <c r="AJ138" s="698">
        <f t="shared" si="61"/>
        <v>0</v>
      </c>
      <c r="AK138" s="76">
        <f t="shared" ref="AJ138:AY153" si="62">AK$27/1.98347/31</f>
        <v>0</v>
      </c>
      <c r="AL138" s="76">
        <f>AL$27/1.98347/31</f>
        <v>0.32526899339167248</v>
      </c>
      <c r="AM138" s="76">
        <f t="shared" si="62"/>
        <v>7.0095468075905415E-2</v>
      </c>
      <c r="AN138" s="76">
        <f t="shared" si="62"/>
        <v>1.772716013984615</v>
      </c>
      <c r="AO138" s="76">
        <f t="shared" si="62"/>
        <v>0</v>
      </c>
      <c r="AP138" s="76">
        <f t="shared" si="62"/>
        <v>0</v>
      </c>
      <c r="AQ138" s="698">
        <f t="shared" si="62"/>
        <v>0</v>
      </c>
      <c r="AR138" s="76">
        <f t="shared" si="62"/>
        <v>0.41146527664046567</v>
      </c>
      <c r="AS138" s="76">
        <f t="shared" si="62"/>
        <v>0</v>
      </c>
      <c r="AT138" s="76">
        <f t="shared" si="62"/>
        <v>0</v>
      </c>
      <c r="AU138" s="76">
        <f t="shared" si="62"/>
        <v>0</v>
      </c>
      <c r="AV138" s="76">
        <f t="shared" si="62"/>
        <v>8.131724834791812E-2</v>
      </c>
      <c r="AW138" s="76">
        <f t="shared" si="62"/>
        <v>0</v>
      </c>
      <c r="AX138" s="76">
        <f t="shared" si="62"/>
        <v>0</v>
      </c>
      <c r="AY138" s="76">
        <f t="shared" si="62"/>
        <v>0</v>
      </c>
      <c r="AZ138" s="76">
        <f t="shared" ref="AZ138:BB153" si="63">AZ$27/1.98347/31</f>
        <v>0</v>
      </c>
      <c r="BA138" s="76">
        <f t="shared" si="63"/>
        <v>0</v>
      </c>
      <c r="BB138" s="76">
        <f t="shared" si="63"/>
        <v>0.39308757851383619</v>
      </c>
    </row>
    <row r="139" spans="1:54">
      <c r="A139" s="102">
        <f t="shared" si="55"/>
        <v>42918</v>
      </c>
      <c r="B139" s="106">
        <f t="shared" si="47"/>
        <v>15.710573698066124</v>
      </c>
      <c r="C139" s="76">
        <f t="shared" si="56"/>
        <v>0.16279713119253206</v>
      </c>
      <c r="D139" s="76">
        <f t="shared" si="56"/>
        <v>0.2891641351251969</v>
      </c>
      <c r="E139" s="76">
        <f t="shared" si="56"/>
        <v>0.2891641351251969</v>
      </c>
      <c r="F139" s="76">
        <f t="shared" si="57"/>
        <v>0.2891641351251969</v>
      </c>
      <c r="G139" s="76">
        <f t="shared" si="56"/>
        <v>0.2891641351251969</v>
      </c>
      <c r="H139" s="76">
        <f t="shared" si="56"/>
        <v>0</v>
      </c>
      <c r="I139" s="76">
        <f t="shared" si="56"/>
        <v>0</v>
      </c>
      <c r="J139" s="76">
        <f t="shared" si="56"/>
        <v>4.0658624173959064</v>
      </c>
      <c r="K139" s="76">
        <f t="shared" si="56"/>
        <v>1.3970303266172332E-2</v>
      </c>
      <c r="L139" s="76">
        <f t="shared" si="56"/>
        <v>0</v>
      </c>
      <c r="M139" s="76">
        <f t="shared" si="56"/>
        <v>4.0383121336556318</v>
      </c>
      <c r="N139" s="76">
        <f t="shared" si="58"/>
        <v>0.19516139603500349</v>
      </c>
      <c r="O139" s="76">
        <f t="shared" si="58"/>
        <v>0.26021519471333798</v>
      </c>
      <c r="P139" s="76">
        <f t="shared" si="58"/>
        <v>0.19516139603500349</v>
      </c>
      <c r="Q139" s="76">
        <f t="shared" si="58"/>
        <v>0.32299211043793075</v>
      </c>
      <c r="R139" s="76">
        <f t="shared" si="56"/>
        <v>0.35291685782996463</v>
      </c>
      <c r="S139" s="76">
        <f t="shared" si="56"/>
        <v>0.81317248347918125</v>
      </c>
      <c r="T139" s="76">
        <f t="shared" si="56"/>
        <v>1.0571242285229357E-2</v>
      </c>
      <c r="U139" s="76">
        <f t="shared" si="56"/>
        <v>0</v>
      </c>
      <c r="V139" s="76">
        <f t="shared" si="56"/>
        <v>0</v>
      </c>
      <c r="W139" s="76">
        <f t="shared" si="59"/>
        <v>0.69444930089122081</v>
      </c>
      <c r="X139" s="76">
        <f t="shared" si="56"/>
        <v>8.5383110765314033E-2</v>
      </c>
      <c r="Y139" s="76">
        <f t="shared" si="56"/>
        <v>0.10164656043489766</v>
      </c>
      <c r="Z139" s="76">
        <f t="shared" si="56"/>
        <v>0</v>
      </c>
      <c r="AA139" s="76">
        <f t="shared" si="56"/>
        <v>0</v>
      </c>
      <c r="AB139" s="76">
        <f t="shared" si="56"/>
        <v>0</v>
      </c>
      <c r="AC139" s="76">
        <f t="shared" ref="AC139:AR168" si="64">AC$27/1.98347/31</f>
        <v>0</v>
      </c>
      <c r="AD139" s="76">
        <f t="shared" si="60"/>
        <v>0</v>
      </c>
      <c r="AE139" s="76">
        <f t="shared" si="64"/>
        <v>8.131724834791812E-2</v>
      </c>
      <c r="AF139" s="76">
        <f t="shared" si="64"/>
        <v>4.8790349008750872E-2</v>
      </c>
      <c r="AG139" s="76">
        <f t="shared" si="64"/>
        <v>0</v>
      </c>
      <c r="AH139" s="76">
        <f t="shared" si="64"/>
        <v>0</v>
      </c>
      <c r="AI139" s="76">
        <f t="shared" si="64"/>
        <v>5.7247342836934362E-2</v>
      </c>
      <c r="AJ139" s="698">
        <f t="shared" si="62"/>
        <v>0</v>
      </c>
      <c r="AK139" s="76">
        <f>AK$27/1.98347/31</f>
        <v>0</v>
      </c>
      <c r="AL139" s="76">
        <f t="shared" si="62"/>
        <v>0.32526899339167248</v>
      </c>
      <c r="AM139" s="76">
        <f t="shared" si="62"/>
        <v>7.0095468075905415E-2</v>
      </c>
      <c r="AN139" s="76">
        <f t="shared" si="62"/>
        <v>1.772716013984615</v>
      </c>
      <c r="AO139" s="76">
        <f t="shared" si="62"/>
        <v>0</v>
      </c>
      <c r="AP139" s="76">
        <f t="shared" si="62"/>
        <v>0</v>
      </c>
      <c r="AQ139" s="698">
        <f t="shared" si="62"/>
        <v>0</v>
      </c>
      <c r="AR139" s="76">
        <f t="shared" si="62"/>
        <v>0.41146527664046567</v>
      </c>
      <c r="AS139" s="76">
        <f t="shared" si="62"/>
        <v>0</v>
      </c>
      <c r="AT139" s="76">
        <f t="shared" si="62"/>
        <v>0</v>
      </c>
      <c r="AU139" s="76">
        <f t="shared" si="62"/>
        <v>0</v>
      </c>
      <c r="AV139" s="76">
        <f t="shared" si="62"/>
        <v>8.131724834791812E-2</v>
      </c>
      <c r="AW139" s="76">
        <f t="shared" si="62"/>
        <v>0</v>
      </c>
      <c r="AX139" s="76">
        <f t="shared" si="62"/>
        <v>0</v>
      </c>
      <c r="AY139" s="76">
        <f t="shared" si="62"/>
        <v>0</v>
      </c>
      <c r="AZ139" s="76">
        <f t="shared" si="63"/>
        <v>0</v>
      </c>
      <c r="BA139" s="76">
        <f t="shared" si="63"/>
        <v>0</v>
      </c>
      <c r="BB139" s="76">
        <f t="shared" si="63"/>
        <v>0.39308757851383619</v>
      </c>
    </row>
    <row r="140" spans="1:54">
      <c r="A140" s="102">
        <f t="shared" si="55"/>
        <v>42919</v>
      </c>
      <c r="B140" s="106">
        <f t="shared" si="47"/>
        <v>15.710573698066124</v>
      </c>
      <c r="C140" s="76">
        <f t="shared" si="56"/>
        <v>0.16279713119253206</v>
      </c>
      <c r="D140" s="76">
        <f t="shared" si="56"/>
        <v>0.2891641351251969</v>
      </c>
      <c r="E140" s="76">
        <f t="shared" si="56"/>
        <v>0.2891641351251969</v>
      </c>
      <c r="F140" s="76">
        <f t="shared" si="57"/>
        <v>0.2891641351251969</v>
      </c>
      <c r="G140" s="76">
        <f t="shared" si="56"/>
        <v>0.2891641351251969</v>
      </c>
      <c r="H140" s="76">
        <f t="shared" si="56"/>
        <v>0</v>
      </c>
      <c r="I140" s="76">
        <f t="shared" si="56"/>
        <v>0</v>
      </c>
      <c r="J140" s="76">
        <f t="shared" si="56"/>
        <v>4.0658624173959064</v>
      </c>
      <c r="K140" s="76">
        <f t="shared" si="56"/>
        <v>1.3970303266172332E-2</v>
      </c>
      <c r="L140" s="76">
        <f t="shared" si="56"/>
        <v>0</v>
      </c>
      <c r="M140" s="76">
        <f t="shared" si="56"/>
        <v>4.0383121336556318</v>
      </c>
      <c r="N140" s="76">
        <f t="shared" si="58"/>
        <v>0.19516139603500349</v>
      </c>
      <c r="O140" s="76">
        <f t="shared" si="58"/>
        <v>0.26021519471333798</v>
      </c>
      <c r="P140" s="76">
        <f t="shared" si="58"/>
        <v>0.19516139603500349</v>
      </c>
      <c r="Q140" s="76">
        <f t="shared" si="58"/>
        <v>0.32299211043793075</v>
      </c>
      <c r="R140" s="76">
        <f t="shared" si="56"/>
        <v>0.35291685782996463</v>
      </c>
      <c r="S140" s="76">
        <f t="shared" si="56"/>
        <v>0.81317248347918125</v>
      </c>
      <c r="T140" s="76">
        <f t="shared" si="56"/>
        <v>1.0571242285229357E-2</v>
      </c>
      <c r="U140" s="76">
        <f t="shared" si="56"/>
        <v>0</v>
      </c>
      <c r="V140" s="76">
        <f t="shared" si="56"/>
        <v>0</v>
      </c>
      <c r="W140" s="76">
        <f t="shared" si="59"/>
        <v>0.69444930089122081</v>
      </c>
      <c r="X140" s="76">
        <f t="shared" si="56"/>
        <v>8.5383110765314033E-2</v>
      </c>
      <c r="Y140" s="76">
        <f t="shared" si="56"/>
        <v>0.10164656043489766</v>
      </c>
      <c r="Z140" s="76">
        <f t="shared" si="56"/>
        <v>0</v>
      </c>
      <c r="AA140" s="76">
        <f t="shared" si="56"/>
        <v>0</v>
      </c>
      <c r="AB140" s="76">
        <f t="shared" si="56"/>
        <v>0</v>
      </c>
      <c r="AC140" s="76">
        <f t="shared" si="64"/>
        <v>0</v>
      </c>
      <c r="AD140" s="76">
        <f t="shared" si="60"/>
        <v>0</v>
      </c>
      <c r="AE140" s="76">
        <f t="shared" si="64"/>
        <v>8.131724834791812E-2</v>
      </c>
      <c r="AF140" s="76">
        <f t="shared" si="64"/>
        <v>4.8790349008750872E-2</v>
      </c>
      <c r="AG140" s="76">
        <f t="shared" si="64"/>
        <v>0</v>
      </c>
      <c r="AH140" s="76">
        <f t="shared" si="64"/>
        <v>0</v>
      </c>
      <c r="AI140" s="76">
        <f t="shared" si="64"/>
        <v>5.7247342836934362E-2</v>
      </c>
      <c r="AJ140" s="698">
        <f t="shared" si="62"/>
        <v>0</v>
      </c>
      <c r="AK140" s="76">
        <f>AK$27/1.98347/31</f>
        <v>0</v>
      </c>
      <c r="AL140" s="76">
        <f t="shared" si="62"/>
        <v>0.32526899339167248</v>
      </c>
      <c r="AM140" s="76">
        <f t="shared" si="62"/>
        <v>7.0095468075905415E-2</v>
      </c>
      <c r="AN140" s="76">
        <f t="shared" si="62"/>
        <v>1.772716013984615</v>
      </c>
      <c r="AO140" s="76">
        <f t="shared" si="62"/>
        <v>0</v>
      </c>
      <c r="AP140" s="76">
        <f t="shared" si="62"/>
        <v>0</v>
      </c>
      <c r="AQ140" s="698">
        <f t="shared" si="62"/>
        <v>0</v>
      </c>
      <c r="AR140" s="76">
        <f t="shared" si="62"/>
        <v>0.41146527664046567</v>
      </c>
      <c r="AS140" s="76">
        <f t="shared" si="62"/>
        <v>0</v>
      </c>
      <c r="AT140" s="76">
        <f t="shared" si="62"/>
        <v>0</v>
      </c>
      <c r="AU140" s="76">
        <f t="shared" si="62"/>
        <v>0</v>
      </c>
      <c r="AV140" s="76">
        <f t="shared" si="62"/>
        <v>8.131724834791812E-2</v>
      </c>
      <c r="AW140" s="76">
        <f t="shared" si="62"/>
        <v>0</v>
      </c>
      <c r="AX140" s="76">
        <f t="shared" si="62"/>
        <v>0</v>
      </c>
      <c r="AY140" s="76">
        <f t="shared" si="62"/>
        <v>0</v>
      </c>
      <c r="AZ140" s="76">
        <f t="shared" si="63"/>
        <v>0</v>
      </c>
      <c r="BA140" s="76">
        <f t="shared" si="63"/>
        <v>0</v>
      </c>
      <c r="BB140" s="76">
        <f t="shared" si="63"/>
        <v>0.39308757851383619</v>
      </c>
    </row>
    <row r="141" spans="1:54">
      <c r="A141" s="102">
        <f t="shared" si="55"/>
        <v>42920</v>
      </c>
      <c r="B141" s="106">
        <f t="shared" si="47"/>
        <v>15.710573698066124</v>
      </c>
      <c r="C141" s="76">
        <f t="shared" si="56"/>
        <v>0.16279713119253206</v>
      </c>
      <c r="D141" s="76">
        <f t="shared" si="56"/>
        <v>0.2891641351251969</v>
      </c>
      <c r="E141" s="76">
        <f t="shared" si="56"/>
        <v>0.2891641351251969</v>
      </c>
      <c r="F141" s="76">
        <f t="shared" si="57"/>
        <v>0.2891641351251969</v>
      </c>
      <c r="G141" s="76">
        <f t="shared" si="56"/>
        <v>0.2891641351251969</v>
      </c>
      <c r="H141" s="76">
        <f t="shared" si="56"/>
        <v>0</v>
      </c>
      <c r="I141" s="76">
        <f t="shared" si="56"/>
        <v>0</v>
      </c>
      <c r="J141" s="76">
        <f t="shared" si="56"/>
        <v>4.0658624173959064</v>
      </c>
      <c r="K141" s="76">
        <f t="shared" si="56"/>
        <v>1.3970303266172332E-2</v>
      </c>
      <c r="L141" s="76">
        <f t="shared" si="56"/>
        <v>0</v>
      </c>
      <c r="M141" s="76">
        <f t="shared" si="56"/>
        <v>4.0383121336556318</v>
      </c>
      <c r="N141" s="76">
        <f t="shared" si="58"/>
        <v>0.19516139603500349</v>
      </c>
      <c r="O141" s="76">
        <f t="shared" si="58"/>
        <v>0.26021519471333798</v>
      </c>
      <c r="P141" s="76">
        <f t="shared" si="58"/>
        <v>0.19516139603500349</v>
      </c>
      <c r="Q141" s="76">
        <f t="shared" si="58"/>
        <v>0.32299211043793075</v>
      </c>
      <c r="R141" s="76">
        <f t="shared" si="56"/>
        <v>0.35291685782996463</v>
      </c>
      <c r="S141" s="76">
        <f t="shared" si="56"/>
        <v>0.81317248347918125</v>
      </c>
      <c r="T141" s="76">
        <f t="shared" si="56"/>
        <v>1.0571242285229357E-2</v>
      </c>
      <c r="U141" s="76">
        <f t="shared" si="56"/>
        <v>0</v>
      </c>
      <c r="V141" s="76">
        <f t="shared" si="56"/>
        <v>0</v>
      </c>
      <c r="W141" s="76">
        <f t="shared" si="59"/>
        <v>0.69444930089122081</v>
      </c>
      <c r="X141" s="76">
        <f t="shared" si="56"/>
        <v>8.5383110765314033E-2</v>
      </c>
      <c r="Y141" s="76">
        <f t="shared" si="56"/>
        <v>0.10164656043489766</v>
      </c>
      <c r="Z141" s="76">
        <f t="shared" si="56"/>
        <v>0</v>
      </c>
      <c r="AA141" s="76">
        <f t="shared" si="56"/>
        <v>0</v>
      </c>
      <c r="AB141" s="76">
        <f t="shared" si="56"/>
        <v>0</v>
      </c>
      <c r="AC141" s="76">
        <f t="shared" si="64"/>
        <v>0</v>
      </c>
      <c r="AD141" s="76">
        <f t="shared" si="60"/>
        <v>0</v>
      </c>
      <c r="AE141" s="76">
        <f t="shared" si="64"/>
        <v>8.131724834791812E-2</v>
      </c>
      <c r="AF141" s="76">
        <f t="shared" si="64"/>
        <v>4.8790349008750872E-2</v>
      </c>
      <c r="AG141" s="76">
        <f t="shared" si="64"/>
        <v>0</v>
      </c>
      <c r="AH141" s="76">
        <f t="shared" si="64"/>
        <v>0</v>
      </c>
      <c r="AI141" s="76">
        <f t="shared" si="64"/>
        <v>5.7247342836934362E-2</v>
      </c>
      <c r="AJ141" s="698">
        <f t="shared" si="62"/>
        <v>0</v>
      </c>
      <c r="AK141" s="76">
        <f t="shared" si="62"/>
        <v>0</v>
      </c>
      <c r="AL141" s="76">
        <f t="shared" si="62"/>
        <v>0.32526899339167248</v>
      </c>
      <c r="AM141" s="76">
        <f t="shared" si="62"/>
        <v>7.0095468075905415E-2</v>
      </c>
      <c r="AN141" s="76">
        <f t="shared" si="62"/>
        <v>1.772716013984615</v>
      </c>
      <c r="AO141" s="76">
        <f t="shared" si="62"/>
        <v>0</v>
      </c>
      <c r="AP141" s="76">
        <f t="shared" si="62"/>
        <v>0</v>
      </c>
      <c r="AQ141" s="698">
        <f t="shared" si="62"/>
        <v>0</v>
      </c>
      <c r="AR141" s="76">
        <f t="shared" si="62"/>
        <v>0.41146527664046567</v>
      </c>
      <c r="AS141" s="76">
        <f t="shared" si="62"/>
        <v>0</v>
      </c>
      <c r="AT141" s="76">
        <f t="shared" si="62"/>
        <v>0</v>
      </c>
      <c r="AU141" s="76">
        <f t="shared" si="62"/>
        <v>0</v>
      </c>
      <c r="AV141" s="76">
        <f t="shared" si="62"/>
        <v>8.131724834791812E-2</v>
      </c>
      <c r="AW141" s="76">
        <f t="shared" si="62"/>
        <v>0</v>
      </c>
      <c r="AX141" s="76">
        <f t="shared" si="62"/>
        <v>0</v>
      </c>
      <c r="AY141" s="76">
        <f t="shared" si="62"/>
        <v>0</v>
      </c>
      <c r="AZ141" s="76">
        <f t="shared" si="63"/>
        <v>0</v>
      </c>
      <c r="BA141" s="76">
        <f t="shared" si="63"/>
        <v>0</v>
      </c>
      <c r="BB141" s="76">
        <f t="shared" si="63"/>
        <v>0.39308757851383619</v>
      </c>
    </row>
    <row r="142" spans="1:54">
      <c r="A142" s="102">
        <f t="shared" si="55"/>
        <v>42921</v>
      </c>
      <c r="B142" s="106">
        <f t="shared" si="47"/>
        <v>15.710573698066124</v>
      </c>
      <c r="C142" s="76">
        <f t="shared" si="56"/>
        <v>0.16279713119253206</v>
      </c>
      <c r="D142" s="76">
        <f t="shared" si="56"/>
        <v>0.2891641351251969</v>
      </c>
      <c r="E142" s="76">
        <f t="shared" si="56"/>
        <v>0.2891641351251969</v>
      </c>
      <c r="F142" s="76">
        <f t="shared" si="57"/>
        <v>0.2891641351251969</v>
      </c>
      <c r="G142" s="76">
        <f t="shared" si="56"/>
        <v>0.2891641351251969</v>
      </c>
      <c r="H142" s="76">
        <f t="shared" si="56"/>
        <v>0</v>
      </c>
      <c r="I142" s="76">
        <f t="shared" si="56"/>
        <v>0</v>
      </c>
      <c r="J142" s="76">
        <f t="shared" si="56"/>
        <v>4.0658624173959064</v>
      </c>
      <c r="K142" s="76">
        <f t="shared" si="56"/>
        <v>1.3970303266172332E-2</v>
      </c>
      <c r="L142" s="76">
        <f t="shared" si="56"/>
        <v>0</v>
      </c>
      <c r="M142" s="76">
        <f t="shared" si="56"/>
        <v>4.0383121336556318</v>
      </c>
      <c r="N142" s="76">
        <f t="shared" si="58"/>
        <v>0.19516139603500349</v>
      </c>
      <c r="O142" s="76">
        <f t="shared" si="58"/>
        <v>0.26021519471333798</v>
      </c>
      <c r="P142" s="76">
        <f t="shared" si="58"/>
        <v>0.19516139603500349</v>
      </c>
      <c r="Q142" s="76">
        <f t="shared" si="58"/>
        <v>0.32299211043793075</v>
      </c>
      <c r="R142" s="76">
        <f t="shared" si="56"/>
        <v>0.35291685782996463</v>
      </c>
      <c r="S142" s="76">
        <f t="shared" si="56"/>
        <v>0.81317248347918125</v>
      </c>
      <c r="T142" s="76">
        <f t="shared" si="56"/>
        <v>1.0571242285229357E-2</v>
      </c>
      <c r="U142" s="76">
        <f t="shared" si="56"/>
        <v>0</v>
      </c>
      <c r="V142" s="76">
        <f t="shared" si="56"/>
        <v>0</v>
      </c>
      <c r="W142" s="76">
        <f t="shared" si="59"/>
        <v>0.69444930089122081</v>
      </c>
      <c r="X142" s="76">
        <f t="shared" si="56"/>
        <v>8.5383110765314033E-2</v>
      </c>
      <c r="Y142" s="76">
        <f t="shared" si="56"/>
        <v>0.10164656043489766</v>
      </c>
      <c r="Z142" s="76">
        <f t="shared" si="56"/>
        <v>0</v>
      </c>
      <c r="AA142" s="76">
        <f t="shared" si="56"/>
        <v>0</v>
      </c>
      <c r="AB142" s="76">
        <f t="shared" si="56"/>
        <v>0</v>
      </c>
      <c r="AC142" s="76">
        <f t="shared" si="64"/>
        <v>0</v>
      </c>
      <c r="AD142" s="76">
        <f t="shared" si="60"/>
        <v>0</v>
      </c>
      <c r="AE142" s="76">
        <f t="shared" si="64"/>
        <v>8.131724834791812E-2</v>
      </c>
      <c r="AF142" s="76">
        <f t="shared" si="64"/>
        <v>4.8790349008750872E-2</v>
      </c>
      <c r="AG142" s="76">
        <f t="shared" si="64"/>
        <v>0</v>
      </c>
      <c r="AH142" s="76">
        <f t="shared" si="64"/>
        <v>0</v>
      </c>
      <c r="AI142" s="76">
        <f t="shared" si="64"/>
        <v>5.7247342836934362E-2</v>
      </c>
      <c r="AJ142" s="698">
        <f t="shared" si="62"/>
        <v>0</v>
      </c>
      <c r="AK142" s="76">
        <f t="shared" si="62"/>
        <v>0</v>
      </c>
      <c r="AL142" s="76">
        <f t="shared" si="62"/>
        <v>0.32526899339167248</v>
      </c>
      <c r="AM142" s="76">
        <f t="shared" si="62"/>
        <v>7.0095468075905415E-2</v>
      </c>
      <c r="AN142" s="76">
        <f t="shared" si="62"/>
        <v>1.772716013984615</v>
      </c>
      <c r="AO142" s="76">
        <f t="shared" si="62"/>
        <v>0</v>
      </c>
      <c r="AP142" s="76">
        <f t="shared" si="62"/>
        <v>0</v>
      </c>
      <c r="AQ142" s="698">
        <f t="shared" si="62"/>
        <v>0</v>
      </c>
      <c r="AR142" s="76">
        <f t="shared" si="62"/>
        <v>0.41146527664046567</v>
      </c>
      <c r="AS142" s="76">
        <f t="shared" si="62"/>
        <v>0</v>
      </c>
      <c r="AT142" s="76">
        <f t="shared" si="62"/>
        <v>0</v>
      </c>
      <c r="AU142" s="76">
        <f t="shared" si="62"/>
        <v>0</v>
      </c>
      <c r="AV142" s="76">
        <f t="shared" si="62"/>
        <v>8.131724834791812E-2</v>
      </c>
      <c r="AW142" s="76">
        <f t="shared" si="62"/>
        <v>0</v>
      </c>
      <c r="AX142" s="76">
        <f t="shared" si="62"/>
        <v>0</v>
      </c>
      <c r="AY142" s="76">
        <f t="shared" si="62"/>
        <v>0</v>
      </c>
      <c r="AZ142" s="76">
        <f t="shared" si="63"/>
        <v>0</v>
      </c>
      <c r="BA142" s="76">
        <f t="shared" si="63"/>
        <v>0</v>
      </c>
      <c r="BB142" s="76">
        <f t="shared" si="63"/>
        <v>0.39308757851383619</v>
      </c>
    </row>
    <row r="143" spans="1:54">
      <c r="A143" s="102">
        <f t="shared" si="55"/>
        <v>42922</v>
      </c>
      <c r="B143" s="106">
        <f t="shared" si="47"/>
        <v>15.710573698066124</v>
      </c>
      <c r="C143" s="76">
        <f t="shared" si="56"/>
        <v>0.16279713119253206</v>
      </c>
      <c r="D143" s="76">
        <f t="shared" si="56"/>
        <v>0.2891641351251969</v>
      </c>
      <c r="E143" s="76">
        <f t="shared" si="56"/>
        <v>0.2891641351251969</v>
      </c>
      <c r="F143" s="76">
        <f t="shared" si="57"/>
        <v>0.2891641351251969</v>
      </c>
      <c r="G143" s="76">
        <f t="shared" si="56"/>
        <v>0.2891641351251969</v>
      </c>
      <c r="H143" s="76">
        <f t="shared" si="56"/>
        <v>0</v>
      </c>
      <c r="I143" s="76">
        <f t="shared" si="56"/>
        <v>0</v>
      </c>
      <c r="J143" s="76">
        <f t="shared" si="56"/>
        <v>4.0658624173959064</v>
      </c>
      <c r="K143" s="76">
        <f t="shared" si="56"/>
        <v>1.3970303266172332E-2</v>
      </c>
      <c r="L143" s="76">
        <f t="shared" si="56"/>
        <v>0</v>
      </c>
      <c r="M143" s="76">
        <f t="shared" si="56"/>
        <v>4.0383121336556318</v>
      </c>
      <c r="N143" s="76">
        <f t="shared" si="58"/>
        <v>0.19516139603500349</v>
      </c>
      <c r="O143" s="76">
        <f t="shared" si="58"/>
        <v>0.26021519471333798</v>
      </c>
      <c r="P143" s="76">
        <f t="shared" si="58"/>
        <v>0.19516139603500349</v>
      </c>
      <c r="Q143" s="76">
        <f t="shared" si="58"/>
        <v>0.32299211043793075</v>
      </c>
      <c r="R143" s="76">
        <f t="shared" si="56"/>
        <v>0.35291685782996463</v>
      </c>
      <c r="S143" s="76">
        <f t="shared" si="56"/>
        <v>0.81317248347918125</v>
      </c>
      <c r="T143" s="76">
        <f t="shared" si="56"/>
        <v>1.0571242285229357E-2</v>
      </c>
      <c r="U143" s="76">
        <f t="shared" si="56"/>
        <v>0</v>
      </c>
      <c r="V143" s="76">
        <f t="shared" si="56"/>
        <v>0</v>
      </c>
      <c r="W143" s="76">
        <f t="shared" si="59"/>
        <v>0.69444930089122081</v>
      </c>
      <c r="X143" s="76">
        <f t="shared" si="56"/>
        <v>8.5383110765314033E-2</v>
      </c>
      <c r="Y143" s="76">
        <f t="shared" si="56"/>
        <v>0.10164656043489766</v>
      </c>
      <c r="Z143" s="76">
        <f t="shared" si="56"/>
        <v>0</v>
      </c>
      <c r="AA143" s="76">
        <f t="shared" si="56"/>
        <v>0</v>
      </c>
      <c r="AB143" s="76">
        <f t="shared" si="56"/>
        <v>0</v>
      </c>
      <c r="AC143" s="76">
        <f t="shared" si="64"/>
        <v>0</v>
      </c>
      <c r="AD143" s="76">
        <f t="shared" si="60"/>
        <v>0</v>
      </c>
      <c r="AE143" s="76">
        <f t="shared" si="64"/>
        <v>8.131724834791812E-2</v>
      </c>
      <c r="AF143" s="76">
        <f t="shared" si="64"/>
        <v>4.8790349008750872E-2</v>
      </c>
      <c r="AG143" s="76">
        <f t="shared" si="64"/>
        <v>0</v>
      </c>
      <c r="AH143" s="76">
        <f t="shared" si="64"/>
        <v>0</v>
      </c>
      <c r="AI143" s="76">
        <f t="shared" si="64"/>
        <v>5.7247342836934362E-2</v>
      </c>
      <c r="AJ143" s="698">
        <f t="shared" si="62"/>
        <v>0</v>
      </c>
      <c r="AK143" s="76">
        <f t="shared" si="62"/>
        <v>0</v>
      </c>
      <c r="AL143" s="76">
        <f t="shared" si="62"/>
        <v>0.32526899339167248</v>
      </c>
      <c r="AM143" s="76">
        <f t="shared" si="62"/>
        <v>7.0095468075905415E-2</v>
      </c>
      <c r="AN143" s="76">
        <f t="shared" si="62"/>
        <v>1.772716013984615</v>
      </c>
      <c r="AO143" s="76">
        <f t="shared" si="62"/>
        <v>0</v>
      </c>
      <c r="AP143" s="76">
        <f t="shared" si="62"/>
        <v>0</v>
      </c>
      <c r="AQ143" s="698">
        <f t="shared" si="62"/>
        <v>0</v>
      </c>
      <c r="AR143" s="76">
        <f t="shared" si="62"/>
        <v>0.41146527664046567</v>
      </c>
      <c r="AS143" s="76">
        <f t="shared" si="62"/>
        <v>0</v>
      </c>
      <c r="AT143" s="76">
        <f t="shared" si="62"/>
        <v>0</v>
      </c>
      <c r="AU143" s="76">
        <f t="shared" si="62"/>
        <v>0</v>
      </c>
      <c r="AV143" s="76">
        <f t="shared" si="62"/>
        <v>8.131724834791812E-2</v>
      </c>
      <c r="AW143" s="76">
        <f t="shared" si="62"/>
        <v>0</v>
      </c>
      <c r="AX143" s="76">
        <f t="shared" si="62"/>
        <v>0</v>
      </c>
      <c r="AY143" s="76">
        <f t="shared" si="62"/>
        <v>0</v>
      </c>
      <c r="AZ143" s="76">
        <f t="shared" si="63"/>
        <v>0</v>
      </c>
      <c r="BA143" s="76">
        <f t="shared" si="63"/>
        <v>0</v>
      </c>
      <c r="BB143" s="76">
        <f t="shared" si="63"/>
        <v>0.39308757851383619</v>
      </c>
    </row>
    <row r="144" spans="1:54">
      <c r="A144" s="102">
        <f t="shared" si="55"/>
        <v>42923</v>
      </c>
      <c r="B144" s="106">
        <f t="shared" si="47"/>
        <v>15.710573698066124</v>
      </c>
      <c r="C144" s="76">
        <f t="shared" si="56"/>
        <v>0.16279713119253206</v>
      </c>
      <c r="D144" s="76">
        <f t="shared" si="56"/>
        <v>0.2891641351251969</v>
      </c>
      <c r="E144" s="76">
        <f t="shared" si="56"/>
        <v>0.2891641351251969</v>
      </c>
      <c r="F144" s="76">
        <f t="shared" si="57"/>
        <v>0.2891641351251969</v>
      </c>
      <c r="G144" s="76">
        <f t="shared" si="56"/>
        <v>0.2891641351251969</v>
      </c>
      <c r="H144" s="76">
        <f t="shared" si="56"/>
        <v>0</v>
      </c>
      <c r="I144" s="76">
        <f t="shared" si="56"/>
        <v>0</v>
      </c>
      <c r="J144" s="76">
        <f t="shared" si="56"/>
        <v>4.0658624173959064</v>
      </c>
      <c r="K144" s="76">
        <f t="shared" si="56"/>
        <v>1.3970303266172332E-2</v>
      </c>
      <c r="L144" s="76">
        <f t="shared" si="56"/>
        <v>0</v>
      </c>
      <c r="M144" s="76">
        <f t="shared" si="56"/>
        <v>4.0383121336556318</v>
      </c>
      <c r="N144" s="76">
        <f t="shared" si="58"/>
        <v>0.19516139603500349</v>
      </c>
      <c r="O144" s="76">
        <f t="shared" si="58"/>
        <v>0.26021519471333798</v>
      </c>
      <c r="P144" s="76">
        <f t="shared" si="58"/>
        <v>0.19516139603500349</v>
      </c>
      <c r="Q144" s="76">
        <f t="shared" si="58"/>
        <v>0.32299211043793075</v>
      </c>
      <c r="R144" s="76">
        <f t="shared" si="56"/>
        <v>0.35291685782996463</v>
      </c>
      <c r="S144" s="76">
        <f t="shared" si="56"/>
        <v>0.81317248347918125</v>
      </c>
      <c r="T144" s="76">
        <f t="shared" si="56"/>
        <v>1.0571242285229357E-2</v>
      </c>
      <c r="U144" s="76">
        <f t="shared" si="56"/>
        <v>0</v>
      </c>
      <c r="V144" s="76">
        <f t="shared" si="56"/>
        <v>0</v>
      </c>
      <c r="W144" s="76">
        <f t="shared" si="59"/>
        <v>0.69444930089122081</v>
      </c>
      <c r="X144" s="76">
        <f t="shared" si="56"/>
        <v>8.5383110765314033E-2</v>
      </c>
      <c r="Y144" s="76">
        <f t="shared" si="56"/>
        <v>0.10164656043489766</v>
      </c>
      <c r="Z144" s="76">
        <f t="shared" si="56"/>
        <v>0</v>
      </c>
      <c r="AA144" s="76">
        <f t="shared" si="56"/>
        <v>0</v>
      </c>
      <c r="AB144" s="76">
        <f t="shared" si="56"/>
        <v>0</v>
      </c>
      <c r="AC144" s="76">
        <f t="shared" si="64"/>
        <v>0</v>
      </c>
      <c r="AD144" s="76">
        <f t="shared" si="60"/>
        <v>0</v>
      </c>
      <c r="AE144" s="76">
        <f t="shared" si="64"/>
        <v>8.131724834791812E-2</v>
      </c>
      <c r="AF144" s="76">
        <f t="shared" si="64"/>
        <v>4.8790349008750872E-2</v>
      </c>
      <c r="AG144" s="76">
        <f t="shared" si="64"/>
        <v>0</v>
      </c>
      <c r="AH144" s="76">
        <f t="shared" si="64"/>
        <v>0</v>
      </c>
      <c r="AI144" s="76">
        <f t="shared" si="64"/>
        <v>5.7247342836934362E-2</v>
      </c>
      <c r="AJ144" s="698">
        <f t="shared" si="62"/>
        <v>0</v>
      </c>
      <c r="AK144" s="76">
        <f t="shared" si="62"/>
        <v>0</v>
      </c>
      <c r="AL144" s="76">
        <f t="shared" si="62"/>
        <v>0.32526899339167248</v>
      </c>
      <c r="AM144" s="76">
        <f t="shared" si="62"/>
        <v>7.0095468075905415E-2</v>
      </c>
      <c r="AN144" s="76">
        <f t="shared" si="62"/>
        <v>1.772716013984615</v>
      </c>
      <c r="AO144" s="76">
        <f t="shared" si="62"/>
        <v>0</v>
      </c>
      <c r="AP144" s="76">
        <f t="shared" si="62"/>
        <v>0</v>
      </c>
      <c r="AQ144" s="698">
        <f t="shared" si="62"/>
        <v>0</v>
      </c>
      <c r="AR144" s="76">
        <f t="shared" si="62"/>
        <v>0.41146527664046567</v>
      </c>
      <c r="AS144" s="76">
        <f t="shared" si="62"/>
        <v>0</v>
      </c>
      <c r="AT144" s="76">
        <f t="shared" si="62"/>
        <v>0</v>
      </c>
      <c r="AU144" s="76">
        <f t="shared" si="62"/>
        <v>0</v>
      </c>
      <c r="AV144" s="76">
        <f t="shared" si="62"/>
        <v>8.131724834791812E-2</v>
      </c>
      <c r="AW144" s="76">
        <f t="shared" si="62"/>
        <v>0</v>
      </c>
      <c r="AX144" s="76">
        <f t="shared" si="62"/>
        <v>0</v>
      </c>
      <c r="AY144" s="76">
        <f t="shared" si="62"/>
        <v>0</v>
      </c>
      <c r="AZ144" s="76">
        <f t="shared" si="63"/>
        <v>0</v>
      </c>
      <c r="BA144" s="76">
        <f t="shared" si="63"/>
        <v>0</v>
      </c>
      <c r="BB144" s="76">
        <f t="shared" si="63"/>
        <v>0.39308757851383619</v>
      </c>
    </row>
    <row r="145" spans="1:54">
      <c r="A145" s="102">
        <f t="shared" si="55"/>
        <v>42924</v>
      </c>
      <c r="B145" s="106">
        <f t="shared" si="47"/>
        <v>15.710573698066124</v>
      </c>
      <c r="C145" s="76">
        <f t="shared" si="56"/>
        <v>0.16279713119253206</v>
      </c>
      <c r="D145" s="76">
        <f t="shared" si="56"/>
        <v>0.2891641351251969</v>
      </c>
      <c r="E145" s="76">
        <f t="shared" si="56"/>
        <v>0.2891641351251969</v>
      </c>
      <c r="F145" s="76">
        <f t="shared" si="57"/>
        <v>0.2891641351251969</v>
      </c>
      <c r="G145" s="76">
        <f t="shared" si="56"/>
        <v>0.2891641351251969</v>
      </c>
      <c r="H145" s="76">
        <f t="shared" si="56"/>
        <v>0</v>
      </c>
      <c r="I145" s="76">
        <f t="shared" si="56"/>
        <v>0</v>
      </c>
      <c r="J145" s="76">
        <f t="shared" si="56"/>
        <v>4.0658624173959064</v>
      </c>
      <c r="K145" s="76">
        <f t="shared" si="56"/>
        <v>1.3970303266172332E-2</v>
      </c>
      <c r="L145" s="76">
        <f t="shared" si="56"/>
        <v>0</v>
      </c>
      <c r="M145" s="76">
        <f t="shared" si="56"/>
        <v>4.0383121336556318</v>
      </c>
      <c r="N145" s="76">
        <f t="shared" si="58"/>
        <v>0.19516139603500349</v>
      </c>
      <c r="O145" s="76">
        <f t="shared" si="58"/>
        <v>0.26021519471333798</v>
      </c>
      <c r="P145" s="76">
        <f t="shared" si="58"/>
        <v>0.19516139603500349</v>
      </c>
      <c r="Q145" s="76">
        <f t="shared" si="58"/>
        <v>0.32299211043793075</v>
      </c>
      <c r="R145" s="76">
        <f t="shared" si="56"/>
        <v>0.35291685782996463</v>
      </c>
      <c r="S145" s="76">
        <f t="shared" si="56"/>
        <v>0.81317248347918125</v>
      </c>
      <c r="T145" s="76">
        <f t="shared" si="56"/>
        <v>1.0571242285229357E-2</v>
      </c>
      <c r="U145" s="76">
        <f t="shared" si="56"/>
        <v>0</v>
      </c>
      <c r="V145" s="76">
        <f t="shared" si="56"/>
        <v>0</v>
      </c>
      <c r="W145" s="76">
        <f t="shared" si="59"/>
        <v>0.69444930089122081</v>
      </c>
      <c r="X145" s="76">
        <f t="shared" si="56"/>
        <v>8.5383110765314033E-2</v>
      </c>
      <c r="Y145" s="76">
        <f t="shared" si="56"/>
        <v>0.10164656043489766</v>
      </c>
      <c r="Z145" s="76">
        <f t="shared" si="56"/>
        <v>0</v>
      </c>
      <c r="AA145" s="76">
        <f t="shared" si="56"/>
        <v>0</v>
      </c>
      <c r="AB145" s="76">
        <f t="shared" si="56"/>
        <v>0</v>
      </c>
      <c r="AC145" s="76">
        <f t="shared" si="64"/>
        <v>0</v>
      </c>
      <c r="AD145" s="76">
        <f t="shared" si="60"/>
        <v>0</v>
      </c>
      <c r="AE145" s="76">
        <f t="shared" si="64"/>
        <v>8.131724834791812E-2</v>
      </c>
      <c r="AF145" s="76">
        <f t="shared" si="64"/>
        <v>4.8790349008750872E-2</v>
      </c>
      <c r="AG145" s="76">
        <f t="shared" si="64"/>
        <v>0</v>
      </c>
      <c r="AH145" s="76">
        <f t="shared" si="64"/>
        <v>0</v>
      </c>
      <c r="AI145" s="76">
        <f t="shared" si="64"/>
        <v>5.7247342836934362E-2</v>
      </c>
      <c r="AJ145" s="698">
        <f t="shared" si="62"/>
        <v>0</v>
      </c>
      <c r="AK145" s="76">
        <f t="shared" si="62"/>
        <v>0</v>
      </c>
      <c r="AL145" s="76">
        <f t="shared" si="62"/>
        <v>0.32526899339167248</v>
      </c>
      <c r="AM145" s="76">
        <f t="shared" si="62"/>
        <v>7.0095468075905415E-2</v>
      </c>
      <c r="AN145" s="76">
        <f t="shared" si="62"/>
        <v>1.772716013984615</v>
      </c>
      <c r="AO145" s="76">
        <f t="shared" si="62"/>
        <v>0</v>
      </c>
      <c r="AP145" s="76">
        <f t="shared" si="62"/>
        <v>0</v>
      </c>
      <c r="AQ145" s="698">
        <f t="shared" si="62"/>
        <v>0</v>
      </c>
      <c r="AR145" s="76">
        <f t="shared" si="62"/>
        <v>0.41146527664046567</v>
      </c>
      <c r="AS145" s="76">
        <f t="shared" si="62"/>
        <v>0</v>
      </c>
      <c r="AT145" s="76">
        <f t="shared" si="62"/>
        <v>0</v>
      </c>
      <c r="AU145" s="76">
        <f t="shared" si="62"/>
        <v>0</v>
      </c>
      <c r="AV145" s="76">
        <f t="shared" si="62"/>
        <v>8.131724834791812E-2</v>
      </c>
      <c r="AW145" s="76">
        <f t="shared" si="62"/>
        <v>0</v>
      </c>
      <c r="AX145" s="76">
        <f t="shared" si="62"/>
        <v>0</v>
      </c>
      <c r="AY145" s="76">
        <f t="shared" si="62"/>
        <v>0</v>
      </c>
      <c r="AZ145" s="76">
        <f t="shared" si="63"/>
        <v>0</v>
      </c>
      <c r="BA145" s="76">
        <f t="shared" si="63"/>
        <v>0</v>
      </c>
      <c r="BB145" s="76">
        <f t="shared" si="63"/>
        <v>0.39308757851383619</v>
      </c>
    </row>
    <row r="146" spans="1:54">
      <c r="A146" s="102">
        <f t="shared" si="55"/>
        <v>42925</v>
      </c>
      <c r="B146" s="106">
        <f t="shared" si="47"/>
        <v>15.710573698066124</v>
      </c>
      <c r="C146" s="76">
        <f t="shared" si="56"/>
        <v>0.16279713119253206</v>
      </c>
      <c r="D146" s="76">
        <f t="shared" si="56"/>
        <v>0.2891641351251969</v>
      </c>
      <c r="E146" s="76">
        <f t="shared" si="56"/>
        <v>0.2891641351251969</v>
      </c>
      <c r="F146" s="76">
        <f t="shared" si="57"/>
        <v>0.2891641351251969</v>
      </c>
      <c r="G146" s="76">
        <f t="shared" si="56"/>
        <v>0.2891641351251969</v>
      </c>
      <c r="H146" s="76">
        <f t="shared" si="56"/>
        <v>0</v>
      </c>
      <c r="I146" s="76">
        <f t="shared" si="56"/>
        <v>0</v>
      </c>
      <c r="J146" s="76">
        <f t="shared" si="56"/>
        <v>4.0658624173959064</v>
      </c>
      <c r="K146" s="76">
        <f t="shared" si="56"/>
        <v>1.3970303266172332E-2</v>
      </c>
      <c r="L146" s="76">
        <f t="shared" si="56"/>
        <v>0</v>
      </c>
      <c r="M146" s="76">
        <f t="shared" si="56"/>
        <v>4.0383121336556318</v>
      </c>
      <c r="N146" s="76">
        <f t="shared" si="58"/>
        <v>0.19516139603500349</v>
      </c>
      <c r="O146" s="76">
        <f t="shared" si="58"/>
        <v>0.26021519471333798</v>
      </c>
      <c r="P146" s="76">
        <f t="shared" si="58"/>
        <v>0.19516139603500349</v>
      </c>
      <c r="Q146" s="76">
        <f t="shared" si="58"/>
        <v>0.32299211043793075</v>
      </c>
      <c r="R146" s="76">
        <f t="shared" si="56"/>
        <v>0.35291685782996463</v>
      </c>
      <c r="S146" s="76">
        <f t="shared" si="56"/>
        <v>0.81317248347918125</v>
      </c>
      <c r="T146" s="76">
        <f t="shared" si="56"/>
        <v>1.0571242285229357E-2</v>
      </c>
      <c r="U146" s="76">
        <f t="shared" si="56"/>
        <v>0</v>
      </c>
      <c r="V146" s="76">
        <f t="shared" si="56"/>
        <v>0</v>
      </c>
      <c r="W146" s="76">
        <f t="shared" si="59"/>
        <v>0.69444930089122081</v>
      </c>
      <c r="X146" s="76">
        <f t="shared" si="56"/>
        <v>8.5383110765314033E-2</v>
      </c>
      <c r="Y146" s="76">
        <f t="shared" si="56"/>
        <v>0.10164656043489766</v>
      </c>
      <c r="Z146" s="76">
        <f t="shared" si="56"/>
        <v>0</v>
      </c>
      <c r="AA146" s="76">
        <f t="shared" si="56"/>
        <v>0</v>
      </c>
      <c r="AB146" s="76">
        <f t="shared" si="56"/>
        <v>0</v>
      </c>
      <c r="AC146" s="76">
        <f t="shared" si="64"/>
        <v>0</v>
      </c>
      <c r="AD146" s="76">
        <f t="shared" si="60"/>
        <v>0</v>
      </c>
      <c r="AE146" s="76">
        <f t="shared" si="64"/>
        <v>8.131724834791812E-2</v>
      </c>
      <c r="AF146" s="76">
        <f t="shared" si="64"/>
        <v>4.8790349008750872E-2</v>
      </c>
      <c r="AG146" s="76">
        <f t="shared" si="64"/>
        <v>0</v>
      </c>
      <c r="AH146" s="76">
        <f t="shared" si="64"/>
        <v>0</v>
      </c>
      <c r="AI146" s="76">
        <f t="shared" si="64"/>
        <v>5.7247342836934362E-2</v>
      </c>
      <c r="AJ146" s="698">
        <f t="shared" si="62"/>
        <v>0</v>
      </c>
      <c r="AK146" s="76">
        <f t="shared" si="62"/>
        <v>0</v>
      </c>
      <c r="AL146" s="76">
        <f t="shared" si="62"/>
        <v>0.32526899339167248</v>
      </c>
      <c r="AM146" s="76">
        <f t="shared" si="62"/>
        <v>7.0095468075905415E-2</v>
      </c>
      <c r="AN146" s="76">
        <f t="shared" si="62"/>
        <v>1.772716013984615</v>
      </c>
      <c r="AO146" s="76">
        <f t="shared" si="62"/>
        <v>0</v>
      </c>
      <c r="AP146" s="76">
        <f t="shared" si="62"/>
        <v>0</v>
      </c>
      <c r="AQ146" s="698">
        <f t="shared" si="62"/>
        <v>0</v>
      </c>
      <c r="AR146" s="76">
        <f t="shared" si="62"/>
        <v>0.41146527664046567</v>
      </c>
      <c r="AS146" s="76">
        <f t="shared" si="62"/>
        <v>0</v>
      </c>
      <c r="AT146" s="76">
        <f t="shared" si="62"/>
        <v>0</v>
      </c>
      <c r="AU146" s="76">
        <f t="shared" si="62"/>
        <v>0</v>
      </c>
      <c r="AV146" s="76">
        <f t="shared" si="62"/>
        <v>8.131724834791812E-2</v>
      </c>
      <c r="AW146" s="76">
        <f t="shared" si="62"/>
        <v>0</v>
      </c>
      <c r="AX146" s="76">
        <f t="shared" si="62"/>
        <v>0</v>
      </c>
      <c r="AY146" s="76">
        <f t="shared" si="62"/>
        <v>0</v>
      </c>
      <c r="AZ146" s="76">
        <f t="shared" si="63"/>
        <v>0</v>
      </c>
      <c r="BA146" s="76">
        <f t="shared" si="63"/>
        <v>0</v>
      </c>
      <c r="BB146" s="76">
        <f t="shared" si="63"/>
        <v>0.39308757851383619</v>
      </c>
    </row>
    <row r="147" spans="1:54">
      <c r="A147" s="102">
        <f t="shared" si="55"/>
        <v>42926</v>
      </c>
      <c r="B147" s="106">
        <f t="shared" si="47"/>
        <v>15.710573698066124</v>
      </c>
      <c r="C147" s="76">
        <f t="shared" si="56"/>
        <v>0.16279713119253206</v>
      </c>
      <c r="D147" s="76">
        <f t="shared" si="56"/>
        <v>0.2891641351251969</v>
      </c>
      <c r="E147" s="76">
        <f t="shared" si="56"/>
        <v>0.2891641351251969</v>
      </c>
      <c r="F147" s="76">
        <f t="shared" si="57"/>
        <v>0.2891641351251969</v>
      </c>
      <c r="G147" s="76">
        <f t="shared" si="56"/>
        <v>0.2891641351251969</v>
      </c>
      <c r="H147" s="76">
        <f t="shared" si="56"/>
        <v>0</v>
      </c>
      <c r="I147" s="76">
        <f t="shared" si="56"/>
        <v>0</v>
      </c>
      <c r="J147" s="76">
        <f t="shared" si="56"/>
        <v>4.0658624173959064</v>
      </c>
      <c r="K147" s="76">
        <f t="shared" si="56"/>
        <v>1.3970303266172332E-2</v>
      </c>
      <c r="L147" s="76">
        <f t="shared" si="56"/>
        <v>0</v>
      </c>
      <c r="M147" s="76">
        <f t="shared" si="56"/>
        <v>4.0383121336556318</v>
      </c>
      <c r="N147" s="76">
        <f t="shared" si="58"/>
        <v>0.19516139603500349</v>
      </c>
      <c r="O147" s="76">
        <f t="shared" si="58"/>
        <v>0.26021519471333798</v>
      </c>
      <c r="P147" s="76">
        <f t="shared" si="58"/>
        <v>0.19516139603500349</v>
      </c>
      <c r="Q147" s="76">
        <f t="shared" si="58"/>
        <v>0.32299211043793075</v>
      </c>
      <c r="R147" s="76">
        <f t="shared" si="56"/>
        <v>0.35291685782996463</v>
      </c>
      <c r="S147" s="76">
        <f t="shared" si="56"/>
        <v>0.81317248347918125</v>
      </c>
      <c r="T147" s="76">
        <f t="shared" si="56"/>
        <v>1.0571242285229357E-2</v>
      </c>
      <c r="U147" s="76">
        <f t="shared" si="56"/>
        <v>0</v>
      </c>
      <c r="V147" s="76">
        <f t="shared" si="56"/>
        <v>0</v>
      </c>
      <c r="W147" s="76">
        <f t="shared" si="59"/>
        <v>0.69444930089122081</v>
      </c>
      <c r="X147" s="76">
        <f t="shared" si="56"/>
        <v>8.5383110765314033E-2</v>
      </c>
      <c r="Y147" s="76">
        <f t="shared" si="56"/>
        <v>0.10164656043489766</v>
      </c>
      <c r="Z147" s="76">
        <f t="shared" si="56"/>
        <v>0</v>
      </c>
      <c r="AA147" s="76">
        <f t="shared" si="56"/>
        <v>0</v>
      </c>
      <c r="AB147" s="76">
        <f t="shared" si="56"/>
        <v>0</v>
      </c>
      <c r="AC147" s="76">
        <f t="shared" si="64"/>
        <v>0</v>
      </c>
      <c r="AD147" s="76">
        <f t="shared" si="60"/>
        <v>0</v>
      </c>
      <c r="AE147" s="76">
        <f t="shared" si="64"/>
        <v>8.131724834791812E-2</v>
      </c>
      <c r="AF147" s="76">
        <f t="shared" si="64"/>
        <v>4.8790349008750872E-2</v>
      </c>
      <c r="AG147" s="76">
        <f t="shared" si="64"/>
        <v>0</v>
      </c>
      <c r="AH147" s="76">
        <f t="shared" si="64"/>
        <v>0</v>
      </c>
      <c r="AI147" s="76">
        <f t="shared" si="64"/>
        <v>5.7247342836934362E-2</v>
      </c>
      <c r="AJ147" s="698">
        <f t="shared" si="62"/>
        <v>0</v>
      </c>
      <c r="AK147" s="76">
        <f t="shared" si="62"/>
        <v>0</v>
      </c>
      <c r="AL147" s="76">
        <f t="shared" si="62"/>
        <v>0.32526899339167248</v>
      </c>
      <c r="AM147" s="76">
        <f t="shared" si="62"/>
        <v>7.0095468075905415E-2</v>
      </c>
      <c r="AN147" s="76">
        <f t="shared" si="62"/>
        <v>1.772716013984615</v>
      </c>
      <c r="AO147" s="76">
        <f t="shared" si="62"/>
        <v>0</v>
      </c>
      <c r="AP147" s="76">
        <f t="shared" si="62"/>
        <v>0</v>
      </c>
      <c r="AQ147" s="698">
        <f t="shared" si="62"/>
        <v>0</v>
      </c>
      <c r="AR147" s="76">
        <f t="shared" si="62"/>
        <v>0.41146527664046567</v>
      </c>
      <c r="AS147" s="76">
        <f t="shared" si="62"/>
        <v>0</v>
      </c>
      <c r="AT147" s="76">
        <f t="shared" si="62"/>
        <v>0</v>
      </c>
      <c r="AU147" s="76">
        <f t="shared" si="62"/>
        <v>0</v>
      </c>
      <c r="AV147" s="76">
        <f t="shared" si="62"/>
        <v>8.131724834791812E-2</v>
      </c>
      <c r="AW147" s="76">
        <f t="shared" si="62"/>
        <v>0</v>
      </c>
      <c r="AX147" s="76">
        <f t="shared" si="62"/>
        <v>0</v>
      </c>
      <c r="AY147" s="76">
        <f t="shared" si="62"/>
        <v>0</v>
      </c>
      <c r="AZ147" s="76">
        <f t="shared" si="63"/>
        <v>0</v>
      </c>
      <c r="BA147" s="76">
        <f t="shared" si="63"/>
        <v>0</v>
      </c>
      <c r="BB147" s="76">
        <f t="shared" si="63"/>
        <v>0.39308757851383619</v>
      </c>
    </row>
    <row r="148" spans="1:54">
      <c r="A148" s="102">
        <f t="shared" si="55"/>
        <v>42927</v>
      </c>
      <c r="B148" s="106">
        <f t="shared" si="47"/>
        <v>15.710573698066124</v>
      </c>
      <c r="C148" s="76">
        <f t="shared" si="56"/>
        <v>0.16279713119253206</v>
      </c>
      <c r="D148" s="76">
        <f t="shared" si="56"/>
        <v>0.2891641351251969</v>
      </c>
      <c r="E148" s="76">
        <f t="shared" si="56"/>
        <v>0.2891641351251969</v>
      </c>
      <c r="F148" s="76">
        <f t="shared" si="57"/>
        <v>0.2891641351251969</v>
      </c>
      <c r="G148" s="76">
        <f t="shared" si="56"/>
        <v>0.2891641351251969</v>
      </c>
      <c r="H148" s="76">
        <f t="shared" si="56"/>
        <v>0</v>
      </c>
      <c r="I148" s="76">
        <f t="shared" si="56"/>
        <v>0</v>
      </c>
      <c r="J148" s="76">
        <f t="shared" si="56"/>
        <v>4.0658624173959064</v>
      </c>
      <c r="K148" s="76">
        <f t="shared" si="56"/>
        <v>1.3970303266172332E-2</v>
      </c>
      <c r="L148" s="76">
        <f t="shared" si="56"/>
        <v>0</v>
      </c>
      <c r="M148" s="76">
        <f t="shared" si="56"/>
        <v>4.0383121336556318</v>
      </c>
      <c r="N148" s="76">
        <f t="shared" si="58"/>
        <v>0.19516139603500349</v>
      </c>
      <c r="O148" s="76">
        <f t="shared" si="58"/>
        <v>0.26021519471333798</v>
      </c>
      <c r="P148" s="76">
        <f t="shared" si="58"/>
        <v>0.19516139603500349</v>
      </c>
      <c r="Q148" s="76">
        <f t="shared" si="58"/>
        <v>0.32299211043793075</v>
      </c>
      <c r="R148" s="76">
        <f t="shared" si="56"/>
        <v>0.35291685782996463</v>
      </c>
      <c r="S148" s="76">
        <f t="shared" si="56"/>
        <v>0.81317248347918125</v>
      </c>
      <c r="T148" s="76">
        <f t="shared" si="56"/>
        <v>1.0571242285229357E-2</v>
      </c>
      <c r="U148" s="76">
        <f t="shared" si="56"/>
        <v>0</v>
      </c>
      <c r="V148" s="76">
        <f t="shared" si="56"/>
        <v>0</v>
      </c>
      <c r="W148" s="76">
        <f t="shared" si="59"/>
        <v>0.69444930089122081</v>
      </c>
      <c r="X148" s="76">
        <f t="shared" si="56"/>
        <v>8.5383110765314033E-2</v>
      </c>
      <c r="Y148" s="76">
        <f t="shared" si="56"/>
        <v>0.10164656043489766</v>
      </c>
      <c r="Z148" s="76">
        <f t="shared" si="56"/>
        <v>0</v>
      </c>
      <c r="AA148" s="76">
        <f t="shared" si="56"/>
        <v>0</v>
      </c>
      <c r="AB148" s="76">
        <f t="shared" si="56"/>
        <v>0</v>
      </c>
      <c r="AC148" s="76">
        <f t="shared" si="64"/>
        <v>0</v>
      </c>
      <c r="AD148" s="76">
        <f t="shared" si="60"/>
        <v>0</v>
      </c>
      <c r="AE148" s="76">
        <f t="shared" si="64"/>
        <v>8.131724834791812E-2</v>
      </c>
      <c r="AF148" s="76">
        <f t="shared" si="64"/>
        <v>4.8790349008750872E-2</v>
      </c>
      <c r="AG148" s="76">
        <f t="shared" si="64"/>
        <v>0</v>
      </c>
      <c r="AH148" s="76">
        <f t="shared" si="64"/>
        <v>0</v>
      </c>
      <c r="AI148" s="76">
        <f t="shared" si="64"/>
        <v>5.7247342836934362E-2</v>
      </c>
      <c r="AJ148" s="698">
        <f t="shared" si="62"/>
        <v>0</v>
      </c>
      <c r="AK148" s="76">
        <f t="shared" si="62"/>
        <v>0</v>
      </c>
      <c r="AL148" s="76">
        <f t="shared" si="62"/>
        <v>0.32526899339167248</v>
      </c>
      <c r="AM148" s="76">
        <f t="shared" si="62"/>
        <v>7.0095468075905415E-2</v>
      </c>
      <c r="AN148" s="76">
        <f t="shared" si="62"/>
        <v>1.772716013984615</v>
      </c>
      <c r="AO148" s="76">
        <f t="shared" si="62"/>
        <v>0</v>
      </c>
      <c r="AP148" s="76">
        <f t="shared" si="62"/>
        <v>0</v>
      </c>
      <c r="AQ148" s="698">
        <f t="shared" si="62"/>
        <v>0</v>
      </c>
      <c r="AR148" s="76">
        <f t="shared" si="62"/>
        <v>0.41146527664046567</v>
      </c>
      <c r="AS148" s="76">
        <f t="shared" si="62"/>
        <v>0</v>
      </c>
      <c r="AT148" s="76">
        <f t="shared" si="62"/>
        <v>0</v>
      </c>
      <c r="AU148" s="76">
        <f t="shared" si="62"/>
        <v>0</v>
      </c>
      <c r="AV148" s="76">
        <f t="shared" si="62"/>
        <v>8.131724834791812E-2</v>
      </c>
      <c r="AW148" s="76">
        <f t="shared" si="62"/>
        <v>0</v>
      </c>
      <c r="AX148" s="76">
        <f t="shared" si="62"/>
        <v>0</v>
      </c>
      <c r="AY148" s="76">
        <f t="shared" si="62"/>
        <v>0</v>
      </c>
      <c r="AZ148" s="76">
        <f t="shared" si="63"/>
        <v>0</v>
      </c>
      <c r="BA148" s="76">
        <f t="shared" si="63"/>
        <v>0</v>
      </c>
      <c r="BB148" s="76">
        <f t="shared" si="63"/>
        <v>0.39308757851383619</v>
      </c>
    </row>
    <row r="149" spans="1:54">
      <c r="A149" s="102">
        <f t="shared" si="55"/>
        <v>42928</v>
      </c>
      <c r="B149" s="106">
        <f t="shared" si="47"/>
        <v>15.710573698066124</v>
      </c>
      <c r="C149" s="76">
        <f t="shared" si="56"/>
        <v>0.16279713119253206</v>
      </c>
      <c r="D149" s="76">
        <f t="shared" si="56"/>
        <v>0.2891641351251969</v>
      </c>
      <c r="E149" s="76">
        <f t="shared" si="56"/>
        <v>0.2891641351251969</v>
      </c>
      <c r="F149" s="76">
        <f t="shared" si="57"/>
        <v>0.2891641351251969</v>
      </c>
      <c r="G149" s="76">
        <f t="shared" si="56"/>
        <v>0.2891641351251969</v>
      </c>
      <c r="H149" s="76">
        <f t="shared" si="56"/>
        <v>0</v>
      </c>
      <c r="I149" s="76">
        <f t="shared" si="56"/>
        <v>0</v>
      </c>
      <c r="J149" s="76">
        <f t="shared" si="56"/>
        <v>4.0658624173959064</v>
      </c>
      <c r="K149" s="76">
        <f t="shared" si="56"/>
        <v>1.3970303266172332E-2</v>
      </c>
      <c r="L149" s="76">
        <f t="shared" si="56"/>
        <v>0</v>
      </c>
      <c r="M149" s="76">
        <f t="shared" si="56"/>
        <v>4.0383121336556318</v>
      </c>
      <c r="N149" s="76">
        <f t="shared" si="58"/>
        <v>0.19516139603500349</v>
      </c>
      <c r="O149" s="76">
        <f t="shared" si="58"/>
        <v>0.26021519471333798</v>
      </c>
      <c r="P149" s="76">
        <f t="shared" si="58"/>
        <v>0.19516139603500349</v>
      </c>
      <c r="Q149" s="76">
        <f t="shared" si="58"/>
        <v>0.32299211043793075</v>
      </c>
      <c r="R149" s="76">
        <f t="shared" si="56"/>
        <v>0.35291685782996463</v>
      </c>
      <c r="S149" s="76">
        <f t="shared" si="56"/>
        <v>0.81317248347918125</v>
      </c>
      <c r="T149" s="76">
        <f t="shared" si="56"/>
        <v>1.0571242285229357E-2</v>
      </c>
      <c r="U149" s="76">
        <f t="shared" si="56"/>
        <v>0</v>
      </c>
      <c r="V149" s="76">
        <f t="shared" si="56"/>
        <v>0</v>
      </c>
      <c r="W149" s="76">
        <f t="shared" si="59"/>
        <v>0.69444930089122081</v>
      </c>
      <c r="X149" s="76">
        <f t="shared" si="56"/>
        <v>8.5383110765314033E-2</v>
      </c>
      <c r="Y149" s="76">
        <f t="shared" si="56"/>
        <v>0.10164656043489766</v>
      </c>
      <c r="Z149" s="76">
        <f t="shared" si="56"/>
        <v>0</v>
      </c>
      <c r="AA149" s="76">
        <f t="shared" si="56"/>
        <v>0</v>
      </c>
      <c r="AB149" s="76">
        <f t="shared" si="56"/>
        <v>0</v>
      </c>
      <c r="AC149" s="76">
        <f t="shared" si="64"/>
        <v>0</v>
      </c>
      <c r="AD149" s="76">
        <f t="shared" si="60"/>
        <v>0</v>
      </c>
      <c r="AE149" s="76">
        <f t="shared" si="64"/>
        <v>8.131724834791812E-2</v>
      </c>
      <c r="AF149" s="76">
        <f t="shared" si="64"/>
        <v>4.8790349008750872E-2</v>
      </c>
      <c r="AG149" s="76">
        <f t="shared" si="64"/>
        <v>0</v>
      </c>
      <c r="AH149" s="76">
        <f t="shared" si="64"/>
        <v>0</v>
      </c>
      <c r="AI149" s="76">
        <f t="shared" si="64"/>
        <v>5.7247342836934362E-2</v>
      </c>
      <c r="AJ149" s="698">
        <f t="shared" si="62"/>
        <v>0</v>
      </c>
      <c r="AK149" s="76">
        <f t="shared" si="62"/>
        <v>0</v>
      </c>
      <c r="AL149" s="76">
        <f t="shared" si="62"/>
        <v>0.32526899339167248</v>
      </c>
      <c r="AM149" s="76">
        <f t="shared" si="62"/>
        <v>7.0095468075905415E-2</v>
      </c>
      <c r="AN149" s="76">
        <f t="shared" si="62"/>
        <v>1.772716013984615</v>
      </c>
      <c r="AO149" s="76">
        <f t="shared" si="62"/>
        <v>0</v>
      </c>
      <c r="AP149" s="76">
        <f t="shared" si="62"/>
        <v>0</v>
      </c>
      <c r="AQ149" s="698">
        <f t="shared" si="62"/>
        <v>0</v>
      </c>
      <c r="AR149" s="76">
        <f t="shared" si="62"/>
        <v>0.41146527664046567</v>
      </c>
      <c r="AS149" s="76">
        <f t="shared" si="62"/>
        <v>0</v>
      </c>
      <c r="AT149" s="76">
        <f t="shared" si="62"/>
        <v>0</v>
      </c>
      <c r="AU149" s="76">
        <f t="shared" si="62"/>
        <v>0</v>
      </c>
      <c r="AV149" s="76">
        <f t="shared" si="62"/>
        <v>8.131724834791812E-2</v>
      </c>
      <c r="AW149" s="76">
        <f t="shared" si="62"/>
        <v>0</v>
      </c>
      <c r="AX149" s="76">
        <f t="shared" si="62"/>
        <v>0</v>
      </c>
      <c r="AY149" s="76">
        <f t="shared" si="62"/>
        <v>0</v>
      </c>
      <c r="AZ149" s="76">
        <f t="shared" si="63"/>
        <v>0</v>
      </c>
      <c r="BA149" s="76">
        <f t="shared" si="63"/>
        <v>0</v>
      </c>
      <c r="BB149" s="76">
        <f t="shared" si="63"/>
        <v>0.39308757851383619</v>
      </c>
    </row>
    <row r="150" spans="1:54">
      <c r="A150" s="102">
        <f t="shared" si="55"/>
        <v>42929</v>
      </c>
      <c r="B150" s="106">
        <f t="shared" si="47"/>
        <v>15.710573698066124</v>
      </c>
      <c r="C150" s="76">
        <f t="shared" si="56"/>
        <v>0.16279713119253206</v>
      </c>
      <c r="D150" s="76">
        <f t="shared" si="56"/>
        <v>0.2891641351251969</v>
      </c>
      <c r="E150" s="76">
        <f t="shared" si="56"/>
        <v>0.2891641351251969</v>
      </c>
      <c r="F150" s="76">
        <f t="shared" si="57"/>
        <v>0.2891641351251969</v>
      </c>
      <c r="G150" s="76">
        <f t="shared" si="56"/>
        <v>0.2891641351251969</v>
      </c>
      <c r="H150" s="76">
        <f t="shared" si="56"/>
        <v>0</v>
      </c>
      <c r="I150" s="76">
        <f t="shared" si="56"/>
        <v>0</v>
      </c>
      <c r="J150" s="76">
        <f t="shared" si="56"/>
        <v>4.0658624173959064</v>
      </c>
      <c r="K150" s="76">
        <f t="shared" si="56"/>
        <v>1.3970303266172332E-2</v>
      </c>
      <c r="L150" s="76">
        <f t="shared" si="56"/>
        <v>0</v>
      </c>
      <c r="M150" s="76">
        <f t="shared" si="56"/>
        <v>4.0383121336556318</v>
      </c>
      <c r="N150" s="76">
        <f t="shared" si="58"/>
        <v>0.19516139603500349</v>
      </c>
      <c r="O150" s="76">
        <f t="shared" si="58"/>
        <v>0.26021519471333798</v>
      </c>
      <c r="P150" s="76">
        <f t="shared" si="58"/>
        <v>0.19516139603500349</v>
      </c>
      <c r="Q150" s="76">
        <f t="shared" si="58"/>
        <v>0.32299211043793075</v>
      </c>
      <c r="R150" s="76">
        <f t="shared" si="56"/>
        <v>0.35291685782996463</v>
      </c>
      <c r="S150" s="76">
        <f t="shared" si="56"/>
        <v>0.81317248347918125</v>
      </c>
      <c r="T150" s="76">
        <f t="shared" si="56"/>
        <v>1.0571242285229357E-2</v>
      </c>
      <c r="U150" s="76">
        <f t="shared" si="56"/>
        <v>0</v>
      </c>
      <c r="V150" s="76">
        <f t="shared" ref="C150:AB163" si="65">V$27/1.98347/31</f>
        <v>0</v>
      </c>
      <c r="W150" s="76">
        <f t="shared" si="59"/>
        <v>0.69444930089122081</v>
      </c>
      <c r="X150" s="76">
        <f t="shared" si="65"/>
        <v>8.5383110765314033E-2</v>
      </c>
      <c r="Y150" s="76">
        <f t="shared" si="65"/>
        <v>0.10164656043489766</v>
      </c>
      <c r="Z150" s="76">
        <f t="shared" si="65"/>
        <v>0</v>
      </c>
      <c r="AA150" s="76">
        <f t="shared" si="65"/>
        <v>0</v>
      </c>
      <c r="AB150" s="76">
        <f t="shared" si="65"/>
        <v>0</v>
      </c>
      <c r="AC150" s="76">
        <f t="shared" si="64"/>
        <v>0</v>
      </c>
      <c r="AD150" s="76">
        <f t="shared" si="60"/>
        <v>0</v>
      </c>
      <c r="AE150" s="76">
        <f t="shared" si="64"/>
        <v>8.131724834791812E-2</v>
      </c>
      <c r="AF150" s="76">
        <f t="shared" si="64"/>
        <v>4.8790349008750872E-2</v>
      </c>
      <c r="AG150" s="76">
        <f t="shared" si="64"/>
        <v>0</v>
      </c>
      <c r="AH150" s="76">
        <f t="shared" si="64"/>
        <v>0</v>
      </c>
      <c r="AI150" s="76">
        <f t="shared" si="64"/>
        <v>5.7247342836934362E-2</v>
      </c>
      <c r="AJ150" s="698">
        <f t="shared" si="62"/>
        <v>0</v>
      </c>
      <c r="AK150" s="76">
        <f t="shared" si="62"/>
        <v>0</v>
      </c>
      <c r="AL150" s="76">
        <f t="shared" si="62"/>
        <v>0.32526899339167248</v>
      </c>
      <c r="AM150" s="76">
        <f t="shared" si="62"/>
        <v>7.0095468075905415E-2</v>
      </c>
      <c r="AN150" s="76">
        <f t="shared" si="62"/>
        <v>1.772716013984615</v>
      </c>
      <c r="AO150" s="76">
        <f t="shared" si="62"/>
        <v>0</v>
      </c>
      <c r="AP150" s="76">
        <f t="shared" si="62"/>
        <v>0</v>
      </c>
      <c r="AQ150" s="698">
        <f t="shared" si="62"/>
        <v>0</v>
      </c>
      <c r="AR150" s="76">
        <f t="shared" si="62"/>
        <v>0.41146527664046567</v>
      </c>
      <c r="AS150" s="76">
        <f t="shared" si="62"/>
        <v>0</v>
      </c>
      <c r="AT150" s="76">
        <f t="shared" si="62"/>
        <v>0</v>
      </c>
      <c r="AU150" s="76">
        <f t="shared" si="62"/>
        <v>0</v>
      </c>
      <c r="AV150" s="76">
        <f t="shared" si="62"/>
        <v>8.131724834791812E-2</v>
      </c>
      <c r="AW150" s="76">
        <f t="shared" si="62"/>
        <v>0</v>
      </c>
      <c r="AX150" s="76">
        <f t="shared" si="62"/>
        <v>0</v>
      </c>
      <c r="AY150" s="76">
        <f t="shared" si="62"/>
        <v>0</v>
      </c>
      <c r="AZ150" s="76">
        <f t="shared" si="63"/>
        <v>0</v>
      </c>
      <c r="BA150" s="76">
        <f t="shared" si="63"/>
        <v>0</v>
      </c>
      <c r="BB150" s="76">
        <f t="shared" si="63"/>
        <v>0.39308757851383619</v>
      </c>
    </row>
    <row r="151" spans="1:54">
      <c r="A151" s="102">
        <f t="shared" si="55"/>
        <v>42930</v>
      </c>
      <c r="B151" s="106">
        <f t="shared" si="47"/>
        <v>15.710573698066124</v>
      </c>
      <c r="C151" s="76">
        <f t="shared" si="65"/>
        <v>0.16279713119253206</v>
      </c>
      <c r="D151" s="76">
        <f t="shared" si="65"/>
        <v>0.2891641351251969</v>
      </c>
      <c r="E151" s="76">
        <f t="shared" si="65"/>
        <v>0.2891641351251969</v>
      </c>
      <c r="F151" s="76">
        <f t="shared" si="65"/>
        <v>0.2891641351251969</v>
      </c>
      <c r="G151" s="76">
        <f t="shared" si="65"/>
        <v>0.2891641351251969</v>
      </c>
      <c r="H151" s="76">
        <f t="shared" si="65"/>
        <v>0</v>
      </c>
      <c r="I151" s="76">
        <f t="shared" si="65"/>
        <v>0</v>
      </c>
      <c r="J151" s="76">
        <f t="shared" si="65"/>
        <v>4.0658624173959064</v>
      </c>
      <c r="K151" s="76">
        <f t="shared" si="65"/>
        <v>1.3970303266172332E-2</v>
      </c>
      <c r="L151" s="76">
        <f t="shared" si="65"/>
        <v>0</v>
      </c>
      <c r="M151" s="76">
        <f t="shared" si="65"/>
        <v>4.0383121336556318</v>
      </c>
      <c r="N151" s="76">
        <f t="shared" si="58"/>
        <v>0.19516139603500349</v>
      </c>
      <c r="O151" s="76">
        <f t="shared" si="58"/>
        <v>0.26021519471333798</v>
      </c>
      <c r="P151" s="76">
        <f t="shared" si="58"/>
        <v>0.19516139603500349</v>
      </c>
      <c r="Q151" s="76">
        <f t="shared" si="58"/>
        <v>0.32299211043793075</v>
      </c>
      <c r="R151" s="76">
        <f t="shared" si="65"/>
        <v>0.35291685782996463</v>
      </c>
      <c r="S151" s="76">
        <f t="shared" si="65"/>
        <v>0.81317248347918125</v>
      </c>
      <c r="T151" s="76">
        <f t="shared" si="65"/>
        <v>1.0571242285229357E-2</v>
      </c>
      <c r="U151" s="76">
        <f t="shared" si="65"/>
        <v>0</v>
      </c>
      <c r="V151" s="76">
        <f t="shared" si="65"/>
        <v>0</v>
      </c>
      <c r="W151" s="76">
        <f t="shared" si="59"/>
        <v>0.69444930089122081</v>
      </c>
      <c r="X151" s="76">
        <f t="shared" si="65"/>
        <v>8.5383110765314033E-2</v>
      </c>
      <c r="Y151" s="76">
        <f t="shared" si="65"/>
        <v>0.10164656043489766</v>
      </c>
      <c r="Z151" s="76">
        <f t="shared" si="65"/>
        <v>0</v>
      </c>
      <c r="AA151" s="76">
        <f t="shared" si="65"/>
        <v>0</v>
      </c>
      <c r="AB151" s="76">
        <f t="shared" si="65"/>
        <v>0</v>
      </c>
      <c r="AC151" s="76">
        <f t="shared" si="64"/>
        <v>0</v>
      </c>
      <c r="AD151" s="76">
        <f t="shared" si="60"/>
        <v>0</v>
      </c>
      <c r="AE151" s="76">
        <f t="shared" si="64"/>
        <v>8.131724834791812E-2</v>
      </c>
      <c r="AF151" s="76">
        <f t="shared" si="64"/>
        <v>4.8790349008750872E-2</v>
      </c>
      <c r="AG151" s="76">
        <f t="shared" si="64"/>
        <v>0</v>
      </c>
      <c r="AH151" s="76">
        <f t="shared" si="64"/>
        <v>0</v>
      </c>
      <c r="AI151" s="76">
        <f t="shared" si="64"/>
        <v>5.7247342836934362E-2</v>
      </c>
      <c r="AJ151" s="698">
        <f t="shared" si="62"/>
        <v>0</v>
      </c>
      <c r="AK151" s="76">
        <f t="shared" si="62"/>
        <v>0</v>
      </c>
      <c r="AL151" s="76">
        <f t="shared" si="62"/>
        <v>0.32526899339167248</v>
      </c>
      <c r="AM151" s="76">
        <f t="shared" si="62"/>
        <v>7.0095468075905415E-2</v>
      </c>
      <c r="AN151" s="76">
        <f t="shared" si="62"/>
        <v>1.772716013984615</v>
      </c>
      <c r="AO151" s="76">
        <f t="shared" si="62"/>
        <v>0</v>
      </c>
      <c r="AP151" s="76">
        <f t="shared" si="62"/>
        <v>0</v>
      </c>
      <c r="AQ151" s="698">
        <f t="shared" si="62"/>
        <v>0</v>
      </c>
      <c r="AR151" s="76">
        <f t="shared" si="62"/>
        <v>0.41146527664046567</v>
      </c>
      <c r="AS151" s="76">
        <f t="shared" si="62"/>
        <v>0</v>
      </c>
      <c r="AT151" s="76">
        <f t="shared" si="62"/>
        <v>0</v>
      </c>
      <c r="AU151" s="76">
        <f t="shared" si="62"/>
        <v>0</v>
      </c>
      <c r="AV151" s="76">
        <f t="shared" si="62"/>
        <v>8.131724834791812E-2</v>
      </c>
      <c r="AW151" s="76">
        <f t="shared" si="62"/>
        <v>0</v>
      </c>
      <c r="AX151" s="76">
        <f t="shared" si="62"/>
        <v>0</v>
      </c>
      <c r="AY151" s="76">
        <f t="shared" si="62"/>
        <v>0</v>
      </c>
      <c r="AZ151" s="76">
        <f t="shared" si="63"/>
        <v>0</v>
      </c>
      <c r="BA151" s="76">
        <f t="shared" si="63"/>
        <v>0</v>
      </c>
      <c r="BB151" s="76">
        <f t="shared" si="63"/>
        <v>0.39308757851383619</v>
      </c>
    </row>
    <row r="152" spans="1:54">
      <c r="A152" s="102">
        <f t="shared" si="55"/>
        <v>42931</v>
      </c>
      <c r="B152" s="106">
        <f t="shared" si="47"/>
        <v>15.710573698066124</v>
      </c>
      <c r="C152" s="76">
        <f t="shared" si="65"/>
        <v>0.16279713119253206</v>
      </c>
      <c r="D152" s="76">
        <f t="shared" si="65"/>
        <v>0.2891641351251969</v>
      </c>
      <c r="E152" s="76">
        <f t="shared" si="65"/>
        <v>0.2891641351251969</v>
      </c>
      <c r="F152" s="76">
        <f t="shared" si="65"/>
        <v>0.2891641351251969</v>
      </c>
      <c r="G152" s="76">
        <f t="shared" si="65"/>
        <v>0.2891641351251969</v>
      </c>
      <c r="H152" s="76">
        <f t="shared" si="65"/>
        <v>0</v>
      </c>
      <c r="I152" s="76">
        <f t="shared" si="65"/>
        <v>0</v>
      </c>
      <c r="J152" s="76">
        <f t="shared" si="65"/>
        <v>4.0658624173959064</v>
      </c>
      <c r="K152" s="76">
        <f t="shared" si="65"/>
        <v>1.3970303266172332E-2</v>
      </c>
      <c r="L152" s="76">
        <f t="shared" si="65"/>
        <v>0</v>
      </c>
      <c r="M152" s="76">
        <f t="shared" si="65"/>
        <v>4.0383121336556318</v>
      </c>
      <c r="N152" s="76">
        <f t="shared" si="58"/>
        <v>0.19516139603500349</v>
      </c>
      <c r="O152" s="76">
        <f t="shared" si="58"/>
        <v>0.26021519471333798</v>
      </c>
      <c r="P152" s="76">
        <f t="shared" si="58"/>
        <v>0.19516139603500349</v>
      </c>
      <c r="Q152" s="76">
        <f t="shared" si="58"/>
        <v>0.32299211043793075</v>
      </c>
      <c r="R152" s="76">
        <f t="shared" si="65"/>
        <v>0.35291685782996463</v>
      </c>
      <c r="S152" s="76">
        <f t="shared" si="65"/>
        <v>0.81317248347918125</v>
      </c>
      <c r="T152" s="76">
        <f t="shared" si="65"/>
        <v>1.0571242285229357E-2</v>
      </c>
      <c r="U152" s="76">
        <f t="shared" si="65"/>
        <v>0</v>
      </c>
      <c r="V152" s="76">
        <f t="shared" si="65"/>
        <v>0</v>
      </c>
      <c r="W152" s="76">
        <f t="shared" si="59"/>
        <v>0.69444930089122081</v>
      </c>
      <c r="X152" s="76">
        <f t="shared" si="65"/>
        <v>8.5383110765314033E-2</v>
      </c>
      <c r="Y152" s="76">
        <f t="shared" si="65"/>
        <v>0.10164656043489766</v>
      </c>
      <c r="Z152" s="76">
        <f t="shared" si="65"/>
        <v>0</v>
      </c>
      <c r="AA152" s="76">
        <f t="shared" si="65"/>
        <v>0</v>
      </c>
      <c r="AB152" s="76">
        <f t="shared" si="65"/>
        <v>0</v>
      </c>
      <c r="AC152" s="76">
        <f t="shared" si="64"/>
        <v>0</v>
      </c>
      <c r="AD152" s="76">
        <f t="shared" si="60"/>
        <v>0</v>
      </c>
      <c r="AE152" s="76">
        <f t="shared" si="64"/>
        <v>8.131724834791812E-2</v>
      </c>
      <c r="AF152" s="76">
        <f t="shared" si="64"/>
        <v>4.8790349008750872E-2</v>
      </c>
      <c r="AG152" s="76">
        <f t="shared" si="64"/>
        <v>0</v>
      </c>
      <c r="AH152" s="76">
        <f t="shared" si="64"/>
        <v>0</v>
      </c>
      <c r="AI152" s="76">
        <f t="shared" si="64"/>
        <v>5.7247342836934362E-2</v>
      </c>
      <c r="AJ152" s="698">
        <f t="shared" si="62"/>
        <v>0</v>
      </c>
      <c r="AK152" s="76">
        <f t="shared" si="62"/>
        <v>0</v>
      </c>
      <c r="AL152" s="76">
        <f t="shared" si="62"/>
        <v>0.32526899339167248</v>
      </c>
      <c r="AM152" s="76">
        <f t="shared" si="62"/>
        <v>7.0095468075905415E-2</v>
      </c>
      <c r="AN152" s="76">
        <f t="shared" si="62"/>
        <v>1.772716013984615</v>
      </c>
      <c r="AO152" s="76">
        <f t="shared" si="62"/>
        <v>0</v>
      </c>
      <c r="AP152" s="76">
        <f t="shared" si="62"/>
        <v>0</v>
      </c>
      <c r="AQ152" s="698">
        <f t="shared" si="62"/>
        <v>0</v>
      </c>
      <c r="AR152" s="76">
        <f t="shared" si="62"/>
        <v>0.41146527664046567</v>
      </c>
      <c r="AS152" s="76">
        <f t="shared" si="62"/>
        <v>0</v>
      </c>
      <c r="AT152" s="76">
        <f t="shared" si="62"/>
        <v>0</v>
      </c>
      <c r="AU152" s="76">
        <f t="shared" si="62"/>
        <v>0</v>
      </c>
      <c r="AV152" s="76">
        <f t="shared" si="62"/>
        <v>8.131724834791812E-2</v>
      </c>
      <c r="AW152" s="76">
        <f t="shared" si="62"/>
        <v>0</v>
      </c>
      <c r="AX152" s="76">
        <f t="shared" si="62"/>
        <v>0</v>
      </c>
      <c r="AY152" s="76">
        <f t="shared" si="62"/>
        <v>0</v>
      </c>
      <c r="AZ152" s="76">
        <f t="shared" si="63"/>
        <v>0</v>
      </c>
      <c r="BA152" s="76">
        <f t="shared" si="63"/>
        <v>0</v>
      </c>
      <c r="BB152" s="76">
        <f t="shared" si="63"/>
        <v>0.39308757851383619</v>
      </c>
    </row>
    <row r="153" spans="1:54">
      <c r="A153" s="102">
        <f t="shared" si="55"/>
        <v>42932</v>
      </c>
      <c r="B153" s="106">
        <f t="shared" si="47"/>
        <v>15.710573698066124</v>
      </c>
      <c r="C153" s="76">
        <f t="shared" si="65"/>
        <v>0.16279713119253206</v>
      </c>
      <c r="D153" s="76">
        <f t="shared" si="65"/>
        <v>0.2891641351251969</v>
      </c>
      <c r="E153" s="76">
        <f t="shared" si="65"/>
        <v>0.2891641351251969</v>
      </c>
      <c r="F153" s="76">
        <f t="shared" si="65"/>
        <v>0.2891641351251969</v>
      </c>
      <c r="G153" s="76">
        <f t="shared" si="65"/>
        <v>0.2891641351251969</v>
      </c>
      <c r="H153" s="76">
        <f t="shared" si="65"/>
        <v>0</v>
      </c>
      <c r="I153" s="76">
        <f t="shared" si="65"/>
        <v>0</v>
      </c>
      <c r="J153" s="76">
        <f t="shared" si="65"/>
        <v>4.0658624173959064</v>
      </c>
      <c r="K153" s="76">
        <f t="shared" si="65"/>
        <v>1.3970303266172332E-2</v>
      </c>
      <c r="L153" s="76">
        <f t="shared" si="65"/>
        <v>0</v>
      </c>
      <c r="M153" s="76">
        <f t="shared" si="65"/>
        <v>4.0383121336556318</v>
      </c>
      <c r="N153" s="76">
        <f t="shared" si="58"/>
        <v>0.19516139603500349</v>
      </c>
      <c r="O153" s="76">
        <f t="shared" si="58"/>
        <v>0.26021519471333798</v>
      </c>
      <c r="P153" s="76">
        <f t="shared" si="58"/>
        <v>0.19516139603500349</v>
      </c>
      <c r="Q153" s="76">
        <f t="shared" si="58"/>
        <v>0.32299211043793075</v>
      </c>
      <c r="R153" s="76">
        <f t="shared" si="65"/>
        <v>0.35291685782996463</v>
      </c>
      <c r="S153" s="76">
        <f t="shared" si="65"/>
        <v>0.81317248347918125</v>
      </c>
      <c r="T153" s="76">
        <f t="shared" si="65"/>
        <v>1.0571242285229357E-2</v>
      </c>
      <c r="U153" s="76">
        <f t="shared" si="65"/>
        <v>0</v>
      </c>
      <c r="V153" s="76">
        <f t="shared" si="65"/>
        <v>0</v>
      </c>
      <c r="W153" s="76">
        <f t="shared" si="59"/>
        <v>0.69444930089122081</v>
      </c>
      <c r="X153" s="76">
        <f t="shared" si="65"/>
        <v>8.5383110765314033E-2</v>
      </c>
      <c r="Y153" s="76">
        <f t="shared" si="65"/>
        <v>0.10164656043489766</v>
      </c>
      <c r="Z153" s="76">
        <f t="shared" si="65"/>
        <v>0</v>
      </c>
      <c r="AA153" s="76">
        <f t="shared" si="65"/>
        <v>0</v>
      </c>
      <c r="AB153" s="76">
        <f t="shared" si="65"/>
        <v>0</v>
      </c>
      <c r="AC153" s="76">
        <f t="shared" si="64"/>
        <v>0</v>
      </c>
      <c r="AD153" s="76">
        <f t="shared" si="60"/>
        <v>0</v>
      </c>
      <c r="AE153" s="76">
        <f t="shared" si="64"/>
        <v>8.131724834791812E-2</v>
      </c>
      <c r="AF153" s="76">
        <f t="shared" si="64"/>
        <v>4.8790349008750872E-2</v>
      </c>
      <c r="AG153" s="76">
        <f t="shared" si="64"/>
        <v>0</v>
      </c>
      <c r="AH153" s="76">
        <f t="shared" si="64"/>
        <v>0</v>
      </c>
      <c r="AI153" s="76">
        <f t="shared" si="64"/>
        <v>5.7247342836934362E-2</v>
      </c>
      <c r="AJ153" s="698">
        <f t="shared" si="62"/>
        <v>0</v>
      </c>
      <c r="AK153" s="76">
        <f t="shared" si="62"/>
        <v>0</v>
      </c>
      <c r="AL153" s="76">
        <f t="shared" si="62"/>
        <v>0.32526899339167248</v>
      </c>
      <c r="AM153" s="76">
        <f t="shared" si="62"/>
        <v>7.0095468075905415E-2</v>
      </c>
      <c r="AN153" s="76">
        <f t="shared" si="62"/>
        <v>1.772716013984615</v>
      </c>
      <c r="AO153" s="76">
        <f t="shared" si="62"/>
        <v>0</v>
      </c>
      <c r="AP153" s="76">
        <f t="shared" si="62"/>
        <v>0</v>
      </c>
      <c r="AQ153" s="698">
        <f t="shared" si="62"/>
        <v>0</v>
      </c>
      <c r="AR153" s="76">
        <f t="shared" si="62"/>
        <v>0.41146527664046567</v>
      </c>
      <c r="AS153" s="76">
        <f t="shared" si="62"/>
        <v>0</v>
      </c>
      <c r="AT153" s="76">
        <f t="shared" si="62"/>
        <v>0</v>
      </c>
      <c r="AU153" s="76">
        <f t="shared" si="62"/>
        <v>0</v>
      </c>
      <c r="AV153" s="76">
        <f t="shared" si="62"/>
        <v>8.131724834791812E-2</v>
      </c>
      <c r="AW153" s="76">
        <f t="shared" si="62"/>
        <v>0</v>
      </c>
      <c r="AX153" s="76">
        <f t="shared" si="62"/>
        <v>0</v>
      </c>
      <c r="AY153" s="76">
        <f t="shared" si="62"/>
        <v>0</v>
      </c>
      <c r="AZ153" s="76">
        <f t="shared" si="63"/>
        <v>0</v>
      </c>
      <c r="BA153" s="76">
        <f t="shared" si="63"/>
        <v>0</v>
      </c>
      <c r="BB153" s="76">
        <f t="shared" si="63"/>
        <v>0.39308757851383619</v>
      </c>
    </row>
    <row r="154" spans="1:54">
      <c r="A154" s="102">
        <f t="shared" si="55"/>
        <v>42933</v>
      </c>
      <c r="B154" s="106">
        <f t="shared" si="47"/>
        <v>15.710573698066124</v>
      </c>
      <c r="C154" s="76">
        <f t="shared" si="65"/>
        <v>0.16279713119253206</v>
      </c>
      <c r="D154" s="76">
        <f t="shared" si="65"/>
        <v>0.2891641351251969</v>
      </c>
      <c r="E154" s="76">
        <f t="shared" si="65"/>
        <v>0.2891641351251969</v>
      </c>
      <c r="F154" s="76">
        <f t="shared" ref="F154:F163" si="66">F$27/1.98347/31</f>
        <v>0.2891641351251969</v>
      </c>
      <c r="G154" s="76">
        <f t="shared" si="65"/>
        <v>0.2891641351251969</v>
      </c>
      <c r="H154" s="76">
        <f t="shared" si="65"/>
        <v>0</v>
      </c>
      <c r="I154" s="76">
        <f t="shared" si="65"/>
        <v>0</v>
      </c>
      <c r="J154" s="76">
        <f t="shared" si="65"/>
        <v>4.0658624173959064</v>
      </c>
      <c r="K154" s="76">
        <f t="shared" si="65"/>
        <v>1.3970303266172332E-2</v>
      </c>
      <c r="L154" s="76">
        <f t="shared" si="65"/>
        <v>0</v>
      </c>
      <c r="M154" s="76">
        <f t="shared" si="65"/>
        <v>4.0383121336556318</v>
      </c>
      <c r="N154" s="76">
        <f t="shared" si="58"/>
        <v>0.19516139603500349</v>
      </c>
      <c r="O154" s="76">
        <f t="shared" si="58"/>
        <v>0.26021519471333798</v>
      </c>
      <c r="P154" s="76">
        <f t="shared" si="58"/>
        <v>0.19516139603500349</v>
      </c>
      <c r="Q154" s="76">
        <f t="shared" si="58"/>
        <v>0.32299211043793075</v>
      </c>
      <c r="R154" s="76">
        <f t="shared" si="65"/>
        <v>0.35291685782996463</v>
      </c>
      <c r="S154" s="76">
        <f t="shared" si="65"/>
        <v>0.81317248347918125</v>
      </c>
      <c r="T154" s="76">
        <f t="shared" si="65"/>
        <v>1.0571242285229357E-2</v>
      </c>
      <c r="U154" s="76">
        <f t="shared" si="65"/>
        <v>0</v>
      </c>
      <c r="V154" s="76">
        <f t="shared" si="65"/>
        <v>0</v>
      </c>
      <c r="W154" s="76">
        <f t="shared" si="59"/>
        <v>0.69444930089122081</v>
      </c>
      <c r="X154" s="76">
        <f t="shared" si="65"/>
        <v>8.5383110765314033E-2</v>
      </c>
      <c r="Y154" s="76">
        <f t="shared" si="65"/>
        <v>0.10164656043489766</v>
      </c>
      <c r="Z154" s="76">
        <f t="shared" si="65"/>
        <v>0</v>
      </c>
      <c r="AA154" s="76">
        <f t="shared" si="65"/>
        <v>0</v>
      </c>
      <c r="AB154" s="76">
        <f t="shared" si="65"/>
        <v>0</v>
      </c>
      <c r="AC154" s="76">
        <f t="shared" si="64"/>
        <v>0</v>
      </c>
      <c r="AD154" s="76">
        <f t="shared" si="60"/>
        <v>0</v>
      </c>
      <c r="AE154" s="76">
        <f t="shared" si="64"/>
        <v>8.131724834791812E-2</v>
      </c>
      <c r="AF154" s="76">
        <f t="shared" si="64"/>
        <v>4.8790349008750872E-2</v>
      </c>
      <c r="AG154" s="76">
        <f t="shared" si="64"/>
        <v>0</v>
      </c>
      <c r="AH154" s="76">
        <f t="shared" si="64"/>
        <v>0</v>
      </c>
      <c r="AI154" s="76">
        <f t="shared" si="64"/>
        <v>5.7247342836934362E-2</v>
      </c>
      <c r="AJ154" s="698">
        <f t="shared" si="64"/>
        <v>0</v>
      </c>
      <c r="AK154" s="76">
        <f t="shared" si="64"/>
        <v>0</v>
      </c>
      <c r="AL154" s="76">
        <f t="shared" si="64"/>
        <v>0.32526899339167248</v>
      </c>
      <c r="AM154" s="76">
        <f t="shared" si="64"/>
        <v>7.0095468075905415E-2</v>
      </c>
      <c r="AN154" s="76">
        <f t="shared" si="64"/>
        <v>1.772716013984615</v>
      </c>
      <c r="AO154" s="76">
        <f t="shared" si="64"/>
        <v>0</v>
      </c>
      <c r="AP154" s="76">
        <f t="shared" si="64"/>
        <v>0</v>
      </c>
      <c r="AQ154" s="698">
        <f t="shared" si="64"/>
        <v>0</v>
      </c>
      <c r="AR154" s="76">
        <f t="shared" si="64"/>
        <v>0.41146527664046567</v>
      </c>
      <c r="AS154" s="76">
        <f t="shared" ref="AJ154:AY168" si="67">AS$27/1.98347/31</f>
        <v>0</v>
      </c>
      <c r="AT154" s="76">
        <f t="shared" si="67"/>
        <v>0</v>
      </c>
      <c r="AU154" s="76">
        <f t="shared" si="67"/>
        <v>0</v>
      </c>
      <c r="AV154" s="76">
        <f t="shared" si="67"/>
        <v>8.131724834791812E-2</v>
      </c>
      <c r="AW154" s="76">
        <f t="shared" si="67"/>
        <v>0</v>
      </c>
      <c r="AX154" s="76">
        <f t="shared" si="67"/>
        <v>0</v>
      </c>
      <c r="AY154" s="76">
        <f t="shared" si="67"/>
        <v>0</v>
      </c>
      <c r="AZ154" s="76">
        <f t="shared" ref="AZ154:BB168" si="68">AZ$27/1.98347/31</f>
        <v>0</v>
      </c>
      <c r="BA154" s="76">
        <f t="shared" si="68"/>
        <v>0</v>
      </c>
      <c r="BB154" s="76">
        <f t="shared" si="68"/>
        <v>0.39308757851383619</v>
      </c>
    </row>
    <row r="155" spans="1:54">
      <c r="A155" s="102">
        <f t="shared" si="55"/>
        <v>42934</v>
      </c>
      <c r="B155" s="106">
        <f t="shared" si="47"/>
        <v>15.710573698066124</v>
      </c>
      <c r="C155" s="76">
        <f t="shared" si="65"/>
        <v>0.16279713119253206</v>
      </c>
      <c r="D155" s="76">
        <f t="shared" si="65"/>
        <v>0.2891641351251969</v>
      </c>
      <c r="E155" s="76">
        <f t="shared" si="65"/>
        <v>0.2891641351251969</v>
      </c>
      <c r="F155" s="76">
        <f t="shared" si="66"/>
        <v>0.2891641351251969</v>
      </c>
      <c r="G155" s="76">
        <f t="shared" si="65"/>
        <v>0.2891641351251969</v>
      </c>
      <c r="H155" s="76">
        <f t="shared" si="65"/>
        <v>0</v>
      </c>
      <c r="I155" s="76">
        <f t="shared" si="65"/>
        <v>0</v>
      </c>
      <c r="J155" s="76">
        <f t="shared" si="65"/>
        <v>4.0658624173959064</v>
      </c>
      <c r="K155" s="76">
        <f t="shared" si="65"/>
        <v>1.3970303266172332E-2</v>
      </c>
      <c r="L155" s="76">
        <f t="shared" si="65"/>
        <v>0</v>
      </c>
      <c r="M155" s="76">
        <f t="shared" si="65"/>
        <v>4.0383121336556318</v>
      </c>
      <c r="N155" s="76">
        <f t="shared" si="58"/>
        <v>0.19516139603500349</v>
      </c>
      <c r="O155" s="76">
        <f t="shared" si="58"/>
        <v>0.26021519471333798</v>
      </c>
      <c r="P155" s="76">
        <f t="shared" si="58"/>
        <v>0.19516139603500349</v>
      </c>
      <c r="Q155" s="76">
        <f t="shared" si="58"/>
        <v>0.32299211043793075</v>
      </c>
      <c r="R155" s="76">
        <f t="shared" si="65"/>
        <v>0.35291685782996463</v>
      </c>
      <c r="S155" s="76">
        <f t="shared" si="65"/>
        <v>0.81317248347918125</v>
      </c>
      <c r="T155" s="76">
        <f t="shared" si="65"/>
        <v>1.0571242285229357E-2</v>
      </c>
      <c r="U155" s="76">
        <f t="shared" si="65"/>
        <v>0</v>
      </c>
      <c r="V155" s="76">
        <f t="shared" si="65"/>
        <v>0</v>
      </c>
      <c r="W155" s="76">
        <f t="shared" si="59"/>
        <v>0.69444930089122081</v>
      </c>
      <c r="X155" s="76">
        <f t="shared" si="65"/>
        <v>8.5383110765314033E-2</v>
      </c>
      <c r="Y155" s="76">
        <f t="shared" si="65"/>
        <v>0.10164656043489766</v>
      </c>
      <c r="Z155" s="76">
        <f t="shared" si="65"/>
        <v>0</v>
      </c>
      <c r="AA155" s="76">
        <f t="shared" si="65"/>
        <v>0</v>
      </c>
      <c r="AB155" s="76">
        <f t="shared" si="65"/>
        <v>0</v>
      </c>
      <c r="AC155" s="76">
        <f t="shared" si="64"/>
        <v>0</v>
      </c>
      <c r="AD155" s="76">
        <f t="shared" si="60"/>
        <v>0</v>
      </c>
      <c r="AE155" s="76">
        <f t="shared" si="64"/>
        <v>8.131724834791812E-2</v>
      </c>
      <c r="AF155" s="76">
        <f t="shared" si="64"/>
        <v>4.8790349008750872E-2</v>
      </c>
      <c r="AG155" s="76">
        <f t="shared" si="64"/>
        <v>0</v>
      </c>
      <c r="AH155" s="76">
        <f t="shared" si="64"/>
        <v>0</v>
      </c>
      <c r="AI155" s="76">
        <f t="shared" si="64"/>
        <v>5.7247342836934362E-2</v>
      </c>
      <c r="AJ155" s="698">
        <f t="shared" si="67"/>
        <v>0</v>
      </c>
      <c r="AK155" s="76">
        <f t="shared" si="67"/>
        <v>0</v>
      </c>
      <c r="AL155" s="76">
        <f t="shared" si="67"/>
        <v>0.32526899339167248</v>
      </c>
      <c r="AM155" s="76">
        <f t="shared" si="67"/>
        <v>7.0095468075905415E-2</v>
      </c>
      <c r="AN155" s="76">
        <f t="shared" si="67"/>
        <v>1.772716013984615</v>
      </c>
      <c r="AO155" s="76">
        <f t="shared" si="67"/>
        <v>0</v>
      </c>
      <c r="AP155" s="76">
        <f t="shared" si="67"/>
        <v>0</v>
      </c>
      <c r="AQ155" s="698">
        <f t="shared" si="67"/>
        <v>0</v>
      </c>
      <c r="AR155" s="76">
        <f t="shared" si="67"/>
        <v>0.41146527664046567</v>
      </c>
      <c r="AS155" s="76">
        <f t="shared" si="67"/>
        <v>0</v>
      </c>
      <c r="AT155" s="76">
        <f t="shared" si="67"/>
        <v>0</v>
      </c>
      <c r="AU155" s="76">
        <f t="shared" si="67"/>
        <v>0</v>
      </c>
      <c r="AV155" s="76">
        <f t="shared" si="67"/>
        <v>8.131724834791812E-2</v>
      </c>
      <c r="AW155" s="76">
        <f t="shared" si="67"/>
        <v>0</v>
      </c>
      <c r="AX155" s="76">
        <f t="shared" si="67"/>
        <v>0</v>
      </c>
      <c r="AY155" s="76">
        <f t="shared" si="67"/>
        <v>0</v>
      </c>
      <c r="AZ155" s="76">
        <f t="shared" si="68"/>
        <v>0</v>
      </c>
      <c r="BA155" s="76">
        <f t="shared" si="68"/>
        <v>0</v>
      </c>
      <c r="BB155" s="76">
        <f t="shared" si="68"/>
        <v>0.39308757851383619</v>
      </c>
    </row>
    <row r="156" spans="1:54">
      <c r="A156" s="102">
        <f t="shared" si="55"/>
        <v>42935</v>
      </c>
      <c r="B156" s="106">
        <f t="shared" si="47"/>
        <v>15.710573698066124</v>
      </c>
      <c r="C156" s="76">
        <f t="shared" si="65"/>
        <v>0.16279713119253206</v>
      </c>
      <c r="D156" s="76">
        <f t="shared" si="65"/>
        <v>0.2891641351251969</v>
      </c>
      <c r="E156" s="76">
        <f t="shared" si="65"/>
        <v>0.2891641351251969</v>
      </c>
      <c r="F156" s="76">
        <f t="shared" si="66"/>
        <v>0.2891641351251969</v>
      </c>
      <c r="G156" s="76">
        <f t="shared" si="65"/>
        <v>0.2891641351251969</v>
      </c>
      <c r="H156" s="76">
        <f t="shared" si="65"/>
        <v>0</v>
      </c>
      <c r="I156" s="76">
        <f t="shared" si="65"/>
        <v>0</v>
      </c>
      <c r="J156" s="76">
        <f t="shared" si="65"/>
        <v>4.0658624173959064</v>
      </c>
      <c r="K156" s="76">
        <f t="shared" si="65"/>
        <v>1.3970303266172332E-2</v>
      </c>
      <c r="L156" s="76">
        <f t="shared" si="65"/>
        <v>0</v>
      </c>
      <c r="M156" s="76">
        <f t="shared" si="65"/>
        <v>4.0383121336556318</v>
      </c>
      <c r="N156" s="76">
        <f t="shared" si="58"/>
        <v>0.19516139603500349</v>
      </c>
      <c r="O156" s="76">
        <f t="shared" si="58"/>
        <v>0.26021519471333798</v>
      </c>
      <c r="P156" s="76">
        <f t="shared" si="58"/>
        <v>0.19516139603500349</v>
      </c>
      <c r="Q156" s="76">
        <f t="shared" si="58"/>
        <v>0.32299211043793075</v>
      </c>
      <c r="R156" s="76">
        <f t="shared" si="65"/>
        <v>0.35291685782996463</v>
      </c>
      <c r="S156" s="76">
        <f t="shared" si="65"/>
        <v>0.81317248347918125</v>
      </c>
      <c r="T156" s="76">
        <f t="shared" si="65"/>
        <v>1.0571242285229357E-2</v>
      </c>
      <c r="U156" s="76">
        <f t="shared" si="65"/>
        <v>0</v>
      </c>
      <c r="V156" s="76">
        <f t="shared" si="65"/>
        <v>0</v>
      </c>
      <c r="W156" s="76">
        <f t="shared" si="59"/>
        <v>0.69444930089122081</v>
      </c>
      <c r="X156" s="76">
        <f t="shared" si="65"/>
        <v>8.5383110765314033E-2</v>
      </c>
      <c r="Y156" s="76">
        <f t="shared" si="65"/>
        <v>0.10164656043489766</v>
      </c>
      <c r="Z156" s="76">
        <f t="shared" si="65"/>
        <v>0</v>
      </c>
      <c r="AA156" s="76">
        <f t="shared" si="65"/>
        <v>0</v>
      </c>
      <c r="AB156" s="76">
        <f t="shared" si="65"/>
        <v>0</v>
      </c>
      <c r="AC156" s="76">
        <f t="shared" si="64"/>
        <v>0</v>
      </c>
      <c r="AD156" s="76">
        <f t="shared" si="60"/>
        <v>0</v>
      </c>
      <c r="AE156" s="76">
        <f t="shared" si="64"/>
        <v>8.131724834791812E-2</v>
      </c>
      <c r="AF156" s="76">
        <f t="shared" si="64"/>
        <v>4.8790349008750872E-2</v>
      </c>
      <c r="AG156" s="76">
        <f t="shared" si="64"/>
        <v>0</v>
      </c>
      <c r="AH156" s="76">
        <f t="shared" si="64"/>
        <v>0</v>
      </c>
      <c r="AI156" s="76">
        <f t="shared" si="64"/>
        <v>5.7247342836934362E-2</v>
      </c>
      <c r="AJ156" s="698">
        <f t="shared" si="67"/>
        <v>0</v>
      </c>
      <c r="AK156" s="76">
        <f t="shared" si="67"/>
        <v>0</v>
      </c>
      <c r="AL156" s="76">
        <f t="shared" si="67"/>
        <v>0.32526899339167248</v>
      </c>
      <c r="AM156" s="76">
        <f t="shared" si="67"/>
        <v>7.0095468075905415E-2</v>
      </c>
      <c r="AN156" s="76">
        <f t="shared" si="67"/>
        <v>1.772716013984615</v>
      </c>
      <c r="AO156" s="76">
        <f t="shared" si="67"/>
        <v>0</v>
      </c>
      <c r="AP156" s="76">
        <f t="shared" si="67"/>
        <v>0</v>
      </c>
      <c r="AQ156" s="698">
        <f t="shared" si="67"/>
        <v>0</v>
      </c>
      <c r="AR156" s="76">
        <f t="shared" si="67"/>
        <v>0.41146527664046567</v>
      </c>
      <c r="AS156" s="76">
        <f t="shared" si="67"/>
        <v>0</v>
      </c>
      <c r="AT156" s="76">
        <f t="shared" si="67"/>
        <v>0</v>
      </c>
      <c r="AU156" s="76">
        <f t="shared" si="67"/>
        <v>0</v>
      </c>
      <c r="AV156" s="76">
        <f t="shared" si="67"/>
        <v>8.131724834791812E-2</v>
      </c>
      <c r="AW156" s="76">
        <f t="shared" si="67"/>
        <v>0</v>
      </c>
      <c r="AX156" s="76">
        <f t="shared" si="67"/>
        <v>0</v>
      </c>
      <c r="AY156" s="76">
        <f t="shared" si="67"/>
        <v>0</v>
      </c>
      <c r="AZ156" s="76">
        <f t="shared" si="68"/>
        <v>0</v>
      </c>
      <c r="BA156" s="76">
        <f t="shared" si="68"/>
        <v>0</v>
      </c>
      <c r="BB156" s="76">
        <f t="shared" si="68"/>
        <v>0.39308757851383619</v>
      </c>
    </row>
    <row r="157" spans="1:54">
      <c r="A157" s="102">
        <f t="shared" si="55"/>
        <v>42936</v>
      </c>
      <c r="B157" s="106">
        <f t="shared" si="47"/>
        <v>15.710573698066124</v>
      </c>
      <c r="C157" s="76">
        <f t="shared" si="65"/>
        <v>0.16279713119253206</v>
      </c>
      <c r="D157" s="76">
        <f t="shared" si="65"/>
        <v>0.2891641351251969</v>
      </c>
      <c r="E157" s="76">
        <f t="shared" si="65"/>
        <v>0.2891641351251969</v>
      </c>
      <c r="F157" s="76">
        <f t="shared" si="66"/>
        <v>0.2891641351251969</v>
      </c>
      <c r="G157" s="76">
        <f t="shared" si="65"/>
        <v>0.2891641351251969</v>
      </c>
      <c r="H157" s="76">
        <f t="shared" si="65"/>
        <v>0</v>
      </c>
      <c r="I157" s="76">
        <f t="shared" si="65"/>
        <v>0</v>
      </c>
      <c r="J157" s="76">
        <f t="shared" si="65"/>
        <v>4.0658624173959064</v>
      </c>
      <c r="K157" s="76">
        <f t="shared" si="65"/>
        <v>1.3970303266172332E-2</v>
      </c>
      <c r="L157" s="76">
        <f t="shared" si="65"/>
        <v>0</v>
      </c>
      <c r="M157" s="76">
        <f t="shared" si="65"/>
        <v>4.0383121336556318</v>
      </c>
      <c r="N157" s="76">
        <f t="shared" si="58"/>
        <v>0.19516139603500349</v>
      </c>
      <c r="O157" s="76">
        <f t="shared" si="58"/>
        <v>0.26021519471333798</v>
      </c>
      <c r="P157" s="76">
        <f t="shared" si="58"/>
        <v>0.19516139603500349</v>
      </c>
      <c r="Q157" s="76">
        <f t="shared" si="58"/>
        <v>0.32299211043793075</v>
      </c>
      <c r="R157" s="76">
        <f t="shared" si="65"/>
        <v>0.35291685782996463</v>
      </c>
      <c r="S157" s="76">
        <f t="shared" si="65"/>
        <v>0.81317248347918125</v>
      </c>
      <c r="T157" s="76">
        <f t="shared" si="65"/>
        <v>1.0571242285229357E-2</v>
      </c>
      <c r="U157" s="76">
        <f t="shared" si="65"/>
        <v>0</v>
      </c>
      <c r="V157" s="76">
        <f t="shared" si="65"/>
        <v>0</v>
      </c>
      <c r="W157" s="76">
        <f t="shared" si="59"/>
        <v>0.69444930089122081</v>
      </c>
      <c r="X157" s="76">
        <f t="shared" si="65"/>
        <v>8.5383110765314033E-2</v>
      </c>
      <c r="Y157" s="76">
        <f t="shared" si="65"/>
        <v>0.10164656043489766</v>
      </c>
      <c r="Z157" s="76">
        <f t="shared" si="65"/>
        <v>0</v>
      </c>
      <c r="AA157" s="76">
        <f t="shared" si="65"/>
        <v>0</v>
      </c>
      <c r="AB157" s="76">
        <f t="shared" si="65"/>
        <v>0</v>
      </c>
      <c r="AC157" s="76">
        <f t="shared" si="64"/>
        <v>0</v>
      </c>
      <c r="AD157" s="76">
        <f t="shared" si="60"/>
        <v>0</v>
      </c>
      <c r="AE157" s="76">
        <f t="shared" si="64"/>
        <v>8.131724834791812E-2</v>
      </c>
      <c r="AF157" s="76">
        <f t="shared" si="64"/>
        <v>4.8790349008750872E-2</v>
      </c>
      <c r="AG157" s="76">
        <f t="shared" si="64"/>
        <v>0</v>
      </c>
      <c r="AH157" s="76">
        <f t="shared" si="64"/>
        <v>0</v>
      </c>
      <c r="AI157" s="76">
        <f t="shared" si="64"/>
        <v>5.7247342836934362E-2</v>
      </c>
      <c r="AJ157" s="698">
        <f t="shared" si="67"/>
        <v>0</v>
      </c>
      <c r="AK157" s="76">
        <f t="shared" si="67"/>
        <v>0</v>
      </c>
      <c r="AL157" s="76">
        <f t="shared" si="67"/>
        <v>0.32526899339167248</v>
      </c>
      <c r="AM157" s="76">
        <f t="shared" si="67"/>
        <v>7.0095468075905415E-2</v>
      </c>
      <c r="AN157" s="76">
        <f t="shared" si="67"/>
        <v>1.772716013984615</v>
      </c>
      <c r="AO157" s="76">
        <f t="shared" si="67"/>
        <v>0</v>
      </c>
      <c r="AP157" s="76">
        <f t="shared" si="67"/>
        <v>0</v>
      </c>
      <c r="AQ157" s="698">
        <f t="shared" si="67"/>
        <v>0</v>
      </c>
      <c r="AR157" s="76">
        <f t="shared" si="67"/>
        <v>0.41146527664046567</v>
      </c>
      <c r="AS157" s="76">
        <f t="shared" si="67"/>
        <v>0</v>
      </c>
      <c r="AT157" s="76">
        <f t="shared" si="67"/>
        <v>0</v>
      </c>
      <c r="AU157" s="76">
        <f t="shared" si="67"/>
        <v>0</v>
      </c>
      <c r="AV157" s="76">
        <f t="shared" si="67"/>
        <v>8.131724834791812E-2</v>
      </c>
      <c r="AW157" s="76">
        <f t="shared" si="67"/>
        <v>0</v>
      </c>
      <c r="AX157" s="76">
        <f t="shared" si="67"/>
        <v>0</v>
      </c>
      <c r="AY157" s="76">
        <f t="shared" si="67"/>
        <v>0</v>
      </c>
      <c r="AZ157" s="76">
        <f t="shared" si="68"/>
        <v>0</v>
      </c>
      <c r="BA157" s="76">
        <f t="shared" si="68"/>
        <v>0</v>
      </c>
      <c r="BB157" s="76">
        <f t="shared" si="68"/>
        <v>0.39308757851383619</v>
      </c>
    </row>
    <row r="158" spans="1:54">
      <c r="A158" s="102">
        <f t="shared" si="55"/>
        <v>42937</v>
      </c>
      <c r="B158" s="106">
        <f t="shared" si="47"/>
        <v>15.710573698066124</v>
      </c>
      <c r="C158" s="76">
        <f t="shared" si="65"/>
        <v>0.16279713119253206</v>
      </c>
      <c r="D158" s="76">
        <f t="shared" si="65"/>
        <v>0.2891641351251969</v>
      </c>
      <c r="E158" s="76">
        <f t="shared" si="65"/>
        <v>0.2891641351251969</v>
      </c>
      <c r="F158" s="76">
        <f t="shared" si="66"/>
        <v>0.2891641351251969</v>
      </c>
      <c r="G158" s="76">
        <f t="shared" si="65"/>
        <v>0.2891641351251969</v>
      </c>
      <c r="H158" s="76">
        <f t="shared" si="65"/>
        <v>0</v>
      </c>
      <c r="I158" s="76">
        <f t="shared" si="65"/>
        <v>0</v>
      </c>
      <c r="J158" s="76">
        <f t="shared" si="65"/>
        <v>4.0658624173959064</v>
      </c>
      <c r="K158" s="76">
        <f t="shared" si="65"/>
        <v>1.3970303266172332E-2</v>
      </c>
      <c r="L158" s="76">
        <f t="shared" si="65"/>
        <v>0</v>
      </c>
      <c r="M158" s="76">
        <f t="shared" si="65"/>
        <v>4.0383121336556318</v>
      </c>
      <c r="N158" s="76">
        <f t="shared" si="58"/>
        <v>0.19516139603500349</v>
      </c>
      <c r="O158" s="76">
        <f t="shared" si="58"/>
        <v>0.26021519471333798</v>
      </c>
      <c r="P158" s="76">
        <f t="shared" si="58"/>
        <v>0.19516139603500349</v>
      </c>
      <c r="Q158" s="76">
        <f t="shared" si="58"/>
        <v>0.32299211043793075</v>
      </c>
      <c r="R158" s="76">
        <f t="shared" si="65"/>
        <v>0.35291685782996463</v>
      </c>
      <c r="S158" s="76">
        <f t="shared" si="65"/>
        <v>0.81317248347918125</v>
      </c>
      <c r="T158" s="76">
        <f t="shared" si="65"/>
        <v>1.0571242285229357E-2</v>
      </c>
      <c r="U158" s="76">
        <f t="shared" si="65"/>
        <v>0</v>
      </c>
      <c r="V158" s="76">
        <f t="shared" si="65"/>
        <v>0</v>
      </c>
      <c r="W158" s="76">
        <f t="shared" si="59"/>
        <v>0.69444930089122081</v>
      </c>
      <c r="X158" s="76">
        <f t="shared" si="65"/>
        <v>8.5383110765314033E-2</v>
      </c>
      <c r="Y158" s="76">
        <f t="shared" si="65"/>
        <v>0.10164656043489766</v>
      </c>
      <c r="Z158" s="76">
        <f t="shared" si="65"/>
        <v>0</v>
      </c>
      <c r="AA158" s="76">
        <f t="shared" si="65"/>
        <v>0</v>
      </c>
      <c r="AB158" s="76">
        <f t="shared" si="65"/>
        <v>0</v>
      </c>
      <c r="AC158" s="76">
        <f t="shared" si="64"/>
        <v>0</v>
      </c>
      <c r="AD158" s="76">
        <f t="shared" si="60"/>
        <v>0</v>
      </c>
      <c r="AE158" s="76">
        <f t="shared" si="64"/>
        <v>8.131724834791812E-2</v>
      </c>
      <c r="AF158" s="76">
        <f t="shared" si="64"/>
        <v>4.8790349008750872E-2</v>
      </c>
      <c r="AG158" s="76">
        <f t="shared" si="64"/>
        <v>0</v>
      </c>
      <c r="AH158" s="76">
        <f t="shared" si="64"/>
        <v>0</v>
      </c>
      <c r="AI158" s="76">
        <f t="shared" si="64"/>
        <v>5.7247342836934362E-2</v>
      </c>
      <c r="AJ158" s="698">
        <f t="shared" si="67"/>
        <v>0</v>
      </c>
      <c r="AK158" s="76">
        <f t="shared" si="67"/>
        <v>0</v>
      </c>
      <c r="AL158" s="76">
        <f t="shared" si="67"/>
        <v>0.32526899339167248</v>
      </c>
      <c r="AM158" s="76">
        <f t="shared" si="67"/>
        <v>7.0095468075905415E-2</v>
      </c>
      <c r="AN158" s="76">
        <f t="shared" si="67"/>
        <v>1.772716013984615</v>
      </c>
      <c r="AO158" s="76">
        <f t="shared" si="67"/>
        <v>0</v>
      </c>
      <c r="AP158" s="76">
        <f t="shared" si="67"/>
        <v>0</v>
      </c>
      <c r="AQ158" s="698">
        <f t="shared" si="67"/>
        <v>0</v>
      </c>
      <c r="AR158" s="76">
        <f t="shared" si="67"/>
        <v>0.41146527664046567</v>
      </c>
      <c r="AS158" s="76">
        <f t="shared" si="67"/>
        <v>0</v>
      </c>
      <c r="AT158" s="76">
        <f t="shared" si="67"/>
        <v>0</v>
      </c>
      <c r="AU158" s="76">
        <f t="shared" si="67"/>
        <v>0</v>
      </c>
      <c r="AV158" s="76">
        <f t="shared" si="67"/>
        <v>8.131724834791812E-2</v>
      </c>
      <c r="AW158" s="76">
        <f t="shared" si="67"/>
        <v>0</v>
      </c>
      <c r="AX158" s="76">
        <f t="shared" si="67"/>
        <v>0</v>
      </c>
      <c r="AY158" s="76">
        <f t="shared" si="67"/>
        <v>0</v>
      </c>
      <c r="AZ158" s="76">
        <f t="shared" si="68"/>
        <v>0</v>
      </c>
      <c r="BA158" s="76">
        <f t="shared" si="68"/>
        <v>0</v>
      </c>
      <c r="BB158" s="76">
        <f t="shared" si="68"/>
        <v>0.39308757851383619</v>
      </c>
    </row>
    <row r="159" spans="1:54">
      <c r="A159" s="102">
        <f t="shared" si="55"/>
        <v>42938</v>
      </c>
      <c r="B159" s="106">
        <f t="shared" si="47"/>
        <v>15.710573698066124</v>
      </c>
      <c r="C159" s="76">
        <f t="shared" si="65"/>
        <v>0.16279713119253206</v>
      </c>
      <c r="D159" s="76">
        <f t="shared" si="65"/>
        <v>0.2891641351251969</v>
      </c>
      <c r="E159" s="76">
        <f t="shared" si="65"/>
        <v>0.2891641351251969</v>
      </c>
      <c r="F159" s="76">
        <f t="shared" si="66"/>
        <v>0.2891641351251969</v>
      </c>
      <c r="G159" s="76">
        <f t="shared" si="65"/>
        <v>0.2891641351251969</v>
      </c>
      <c r="H159" s="76">
        <f t="shared" si="65"/>
        <v>0</v>
      </c>
      <c r="I159" s="76">
        <f t="shared" si="65"/>
        <v>0</v>
      </c>
      <c r="J159" s="76">
        <f t="shared" si="65"/>
        <v>4.0658624173959064</v>
      </c>
      <c r="K159" s="76">
        <f t="shared" si="65"/>
        <v>1.3970303266172332E-2</v>
      </c>
      <c r="L159" s="76">
        <f t="shared" si="65"/>
        <v>0</v>
      </c>
      <c r="M159" s="76">
        <f t="shared" si="65"/>
        <v>4.0383121336556318</v>
      </c>
      <c r="N159" s="76">
        <f t="shared" si="58"/>
        <v>0.19516139603500349</v>
      </c>
      <c r="O159" s="76">
        <f t="shared" si="58"/>
        <v>0.26021519471333798</v>
      </c>
      <c r="P159" s="76">
        <f t="shared" si="58"/>
        <v>0.19516139603500349</v>
      </c>
      <c r="Q159" s="76">
        <f t="shared" si="58"/>
        <v>0.32299211043793075</v>
      </c>
      <c r="R159" s="76">
        <f t="shared" si="65"/>
        <v>0.35291685782996463</v>
      </c>
      <c r="S159" s="76">
        <f t="shared" si="65"/>
        <v>0.81317248347918125</v>
      </c>
      <c r="T159" s="76">
        <f t="shared" si="65"/>
        <v>1.0571242285229357E-2</v>
      </c>
      <c r="U159" s="76">
        <f t="shared" si="65"/>
        <v>0</v>
      </c>
      <c r="V159" s="76">
        <f t="shared" si="65"/>
        <v>0</v>
      </c>
      <c r="W159" s="76">
        <f t="shared" si="59"/>
        <v>0.69444930089122081</v>
      </c>
      <c r="X159" s="76">
        <f t="shared" si="65"/>
        <v>8.5383110765314033E-2</v>
      </c>
      <c r="Y159" s="76">
        <f t="shared" si="65"/>
        <v>0.10164656043489766</v>
      </c>
      <c r="Z159" s="76">
        <f t="shared" si="65"/>
        <v>0</v>
      </c>
      <c r="AA159" s="76">
        <f t="shared" si="65"/>
        <v>0</v>
      </c>
      <c r="AB159" s="76">
        <f t="shared" ref="AB159:AB162" si="69">AB$27/1.98347/31</f>
        <v>0</v>
      </c>
      <c r="AC159" s="76">
        <f t="shared" si="64"/>
        <v>0</v>
      </c>
      <c r="AD159" s="76">
        <f t="shared" si="60"/>
        <v>0</v>
      </c>
      <c r="AE159" s="76">
        <f t="shared" si="64"/>
        <v>8.131724834791812E-2</v>
      </c>
      <c r="AF159" s="76">
        <f t="shared" si="64"/>
        <v>4.8790349008750872E-2</v>
      </c>
      <c r="AG159" s="76">
        <f t="shared" si="64"/>
        <v>0</v>
      </c>
      <c r="AH159" s="76">
        <f t="shared" si="64"/>
        <v>0</v>
      </c>
      <c r="AI159" s="76">
        <f t="shared" si="64"/>
        <v>5.7247342836934362E-2</v>
      </c>
      <c r="AJ159" s="698">
        <f t="shared" si="67"/>
        <v>0</v>
      </c>
      <c r="AK159" s="76">
        <f t="shared" si="67"/>
        <v>0</v>
      </c>
      <c r="AL159" s="76">
        <f t="shared" si="67"/>
        <v>0.32526899339167248</v>
      </c>
      <c r="AM159" s="76">
        <f t="shared" si="67"/>
        <v>7.0095468075905415E-2</v>
      </c>
      <c r="AN159" s="76">
        <f t="shared" si="67"/>
        <v>1.772716013984615</v>
      </c>
      <c r="AO159" s="76">
        <f t="shared" si="67"/>
        <v>0</v>
      </c>
      <c r="AP159" s="76">
        <f t="shared" si="67"/>
        <v>0</v>
      </c>
      <c r="AQ159" s="698">
        <f t="shared" si="67"/>
        <v>0</v>
      </c>
      <c r="AR159" s="76">
        <f t="shared" si="67"/>
        <v>0.41146527664046567</v>
      </c>
      <c r="AS159" s="76">
        <f t="shared" si="67"/>
        <v>0</v>
      </c>
      <c r="AT159" s="76">
        <f t="shared" si="67"/>
        <v>0</v>
      </c>
      <c r="AU159" s="76">
        <f t="shared" si="67"/>
        <v>0</v>
      </c>
      <c r="AV159" s="76">
        <f t="shared" si="67"/>
        <v>8.131724834791812E-2</v>
      </c>
      <c r="AW159" s="76">
        <f t="shared" si="67"/>
        <v>0</v>
      </c>
      <c r="AX159" s="76">
        <f t="shared" si="67"/>
        <v>0</v>
      </c>
      <c r="AY159" s="76">
        <f t="shared" si="67"/>
        <v>0</v>
      </c>
      <c r="AZ159" s="76">
        <f t="shared" si="68"/>
        <v>0</v>
      </c>
      <c r="BA159" s="76">
        <f t="shared" si="68"/>
        <v>0</v>
      </c>
      <c r="BB159" s="76">
        <f t="shared" si="68"/>
        <v>0.39308757851383619</v>
      </c>
    </row>
    <row r="160" spans="1:54">
      <c r="A160" s="102">
        <f t="shared" si="55"/>
        <v>42939</v>
      </c>
      <c r="B160" s="106">
        <f t="shared" si="47"/>
        <v>15.710573698066124</v>
      </c>
      <c r="C160" s="76">
        <f t="shared" si="65"/>
        <v>0.16279713119253206</v>
      </c>
      <c r="D160" s="76">
        <f t="shared" si="65"/>
        <v>0.2891641351251969</v>
      </c>
      <c r="E160" s="76">
        <f t="shared" si="65"/>
        <v>0.2891641351251969</v>
      </c>
      <c r="F160" s="76">
        <f t="shared" si="66"/>
        <v>0.2891641351251969</v>
      </c>
      <c r="G160" s="76">
        <f t="shared" si="65"/>
        <v>0.2891641351251969</v>
      </c>
      <c r="H160" s="76">
        <f t="shared" si="65"/>
        <v>0</v>
      </c>
      <c r="I160" s="76">
        <f t="shared" si="65"/>
        <v>0</v>
      </c>
      <c r="J160" s="76">
        <f t="shared" si="65"/>
        <v>4.0658624173959064</v>
      </c>
      <c r="K160" s="76">
        <f t="shared" si="65"/>
        <v>1.3970303266172332E-2</v>
      </c>
      <c r="L160" s="76">
        <f t="shared" si="65"/>
        <v>0</v>
      </c>
      <c r="M160" s="76">
        <f t="shared" si="65"/>
        <v>4.0383121336556318</v>
      </c>
      <c r="N160" s="76">
        <f t="shared" si="58"/>
        <v>0.19516139603500349</v>
      </c>
      <c r="O160" s="76">
        <f t="shared" si="58"/>
        <v>0.26021519471333798</v>
      </c>
      <c r="P160" s="76">
        <f t="shared" si="58"/>
        <v>0.19516139603500349</v>
      </c>
      <c r="Q160" s="76">
        <f t="shared" si="58"/>
        <v>0.32299211043793075</v>
      </c>
      <c r="R160" s="76">
        <f t="shared" si="65"/>
        <v>0.35291685782996463</v>
      </c>
      <c r="S160" s="76">
        <f t="shared" si="65"/>
        <v>0.81317248347918125</v>
      </c>
      <c r="T160" s="76">
        <f t="shared" si="65"/>
        <v>1.0571242285229357E-2</v>
      </c>
      <c r="U160" s="76">
        <f t="shared" si="65"/>
        <v>0</v>
      </c>
      <c r="V160" s="76">
        <f t="shared" si="65"/>
        <v>0</v>
      </c>
      <c r="W160" s="76">
        <f t="shared" si="59"/>
        <v>0.69444930089122081</v>
      </c>
      <c r="X160" s="76">
        <f t="shared" si="65"/>
        <v>8.5383110765314033E-2</v>
      </c>
      <c r="Y160" s="76">
        <f t="shared" si="65"/>
        <v>0.10164656043489766</v>
      </c>
      <c r="Z160" s="76">
        <f t="shared" si="65"/>
        <v>0</v>
      </c>
      <c r="AA160" s="76">
        <f t="shared" si="65"/>
        <v>0</v>
      </c>
      <c r="AB160" s="76">
        <f t="shared" si="69"/>
        <v>0</v>
      </c>
      <c r="AC160" s="76">
        <f t="shared" si="64"/>
        <v>0</v>
      </c>
      <c r="AD160" s="76">
        <f t="shared" si="60"/>
        <v>0</v>
      </c>
      <c r="AE160" s="76">
        <f t="shared" si="64"/>
        <v>8.131724834791812E-2</v>
      </c>
      <c r="AF160" s="76">
        <f t="shared" si="64"/>
        <v>4.8790349008750872E-2</v>
      </c>
      <c r="AG160" s="76">
        <f t="shared" si="64"/>
        <v>0</v>
      </c>
      <c r="AH160" s="76">
        <f t="shared" si="64"/>
        <v>0</v>
      </c>
      <c r="AI160" s="76">
        <f t="shared" si="64"/>
        <v>5.7247342836934362E-2</v>
      </c>
      <c r="AJ160" s="698">
        <f t="shared" si="67"/>
        <v>0</v>
      </c>
      <c r="AK160" s="76">
        <f t="shared" si="67"/>
        <v>0</v>
      </c>
      <c r="AL160" s="76">
        <f t="shared" si="67"/>
        <v>0.32526899339167248</v>
      </c>
      <c r="AM160" s="76">
        <f t="shared" si="67"/>
        <v>7.0095468075905415E-2</v>
      </c>
      <c r="AN160" s="76">
        <f t="shared" si="67"/>
        <v>1.772716013984615</v>
      </c>
      <c r="AO160" s="76">
        <f t="shared" si="67"/>
        <v>0</v>
      </c>
      <c r="AP160" s="76">
        <f t="shared" si="67"/>
        <v>0</v>
      </c>
      <c r="AQ160" s="698">
        <f t="shared" si="67"/>
        <v>0</v>
      </c>
      <c r="AR160" s="76">
        <f t="shared" si="67"/>
        <v>0.41146527664046567</v>
      </c>
      <c r="AS160" s="76">
        <f t="shared" si="67"/>
        <v>0</v>
      </c>
      <c r="AT160" s="76">
        <f t="shared" si="67"/>
        <v>0</v>
      </c>
      <c r="AU160" s="76">
        <f t="shared" si="67"/>
        <v>0</v>
      </c>
      <c r="AV160" s="76">
        <f t="shared" si="67"/>
        <v>8.131724834791812E-2</v>
      </c>
      <c r="AW160" s="76">
        <f t="shared" si="67"/>
        <v>0</v>
      </c>
      <c r="AX160" s="76">
        <f t="shared" si="67"/>
        <v>0</v>
      </c>
      <c r="AY160" s="76">
        <f t="shared" si="67"/>
        <v>0</v>
      </c>
      <c r="AZ160" s="76">
        <f t="shared" si="68"/>
        <v>0</v>
      </c>
      <c r="BA160" s="76">
        <f t="shared" si="68"/>
        <v>0</v>
      </c>
      <c r="BB160" s="76">
        <f t="shared" si="68"/>
        <v>0.39308757851383619</v>
      </c>
    </row>
    <row r="161" spans="1:54">
      <c r="A161" s="102">
        <f t="shared" si="55"/>
        <v>42940</v>
      </c>
      <c r="B161" s="106">
        <f t="shared" si="47"/>
        <v>15.710573698066124</v>
      </c>
      <c r="C161" s="76">
        <f t="shared" si="65"/>
        <v>0.16279713119253206</v>
      </c>
      <c r="D161" s="76">
        <f t="shared" si="65"/>
        <v>0.2891641351251969</v>
      </c>
      <c r="E161" s="76">
        <f t="shared" si="65"/>
        <v>0.2891641351251969</v>
      </c>
      <c r="F161" s="76">
        <f t="shared" si="66"/>
        <v>0.2891641351251969</v>
      </c>
      <c r="G161" s="76">
        <f t="shared" si="65"/>
        <v>0.2891641351251969</v>
      </c>
      <c r="H161" s="76">
        <f t="shared" si="65"/>
        <v>0</v>
      </c>
      <c r="I161" s="76">
        <f t="shared" si="65"/>
        <v>0</v>
      </c>
      <c r="J161" s="76">
        <f t="shared" si="65"/>
        <v>4.0658624173959064</v>
      </c>
      <c r="K161" s="76">
        <f t="shared" si="65"/>
        <v>1.3970303266172332E-2</v>
      </c>
      <c r="L161" s="76">
        <f t="shared" si="65"/>
        <v>0</v>
      </c>
      <c r="M161" s="76">
        <f t="shared" si="65"/>
        <v>4.0383121336556318</v>
      </c>
      <c r="N161" s="76">
        <f t="shared" si="58"/>
        <v>0.19516139603500349</v>
      </c>
      <c r="O161" s="76">
        <f t="shared" si="58"/>
        <v>0.26021519471333798</v>
      </c>
      <c r="P161" s="76">
        <f t="shared" si="58"/>
        <v>0.19516139603500349</v>
      </c>
      <c r="Q161" s="76">
        <f t="shared" si="58"/>
        <v>0.32299211043793075</v>
      </c>
      <c r="R161" s="76">
        <f t="shared" si="65"/>
        <v>0.35291685782996463</v>
      </c>
      <c r="S161" s="76">
        <f t="shared" si="65"/>
        <v>0.81317248347918125</v>
      </c>
      <c r="T161" s="76">
        <f t="shared" si="65"/>
        <v>1.0571242285229357E-2</v>
      </c>
      <c r="U161" s="76">
        <f t="shared" si="65"/>
        <v>0</v>
      </c>
      <c r="V161" s="76">
        <f t="shared" si="65"/>
        <v>0</v>
      </c>
      <c r="W161" s="76">
        <f t="shared" si="59"/>
        <v>0.69444930089122081</v>
      </c>
      <c r="X161" s="76">
        <f t="shared" si="65"/>
        <v>8.5383110765314033E-2</v>
      </c>
      <c r="Y161" s="76">
        <f t="shared" si="65"/>
        <v>0.10164656043489766</v>
      </c>
      <c r="Z161" s="76">
        <f t="shared" si="65"/>
        <v>0</v>
      </c>
      <c r="AA161" s="76">
        <f t="shared" si="65"/>
        <v>0</v>
      </c>
      <c r="AB161" s="76">
        <f t="shared" si="69"/>
        <v>0</v>
      </c>
      <c r="AC161" s="76">
        <f t="shared" si="64"/>
        <v>0</v>
      </c>
      <c r="AD161" s="76">
        <f t="shared" si="60"/>
        <v>0</v>
      </c>
      <c r="AE161" s="76">
        <f t="shared" si="64"/>
        <v>8.131724834791812E-2</v>
      </c>
      <c r="AF161" s="76">
        <f t="shared" si="64"/>
        <v>4.8790349008750872E-2</v>
      </c>
      <c r="AG161" s="76">
        <f t="shared" si="64"/>
        <v>0</v>
      </c>
      <c r="AH161" s="76">
        <f t="shared" si="64"/>
        <v>0</v>
      </c>
      <c r="AI161" s="76">
        <f t="shared" si="64"/>
        <v>5.7247342836934362E-2</v>
      </c>
      <c r="AJ161" s="698">
        <f t="shared" si="67"/>
        <v>0</v>
      </c>
      <c r="AK161" s="76">
        <f t="shared" si="67"/>
        <v>0</v>
      </c>
      <c r="AL161" s="76">
        <f t="shared" si="67"/>
        <v>0.32526899339167248</v>
      </c>
      <c r="AM161" s="76">
        <f t="shared" si="67"/>
        <v>7.0095468075905415E-2</v>
      </c>
      <c r="AN161" s="76">
        <f t="shared" si="67"/>
        <v>1.772716013984615</v>
      </c>
      <c r="AO161" s="76">
        <f t="shared" si="67"/>
        <v>0</v>
      </c>
      <c r="AP161" s="76">
        <f t="shared" si="67"/>
        <v>0</v>
      </c>
      <c r="AQ161" s="698">
        <f t="shared" si="67"/>
        <v>0</v>
      </c>
      <c r="AR161" s="76">
        <f t="shared" si="67"/>
        <v>0.41146527664046567</v>
      </c>
      <c r="AS161" s="76">
        <f t="shared" si="67"/>
        <v>0</v>
      </c>
      <c r="AT161" s="76">
        <f t="shared" si="67"/>
        <v>0</v>
      </c>
      <c r="AU161" s="76">
        <f t="shared" si="67"/>
        <v>0</v>
      </c>
      <c r="AV161" s="76">
        <f t="shared" si="67"/>
        <v>8.131724834791812E-2</v>
      </c>
      <c r="AW161" s="76">
        <f t="shared" si="67"/>
        <v>0</v>
      </c>
      <c r="AX161" s="76">
        <f t="shared" si="67"/>
        <v>0</v>
      </c>
      <c r="AY161" s="76">
        <f t="shared" si="67"/>
        <v>0</v>
      </c>
      <c r="AZ161" s="76">
        <f t="shared" si="68"/>
        <v>0</v>
      </c>
      <c r="BA161" s="76">
        <f t="shared" si="68"/>
        <v>0</v>
      </c>
      <c r="BB161" s="76">
        <f t="shared" si="68"/>
        <v>0.39308757851383619</v>
      </c>
    </row>
    <row r="162" spans="1:54">
      <c r="A162" s="102">
        <f t="shared" si="55"/>
        <v>42941</v>
      </c>
      <c r="B162" s="106">
        <f t="shared" si="47"/>
        <v>15.710573698066124</v>
      </c>
      <c r="C162" s="76">
        <f t="shared" si="65"/>
        <v>0.16279713119253206</v>
      </c>
      <c r="D162" s="76">
        <f t="shared" si="65"/>
        <v>0.2891641351251969</v>
      </c>
      <c r="E162" s="76">
        <f t="shared" si="65"/>
        <v>0.2891641351251969</v>
      </c>
      <c r="F162" s="76">
        <f t="shared" si="66"/>
        <v>0.2891641351251969</v>
      </c>
      <c r="G162" s="76">
        <f t="shared" si="65"/>
        <v>0.2891641351251969</v>
      </c>
      <c r="H162" s="76">
        <f t="shared" si="65"/>
        <v>0</v>
      </c>
      <c r="I162" s="76">
        <f t="shared" si="65"/>
        <v>0</v>
      </c>
      <c r="J162" s="76">
        <f t="shared" si="65"/>
        <v>4.0658624173959064</v>
      </c>
      <c r="K162" s="76">
        <f t="shared" si="65"/>
        <v>1.3970303266172332E-2</v>
      </c>
      <c r="L162" s="76">
        <f t="shared" si="65"/>
        <v>0</v>
      </c>
      <c r="M162" s="76">
        <f t="shared" si="65"/>
        <v>4.0383121336556318</v>
      </c>
      <c r="N162" s="76">
        <f t="shared" si="58"/>
        <v>0.19516139603500349</v>
      </c>
      <c r="O162" s="76">
        <f t="shared" si="58"/>
        <v>0.26021519471333798</v>
      </c>
      <c r="P162" s="76">
        <f t="shared" si="58"/>
        <v>0.19516139603500349</v>
      </c>
      <c r="Q162" s="76">
        <f t="shared" si="58"/>
        <v>0.32299211043793075</v>
      </c>
      <c r="R162" s="76">
        <f t="shared" si="65"/>
        <v>0.35291685782996463</v>
      </c>
      <c r="S162" s="76">
        <f t="shared" si="65"/>
        <v>0.81317248347918125</v>
      </c>
      <c r="T162" s="76">
        <f t="shared" si="65"/>
        <v>1.0571242285229357E-2</v>
      </c>
      <c r="U162" s="76">
        <f t="shared" si="65"/>
        <v>0</v>
      </c>
      <c r="V162" s="76">
        <f t="shared" si="65"/>
        <v>0</v>
      </c>
      <c r="W162" s="76">
        <f t="shared" si="59"/>
        <v>0.69444930089122081</v>
      </c>
      <c r="X162" s="76">
        <f t="shared" si="65"/>
        <v>8.5383110765314033E-2</v>
      </c>
      <c r="Y162" s="76">
        <f t="shared" si="65"/>
        <v>0.10164656043489766</v>
      </c>
      <c r="Z162" s="76">
        <f t="shared" si="65"/>
        <v>0</v>
      </c>
      <c r="AA162" s="76">
        <f t="shared" si="65"/>
        <v>0</v>
      </c>
      <c r="AB162" s="76">
        <f t="shared" si="69"/>
        <v>0</v>
      </c>
      <c r="AC162" s="76">
        <f t="shared" si="64"/>
        <v>0</v>
      </c>
      <c r="AD162" s="76">
        <f t="shared" si="60"/>
        <v>0</v>
      </c>
      <c r="AE162" s="76">
        <f t="shared" si="64"/>
        <v>8.131724834791812E-2</v>
      </c>
      <c r="AF162" s="76">
        <f t="shared" si="64"/>
        <v>4.8790349008750872E-2</v>
      </c>
      <c r="AG162" s="76">
        <f t="shared" si="64"/>
        <v>0</v>
      </c>
      <c r="AH162" s="76">
        <f t="shared" si="64"/>
        <v>0</v>
      </c>
      <c r="AI162" s="76">
        <f t="shared" si="64"/>
        <v>5.7247342836934362E-2</v>
      </c>
      <c r="AJ162" s="698">
        <f t="shared" si="67"/>
        <v>0</v>
      </c>
      <c r="AK162" s="76">
        <f t="shared" si="67"/>
        <v>0</v>
      </c>
      <c r="AL162" s="76">
        <f t="shared" si="67"/>
        <v>0.32526899339167248</v>
      </c>
      <c r="AM162" s="76">
        <f t="shared" si="67"/>
        <v>7.0095468075905415E-2</v>
      </c>
      <c r="AN162" s="76">
        <f t="shared" si="67"/>
        <v>1.772716013984615</v>
      </c>
      <c r="AO162" s="76">
        <f t="shared" si="67"/>
        <v>0</v>
      </c>
      <c r="AP162" s="76">
        <f t="shared" si="67"/>
        <v>0</v>
      </c>
      <c r="AQ162" s="698">
        <f t="shared" si="67"/>
        <v>0</v>
      </c>
      <c r="AR162" s="76">
        <f t="shared" si="67"/>
        <v>0.41146527664046567</v>
      </c>
      <c r="AS162" s="76">
        <f t="shared" si="67"/>
        <v>0</v>
      </c>
      <c r="AT162" s="76">
        <f t="shared" si="67"/>
        <v>0</v>
      </c>
      <c r="AU162" s="76">
        <f t="shared" si="67"/>
        <v>0</v>
      </c>
      <c r="AV162" s="76">
        <f t="shared" si="67"/>
        <v>8.131724834791812E-2</v>
      </c>
      <c r="AW162" s="76">
        <f t="shared" si="67"/>
        <v>0</v>
      </c>
      <c r="AX162" s="76">
        <f t="shared" si="67"/>
        <v>0</v>
      </c>
      <c r="AY162" s="76">
        <f t="shared" si="67"/>
        <v>0</v>
      </c>
      <c r="AZ162" s="76">
        <f t="shared" si="68"/>
        <v>0</v>
      </c>
      <c r="BA162" s="76">
        <f t="shared" si="68"/>
        <v>0</v>
      </c>
      <c r="BB162" s="76">
        <f t="shared" si="68"/>
        <v>0.39308757851383619</v>
      </c>
    </row>
    <row r="163" spans="1:54">
      <c r="A163" s="102">
        <f t="shared" si="55"/>
        <v>42942</v>
      </c>
      <c r="B163" s="106">
        <f t="shared" si="47"/>
        <v>15.710573698066124</v>
      </c>
      <c r="C163" s="76">
        <f t="shared" si="65"/>
        <v>0.16279713119253206</v>
      </c>
      <c r="D163" s="76">
        <f t="shared" si="65"/>
        <v>0.2891641351251969</v>
      </c>
      <c r="E163" s="76">
        <f t="shared" si="65"/>
        <v>0.2891641351251969</v>
      </c>
      <c r="F163" s="76">
        <f t="shared" si="66"/>
        <v>0.2891641351251969</v>
      </c>
      <c r="G163" s="76">
        <f t="shared" si="65"/>
        <v>0.2891641351251969</v>
      </c>
      <c r="H163" s="76">
        <f t="shared" si="65"/>
        <v>0</v>
      </c>
      <c r="I163" s="76">
        <f t="shared" si="65"/>
        <v>0</v>
      </c>
      <c r="J163" s="76">
        <f t="shared" si="65"/>
        <v>4.0658624173959064</v>
      </c>
      <c r="K163" s="76">
        <f t="shared" si="65"/>
        <v>1.3970303266172332E-2</v>
      </c>
      <c r="L163" s="76">
        <f t="shared" si="65"/>
        <v>0</v>
      </c>
      <c r="M163" s="76">
        <f t="shared" si="65"/>
        <v>4.0383121336556318</v>
      </c>
      <c r="N163" s="76">
        <f t="shared" si="58"/>
        <v>0.19516139603500349</v>
      </c>
      <c r="O163" s="76">
        <f t="shared" si="58"/>
        <v>0.26021519471333798</v>
      </c>
      <c r="P163" s="76">
        <f t="shared" si="58"/>
        <v>0.19516139603500349</v>
      </c>
      <c r="Q163" s="76">
        <f t="shared" si="58"/>
        <v>0.32299211043793075</v>
      </c>
      <c r="R163" s="76">
        <f t="shared" ref="C163:AD168" si="70">R$27/1.98347/31</f>
        <v>0.35291685782996463</v>
      </c>
      <c r="S163" s="76">
        <f t="shared" si="70"/>
        <v>0.81317248347918125</v>
      </c>
      <c r="T163" s="76">
        <f t="shared" si="70"/>
        <v>1.0571242285229357E-2</v>
      </c>
      <c r="U163" s="76">
        <f t="shared" si="70"/>
        <v>0</v>
      </c>
      <c r="V163" s="76">
        <f t="shared" si="70"/>
        <v>0</v>
      </c>
      <c r="W163" s="76">
        <f t="shared" si="70"/>
        <v>0.69444930089122081</v>
      </c>
      <c r="X163" s="76">
        <f t="shared" si="70"/>
        <v>8.5383110765314033E-2</v>
      </c>
      <c r="Y163" s="76">
        <f t="shared" si="70"/>
        <v>0.10164656043489766</v>
      </c>
      <c r="Z163" s="76">
        <f t="shared" si="70"/>
        <v>0</v>
      </c>
      <c r="AA163" s="76">
        <f t="shared" si="70"/>
        <v>0</v>
      </c>
      <c r="AB163" s="76">
        <f t="shared" si="70"/>
        <v>0</v>
      </c>
      <c r="AC163" s="76">
        <f t="shared" si="64"/>
        <v>0</v>
      </c>
      <c r="AD163" s="76">
        <f t="shared" si="60"/>
        <v>0</v>
      </c>
      <c r="AE163" s="76">
        <f t="shared" si="64"/>
        <v>8.131724834791812E-2</v>
      </c>
      <c r="AF163" s="76">
        <f t="shared" si="64"/>
        <v>4.8790349008750872E-2</v>
      </c>
      <c r="AG163" s="76">
        <f t="shared" si="64"/>
        <v>0</v>
      </c>
      <c r="AH163" s="76">
        <f t="shared" si="64"/>
        <v>0</v>
      </c>
      <c r="AI163" s="76">
        <f t="shared" si="64"/>
        <v>5.7247342836934362E-2</v>
      </c>
      <c r="AJ163" s="698">
        <f t="shared" si="67"/>
        <v>0</v>
      </c>
      <c r="AK163" s="76">
        <f t="shared" si="67"/>
        <v>0</v>
      </c>
      <c r="AL163" s="76">
        <f t="shared" si="67"/>
        <v>0.32526899339167248</v>
      </c>
      <c r="AM163" s="76">
        <f t="shared" si="67"/>
        <v>7.0095468075905415E-2</v>
      </c>
      <c r="AN163" s="76">
        <f t="shared" si="67"/>
        <v>1.772716013984615</v>
      </c>
      <c r="AO163" s="76">
        <f t="shared" si="67"/>
        <v>0</v>
      </c>
      <c r="AP163" s="76">
        <f t="shared" si="67"/>
        <v>0</v>
      </c>
      <c r="AQ163" s="698">
        <f t="shared" si="67"/>
        <v>0</v>
      </c>
      <c r="AR163" s="76">
        <f t="shared" si="67"/>
        <v>0.41146527664046567</v>
      </c>
      <c r="AS163" s="76">
        <f t="shared" si="67"/>
        <v>0</v>
      </c>
      <c r="AT163" s="76">
        <f t="shared" si="67"/>
        <v>0</v>
      </c>
      <c r="AU163" s="76">
        <f t="shared" si="67"/>
        <v>0</v>
      </c>
      <c r="AV163" s="76">
        <f t="shared" si="67"/>
        <v>8.131724834791812E-2</v>
      </c>
      <c r="AW163" s="76">
        <f t="shared" si="67"/>
        <v>0</v>
      </c>
      <c r="AX163" s="76">
        <f t="shared" si="67"/>
        <v>0</v>
      </c>
      <c r="AY163" s="76">
        <f t="shared" si="67"/>
        <v>0</v>
      </c>
      <c r="AZ163" s="76">
        <f t="shared" si="68"/>
        <v>0</v>
      </c>
      <c r="BA163" s="76">
        <f t="shared" si="68"/>
        <v>0</v>
      </c>
      <c r="BB163" s="76">
        <f t="shared" si="68"/>
        <v>0.39308757851383619</v>
      </c>
    </row>
    <row r="164" spans="1:54">
      <c r="A164" s="102">
        <f t="shared" si="55"/>
        <v>42943</v>
      </c>
      <c r="B164" s="106">
        <f t="shared" si="47"/>
        <v>15.710573698066124</v>
      </c>
      <c r="C164" s="76">
        <f t="shared" si="70"/>
        <v>0.16279713119253206</v>
      </c>
      <c r="D164" s="76">
        <f t="shared" si="70"/>
        <v>0.2891641351251969</v>
      </c>
      <c r="E164" s="76">
        <f t="shared" si="70"/>
        <v>0.2891641351251969</v>
      </c>
      <c r="F164" s="76">
        <f t="shared" si="70"/>
        <v>0.2891641351251969</v>
      </c>
      <c r="G164" s="76">
        <f t="shared" si="70"/>
        <v>0.2891641351251969</v>
      </c>
      <c r="H164" s="76">
        <f t="shared" si="70"/>
        <v>0</v>
      </c>
      <c r="I164" s="76">
        <f t="shared" si="70"/>
        <v>0</v>
      </c>
      <c r="J164" s="76">
        <f t="shared" si="70"/>
        <v>4.0658624173959064</v>
      </c>
      <c r="K164" s="76">
        <f t="shared" si="70"/>
        <v>1.3970303266172332E-2</v>
      </c>
      <c r="L164" s="76">
        <f t="shared" si="70"/>
        <v>0</v>
      </c>
      <c r="M164" s="76">
        <f t="shared" si="70"/>
        <v>4.0383121336556318</v>
      </c>
      <c r="N164" s="76">
        <f t="shared" si="70"/>
        <v>0.19516139603500349</v>
      </c>
      <c r="O164" s="76">
        <f t="shared" si="70"/>
        <v>0.26021519471333798</v>
      </c>
      <c r="P164" s="76">
        <f t="shared" si="70"/>
        <v>0.19516139603500349</v>
      </c>
      <c r="Q164" s="76">
        <f t="shared" si="70"/>
        <v>0.32299211043793075</v>
      </c>
      <c r="R164" s="76">
        <f t="shared" si="70"/>
        <v>0.35291685782996463</v>
      </c>
      <c r="S164" s="76">
        <f t="shared" si="70"/>
        <v>0.81317248347918125</v>
      </c>
      <c r="T164" s="76">
        <f t="shared" si="70"/>
        <v>1.0571242285229357E-2</v>
      </c>
      <c r="U164" s="76">
        <f t="shared" si="70"/>
        <v>0</v>
      </c>
      <c r="V164" s="76">
        <f t="shared" si="70"/>
        <v>0</v>
      </c>
      <c r="W164" s="76">
        <f t="shared" si="70"/>
        <v>0.69444930089122081</v>
      </c>
      <c r="X164" s="76">
        <f t="shared" si="70"/>
        <v>8.5383110765314033E-2</v>
      </c>
      <c r="Y164" s="76">
        <f t="shared" si="70"/>
        <v>0.10164656043489766</v>
      </c>
      <c r="Z164" s="76">
        <f t="shared" si="70"/>
        <v>0</v>
      </c>
      <c r="AA164" s="76">
        <f t="shared" si="70"/>
        <v>0</v>
      </c>
      <c r="AB164" s="76">
        <f t="shared" si="70"/>
        <v>0</v>
      </c>
      <c r="AC164" s="76">
        <f t="shared" si="64"/>
        <v>0</v>
      </c>
      <c r="AD164" s="76">
        <f t="shared" si="70"/>
        <v>0</v>
      </c>
      <c r="AE164" s="76">
        <f t="shared" si="64"/>
        <v>8.131724834791812E-2</v>
      </c>
      <c r="AF164" s="76">
        <f t="shared" si="64"/>
        <v>4.8790349008750872E-2</v>
      </c>
      <c r="AG164" s="76">
        <f t="shared" si="64"/>
        <v>0</v>
      </c>
      <c r="AH164" s="76">
        <f t="shared" si="64"/>
        <v>0</v>
      </c>
      <c r="AI164" s="76">
        <f t="shared" si="64"/>
        <v>5.7247342836934362E-2</v>
      </c>
      <c r="AJ164" s="698">
        <f t="shared" si="67"/>
        <v>0</v>
      </c>
      <c r="AK164" s="76">
        <f t="shared" si="67"/>
        <v>0</v>
      </c>
      <c r="AL164" s="76">
        <f t="shared" si="67"/>
        <v>0.32526899339167248</v>
      </c>
      <c r="AM164" s="76">
        <f t="shared" si="67"/>
        <v>7.0095468075905415E-2</v>
      </c>
      <c r="AN164" s="76">
        <f t="shared" si="67"/>
        <v>1.772716013984615</v>
      </c>
      <c r="AO164" s="76">
        <f t="shared" si="67"/>
        <v>0</v>
      </c>
      <c r="AP164" s="76">
        <f t="shared" si="67"/>
        <v>0</v>
      </c>
      <c r="AQ164" s="698">
        <f t="shared" si="67"/>
        <v>0</v>
      </c>
      <c r="AR164" s="76">
        <f t="shared" si="67"/>
        <v>0.41146527664046567</v>
      </c>
      <c r="AS164" s="76">
        <f t="shared" si="67"/>
        <v>0</v>
      </c>
      <c r="AT164" s="76">
        <f t="shared" si="67"/>
        <v>0</v>
      </c>
      <c r="AU164" s="76">
        <f t="shared" si="67"/>
        <v>0</v>
      </c>
      <c r="AV164" s="76">
        <f t="shared" si="67"/>
        <v>8.131724834791812E-2</v>
      </c>
      <c r="AW164" s="76">
        <f t="shared" si="67"/>
        <v>0</v>
      </c>
      <c r="AX164" s="76">
        <f t="shared" si="67"/>
        <v>0</v>
      </c>
      <c r="AY164" s="76">
        <f t="shared" si="67"/>
        <v>0</v>
      </c>
      <c r="AZ164" s="76">
        <f t="shared" si="68"/>
        <v>0</v>
      </c>
      <c r="BA164" s="76">
        <f t="shared" si="68"/>
        <v>0</v>
      </c>
      <c r="BB164" s="76">
        <f t="shared" si="68"/>
        <v>0.39308757851383619</v>
      </c>
    </row>
    <row r="165" spans="1:54">
      <c r="A165" s="102">
        <f t="shared" si="55"/>
        <v>42944</v>
      </c>
      <c r="B165" s="106">
        <f t="shared" si="47"/>
        <v>15.710573698066124</v>
      </c>
      <c r="C165" s="76">
        <f t="shared" si="70"/>
        <v>0.16279713119253206</v>
      </c>
      <c r="D165" s="76">
        <f t="shared" si="70"/>
        <v>0.2891641351251969</v>
      </c>
      <c r="E165" s="76">
        <f t="shared" si="70"/>
        <v>0.2891641351251969</v>
      </c>
      <c r="F165" s="76">
        <f t="shared" si="70"/>
        <v>0.2891641351251969</v>
      </c>
      <c r="G165" s="76">
        <f t="shared" si="70"/>
        <v>0.2891641351251969</v>
      </c>
      <c r="H165" s="76">
        <f t="shared" si="70"/>
        <v>0</v>
      </c>
      <c r="I165" s="76">
        <f t="shared" si="70"/>
        <v>0</v>
      </c>
      <c r="J165" s="76">
        <f t="shared" si="70"/>
        <v>4.0658624173959064</v>
      </c>
      <c r="K165" s="76">
        <f t="shared" si="70"/>
        <v>1.3970303266172332E-2</v>
      </c>
      <c r="L165" s="76">
        <f t="shared" si="70"/>
        <v>0</v>
      </c>
      <c r="M165" s="76">
        <f t="shared" si="70"/>
        <v>4.0383121336556318</v>
      </c>
      <c r="N165" s="76">
        <f t="shared" si="70"/>
        <v>0.19516139603500349</v>
      </c>
      <c r="O165" s="76">
        <f t="shared" si="70"/>
        <v>0.26021519471333798</v>
      </c>
      <c r="P165" s="76">
        <f t="shared" si="70"/>
        <v>0.19516139603500349</v>
      </c>
      <c r="Q165" s="76">
        <f t="shared" si="70"/>
        <v>0.32299211043793075</v>
      </c>
      <c r="R165" s="76">
        <f t="shared" si="70"/>
        <v>0.35291685782996463</v>
      </c>
      <c r="S165" s="76">
        <f t="shared" si="70"/>
        <v>0.81317248347918125</v>
      </c>
      <c r="T165" s="76">
        <f t="shared" si="70"/>
        <v>1.0571242285229357E-2</v>
      </c>
      <c r="U165" s="76">
        <f t="shared" si="70"/>
        <v>0</v>
      </c>
      <c r="V165" s="76">
        <f t="shared" si="70"/>
        <v>0</v>
      </c>
      <c r="W165" s="76">
        <f t="shared" si="70"/>
        <v>0.69444930089122081</v>
      </c>
      <c r="X165" s="76">
        <f t="shared" si="70"/>
        <v>8.5383110765314033E-2</v>
      </c>
      <c r="Y165" s="76">
        <f t="shared" si="70"/>
        <v>0.10164656043489766</v>
      </c>
      <c r="Z165" s="76">
        <f t="shared" si="70"/>
        <v>0</v>
      </c>
      <c r="AA165" s="76">
        <f t="shared" si="70"/>
        <v>0</v>
      </c>
      <c r="AB165" s="76">
        <f t="shared" si="70"/>
        <v>0</v>
      </c>
      <c r="AC165" s="76">
        <f t="shared" si="64"/>
        <v>0</v>
      </c>
      <c r="AD165" s="76">
        <f t="shared" si="70"/>
        <v>0</v>
      </c>
      <c r="AE165" s="76">
        <f t="shared" si="64"/>
        <v>8.131724834791812E-2</v>
      </c>
      <c r="AF165" s="76">
        <f t="shared" si="64"/>
        <v>4.8790349008750872E-2</v>
      </c>
      <c r="AG165" s="76">
        <f t="shared" si="64"/>
        <v>0</v>
      </c>
      <c r="AH165" s="76">
        <f t="shared" si="64"/>
        <v>0</v>
      </c>
      <c r="AI165" s="76">
        <f t="shared" si="64"/>
        <v>5.7247342836934362E-2</v>
      </c>
      <c r="AJ165" s="698">
        <f t="shared" si="67"/>
        <v>0</v>
      </c>
      <c r="AK165" s="76">
        <f t="shared" si="67"/>
        <v>0</v>
      </c>
      <c r="AL165" s="76">
        <f t="shared" si="67"/>
        <v>0.32526899339167248</v>
      </c>
      <c r="AM165" s="76">
        <f t="shared" si="67"/>
        <v>7.0095468075905415E-2</v>
      </c>
      <c r="AN165" s="76">
        <f t="shared" si="67"/>
        <v>1.772716013984615</v>
      </c>
      <c r="AO165" s="76">
        <f t="shared" si="67"/>
        <v>0</v>
      </c>
      <c r="AP165" s="76">
        <f t="shared" si="67"/>
        <v>0</v>
      </c>
      <c r="AQ165" s="698">
        <f t="shared" si="67"/>
        <v>0</v>
      </c>
      <c r="AR165" s="76">
        <f t="shared" si="67"/>
        <v>0.41146527664046567</v>
      </c>
      <c r="AS165" s="76">
        <f t="shared" si="67"/>
        <v>0</v>
      </c>
      <c r="AT165" s="76">
        <f t="shared" si="67"/>
        <v>0</v>
      </c>
      <c r="AU165" s="76">
        <f t="shared" si="67"/>
        <v>0</v>
      </c>
      <c r="AV165" s="76">
        <f t="shared" si="67"/>
        <v>8.131724834791812E-2</v>
      </c>
      <c r="AW165" s="76">
        <f t="shared" si="67"/>
        <v>0</v>
      </c>
      <c r="AX165" s="76">
        <f t="shared" si="67"/>
        <v>0</v>
      </c>
      <c r="AY165" s="76">
        <f t="shared" si="67"/>
        <v>0</v>
      </c>
      <c r="AZ165" s="76">
        <f t="shared" si="68"/>
        <v>0</v>
      </c>
      <c r="BA165" s="76">
        <f t="shared" si="68"/>
        <v>0</v>
      </c>
      <c r="BB165" s="76">
        <f t="shared" si="68"/>
        <v>0.39308757851383619</v>
      </c>
    </row>
    <row r="166" spans="1:54">
      <c r="A166" s="102">
        <f t="shared" si="55"/>
        <v>42945</v>
      </c>
      <c r="B166" s="106">
        <f t="shared" si="47"/>
        <v>15.710573698066124</v>
      </c>
      <c r="C166" s="76">
        <f t="shared" si="70"/>
        <v>0.16279713119253206</v>
      </c>
      <c r="D166" s="76">
        <f t="shared" si="70"/>
        <v>0.2891641351251969</v>
      </c>
      <c r="E166" s="76">
        <f t="shared" si="70"/>
        <v>0.2891641351251969</v>
      </c>
      <c r="F166" s="76">
        <f t="shared" si="70"/>
        <v>0.2891641351251969</v>
      </c>
      <c r="G166" s="76">
        <f t="shared" si="70"/>
        <v>0.2891641351251969</v>
      </c>
      <c r="H166" s="76">
        <f t="shared" si="70"/>
        <v>0</v>
      </c>
      <c r="I166" s="76">
        <f t="shared" si="70"/>
        <v>0</v>
      </c>
      <c r="J166" s="76">
        <f t="shared" si="70"/>
        <v>4.0658624173959064</v>
      </c>
      <c r="K166" s="76">
        <f t="shared" si="70"/>
        <v>1.3970303266172332E-2</v>
      </c>
      <c r="L166" s="76">
        <f t="shared" si="70"/>
        <v>0</v>
      </c>
      <c r="M166" s="76">
        <f t="shared" si="70"/>
        <v>4.0383121336556318</v>
      </c>
      <c r="N166" s="76">
        <f t="shared" si="70"/>
        <v>0.19516139603500349</v>
      </c>
      <c r="O166" s="76">
        <f t="shared" si="70"/>
        <v>0.26021519471333798</v>
      </c>
      <c r="P166" s="76">
        <f t="shared" si="70"/>
        <v>0.19516139603500349</v>
      </c>
      <c r="Q166" s="76">
        <f t="shared" si="70"/>
        <v>0.32299211043793075</v>
      </c>
      <c r="R166" s="76">
        <f t="shared" si="70"/>
        <v>0.35291685782996463</v>
      </c>
      <c r="S166" s="76">
        <f t="shared" si="70"/>
        <v>0.81317248347918125</v>
      </c>
      <c r="T166" s="76">
        <f t="shared" si="70"/>
        <v>1.0571242285229357E-2</v>
      </c>
      <c r="U166" s="76">
        <f t="shared" si="70"/>
        <v>0</v>
      </c>
      <c r="V166" s="76">
        <f t="shared" si="70"/>
        <v>0</v>
      </c>
      <c r="W166" s="76">
        <f t="shared" si="70"/>
        <v>0.69444930089122081</v>
      </c>
      <c r="X166" s="76">
        <f t="shared" si="70"/>
        <v>8.5383110765314033E-2</v>
      </c>
      <c r="Y166" s="76">
        <f t="shared" si="70"/>
        <v>0.10164656043489766</v>
      </c>
      <c r="Z166" s="76">
        <f t="shared" si="70"/>
        <v>0</v>
      </c>
      <c r="AA166" s="76">
        <f t="shared" si="70"/>
        <v>0</v>
      </c>
      <c r="AB166" s="76">
        <f t="shared" si="70"/>
        <v>0</v>
      </c>
      <c r="AC166" s="76">
        <f t="shared" si="64"/>
        <v>0</v>
      </c>
      <c r="AD166" s="76">
        <f t="shared" si="70"/>
        <v>0</v>
      </c>
      <c r="AE166" s="76">
        <f t="shared" si="64"/>
        <v>8.131724834791812E-2</v>
      </c>
      <c r="AF166" s="76">
        <f t="shared" si="64"/>
        <v>4.8790349008750872E-2</v>
      </c>
      <c r="AG166" s="76">
        <f t="shared" si="64"/>
        <v>0</v>
      </c>
      <c r="AH166" s="76">
        <f t="shared" si="64"/>
        <v>0</v>
      </c>
      <c r="AI166" s="76">
        <f t="shared" si="64"/>
        <v>5.7247342836934362E-2</v>
      </c>
      <c r="AJ166" s="698">
        <f t="shared" si="67"/>
        <v>0</v>
      </c>
      <c r="AK166" s="76">
        <f t="shared" si="67"/>
        <v>0</v>
      </c>
      <c r="AL166" s="76">
        <f t="shared" si="67"/>
        <v>0.32526899339167248</v>
      </c>
      <c r="AM166" s="76">
        <f t="shared" si="67"/>
        <v>7.0095468075905415E-2</v>
      </c>
      <c r="AN166" s="76">
        <f t="shared" si="67"/>
        <v>1.772716013984615</v>
      </c>
      <c r="AO166" s="76">
        <f t="shared" si="67"/>
        <v>0</v>
      </c>
      <c r="AP166" s="76">
        <f t="shared" si="67"/>
        <v>0</v>
      </c>
      <c r="AQ166" s="698">
        <f t="shared" si="67"/>
        <v>0</v>
      </c>
      <c r="AR166" s="76">
        <f t="shared" si="67"/>
        <v>0.41146527664046567</v>
      </c>
      <c r="AS166" s="76">
        <f t="shared" si="67"/>
        <v>0</v>
      </c>
      <c r="AT166" s="76">
        <f t="shared" si="67"/>
        <v>0</v>
      </c>
      <c r="AU166" s="76">
        <f t="shared" si="67"/>
        <v>0</v>
      </c>
      <c r="AV166" s="76">
        <f t="shared" si="67"/>
        <v>8.131724834791812E-2</v>
      </c>
      <c r="AW166" s="76">
        <f t="shared" si="67"/>
        <v>0</v>
      </c>
      <c r="AX166" s="76">
        <f t="shared" si="67"/>
        <v>0</v>
      </c>
      <c r="AY166" s="76">
        <f t="shared" si="67"/>
        <v>0</v>
      </c>
      <c r="AZ166" s="76">
        <f t="shared" si="68"/>
        <v>0</v>
      </c>
      <c r="BA166" s="76">
        <f t="shared" si="68"/>
        <v>0</v>
      </c>
      <c r="BB166" s="76">
        <f t="shared" si="68"/>
        <v>0.39308757851383619</v>
      </c>
    </row>
    <row r="167" spans="1:54">
      <c r="A167" s="102">
        <f t="shared" si="55"/>
        <v>42946</v>
      </c>
      <c r="B167" s="106">
        <f t="shared" si="47"/>
        <v>15.710573698066124</v>
      </c>
      <c r="C167" s="76">
        <f t="shared" si="70"/>
        <v>0.16279713119253206</v>
      </c>
      <c r="D167" s="76">
        <f t="shared" si="70"/>
        <v>0.2891641351251969</v>
      </c>
      <c r="E167" s="76">
        <f t="shared" si="70"/>
        <v>0.2891641351251969</v>
      </c>
      <c r="F167" s="76">
        <f t="shared" si="70"/>
        <v>0.2891641351251969</v>
      </c>
      <c r="G167" s="76">
        <f t="shared" si="70"/>
        <v>0.2891641351251969</v>
      </c>
      <c r="H167" s="76">
        <f t="shared" si="70"/>
        <v>0</v>
      </c>
      <c r="I167" s="76">
        <f t="shared" si="70"/>
        <v>0</v>
      </c>
      <c r="J167" s="76">
        <f t="shared" si="70"/>
        <v>4.0658624173959064</v>
      </c>
      <c r="K167" s="76">
        <f t="shared" si="70"/>
        <v>1.3970303266172332E-2</v>
      </c>
      <c r="L167" s="76">
        <f t="shared" si="70"/>
        <v>0</v>
      </c>
      <c r="M167" s="76">
        <f t="shared" si="70"/>
        <v>4.0383121336556318</v>
      </c>
      <c r="N167" s="76">
        <f t="shared" si="70"/>
        <v>0.19516139603500349</v>
      </c>
      <c r="O167" s="76">
        <f t="shared" si="70"/>
        <v>0.26021519471333798</v>
      </c>
      <c r="P167" s="76">
        <f t="shared" si="70"/>
        <v>0.19516139603500349</v>
      </c>
      <c r="Q167" s="76">
        <f t="shared" si="70"/>
        <v>0.32299211043793075</v>
      </c>
      <c r="R167" s="76">
        <f t="shared" si="70"/>
        <v>0.35291685782996463</v>
      </c>
      <c r="S167" s="76">
        <f t="shared" si="70"/>
        <v>0.81317248347918125</v>
      </c>
      <c r="T167" s="76">
        <f t="shared" si="70"/>
        <v>1.0571242285229357E-2</v>
      </c>
      <c r="U167" s="76">
        <f t="shared" si="70"/>
        <v>0</v>
      </c>
      <c r="V167" s="76">
        <f t="shared" si="70"/>
        <v>0</v>
      </c>
      <c r="W167" s="76">
        <f t="shared" si="70"/>
        <v>0.69444930089122081</v>
      </c>
      <c r="X167" s="76">
        <f t="shared" si="70"/>
        <v>8.5383110765314033E-2</v>
      </c>
      <c r="Y167" s="76">
        <f t="shared" si="70"/>
        <v>0.10164656043489766</v>
      </c>
      <c r="Z167" s="76">
        <f t="shared" si="70"/>
        <v>0</v>
      </c>
      <c r="AA167" s="76">
        <f t="shared" si="70"/>
        <v>0</v>
      </c>
      <c r="AB167" s="76">
        <f t="shared" si="70"/>
        <v>0</v>
      </c>
      <c r="AC167" s="76">
        <f t="shared" si="64"/>
        <v>0</v>
      </c>
      <c r="AD167" s="76">
        <f t="shared" si="70"/>
        <v>0</v>
      </c>
      <c r="AE167" s="76">
        <f t="shared" si="64"/>
        <v>8.131724834791812E-2</v>
      </c>
      <c r="AF167" s="76">
        <f t="shared" si="64"/>
        <v>4.8790349008750872E-2</v>
      </c>
      <c r="AG167" s="76">
        <f t="shared" si="64"/>
        <v>0</v>
      </c>
      <c r="AH167" s="76">
        <f t="shared" si="64"/>
        <v>0</v>
      </c>
      <c r="AI167" s="76">
        <f t="shared" si="64"/>
        <v>5.7247342836934362E-2</v>
      </c>
      <c r="AJ167" s="698">
        <f t="shared" si="67"/>
        <v>0</v>
      </c>
      <c r="AK167" s="76">
        <f t="shared" si="67"/>
        <v>0</v>
      </c>
      <c r="AL167" s="76">
        <f t="shared" si="67"/>
        <v>0.32526899339167248</v>
      </c>
      <c r="AM167" s="76">
        <f t="shared" si="67"/>
        <v>7.0095468075905415E-2</v>
      </c>
      <c r="AN167" s="76">
        <f t="shared" si="67"/>
        <v>1.772716013984615</v>
      </c>
      <c r="AO167" s="76">
        <f t="shared" si="67"/>
        <v>0</v>
      </c>
      <c r="AP167" s="76">
        <f t="shared" si="67"/>
        <v>0</v>
      </c>
      <c r="AQ167" s="698">
        <f t="shared" si="67"/>
        <v>0</v>
      </c>
      <c r="AR167" s="76">
        <f t="shared" si="67"/>
        <v>0.41146527664046567</v>
      </c>
      <c r="AS167" s="76">
        <f t="shared" si="67"/>
        <v>0</v>
      </c>
      <c r="AT167" s="76">
        <f t="shared" si="67"/>
        <v>0</v>
      </c>
      <c r="AU167" s="76">
        <f t="shared" si="67"/>
        <v>0</v>
      </c>
      <c r="AV167" s="76">
        <f t="shared" si="67"/>
        <v>8.131724834791812E-2</v>
      </c>
      <c r="AW167" s="76">
        <f t="shared" si="67"/>
        <v>0</v>
      </c>
      <c r="AX167" s="76">
        <f t="shared" si="67"/>
        <v>0</v>
      </c>
      <c r="AY167" s="76">
        <f t="shared" si="67"/>
        <v>0</v>
      </c>
      <c r="AZ167" s="76">
        <f t="shared" si="68"/>
        <v>0</v>
      </c>
      <c r="BA167" s="76">
        <f t="shared" si="68"/>
        <v>0</v>
      </c>
      <c r="BB167" s="76">
        <f t="shared" si="68"/>
        <v>0.39308757851383619</v>
      </c>
    </row>
    <row r="168" spans="1:54">
      <c r="A168" s="102">
        <f t="shared" si="55"/>
        <v>42947</v>
      </c>
      <c r="B168" s="106">
        <f t="shared" si="47"/>
        <v>15.710573698066124</v>
      </c>
      <c r="C168" s="76">
        <f t="shared" si="70"/>
        <v>0.16279713119253206</v>
      </c>
      <c r="D168" s="76">
        <f>D$27/1.98347/31</f>
        <v>0.2891641351251969</v>
      </c>
      <c r="E168" s="76">
        <f t="shared" si="70"/>
        <v>0.2891641351251969</v>
      </c>
      <c r="F168" s="76">
        <f t="shared" si="70"/>
        <v>0.2891641351251969</v>
      </c>
      <c r="G168" s="76">
        <f t="shared" si="70"/>
        <v>0.2891641351251969</v>
      </c>
      <c r="H168" s="76">
        <f t="shared" si="70"/>
        <v>0</v>
      </c>
      <c r="I168" s="76">
        <f>I$27/1.98347/31</f>
        <v>0</v>
      </c>
      <c r="J168" s="76">
        <f t="shared" si="70"/>
        <v>4.0658624173959064</v>
      </c>
      <c r="K168" s="76">
        <f t="shared" si="70"/>
        <v>1.3970303266172332E-2</v>
      </c>
      <c r="L168" s="76">
        <f t="shared" si="70"/>
        <v>0</v>
      </c>
      <c r="M168" s="76">
        <f t="shared" si="70"/>
        <v>4.0383121336556318</v>
      </c>
      <c r="N168" s="76">
        <f t="shared" si="70"/>
        <v>0.19516139603500349</v>
      </c>
      <c r="O168" s="76">
        <f t="shared" si="70"/>
        <v>0.26021519471333798</v>
      </c>
      <c r="P168" s="76">
        <f t="shared" si="70"/>
        <v>0.19516139603500349</v>
      </c>
      <c r="Q168" s="76">
        <f t="shared" si="70"/>
        <v>0.32299211043793075</v>
      </c>
      <c r="R168" s="76">
        <f t="shared" si="70"/>
        <v>0.35291685782996463</v>
      </c>
      <c r="S168" s="76">
        <f t="shared" si="70"/>
        <v>0.81317248347918125</v>
      </c>
      <c r="T168" s="76">
        <f t="shared" si="70"/>
        <v>1.0571242285229357E-2</v>
      </c>
      <c r="U168" s="76">
        <f t="shared" si="70"/>
        <v>0</v>
      </c>
      <c r="V168" s="76">
        <f t="shared" si="70"/>
        <v>0</v>
      </c>
      <c r="W168" s="76">
        <f t="shared" si="70"/>
        <v>0.69444930089122081</v>
      </c>
      <c r="X168" s="76">
        <f t="shared" si="70"/>
        <v>8.5383110765314033E-2</v>
      </c>
      <c r="Y168" s="76">
        <f t="shared" si="70"/>
        <v>0.10164656043489766</v>
      </c>
      <c r="Z168" s="76">
        <f t="shared" si="70"/>
        <v>0</v>
      </c>
      <c r="AA168" s="76">
        <f t="shared" si="70"/>
        <v>0</v>
      </c>
      <c r="AB168" s="76">
        <f t="shared" si="70"/>
        <v>0</v>
      </c>
      <c r="AC168" s="76">
        <f t="shared" si="64"/>
        <v>0</v>
      </c>
      <c r="AD168" s="76">
        <f t="shared" si="70"/>
        <v>0</v>
      </c>
      <c r="AE168" s="76">
        <f t="shared" si="64"/>
        <v>8.131724834791812E-2</v>
      </c>
      <c r="AF168" s="76">
        <f t="shared" si="64"/>
        <v>4.8790349008750872E-2</v>
      </c>
      <c r="AG168" s="76">
        <f t="shared" si="64"/>
        <v>0</v>
      </c>
      <c r="AH168" s="76">
        <f t="shared" si="64"/>
        <v>0</v>
      </c>
      <c r="AI168" s="76">
        <f t="shared" si="64"/>
        <v>5.7247342836934362E-2</v>
      </c>
      <c r="AJ168" s="698">
        <f t="shared" si="67"/>
        <v>0</v>
      </c>
      <c r="AK168" s="76">
        <f t="shared" si="67"/>
        <v>0</v>
      </c>
      <c r="AL168" s="76">
        <f t="shared" si="67"/>
        <v>0.32526899339167248</v>
      </c>
      <c r="AM168" s="76">
        <f t="shared" si="67"/>
        <v>7.0095468075905415E-2</v>
      </c>
      <c r="AN168" s="76">
        <f t="shared" si="67"/>
        <v>1.772716013984615</v>
      </c>
      <c r="AO168" s="76">
        <f t="shared" si="67"/>
        <v>0</v>
      </c>
      <c r="AP168" s="76">
        <f t="shared" si="67"/>
        <v>0</v>
      </c>
      <c r="AQ168" s="698">
        <f t="shared" si="67"/>
        <v>0</v>
      </c>
      <c r="AR168" s="76">
        <f t="shared" si="67"/>
        <v>0.41146527664046567</v>
      </c>
      <c r="AS168" s="76">
        <f t="shared" si="67"/>
        <v>0</v>
      </c>
      <c r="AT168" s="76">
        <f t="shared" si="67"/>
        <v>0</v>
      </c>
      <c r="AU168" s="76">
        <f t="shared" si="67"/>
        <v>0</v>
      </c>
      <c r="AV168" s="76">
        <f t="shared" si="67"/>
        <v>8.131724834791812E-2</v>
      </c>
      <c r="AW168" s="76">
        <f t="shared" si="67"/>
        <v>0</v>
      </c>
      <c r="AX168" s="76">
        <f t="shared" si="67"/>
        <v>0</v>
      </c>
      <c r="AY168" s="76">
        <f t="shared" si="67"/>
        <v>0</v>
      </c>
      <c r="AZ168" s="76">
        <f t="shared" si="68"/>
        <v>0</v>
      </c>
      <c r="BA168" s="76">
        <f t="shared" si="68"/>
        <v>0</v>
      </c>
      <c r="BB168" s="76">
        <f t="shared" si="68"/>
        <v>0.39308757851383619</v>
      </c>
    </row>
    <row r="169" spans="1:54">
      <c r="A169" s="102">
        <f t="shared" si="55"/>
        <v>42948</v>
      </c>
      <c r="B169" s="106">
        <f t="shared" si="47"/>
        <v>20.093752281965276</v>
      </c>
      <c r="C169" s="76">
        <f>C$28/1.98347/31</f>
        <v>0.13905249467493999</v>
      </c>
      <c r="D169" s="76">
        <f>D$28/1.98347/31</f>
        <v>0.35779589273083973</v>
      </c>
      <c r="E169" s="76">
        <f t="shared" ref="C169:AB182" si="71">E$28/1.98347/31</f>
        <v>0.35779589273083973</v>
      </c>
      <c r="F169" s="76">
        <f t="shared" si="71"/>
        <v>0.35779589273083973</v>
      </c>
      <c r="G169" s="76">
        <f t="shared" si="71"/>
        <v>0.35779589273083973</v>
      </c>
      <c r="H169" s="76">
        <f t="shared" si="71"/>
        <v>0</v>
      </c>
      <c r="I169" s="76">
        <f>I$28/1.98347/31</f>
        <v>0</v>
      </c>
      <c r="J169" s="76">
        <f t="shared" si="71"/>
        <v>4.0658624173959064</v>
      </c>
      <c r="K169" s="76">
        <f t="shared" si="71"/>
        <v>1.0620032634238106E-2</v>
      </c>
      <c r="L169" s="76">
        <f t="shared" si="71"/>
        <v>0</v>
      </c>
      <c r="M169" s="76">
        <f t="shared" si="71"/>
        <v>3.936454148375029</v>
      </c>
      <c r="N169" s="76">
        <f t="shared" si="71"/>
        <v>0.19516139603500349</v>
      </c>
      <c r="O169" s="76">
        <f>O$28/1.98347/31</f>
        <v>0.27647864438292158</v>
      </c>
      <c r="P169" s="76">
        <f>P$28/1.98347/31</f>
        <v>0.21142484570458711</v>
      </c>
      <c r="Q169" s="76">
        <f t="shared" ref="Q169:Q194" si="72">Q$28/1.98347/31</f>
        <v>0.26102836719681716</v>
      </c>
      <c r="R169" s="76">
        <f t="shared" si="71"/>
        <v>0.26184153968029633</v>
      </c>
      <c r="S169" s="76">
        <f t="shared" si="71"/>
        <v>0.81317248347918125</v>
      </c>
      <c r="T169" s="76">
        <f t="shared" si="71"/>
        <v>1.0571242285229357E-2</v>
      </c>
      <c r="U169" s="76">
        <f t="shared" si="71"/>
        <v>0</v>
      </c>
      <c r="V169" s="76">
        <f t="shared" si="71"/>
        <v>0</v>
      </c>
      <c r="W169" s="76">
        <f t="shared" ref="W169:W193" si="73">W$28/1.98347/31</f>
        <v>0.77414020427218044</v>
      </c>
      <c r="X169" s="76">
        <f t="shared" si="71"/>
        <v>8.5383110765314033E-2</v>
      </c>
      <c r="Y169" s="76">
        <f t="shared" si="71"/>
        <v>0.10164656043489766</v>
      </c>
      <c r="Z169" s="76">
        <f t="shared" si="71"/>
        <v>0</v>
      </c>
      <c r="AA169" s="76">
        <f t="shared" si="71"/>
        <v>8.4569938281834858E-2</v>
      </c>
      <c r="AB169" s="76">
        <f t="shared" si="71"/>
        <v>0</v>
      </c>
      <c r="AC169" s="76">
        <f>AC$28/1.98347/31</f>
        <v>0</v>
      </c>
      <c r="AD169" s="76">
        <f t="shared" ref="AD169:AD194" si="74">AD$28/1.98347/31</f>
        <v>0</v>
      </c>
      <c r="AE169" s="76">
        <f t="shared" ref="AE169:AJ169" si="75">AE$28/1.98347/31</f>
        <v>0.16263449669583624</v>
      </c>
      <c r="AF169" s="76">
        <f t="shared" si="75"/>
        <v>4.8790349008750872E-2</v>
      </c>
      <c r="AG169" s="76">
        <f t="shared" si="75"/>
        <v>0.61801108744417765</v>
      </c>
      <c r="AH169" s="76">
        <f t="shared" si="75"/>
        <v>2.1142484570458713</v>
      </c>
      <c r="AI169" s="76">
        <f t="shared" si="75"/>
        <v>4.0170720683871557E-2</v>
      </c>
      <c r="AJ169" s="698">
        <f t="shared" si="75"/>
        <v>1.0083338795141847</v>
      </c>
      <c r="AK169" s="76">
        <f t="shared" ref="AK169:AZ184" si="76">AK$28/1.98347/31</f>
        <v>0</v>
      </c>
      <c r="AL169" s="76">
        <f t="shared" si="76"/>
        <v>0.29274209405250523</v>
      </c>
      <c r="AM169" s="76">
        <f t="shared" si="76"/>
        <v>5.6922073843542684E-2</v>
      </c>
      <c r="AN169" s="76">
        <f t="shared" si="76"/>
        <v>1.8377698126629496</v>
      </c>
      <c r="AO169" s="76">
        <f t="shared" si="76"/>
        <v>0</v>
      </c>
      <c r="AP169" s="76">
        <f t="shared" si="76"/>
        <v>0</v>
      </c>
      <c r="AQ169" s="698">
        <f t="shared" si="76"/>
        <v>0.50416693975709237</v>
      </c>
      <c r="AR169" s="76">
        <f t="shared" si="76"/>
        <v>0.33014802829254758</v>
      </c>
      <c r="AS169" s="76">
        <f t="shared" si="76"/>
        <v>0</v>
      </c>
      <c r="AT169" s="76">
        <f t="shared" si="76"/>
        <v>0</v>
      </c>
      <c r="AU169" s="76">
        <f t="shared" si="76"/>
        <v>0</v>
      </c>
      <c r="AV169" s="76">
        <f t="shared" si="76"/>
        <v>8.131724834791812E-2</v>
      </c>
      <c r="AW169" s="76">
        <f t="shared" si="76"/>
        <v>0</v>
      </c>
      <c r="AX169" s="76">
        <f t="shared" si="76"/>
        <v>0</v>
      </c>
      <c r="AY169" s="76">
        <f t="shared" si="76"/>
        <v>0</v>
      </c>
      <c r="AZ169" s="76">
        <f t="shared" si="76"/>
        <v>0</v>
      </c>
      <c r="BA169" s="76">
        <f t="shared" ref="BA169:BB184" si="77">BA$28/1.98347/31</f>
        <v>0</v>
      </c>
      <c r="BB169" s="76">
        <f t="shared" si="77"/>
        <v>0.33990609809429773</v>
      </c>
    </row>
    <row r="170" spans="1:54">
      <c r="A170" s="102">
        <f t="shared" si="55"/>
        <v>42949</v>
      </c>
      <c r="B170" s="106">
        <f t="shared" si="47"/>
        <v>20.093752281965276</v>
      </c>
      <c r="C170" s="76">
        <f t="shared" si="71"/>
        <v>0.13905249467493999</v>
      </c>
      <c r="D170" s="76">
        <f t="shared" ref="D170:D199" si="78">D$28/1.98347/31</f>
        <v>0.35779589273083973</v>
      </c>
      <c r="E170" s="76">
        <f t="shared" si="71"/>
        <v>0.35779589273083973</v>
      </c>
      <c r="F170" s="76">
        <f t="shared" si="71"/>
        <v>0.35779589273083973</v>
      </c>
      <c r="G170" s="76">
        <f t="shared" si="71"/>
        <v>0.35779589273083973</v>
      </c>
      <c r="H170" s="76">
        <f t="shared" si="71"/>
        <v>0</v>
      </c>
      <c r="I170" s="76">
        <f t="shared" si="71"/>
        <v>0</v>
      </c>
      <c r="J170" s="76">
        <f t="shared" si="71"/>
        <v>4.0658624173959064</v>
      </c>
      <c r="K170" s="76">
        <f t="shared" si="71"/>
        <v>1.0620032634238106E-2</v>
      </c>
      <c r="L170" s="76">
        <f t="shared" si="71"/>
        <v>0</v>
      </c>
      <c r="M170" s="76">
        <f t="shared" si="71"/>
        <v>3.936454148375029</v>
      </c>
      <c r="N170" s="76">
        <f t="shared" si="71"/>
        <v>0.19516139603500349</v>
      </c>
      <c r="O170" s="76">
        <f t="shared" ref="O170:P199" si="79">O$28/1.98347/31</f>
        <v>0.27647864438292158</v>
      </c>
      <c r="P170" s="76">
        <f t="shared" si="79"/>
        <v>0.21142484570458711</v>
      </c>
      <c r="Q170" s="76">
        <f t="shared" si="72"/>
        <v>0.26102836719681716</v>
      </c>
      <c r="R170" s="76">
        <f t="shared" si="71"/>
        <v>0.26184153968029633</v>
      </c>
      <c r="S170" s="76">
        <f t="shared" si="71"/>
        <v>0.81317248347918125</v>
      </c>
      <c r="T170" s="76">
        <f t="shared" si="71"/>
        <v>1.0571242285229357E-2</v>
      </c>
      <c r="U170" s="76">
        <f t="shared" si="71"/>
        <v>0</v>
      </c>
      <c r="V170" s="76">
        <f t="shared" si="71"/>
        <v>0</v>
      </c>
      <c r="W170" s="76">
        <f t="shared" si="73"/>
        <v>0.77414020427218044</v>
      </c>
      <c r="X170" s="76">
        <f t="shared" si="71"/>
        <v>8.5383110765314033E-2</v>
      </c>
      <c r="Y170" s="76">
        <f t="shared" si="71"/>
        <v>0.10164656043489766</v>
      </c>
      <c r="Z170" s="76">
        <f t="shared" si="71"/>
        <v>0</v>
      </c>
      <c r="AA170" s="76">
        <f t="shared" si="71"/>
        <v>8.4569938281834858E-2</v>
      </c>
      <c r="AB170" s="76">
        <f t="shared" ref="AB170:AB193" si="80">AB$28/1.98347/31</f>
        <v>0</v>
      </c>
      <c r="AC170" s="76">
        <f t="shared" ref="AC170:AR199" si="81">AC$28/1.98347/31</f>
        <v>0</v>
      </c>
      <c r="AD170" s="76">
        <f t="shared" si="74"/>
        <v>0</v>
      </c>
      <c r="AE170" s="76">
        <f t="shared" si="81"/>
        <v>0.16263449669583624</v>
      </c>
      <c r="AF170" s="76">
        <f t="shared" si="81"/>
        <v>4.8790349008750872E-2</v>
      </c>
      <c r="AG170" s="76">
        <f t="shared" si="81"/>
        <v>0.61801108744417765</v>
      </c>
      <c r="AH170" s="76">
        <f t="shared" si="81"/>
        <v>2.1142484570458713</v>
      </c>
      <c r="AI170" s="76">
        <f t="shared" si="81"/>
        <v>4.0170720683871557E-2</v>
      </c>
      <c r="AJ170" s="698">
        <f t="shared" si="81"/>
        <v>1.0083338795141847</v>
      </c>
      <c r="AK170" s="76">
        <f t="shared" si="76"/>
        <v>0</v>
      </c>
      <c r="AL170" s="76">
        <f t="shared" si="76"/>
        <v>0.29274209405250523</v>
      </c>
      <c r="AM170" s="76">
        <f t="shared" si="76"/>
        <v>5.6922073843542684E-2</v>
      </c>
      <c r="AN170" s="76">
        <f t="shared" si="76"/>
        <v>1.8377698126629496</v>
      </c>
      <c r="AO170" s="76">
        <f t="shared" si="76"/>
        <v>0</v>
      </c>
      <c r="AP170" s="76">
        <f t="shared" si="76"/>
        <v>0</v>
      </c>
      <c r="AQ170" s="698">
        <f t="shared" si="76"/>
        <v>0.50416693975709237</v>
      </c>
      <c r="AR170" s="76">
        <f t="shared" si="76"/>
        <v>0.33014802829254758</v>
      </c>
      <c r="AS170" s="76">
        <f t="shared" si="76"/>
        <v>0</v>
      </c>
      <c r="AT170" s="76">
        <f t="shared" si="76"/>
        <v>0</v>
      </c>
      <c r="AU170" s="76">
        <f t="shared" si="76"/>
        <v>0</v>
      </c>
      <c r="AV170" s="76">
        <f t="shared" si="76"/>
        <v>8.131724834791812E-2</v>
      </c>
      <c r="AW170" s="76">
        <f t="shared" si="76"/>
        <v>0</v>
      </c>
      <c r="AX170" s="76">
        <f t="shared" si="76"/>
        <v>0</v>
      </c>
      <c r="AY170" s="76">
        <f t="shared" si="76"/>
        <v>0</v>
      </c>
      <c r="AZ170" s="76">
        <f t="shared" si="76"/>
        <v>0</v>
      </c>
      <c r="BA170" s="76">
        <f t="shared" si="77"/>
        <v>0</v>
      </c>
      <c r="BB170" s="76">
        <f t="shared" si="77"/>
        <v>0.33990609809429773</v>
      </c>
    </row>
    <row r="171" spans="1:54">
      <c r="A171" s="102">
        <f t="shared" si="55"/>
        <v>42950</v>
      </c>
      <c r="B171" s="106">
        <f t="shared" si="47"/>
        <v>20.093752281965276</v>
      </c>
      <c r="C171" s="76">
        <f t="shared" si="71"/>
        <v>0.13905249467493999</v>
      </c>
      <c r="D171" s="76">
        <f t="shared" si="78"/>
        <v>0.35779589273083973</v>
      </c>
      <c r="E171" s="76">
        <f t="shared" si="71"/>
        <v>0.35779589273083973</v>
      </c>
      <c r="F171" s="76">
        <f t="shared" si="71"/>
        <v>0.35779589273083973</v>
      </c>
      <c r="G171" s="76">
        <f t="shared" si="71"/>
        <v>0.35779589273083973</v>
      </c>
      <c r="H171" s="76">
        <f t="shared" si="71"/>
        <v>0</v>
      </c>
      <c r="I171" s="76">
        <f t="shared" si="71"/>
        <v>0</v>
      </c>
      <c r="J171" s="76">
        <f t="shared" si="71"/>
        <v>4.0658624173959064</v>
      </c>
      <c r="K171" s="76">
        <f t="shared" si="71"/>
        <v>1.0620032634238106E-2</v>
      </c>
      <c r="L171" s="76">
        <f t="shared" si="71"/>
        <v>0</v>
      </c>
      <c r="M171" s="76">
        <f t="shared" si="71"/>
        <v>3.936454148375029</v>
      </c>
      <c r="N171" s="76">
        <f t="shared" si="71"/>
        <v>0.19516139603500349</v>
      </c>
      <c r="O171" s="76">
        <f t="shared" si="79"/>
        <v>0.27647864438292158</v>
      </c>
      <c r="P171" s="76">
        <f t="shared" si="79"/>
        <v>0.21142484570458711</v>
      </c>
      <c r="Q171" s="76">
        <f t="shared" si="72"/>
        <v>0.26102836719681716</v>
      </c>
      <c r="R171" s="76">
        <f t="shared" si="71"/>
        <v>0.26184153968029633</v>
      </c>
      <c r="S171" s="76">
        <f t="shared" si="71"/>
        <v>0.81317248347918125</v>
      </c>
      <c r="T171" s="76">
        <f t="shared" si="71"/>
        <v>1.0571242285229357E-2</v>
      </c>
      <c r="U171" s="76">
        <f t="shared" si="71"/>
        <v>0</v>
      </c>
      <c r="V171" s="76">
        <f t="shared" si="71"/>
        <v>0</v>
      </c>
      <c r="W171" s="76">
        <f t="shared" si="73"/>
        <v>0.77414020427218044</v>
      </c>
      <c r="X171" s="76">
        <f t="shared" si="71"/>
        <v>8.5383110765314033E-2</v>
      </c>
      <c r="Y171" s="76">
        <f t="shared" si="71"/>
        <v>0.10164656043489766</v>
      </c>
      <c r="Z171" s="76">
        <f t="shared" si="71"/>
        <v>0</v>
      </c>
      <c r="AA171" s="76">
        <f t="shared" si="71"/>
        <v>8.4569938281834858E-2</v>
      </c>
      <c r="AB171" s="76">
        <f t="shared" si="80"/>
        <v>0</v>
      </c>
      <c r="AC171" s="76">
        <f t="shared" si="81"/>
        <v>0</v>
      </c>
      <c r="AD171" s="76">
        <f t="shared" si="74"/>
        <v>0</v>
      </c>
      <c r="AE171" s="76">
        <f t="shared" si="81"/>
        <v>0.16263449669583624</v>
      </c>
      <c r="AF171" s="76">
        <f t="shared" si="81"/>
        <v>4.8790349008750872E-2</v>
      </c>
      <c r="AG171" s="76">
        <f t="shared" si="81"/>
        <v>0.61801108744417765</v>
      </c>
      <c r="AH171" s="76">
        <f t="shared" si="81"/>
        <v>2.1142484570458713</v>
      </c>
      <c r="AI171" s="76">
        <f t="shared" si="81"/>
        <v>4.0170720683871557E-2</v>
      </c>
      <c r="AJ171" s="698">
        <f t="shared" si="81"/>
        <v>1.0083338795141847</v>
      </c>
      <c r="AK171" s="76">
        <f t="shared" si="76"/>
        <v>0</v>
      </c>
      <c r="AL171" s="76">
        <f t="shared" si="76"/>
        <v>0.29274209405250523</v>
      </c>
      <c r="AM171" s="76">
        <f t="shared" si="76"/>
        <v>5.6922073843542684E-2</v>
      </c>
      <c r="AN171" s="76">
        <f t="shared" si="76"/>
        <v>1.8377698126629496</v>
      </c>
      <c r="AO171" s="76">
        <f t="shared" si="76"/>
        <v>0</v>
      </c>
      <c r="AP171" s="76">
        <f t="shared" si="76"/>
        <v>0</v>
      </c>
      <c r="AQ171" s="698">
        <f t="shared" si="76"/>
        <v>0.50416693975709237</v>
      </c>
      <c r="AR171" s="76">
        <f t="shared" si="76"/>
        <v>0.33014802829254758</v>
      </c>
      <c r="AS171" s="76">
        <f t="shared" si="76"/>
        <v>0</v>
      </c>
      <c r="AT171" s="76">
        <f t="shared" si="76"/>
        <v>0</v>
      </c>
      <c r="AU171" s="76">
        <f t="shared" si="76"/>
        <v>0</v>
      </c>
      <c r="AV171" s="76">
        <f t="shared" si="76"/>
        <v>8.131724834791812E-2</v>
      </c>
      <c r="AW171" s="76">
        <f t="shared" si="76"/>
        <v>0</v>
      </c>
      <c r="AX171" s="76">
        <f t="shared" si="76"/>
        <v>0</v>
      </c>
      <c r="AY171" s="76">
        <f t="shared" si="76"/>
        <v>0</v>
      </c>
      <c r="AZ171" s="76">
        <f t="shared" si="76"/>
        <v>0</v>
      </c>
      <c r="BA171" s="76">
        <f t="shared" si="77"/>
        <v>0</v>
      </c>
      <c r="BB171" s="76">
        <f t="shared" si="77"/>
        <v>0.33990609809429773</v>
      </c>
    </row>
    <row r="172" spans="1:54">
      <c r="A172" s="102">
        <f t="shared" si="55"/>
        <v>42951</v>
      </c>
      <c r="B172" s="106">
        <f t="shared" si="47"/>
        <v>20.093752281965276</v>
      </c>
      <c r="C172" s="76">
        <f t="shared" si="71"/>
        <v>0.13905249467493999</v>
      </c>
      <c r="D172" s="76">
        <f t="shared" si="78"/>
        <v>0.35779589273083973</v>
      </c>
      <c r="E172" s="76">
        <f t="shared" si="71"/>
        <v>0.35779589273083973</v>
      </c>
      <c r="F172" s="76">
        <f t="shared" si="71"/>
        <v>0.35779589273083973</v>
      </c>
      <c r="G172" s="76">
        <f t="shared" si="71"/>
        <v>0.35779589273083973</v>
      </c>
      <c r="H172" s="76">
        <f t="shared" si="71"/>
        <v>0</v>
      </c>
      <c r="I172" s="76">
        <f t="shared" si="71"/>
        <v>0</v>
      </c>
      <c r="J172" s="76">
        <f t="shared" si="71"/>
        <v>4.0658624173959064</v>
      </c>
      <c r="K172" s="76">
        <f t="shared" si="71"/>
        <v>1.0620032634238106E-2</v>
      </c>
      <c r="L172" s="76">
        <f t="shared" si="71"/>
        <v>0</v>
      </c>
      <c r="M172" s="76">
        <f t="shared" si="71"/>
        <v>3.936454148375029</v>
      </c>
      <c r="N172" s="76">
        <f t="shared" si="71"/>
        <v>0.19516139603500349</v>
      </c>
      <c r="O172" s="76">
        <f t="shared" si="79"/>
        <v>0.27647864438292158</v>
      </c>
      <c r="P172" s="76">
        <f t="shared" si="79"/>
        <v>0.21142484570458711</v>
      </c>
      <c r="Q172" s="76">
        <f t="shared" si="72"/>
        <v>0.26102836719681716</v>
      </c>
      <c r="R172" s="76">
        <f t="shared" si="71"/>
        <v>0.26184153968029633</v>
      </c>
      <c r="S172" s="76">
        <f t="shared" si="71"/>
        <v>0.81317248347918125</v>
      </c>
      <c r="T172" s="76">
        <f t="shared" si="71"/>
        <v>1.0571242285229357E-2</v>
      </c>
      <c r="U172" s="76">
        <f t="shared" si="71"/>
        <v>0</v>
      </c>
      <c r="V172" s="76">
        <f t="shared" si="71"/>
        <v>0</v>
      </c>
      <c r="W172" s="76">
        <f t="shared" si="73"/>
        <v>0.77414020427218044</v>
      </c>
      <c r="X172" s="76">
        <f t="shared" si="71"/>
        <v>8.5383110765314033E-2</v>
      </c>
      <c r="Y172" s="76">
        <f t="shared" si="71"/>
        <v>0.10164656043489766</v>
      </c>
      <c r="Z172" s="76">
        <f t="shared" si="71"/>
        <v>0</v>
      </c>
      <c r="AA172" s="76">
        <f t="shared" si="71"/>
        <v>8.4569938281834858E-2</v>
      </c>
      <c r="AB172" s="76">
        <f t="shared" si="80"/>
        <v>0</v>
      </c>
      <c r="AC172" s="76">
        <f t="shared" si="81"/>
        <v>0</v>
      </c>
      <c r="AD172" s="76">
        <f t="shared" si="74"/>
        <v>0</v>
      </c>
      <c r="AE172" s="76">
        <f t="shared" si="81"/>
        <v>0.16263449669583624</v>
      </c>
      <c r="AF172" s="76">
        <f t="shared" si="81"/>
        <v>4.8790349008750872E-2</v>
      </c>
      <c r="AG172" s="76">
        <f t="shared" si="81"/>
        <v>0.61801108744417765</v>
      </c>
      <c r="AH172" s="76">
        <f t="shared" si="81"/>
        <v>2.1142484570458713</v>
      </c>
      <c r="AI172" s="76">
        <f t="shared" si="81"/>
        <v>4.0170720683871557E-2</v>
      </c>
      <c r="AJ172" s="698">
        <f t="shared" si="81"/>
        <v>1.0083338795141847</v>
      </c>
      <c r="AK172" s="76">
        <f t="shared" si="76"/>
        <v>0</v>
      </c>
      <c r="AL172" s="76">
        <f t="shared" si="76"/>
        <v>0.29274209405250523</v>
      </c>
      <c r="AM172" s="76">
        <f t="shared" si="76"/>
        <v>5.6922073843542684E-2</v>
      </c>
      <c r="AN172" s="76">
        <f t="shared" si="76"/>
        <v>1.8377698126629496</v>
      </c>
      <c r="AO172" s="76">
        <f t="shared" si="76"/>
        <v>0</v>
      </c>
      <c r="AP172" s="76">
        <f t="shared" si="76"/>
        <v>0</v>
      </c>
      <c r="AQ172" s="698">
        <f t="shared" si="76"/>
        <v>0.50416693975709237</v>
      </c>
      <c r="AR172" s="76">
        <f t="shared" si="76"/>
        <v>0.33014802829254758</v>
      </c>
      <c r="AS172" s="76">
        <f t="shared" si="76"/>
        <v>0</v>
      </c>
      <c r="AT172" s="76">
        <f t="shared" si="76"/>
        <v>0</v>
      </c>
      <c r="AU172" s="76">
        <f t="shared" si="76"/>
        <v>0</v>
      </c>
      <c r="AV172" s="76">
        <f t="shared" si="76"/>
        <v>8.131724834791812E-2</v>
      </c>
      <c r="AW172" s="76">
        <f t="shared" si="76"/>
        <v>0</v>
      </c>
      <c r="AX172" s="76">
        <f t="shared" si="76"/>
        <v>0</v>
      </c>
      <c r="AY172" s="76">
        <f t="shared" si="76"/>
        <v>0</v>
      </c>
      <c r="AZ172" s="76">
        <f t="shared" si="76"/>
        <v>0</v>
      </c>
      <c r="BA172" s="76">
        <f t="shared" si="77"/>
        <v>0</v>
      </c>
      <c r="BB172" s="76">
        <f t="shared" si="77"/>
        <v>0.33990609809429773</v>
      </c>
    </row>
    <row r="173" spans="1:54">
      <c r="A173" s="102">
        <f t="shared" si="55"/>
        <v>42952</v>
      </c>
      <c r="B173" s="106">
        <f t="shared" si="47"/>
        <v>20.093752281965276</v>
      </c>
      <c r="C173" s="76">
        <f t="shared" si="71"/>
        <v>0.13905249467493999</v>
      </c>
      <c r="D173" s="76">
        <f t="shared" si="78"/>
        <v>0.35779589273083973</v>
      </c>
      <c r="E173" s="76">
        <f t="shared" si="71"/>
        <v>0.35779589273083973</v>
      </c>
      <c r="F173" s="76">
        <f t="shared" si="71"/>
        <v>0.35779589273083973</v>
      </c>
      <c r="G173" s="76">
        <f t="shared" si="71"/>
        <v>0.35779589273083973</v>
      </c>
      <c r="H173" s="76">
        <f t="shared" si="71"/>
        <v>0</v>
      </c>
      <c r="I173" s="76">
        <f t="shared" si="71"/>
        <v>0</v>
      </c>
      <c r="J173" s="76">
        <f t="shared" si="71"/>
        <v>4.0658624173959064</v>
      </c>
      <c r="K173" s="76">
        <f t="shared" si="71"/>
        <v>1.0620032634238106E-2</v>
      </c>
      <c r="L173" s="76">
        <f t="shared" si="71"/>
        <v>0</v>
      </c>
      <c r="M173" s="76">
        <f t="shared" si="71"/>
        <v>3.936454148375029</v>
      </c>
      <c r="N173" s="76">
        <f t="shared" si="71"/>
        <v>0.19516139603500349</v>
      </c>
      <c r="O173" s="76">
        <f t="shared" si="79"/>
        <v>0.27647864438292158</v>
      </c>
      <c r="P173" s="76">
        <f t="shared" si="79"/>
        <v>0.21142484570458711</v>
      </c>
      <c r="Q173" s="76">
        <f t="shared" si="72"/>
        <v>0.26102836719681716</v>
      </c>
      <c r="R173" s="76">
        <f t="shared" si="71"/>
        <v>0.26184153968029633</v>
      </c>
      <c r="S173" s="76">
        <f t="shared" si="71"/>
        <v>0.81317248347918125</v>
      </c>
      <c r="T173" s="76">
        <f t="shared" si="71"/>
        <v>1.0571242285229357E-2</v>
      </c>
      <c r="U173" s="76">
        <f t="shared" si="71"/>
        <v>0</v>
      </c>
      <c r="V173" s="76">
        <f t="shared" si="71"/>
        <v>0</v>
      </c>
      <c r="W173" s="76">
        <f t="shared" si="73"/>
        <v>0.77414020427218044</v>
      </c>
      <c r="X173" s="76">
        <f t="shared" si="71"/>
        <v>8.5383110765314033E-2</v>
      </c>
      <c r="Y173" s="76">
        <f t="shared" si="71"/>
        <v>0.10164656043489766</v>
      </c>
      <c r="Z173" s="76">
        <f t="shared" si="71"/>
        <v>0</v>
      </c>
      <c r="AA173" s="76">
        <f t="shared" si="71"/>
        <v>8.4569938281834858E-2</v>
      </c>
      <c r="AB173" s="76">
        <f t="shared" si="80"/>
        <v>0</v>
      </c>
      <c r="AC173" s="76">
        <f t="shared" si="81"/>
        <v>0</v>
      </c>
      <c r="AD173" s="76">
        <f t="shared" si="74"/>
        <v>0</v>
      </c>
      <c r="AE173" s="76">
        <f t="shared" si="81"/>
        <v>0.16263449669583624</v>
      </c>
      <c r="AF173" s="76">
        <f t="shared" si="81"/>
        <v>4.8790349008750872E-2</v>
      </c>
      <c r="AG173" s="76">
        <f t="shared" si="81"/>
        <v>0.61801108744417765</v>
      </c>
      <c r="AH173" s="76">
        <f t="shared" si="81"/>
        <v>2.1142484570458713</v>
      </c>
      <c r="AI173" s="76">
        <f t="shared" si="81"/>
        <v>4.0170720683871557E-2</v>
      </c>
      <c r="AJ173" s="698">
        <f t="shared" si="81"/>
        <v>1.0083338795141847</v>
      </c>
      <c r="AK173" s="76">
        <f t="shared" si="76"/>
        <v>0</v>
      </c>
      <c r="AL173" s="76">
        <f t="shared" si="76"/>
        <v>0.29274209405250523</v>
      </c>
      <c r="AM173" s="76">
        <f t="shared" si="76"/>
        <v>5.6922073843542684E-2</v>
      </c>
      <c r="AN173" s="76">
        <f t="shared" si="76"/>
        <v>1.8377698126629496</v>
      </c>
      <c r="AO173" s="76">
        <f t="shared" si="76"/>
        <v>0</v>
      </c>
      <c r="AP173" s="76">
        <f t="shared" si="76"/>
        <v>0</v>
      </c>
      <c r="AQ173" s="698">
        <f t="shared" si="76"/>
        <v>0.50416693975709237</v>
      </c>
      <c r="AR173" s="76">
        <f t="shared" si="76"/>
        <v>0.33014802829254758</v>
      </c>
      <c r="AS173" s="76">
        <f t="shared" si="76"/>
        <v>0</v>
      </c>
      <c r="AT173" s="76">
        <f t="shared" si="76"/>
        <v>0</v>
      </c>
      <c r="AU173" s="76">
        <f t="shared" si="76"/>
        <v>0</v>
      </c>
      <c r="AV173" s="76">
        <f t="shared" si="76"/>
        <v>8.131724834791812E-2</v>
      </c>
      <c r="AW173" s="76">
        <f t="shared" si="76"/>
        <v>0</v>
      </c>
      <c r="AX173" s="76">
        <f t="shared" si="76"/>
        <v>0</v>
      </c>
      <c r="AY173" s="76">
        <f t="shared" si="76"/>
        <v>0</v>
      </c>
      <c r="AZ173" s="76">
        <f t="shared" si="76"/>
        <v>0</v>
      </c>
      <c r="BA173" s="76">
        <f t="shared" si="77"/>
        <v>0</v>
      </c>
      <c r="BB173" s="76">
        <f t="shared" si="77"/>
        <v>0.33990609809429773</v>
      </c>
    </row>
    <row r="174" spans="1:54">
      <c r="A174" s="102">
        <f t="shared" si="55"/>
        <v>42953</v>
      </c>
      <c r="B174" s="106">
        <f t="shared" si="47"/>
        <v>20.093752281965276</v>
      </c>
      <c r="C174" s="76">
        <f t="shared" si="71"/>
        <v>0.13905249467493999</v>
      </c>
      <c r="D174" s="76">
        <f t="shared" si="78"/>
        <v>0.35779589273083973</v>
      </c>
      <c r="E174" s="76">
        <f t="shared" si="71"/>
        <v>0.35779589273083973</v>
      </c>
      <c r="F174" s="76">
        <f t="shared" si="71"/>
        <v>0.35779589273083973</v>
      </c>
      <c r="G174" s="76">
        <f t="shared" si="71"/>
        <v>0.35779589273083973</v>
      </c>
      <c r="H174" s="76">
        <f t="shared" si="71"/>
        <v>0</v>
      </c>
      <c r="I174" s="76">
        <f t="shared" si="71"/>
        <v>0</v>
      </c>
      <c r="J174" s="76">
        <f t="shared" si="71"/>
        <v>4.0658624173959064</v>
      </c>
      <c r="K174" s="76">
        <f t="shared" si="71"/>
        <v>1.0620032634238106E-2</v>
      </c>
      <c r="L174" s="76">
        <f t="shared" si="71"/>
        <v>0</v>
      </c>
      <c r="M174" s="76">
        <f t="shared" si="71"/>
        <v>3.936454148375029</v>
      </c>
      <c r="N174" s="76">
        <f t="shared" si="71"/>
        <v>0.19516139603500349</v>
      </c>
      <c r="O174" s="76">
        <f t="shared" si="79"/>
        <v>0.27647864438292158</v>
      </c>
      <c r="P174" s="76">
        <f t="shared" si="79"/>
        <v>0.21142484570458711</v>
      </c>
      <c r="Q174" s="76">
        <f t="shared" si="72"/>
        <v>0.26102836719681716</v>
      </c>
      <c r="R174" s="76">
        <f t="shared" si="71"/>
        <v>0.26184153968029633</v>
      </c>
      <c r="S174" s="76">
        <f t="shared" si="71"/>
        <v>0.81317248347918125</v>
      </c>
      <c r="T174" s="76">
        <f t="shared" si="71"/>
        <v>1.0571242285229357E-2</v>
      </c>
      <c r="U174" s="76">
        <f t="shared" si="71"/>
        <v>0</v>
      </c>
      <c r="V174" s="76">
        <f t="shared" si="71"/>
        <v>0</v>
      </c>
      <c r="W174" s="76">
        <f t="shared" si="73"/>
        <v>0.77414020427218044</v>
      </c>
      <c r="X174" s="76">
        <f t="shared" si="71"/>
        <v>8.5383110765314033E-2</v>
      </c>
      <c r="Y174" s="76">
        <f t="shared" si="71"/>
        <v>0.10164656043489766</v>
      </c>
      <c r="Z174" s="76">
        <f t="shared" si="71"/>
        <v>0</v>
      </c>
      <c r="AA174" s="76">
        <f t="shared" si="71"/>
        <v>8.4569938281834858E-2</v>
      </c>
      <c r="AB174" s="76">
        <f t="shared" si="80"/>
        <v>0</v>
      </c>
      <c r="AC174" s="76">
        <f t="shared" si="81"/>
        <v>0</v>
      </c>
      <c r="AD174" s="76">
        <f t="shared" si="74"/>
        <v>0</v>
      </c>
      <c r="AE174" s="76">
        <f t="shared" si="81"/>
        <v>0.16263449669583624</v>
      </c>
      <c r="AF174" s="76">
        <f t="shared" si="81"/>
        <v>4.8790349008750872E-2</v>
      </c>
      <c r="AG174" s="76">
        <f t="shared" si="81"/>
        <v>0.61801108744417765</v>
      </c>
      <c r="AH174" s="76">
        <f t="shared" si="81"/>
        <v>2.1142484570458713</v>
      </c>
      <c r="AI174" s="76">
        <f t="shared" si="81"/>
        <v>4.0170720683871557E-2</v>
      </c>
      <c r="AJ174" s="698">
        <f t="shared" si="81"/>
        <v>1.0083338795141847</v>
      </c>
      <c r="AK174" s="76">
        <f t="shared" si="76"/>
        <v>0</v>
      </c>
      <c r="AL174" s="76">
        <f t="shared" si="76"/>
        <v>0.29274209405250523</v>
      </c>
      <c r="AM174" s="76">
        <f t="shared" si="76"/>
        <v>5.6922073843542684E-2</v>
      </c>
      <c r="AN174" s="76">
        <f t="shared" si="76"/>
        <v>1.8377698126629496</v>
      </c>
      <c r="AO174" s="76">
        <f t="shared" si="76"/>
        <v>0</v>
      </c>
      <c r="AP174" s="76">
        <f t="shared" si="76"/>
        <v>0</v>
      </c>
      <c r="AQ174" s="698">
        <f t="shared" si="76"/>
        <v>0.50416693975709237</v>
      </c>
      <c r="AR174" s="76">
        <f t="shared" si="76"/>
        <v>0.33014802829254758</v>
      </c>
      <c r="AS174" s="76">
        <f t="shared" si="76"/>
        <v>0</v>
      </c>
      <c r="AT174" s="76">
        <f t="shared" si="76"/>
        <v>0</v>
      </c>
      <c r="AU174" s="76">
        <f t="shared" si="76"/>
        <v>0</v>
      </c>
      <c r="AV174" s="76">
        <f t="shared" si="76"/>
        <v>8.131724834791812E-2</v>
      </c>
      <c r="AW174" s="76">
        <f t="shared" si="76"/>
        <v>0</v>
      </c>
      <c r="AX174" s="76">
        <f t="shared" si="76"/>
        <v>0</v>
      </c>
      <c r="AY174" s="76">
        <f t="shared" si="76"/>
        <v>0</v>
      </c>
      <c r="AZ174" s="76">
        <f t="shared" si="76"/>
        <v>0</v>
      </c>
      <c r="BA174" s="76">
        <f t="shared" si="77"/>
        <v>0</v>
      </c>
      <c r="BB174" s="76">
        <f t="shared" si="77"/>
        <v>0.33990609809429773</v>
      </c>
    </row>
    <row r="175" spans="1:54">
      <c r="A175" s="102">
        <f t="shared" si="55"/>
        <v>42954</v>
      </c>
      <c r="B175" s="106">
        <f t="shared" si="47"/>
        <v>20.093752281965276</v>
      </c>
      <c r="C175" s="76">
        <f t="shared" si="71"/>
        <v>0.13905249467493999</v>
      </c>
      <c r="D175" s="76">
        <f t="shared" si="78"/>
        <v>0.35779589273083973</v>
      </c>
      <c r="E175" s="76">
        <f t="shared" si="71"/>
        <v>0.35779589273083973</v>
      </c>
      <c r="F175" s="76">
        <f t="shared" si="71"/>
        <v>0.35779589273083973</v>
      </c>
      <c r="G175" s="76">
        <f t="shared" si="71"/>
        <v>0.35779589273083973</v>
      </c>
      <c r="H175" s="76">
        <f t="shared" si="71"/>
        <v>0</v>
      </c>
      <c r="I175" s="76">
        <f t="shared" si="71"/>
        <v>0</v>
      </c>
      <c r="J175" s="76">
        <f t="shared" si="71"/>
        <v>4.0658624173959064</v>
      </c>
      <c r="K175" s="76">
        <f t="shared" si="71"/>
        <v>1.0620032634238106E-2</v>
      </c>
      <c r="L175" s="76">
        <f t="shared" si="71"/>
        <v>0</v>
      </c>
      <c r="M175" s="76">
        <f t="shared" si="71"/>
        <v>3.936454148375029</v>
      </c>
      <c r="N175" s="76">
        <f t="shared" si="71"/>
        <v>0.19516139603500349</v>
      </c>
      <c r="O175" s="76">
        <f t="shared" si="79"/>
        <v>0.27647864438292158</v>
      </c>
      <c r="P175" s="76">
        <f t="shared" si="79"/>
        <v>0.21142484570458711</v>
      </c>
      <c r="Q175" s="76">
        <f t="shared" si="72"/>
        <v>0.26102836719681716</v>
      </c>
      <c r="R175" s="76">
        <f t="shared" si="71"/>
        <v>0.26184153968029633</v>
      </c>
      <c r="S175" s="76">
        <f t="shared" si="71"/>
        <v>0.81317248347918125</v>
      </c>
      <c r="T175" s="76">
        <f t="shared" si="71"/>
        <v>1.0571242285229357E-2</v>
      </c>
      <c r="U175" s="76">
        <f t="shared" si="71"/>
        <v>0</v>
      </c>
      <c r="V175" s="76">
        <f t="shared" si="71"/>
        <v>0</v>
      </c>
      <c r="W175" s="76">
        <f t="shared" si="73"/>
        <v>0.77414020427218044</v>
      </c>
      <c r="X175" s="76">
        <f t="shared" si="71"/>
        <v>8.5383110765314033E-2</v>
      </c>
      <c r="Y175" s="76">
        <f t="shared" si="71"/>
        <v>0.10164656043489766</v>
      </c>
      <c r="Z175" s="76">
        <f t="shared" si="71"/>
        <v>0</v>
      </c>
      <c r="AA175" s="76">
        <f t="shared" si="71"/>
        <v>8.4569938281834858E-2</v>
      </c>
      <c r="AB175" s="76">
        <f t="shared" si="80"/>
        <v>0</v>
      </c>
      <c r="AC175" s="76">
        <f t="shared" si="81"/>
        <v>0</v>
      </c>
      <c r="AD175" s="76">
        <f t="shared" si="74"/>
        <v>0</v>
      </c>
      <c r="AE175" s="76">
        <f t="shared" si="81"/>
        <v>0.16263449669583624</v>
      </c>
      <c r="AF175" s="76">
        <f t="shared" si="81"/>
        <v>4.8790349008750872E-2</v>
      </c>
      <c r="AG175" s="76">
        <f t="shared" si="81"/>
        <v>0.61801108744417765</v>
      </c>
      <c r="AH175" s="76">
        <f t="shared" si="81"/>
        <v>2.1142484570458713</v>
      </c>
      <c r="AI175" s="76">
        <f t="shared" si="81"/>
        <v>4.0170720683871557E-2</v>
      </c>
      <c r="AJ175" s="698">
        <f t="shared" si="81"/>
        <v>1.0083338795141847</v>
      </c>
      <c r="AK175" s="76">
        <f t="shared" si="76"/>
        <v>0</v>
      </c>
      <c r="AL175" s="76">
        <f t="shared" si="76"/>
        <v>0.29274209405250523</v>
      </c>
      <c r="AM175" s="76">
        <f t="shared" si="76"/>
        <v>5.6922073843542684E-2</v>
      </c>
      <c r="AN175" s="76">
        <f t="shared" si="76"/>
        <v>1.8377698126629496</v>
      </c>
      <c r="AO175" s="76">
        <f t="shared" si="76"/>
        <v>0</v>
      </c>
      <c r="AP175" s="76">
        <f t="shared" si="76"/>
        <v>0</v>
      </c>
      <c r="AQ175" s="698">
        <f t="shared" si="76"/>
        <v>0.50416693975709237</v>
      </c>
      <c r="AR175" s="76">
        <f t="shared" si="76"/>
        <v>0.33014802829254758</v>
      </c>
      <c r="AS175" s="76">
        <f t="shared" si="76"/>
        <v>0</v>
      </c>
      <c r="AT175" s="76">
        <f t="shared" si="76"/>
        <v>0</v>
      </c>
      <c r="AU175" s="76">
        <f t="shared" si="76"/>
        <v>0</v>
      </c>
      <c r="AV175" s="76">
        <f t="shared" si="76"/>
        <v>8.131724834791812E-2</v>
      </c>
      <c r="AW175" s="76">
        <f t="shared" si="76"/>
        <v>0</v>
      </c>
      <c r="AX175" s="76">
        <f t="shared" si="76"/>
        <v>0</v>
      </c>
      <c r="AY175" s="76">
        <f t="shared" si="76"/>
        <v>0</v>
      </c>
      <c r="AZ175" s="76">
        <f t="shared" si="76"/>
        <v>0</v>
      </c>
      <c r="BA175" s="76">
        <f t="shared" si="77"/>
        <v>0</v>
      </c>
      <c r="BB175" s="76">
        <f t="shared" si="77"/>
        <v>0.33990609809429773</v>
      </c>
    </row>
    <row r="176" spans="1:54">
      <c r="A176" s="102">
        <f t="shared" si="55"/>
        <v>42955</v>
      </c>
      <c r="B176" s="106">
        <f t="shared" ref="B176:B239" si="82">SUM(C176:BB176)</f>
        <v>20.093752281965276</v>
      </c>
      <c r="C176" s="76">
        <f t="shared" si="71"/>
        <v>0.13905249467493999</v>
      </c>
      <c r="D176" s="76">
        <f t="shared" si="78"/>
        <v>0.35779589273083973</v>
      </c>
      <c r="E176" s="76">
        <f t="shared" si="71"/>
        <v>0.35779589273083973</v>
      </c>
      <c r="F176" s="76">
        <f t="shared" si="71"/>
        <v>0.35779589273083973</v>
      </c>
      <c r="G176" s="76">
        <f t="shared" si="71"/>
        <v>0.35779589273083973</v>
      </c>
      <c r="H176" s="76">
        <f t="shared" si="71"/>
        <v>0</v>
      </c>
      <c r="I176" s="76">
        <f t="shared" si="71"/>
        <v>0</v>
      </c>
      <c r="J176" s="76">
        <f t="shared" si="71"/>
        <v>4.0658624173959064</v>
      </c>
      <c r="K176" s="76">
        <f t="shared" si="71"/>
        <v>1.0620032634238106E-2</v>
      </c>
      <c r="L176" s="76">
        <f t="shared" si="71"/>
        <v>0</v>
      </c>
      <c r="M176" s="76">
        <f t="shared" si="71"/>
        <v>3.936454148375029</v>
      </c>
      <c r="N176" s="76">
        <f t="shared" si="71"/>
        <v>0.19516139603500349</v>
      </c>
      <c r="O176" s="76">
        <f t="shared" si="79"/>
        <v>0.27647864438292158</v>
      </c>
      <c r="P176" s="76">
        <f t="shared" si="79"/>
        <v>0.21142484570458711</v>
      </c>
      <c r="Q176" s="76">
        <f t="shared" si="72"/>
        <v>0.26102836719681716</v>
      </c>
      <c r="R176" s="76">
        <f t="shared" si="71"/>
        <v>0.26184153968029633</v>
      </c>
      <c r="S176" s="76">
        <f t="shared" si="71"/>
        <v>0.81317248347918125</v>
      </c>
      <c r="T176" s="76">
        <f t="shared" si="71"/>
        <v>1.0571242285229357E-2</v>
      </c>
      <c r="U176" s="76">
        <f t="shared" si="71"/>
        <v>0</v>
      </c>
      <c r="V176" s="76">
        <f t="shared" si="71"/>
        <v>0</v>
      </c>
      <c r="W176" s="76">
        <f t="shared" si="73"/>
        <v>0.77414020427218044</v>
      </c>
      <c r="X176" s="76">
        <f t="shared" si="71"/>
        <v>8.5383110765314033E-2</v>
      </c>
      <c r="Y176" s="76">
        <f t="shared" si="71"/>
        <v>0.10164656043489766</v>
      </c>
      <c r="Z176" s="76">
        <f t="shared" si="71"/>
        <v>0</v>
      </c>
      <c r="AA176" s="76">
        <f t="shared" si="71"/>
        <v>8.4569938281834858E-2</v>
      </c>
      <c r="AB176" s="76">
        <f t="shared" si="80"/>
        <v>0</v>
      </c>
      <c r="AC176" s="76">
        <f t="shared" si="81"/>
        <v>0</v>
      </c>
      <c r="AD176" s="76">
        <f t="shared" si="74"/>
        <v>0</v>
      </c>
      <c r="AE176" s="76">
        <f t="shared" si="81"/>
        <v>0.16263449669583624</v>
      </c>
      <c r="AF176" s="76">
        <f t="shared" si="81"/>
        <v>4.8790349008750872E-2</v>
      </c>
      <c r="AG176" s="76">
        <f t="shared" si="81"/>
        <v>0.61801108744417765</v>
      </c>
      <c r="AH176" s="76">
        <f t="shared" si="81"/>
        <v>2.1142484570458713</v>
      </c>
      <c r="AI176" s="76">
        <f t="shared" si="81"/>
        <v>4.0170720683871557E-2</v>
      </c>
      <c r="AJ176" s="698">
        <f t="shared" si="81"/>
        <v>1.0083338795141847</v>
      </c>
      <c r="AK176" s="76">
        <f t="shared" si="76"/>
        <v>0</v>
      </c>
      <c r="AL176" s="76">
        <f t="shared" si="76"/>
        <v>0.29274209405250523</v>
      </c>
      <c r="AM176" s="76">
        <f t="shared" si="76"/>
        <v>5.6922073843542684E-2</v>
      </c>
      <c r="AN176" s="76">
        <f t="shared" si="76"/>
        <v>1.8377698126629496</v>
      </c>
      <c r="AO176" s="76">
        <f t="shared" si="76"/>
        <v>0</v>
      </c>
      <c r="AP176" s="76">
        <f t="shared" si="76"/>
        <v>0</v>
      </c>
      <c r="AQ176" s="698">
        <f t="shared" si="76"/>
        <v>0.50416693975709237</v>
      </c>
      <c r="AR176" s="76">
        <f t="shared" si="76"/>
        <v>0.33014802829254758</v>
      </c>
      <c r="AS176" s="76">
        <f t="shared" si="76"/>
        <v>0</v>
      </c>
      <c r="AT176" s="76">
        <f t="shared" si="76"/>
        <v>0</v>
      </c>
      <c r="AU176" s="76">
        <f t="shared" si="76"/>
        <v>0</v>
      </c>
      <c r="AV176" s="76">
        <f t="shared" si="76"/>
        <v>8.131724834791812E-2</v>
      </c>
      <c r="AW176" s="76">
        <f t="shared" si="76"/>
        <v>0</v>
      </c>
      <c r="AX176" s="76">
        <f t="shared" si="76"/>
        <v>0</v>
      </c>
      <c r="AY176" s="76">
        <f t="shared" si="76"/>
        <v>0</v>
      </c>
      <c r="AZ176" s="76">
        <f t="shared" si="76"/>
        <v>0</v>
      </c>
      <c r="BA176" s="76">
        <f t="shared" si="77"/>
        <v>0</v>
      </c>
      <c r="BB176" s="76">
        <f t="shared" si="77"/>
        <v>0.33990609809429773</v>
      </c>
    </row>
    <row r="177" spans="1:54">
      <c r="A177" s="102">
        <f t="shared" si="55"/>
        <v>42956</v>
      </c>
      <c r="B177" s="106">
        <f t="shared" si="82"/>
        <v>20.093752281965276</v>
      </c>
      <c r="C177" s="76">
        <f t="shared" si="71"/>
        <v>0.13905249467493999</v>
      </c>
      <c r="D177" s="76">
        <f t="shared" si="78"/>
        <v>0.35779589273083973</v>
      </c>
      <c r="E177" s="76">
        <f t="shared" si="71"/>
        <v>0.35779589273083973</v>
      </c>
      <c r="F177" s="76">
        <f t="shared" si="71"/>
        <v>0.35779589273083973</v>
      </c>
      <c r="G177" s="76">
        <f t="shared" si="71"/>
        <v>0.35779589273083973</v>
      </c>
      <c r="H177" s="76">
        <f t="shared" si="71"/>
        <v>0</v>
      </c>
      <c r="I177" s="76">
        <f t="shared" si="71"/>
        <v>0</v>
      </c>
      <c r="J177" s="76">
        <f t="shared" si="71"/>
        <v>4.0658624173959064</v>
      </c>
      <c r="K177" s="76">
        <f t="shared" si="71"/>
        <v>1.0620032634238106E-2</v>
      </c>
      <c r="L177" s="76">
        <f t="shared" si="71"/>
        <v>0</v>
      </c>
      <c r="M177" s="76">
        <f t="shared" si="71"/>
        <v>3.936454148375029</v>
      </c>
      <c r="N177" s="76">
        <f t="shared" si="71"/>
        <v>0.19516139603500349</v>
      </c>
      <c r="O177" s="76">
        <f t="shared" si="79"/>
        <v>0.27647864438292158</v>
      </c>
      <c r="P177" s="76">
        <f t="shared" si="79"/>
        <v>0.21142484570458711</v>
      </c>
      <c r="Q177" s="76">
        <f t="shared" si="72"/>
        <v>0.26102836719681716</v>
      </c>
      <c r="R177" s="76">
        <f t="shared" si="71"/>
        <v>0.26184153968029633</v>
      </c>
      <c r="S177" s="76">
        <f t="shared" si="71"/>
        <v>0.81317248347918125</v>
      </c>
      <c r="T177" s="76">
        <f t="shared" si="71"/>
        <v>1.0571242285229357E-2</v>
      </c>
      <c r="U177" s="76">
        <f t="shared" si="71"/>
        <v>0</v>
      </c>
      <c r="V177" s="76">
        <f t="shared" si="71"/>
        <v>0</v>
      </c>
      <c r="W177" s="76">
        <f t="shared" si="73"/>
        <v>0.77414020427218044</v>
      </c>
      <c r="X177" s="76">
        <f t="shared" si="71"/>
        <v>8.5383110765314033E-2</v>
      </c>
      <c r="Y177" s="76">
        <f t="shared" si="71"/>
        <v>0.10164656043489766</v>
      </c>
      <c r="Z177" s="76">
        <f t="shared" si="71"/>
        <v>0</v>
      </c>
      <c r="AA177" s="76">
        <f t="shared" si="71"/>
        <v>8.4569938281834858E-2</v>
      </c>
      <c r="AB177" s="76">
        <f t="shared" si="80"/>
        <v>0</v>
      </c>
      <c r="AC177" s="76">
        <f t="shared" si="81"/>
        <v>0</v>
      </c>
      <c r="AD177" s="76">
        <f t="shared" si="74"/>
        <v>0</v>
      </c>
      <c r="AE177" s="76">
        <f t="shared" si="81"/>
        <v>0.16263449669583624</v>
      </c>
      <c r="AF177" s="76">
        <f t="shared" si="81"/>
        <v>4.8790349008750872E-2</v>
      </c>
      <c r="AG177" s="76">
        <f t="shared" si="81"/>
        <v>0.61801108744417765</v>
      </c>
      <c r="AH177" s="76">
        <f t="shared" si="81"/>
        <v>2.1142484570458713</v>
      </c>
      <c r="AI177" s="76">
        <f t="shared" si="81"/>
        <v>4.0170720683871557E-2</v>
      </c>
      <c r="AJ177" s="698">
        <f t="shared" si="81"/>
        <v>1.0083338795141847</v>
      </c>
      <c r="AK177" s="76">
        <f t="shared" si="76"/>
        <v>0</v>
      </c>
      <c r="AL177" s="76">
        <f t="shared" si="76"/>
        <v>0.29274209405250523</v>
      </c>
      <c r="AM177" s="76">
        <f t="shared" si="76"/>
        <v>5.6922073843542684E-2</v>
      </c>
      <c r="AN177" s="76">
        <f t="shared" si="76"/>
        <v>1.8377698126629496</v>
      </c>
      <c r="AO177" s="76">
        <f t="shared" si="76"/>
        <v>0</v>
      </c>
      <c r="AP177" s="76">
        <f t="shared" si="76"/>
        <v>0</v>
      </c>
      <c r="AQ177" s="698">
        <f t="shared" si="76"/>
        <v>0.50416693975709237</v>
      </c>
      <c r="AR177" s="76">
        <f t="shared" si="76"/>
        <v>0.33014802829254758</v>
      </c>
      <c r="AS177" s="76">
        <f t="shared" si="76"/>
        <v>0</v>
      </c>
      <c r="AT177" s="76">
        <f t="shared" si="76"/>
        <v>0</v>
      </c>
      <c r="AU177" s="76">
        <f t="shared" si="76"/>
        <v>0</v>
      </c>
      <c r="AV177" s="76">
        <f t="shared" si="76"/>
        <v>8.131724834791812E-2</v>
      </c>
      <c r="AW177" s="76">
        <f t="shared" si="76"/>
        <v>0</v>
      </c>
      <c r="AX177" s="76">
        <f t="shared" si="76"/>
        <v>0</v>
      </c>
      <c r="AY177" s="76">
        <f t="shared" si="76"/>
        <v>0</v>
      </c>
      <c r="AZ177" s="76">
        <f t="shared" si="76"/>
        <v>0</v>
      </c>
      <c r="BA177" s="76">
        <f t="shared" si="77"/>
        <v>0</v>
      </c>
      <c r="BB177" s="76">
        <f t="shared" si="77"/>
        <v>0.33990609809429773</v>
      </c>
    </row>
    <row r="178" spans="1:54">
      <c r="A178" s="102">
        <f t="shared" si="55"/>
        <v>42957</v>
      </c>
      <c r="B178" s="106">
        <f t="shared" si="82"/>
        <v>20.093752281965276</v>
      </c>
      <c r="C178" s="76">
        <f t="shared" si="71"/>
        <v>0.13905249467493999</v>
      </c>
      <c r="D178" s="76">
        <f t="shared" si="78"/>
        <v>0.35779589273083973</v>
      </c>
      <c r="E178" s="76">
        <f t="shared" si="71"/>
        <v>0.35779589273083973</v>
      </c>
      <c r="F178" s="76">
        <f t="shared" si="71"/>
        <v>0.35779589273083973</v>
      </c>
      <c r="G178" s="76">
        <f t="shared" si="71"/>
        <v>0.35779589273083973</v>
      </c>
      <c r="H178" s="76">
        <f t="shared" si="71"/>
        <v>0</v>
      </c>
      <c r="I178" s="76">
        <f t="shared" si="71"/>
        <v>0</v>
      </c>
      <c r="J178" s="76">
        <f t="shared" si="71"/>
        <v>4.0658624173959064</v>
      </c>
      <c r="K178" s="76">
        <f t="shared" si="71"/>
        <v>1.0620032634238106E-2</v>
      </c>
      <c r="L178" s="76">
        <f t="shared" si="71"/>
        <v>0</v>
      </c>
      <c r="M178" s="76">
        <f t="shared" si="71"/>
        <v>3.936454148375029</v>
      </c>
      <c r="N178" s="76">
        <f t="shared" si="71"/>
        <v>0.19516139603500349</v>
      </c>
      <c r="O178" s="76">
        <f t="shared" si="79"/>
        <v>0.27647864438292158</v>
      </c>
      <c r="P178" s="76">
        <f t="shared" si="79"/>
        <v>0.21142484570458711</v>
      </c>
      <c r="Q178" s="76">
        <f t="shared" si="72"/>
        <v>0.26102836719681716</v>
      </c>
      <c r="R178" s="76">
        <f t="shared" si="71"/>
        <v>0.26184153968029633</v>
      </c>
      <c r="S178" s="76">
        <f t="shared" si="71"/>
        <v>0.81317248347918125</v>
      </c>
      <c r="T178" s="76">
        <f t="shared" si="71"/>
        <v>1.0571242285229357E-2</v>
      </c>
      <c r="U178" s="76">
        <f t="shared" si="71"/>
        <v>0</v>
      </c>
      <c r="V178" s="76">
        <f t="shared" si="71"/>
        <v>0</v>
      </c>
      <c r="W178" s="76">
        <f t="shared" si="73"/>
        <v>0.77414020427218044</v>
      </c>
      <c r="X178" s="76">
        <f t="shared" si="71"/>
        <v>8.5383110765314033E-2</v>
      </c>
      <c r="Y178" s="76">
        <f t="shared" si="71"/>
        <v>0.10164656043489766</v>
      </c>
      <c r="Z178" s="76">
        <f t="shared" si="71"/>
        <v>0</v>
      </c>
      <c r="AA178" s="76">
        <f t="shared" si="71"/>
        <v>8.4569938281834858E-2</v>
      </c>
      <c r="AB178" s="76">
        <f t="shared" si="80"/>
        <v>0</v>
      </c>
      <c r="AC178" s="76">
        <f t="shared" si="81"/>
        <v>0</v>
      </c>
      <c r="AD178" s="76">
        <f t="shared" si="74"/>
        <v>0</v>
      </c>
      <c r="AE178" s="76">
        <f t="shared" si="81"/>
        <v>0.16263449669583624</v>
      </c>
      <c r="AF178" s="76">
        <f t="shared" si="81"/>
        <v>4.8790349008750872E-2</v>
      </c>
      <c r="AG178" s="76">
        <f t="shared" si="81"/>
        <v>0.61801108744417765</v>
      </c>
      <c r="AH178" s="76">
        <f t="shared" si="81"/>
        <v>2.1142484570458713</v>
      </c>
      <c r="AI178" s="76">
        <f t="shared" si="81"/>
        <v>4.0170720683871557E-2</v>
      </c>
      <c r="AJ178" s="698">
        <f t="shared" si="81"/>
        <v>1.0083338795141847</v>
      </c>
      <c r="AK178" s="76">
        <f t="shared" si="76"/>
        <v>0</v>
      </c>
      <c r="AL178" s="76">
        <f t="shared" si="76"/>
        <v>0.29274209405250523</v>
      </c>
      <c r="AM178" s="76">
        <f t="shared" si="76"/>
        <v>5.6922073843542684E-2</v>
      </c>
      <c r="AN178" s="76">
        <f t="shared" si="76"/>
        <v>1.8377698126629496</v>
      </c>
      <c r="AO178" s="76">
        <f t="shared" si="76"/>
        <v>0</v>
      </c>
      <c r="AP178" s="76">
        <f t="shared" si="76"/>
        <v>0</v>
      </c>
      <c r="AQ178" s="698">
        <f t="shared" si="76"/>
        <v>0.50416693975709237</v>
      </c>
      <c r="AR178" s="76">
        <f t="shared" si="76"/>
        <v>0.33014802829254758</v>
      </c>
      <c r="AS178" s="76">
        <f t="shared" si="76"/>
        <v>0</v>
      </c>
      <c r="AT178" s="76">
        <f t="shared" si="76"/>
        <v>0</v>
      </c>
      <c r="AU178" s="76">
        <f t="shared" si="76"/>
        <v>0</v>
      </c>
      <c r="AV178" s="76">
        <f t="shared" si="76"/>
        <v>8.131724834791812E-2</v>
      </c>
      <c r="AW178" s="76">
        <f t="shared" si="76"/>
        <v>0</v>
      </c>
      <c r="AX178" s="76">
        <f t="shared" si="76"/>
        <v>0</v>
      </c>
      <c r="AY178" s="76">
        <f t="shared" si="76"/>
        <v>0</v>
      </c>
      <c r="AZ178" s="76">
        <f t="shared" si="76"/>
        <v>0</v>
      </c>
      <c r="BA178" s="76">
        <f t="shared" si="77"/>
        <v>0</v>
      </c>
      <c r="BB178" s="76">
        <f t="shared" si="77"/>
        <v>0.33990609809429773</v>
      </c>
    </row>
    <row r="179" spans="1:54">
      <c r="A179" s="102">
        <f t="shared" si="55"/>
        <v>42958</v>
      </c>
      <c r="B179" s="106">
        <f t="shared" si="82"/>
        <v>20.093752281965276</v>
      </c>
      <c r="C179" s="76">
        <f t="shared" si="71"/>
        <v>0.13905249467493999</v>
      </c>
      <c r="D179" s="76">
        <f t="shared" si="78"/>
        <v>0.35779589273083973</v>
      </c>
      <c r="E179" s="76">
        <f t="shared" si="71"/>
        <v>0.35779589273083973</v>
      </c>
      <c r="F179" s="76">
        <f t="shared" si="71"/>
        <v>0.35779589273083973</v>
      </c>
      <c r="G179" s="76">
        <f t="shared" si="71"/>
        <v>0.35779589273083973</v>
      </c>
      <c r="H179" s="76">
        <f t="shared" si="71"/>
        <v>0</v>
      </c>
      <c r="I179" s="76">
        <f t="shared" si="71"/>
        <v>0</v>
      </c>
      <c r="J179" s="76">
        <f t="shared" si="71"/>
        <v>4.0658624173959064</v>
      </c>
      <c r="K179" s="76">
        <f t="shared" si="71"/>
        <v>1.0620032634238106E-2</v>
      </c>
      <c r="L179" s="76">
        <f t="shared" si="71"/>
        <v>0</v>
      </c>
      <c r="M179" s="76">
        <f t="shared" si="71"/>
        <v>3.936454148375029</v>
      </c>
      <c r="N179" s="76">
        <f t="shared" si="71"/>
        <v>0.19516139603500349</v>
      </c>
      <c r="O179" s="76">
        <f t="shared" si="79"/>
        <v>0.27647864438292158</v>
      </c>
      <c r="P179" s="76">
        <f t="shared" si="79"/>
        <v>0.21142484570458711</v>
      </c>
      <c r="Q179" s="76">
        <f t="shared" si="72"/>
        <v>0.26102836719681716</v>
      </c>
      <c r="R179" s="76">
        <f t="shared" si="71"/>
        <v>0.26184153968029633</v>
      </c>
      <c r="S179" s="76">
        <f t="shared" si="71"/>
        <v>0.81317248347918125</v>
      </c>
      <c r="T179" s="76">
        <f t="shared" si="71"/>
        <v>1.0571242285229357E-2</v>
      </c>
      <c r="U179" s="76">
        <f t="shared" si="71"/>
        <v>0</v>
      </c>
      <c r="V179" s="76">
        <f t="shared" si="71"/>
        <v>0</v>
      </c>
      <c r="W179" s="76">
        <f t="shared" si="73"/>
        <v>0.77414020427218044</v>
      </c>
      <c r="X179" s="76">
        <f t="shared" si="71"/>
        <v>8.5383110765314033E-2</v>
      </c>
      <c r="Y179" s="76">
        <f t="shared" si="71"/>
        <v>0.10164656043489766</v>
      </c>
      <c r="Z179" s="76">
        <f t="shared" si="71"/>
        <v>0</v>
      </c>
      <c r="AA179" s="76">
        <f t="shared" si="71"/>
        <v>8.4569938281834858E-2</v>
      </c>
      <c r="AB179" s="76">
        <f t="shared" si="80"/>
        <v>0</v>
      </c>
      <c r="AC179" s="76">
        <f t="shared" si="81"/>
        <v>0</v>
      </c>
      <c r="AD179" s="76">
        <f t="shared" si="74"/>
        <v>0</v>
      </c>
      <c r="AE179" s="76">
        <f t="shared" si="81"/>
        <v>0.16263449669583624</v>
      </c>
      <c r="AF179" s="76">
        <f t="shared" si="81"/>
        <v>4.8790349008750872E-2</v>
      </c>
      <c r="AG179" s="76">
        <f t="shared" si="81"/>
        <v>0.61801108744417765</v>
      </c>
      <c r="AH179" s="76">
        <f t="shared" si="81"/>
        <v>2.1142484570458713</v>
      </c>
      <c r="AI179" s="76">
        <f t="shared" si="81"/>
        <v>4.0170720683871557E-2</v>
      </c>
      <c r="AJ179" s="698">
        <f t="shared" si="81"/>
        <v>1.0083338795141847</v>
      </c>
      <c r="AK179" s="76">
        <f t="shared" si="76"/>
        <v>0</v>
      </c>
      <c r="AL179" s="76">
        <f t="shared" si="76"/>
        <v>0.29274209405250523</v>
      </c>
      <c r="AM179" s="76">
        <f t="shared" si="76"/>
        <v>5.6922073843542684E-2</v>
      </c>
      <c r="AN179" s="76">
        <f t="shared" si="76"/>
        <v>1.8377698126629496</v>
      </c>
      <c r="AO179" s="76">
        <f t="shared" si="76"/>
        <v>0</v>
      </c>
      <c r="AP179" s="76">
        <f t="shared" si="76"/>
        <v>0</v>
      </c>
      <c r="AQ179" s="698">
        <f t="shared" si="76"/>
        <v>0.50416693975709237</v>
      </c>
      <c r="AR179" s="76">
        <f t="shared" si="76"/>
        <v>0.33014802829254758</v>
      </c>
      <c r="AS179" s="76">
        <f t="shared" si="76"/>
        <v>0</v>
      </c>
      <c r="AT179" s="76">
        <f t="shared" si="76"/>
        <v>0</v>
      </c>
      <c r="AU179" s="76">
        <f t="shared" si="76"/>
        <v>0</v>
      </c>
      <c r="AV179" s="76">
        <f t="shared" si="76"/>
        <v>8.131724834791812E-2</v>
      </c>
      <c r="AW179" s="76">
        <f t="shared" si="76"/>
        <v>0</v>
      </c>
      <c r="AX179" s="76">
        <f t="shared" si="76"/>
        <v>0</v>
      </c>
      <c r="AY179" s="76">
        <f t="shared" si="76"/>
        <v>0</v>
      </c>
      <c r="AZ179" s="76">
        <f t="shared" si="76"/>
        <v>0</v>
      </c>
      <c r="BA179" s="76">
        <f t="shared" si="77"/>
        <v>0</v>
      </c>
      <c r="BB179" s="76">
        <f t="shared" si="77"/>
        <v>0.33990609809429773</v>
      </c>
    </row>
    <row r="180" spans="1:54">
      <c r="A180" s="102">
        <f t="shared" si="55"/>
        <v>42959</v>
      </c>
      <c r="B180" s="106">
        <f t="shared" si="82"/>
        <v>20.093752281965276</v>
      </c>
      <c r="C180" s="76">
        <f t="shared" si="71"/>
        <v>0.13905249467493999</v>
      </c>
      <c r="D180" s="76">
        <f t="shared" si="78"/>
        <v>0.35779589273083973</v>
      </c>
      <c r="E180" s="76">
        <f t="shared" si="71"/>
        <v>0.35779589273083973</v>
      </c>
      <c r="F180" s="76">
        <f t="shared" si="71"/>
        <v>0.35779589273083973</v>
      </c>
      <c r="G180" s="76">
        <f t="shared" si="71"/>
        <v>0.35779589273083973</v>
      </c>
      <c r="H180" s="76">
        <f t="shared" si="71"/>
        <v>0</v>
      </c>
      <c r="I180" s="76">
        <f t="shared" si="71"/>
        <v>0</v>
      </c>
      <c r="J180" s="76">
        <f t="shared" si="71"/>
        <v>4.0658624173959064</v>
      </c>
      <c r="K180" s="76">
        <f t="shared" si="71"/>
        <v>1.0620032634238106E-2</v>
      </c>
      <c r="L180" s="76">
        <f t="shared" si="71"/>
        <v>0</v>
      </c>
      <c r="M180" s="76">
        <f t="shared" si="71"/>
        <v>3.936454148375029</v>
      </c>
      <c r="N180" s="76">
        <f t="shared" si="71"/>
        <v>0.19516139603500349</v>
      </c>
      <c r="O180" s="76">
        <f t="shared" si="79"/>
        <v>0.27647864438292158</v>
      </c>
      <c r="P180" s="76">
        <f t="shared" si="79"/>
        <v>0.21142484570458711</v>
      </c>
      <c r="Q180" s="76">
        <f t="shared" si="72"/>
        <v>0.26102836719681716</v>
      </c>
      <c r="R180" s="76">
        <f t="shared" si="71"/>
        <v>0.26184153968029633</v>
      </c>
      <c r="S180" s="76">
        <f t="shared" si="71"/>
        <v>0.81317248347918125</v>
      </c>
      <c r="T180" s="76">
        <f t="shared" si="71"/>
        <v>1.0571242285229357E-2</v>
      </c>
      <c r="U180" s="76">
        <f t="shared" si="71"/>
        <v>0</v>
      </c>
      <c r="V180" s="76">
        <f t="shared" si="71"/>
        <v>0</v>
      </c>
      <c r="W180" s="76">
        <f t="shared" si="73"/>
        <v>0.77414020427218044</v>
      </c>
      <c r="X180" s="76">
        <f t="shared" si="71"/>
        <v>8.5383110765314033E-2</v>
      </c>
      <c r="Y180" s="76">
        <f t="shared" si="71"/>
        <v>0.10164656043489766</v>
      </c>
      <c r="Z180" s="76">
        <f t="shared" si="71"/>
        <v>0</v>
      </c>
      <c r="AA180" s="76">
        <f t="shared" si="71"/>
        <v>8.4569938281834858E-2</v>
      </c>
      <c r="AB180" s="76">
        <f t="shared" si="80"/>
        <v>0</v>
      </c>
      <c r="AC180" s="76">
        <f t="shared" si="81"/>
        <v>0</v>
      </c>
      <c r="AD180" s="76">
        <f t="shared" si="74"/>
        <v>0</v>
      </c>
      <c r="AE180" s="76">
        <f t="shared" si="81"/>
        <v>0.16263449669583624</v>
      </c>
      <c r="AF180" s="76">
        <f t="shared" si="81"/>
        <v>4.8790349008750872E-2</v>
      </c>
      <c r="AG180" s="76">
        <f t="shared" si="81"/>
        <v>0.61801108744417765</v>
      </c>
      <c r="AH180" s="76">
        <f t="shared" si="81"/>
        <v>2.1142484570458713</v>
      </c>
      <c r="AI180" s="76">
        <f t="shared" si="81"/>
        <v>4.0170720683871557E-2</v>
      </c>
      <c r="AJ180" s="698">
        <f t="shared" si="81"/>
        <v>1.0083338795141847</v>
      </c>
      <c r="AK180" s="76">
        <f t="shared" si="76"/>
        <v>0</v>
      </c>
      <c r="AL180" s="76">
        <f t="shared" si="76"/>
        <v>0.29274209405250523</v>
      </c>
      <c r="AM180" s="76">
        <f t="shared" si="76"/>
        <v>5.6922073843542684E-2</v>
      </c>
      <c r="AN180" s="76">
        <f t="shared" si="76"/>
        <v>1.8377698126629496</v>
      </c>
      <c r="AO180" s="76">
        <f t="shared" si="76"/>
        <v>0</v>
      </c>
      <c r="AP180" s="76">
        <f t="shared" si="76"/>
        <v>0</v>
      </c>
      <c r="AQ180" s="698">
        <f t="shared" si="76"/>
        <v>0.50416693975709237</v>
      </c>
      <c r="AR180" s="76">
        <f t="shared" si="76"/>
        <v>0.33014802829254758</v>
      </c>
      <c r="AS180" s="76">
        <f t="shared" si="76"/>
        <v>0</v>
      </c>
      <c r="AT180" s="76">
        <f t="shared" si="76"/>
        <v>0</v>
      </c>
      <c r="AU180" s="76">
        <f t="shared" si="76"/>
        <v>0</v>
      </c>
      <c r="AV180" s="76">
        <f t="shared" si="76"/>
        <v>8.131724834791812E-2</v>
      </c>
      <c r="AW180" s="76">
        <f t="shared" si="76"/>
        <v>0</v>
      </c>
      <c r="AX180" s="76">
        <f t="shared" si="76"/>
        <v>0</v>
      </c>
      <c r="AY180" s="76">
        <f t="shared" si="76"/>
        <v>0</v>
      </c>
      <c r="AZ180" s="76">
        <f t="shared" si="76"/>
        <v>0</v>
      </c>
      <c r="BA180" s="76">
        <f t="shared" si="77"/>
        <v>0</v>
      </c>
      <c r="BB180" s="76">
        <f t="shared" si="77"/>
        <v>0.33990609809429773</v>
      </c>
    </row>
    <row r="181" spans="1:54">
      <c r="A181" s="102">
        <f t="shared" si="55"/>
        <v>42960</v>
      </c>
      <c r="B181" s="106">
        <f t="shared" si="82"/>
        <v>20.093752281965276</v>
      </c>
      <c r="C181" s="76">
        <f t="shared" si="71"/>
        <v>0.13905249467493999</v>
      </c>
      <c r="D181" s="76">
        <f t="shared" si="78"/>
        <v>0.35779589273083973</v>
      </c>
      <c r="E181" s="76">
        <f t="shared" si="71"/>
        <v>0.35779589273083973</v>
      </c>
      <c r="F181" s="76">
        <f t="shared" si="71"/>
        <v>0.35779589273083973</v>
      </c>
      <c r="G181" s="76">
        <f t="shared" si="71"/>
        <v>0.35779589273083973</v>
      </c>
      <c r="H181" s="76">
        <f t="shared" si="71"/>
        <v>0</v>
      </c>
      <c r="I181" s="76">
        <f t="shared" si="71"/>
        <v>0</v>
      </c>
      <c r="J181" s="76">
        <f t="shared" si="71"/>
        <v>4.0658624173959064</v>
      </c>
      <c r="K181" s="76">
        <f t="shared" si="71"/>
        <v>1.0620032634238106E-2</v>
      </c>
      <c r="L181" s="76">
        <f t="shared" si="71"/>
        <v>0</v>
      </c>
      <c r="M181" s="76">
        <f t="shared" si="71"/>
        <v>3.936454148375029</v>
      </c>
      <c r="N181" s="76">
        <f t="shared" si="71"/>
        <v>0.19516139603500349</v>
      </c>
      <c r="O181" s="76">
        <f t="shared" si="79"/>
        <v>0.27647864438292158</v>
      </c>
      <c r="P181" s="76">
        <f t="shared" si="79"/>
        <v>0.21142484570458711</v>
      </c>
      <c r="Q181" s="76">
        <f t="shared" si="72"/>
        <v>0.26102836719681716</v>
      </c>
      <c r="R181" s="76">
        <f t="shared" si="71"/>
        <v>0.26184153968029633</v>
      </c>
      <c r="S181" s="76">
        <f t="shared" si="71"/>
        <v>0.81317248347918125</v>
      </c>
      <c r="T181" s="76">
        <f t="shared" si="71"/>
        <v>1.0571242285229357E-2</v>
      </c>
      <c r="U181" s="76">
        <f t="shared" si="71"/>
        <v>0</v>
      </c>
      <c r="V181" s="76">
        <f t="shared" ref="C181:AA194" si="83">V$28/1.98347/31</f>
        <v>0</v>
      </c>
      <c r="W181" s="76">
        <f t="shared" si="73"/>
        <v>0.77414020427218044</v>
      </c>
      <c r="X181" s="76">
        <f t="shared" si="83"/>
        <v>8.5383110765314033E-2</v>
      </c>
      <c r="Y181" s="76">
        <f t="shared" si="83"/>
        <v>0.10164656043489766</v>
      </c>
      <c r="Z181" s="76">
        <f t="shared" si="83"/>
        <v>0</v>
      </c>
      <c r="AA181" s="76">
        <f t="shared" si="83"/>
        <v>8.4569938281834858E-2</v>
      </c>
      <c r="AB181" s="76">
        <f t="shared" si="80"/>
        <v>0</v>
      </c>
      <c r="AC181" s="76">
        <f t="shared" si="81"/>
        <v>0</v>
      </c>
      <c r="AD181" s="76">
        <f t="shared" si="74"/>
        <v>0</v>
      </c>
      <c r="AE181" s="76">
        <f t="shared" si="81"/>
        <v>0.16263449669583624</v>
      </c>
      <c r="AF181" s="76">
        <f t="shared" si="81"/>
        <v>4.8790349008750872E-2</v>
      </c>
      <c r="AG181" s="76">
        <f t="shared" si="81"/>
        <v>0.61801108744417765</v>
      </c>
      <c r="AH181" s="76">
        <f t="shared" si="81"/>
        <v>2.1142484570458713</v>
      </c>
      <c r="AI181" s="76">
        <f t="shared" si="81"/>
        <v>4.0170720683871557E-2</v>
      </c>
      <c r="AJ181" s="698">
        <f t="shared" si="81"/>
        <v>1.0083338795141847</v>
      </c>
      <c r="AK181" s="76">
        <f t="shared" si="76"/>
        <v>0</v>
      </c>
      <c r="AL181" s="76">
        <f t="shared" si="76"/>
        <v>0.29274209405250523</v>
      </c>
      <c r="AM181" s="76">
        <f t="shared" si="76"/>
        <v>5.6922073843542684E-2</v>
      </c>
      <c r="AN181" s="76">
        <f t="shared" si="76"/>
        <v>1.8377698126629496</v>
      </c>
      <c r="AO181" s="76">
        <f t="shared" si="76"/>
        <v>0</v>
      </c>
      <c r="AP181" s="76">
        <f t="shared" si="76"/>
        <v>0</v>
      </c>
      <c r="AQ181" s="698">
        <f t="shared" si="76"/>
        <v>0.50416693975709237</v>
      </c>
      <c r="AR181" s="76">
        <f t="shared" si="76"/>
        <v>0.33014802829254758</v>
      </c>
      <c r="AS181" s="76">
        <f t="shared" si="76"/>
        <v>0</v>
      </c>
      <c r="AT181" s="76">
        <f t="shared" si="76"/>
        <v>0</v>
      </c>
      <c r="AU181" s="76">
        <f t="shared" si="76"/>
        <v>0</v>
      </c>
      <c r="AV181" s="76">
        <f t="shared" si="76"/>
        <v>8.131724834791812E-2</v>
      </c>
      <c r="AW181" s="76">
        <f t="shared" si="76"/>
        <v>0</v>
      </c>
      <c r="AX181" s="76">
        <f t="shared" si="76"/>
        <v>0</v>
      </c>
      <c r="AY181" s="76">
        <f t="shared" si="76"/>
        <v>0</v>
      </c>
      <c r="AZ181" s="76">
        <f t="shared" si="76"/>
        <v>0</v>
      </c>
      <c r="BA181" s="76">
        <f t="shared" si="77"/>
        <v>0</v>
      </c>
      <c r="BB181" s="76">
        <f t="shared" si="77"/>
        <v>0.33990609809429773</v>
      </c>
    </row>
    <row r="182" spans="1:54">
      <c r="A182" s="102">
        <f t="shared" si="55"/>
        <v>42961</v>
      </c>
      <c r="B182" s="106">
        <f t="shared" si="82"/>
        <v>20.093752281965276</v>
      </c>
      <c r="C182" s="76">
        <f t="shared" si="83"/>
        <v>0.13905249467493999</v>
      </c>
      <c r="D182" s="76">
        <f t="shared" si="78"/>
        <v>0.35779589273083973</v>
      </c>
      <c r="E182" s="76">
        <f t="shared" si="83"/>
        <v>0.35779589273083973</v>
      </c>
      <c r="F182" s="76">
        <f t="shared" si="83"/>
        <v>0.35779589273083973</v>
      </c>
      <c r="G182" s="76">
        <f t="shared" si="83"/>
        <v>0.35779589273083973</v>
      </c>
      <c r="H182" s="76">
        <f t="shared" si="83"/>
        <v>0</v>
      </c>
      <c r="I182" s="76">
        <f t="shared" si="71"/>
        <v>0</v>
      </c>
      <c r="J182" s="76">
        <f t="shared" si="83"/>
        <v>4.0658624173959064</v>
      </c>
      <c r="K182" s="76">
        <f t="shared" si="83"/>
        <v>1.0620032634238106E-2</v>
      </c>
      <c r="L182" s="76">
        <f t="shared" si="83"/>
        <v>0</v>
      </c>
      <c r="M182" s="76">
        <f t="shared" si="83"/>
        <v>3.936454148375029</v>
      </c>
      <c r="N182" s="76">
        <f t="shared" si="83"/>
        <v>0.19516139603500349</v>
      </c>
      <c r="O182" s="76">
        <f t="shared" si="79"/>
        <v>0.27647864438292158</v>
      </c>
      <c r="P182" s="76">
        <f t="shared" si="79"/>
        <v>0.21142484570458711</v>
      </c>
      <c r="Q182" s="76">
        <f t="shared" si="72"/>
        <v>0.26102836719681716</v>
      </c>
      <c r="R182" s="76">
        <f t="shared" si="83"/>
        <v>0.26184153968029633</v>
      </c>
      <c r="S182" s="76">
        <f t="shared" si="83"/>
        <v>0.81317248347918125</v>
      </c>
      <c r="T182" s="76">
        <f t="shared" si="83"/>
        <v>1.0571242285229357E-2</v>
      </c>
      <c r="U182" s="76">
        <f t="shared" si="83"/>
        <v>0</v>
      </c>
      <c r="V182" s="76">
        <f t="shared" si="83"/>
        <v>0</v>
      </c>
      <c r="W182" s="76">
        <f t="shared" si="73"/>
        <v>0.77414020427218044</v>
      </c>
      <c r="X182" s="76">
        <f t="shared" si="83"/>
        <v>8.5383110765314033E-2</v>
      </c>
      <c r="Y182" s="76">
        <f t="shared" si="83"/>
        <v>0.10164656043489766</v>
      </c>
      <c r="Z182" s="76">
        <f t="shared" si="83"/>
        <v>0</v>
      </c>
      <c r="AA182" s="76">
        <f t="shared" si="83"/>
        <v>8.4569938281834858E-2</v>
      </c>
      <c r="AB182" s="76">
        <f t="shared" si="80"/>
        <v>0</v>
      </c>
      <c r="AC182" s="76">
        <f t="shared" si="81"/>
        <v>0</v>
      </c>
      <c r="AD182" s="76">
        <f t="shared" si="74"/>
        <v>0</v>
      </c>
      <c r="AE182" s="76">
        <f t="shared" si="81"/>
        <v>0.16263449669583624</v>
      </c>
      <c r="AF182" s="76">
        <f t="shared" si="81"/>
        <v>4.8790349008750872E-2</v>
      </c>
      <c r="AG182" s="76">
        <f t="shared" si="81"/>
        <v>0.61801108744417765</v>
      </c>
      <c r="AH182" s="76">
        <f t="shared" si="81"/>
        <v>2.1142484570458713</v>
      </c>
      <c r="AI182" s="76">
        <f t="shared" si="81"/>
        <v>4.0170720683871557E-2</v>
      </c>
      <c r="AJ182" s="698">
        <f t="shared" si="81"/>
        <v>1.0083338795141847</v>
      </c>
      <c r="AK182" s="76">
        <f t="shared" si="76"/>
        <v>0</v>
      </c>
      <c r="AL182" s="76">
        <f t="shared" si="76"/>
        <v>0.29274209405250523</v>
      </c>
      <c r="AM182" s="76">
        <f t="shared" si="76"/>
        <v>5.6922073843542684E-2</v>
      </c>
      <c r="AN182" s="76">
        <f t="shared" si="76"/>
        <v>1.8377698126629496</v>
      </c>
      <c r="AO182" s="76">
        <f t="shared" si="76"/>
        <v>0</v>
      </c>
      <c r="AP182" s="76">
        <f t="shared" si="76"/>
        <v>0</v>
      </c>
      <c r="AQ182" s="698">
        <f t="shared" si="76"/>
        <v>0.50416693975709237</v>
      </c>
      <c r="AR182" s="76">
        <f t="shared" si="76"/>
        <v>0.33014802829254758</v>
      </c>
      <c r="AS182" s="76">
        <f t="shared" si="76"/>
        <v>0</v>
      </c>
      <c r="AT182" s="76">
        <f t="shared" si="76"/>
        <v>0</v>
      </c>
      <c r="AU182" s="76">
        <f t="shared" si="76"/>
        <v>0</v>
      </c>
      <c r="AV182" s="76">
        <f t="shared" si="76"/>
        <v>8.131724834791812E-2</v>
      </c>
      <c r="AW182" s="76">
        <f t="shared" si="76"/>
        <v>0</v>
      </c>
      <c r="AX182" s="76">
        <f t="shared" si="76"/>
        <v>0</v>
      </c>
      <c r="AY182" s="76">
        <f t="shared" si="76"/>
        <v>0</v>
      </c>
      <c r="AZ182" s="76">
        <f t="shared" si="76"/>
        <v>0</v>
      </c>
      <c r="BA182" s="76">
        <f t="shared" si="77"/>
        <v>0</v>
      </c>
      <c r="BB182" s="76">
        <f t="shared" si="77"/>
        <v>0.33990609809429773</v>
      </c>
    </row>
    <row r="183" spans="1:54">
      <c r="A183" s="102">
        <f t="shared" si="55"/>
        <v>42962</v>
      </c>
      <c r="B183" s="106">
        <f t="shared" si="82"/>
        <v>20.093752281965276</v>
      </c>
      <c r="C183" s="76">
        <f t="shared" si="83"/>
        <v>0.13905249467493999</v>
      </c>
      <c r="D183" s="76">
        <f t="shared" si="78"/>
        <v>0.35779589273083973</v>
      </c>
      <c r="E183" s="76">
        <f t="shared" si="83"/>
        <v>0.35779589273083973</v>
      </c>
      <c r="F183" s="76">
        <f t="shared" si="83"/>
        <v>0.35779589273083973</v>
      </c>
      <c r="G183" s="76">
        <f t="shared" si="83"/>
        <v>0.35779589273083973</v>
      </c>
      <c r="H183" s="76">
        <f t="shared" si="83"/>
        <v>0</v>
      </c>
      <c r="I183" s="76">
        <f t="shared" si="83"/>
        <v>0</v>
      </c>
      <c r="J183" s="76">
        <f t="shared" si="83"/>
        <v>4.0658624173959064</v>
      </c>
      <c r="K183" s="76">
        <f t="shared" si="83"/>
        <v>1.0620032634238106E-2</v>
      </c>
      <c r="L183" s="76">
        <f t="shared" si="83"/>
        <v>0</v>
      </c>
      <c r="M183" s="76">
        <f t="shared" si="83"/>
        <v>3.936454148375029</v>
      </c>
      <c r="N183" s="76">
        <f t="shared" si="83"/>
        <v>0.19516139603500349</v>
      </c>
      <c r="O183" s="76">
        <f t="shared" si="79"/>
        <v>0.27647864438292158</v>
      </c>
      <c r="P183" s="76">
        <f t="shared" si="79"/>
        <v>0.21142484570458711</v>
      </c>
      <c r="Q183" s="76">
        <f t="shared" si="72"/>
        <v>0.26102836719681716</v>
      </c>
      <c r="R183" s="76">
        <f t="shared" si="83"/>
        <v>0.26184153968029633</v>
      </c>
      <c r="S183" s="76">
        <f t="shared" si="83"/>
        <v>0.81317248347918125</v>
      </c>
      <c r="T183" s="76">
        <f t="shared" si="83"/>
        <v>1.0571242285229357E-2</v>
      </c>
      <c r="U183" s="76">
        <f t="shared" si="83"/>
        <v>0</v>
      </c>
      <c r="V183" s="76">
        <f t="shared" si="83"/>
        <v>0</v>
      </c>
      <c r="W183" s="76">
        <f t="shared" si="73"/>
        <v>0.77414020427218044</v>
      </c>
      <c r="X183" s="76">
        <f t="shared" si="83"/>
        <v>8.5383110765314033E-2</v>
      </c>
      <c r="Y183" s="76">
        <f t="shared" si="83"/>
        <v>0.10164656043489766</v>
      </c>
      <c r="Z183" s="76">
        <f t="shared" si="83"/>
        <v>0</v>
      </c>
      <c r="AA183" s="76">
        <f t="shared" si="83"/>
        <v>8.4569938281834858E-2</v>
      </c>
      <c r="AB183" s="76">
        <f t="shared" si="80"/>
        <v>0</v>
      </c>
      <c r="AC183" s="76">
        <f t="shared" si="81"/>
        <v>0</v>
      </c>
      <c r="AD183" s="76">
        <f t="shared" si="74"/>
        <v>0</v>
      </c>
      <c r="AE183" s="76">
        <f t="shared" si="81"/>
        <v>0.16263449669583624</v>
      </c>
      <c r="AF183" s="76">
        <f t="shared" si="81"/>
        <v>4.8790349008750872E-2</v>
      </c>
      <c r="AG183" s="76">
        <f t="shared" si="81"/>
        <v>0.61801108744417765</v>
      </c>
      <c r="AH183" s="76">
        <f t="shared" si="81"/>
        <v>2.1142484570458713</v>
      </c>
      <c r="AI183" s="76">
        <f t="shared" si="81"/>
        <v>4.0170720683871557E-2</v>
      </c>
      <c r="AJ183" s="698">
        <f t="shared" si="81"/>
        <v>1.0083338795141847</v>
      </c>
      <c r="AK183" s="76">
        <f t="shared" si="76"/>
        <v>0</v>
      </c>
      <c r="AL183" s="76">
        <f t="shared" si="76"/>
        <v>0.29274209405250523</v>
      </c>
      <c r="AM183" s="76">
        <f t="shared" si="76"/>
        <v>5.6922073843542684E-2</v>
      </c>
      <c r="AN183" s="76">
        <f t="shared" si="76"/>
        <v>1.8377698126629496</v>
      </c>
      <c r="AO183" s="76">
        <f t="shared" si="76"/>
        <v>0</v>
      </c>
      <c r="AP183" s="76">
        <f t="shared" si="76"/>
        <v>0</v>
      </c>
      <c r="AQ183" s="698">
        <f t="shared" si="76"/>
        <v>0.50416693975709237</v>
      </c>
      <c r="AR183" s="76">
        <f t="shared" si="76"/>
        <v>0.33014802829254758</v>
      </c>
      <c r="AS183" s="76">
        <f t="shared" si="76"/>
        <v>0</v>
      </c>
      <c r="AT183" s="76">
        <f t="shared" si="76"/>
        <v>0</v>
      </c>
      <c r="AU183" s="76">
        <f t="shared" si="76"/>
        <v>0</v>
      </c>
      <c r="AV183" s="76">
        <f t="shared" si="76"/>
        <v>8.131724834791812E-2</v>
      </c>
      <c r="AW183" s="76">
        <f t="shared" si="76"/>
        <v>0</v>
      </c>
      <c r="AX183" s="76">
        <f t="shared" si="76"/>
        <v>0</v>
      </c>
      <c r="AY183" s="76">
        <f t="shared" si="76"/>
        <v>0</v>
      </c>
      <c r="AZ183" s="76">
        <f t="shared" si="76"/>
        <v>0</v>
      </c>
      <c r="BA183" s="76">
        <f t="shared" si="77"/>
        <v>0</v>
      </c>
      <c r="BB183" s="76">
        <f t="shared" si="77"/>
        <v>0.33990609809429773</v>
      </c>
    </row>
    <row r="184" spans="1:54">
      <c r="A184" s="102">
        <f t="shared" si="55"/>
        <v>42963</v>
      </c>
      <c r="B184" s="106">
        <f t="shared" si="82"/>
        <v>20.093752281965276</v>
      </c>
      <c r="C184" s="76">
        <f t="shared" si="83"/>
        <v>0.13905249467493999</v>
      </c>
      <c r="D184" s="76">
        <f t="shared" si="78"/>
        <v>0.35779589273083973</v>
      </c>
      <c r="E184" s="76">
        <f t="shared" si="83"/>
        <v>0.35779589273083973</v>
      </c>
      <c r="F184" s="76">
        <f t="shared" si="83"/>
        <v>0.35779589273083973</v>
      </c>
      <c r="G184" s="76">
        <f t="shared" si="83"/>
        <v>0.35779589273083973</v>
      </c>
      <c r="H184" s="76">
        <f t="shared" si="83"/>
        <v>0</v>
      </c>
      <c r="I184" s="76">
        <f t="shared" si="83"/>
        <v>0</v>
      </c>
      <c r="J184" s="76">
        <f t="shared" si="83"/>
        <v>4.0658624173959064</v>
      </c>
      <c r="K184" s="76">
        <f t="shared" si="83"/>
        <v>1.0620032634238106E-2</v>
      </c>
      <c r="L184" s="76">
        <f t="shared" si="83"/>
        <v>0</v>
      </c>
      <c r="M184" s="76">
        <f t="shared" si="83"/>
        <v>3.936454148375029</v>
      </c>
      <c r="N184" s="76">
        <f t="shared" si="83"/>
        <v>0.19516139603500349</v>
      </c>
      <c r="O184" s="76">
        <f t="shared" si="79"/>
        <v>0.27647864438292158</v>
      </c>
      <c r="P184" s="76">
        <f t="shared" si="79"/>
        <v>0.21142484570458711</v>
      </c>
      <c r="Q184" s="76">
        <f t="shared" si="72"/>
        <v>0.26102836719681716</v>
      </c>
      <c r="R184" s="76">
        <f t="shared" si="83"/>
        <v>0.26184153968029633</v>
      </c>
      <c r="S184" s="76">
        <f t="shared" si="83"/>
        <v>0.81317248347918125</v>
      </c>
      <c r="T184" s="76">
        <f t="shared" si="83"/>
        <v>1.0571242285229357E-2</v>
      </c>
      <c r="U184" s="76">
        <f t="shared" si="83"/>
        <v>0</v>
      </c>
      <c r="V184" s="76">
        <f t="shared" si="83"/>
        <v>0</v>
      </c>
      <c r="W184" s="76">
        <f t="shared" si="73"/>
        <v>0.77414020427218044</v>
      </c>
      <c r="X184" s="76">
        <f t="shared" si="83"/>
        <v>8.5383110765314033E-2</v>
      </c>
      <c r="Y184" s="76">
        <f t="shared" si="83"/>
        <v>0.10164656043489766</v>
      </c>
      <c r="Z184" s="76">
        <f t="shared" si="83"/>
        <v>0</v>
      </c>
      <c r="AA184" s="76">
        <f t="shared" si="83"/>
        <v>8.4569938281834858E-2</v>
      </c>
      <c r="AB184" s="76">
        <f t="shared" si="80"/>
        <v>0</v>
      </c>
      <c r="AC184" s="76">
        <f t="shared" si="81"/>
        <v>0</v>
      </c>
      <c r="AD184" s="76">
        <f t="shared" si="74"/>
        <v>0</v>
      </c>
      <c r="AE184" s="76">
        <f t="shared" si="81"/>
        <v>0.16263449669583624</v>
      </c>
      <c r="AF184" s="76">
        <f t="shared" si="81"/>
        <v>4.8790349008750872E-2</v>
      </c>
      <c r="AG184" s="76">
        <f t="shared" si="81"/>
        <v>0.61801108744417765</v>
      </c>
      <c r="AH184" s="76">
        <f t="shared" si="81"/>
        <v>2.1142484570458713</v>
      </c>
      <c r="AI184" s="76">
        <f t="shared" si="81"/>
        <v>4.0170720683871557E-2</v>
      </c>
      <c r="AJ184" s="698">
        <f t="shared" si="81"/>
        <v>1.0083338795141847</v>
      </c>
      <c r="AK184" s="76">
        <f t="shared" si="76"/>
        <v>0</v>
      </c>
      <c r="AL184" s="76">
        <f t="shared" si="76"/>
        <v>0.29274209405250523</v>
      </c>
      <c r="AM184" s="76">
        <f t="shared" si="76"/>
        <v>5.6922073843542684E-2</v>
      </c>
      <c r="AN184" s="76">
        <f t="shared" si="76"/>
        <v>1.8377698126629496</v>
      </c>
      <c r="AO184" s="76">
        <f t="shared" si="76"/>
        <v>0</v>
      </c>
      <c r="AP184" s="76">
        <f t="shared" si="76"/>
        <v>0</v>
      </c>
      <c r="AQ184" s="698">
        <f t="shared" si="76"/>
        <v>0.50416693975709237</v>
      </c>
      <c r="AR184" s="76">
        <f t="shared" si="76"/>
        <v>0.33014802829254758</v>
      </c>
      <c r="AS184" s="76">
        <f t="shared" si="76"/>
        <v>0</v>
      </c>
      <c r="AT184" s="76">
        <f t="shared" si="76"/>
        <v>0</v>
      </c>
      <c r="AU184" s="76">
        <f t="shared" si="76"/>
        <v>0</v>
      </c>
      <c r="AV184" s="76">
        <f t="shared" si="76"/>
        <v>8.131724834791812E-2</v>
      </c>
      <c r="AW184" s="76">
        <f t="shared" si="76"/>
        <v>0</v>
      </c>
      <c r="AX184" s="76">
        <f t="shared" si="76"/>
        <v>0</v>
      </c>
      <c r="AY184" s="76">
        <f t="shared" si="76"/>
        <v>0</v>
      </c>
      <c r="AZ184" s="76">
        <f t="shared" ref="AW184:BB199" si="84">AZ$28/1.98347/31</f>
        <v>0</v>
      </c>
      <c r="BA184" s="76">
        <f t="shared" si="77"/>
        <v>0</v>
      </c>
      <c r="BB184" s="76">
        <f t="shared" si="77"/>
        <v>0.33990609809429773</v>
      </c>
    </row>
    <row r="185" spans="1:54">
      <c r="A185" s="102">
        <f t="shared" si="55"/>
        <v>42964</v>
      </c>
      <c r="B185" s="106">
        <f t="shared" si="82"/>
        <v>20.093752281965276</v>
      </c>
      <c r="C185" s="76">
        <f t="shared" si="83"/>
        <v>0.13905249467493999</v>
      </c>
      <c r="D185" s="76">
        <f t="shared" si="78"/>
        <v>0.35779589273083973</v>
      </c>
      <c r="E185" s="76">
        <f t="shared" si="83"/>
        <v>0.35779589273083973</v>
      </c>
      <c r="F185" s="76">
        <f t="shared" si="83"/>
        <v>0.35779589273083973</v>
      </c>
      <c r="G185" s="76">
        <f t="shared" si="83"/>
        <v>0.35779589273083973</v>
      </c>
      <c r="H185" s="76">
        <f t="shared" si="83"/>
        <v>0</v>
      </c>
      <c r="I185" s="76">
        <f t="shared" si="83"/>
        <v>0</v>
      </c>
      <c r="J185" s="76">
        <f t="shared" si="83"/>
        <v>4.0658624173959064</v>
      </c>
      <c r="K185" s="76">
        <f t="shared" si="83"/>
        <v>1.0620032634238106E-2</v>
      </c>
      <c r="L185" s="76">
        <f t="shared" si="83"/>
        <v>0</v>
      </c>
      <c r="M185" s="76">
        <f t="shared" si="83"/>
        <v>3.936454148375029</v>
      </c>
      <c r="N185" s="76">
        <f t="shared" si="83"/>
        <v>0.19516139603500349</v>
      </c>
      <c r="O185" s="76">
        <f t="shared" si="79"/>
        <v>0.27647864438292158</v>
      </c>
      <c r="P185" s="76">
        <f t="shared" si="79"/>
        <v>0.21142484570458711</v>
      </c>
      <c r="Q185" s="76">
        <f t="shared" si="72"/>
        <v>0.26102836719681716</v>
      </c>
      <c r="R185" s="76">
        <f t="shared" si="83"/>
        <v>0.26184153968029633</v>
      </c>
      <c r="S185" s="76">
        <f t="shared" si="83"/>
        <v>0.81317248347918125</v>
      </c>
      <c r="T185" s="76">
        <f t="shared" si="83"/>
        <v>1.0571242285229357E-2</v>
      </c>
      <c r="U185" s="76">
        <f t="shared" si="83"/>
        <v>0</v>
      </c>
      <c r="V185" s="76">
        <f t="shared" si="83"/>
        <v>0</v>
      </c>
      <c r="W185" s="76">
        <f t="shared" si="73"/>
        <v>0.77414020427218044</v>
      </c>
      <c r="X185" s="76">
        <f t="shared" si="83"/>
        <v>8.5383110765314033E-2</v>
      </c>
      <c r="Y185" s="76">
        <f t="shared" si="83"/>
        <v>0.10164656043489766</v>
      </c>
      <c r="Z185" s="76">
        <f t="shared" si="83"/>
        <v>0</v>
      </c>
      <c r="AA185" s="76">
        <f t="shared" si="83"/>
        <v>8.4569938281834858E-2</v>
      </c>
      <c r="AB185" s="76">
        <f t="shared" si="80"/>
        <v>0</v>
      </c>
      <c r="AC185" s="76">
        <f t="shared" si="81"/>
        <v>0</v>
      </c>
      <c r="AD185" s="76">
        <f t="shared" si="74"/>
        <v>0</v>
      </c>
      <c r="AE185" s="76">
        <f t="shared" si="81"/>
        <v>0.16263449669583624</v>
      </c>
      <c r="AF185" s="76">
        <f t="shared" si="81"/>
        <v>4.8790349008750872E-2</v>
      </c>
      <c r="AG185" s="76">
        <f t="shared" si="81"/>
        <v>0.61801108744417765</v>
      </c>
      <c r="AH185" s="76">
        <f t="shared" si="81"/>
        <v>2.1142484570458713</v>
      </c>
      <c r="AI185" s="76">
        <f t="shared" si="81"/>
        <v>4.0170720683871557E-2</v>
      </c>
      <c r="AJ185" s="698">
        <f t="shared" si="81"/>
        <v>1.0083338795141847</v>
      </c>
      <c r="AK185" s="76">
        <f t="shared" si="81"/>
        <v>0</v>
      </c>
      <c r="AL185" s="76">
        <f t="shared" si="81"/>
        <v>0.29274209405250523</v>
      </c>
      <c r="AM185" s="76">
        <f t="shared" si="81"/>
        <v>5.6922073843542684E-2</v>
      </c>
      <c r="AN185" s="76">
        <f t="shared" si="81"/>
        <v>1.8377698126629496</v>
      </c>
      <c r="AO185" s="76">
        <f t="shared" si="81"/>
        <v>0</v>
      </c>
      <c r="AP185" s="76">
        <f t="shared" si="81"/>
        <v>0</v>
      </c>
      <c r="AQ185" s="698">
        <f t="shared" si="81"/>
        <v>0.50416693975709237</v>
      </c>
      <c r="AR185" s="76">
        <f t="shared" si="81"/>
        <v>0.33014802829254758</v>
      </c>
      <c r="AS185" s="76">
        <f t="shared" ref="AK185:AV199" si="85">AS$28/1.98347/31</f>
        <v>0</v>
      </c>
      <c r="AT185" s="76">
        <f t="shared" si="85"/>
        <v>0</v>
      </c>
      <c r="AU185" s="76">
        <f t="shared" si="85"/>
        <v>0</v>
      </c>
      <c r="AV185" s="76">
        <f t="shared" si="85"/>
        <v>8.131724834791812E-2</v>
      </c>
      <c r="AW185" s="76">
        <f t="shared" si="84"/>
        <v>0</v>
      </c>
      <c r="AX185" s="76">
        <f t="shared" si="84"/>
        <v>0</v>
      </c>
      <c r="AY185" s="76">
        <f t="shared" si="84"/>
        <v>0</v>
      </c>
      <c r="AZ185" s="76">
        <f t="shared" si="84"/>
        <v>0</v>
      </c>
      <c r="BA185" s="76">
        <f t="shared" si="84"/>
        <v>0</v>
      </c>
      <c r="BB185" s="76">
        <f t="shared" si="84"/>
        <v>0.33990609809429773</v>
      </c>
    </row>
    <row r="186" spans="1:54">
      <c r="A186" s="102">
        <f t="shared" si="55"/>
        <v>42965</v>
      </c>
      <c r="B186" s="106">
        <f t="shared" si="82"/>
        <v>20.093752281965276</v>
      </c>
      <c r="C186" s="76">
        <f t="shared" si="83"/>
        <v>0.13905249467493999</v>
      </c>
      <c r="D186" s="76">
        <f t="shared" si="78"/>
        <v>0.35779589273083973</v>
      </c>
      <c r="E186" s="76">
        <f t="shared" si="83"/>
        <v>0.35779589273083973</v>
      </c>
      <c r="F186" s="76">
        <f t="shared" si="83"/>
        <v>0.35779589273083973</v>
      </c>
      <c r="G186" s="76">
        <f t="shared" si="83"/>
        <v>0.35779589273083973</v>
      </c>
      <c r="H186" s="76">
        <f t="shared" si="83"/>
        <v>0</v>
      </c>
      <c r="I186" s="76">
        <f t="shared" si="83"/>
        <v>0</v>
      </c>
      <c r="J186" s="76">
        <f t="shared" si="83"/>
        <v>4.0658624173959064</v>
      </c>
      <c r="K186" s="76">
        <f t="shared" si="83"/>
        <v>1.0620032634238106E-2</v>
      </c>
      <c r="L186" s="76">
        <f t="shared" si="83"/>
        <v>0</v>
      </c>
      <c r="M186" s="76">
        <f t="shared" si="83"/>
        <v>3.936454148375029</v>
      </c>
      <c r="N186" s="76">
        <f t="shared" si="83"/>
        <v>0.19516139603500349</v>
      </c>
      <c r="O186" s="76">
        <f t="shared" si="79"/>
        <v>0.27647864438292158</v>
      </c>
      <c r="P186" s="76">
        <f t="shared" si="79"/>
        <v>0.21142484570458711</v>
      </c>
      <c r="Q186" s="76">
        <f t="shared" si="72"/>
        <v>0.26102836719681716</v>
      </c>
      <c r="R186" s="76">
        <f t="shared" si="83"/>
        <v>0.26184153968029633</v>
      </c>
      <c r="S186" s="76">
        <f t="shared" si="83"/>
        <v>0.81317248347918125</v>
      </c>
      <c r="T186" s="76">
        <f t="shared" si="83"/>
        <v>1.0571242285229357E-2</v>
      </c>
      <c r="U186" s="76">
        <f t="shared" si="83"/>
        <v>0</v>
      </c>
      <c r="V186" s="76">
        <f t="shared" si="83"/>
        <v>0</v>
      </c>
      <c r="W186" s="76">
        <f t="shared" si="73"/>
        <v>0.77414020427218044</v>
      </c>
      <c r="X186" s="76">
        <f t="shared" si="83"/>
        <v>8.5383110765314033E-2</v>
      </c>
      <c r="Y186" s="76">
        <f t="shared" si="83"/>
        <v>0.10164656043489766</v>
      </c>
      <c r="Z186" s="76">
        <f t="shared" si="83"/>
        <v>0</v>
      </c>
      <c r="AA186" s="76">
        <f t="shared" si="83"/>
        <v>8.4569938281834858E-2</v>
      </c>
      <c r="AB186" s="76">
        <f t="shared" si="80"/>
        <v>0</v>
      </c>
      <c r="AC186" s="76">
        <f t="shared" si="81"/>
        <v>0</v>
      </c>
      <c r="AD186" s="76">
        <f t="shared" si="74"/>
        <v>0</v>
      </c>
      <c r="AE186" s="76">
        <f t="shared" si="81"/>
        <v>0.16263449669583624</v>
      </c>
      <c r="AF186" s="76">
        <f t="shared" si="81"/>
        <v>4.8790349008750872E-2</v>
      </c>
      <c r="AG186" s="76">
        <f t="shared" si="81"/>
        <v>0.61801108744417765</v>
      </c>
      <c r="AH186" s="76">
        <f t="shared" si="81"/>
        <v>2.1142484570458713</v>
      </c>
      <c r="AI186" s="76">
        <f t="shared" si="81"/>
        <v>4.0170720683871557E-2</v>
      </c>
      <c r="AJ186" s="698">
        <f t="shared" si="81"/>
        <v>1.0083338795141847</v>
      </c>
      <c r="AK186" s="76">
        <f t="shared" si="85"/>
        <v>0</v>
      </c>
      <c r="AL186" s="76">
        <f t="shared" si="85"/>
        <v>0.29274209405250523</v>
      </c>
      <c r="AM186" s="76">
        <f t="shared" si="85"/>
        <v>5.6922073843542684E-2</v>
      </c>
      <c r="AN186" s="76">
        <f t="shared" si="85"/>
        <v>1.8377698126629496</v>
      </c>
      <c r="AO186" s="76">
        <f t="shared" si="85"/>
        <v>0</v>
      </c>
      <c r="AP186" s="76">
        <f t="shared" si="85"/>
        <v>0</v>
      </c>
      <c r="AQ186" s="698">
        <f t="shared" si="85"/>
        <v>0.50416693975709237</v>
      </c>
      <c r="AR186" s="76">
        <f t="shared" si="85"/>
        <v>0.33014802829254758</v>
      </c>
      <c r="AS186" s="76">
        <f t="shared" si="85"/>
        <v>0</v>
      </c>
      <c r="AT186" s="76">
        <f t="shared" si="85"/>
        <v>0</v>
      </c>
      <c r="AU186" s="76">
        <f t="shared" si="85"/>
        <v>0</v>
      </c>
      <c r="AV186" s="76">
        <f t="shared" si="85"/>
        <v>8.131724834791812E-2</v>
      </c>
      <c r="AW186" s="76">
        <f t="shared" si="84"/>
        <v>0</v>
      </c>
      <c r="AX186" s="76">
        <f t="shared" si="84"/>
        <v>0</v>
      </c>
      <c r="AY186" s="76">
        <f t="shared" si="84"/>
        <v>0</v>
      </c>
      <c r="AZ186" s="76">
        <f t="shared" si="84"/>
        <v>0</v>
      </c>
      <c r="BA186" s="76">
        <f t="shared" si="84"/>
        <v>0</v>
      </c>
      <c r="BB186" s="76">
        <f t="shared" si="84"/>
        <v>0.33990609809429773</v>
      </c>
    </row>
    <row r="187" spans="1:54">
      <c r="A187" s="102">
        <f t="shared" si="55"/>
        <v>42966</v>
      </c>
      <c r="B187" s="106">
        <f t="shared" si="82"/>
        <v>20.093752281965276</v>
      </c>
      <c r="C187" s="76">
        <f t="shared" si="83"/>
        <v>0.13905249467493999</v>
      </c>
      <c r="D187" s="76">
        <f t="shared" si="78"/>
        <v>0.35779589273083973</v>
      </c>
      <c r="E187" s="76">
        <f t="shared" si="83"/>
        <v>0.35779589273083973</v>
      </c>
      <c r="F187" s="76">
        <f t="shared" si="83"/>
        <v>0.35779589273083973</v>
      </c>
      <c r="G187" s="76">
        <f t="shared" si="83"/>
        <v>0.35779589273083973</v>
      </c>
      <c r="H187" s="76">
        <f t="shared" si="83"/>
        <v>0</v>
      </c>
      <c r="I187" s="76">
        <f t="shared" si="83"/>
        <v>0</v>
      </c>
      <c r="J187" s="76">
        <f t="shared" si="83"/>
        <v>4.0658624173959064</v>
      </c>
      <c r="K187" s="76">
        <f t="shared" si="83"/>
        <v>1.0620032634238106E-2</v>
      </c>
      <c r="L187" s="76">
        <f t="shared" si="83"/>
        <v>0</v>
      </c>
      <c r="M187" s="76">
        <f t="shared" si="83"/>
        <v>3.936454148375029</v>
      </c>
      <c r="N187" s="76">
        <f t="shared" si="83"/>
        <v>0.19516139603500349</v>
      </c>
      <c r="O187" s="76">
        <f t="shared" si="79"/>
        <v>0.27647864438292158</v>
      </c>
      <c r="P187" s="76">
        <f t="shared" si="79"/>
        <v>0.21142484570458711</v>
      </c>
      <c r="Q187" s="76">
        <f t="shared" si="72"/>
        <v>0.26102836719681716</v>
      </c>
      <c r="R187" s="76">
        <f t="shared" si="83"/>
        <v>0.26184153968029633</v>
      </c>
      <c r="S187" s="76">
        <f t="shared" si="83"/>
        <v>0.81317248347918125</v>
      </c>
      <c r="T187" s="76">
        <f t="shared" si="83"/>
        <v>1.0571242285229357E-2</v>
      </c>
      <c r="U187" s="76">
        <f t="shared" si="83"/>
        <v>0</v>
      </c>
      <c r="V187" s="76">
        <f t="shared" si="83"/>
        <v>0</v>
      </c>
      <c r="W187" s="76">
        <f t="shared" si="73"/>
        <v>0.77414020427218044</v>
      </c>
      <c r="X187" s="76">
        <f t="shared" si="83"/>
        <v>8.5383110765314033E-2</v>
      </c>
      <c r="Y187" s="76">
        <f t="shared" si="83"/>
        <v>0.10164656043489766</v>
      </c>
      <c r="Z187" s="76">
        <f t="shared" si="83"/>
        <v>0</v>
      </c>
      <c r="AA187" s="76">
        <f t="shared" si="83"/>
        <v>8.4569938281834858E-2</v>
      </c>
      <c r="AB187" s="76">
        <f t="shared" si="80"/>
        <v>0</v>
      </c>
      <c r="AC187" s="76">
        <f t="shared" si="81"/>
        <v>0</v>
      </c>
      <c r="AD187" s="76">
        <f t="shared" si="74"/>
        <v>0</v>
      </c>
      <c r="AE187" s="76">
        <f t="shared" si="81"/>
        <v>0.16263449669583624</v>
      </c>
      <c r="AF187" s="76">
        <f t="shared" si="81"/>
        <v>4.8790349008750872E-2</v>
      </c>
      <c r="AG187" s="76">
        <f t="shared" si="81"/>
        <v>0.61801108744417765</v>
      </c>
      <c r="AH187" s="76">
        <f t="shared" si="81"/>
        <v>2.1142484570458713</v>
      </c>
      <c r="AI187" s="76">
        <f t="shared" si="81"/>
        <v>4.0170720683871557E-2</v>
      </c>
      <c r="AJ187" s="698">
        <f t="shared" si="81"/>
        <v>1.0083338795141847</v>
      </c>
      <c r="AK187" s="76">
        <f t="shared" si="85"/>
        <v>0</v>
      </c>
      <c r="AL187" s="76">
        <f t="shared" si="85"/>
        <v>0.29274209405250523</v>
      </c>
      <c r="AM187" s="76">
        <f t="shared" si="85"/>
        <v>5.6922073843542684E-2</v>
      </c>
      <c r="AN187" s="76">
        <f t="shared" si="85"/>
        <v>1.8377698126629496</v>
      </c>
      <c r="AO187" s="76">
        <f t="shared" si="85"/>
        <v>0</v>
      </c>
      <c r="AP187" s="76">
        <f t="shared" si="85"/>
        <v>0</v>
      </c>
      <c r="AQ187" s="698">
        <f t="shared" si="85"/>
        <v>0.50416693975709237</v>
      </c>
      <c r="AR187" s="76">
        <f t="shared" si="85"/>
        <v>0.33014802829254758</v>
      </c>
      <c r="AS187" s="76">
        <f t="shared" si="85"/>
        <v>0</v>
      </c>
      <c r="AT187" s="76">
        <f t="shared" si="85"/>
        <v>0</v>
      </c>
      <c r="AU187" s="76">
        <f t="shared" si="85"/>
        <v>0</v>
      </c>
      <c r="AV187" s="76">
        <f t="shared" si="85"/>
        <v>8.131724834791812E-2</v>
      </c>
      <c r="AW187" s="76">
        <f t="shared" si="84"/>
        <v>0</v>
      </c>
      <c r="AX187" s="76">
        <f t="shared" si="84"/>
        <v>0</v>
      </c>
      <c r="AY187" s="76">
        <f t="shared" si="84"/>
        <v>0</v>
      </c>
      <c r="AZ187" s="76">
        <f t="shared" si="84"/>
        <v>0</v>
      </c>
      <c r="BA187" s="76">
        <f t="shared" si="84"/>
        <v>0</v>
      </c>
      <c r="BB187" s="76">
        <f t="shared" si="84"/>
        <v>0.33990609809429773</v>
      </c>
    </row>
    <row r="188" spans="1:54">
      <c r="A188" s="102">
        <f t="shared" si="55"/>
        <v>42967</v>
      </c>
      <c r="B188" s="106">
        <f t="shared" si="82"/>
        <v>20.093752281965276</v>
      </c>
      <c r="C188" s="76">
        <f t="shared" si="83"/>
        <v>0.13905249467493999</v>
      </c>
      <c r="D188" s="76">
        <f t="shared" si="78"/>
        <v>0.35779589273083973</v>
      </c>
      <c r="E188" s="76">
        <f t="shared" si="83"/>
        <v>0.35779589273083973</v>
      </c>
      <c r="F188" s="76">
        <f t="shared" si="83"/>
        <v>0.35779589273083973</v>
      </c>
      <c r="G188" s="76">
        <f t="shared" si="83"/>
        <v>0.35779589273083973</v>
      </c>
      <c r="H188" s="76">
        <f t="shared" si="83"/>
        <v>0</v>
      </c>
      <c r="I188" s="76">
        <f t="shared" si="83"/>
        <v>0</v>
      </c>
      <c r="J188" s="76">
        <f t="shared" si="83"/>
        <v>4.0658624173959064</v>
      </c>
      <c r="K188" s="76">
        <f t="shared" si="83"/>
        <v>1.0620032634238106E-2</v>
      </c>
      <c r="L188" s="76">
        <f t="shared" si="83"/>
        <v>0</v>
      </c>
      <c r="M188" s="76">
        <f t="shared" si="83"/>
        <v>3.936454148375029</v>
      </c>
      <c r="N188" s="76">
        <f t="shared" si="83"/>
        <v>0.19516139603500349</v>
      </c>
      <c r="O188" s="76">
        <f t="shared" si="79"/>
        <v>0.27647864438292158</v>
      </c>
      <c r="P188" s="76">
        <f t="shared" si="79"/>
        <v>0.21142484570458711</v>
      </c>
      <c r="Q188" s="76">
        <f t="shared" si="72"/>
        <v>0.26102836719681716</v>
      </c>
      <c r="R188" s="76">
        <f t="shared" si="83"/>
        <v>0.26184153968029633</v>
      </c>
      <c r="S188" s="76">
        <f t="shared" si="83"/>
        <v>0.81317248347918125</v>
      </c>
      <c r="T188" s="76">
        <f t="shared" si="83"/>
        <v>1.0571242285229357E-2</v>
      </c>
      <c r="U188" s="76">
        <f t="shared" si="83"/>
        <v>0</v>
      </c>
      <c r="V188" s="76">
        <f t="shared" si="83"/>
        <v>0</v>
      </c>
      <c r="W188" s="76">
        <f t="shared" si="73"/>
        <v>0.77414020427218044</v>
      </c>
      <c r="X188" s="76">
        <f t="shared" si="83"/>
        <v>8.5383110765314033E-2</v>
      </c>
      <c r="Y188" s="76">
        <f t="shared" si="83"/>
        <v>0.10164656043489766</v>
      </c>
      <c r="Z188" s="76">
        <f t="shared" si="83"/>
        <v>0</v>
      </c>
      <c r="AA188" s="76">
        <f t="shared" si="83"/>
        <v>8.4569938281834858E-2</v>
      </c>
      <c r="AB188" s="76">
        <f t="shared" si="80"/>
        <v>0</v>
      </c>
      <c r="AC188" s="76">
        <f t="shared" si="81"/>
        <v>0</v>
      </c>
      <c r="AD188" s="76">
        <f t="shared" si="74"/>
        <v>0</v>
      </c>
      <c r="AE188" s="76">
        <f t="shared" si="81"/>
        <v>0.16263449669583624</v>
      </c>
      <c r="AF188" s="76">
        <f t="shared" si="81"/>
        <v>4.8790349008750872E-2</v>
      </c>
      <c r="AG188" s="76">
        <f t="shared" si="81"/>
        <v>0.61801108744417765</v>
      </c>
      <c r="AH188" s="76">
        <f t="shared" si="81"/>
        <v>2.1142484570458713</v>
      </c>
      <c r="AI188" s="76">
        <f t="shared" si="81"/>
        <v>4.0170720683871557E-2</v>
      </c>
      <c r="AJ188" s="698">
        <f t="shared" si="81"/>
        <v>1.0083338795141847</v>
      </c>
      <c r="AK188" s="76">
        <f t="shared" si="85"/>
        <v>0</v>
      </c>
      <c r="AL188" s="76">
        <f t="shared" si="85"/>
        <v>0.29274209405250523</v>
      </c>
      <c r="AM188" s="76">
        <f t="shared" si="85"/>
        <v>5.6922073843542684E-2</v>
      </c>
      <c r="AN188" s="76">
        <f t="shared" si="85"/>
        <v>1.8377698126629496</v>
      </c>
      <c r="AO188" s="76">
        <f t="shared" si="85"/>
        <v>0</v>
      </c>
      <c r="AP188" s="76">
        <f t="shared" si="85"/>
        <v>0</v>
      </c>
      <c r="AQ188" s="698">
        <f t="shared" si="85"/>
        <v>0.50416693975709237</v>
      </c>
      <c r="AR188" s="76">
        <f t="shared" si="85"/>
        <v>0.33014802829254758</v>
      </c>
      <c r="AS188" s="76">
        <f t="shared" si="85"/>
        <v>0</v>
      </c>
      <c r="AT188" s="76">
        <f t="shared" si="85"/>
        <v>0</v>
      </c>
      <c r="AU188" s="76">
        <f t="shared" si="85"/>
        <v>0</v>
      </c>
      <c r="AV188" s="76">
        <f t="shared" si="85"/>
        <v>8.131724834791812E-2</v>
      </c>
      <c r="AW188" s="76">
        <f t="shared" si="84"/>
        <v>0</v>
      </c>
      <c r="AX188" s="76">
        <f t="shared" si="84"/>
        <v>0</v>
      </c>
      <c r="AY188" s="76">
        <f t="shared" si="84"/>
        <v>0</v>
      </c>
      <c r="AZ188" s="76">
        <f t="shared" si="84"/>
        <v>0</v>
      </c>
      <c r="BA188" s="76">
        <f t="shared" si="84"/>
        <v>0</v>
      </c>
      <c r="BB188" s="76">
        <f t="shared" si="84"/>
        <v>0.33990609809429773</v>
      </c>
    </row>
    <row r="189" spans="1:54">
      <c r="A189" s="102">
        <f t="shared" si="55"/>
        <v>42968</v>
      </c>
      <c r="B189" s="106">
        <f t="shared" si="82"/>
        <v>20.093752281965276</v>
      </c>
      <c r="C189" s="76">
        <f t="shared" si="83"/>
        <v>0.13905249467493999</v>
      </c>
      <c r="D189" s="76">
        <f t="shared" si="78"/>
        <v>0.35779589273083973</v>
      </c>
      <c r="E189" s="76">
        <f t="shared" si="83"/>
        <v>0.35779589273083973</v>
      </c>
      <c r="F189" s="76">
        <f t="shared" si="83"/>
        <v>0.35779589273083973</v>
      </c>
      <c r="G189" s="76">
        <f t="shared" si="83"/>
        <v>0.35779589273083973</v>
      </c>
      <c r="H189" s="76">
        <f t="shared" si="83"/>
        <v>0</v>
      </c>
      <c r="I189" s="76">
        <f t="shared" si="83"/>
        <v>0</v>
      </c>
      <c r="J189" s="76">
        <f t="shared" si="83"/>
        <v>4.0658624173959064</v>
      </c>
      <c r="K189" s="76">
        <f t="shared" si="83"/>
        <v>1.0620032634238106E-2</v>
      </c>
      <c r="L189" s="76">
        <f t="shared" si="83"/>
        <v>0</v>
      </c>
      <c r="M189" s="76">
        <f t="shared" si="83"/>
        <v>3.936454148375029</v>
      </c>
      <c r="N189" s="76">
        <f t="shared" si="83"/>
        <v>0.19516139603500349</v>
      </c>
      <c r="O189" s="76">
        <f t="shared" si="79"/>
        <v>0.27647864438292158</v>
      </c>
      <c r="P189" s="76">
        <f t="shared" si="79"/>
        <v>0.21142484570458711</v>
      </c>
      <c r="Q189" s="76">
        <f t="shared" si="72"/>
        <v>0.26102836719681716</v>
      </c>
      <c r="R189" s="76">
        <f t="shared" si="83"/>
        <v>0.26184153968029633</v>
      </c>
      <c r="S189" s="76">
        <f t="shared" si="83"/>
        <v>0.81317248347918125</v>
      </c>
      <c r="T189" s="76">
        <f t="shared" si="83"/>
        <v>1.0571242285229357E-2</v>
      </c>
      <c r="U189" s="76">
        <f t="shared" si="83"/>
        <v>0</v>
      </c>
      <c r="V189" s="76">
        <f t="shared" si="83"/>
        <v>0</v>
      </c>
      <c r="W189" s="76">
        <f t="shared" si="73"/>
        <v>0.77414020427218044</v>
      </c>
      <c r="X189" s="76">
        <f t="shared" si="83"/>
        <v>8.5383110765314033E-2</v>
      </c>
      <c r="Y189" s="76">
        <f t="shared" si="83"/>
        <v>0.10164656043489766</v>
      </c>
      <c r="Z189" s="76">
        <f t="shared" si="83"/>
        <v>0</v>
      </c>
      <c r="AA189" s="76">
        <f t="shared" si="83"/>
        <v>8.4569938281834858E-2</v>
      </c>
      <c r="AB189" s="76">
        <f t="shared" si="80"/>
        <v>0</v>
      </c>
      <c r="AC189" s="76">
        <f t="shared" si="81"/>
        <v>0</v>
      </c>
      <c r="AD189" s="76">
        <f t="shared" si="74"/>
        <v>0</v>
      </c>
      <c r="AE189" s="76">
        <f t="shared" si="81"/>
        <v>0.16263449669583624</v>
      </c>
      <c r="AF189" s="76">
        <f t="shared" si="81"/>
        <v>4.8790349008750872E-2</v>
      </c>
      <c r="AG189" s="76">
        <f t="shared" si="81"/>
        <v>0.61801108744417765</v>
      </c>
      <c r="AH189" s="76">
        <f t="shared" si="81"/>
        <v>2.1142484570458713</v>
      </c>
      <c r="AI189" s="76">
        <f t="shared" si="81"/>
        <v>4.0170720683871557E-2</v>
      </c>
      <c r="AJ189" s="698">
        <f t="shared" si="81"/>
        <v>1.0083338795141847</v>
      </c>
      <c r="AK189" s="76">
        <f t="shared" si="85"/>
        <v>0</v>
      </c>
      <c r="AL189" s="76">
        <f t="shared" si="85"/>
        <v>0.29274209405250523</v>
      </c>
      <c r="AM189" s="76">
        <f t="shared" si="85"/>
        <v>5.6922073843542684E-2</v>
      </c>
      <c r="AN189" s="76">
        <f t="shared" si="85"/>
        <v>1.8377698126629496</v>
      </c>
      <c r="AO189" s="76">
        <f t="shared" si="85"/>
        <v>0</v>
      </c>
      <c r="AP189" s="76">
        <f t="shared" si="85"/>
        <v>0</v>
      </c>
      <c r="AQ189" s="698">
        <f t="shared" si="85"/>
        <v>0.50416693975709237</v>
      </c>
      <c r="AR189" s="76">
        <f t="shared" si="85"/>
        <v>0.33014802829254758</v>
      </c>
      <c r="AS189" s="76">
        <f t="shared" si="85"/>
        <v>0</v>
      </c>
      <c r="AT189" s="76">
        <f t="shared" si="85"/>
        <v>0</v>
      </c>
      <c r="AU189" s="76">
        <f t="shared" si="85"/>
        <v>0</v>
      </c>
      <c r="AV189" s="76">
        <f t="shared" si="85"/>
        <v>8.131724834791812E-2</v>
      </c>
      <c r="AW189" s="76">
        <f t="shared" si="84"/>
        <v>0</v>
      </c>
      <c r="AX189" s="76">
        <f t="shared" si="84"/>
        <v>0</v>
      </c>
      <c r="AY189" s="76">
        <f t="shared" si="84"/>
        <v>0</v>
      </c>
      <c r="AZ189" s="76">
        <f t="shared" si="84"/>
        <v>0</v>
      </c>
      <c r="BA189" s="76">
        <f t="shared" si="84"/>
        <v>0</v>
      </c>
      <c r="BB189" s="76">
        <f t="shared" si="84"/>
        <v>0.33990609809429773</v>
      </c>
    </row>
    <row r="190" spans="1:54">
      <c r="A190" s="102">
        <f t="shared" si="55"/>
        <v>42969</v>
      </c>
      <c r="B190" s="106">
        <f t="shared" si="82"/>
        <v>20.093752281965276</v>
      </c>
      <c r="C190" s="76">
        <f t="shared" si="83"/>
        <v>0.13905249467493999</v>
      </c>
      <c r="D190" s="76">
        <f t="shared" si="78"/>
        <v>0.35779589273083973</v>
      </c>
      <c r="E190" s="76">
        <f t="shared" si="83"/>
        <v>0.35779589273083973</v>
      </c>
      <c r="F190" s="76">
        <f t="shared" si="83"/>
        <v>0.35779589273083973</v>
      </c>
      <c r="G190" s="76">
        <f t="shared" si="83"/>
        <v>0.35779589273083973</v>
      </c>
      <c r="H190" s="76">
        <f t="shared" si="83"/>
        <v>0</v>
      </c>
      <c r="I190" s="76">
        <f t="shared" si="83"/>
        <v>0</v>
      </c>
      <c r="J190" s="76">
        <f t="shared" si="83"/>
        <v>4.0658624173959064</v>
      </c>
      <c r="K190" s="76">
        <f t="shared" si="83"/>
        <v>1.0620032634238106E-2</v>
      </c>
      <c r="L190" s="76">
        <f t="shared" si="83"/>
        <v>0</v>
      </c>
      <c r="M190" s="76">
        <f t="shared" si="83"/>
        <v>3.936454148375029</v>
      </c>
      <c r="N190" s="76">
        <f t="shared" si="83"/>
        <v>0.19516139603500349</v>
      </c>
      <c r="O190" s="76">
        <f t="shared" si="79"/>
        <v>0.27647864438292158</v>
      </c>
      <c r="P190" s="76">
        <f t="shared" si="79"/>
        <v>0.21142484570458711</v>
      </c>
      <c r="Q190" s="76">
        <f t="shared" si="72"/>
        <v>0.26102836719681716</v>
      </c>
      <c r="R190" s="76">
        <f t="shared" si="83"/>
        <v>0.26184153968029633</v>
      </c>
      <c r="S190" s="76">
        <f t="shared" si="83"/>
        <v>0.81317248347918125</v>
      </c>
      <c r="T190" s="76">
        <f t="shared" si="83"/>
        <v>1.0571242285229357E-2</v>
      </c>
      <c r="U190" s="76">
        <f t="shared" si="83"/>
        <v>0</v>
      </c>
      <c r="V190" s="76">
        <f t="shared" si="83"/>
        <v>0</v>
      </c>
      <c r="W190" s="76">
        <f t="shared" si="73"/>
        <v>0.77414020427218044</v>
      </c>
      <c r="X190" s="76">
        <f t="shared" si="83"/>
        <v>8.5383110765314033E-2</v>
      </c>
      <c r="Y190" s="76">
        <f t="shared" si="83"/>
        <v>0.10164656043489766</v>
      </c>
      <c r="Z190" s="76">
        <f t="shared" si="83"/>
        <v>0</v>
      </c>
      <c r="AA190" s="76">
        <f t="shared" si="83"/>
        <v>8.4569938281834858E-2</v>
      </c>
      <c r="AB190" s="76">
        <f t="shared" si="80"/>
        <v>0</v>
      </c>
      <c r="AC190" s="76">
        <f t="shared" si="81"/>
        <v>0</v>
      </c>
      <c r="AD190" s="76">
        <f t="shared" si="74"/>
        <v>0</v>
      </c>
      <c r="AE190" s="76">
        <f t="shared" si="81"/>
        <v>0.16263449669583624</v>
      </c>
      <c r="AF190" s="76">
        <f t="shared" si="81"/>
        <v>4.8790349008750872E-2</v>
      </c>
      <c r="AG190" s="76">
        <f t="shared" si="81"/>
        <v>0.61801108744417765</v>
      </c>
      <c r="AH190" s="76">
        <f t="shared" si="81"/>
        <v>2.1142484570458713</v>
      </c>
      <c r="AI190" s="76">
        <f t="shared" si="81"/>
        <v>4.0170720683871557E-2</v>
      </c>
      <c r="AJ190" s="698">
        <f t="shared" si="81"/>
        <v>1.0083338795141847</v>
      </c>
      <c r="AK190" s="76">
        <f t="shared" si="85"/>
        <v>0</v>
      </c>
      <c r="AL190" s="76">
        <f t="shared" si="85"/>
        <v>0.29274209405250523</v>
      </c>
      <c r="AM190" s="76">
        <f t="shared" si="85"/>
        <v>5.6922073843542684E-2</v>
      </c>
      <c r="AN190" s="76">
        <f t="shared" si="85"/>
        <v>1.8377698126629496</v>
      </c>
      <c r="AO190" s="76">
        <f t="shared" si="85"/>
        <v>0</v>
      </c>
      <c r="AP190" s="76">
        <f t="shared" si="85"/>
        <v>0</v>
      </c>
      <c r="AQ190" s="698">
        <f t="shared" si="85"/>
        <v>0.50416693975709237</v>
      </c>
      <c r="AR190" s="76">
        <f t="shared" si="85"/>
        <v>0.33014802829254758</v>
      </c>
      <c r="AS190" s="76">
        <f t="shared" si="85"/>
        <v>0</v>
      </c>
      <c r="AT190" s="76">
        <f t="shared" si="85"/>
        <v>0</v>
      </c>
      <c r="AU190" s="76">
        <f t="shared" si="85"/>
        <v>0</v>
      </c>
      <c r="AV190" s="76">
        <f t="shared" si="85"/>
        <v>8.131724834791812E-2</v>
      </c>
      <c r="AW190" s="76">
        <f t="shared" si="84"/>
        <v>0</v>
      </c>
      <c r="AX190" s="76">
        <f t="shared" si="84"/>
        <v>0</v>
      </c>
      <c r="AY190" s="76">
        <f t="shared" si="84"/>
        <v>0</v>
      </c>
      <c r="AZ190" s="76">
        <f t="shared" si="84"/>
        <v>0</v>
      </c>
      <c r="BA190" s="76">
        <f t="shared" si="84"/>
        <v>0</v>
      </c>
      <c r="BB190" s="76">
        <f t="shared" si="84"/>
        <v>0.33990609809429773</v>
      </c>
    </row>
    <row r="191" spans="1:54">
      <c r="A191" s="102">
        <f t="shared" si="55"/>
        <v>42970</v>
      </c>
      <c r="B191" s="106">
        <f t="shared" si="82"/>
        <v>20.093752281965276</v>
      </c>
      <c r="C191" s="76">
        <f t="shared" si="83"/>
        <v>0.13905249467493999</v>
      </c>
      <c r="D191" s="76">
        <f t="shared" si="78"/>
        <v>0.35779589273083973</v>
      </c>
      <c r="E191" s="76">
        <f t="shared" si="83"/>
        <v>0.35779589273083973</v>
      </c>
      <c r="F191" s="76">
        <f t="shared" si="83"/>
        <v>0.35779589273083973</v>
      </c>
      <c r="G191" s="76">
        <f t="shared" si="83"/>
        <v>0.35779589273083973</v>
      </c>
      <c r="H191" s="76">
        <f t="shared" si="83"/>
        <v>0</v>
      </c>
      <c r="I191" s="76">
        <f t="shared" si="83"/>
        <v>0</v>
      </c>
      <c r="J191" s="76">
        <f t="shared" si="83"/>
        <v>4.0658624173959064</v>
      </c>
      <c r="K191" s="76">
        <f t="shared" si="83"/>
        <v>1.0620032634238106E-2</v>
      </c>
      <c r="L191" s="76">
        <f t="shared" si="83"/>
        <v>0</v>
      </c>
      <c r="M191" s="76">
        <f t="shared" si="83"/>
        <v>3.936454148375029</v>
      </c>
      <c r="N191" s="76">
        <f t="shared" si="83"/>
        <v>0.19516139603500349</v>
      </c>
      <c r="O191" s="76">
        <f t="shared" si="79"/>
        <v>0.27647864438292158</v>
      </c>
      <c r="P191" s="76">
        <f t="shared" si="79"/>
        <v>0.21142484570458711</v>
      </c>
      <c r="Q191" s="76">
        <f t="shared" si="72"/>
        <v>0.26102836719681716</v>
      </c>
      <c r="R191" s="76">
        <f t="shared" si="83"/>
        <v>0.26184153968029633</v>
      </c>
      <c r="S191" s="76">
        <f t="shared" si="83"/>
        <v>0.81317248347918125</v>
      </c>
      <c r="T191" s="76">
        <f t="shared" si="83"/>
        <v>1.0571242285229357E-2</v>
      </c>
      <c r="U191" s="76">
        <f t="shared" si="83"/>
        <v>0</v>
      </c>
      <c r="V191" s="76">
        <f t="shared" si="83"/>
        <v>0</v>
      </c>
      <c r="W191" s="76">
        <f t="shared" si="73"/>
        <v>0.77414020427218044</v>
      </c>
      <c r="X191" s="76">
        <f t="shared" si="83"/>
        <v>8.5383110765314033E-2</v>
      </c>
      <c r="Y191" s="76">
        <f t="shared" si="83"/>
        <v>0.10164656043489766</v>
      </c>
      <c r="Z191" s="76">
        <f t="shared" si="83"/>
        <v>0</v>
      </c>
      <c r="AA191" s="76">
        <f t="shared" si="83"/>
        <v>8.4569938281834858E-2</v>
      </c>
      <c r="AB191" s="76">
        <f t="shared" si="80"/>
        <v>0</v>
      </c>
      <c r="AC191" s="76">
        <f t="shared" si="81"/>
        <v>0</v>
      </c>
      <c r="AD191" s="76">
        <f t="shared" si="74"/>
        <v>0</v>
      </c>
      <c r="AE191" s="76">
        <f t="shared" si="81"/>
        <v>0.16263449669583624</v>
      </c>
      <c r="AF191" s="76">
        <f t="shared" si="81"/>
        <v>4.8790349008750872E-2</v>
      </c>
      <c r="AG191" s="76">
        <f t="shared" si="81"/>
        <v>0.61801108744417765</v>
      </c>
      <c r="AH191" s="76">
        <f t="shared" si="81"/>
        <v>2.1142484570458713</v>
      </c>
      <c r="AI191" s="76">
        <f t="shared" si="81"/>
        <v>4.0170720683871557E-2</v>
      </c>
      <c r="AJ191" s="698">
        <f t="shared" si="81"/>
        <v>1.0083338795141847</v>
      </c>
      <c r="AK191" s="76">
        <f t="shared" si="85"/>
        <v>0</v>
      </c>
      <c r="AL191" s="76">
        <f t="shared" si="85"/>
        <v>0.29274209405250523</v>
      </c>
      <c r="AM191" s="76">
        <f t="shared" si="85"/>
        <v>5.6922073843542684E-2</v>
      </c>
      <c r="AN191" s="76">
        <f t="shared" si="85"/>
        <v>1.8377698126629496</v>
      </c>
      <c r="AO191" s="76">
        <f t="shared" si="85"/>
        <v>0</v>
      </c>
      <c r="AP191" s="76">
        <f t="shared" si="85"/>
        <v>0</v>
      </c>
      <c r="AQ191" s="698">
        <f t="shared" si="85"/>
        <v>0.50416693975709237</v>
      </c>
      <c r="AR191" s="76">
        <f t="shared" si="85"/>
        <v>0.33014802829254758</v>
      </c>
      <c r="AS191" s="76">
        <f t="shared" si="85"/>
        <v>0</v>
      </c>
      <c r="AT191" s="76">
        <f t="shared" si="85"/>
        <v>0</v>
      </c>
      <c r="AU191" s="76">
        <f t="shared" si="85"/>
        <v>0</v>
      </c>
      <c r="AV191" s="76">
        <f t="shared" si="85"/>
        <v>8.131724834791812E-2</v>
      </c>
      <c r="AW191" s="76">
        <f t="shared" si="84"/>
        <v>0</v>
      </c>
      <c r="AX191" s="76">
        <f t="shared" si="84"/>
        <v>0</v>
      </c>
      <c r="AY191" s="76">
        <f t="shared" si="84"/>
        <v>0</v>
      </c>
      <c r="AZ191" s="76">
        <f t="shared" si="84"/>
        <v>0</v>
      </c>
      <c r="BA191" s="76">
        <f t="shared" si="84"/>
        <v>0</v>
      </c>
      <c r="BB191" s="76">
        <f t="shared" si="84"/>
        <v>0.33990609809429773</v>
      </c>
    </row>
    <row r="192" spans="1:54">
      <c r="A192" s="102">
        <f t="shared" si="55"/>
        <v>42971</v>
      </c>
      <c r="B192" s="106">
        <f t="shared" si="82"/>
        <v>20.093752281965276</v>
      </c>
      <c r="C192" s="76">
        <f t="shared" si="83"/>
        <v>0.13905249467493999</v>
      </c>
      <c r="D192" s="76">
        <f t="shared" si="78"/>
        <v>0.35779589273083973</v>
      </c>
      <c r="E192" s="76">
        <f t="shared" si="83"/>
        <v>0.35779589273083973</v>
      </c>
      <c r="F192" s="76">
        <f t="shared" si="83"/>
        <v>0.35779589273083973</v>
      </c>
      <c r="G192" s="76">
        <f t="shared" si="83"/>
        <v>0.35779589273083973</v>
      </c>
      <c r="H192" s="76">
        <f t="shared" si="83"/>
        <v>0</v>
      </c>
      <c r="I192" s="76">
        <f t="shared" si="83"/>
        <v>0</v>
      </c>
      <c r="J192" s="76">
        <f t="shared" si="83"/>
        <v>4.0658624173959064</v>
      </c>
      <c r="K192" s="76">
        <f t="shared" si="83"/>
        <v>1.0620032634238106E-2</v>
      </c>
      <c r="L192" s="76">
        <f t="shared" si="83"/>
        <v>0</v>
      </c>
      <c r="M192" s="76">
        <f t="shared" si="83"/>
        <v>3.936454148375029</v>
      </c>
      <c r="N192" s="76">
        <f t="shared" si="83"/>
        <v>0.19516139603500349</v>
      </c>
      <c r="O192" s="76">
        <f t="shared" si="79"/>
        <v>0.27647864438292158</v>
      </c>
      <c r="P192" s="76">
        <f t="shared" si="79"/>
        <v>0.21142484570458711</v>
      </c>
      <c r="Q192" s="76">
        <f t="shared" si="72"/>
        <v>0.26102836719681716</v>
      </c>
      <c r="R192" s="76">
        <f t="shared" si="83"/>
        <v>0.26184153968029633</v>
      </c>
      <c r="S192" s="76">
        <f t="shared" si="83"/>
        <v>0.81317248347918125</v>
      </c>
      <c r="T192" s="76">
        <f t="shared" si="83"/>
        <v>1.0571242285229357E-2</v>
      </c>
      <c r="U192" s="76">
        <f t="shared" si="83"/>
        <v>0</v>
      </c>
      <c r="V192" s="76">
        <f t="shared" si="83"/>
        <v>0</v>
      </c>
      <c r="W192" s="76">
        <f t="shared" si="73"/>
        <v>0.77414020427218044</v>
      </c>
      <c r="X192" s="76">
        <f t="shared" si="83"/>
        <v>8.5383110765314033E-2</v>
      </c>
      <c r="Y192" s="76">
        <f t="shared" si="83"/>
        <v>0.10164656043489766</v>
      </c>
      <c r="Z192" s="76">
        <f t="shared" si="83"/>
        <v>0</v>
      </c>
      <c r="AA192" s="76">
        <f t="shared" si="83"/>
        <v>8.4569938281834858E-2</v>
      </c>
      <c r="AB192" s="76">
        <f t="shared" si="80"/>
        <v>0</v>
      </c>
      <c r="AC192" s="76">
        <f t="shared" si="81"/>
        <v>0</v>
      </c>
      <c r="AD192" s="76">
        <f t="shared" si="74"/>
        <v>0</v>
      </c>
      <c r="AE192" s="76">
        <f t="shared" si="81"/>
        <v>0.16263449669583624</v>
      </c>
      <c r="AF192" s="76">
        <f t="shared" si="81"/>
        <v>4.8790349008750872E-2</v>
      </c>
      <c r="AG192" s="76">
        <f t="shared" si="81"/>
        <v>0.61801108744417765</v>
      </c>
      <c r="AH192" s="76">
        <f t="shared" si="81"/>
        <v>2.1142484570458713</v>
      </c>
      <c r="AI192" s="76">
        <f t="shared" si="81"/>
        <v>4.0170720683871557E-2</v>
      </c>
      <c r="AJ192" s="698">
        <f t="shared" si="81"/>
        <v>1.0083338795141847</v>
      </c>
      <c r="AK192" s="76">
        <f t="shared" si="85"/>
        <v>0</v>
      </c>
      <c r="AL192" s="76">
        <f t="shared" si="85"/>
        <v>0.29274209405250523</v>
      </c>
      <c r="AM192" s="76">
        <f t="shared" si="85"/>
        <v>5.6922073843542684E-2</v>
      </c>
      <c r="AN192" s="76">
        <f t="shared" si="85"/>
        <v>1.8377698126629496</v>
      </c>
      <c r="AO192" s="76">
        <f t="shared" si="85"/>
        <v>0</v>
      </c>
      <c r="AP192" s="76">
        <f t="shared" si="85"/>
        <v>0</v>
      </c>
      <c r="AQ192" s="698">
        <f t="shared" si="85"/>
        <v>0.50416693975709237</v>
      </c>
      <c r="AR192" s="76">
        <f t="shared" si="85"/>
        <v>0.33014802829254758</v>
      </c>
      <c r="AS192" s="76">
        <f t="shared" si="85"/>
        <v>0</v>
      </c>
      <c r="AT192" s="76">
        <f t="shared" si="85"/>
        <v>0</v>
      </c>
      <c r="AU192" s="76">
        <f t="shared" si="85"/>
        <v>0</v>
      </c>
      <c r="AV192" s="76">
        <f t="shared" si="85"/>
        <v>8.131724834791812E-2</v>
      </c>
      <c r="AW192" s="76">
        <f t="shared" si="84"/>
        <v>0</v>
      </c>
      <c r="AX192" s="76">
        <f t="shared" si="84"/>
        <v>0</v>
      </c>
      <c r="AY192" s="76">
        <f t="shared" si="84"/>
        <v>0</v>
      </c>
      <c r="AZ192" s="76">
        <f t="shared" si="84"/>
        <v>0</v>
      </c>
      <c r="BA192" s="76">
        <f t="shared" si="84"/>
        <v>0</v>
      </c>
      <c r="BB192" s="76">
        <f t="shared" si="84"/>
        <v>0.33990609809429773</v>
      </c>
    </row>
    <row r="193" spans="1:54">
      <c r="A193" s="102">
        <f t="shared" si="55"/>
        <v>42972</v>
      </c>
      <c r="B193" s="106">
        <f t="shared" si="82"/>
        <v>20.093752281965276</v>
      </c>
      <c r="C193" s="76">
        <f t="shared" si="83"/>
        <v>0.13905249467493999</v>
      </c>
      <c r="D193" s="76">
        <f t="shared" si="78"/>
        <v>0.35779589273083973</v>
      </c>
      <c r="E193" s="76">
        <f t="shared" si="83"/>
        <v>0.35779589273083973</v>
      </c>
      <c r="F193" s="76">
        <f t="shared" si="83"/>
        <v>0.35779589273083973</v>
      </c>
      <c r="G193" s="76">
        <f t="shared" si="83"/>
        <v>0.35779589273083973</v>
      </c>
      <c r="H193" s="76">
        <f t="shared" si="83"/>
        <v>0</v>
      </c>
      <c r="I193" s="76">
        <f t="shared" si="83"/>
        <v>0</v>
      </c>
      <c r="J193" s="76">
        <f t="shared" si="83"/>
        <v>4.0658624173959064</v>
      </c>
      <c r="K193" s="76">
        <f t="shared" si="83"/>
        <v>1.0620032634238106E-2</v>
      </c>
      <c r="L193" s="76">
        <f t="shared" si="83"/>
        <v>0</v>
      </c>
      <c r="M193" s="76">
        <f t="shared" si="83"/>
        <v>3.936454148375029</v>
      </c>
      <c r="N193" s="76">
        <f t="shared" si="83"/>
        <v>0.19516139603500349</v>
      </c>
      <c r="O193" s="76">
        <f t="shared" si="79"/>
        <v>0.27647864438292158</v>
      </c>
      <c r="P193" s="76">
        <f t="shared" si="79"/>
        <v>0.21142484570458711</v>
      </c>
      <c r="Q193" s="76">
        <f t="shared" si="72"/>
        <v>0.26102836719681716</v>
      </c>
      <c r="R193" s="76">
        <f t="shared" si="83"/>
        <v>0.26184153968029633</v>
      </c>
      <c r="S193" s="76">
        <f t="shared" si="83"/>
        <v>0.81317248347918125</v>
      </c>
      <c r="T193" s="76">
        <f t="shared" si="83"/>
        <v>1.0571242285229357E-2</v>
      </c>
      <c r="U193" s="76">
        <f t="shared" si="83"/>
        <v>0</v>
      </c>
      <c r="V193" s="76">
        <f t="shared" si="83"/>
        <v>0</v>
      </c>
      <c r="W193" s="76">
        <f t="shared" si="73"/>
        <v>0.77414020427218044</v>
      </c>
      <c r="X193" s="76">
        <f t="shared" si="83"/>
        <v>8.5383110765314033E-2</v>
      </c>
      <c r="Y193" s="76">
        <f t="shared" si="83"/>
        <v>0.10164656043489766</v>
      </c>
      <c r="Z193" s="76">
        <f t="shared" si="83"/>
        <v>0</v>
      </c>
      <c r="AA193" s="76">
        <f t="shared" si="83"/>
        <v>8.4569938281834858E-2</v>
      </c>
      <c r="AB193" s="76">
        <f t="shared" si="80"/>
        <v>0</v>
      </c>
      <c r="AC193" s="76">
        <f t="shared" si="81"/>
        <v>0</v>
      </c>
      <c r="AD193" s="76">
        <f t="shared" si="74"/>
        <v>0</v>
      </c>
      <c r="AE193" s="76">
        <f t="shared" si="81"/>
        <v>0.16263449669583624</v>
      </c>
      <c r="AF193" s="76">
        <f t="shared" si="81"/>
        <v>4.8790349008750872E-2</v>
      </c>
      <c r="AG193" s="76">
        <f t="shared" si="81"/>
        <v>0.61801108744417765</v>
      </c>
      <c r="AH193" s="76">
        <f t="shared" si="81"/>
        <v>2.1142484570458713</v>
      </c>
      <c r="AI193" s="76">
        <f t="shared" si="81"/>
        <v>4.0170720683871557E-2</v>
      </c>
      <c r="AJ193" s="698">
        <f t="shared" si="81"/>
        <v>1.0083338795141847</v>
      </c>
      <c r="AK193" s="76">
        <f t="shared" si="85"/>
        <v>0</v>
      </c>
      <c r="AL193" s="76">
        <f t="shared" si="85"/>
        <v>0.29274209405250523</v>
      </c>
      <c r="AM193" s="76">
        <f t="shared" si="85"/>
        <v>5.6922073843542684E-2</v>
      </c>
      <c r="AN193" s="76">
        <f t="shared" si="85"/>
        <v>1.8377698126629496</v>
      </c>
      <c r="AO193" s="76">
        <f t="shared" si="85"/>
        <v>0</v>
      </c>
      <c r="AP193" s="76">
        <f t="shared" si="85"/>
        <v>0</v>
      </c>
      <c r="AQ193" s="698">
        <f t="shared" si="85"/>
        <v>0.50416693975709237</v>
      </c>
      <c r="AR193" s="76">
        <f t="shared" si="85"/>
        <v>0.33014802829254758</v>
      </c>
      <c r="AS193" s="76">
        <f t="shared" si="85"/>
        <v>0</v>
      </c>
      <c r="AT193" s="76">
        <f t="shared" si="85"/>
        <v>0</v>
      </c>
      <c r="AU193" s="76">
        <f t="shared" si="85"/>
        <v>0</v>
      </c>
      <c r="AV193" s="76">
        <f t="shared" si="85"/>
        <v>8.131724834791812E-2</v>
      </c>
      <c r="AW193" s="76">
        <f t="shared" si="84"/>
        <v>0</v>
      </c>
      <c r="AX193" s="76">
        <f t="shared" si="84"/>
        <v>0</v>
      </c>
      <c r="AY193" s="76">
        <f t="shared" si="84"/>
        <v>0</v>
      </c>
      <c r="AZ193" s="76">
        <f t="shared" si="84"/>
        <v>0</v>
      </c>
      <c r="BA193" s="76">
        <f t="shared" si="84"/>
        <v>0</v>
      </c>
      <c r="BB193" s="76">
        <f t="shared" si="84"/>
        <v>0.33990609809429773</v>
      </c>
    </row>
    <row r="194" spans="1:54">
      <c r="A194" s="102">
        <f t="shared" si="55"/>
        <v>42973</v>
      </c>
      <c r="B194" s="106">
        <f t="shared" si="82"/>
        <v>20.093752281965276</v>
      </c>
      <c r="C194" s="76">
        <f t="shared" si="83"/>
        <v>0.13905249467493999</v>
      </c>
      <c r="D194" s="76">
        <f t="shared" si="78"/>
        <v>0.35779589273083973</v>
      </c>
      <c r="E194" s="76">
        <f t="shared" si="83"/>
        <v>0.35779589273083973</v>
      </c>
      <c r="F194" s="76">
        <f t="shared" si="83"/>
        <v>0.35779589273083973</v>
      </c>
      <c r="G194" s="76">
        <f t="shared" si="83"/>
        <v>0.35779589273083973</v>
      </c>
      <c r="H194" s="76">
        <f t="shared" si="83"/>
        <v>0</v>
      </c>
      <c r="I194" s="76">
        <f t="shared" si="83"/>
        <v>0</v>
      </c>
      <c r="J194" s="76">
        <f t="shared" si="83"/>
        <v>4.0658624173959064</v>
      </c>
      <c r="K194" s="76">
        <f t="shared" si="83"/>
        <v>1.0620032634238106E-2</v>
      </c>
      <c r="L194" s="76">
        <f t="shared" si="83"/>
        <v>0</v>
      </c>
      <c r="M194" s="76">
        <f t="shared" si="83"/>
        <v>3.936454148375029</v>
      </c>
      <c r="N194" s="76">
        <f t="shared" si="83"/>
        <v>0.19516139603500349</v>
      </c>
      <c r="O194" s="76">
        <f t="shared" si="79"/>
        <v>0.27647864438292158</v>
      </c>
      <c r="P194" s="76">
        <f t="shared" si="79"/>
        <v>0.21142484570458711</v>
      </c>
      <c r="Q194" s="76">
        <f t="shared" si="72"/>
        <v>0.26102836719681716</v>
      </c>
      <c r="R194" s="76">
        <f t="shared" ref="C194:AD199" si="86">R$28/1.98347/31</f>
        <v>0.26184153968029633</v>
      </c>
      <c r="S194" s="76">
        <f t="shared" si="86"/>
        <v>0.81317248347918125</v>
      </c>
      <c r="T194" s="76">
        <f t="shared" si="86"/>
        <v>1.0571242285229357E-2</v>
      </c>
      <c r="U194" s="76">
        <f t="shared" si="86"/>
        <v>0</v>
      </c>
      <c r="V194" s="76">
        <f t="shared" si="86"/>
        <v>0</v>
      </c>
      <c r="W194" s="76">
        <f t="shared" si="86"/>
        <v>0.77414020427218044</v>
      </c>
      <c r="X194" s="76">
        <f t="shared" si="86"/>
        <v>8.5383110765314033E-2</v>
      </c>
      <c r="Y194" s="76">
        <f t="shared" si="86"/>
        <v>0.10164656043489766</v>
      </c>
      <c r="Z194" s="76">
        <f t="shared" si="86"/>
        <v>0</v>
      </c>
      <c r="AA194" s="76">
        <f t="shared" si="86"/>
        <v>8.4569938281834858E-2</v>
      </c>
      <c r="AB194" s="76">
        <f t="shared" si="86"/>
        <v>0</v>
      </c>
      <c r="AC194" s="76">
        <f t="shared" si="81"/>
        <v>0</v>
      </c>
      <c r="AD194" s="76">
        <f t="shared" si="74"/>
        <v>0</v>
      </c>
      <c r="AE194" s="76">
        <f t="shared" si="81"/>
        <v>0.16263449669583624</v>
      </c>
      <c r="AF194" s="76">
        <f t="shared" si="81"/>
        <v>4.8790349008750872E-2</v>
      </c>
      <c r="AG194" s="76">
        <f t="shared" si="81"/>
        <v>0.61801108744417765</v>
      </c>
      <c r="AH194" s="76">
        <f t="shared" si="81"/>
        <v>2.1142484570458713</v>
      </c>
      <c r="AI194" s="76">
        <f t="shared" si="81"/>
        <v>4.0170720683871557E-2</v>
      </c>
      <c r="AJ194" s="698">
        <f t="shared" si="81"/>
        <v>1.0083338795141847</v>
      </c>
      <c r="AK194" s="76">
        <f t="shared" si="85"/>
        <v>0</v>
      </c>
      <c r="AL194" s="76">
        <f t="shared" si="85"/>
        <v>0.29274209405250523</v>
      </c>
      <c r="AM194" s="76">
        <f t="shared" si="85"/>
        <v>5.6922073843542684E-2</v>
      </c>
      <c r="AN194" s="76">
        <f t="shared" si="85"/>
        <v>1.8377698126629496</v>
      </c>
      <c r="AO194" s="76">
        <f t="shared" si="85"/>
        <v>0</v>
      </c>
      <c r="AP194" s="76">
        <f t="shared" si="85"/>
        <v>0</v>
      </c>
      <c r="AQ194" s="698">
        <f t="shared" si="85"/>
        <v>0.50416693975709237</v>
      </c>
      <c r="AR194" s="76">
        <f t="shared" si="85"/>
        <v>0.33014802829254758</v>
      </c>
      <c r="AS194" s="76">
        <f t="shared" si="85"/>
        <v>0</v>
      </c>
      <c r="AT194" s="76">
        <f t="shared" si="85"/>
        <v>0</v>
      </c>
      <c r="AU194" s="76">
        <f t="shared" si="85"/>
        <v>0</v>
      </c>
      <c r="AV194" s="76">
        <f t="shared" si="85"/>
        <v>8.131724834791812E-2</v>
      </c>
      <c r="AW194" s="76">
        <f t="shared" si="84"/>
        <v>0</v>
      </c>
      <c r="AX194" s="76">
        <f t="shared" si="84"/>
        <v>0</v>
      </c>
      <c r="AY194" s="76">
        <f t="shared" si="84"/>
        <v>0</v>
      </c>
      <c r="AZ194" s="76">
        <f t="shared" si="84"/>
        <v>0</v>
      </c>
      <c r="BA194" s="76">
        <f t="shared" si="84"/>
        <v>0</v>
      </c>
      <c r="BB194" s="76">
        <f t="shared" si="84"/>
        <v>0.33990609809429773</v>
      </c>
    </row>
    <row r="195" spans="1:54">
      <c r="A195" s="102">
        <f t="shared" si="55"/>
        <v>42974</v>
      </c>
      <c r="B195" s="106">
        <f t="shared" si="82"/>
        <v>20.093752281965276</v>
      </c>
      <c r="C195" s="76">
        <f t="shared" si="86"/>
        <v>0.13905249467493999</v>
      </c>
      <c r="D195" s="76">
        <f t="shared" si="78"/>
        <v>0.35779589273083973</v>
      </c>
      <c r="E195" s="76">
        <f t="shared" si="86"/>
        <v>0.35779589273083973</v>
      </c>
      <c r="F195" s="76">
        <f t="shared" si="86"/>
        <v>0.35779589273083973</v>
      </c>
      <c r="G195" s="76">
        <f t="shared" si="86"/>
        <v>0.35779589273083973</v>
      </c>
      <c r="H195" s="76">
        <f t="shared" si="86"/>
        <v>0</v>
      </c>
      <c r="I195" s="76">
        <f t="shared" si="86"/>
        <v>0</v>
      </c>
      <c r="J195" s="76">
        <f t="shared" si="86"/>
        <v>4.0658624173959064</v>
      </c>
      <c r="K195" s="76">
        <f t="shared" si="86"/>
        <v>1.0620032634238106E-2</v>
      </c>
      <c r="L195" s="76">
        <f t="shared" si="86"/>
        <v>0</v>
      </c>
      <c r="M195" s="76">
        <f t="shared" si="86"/>
        <v>3.936454148375029</v>
      </c>
      <c r="N195" s="76">
        <f t="shared" si="86"/>
        <v>0.19516139603500349</v>
      </c>
      <c r="O195" s="76">
        <f t="shared" si="79"/>
        <v>0.27647864438292158</v>
      </c>
      <c r="P195" s="76">
        <f t="shared" si="79"/>
        <v>0.21142484570458711</v>
      </c>
      <c r="Q195" s="76">
        <f t="shared" si="86"/>
        <v>0.26102836719681716</v>
      </c>
      <c r="R195" s="76">
        <f t="shared" si="86"/>
        <v>0.26184153968029633</v>
      </c>
      <c r="S195" s="76">
        <f t="shared" si="86"/>
        <v>0.81317248347918125</v>
      </c>
      <c r="T195" s="76">
        <f t="shared" si="86"/>
        <v>1.0571242285229357E-2</v>
      </c>
      <c r="U195" s="76">
        <f t="shared" si="86"/>
        <v>0</v>
      </c>
      <c r="V195" s="76">
        <f t="shared" si="86"/>
        <v>0</v>
      </c>
      <c r="W195" s="76">
        <f t="shared" si="86"/>
        <v>0.77414020427218044</v>
      </c>
      <c r="X195" s="76">
        <f t="shared" si="86"/>
        <v>8.5383110765314033E-2</v>
      </c>
      <c r="Y195" s="76">
        <f t="shared" si="86"/>
        <v>0.10164656043489766</v>
      </c>
      <c r="Z195" s="76">
        <f t="shared" si="86"/>
        <v>0</v>
      </c>
      <c r="AA195" s="76">
        <f t="shared" si="86"/>
        <v>8.4569938281834858E-2</v>
      </c>
      <c r="AB195" s="76">
        <f t="shared" si="86"/>
        <v>0</v>
      </c>
      <c r="AC195" s="76">
        <f t="shared" si="81"/>
        <v>0</v>
      </c>
      <c r="AD195" s="76">
        <f t="shared" si="86"/>
        <v>0</v>
      </c>
      <c r="AE195" s="76">
        <f t="shared" si="81"/>
        <v>0.16263449669583624</v>
      </c>
      <c r="AF195" s="76">
        <f t="shared" si="81"/>
        <v>4.8790349008750872E-2</v>
      </c>
      <c r="AG195" s="76">
        <f t="shared" si="81"/>
        <v>0.61801108744417765</v>
      </c>
      <c r="AH195" s="76">
        <f t="shared" si="81"/>
        <v>2.1142484570458713</v>
      </c>
      <c r="AI195" s="76">
        <f t="shared" si="81"/>
        <v>4.0170720683871557E-2</v>
      </c>
      <c r="AJ195" s="698">
        <f t="shared" si="81"/>
        <v>1.0083338795141847</v>
      </c>
      <c r="AK195" s="76">
        <f t="shared" si="85"/>
        <v>0</v>
      </c>
      <c r="AL195" s="76">
        <f t="shared" si="85"/>
        <v>0.29274209405250523</v>
      </c>
      <c r="AM195" s="76">
        <f t="shared" si="85"/>
        <v>5.6922073843542684E-2</v>
      </c>
      <c r="AN195" s="76">
        <f t="shared" si="85"/>
        <v>1.8377698126629496</v>
      </c>
      <c r="AO195" s="76">
        <f t="shared" si="85"/>
        <v>0</v>
      </c>
      <c r="AP195" s="76">
        <f t="shared" si="85"/>
        <v>0</v>
      </c>
      <c r="AQ195" s="698">
        <f t="shared" si="85"/>
        <v>0.50416693975709237</v>
      </c>
      <c r="AR195" s="76">
        <f t="shared" si="85"/>
        <v>0.33014802829254758</v>
      </c>
      <c r="AS195" s="76">
        <f t="shared" si="85"/>
        <v>0</v>
      </c>
      <c r="AT195" s="76">
        <f t="shared" si="85"/>
        <v>0</v>
      </c>
      <c r="AU195" s="76">
        <f t="shared" si="85"/>
        <v>0</v>
      </c>
      <c r="AV195" s="76">
        <f t="shared" si="85"/>
        <v>8.131724834791812E-2</v>
      </c>
      <c r="AW195" s="76">
        <f t="shared" si="84"/>
        <v>0</v>
      </c>
      <c r="AX195" s="76">
        <f t="shared" si="84"/>
        <v>0</v>
      </c>
      <c r="AY195" s="76">
        <f t="shared" si="84"/>
        <v>0</v>
      </c>
      <c r="AZ195" s="76">
        <f t="shared" si="84"/>
        <v>0</v>
      </c>
      <c r="BA195" s="76">
        <f t="shared" si="84"/>
        <v>0</v>
      </c>
      <c r="BB195" s="76">
        <f t="shared" si="84"/>
        <v>0.33990609809429773</v>
      </c>
    </row>
    <row r="196" spans="1:54">
      <c r="A196" s="102">
        <f t="shared" si="55"/>
        <v>42975</v>
      </c>
      <c r="B196" s="106">
        <f t="shared" si="82"/>
        <v>20.093752281965276</v>
      </c>
      <c r="C196" s="76">
        <f t="shared" si="86"/>
        <v>0.13905249467493999</v>
      </c>
      <c r="D196" s="76">
        <f t="shared" si="78"/>
        <v>0.35779589273083973</v>
      </c>
      <c r="E196" s="76">
        <f t="shared" si="86"/>
        <v>0.35779589273083973</v>
      </c>
      <c r="F196" s="76">
        <f t="shared" si="86"/>
        <v>0.35779589273083973</v>
      </c>
      <c r="G196" s="76">
        <f t="shared" si="86"/>
        <v>0.35779589273083973</v>
      </c>
      <c r="H196" s="76">
        <f t="shared" si="86"/>
        <v>0</v>
      </c>
      <c r="I196" s="76">
        <f t="shared" si="86"/>
        <v>0</v>
      </c>
      <c r="J196" s="76">
        <f t="shared" si="86"/>
        <v>4.0658624173959064</v>
      </c>
      <c r="K196" s="76">
        <f t="shared" si="86"/>
        <v>1.0620032634238106E-2</v>
      </c>
      <c r="L196" s="76">
        <f t="shared" si="86"/>
        <v>0</v>
      </c>
      <c r="M196" s="76">
        <f t="shared" si="86"/>
        <v>3.936454148375029</v>
      </c>
      <c r="N196" s="76">
        <f t="shared" si="86"/>
        <v>0.19516139603500349</v>
      </c>
      <c r="O196" s="76">
        <f t="shared" si="79"/>
        <v>0.27647864438292158</v>
      </c>
      <c r="P196" s="76">
        <f t="shared" si="79"/>
        <v>0.21142484570458711</v>
      </c>
      <c r="Q196" s="76">
        <f t="shared" si="86"/>
        <v>0.26102836719681716</v>
      </c>
      <c r="R196" s="76">
        <f t="shared" si="86"/>
        <v>0.26184153968029633</v>
      </c>
      <c r="S196" s="76">
        <f t="shared" si="86"/>
        <v>0.81317248347918125</v>
      </c>
      <c r="T196" s="76">
        <f t="shared" si="86"/>
        <v>1.0571242285229357E-2</v>
      </c>
      <c r="U196" s="76">
        <f t="shared" si="86"/>
        <v>0</v>
      </c>
      <c r="V196" s="76">
        <f t="shared" si="86"/>
        <v>0</v>
      </c>
      <c r="W196" s="76">
        <f t="shared" si="86"/>
        <v>0.77414020427218044</v>
      </c>
      <c r="X196" s="76">
        <f t="shared" si="86"/>
        <v>8.5383110765314033E-2</v>
      </c>
      <c r="Y196" s="76">
        <f t="shared" si="86"/>
        <v>0.10164656043489766</v>
      </c>
      <c r="Z196" s="76">
        <f t="shared" si="86"/>
        <v>0</v>
      </c>
      <c r="AA196" s="76">
        <f t="shared" si="86"/>
        <v>8.4569938281834858E-2</v>
      </c>
      <c r="AB196" s="76">
        <f t="shared" si="86"/>
        <v>0</v>
      </c>
      <c r="AC196" s="76">
        <f t="shared" si="81"/>
        <v>0</v>
      </c>
      <c r="AD196" s="76">
        <f t="shared" si="86"/>
        <v>0</v>
      </c>
      <c r="AE196" s="76">
        <f t="shared" si="81"/>
        <v>0.16263449669583624</v>
      </c>
      <c r="AF196" s="76">
        <f t="shared" si="81"/>
        <v>4.8790349008750872E-2</v>
      </c>
      <c r="AG196" s="76">
        <f t="shared" si="81"/>
        <v>0.61801108744417765</v>
      </c>
      <c r="AH196" s="76">
        <f t="shared" si="81"/>
        <v>2.1142484570458713</v>
      </c>
      <c r="AI196" s="76">
        <f t="shared" si="81"/>
        <v>4.0170720683871557E-2</v>
      </c>
      <c r="AJ196" s="698">
        <f t="shared" si="81"/>
        <v>1.0083338795141847</v>
      </c>
      <c r="AK196" s="76">
        <f t="shared" si="85"/>
        <v>0</v>
      </c>
      <c r="AL196" s="76">
        <f t="shared" si="85"/>
        <v>0.29274209405250523</v>
      </c>
      <c r="AM196" s="76">
        <f t="shared" si="85"/>
        <v>5.6922073843542684E-2</v>
      </c>
      <c r="AN196" s="76">
        <f t="shared" si="85"/>
        <v>1.8377698126629496</v>
      </c>
      <c r="AO196" s="76">
        <f t="shared" si="85"/>
        <v>0</v>
      </c>
      <c r="AP196" s="76">
        <f t="shared" si="85"/>
        <v>0</v>
      </c>
      <c r="AQ196" s="698">
        <f t="shared" si="85"/>
        <v>0.50416693975709237</v>
      </c>
      <c r="AR196" s="76">
        <f t="shared" si="85"/>
        <v>0.33014802829254758</v>
      </c>
      <c r="AS196" s="76">
        <f t="shared" si="85"/>
        <v>0</v>
      </c>
      <c r="AT196" s="76">
        <f t="shared" si="85"/>
        <v>0</v>
      </c>
      <c r="AU196" s="76">
        <f t="shared" si="85"/>
        <v>0</v>
      </c>
      <c r="AV196" s="76">
        <f t="shared" si="85"/>
        <v>8.131724834791812E-2</v>
      </c>
      <c r="AW196" s="76">
        <f t="shared" si="84"/>
        <v>0</v>
      </c>
      <c r="AX196" s="76">
        <f t="shared" si="84"/>
        <v>0</v>
      </c>
      <c r="AY196" s="76">
        <f t="shared" si="84"/>
        <v>0</v>
      </c>
      <c r="AZ196" s="76">
        <f t="shared" si="84"/>
        <v>0</v>
      </c>
      <c r="BA196" s="76">
        <f t="shared" si="84"/>
        <v>0</v>
      </c>
      <c r="BB196" s="76">
        <f t="shared" si="84"/>
        <v>0.33990609809429773</v>
      </c>
    </row>
    <row r="197" spans="1:54">
      <c r="A197" s="102">
        <f t="shared" si="55"/>
        <v>42976</v>
      </c>
      <c r="B197" s="106">
        <f t="shared" si="82"/>
        <v>20.093752281965276</v>
      </c>
      <c r="C197" s="76">
        <f t="shared" si="86"/>
        <v>0.13905249467493999</v>
      </c>
      <c r="D197" s="76">
        <f t="shared" si="78"/>
        <v>0.35779589273083973</v>
      </c>
      <c r="E197" s="76">
        <f t="shared" si="86"/>
        <v>0.35779589273083973</v>
      </c>
      <c r="F197" s="76">
        <f t="shared" si="86"/>
        <v>0.35779589273083973</v>
      </c>
      <c r="G197" s="76">
        <f t="shared" si="86"/>
        <v>0.35779589273083973</v>
      </c>
      <c r="H197" s="76">
        <f t="shared" si="86"/>
        <v>0</v>
      </c>
      <c r="I197" s="76">
        <f t="shared" si="86"/>
        <v>0</v>
      </c>
      <c r="J197" s="76">
        <f t="shared" si="86"/>
        <v>4.0658624173959064</v>
      </c>
      <c r="K197" s="76">
        <f t="shared" si="86"/>
        <v>1.0620032634238106E-2</v>
      </c>
      <c r="L197" s="76">
        <f t="shared" si="86"/>
        <v>0</v>
      </c>
      <c r="M197" s="76">
        <f t="shared" si="86"/>
        <v>3.936454148375029</v>
      </c>
      <c r="N197" s="76">
        <f t="shared" si="86"/>
        <v>0.19516139603500349</v>
      </c>
      <c r="O197" s="76">
        <f t="shared" si="79"/>
        <v>0.27647864438292158</v>
      </c>
      <c r="P197" s="76">
        <f t="shared" si="79"/>
        <v>0.21142484570458711</v>
      </c>
      <c r="Q197" s="76">
        <f t="shared" si="86"/>
        <v>0.26102836719681716</v>
      </c>
      <c r="R197" s="76">
        <f t="shared" si="86"/>
        <v>0.26184153968029633</v>
      </c>
      <c r="S197" s="76">
        <f t="shared" si="86"/>
        <v>0.81317248347918125</v>
      </c>
      <c r="T197" s="76">
        <f t="shared" si="86"/>
        <v>1.0571242285229357E-2</v>
      </c>
      <c r="U197" s="76">
        <f t="shared" si="86"/>
        <v>0</v>
      </c>
      <c r="V197" s="76">
        <f t="shared" si="86"/>
        <v>0</v>
      </c>
      <c r="W197" s="76">
        <f t="shared" si="86"/>
        <v>0.77414020427218044</v>
      </c>
      <c r="X197" s="76">
        <f t="shared" si="86"/>
        <v>8.5383110765314033E-2</v>
      </c>
      <c r="Y197" s="76">
        <f t="shared" si="86"/>
        <v>0.10164656043489766</v>
      </c>
      <c r="Z197" s="76">
        <f t="shared" si="86"/>
        <v>0</v>
      </c>
      <c r="AA197" s="76">
        <f t="shared" si="86"/>
        <v>8.4569938281834858E-2</v>
      </c>
      <c r="AB197" s="76">
        <f t="shared" si="86"/>
        <v>0</v>
      </c>
      <c r="AC197" s="76">
        <f t="shared" si="81"/>
        <v>0</v>
      </c>
      <c r="AD197" s="76">
        <f t="shared" si="86"/>
        <v>0</v>
      </c>
      <c r="AE197" s="76">
        <f t="shared" si="81"/>
        <v>0.16263449669583624</v>
      </c>
      <c r="AF197" s="76">
        <f t="shared" si="81"/>
        <v>4.8790349008750872E-2</v>
      </c>
      <c r="AG197" s="76">
        <f t="shared" si="81"/>
        <v>0.61801108744417765</v>
      </c>
      <c r="AH197" s="76">
        <f t="shared" si="81"/>
        <v>2.1142484570458713</v>
      </c>
      <c r="AI197" s="76">
        <f t="shared" si="81"/>
        <v>4.0170720683871557E-2</v>
      </c>
      <c r="AJ197" s="698">
        <f t="shared" si="81"/>
        <v>1.0083338795141847</v>
      </c>
      <c r="AK197" s="76">
        <f t="shared" si="85"/>
        <v>0</v>
      </c>
      <c r="AL197" s="76">
        <f t="shared" si="85"/>
        <v>0.29274209405250523</v>
      </c>
      <c r="AM197" s="76">
        <f t="shared" si="85"/>
        <v>5.6922073843542684E-2</v>
      </c>
      <c r="AN197" s="76">
        <f t="shared" si="85"/>
        <v>1.8377698126629496</v>
      </c>
      <c r="AO197" s="76">
        <f t="shared" si="85"/>
        <v>0</v>
      </c>
      <c r="AP197" s="76">
        <f t="shared" si="85"/>
        <v>0</v>
      </c>
      <c r="AQ197" s="698">
        <f t="shared" si="85"/>
        <v>0.50416693975709237</v>
      </c>
      <c r="AR197" s="76">
        <f t="shared" si="85"/>
        <v>0.33014802829254758</v>
      </c>
      <c r="AS197" s="76">
        <f t="shared" si="85"/>
        <v>0</v>
      </c>
      <c r="AT197" s="76">
        <f t="shared" si="85"/>
        <v>0</v>
      </c>
      <c r="AU197" s="76">
        <f t="shared" si="85"/>
        <v>0</v>
      </c>
      <c r="AV197" s="76">
        <f t="shared" si="85"/>
        <v>8.131724834791812E-2</v>
      </c>
      <c r="AW197" s="76">
        <f t="shared" si="84"/>
        <v>0</v>
      </c>
      <c r="AX197" s="76">
        <f t="shared" si="84"/>
        <v>0</v>
      </c>
      <c r="AY197" s="76">
        <f t="shared" si="84"/>
        <v>0</v>
      </c>
      <c r="AZ197" s="76">
        <f t="shared" si="84"/>
        <v>0</v>
      </c>
      <c r="BA197" s="76">
        <f t="shared" si="84"/>
        <v>0</v>
      </c>
      <c r="BB197" s="76">
        <f t="shared" si="84"/>
        <v>0.33990609809429773</v>
      </c>
    </row>
    <row r="198" spans="1:54">
      <c r="A198" s="102">
        <f t="shared" si="55"/>
        <v>42977</v>
      </c>
      <c r="B198" s="106">
        <f t="shared" si="82"/>
        <v>20.093752281965276</v>
      </c>
      <c r="C198" s="76">
        <f t="shared" si="86"/>
        <v>0.13905249467493999</v>
      </c>
      <c r="D198" s="76">
        <f t="shared" si="78"/>
        <v>0.35779589273083973</v>
      </c>
      <c r="E198" s="76">
        <f t="shared" si="86"/>
        <v>0.35779589273083973</v>
      </c>
      <c r="F198" s="76">
        <f t="shared" si="86"/>
        <v>0.35779589273083973</v>
      </c>
      <c r="G198" s="76">
        <f t="shared" si="86"/>
        <v>0.35779589273083973</v>
      </c>
      <c r="H198" s="76">
        <f t="shared" si="86"/>
        <v>0</v>
      </c>
      <c r="I198" s="76">
        <f t="shared" si="86"/>
        <v>0</v>
      </c>
      <c r="J198" s="76">
        <f t="shared" si="86"/>
        <v>4.0658624173959064</v>
      </c>
      <c r="K198" s="76">
        <f t="shared" si="86"/>
        <v>1.0620032634238106E-2</v>
      </c>
      <c r="L198" s="76">
        <f t="shared" si="86"/>
        <v>0</v>
      </c>
      <c r="M198" s="76">
        <f t="shared" si="86"/>
        <v>3.936454148375029</v>
      </c>
      <c r="N198" s="76">
        <f t="shared" si="86"/>
        <v>0.19516139603500349</v>
      </c>
      <c r="O198" s="76">
        <f t="shared" si="79"/>
        <v>0.27647864438292158</v>
      </c>
      <c r="P198" s="76">
        <f t="shared" si="79"/>
        <v>0.21142484570458711</v>
      </c>
      <c r="Q198" s="76">
        <f t="shared" si="86"/>
        <v>0.26102836719681716</v>
      </c>
      <c r="R198" s="76">
        <f t="shared" si="86"/>
        <v>0.26184153968029633</v>
      </c>
      <c r="S198" s="76">
        <f t="shared" si="86"/>
        <v>0.81317248347918125</v>
      </c>
      <c r="T198" s="76">
        <f t="shared" si="86"/>
        <v>1.0571242285229357E-2</v>
      </c>
      <c r="U198" s="76">
        <f t="shared" si="86"/>
        <v>0</v>
      </c>
      <c r="V198" s="76">
        <f t="shared" si="86"/>
        <v>0</v>
      </c>
      <c r="W198" s="76">
        <f t="shared" si="86"/>
        <v>0.77414020427218044</v>
      </c>
      <c r="X198" s="76">
        <f t="shared" si="86"/>
        <v>8.5383110765314033E-2</v>
      </c>
      <c r="Y198" s="76">
        <f t="shared" si="86"/>
        <v>0.10164656043489766</v>
      </c>
      <c r="Z198" s="76">
        <f t="shared" si="86"/>
        <v>0</v>
      </c>
      <c r="AA198" s="76">
        <f t="shared" si="86"/>
        <v>8.4569938281834858E-2</v>
      </c>
      <c r="AB198" s="76">
        <f t="shared" si="86"/>
        <v>0</v>
      </c>
      <c r="AC198" s="76">
        <f t="shared" si="81"/>
        <v>0</v>
      </c>
      <c r="AD198" s="76">
        <f t="shared" si="86"/>
        <v>0</v>
      </c>
      <c r="AE198" s="76">
        <f t="shared" si="81"/>
        <v>0.16263449669583624</v>
      </c>
      <c r="AF198" s="76">
        <f t="shared" si="81"/>
        <v>4.8790349008750872E-2</v>
      </c>
      <c r="AG198" s="76">
        <f t="shared" si="81"/>
        <v>0.61801108744417765</v>
      </c>
      <c r="AH198" s="76">
        <f t="shared" si="81"/>
        <v>2.1142484570458713</v>
      </c>
      <c r="AI198" s="76">
        <f t="shared" si="81"/>
        <v>4.0170720683871557E-2</v>
      </c>
      <c r="AJ198" s="698">
        <f t="shared" si="81"/>
        <v>1.0083338795141847</v>
      </c>
      <c r="AK198" s="76">
        <f t="shared" si="85"/>
        <v>0</v>
      </c>
      <c r="AL198" s="76">
        <f t="shared" si="85"/>
        <v>0.29274209405250523</v>
      </c>
      <c r="AM198" s="76">
        <f t="shared" si="85"/>
        <v>5.6922073843542684E-2</v>
      </c>
      <c r="AN198" s="76">
        <f t="shared" si="85"/>
        <v>1.8377698126629496</v>
      </c>
      <c r="AO198" s="76">
        <f t="shared" si="85"/>
        <v>0</v>
      </c>
      <c r="AP198" s="76">
        <f t="shared" si="85"/>
        <v>0</v>
      </c>
      <c r="AQ198" s="698">
        <f t="shared" si="85"/>
        <v>0.50416693975709237</v>
      </c>
      <c r="AR198" s="76">
        <f t="shared" si="85"/>
        <v>0.33014802829254758</v>
      </c>
      <c r="AS198" s="76">
        <f t="shared" si="85"/>
        <v>0</v>
      </c>
      <c r="AT198" s="76">
        <f t="shared" si="85"/>
        <v>0</v>
      </c>
      <c r="AU198" s="76">
        <f t="shared" si="85"/>
        <v>0</v>
      </c>
      <c r="AV198" s="76">
        <f t="shared" si="85"/>
        <v>8.131724834791812E-2</v>
      </c>
      <c r="AW198" s="76">
        <f t="shared" si="84"/>
        <v>0</v>
      </c>
      <c r="AX198" s="76">
        <f t="shared" si="84"/>
        <v>0</v>
      </c>
      <c r="AY198" s="76">
        <f t="shared" si="84"/>
        <v>0</v>
      </c>
      <c r="AZ198" s="76">
        <f t="shared" si="84"/>
        <v>0</v>
      </c>
      <c r="BA198" s="76">
        <f t="shared" si="84"/>
        <v>0</v>
      </c>
      <c r="BB198" s="76">
        <f t="shared" si="84"/>
        <v>0.33990609809429773</v>
      </c>
    </row>
    <row r="199" spans="1:54">
      <c r="A199" s="102">
        <f t="shared" si="55"/>
        <v>42978</v>
      </c>
      <c r="B199" s="106">
        <f t="shared" si="82"/>
        <v>20.093752281965276</v>
      </c>
      <c r="C199" s="76">
        <f t="shared" si="86"/>
        <v>0.13905249467493999</v>
      </c>
      <c r="D199" s="76">
        <f t="shared" si="78"/>
        <v>0.35779589273083973</v>
      </c>
      <c r="E199" s="76">
        <f t="shared" si="86"/>
        <v>0.35779589273083973</v>
      </c>
      <c r="F199" s="76">
        <f t="shared" si="86"/>
        <v>0.35779589273083973</v>
      </c>
      <c r="G199" s="76">
        <f t="shared" si="86"/>
        <v>0.35779589273083973</v>
      </c>
      <c r="H199" s="76">
        <f t="shared" si="86"/>
        <v>0</v>
      </c>
      <c r="I199" s="76">
        <f t="shared" si="86"/>
        <v>0</v>
      </c>
      <c r="J199" s="76">
        <f t="shared" si="86"/>
        <v>4.0658624173959064</v>
      </c>
      <c r="K199" s="76">
        <f t="shared" si="86"/>
        <v>1.0620032634238106E-2</v>
      </c>
      <c r="L199" s="76">
        <f t="shared" si="86"/>
        <v>0</v>
      </c>
      <c r="M199" s="76">
        <f t="shared" si="86"/>
        <v>3.936454148375029</v>
      </c>
      <c r="N199" s="76">
        <f t="shared" si="86"/>
        <v>0.19516139603500349</v>
      </c>
      <c r="O199" s="76">
        <f t="shared" si="79"/>
        <v>0.27647864438292158</v>
      </c>
      <c r="P199" s="76">
        <f t="shared" si="79"/>
        <v>0.21142484570458711</v>
      </c>
      <c r="Q199" s="76">
        <f t="shared" si="86"/>
        <v>0.26102836719681716</v>
      </c>
      <c r="R199" s="76">
        <f t="shared" si="86"/>
        <v>0.26184153968029633</v>
      </c>
      <c r="S199" s="76">
        <f t="shared" si="86"/>
        <v>0.81317248347918125</v>
      </c>
      <c r="T199" s="76">
        <f t="shared" si="86"/>
        <v>1.0571242285229357E-2</v>
      </c>
      <c r="U199" s="76">
        <f t="shared" si="86"/>
        <v>0</v>
      </c>
      <c r="V199" s="76">
        <f t="shared" si="86"/>
        <v>0</v>
      </c>
      <c r="W199" s="76">
        <f t="shared" si="86"/>
        <v>0.77414020427218044</v>
      </c>
      <c r="X199" s="76">
        <f t="shared" si="86"/>
        <v>8.5383110765314033E-2</v>
      </c>
      <c r="Y199" s="76">
        <f t="shared" si="86"/>
        <v>0.10164656043489766</v>
      </c>
      <c r="Z199" s="76">
        <f t="shared" si="86"/>
        <v>0</v>
      </c>
      <c r="AA199" s="76">
        <f t="shared" si="86"/>
        <v>8.4569938281834858E-2</v>
      </c>
      <c r="AB199" s="76">
        <f t="shared" si="86"/>
        <v>0</v>
      </c>
      <c r="AC199" s="76">
        <f t="shared" si="81"/>
        <v>0</v>
      </c>
      <c r="AD199" s="76">
        <f t="shared" si="86"/>
        <v>0</v>
      </c>
      <c r="AE199" s="76">
        <f t="shared" si="81"/>
        <v>0.16263449669583624</v>
      </c>
      <c r="AF199" s="76">
        <f t="shared" si="81"/>
        <v>4.8790349008750872E-2</v>
      </c>
      <c r="AG199" s="76">
        <f t="shared" si="81"/>
        <v>0.61801108744417765</v>
      </c>
      <c r="AH199" s="76">
        <f t="shared" si="81"/>
        <v>2.1142484570458713</v>
      </c>
      <c r="AI199" s="76">
        <f t="shared" si="81"/>
        <v>4.0170720683871557E-2</v>
      </c>
      <c r="AJ199" s="698">
        <f>AJ$28/1.98347/31</f>
        <v>1.0083338795141847</v>
      </c>
      <c r="AK199" s="76">
        <f t="shared" si="85"/>
        <v>0</v>
      </c>
      <c r="AL199" s="76">
        <f t="shared" si="85"/>
        <v>0.29274209405250523</v>
      </c>
      <c r="AM199" s="76">
        <f t="shared" si="85"/>
        <v>5.6922073843542684E-2</v>
      </c>
      <c r="AN199" s="76">
        <f t="shared" si="85"/>
        <v>1.8377698126629496</v>
      </c>
      <c r="AO199" s="76">
        <f t="shared" si="85"/>
        <v>0</v>
      </c>
      <c r="AP199" s="76">
        <f t="shared" si="85"/>
        <v>0</v>
      </c>
      <c r="AQ199" s="698">
        <f t="shared" si="85"/>
        <v>0.50416693975709237</v>
      </c>
      <c r="AR199" s="76">
        <f t="shared" si="85"/>
        <v>0.33014802829254758</v>
      </c>
      <c r="AS199" s="76">
        <f t="shared" si="85"/>
        <v>0</v>
      </c>
      <c r="AT199" s="76">
        <f t="shared" si="85"/>
        <v>0</v>
      </c>
      <c r="AU199" s="76">
        <f t="shared" si="85"/>
        <v>0</v>
      </c>
      <c r="AV199" s="76">
        <f t="shared" si="85"/>
        <v>8.131724834791812E-2</v>
      </c>
      <c r="AW199" s="76">
        <f t="shared" si="84"/>
        <v>0</v>
      </c>
      <c r="AX199" s="76">
        <f t="shared" si="84"/>
        <v>0</v>
      </c>
      <c r="AY199" s="76">
        <f t="shared" si="84"/>
        <v>0</v>
      </c>
      <c r="AZ199" s="76">
        <f t="shared" si="84"/>
        <v>0</v>
      </c>
      <c r="BA199" s="76">
        <f t="shared" si="84"/>
        <v>0</v>
      </c>
      <c r="BB199" s="76">
        <f t="shared" si="84"/>
        <v>0.33990609809429773</v>
      </c>
    </row>
    <row r="200" spans="1:54">
      <c r="A200" s="102">
        <f t="shared" si="55"/>
        <v>42979</v>
      </c>
      <c r="B200" s="106">
        <f t="shared" si="82"/>
        <v>18.192662354358781</v>
      </c>
      <c r="C200" s="76">
        <f t="shared" ref="C200:AA215" si="87">C$29/1.98347/30</f>
        <v>8.890143704383395E-2</v>
      </c>
      <c r="D200" s="76">
        <f>D$29/1.98347/30</f>
        <v>0.35291685782996468</v>
      </c>
      <c r="E200" s="76">
        <f t="shared" si="87"/>
        <v>0.35291685782996468</v>
      </c>
      <c r="F200" s="76">
        <f t="shared" si="87"/>
        <v>0.35291685782996468</v>
      </c>
      <c r="G200" s="76">
        <f t="shared" si="87"/>
        <v>0.35291685782996468</v>
      </c>
      <c r="H200" s="76">
        <f t="shared" si="87"/>
        <v>0.30081960738839836</v>
      </c>
      <c r="I200" s="76">
        <f t="shared" ref="I200:I229" si="88">I$29/1.98347/30</f>
        <v>0</v>
      </c>
      <c r="J200" s="76">
        <f t="shared" si="87"/>
        <v>2.9409738152497056</v>
      </c>
      <c r="K200" s="76">
        <f t="shared" si="87"/>
        <v>9.8312553252632995E-3</v>
      </c>
      <c r="L200" s="76">
        <f t="shared" si="87"/>
        <v>0</v>
      </c>
      <c r="M200" s="76">
        <f t="shared" si="87"/>
        <v>4.5032695226043256</v>
      </c>
      <c r="N200" s="76">
        <f t="shared" si="87"/>
        <v>0.20166677590283694</v>
      </c>
      <c r="O200" s="76">
        <f>O$29/1.98347/30</f>
        <v>0.28569459919568563</v>
      </c>
      <c r="P200" s="76">
        <f>P$29/1.98347/30</f>
        <v>0.20166677590283694</v>
      </c>
      <c r="Q200" s="76">
        <f t="shared" ref="Q200:Q212" si="89">Q$29/1.98347/30</f>
        <v>0</v>
      </c>
      <c r="R200" s="76">
        <f t="shared" si="87"/>
        <v>0.16301397718812652</v>
      </c>
      <c r="S200" s="76">
        <f t="shared" si="87"/>
        <v>0.84027823292848725</v>
      </c>
      <c r="T200" s="76">
        <f t="shared" si="87"/>
        <v>1.0923617028070336E-2</v>
      </c>
      <c r="U200" s="76">
        <f t="shared" si="87"/>
        <v>0</v>
      </c>
      <c r="V200" s="76">
        <f t="shared" si="87"/>
        <v>7.2936150618192697E-2</v>
      </c>
      <c r="W200" s="76">
        <f t="shared" ref="W200:W224" si="90">W$29/1.98347/30</f>
        <v>0.54786140786937365</v>
      </c>
      <c r="X200" s="76">
        <f t="shared" si="87"/>
        <v>8.822921445749117E-2</v>
      </c>
      <c r="Y200" s="76">
        <f t="shared" si="87"/>
        <v>0.10503477911606091</v>
      </c>
      <c r="Z200" s="76">
        <f t="shared" si="87"/>
        <v>0</v>
      </c>
      <c r="AA200" s="76">
        <f t="shared" si="87"/>
        <v>5.2097250441566212E-2</v>
      </c>
      <c r="AB200" s="76">
        <f t="shared" ref="AB200:AB224" si="91">AB$29/1.98347/30</f>
        <v>0</v>
      </c>
      <c r="AC200" s="76">
        <f>AC$29/1.98347/30</f>
        <v>0</v>
      </c>
      <c r="AD200" s="76">
        <f t="shared" ref="AD200:AD225" si="92">AD$29/1.98347/30</f>
        <v>0</v>
      </c>
      <c r="AE200" s="76">
        <f t="shared" ref="AE200:AJ200" si="93">AE$29/1.98347/30</f>
        <v>0.16805564658569744</v>
      </c>
      <c r="AF200" s="76">
        <f t="shared" si="93"/>
        <v>5.0416693975709234E-2</v>
      </c>
      <c r="AG200" s="76">
        <f t="shared" si="93"/>
        <v>0</v>
      </c>
      <c r="AH200" s="76">
        <f t="shared" si="93"/>
        <v>2.3359734875411946</v>
      </c>
      <c r="AI200" s="76">
        <f t="shared" si="93"/>
        <v>3.663613095568205E-2</v>
      </c>
      <c r="AJ200" s="698">
        <f t="shared" si="93"/>
        <v>0.63861145702565025</v>
      </c>
      <c r="AK200" s="76">
        <f t="shared" ref="AK200:AZ215" si="94">AK$29/1.98347/30</f>
        <v>0</v>
      </c>
      <c r="AL200" s="76">
        <f t="shared" si="94"/>
        <v>0.16805564658569744</v>
      </c>
      <c r="AM200" s="76">
        <f t="shared" si="94"/>
        <v>4.9744471389366447E-2</v>
      </c>
      <c r="AN200" s="76">
        <f t="shared" si="94"/>
        <v>1.8654176771012416</v>
      </c>
      <c r="AO200" s="76">
        <f t="shared" si="94"/>
        <v>0</v>
      </c>
      <c r="AP200" s="76">
        <f t="shared" si="94"/>
        <v>0</v>
      </c>
      <c r="AQ200" s="698">
        <f t="shared" si="94"/>
        <v>0.31930572851282513</v>
      </c>
      <c r="AR200" s="76">
        <f t="shared" si="94"/>
        <v>0.25510847151708871</v>
      </c>
      <c r="AS200" s="76">
        <f t="shared" si="94"/>
        <v>0</v>
      </c>
      <c r="AT200" s="76">
        <f t="shared" si="94"/>
        <v>0.18839037982256684</v>
      </c>
      <c r="AU200" s="76">
        <f t="shared" si="94"/>
        <v>0</v>
      </c>
      <c r="AV200" s="76">
        <f t="shared" si="94"/>
        <v>8.4027823292848719E-2</v>
      </c>
      <c r="AW200" s="76">
        <f t="shared" si="94"/>
        <v>0</v>
      </c>
      <c r="AX200" s="76">
        <f t="shared" si="94"/>
        <v>0</v>
      </c>
      <c r="AY200" s="76">
        <f t="shared" si="94"/>
        <v>0</v>
      </c>
      <c r="AZ200" s="76">
        <f t="shared" si="94"/>
        <v>0</v>
      </c>
      <c r="BA200" s="76">
        <f t="shared" ref="BA200:BB215" si="95">BA$29/1.98347/30</f>
        <v>0</v>
      </c>
      <c r="BB200" s="76">
        <f t="shared" si="95"/>
        <v>0.20805289047309344</v>
      </c>
    </row>
    <row r="201" spans="1:54">
      <c r="A201" s="102">
        <f t="shared" ref="A201:A264" si="96">A200+1</f>
        <v>42980</v>
      </c>
      <c r="B201" s="106">
        <f t="shared" si="82"/>
        <v>18.192662354358781</v>
      </c>
      <c r="C201" s="76">
        <f t="shared" si="87"/>
        <v>8.890143704383395E-2</v>
      </c>
      <c r="D201" s="76">
        <f t="shared" ref="D201:D229" si="97">D$29/1.98347/30</f>
        <v>0.35291685782996468</v>
      </c>
      <c r="E201" s="76">
        <f t="shared" si="87"/>
        <v>0.35291685782996468</v>
      </c>
      <c r="F201" s="76">
        <f t="shared" si="87"/>
        <v>0.35291685782996468</v>
      </c>
      <c r="G201" s="76">
        <f t="shared" si="87"/>
        <v>0.35291685782996468</v>
      </c>
      <c r="H201" s="76">
        <f t="shared" si="87"/>
        <v>0.30081960738839836</v>
      </c>
      <c r="I201" s="76">
        <f t="shared" si="88"/>
        <v>0</v>
      </c>
      <c r="J201" s="76">
        <f t="shared" si="87"/>
        <v>2.9409738152497056</v>
      </c>
      <c r="K201" s="76">
        <f t="shared" si="87"/>
        <v>9.8312553252632995E-3</v>
      </c>
      <c r="L201" s="76">
        <f t="shared" si="87"/>
        <v>0</v>
      </c>
      <c r="M201" s="76">
        <f t="shared" si="87"/>
        <v>4.5032695226043256</v>
      </c>
      <c r="N201" s="76">
        <f t="shared" si="87"/>
        <v>0.20166677590283694</v>
      </c>
      <c r="O201" s="76">
        <f t="shared" si="87"/>
        <v>0.28569459919568563</v>
      </c>
      <c r="P201" s="76">
        <f t="shared" ref="P201:P229" si="98">P$29/1.98347/30</f>
        <v>0.20166677590283694</v>
      </c>
      <c r="Q201" s="76">
        <f t="shared" si="89"/>
        <v>0</v>
      </c>
      <c r="R201" s="76">
        <f t="shared" si="87"/>
        <v>0.16301397718812652</v>
      </c>
      <c r="S201" s="76">
        <f t="shared" si="87"/>
        <v>0.84027823292848725</v>
      </c>
      <c r="T201" s="76">
        <f t="shared" si="87"/>
        <v>1.0923617028070336E-2</v>
      </c>
      <c r="U201" s="76">
        <f t="shared" si="87"/>
        <v>0</v>
      </c>
      <c r="V201" s="76">
        <f t="shared" si="87"/>
        <v>7.2936150618192697E-2</v>
      </c>
      <c r="W201" s="76">
        <f t="shared" si="90"/>
        <v>0.54786140786937365</v>
      </c>
      <c r="X201" s="76">
        <f t="shared" si="87"/>
        <v>8.822921445749117E-2</v>
      </c>
      <c r="Y201" s="76">
        <f t="shared" si="87"/>
        <v>0.10503477911606091</v>
      </c>
      <c r="Z201" s="76">
        <f t="shared" si="87"/>
        <v>0</v>
      </c>
      <c r="AA201" s="76">
        <f t="shared" si="87"/>
        <v>5.2097250441566212E-2</v>
      </c>
      <c r="AB201" s="76">
        <f t="shared" si="91"/>
        <v>0</v>
      </c>
      <c r="AC201" s="76">
        <f t="shared" ref="AC201:AR229" si="99">AC$29/1.98347/30</f>
        <v>0</v>
      </c>
      <c r="AD201" s="76">
        <f t="shared" si="92"/>
        <v>0</v>
      </c>
      <c r="AE201" s="76">
        <f t="shared" si="99"/>
        <v>0.16805564658569744</v>
      </c>
      <c r="AF201" s="76">
        <f t="shared" si="99"/>
        <v>5.0416693975709234E-2</v>
      </c>
      <c r="AG201" s="76">
        <f t="shared" si="99"/>
        <v>0</v>
      </c>
      <c r="AH201" s="76">
        <f t="shared" si="99"/>
        <v>2.3359734875411946</v>
      </c>
      <c r="AI201" s="76">
        <f t="shared" si="99"/>
        <v>3.663613095568205E-2</v>
      </c>
      <c r="AJ201" s="698">
        <f t="shared" si="99"/>
        <v>0.63861145702565025</v>
      </c>
      <c r="AK201" s="76">
        <f t="shared" si="94"/>
        <v>0</v>
      </c>
      <c r="AL201" s="76">
        <f t="shared" si="94"/>
        <v>0.16805564658569744</v>
      </c>
      <c r="AM201" s="76">
        <f t="shared" si="94"/>
        <v>4.9744471389366447E-2</v>
      </c>
      <c r="AN201" s="76">
        <f t="shared" si="94"/>
        <v>1.8654176771012416</v>
      </c>
      <c r="AO201" s="76">
        <f t="shared" si="94"/>
        <v>0</v>
      </c>
      <c r="AP201" s="76">
        <f t="shared" si="94"/>
        <v>0</v>
      </c>
      <c r="AQ201" s="698">
        <f t="shared" si="94"/>
        <v>0.31930572851282513</v>
      </c>
      <c r="AR201" s="76">
        <f t="shared" si="94"/>
        <v>0.25510847151708871</v>
      </c>
      <c r="AS201" s="76">
        <f t="shared" si="94"/>
        <v>0</v>
      </c>
      <c r="AT201" s="76">
        <f t="shared" si="94"/>
        <v>0.18839037982256684</v>
      </c>
      <c r="AU201" s="76">
        <f t="shared" si="94"/>
        <v>0</v>
      </c>
      <c r="AV201" s="76">
        <f t="shared" si="94"/>
        <v>8.4027823292848719E-2</v>
      </c>
      <c r="AW201" s="76">
        <f t="shared" si="94"/>
        <v>0</v>
      </c>
      <c r="AX201" s="76">
        <f t="shared" si="94"/>
        <v>0</v>
      </c>
      <c r="AY201" s="76">
        <f t="shared" si="94"/>
        <v>0</v>
      </c>
      <c r="AZ201" s="76">
        <f t="shared" si="94"/>
        <v>0</v>
      </c>
      <c r="BA201" s="76">
        <f t="shared" si="95"/>
        <v>0</v>
      </c>
      <c r="BB201" s="76">
        <f t="shared" si="95"/>
        <v>0.20805289047309344</v>
      </c>
    </row>
    <row r="202" spans="1:54">
      <c r="A202" s="102">
        <f t="shared" si="96"/>
        <v>42981</v>
      </c>
      <c r="B202" s="106">
        <f t="shared" si="82"/>
        <v>18.192662354358781</v>
      </c>
      <c r="C202" s="76">
        <f t="shared" si="87"/>
        <v>8.890143704383395E-2</v>
      </c>
      <c r="D202" s="76">
        <f t="shared" si="97"/>
        <v>0.35291685782996468</v>
      </c>
      <c r="E202" s="76">
        <f t="shared" si="87"/>
        <v>0.35291685782996468</v>
      </c>
      <c r="F202" s="76">
        <f t="shared" si="87"/>
        <v>0.35291685782996468</v>
      </c>
      <c r="G202" s="76">
        <f t="shared" si="87"/>
        <v>0.35291685782996468</v>
      </c>
      <c r="H202" s="76">
        <f t="shared" si="87"/>
        <v>0.30081960738839836</v>
      </c>
      <c r="I202" s="76">
        <f t="shared" si="88"/>
        <v>0</v>
      </c>
      <c r="J202" s="76">
        <f t="shared" si="87"/>
        <v>2.9409738152497056</v>
      </c>
      <c r="K202" s="76">
        <f t="shared" si="87"/>
        <v>9.8312553252632995E-3</v>
      </c>
      <c r="L202" s="76">
        <f t="shared" si="87"/>
        <v>0</v>
      </c>
      <c r="M202" s="76">
        <f t="shared" si="87"/>
        <v>4.5032695226043256</v>
      </c>
      <c r="N202" s="76">
        <f t="shared" si="87"/>
        <v>0.20166677590283694</v>
      </c>
      <c r="O202" s="76">
        <f t="shared" si="87"/>
        <v>0.28569459919568563</v>
      </c>
      <c r="P202" s="76">
        <f t="shared" si="98"/>
        <v>0.20166677590283694</v>
      </c>
      <c r="Q202" s="76">
        <f t="shared" si="89"/>
        <v>0</v>
      </c>
      <c r="R202" s="76">
        <f t="shared" si="87"/>
        <v>0.16301397718812652</v>
      </c>
      <c r="S202" s="76">
        <f t="shared" si="87"/>
        <v>0.84027823292848725</v>
      </c>
      <c r="T202" s="76">
        <f t="shared" si="87"/>
        <v>1.0923617028070336E-2</v>
      </c>
      <c r="U202" s="76">
        <f t="shared" si="87"/>
        <v>0</v>
      </c>
      <c r="V202" s="76">
        <f t="shared" si="87"/>
        <v>7.2936150618192697E-2</v>
      </c>
      <c r="W202" s="76">
        <f t="shared" si="90"/>
        <v>0.54786140786937365</v>
      </c>
      <c r="X202" s="76">
        <f t="shared" si="87"/>
        <v>8.822921445749117E-2</v>
      </c>
      <c r="Y202" s="76">
        <f t="shared" si="87"/>
        <v>0.10503477911606091</v>
      </c>
      <c r="Z202" s="76">
        <f t="shared" si="87"/>
        <v>0</v>
      </c>
      <c r="AA202" s="76">
        <f t="shared" si="87"/>
        <v>5.2097250441566212E-2</v>
      </c>
      <c r="AB202" s="76">
        <f t="shared" si="91"/>
        <v>0</v>
      </c>
      <c r="AC202" s="76">
        <f t="shared" si="99"/>
        <v>0</v>
      </c>
      <c r="AD202" s="76">
        <f t="shared" si="92"/>
        <v>0</v>
      </c>
      <c r="AE202" s="76">
        <f t="shared" si="99"/>
        <v>0.16805564658569744</v>
      </c>
      <c r="AF202" s="76">
        <f t="shared" si="99"/>
        <v>5.0416693975709234E-2</v>
      </c>
      <c r="AG202" s="76">
        <f t="shared" si="99"/>
        <v>0</v>
      </c>
      <c r="AH202" s="76">
        <f t="shared" si="99"/>
        <v>2.3359734875411946</v>
      </c>
      <c r="AI202" s="76">
        <f t="shared" si="99"/>
        <v>3.663613095568205E-2</v>
      </c>
      <c r="AJ202" s="698">
        <f t="shared" si="99"/>
        <v>0.63861145702565025</v>
      </c>
      <c r="AK202" s="76">
        <f t="shared" si="94"/>
        <v>0</v>
      </c>
      <c r="AL202" s="76">
        <f t="shared" si="94"/>
        <v>0.16805564658569744</v>
      </c>
      <c r="AM202" s="76">
        <f t="shared" si="94"/>
        <v>4.9744471389366447E-2</v>
      </c>
      <c r="AN202" s="76">
        <f t="shared" si="94"/>
        <v>1.8654176771012416</v>
      </c>
      <c r="AO202" s="76">
        <f t="shared" si="94"/>
        <v>0</v>
      </c>
      <c r="AP202" s="76">
        <f t="shared" si="94"/>
        <v>0</v>
      </c>
      <c r="AQ202" s="698">
        <f t="shared" si="94"/>
        <v>0.31930572851282513</v>
      </c>
      <c r="AR202" s="76">
        <f t="shared" si="94"/>
        <v>0.25510847151708871</v>
      </c>
      <c r="AS202" s="76">
        <f t="shared" si="94"/>
        <v>0</v>
      </c>
      <c r="AT202" s="76">
        <f t="shared" si="94"/>
        <v>0.18839037982256684</v>
      </c>
      <c r="AU202" s="76">
        <f t="shared" si="94"/>
        <v>0</v>
      </c>
      <c r="AV202" s="76">
        <f t="shared" si="94"/>
        <v>8.4027823292848719E-2</v>
      </c>
      <c r="AW202" s="76">
        <f t="shared" si="94"/>
        <v>0</v>
      </c>
      <c r="AX202" s="76">
        <f t="shared" si="94"/>
        <v>0</v>
      </c>
      <c r="AY202" s="76">
        <f t="shared" si="94"/>
        <v>0</v>
      </c>
      <c r="AZ202" s="76">
        <f t="shared" si="94"/>
        <v>0</v>
      </c>
      <c r="BA202" s="76">
        <f t="shared" si="95"/>
        <v>0</v>
      </c>
      <c r="BB202" s="76">
        <f t="shared" si="95"/>
        <v>0.20805289047309344</v>
      </c>
    </row>
    <row r="203" spans="1:54">
      <c r="A203" s="102">
        <f t="shared" si="96"/>
        <v>42982</v>
      </c>
      <c r="B203" s="106">
        <f t="shared" si="82"/>
        <v>18.192662354358781</v>
      </c>
      <c r="C203" s="76">
        <f t="shared" si="87"/>
        <v>8.890143704383395E-2</v>
      </c>
      <c r="D203" s="76">
        <f t="shared" si="97"/>
        <v>0.35291685782996468</v>
      </c>
      <c r="E203" s="76">
        <f t="shared" si="87"/>
        <v>0.35291685782996468</v>
      </c>
      <c r="F203" s="76">
        <f t="shared" si="87"/>
        <v>0.35291685782996468</v>
      </c>
      <c r="G203" s="76">
        <f t="shared" si="87"/>
        <v>0.35291685782996468</v>
      </c>
      <c r="H203" s="76">
        <f t="shared" si="87"/>
        <v>0.30081960738839836</v>
      </c>
      <c r="I203" s="76">
        <f t="shared" si="88"/>
        <v>0</v>
      </c>
      <c r="J203" s="76">
        <f t="shared" si="87"/>
        <v>2.9409738152497056</v>
      </c>
      <c r="K203" s="76">
        <f t="shared" si="87"/>
        <v>9.8312553252632995E-3</v>
      </c>
      <c r="L203" s="76">
        <f t="shared" si="87"/>
        <v>0</v>
      </c>
      <c r="M203" s="76">
        <f t="shared" si="87"/>
        <v>4.5032695226043256</v>
      </c>
      <c r="N203" s="76">
        <f t="shared" si="87"/>
        <v>0.20166677590283694</v>
      </c>
      <c r="O203" s="76">
        <f t="shared" si="87"/>
        <v>0.28569459919568563</v>
      </c>
      <c r="P203" s="76">
        <f t="shared" si="98"/>
        <v>0.20166677590283694</v>
      </c>
      <c r="Q203" s="76">
        <f t="shared" si="89"/>
        <v>0</v>
      </c>
      <c r="R203" s="76">
        <f t="shared" si="87"/>
        <v>0.16301397718812652</v>
      </c>
      <c r="S203" s="76">
        <f t="shared" si="87"/>
        <v>0.84027823292848725</v>
      </c>
      <c r="T203" s="76">
        <f t="shared" si="87"/>
        <v>1.0923617028070336E-2</v>
      </c>
      <c r="U203" s="76">
        <f t="shared" si="87"/>
        <v>0</v>
      </c>
      <c r="V203" s="76">
        <f t="shared" si="87"/>
        <v>7.2936150618192697E-2</v>
      </c>
      <c r="W203" s="76">
        <f t="shared" si="90"/>
        <v>0.54786140786937365</v>
      </c>
      <c r="X203" s="76">
        <f t="shared" si="87"/>
        <v>8.822921445749117E-2</v>
      </c>
      <c r="Y203" s="76">
        <f t="shared" si="87"/>
        <v>0.10503477911606091</v>
      </c>
      <c r="Z203" s="76">
        <f t="shared" si="87"/>
        <v>0</v>
      </c>
      <c r="AA203" s="76">
        <f t="shared" si="87"/>
        <v>5.2097250441566212E-2</v>
      </c>
      <c r="AB203" s="76">
        <f t="shared" si="91"/>
        <v>0</v>
      </c>
      <c r="AC203" s="76">
        <f t="shared" si="99"/>
        <v>0</v>
      </c>
      <c r="AD203" s="76">
        <f t="shared" si="92"/>
        <v>0</v>
      </c>
      <c r="AE203" s="76">
        <f t="shared" si="99"/>
        <v>0.16805564658569744</v>
      </c>
      <c r="AF203" s="76">
        <f t="shared" si="99"/>
        <v>5.0416693975709234E-2</v>
      </c>
      <c r="AG203" s="76">
        <f t="shared" si="99"/>
        <v>0</v>
      </c>
      <c r="AH203" s="76">
        <f t="shared" si="99"/>
        <v>2.3359734875411946</v>
      </c>
      <c r="AI203" s="76">
        <f t="shared" si="99"/>
        <v>3.663613095568205E-2</v>
      </c>
      <c r="AJ203" s="698">
        <f t="shared" si="99"/>
        <v>0.63861145702565025</v>
      </c>
      <c r="AK203" s="76">
        <f t="shared" si="94"/>
        <v>0</v>
      </c>
      <c r="AL203" s="76">
        <f t="shared" si="94"/>
        <v>0.16805564658569744</v>
      </c>
      <c r="AM203" s="76">
        <f t="shared" si="94"/>
        <v>4.9744471389366447E-2</v>
      </c>
      <c r="AN203" s="76">
        <f t="shared" si="94"/>
        <v>1.8654176771012416</v>
      </c>
      <c r="AO203" s="76">
        <f t="shared" si="94"/>
        <v>0</v>
      </c>
      <c r="AP203" s="76">
        <f t="shared" si="94"/>
        <v>0</v>
      </c>
      <c r="AQ203" s="698">
        <f t="shared" si="94"/>
        <v>0.31930572851282513</v>
      </c>
      <c r="AR203" s="76">
        <f t="shared" si="94"/>
        <v>0.25510847151708871</v>
      </c>
      <c r="AS203" s="76">
        <f t="shared" si="94"/>
        <v>0</v>
      </c>
      <c r="AT203" s="76">
        <f t="shared" si="94"/>
        <v>0.18839037982256684</v>
      </c>
      <c r="AU203" s="76">
        <f t="shared" si="94"/>
        <v>0</v>
      </c>
      <c r="AV203" s="76">
        <f t="shared" si="94"/>
        <v>8.4027823292848719E-2</v>
      </c>
      <c r="AW203" s="76">
        <f t="shared" si="94"/>
        <v>0</v>
      </c>
      <c r="AX203" s="76">
        <f t="shared" si="94"/>
        <v>0</v>
      </c>
      <c r="AY203" s="76">
        <f t="shared" si="94"/>
        <v>0</v>
      </c>
      <c r="AZ203" s="76">
        <f t="shared" si="94"/>
        <v>0</v>
      </c>
      <c r="BA203" s="76">
        <f t="shared" si="95"/>
        <v>0</v>
      </c>
      <c r="BB203" s="76">
        <f t="shared" si="95"/>
        <v>0.20805289047309344</v>
      </c>
    </row>
    <row r="204" spans="1:54">
      <c r="A204" s="102">
        <f t="shared" si="96"/>
        <v>42983</v>
      </c>
      <c r="B204" s="106">
        <f t="shared" si="82"/>
        <v>18.192662354358781</v>
      </c>
      <c r="C204" s="76">
        <f t="shared" si="87"/>
        <v>8.890143704383395E-2</v>
      </c>
      <c r="D204" s="76">
        <f t="shared" si="97"/>
        <v>0.35291685782996468</v>
      </c>
      <c r="E204" s="76">
        <f t="shared" si="87"/>
        <v>0.35291685782996468</v>
      </c>
      <c r="F204" s="76">
        <f t="shared" si="87"/>
        <v>0.35291685782996468</v>
      </c>
      <c r="G204" s="76">
        <f t="shared" si="87"/>
        <v>0.35291685782996468</v>
      </c>
      <c r="H204" s="76">
        <f t="shared" si="87"/>
        <v>0.30081960738839836</v>
      </c>
      <c r="I204" s="76">
        <f t="shared" si="88"/>
        <v>0</v>
      </c>
      <c r="J204" s="76">
        <f t="shared" si="87"/>
        <v>2.9409738152497056</v>
      </c>
      <c r="K204" s="76">
        <f t="shared" si="87"/>
        <v>9.8312553252632995E-3</v>
      </c>
      <c r="L204" s="76">
        <f t="shared" si="87"/>
        <v>0</v>
      </c>
      <c r="M204" s="76">
        <f t="shared" si="87"/>
        <v>4.5032695226043256</v>
      </c>
      <c r="N204" s="76">
        <f t="shared" si="87"/>
        <v>0.20166677590283694</v>
      </c>
      <c r="O204" s="76">
        <f t="shared" si="87"/>
        <v>0.28569459919568563</v>
      </c>
      <c r="P204" s="76">
        <f t="shared" si="98"/>
        <v>0.20166677590283694</v>
      </c>
      <c r="Q204" s="76">
        <f t="shared" si="89"/>
        <v>0</v>
      </c>
      <c r="R204" s="76">
        <f t="shared" si="87"/>
        <v>0.16301397718812652</v>
      </c>
      <c r="S204" s="76">
        <f t="shared" si="87"/>
        <v>0.84027823292848725</v>
      </c>
      <c r="T204" s="76">
        <f t="shared" si="87"/>
        <v>1.0923617028070336E-2</v>
      </c>
      <c r="U204" s="76">
        <f t="shared" si="87"/>
        <v>0</v>
      </c>
      <c r="V204" s="76">
        <f t="shared" si="87"/>
        <v>7.2936150618192697E-2</v>
      </c>
      <c r="W204" s="76">
        <f t="shared" si="90"/>
        <v>0.54786140786937365</v>
      </c>
      <c r="X204" s="76">
        <f t="shared" si="87"/>
        <v>8.822921445749117E-2</v>
      </c>
      <c r="Y204" s="76">
        <f t="shared" si="87"/>
        <v>0.10503477911606091</v>
      </c>
      <c r="Z204" s="76">
        <f t="shared" si="87"/>
        <v>0</v>
      </c>
      <c r="AA204" s="76">
        <f t="shared" si="87"/>
        <v>5.2097250441566212E-2</v>
      </c>
      <c r="AB204" s="76">
        <f t="shared" si="91"/>
        <v>0</v>
      </c>
      <c r="AC204" s="76">
        <f t="shared" si="99"/>
        <v>0</v>
      </c>
      <c r="AD204" s="76">
        <f t="shared" si="92"/>
        <v>0</v>
      </c>
      <c r="AE204" s="76">
        <f t="shared" si="99"/>
        <v>0.16805564658569744</v>
      </c>
      <c r="AF204" s="76">
        <f t="shared" si="99"/>
        <v>5.0416693975709234E-2</v>
      </c>
      <c r="AG204" s="76">
        <f t="shared" si="99"/>
        <v>0</v>
      </c>
      <c r="AH204" s="76">
        <f t="shared" si="99"/>
        <v>2.3359734875411946</v>
      </c>
      <c r="AI204" s="76">
        <f t="shared" si="99"/>
        <v>3.663613095568205E-2</v>
      </c>
      <c r="AJ204" s="698">
        <f t="shared" si="99"/>
        <v>0.63861145702565025</v>
      </c>
      <c r="AK204" s="76">
        <f t="shared" si="94"/>
        <v>0</v>
      </c>
      <c r="AL204" s="76">
        <f t="shared" si="94"/>
        <v>0.16805564658569744</v>
      </c>
      <c r="AM204" s="76">
        <f t="shared" si="94"/>
        <v>4.9744471389366447E-2</v>
      </c>
      <c r="AN204" s="76">
        <f t="shared" si="94"/>
        <v>1.8654176771012416</v>
      </c>
      <c r="AO204" s="76">
        <f t="shared" si="94"/>
        <v>0</v>
      </c>
      <c r="AP204" s="76">
        <f t="shared" si="94"/>
        <v>0</v>
      </c>
      <c r="AQ204" s="698">
        <f t="shared" si="94"/>
        <v>0.31930572851282513</v>
      </c>
      <c r="AR204" s="76">
        <f t="shared" si="94"/>
        <v>0.25510847151708871</v>
      </c>
      <c r="AS204" s="76">
        <f t="shared" si="94"/>
        <v>0</v>
      </c>
      <c r="AT204" s="76">
        <f t="shared" si="94"/>
        <v>0.18839037982256684</v>
      </c>
      <c r="AU204" s="76">
        <f t="shared" si="94"/>
        <v>0</v>
      </c>
      <c r="AV204" s="76">
        <f t="shared" si="94"/>
        <v>8.4027823292848719E-2</v>
      </c>
      <c r="AW204" s="76">
        <f t="shared" si="94"/>
        <v>0</v>
      </c>
      <c r="AX204" s="76">
        <f t="shared" si="94"/>
        <v>0</v>
      </c>
      <c r="AY204" s="76">
        <f t="shared" si="94"/>
        <v>0</v>
      </c>
      <c r="AZ204" s="76">
        <f t="shared" si="94"/>
        <v>0</v>
      </c>
      <c r="BA204" s="76">
        <f t="shared" si="95"/>
        <v>0</v>
      </c>
      <c r="BB204" s="76">
        <f t="shared" si="95"/>
        <v>0.20805289047309344</v>
      </c>
    </row>
    <row r="205" spans="1:54">
      <c r="A205" s="102">
        <f t="shared" si="96"/>
        <v>42984</v>
      </c>
      <c r="B205" s="106">
        <f t="shared" si="82"/>
        <v>18.192662354358781</v>
      </c>
      <c r="C205" s="76">
        <f t="shared" si="87"/>
        <v>8.890143704383395E-2</v>
      </c>
      <c r="D205" s="76">
        <f t="shared" si="97"/>
        <v>0.35291685782996468</v>
      </c>
      <c r="E205" s="76">
        <f t="shared" si="87"/>
        <v>0.35291685782996468</v>
      </c>
      <c r="F205" s="76">
        <f t="shared" si="87"/>
        <v>0.35291685782996468</v>
      </c>
      <c r="G205" s="76">
        <f t="shared" si="87"/>
        <v>0.35291685782996468</v>
      </c>
      <c r="H205" s="76">
        <f t="shared" si="87"/>
        <v>0.30081960738839836</v>
      </c>
      <c r="I205" s="76">
        <f t="shared" si="88"/>
        <v>0</v>
      </c>
      <c r="J205" s="76">
        <f t="shared" si="87"/>
        <v>2.9409738152497056</v>
      </c>
      <c r="K205" s="76">
        <f t="shared" si="87"/>
        <v>9.8312553252632995E-3</v>
      </c>
      <c r="L205" s="76">
        <f t="shared" si="87"/>
        <v>0</v>
      </c>
      <c r="M205" s="76">
        <f t="shared" si="87"/>
        <v>4.5032695226043256</v>
      </c>
      <c r="N205" s="76">
        <f t="shared" si="87"/>
        <v>0.20166677590283694</v>
      </c>
      <c r="O205" s="76">
        <f t="shared" si="87"/>
        <v>0.28569459919568563</v>
      </c>
      <c r="P205" s="76">
        <f t="shared" si="98"/>
        <v>0.20166677590283694</v>
      </c>
      <c r="Q205" s="76">
        <f t="shared" si="89"/>
        <v>0</v>
      </c>
      <c r="R205" s="76">
        <f t="shared" si="87"/>
        <v>0.16301397718812652</v>
      </c>
      <c r="S205" s="76">
        <f t="shared" si="87"/>
        <v>0.84027823292848725</v>
      </c>
      <c r="T205" s="76">
        <f t="shared" si="87"/>
        <v>1.0923617028070336E-2</v>
      </c>
      <c r="U205" s="76">
        <f t="shared" si="87"/>
        <v>0</v>
      </c>
      <c r="V205" s="76">
        <f t="shared" si="87"/>
        <v>7.2936150618192697E-2</v>
      </c>
      <c r="W205" s="76">
        <f t="shared" si="90"/>
        <v>0.54786140786937365</v>
      </c>
      <c r="X205" s="76">
        <f t="shared" si="87"/>
        <v>8.822921445749117E-2</v>
      </c>
      <c r="Y205" s="76">
        <f t="shared" si="87"/>
        <v>0.10503477911606091</v>
      </c>
      <c r="Z205" s="76">
        <f t="shared" si="87"/>
        <v>0</v>
      </c>
      <c r="AA205" s="76">
        <f t="shared" si="87"/>
        <v>5.2097250441566212E-2</v>
      </c>
      <c r="AB205" s="76">
        <f t="shared" si="91"/>
        <v>0</v>
      </c>
      <c r="AC205" s="76">
        <f t="shared" si="99"/>
        <v>0</v>
      </c>
      <c r="AD205" s="76">
        <f t="shared" si="92"/>
        <v>0</v>
      </c>
      <c r="AE205" s="76">
        <f t="shared" si="99"/>
        <v>0.16805564658569744</v>
      </c>
      <c r="AF205" s="76">
        <f t="shared" si="99"/>
        <v>5.0416693975709234E-2</v>
      </c>
      <c r="AG205" s="76">
        <f t="shared" si="99"/>
        <v>0</v>
      </c>
      <c r="AH205" s="76">
        <f t="shared" si="99"/>
        <v>2.3359734875411946</v>
      </c>
      <c r="AI205" s="76">
        <f t="shared" si="99"/>
        <v>3.663613095568205E-2</v>
      </c>
      <c r="AJ205" s="698">
        <f t="shared" si="99"/>
        <v>0.63861145702565025</v>
      </c>
      <c r="AK205" s="76">
        <f t="shared" si="94"/>
        <v>0</v>
      </c>
      <c r="AL205" s="76">
        <f t="shared" si="94"/>
        <v>0.16805564658569744</v>
      </c>
      <c r="AM205" s="76">
        <f t="shared" si="94"/>
        <v>4.9744471389366447E-2</v>
      </c>
      <c r="AN205" s="76">
        <f t="shared" si="94"/>
        <v>1.8654176771012416</v>
      </c>
      <c r="AO205" s="76">
        <f t="shared" si="94"/>
        <v>0</v>
      </c>
      <c r="AP205" s="76">
        <f t="shared" si="94"/>
        <v>0</v>
      </c>
      <c r="AQ205" s="698">
        <f t="shared" si="94"/>
        <v>0.31930572851282513</v>
      </c>
      <c r="AR205" s="76">
        <f t="shared" si="94"/>
        <v>0.25510847151708871</v>
      </c>
      <c r="AS205" s="76">
        <f t="shared" si="94"/>
        <v>0</v>
      </c>
      <c r="AT205" s="76">
        <f t="shared" si="94"/>
        <v>0.18839037982256684</v>
      </c>
      <c r="AU205" s="76">
        <f t="shared" si="94"/>
        <v>0</v>
      </c>
      <c r="AV205" s="76">
        <f t="shared" si="94"/>
        <v>8.4027823292848719E-2</v>
      </c>
      <c r="AW205" s="76">
        <f t="shared" si="94"/>
        <v>0</v>
      </c>
      <c r="AX205" s="76">
        <f t="shared" si="94"/>
        <v>0</v>
      </c>
      <c r="AY205" s="76">
        <f t="shared" si="94"/>
        <v>0</v>
      </c>
      <c r="AZ205" s="76">
        <f t="shared" si="94"/>
        <v>0</v>
      </c>
      <c r="BA205" s="76">
        <f t="shared" si="95"/>
        <v>0</v>
      </c>
      <c r="BB205" s="76">
        <f t="shared" si="95"/>
        <v>0.20805289047309344</v>
      </c>
    </row>
    <row r="206" spans="1:54">
      <c r="A206" s="102">
        <f t="shared" si="96"/>
        <v>42985</v>
      </c>
      <c r="B206" s="106">
        <f t="shared" si="82"/>
        <v>18.192662354358781</v>
      </c>
      <c r="C206" s="76">
        <f t="shared" si="87"/>
        <v>8.890143704383395E-2</v>
      </c>
      <c r="D206" s="76">
        <f t="shared" si="97"/>
        <v>0.35291685782996468</v>
      </c>
      <c r="E206" s="76">
        <f t="shared" si="87"/>
        <v>0.35291685782996468</v>
      </c>
      <c r="F206" s="76">
        <f t="shared" si="87"/>
        <v>0.35291685782996468</v>
      </c>
      <c r="G206" s="76">
        <f t="shared" si="87"/>
        <v>0.35291685782996468</v>
      </c>
      <c r="H206" s="76">
        <f t="shared" si="87"/>
        <v>0.30081960738839836</v>
      </c>
      <c r="I206" s="76">
        <f t="shared" si="88"/>
        <v>0</v>
      </c>
      <c r="J206" s="76">
        <f t="shared" si="87"/>
        <v>2.9409738152497056</v>
      </c>
      <c r="K206" s="76">
        <f t="shared" si="87"/>
        <v>9.8312553252632995E-3</v>
      </c>
      <c r="L206" s="76">
        <f t="shared" si="87"/>
        <v>0</v>
      </c>
      <c r="M206" s="76">
        <f t="shared" si="87"/>
        <v>4.5032695226043256</v>
      </c>
      <c r="N206" s="76">
        <f t="shared" si="87"/>
        <v>0.20166677590283694</v>
      </c>
      <c r="O206" s="76">
        <f t="shared" si="87"/>
        <v>0.28569459919568563</v>
      </c>
      <c r="P206" s="76">
        <f t="shared" si="98"/>
        <v>0.20166677590283694</v>
      </c>
      <c r="Q206" s="76">
        <f t="shared" si="89"/>
        <v>0</v>
      </c>
      <c r="R206" s="76">
        <f t="shared" si="87"/>
        <v>0.16301397718812652</v>
      </c>
      <c r="S206" s="76">
        <f t="shared" si="87"/>
        <v>0.84027823292848725</v>
      </c>
      <c r="T206" s="76">
        <f t="shared" si="87"/>
        <v>1.0923617028070336E-2</v>
      </c>
      <c r="U206" s="76">
        <f t="shared" si="87"/>
        <v>0</v>
      </c>
      <c r="V206" s="76">
        <f t="shared" si="87"/>
        <v>7.2936150618192697E-2</v>
      </c>
      <c r="W206" s="76">
        <f t="shared" si="90"/>
        <v>0.54786140786937365</v>
      </c>
      <c r="X206" s="76">
        <f t="shared" si="87"/>
        <v>8.822921445749117E-2</v>
      </c>
      <c r="Y206" s="76">
        <f t="shared" si="87"/>
        <v>0.10503477911606091</v>
      </c>
      <c r="Z206" s="76">
        <f t="shared" si="87"/>
        <v>0</v>
      </c>
      <c r="AA206" s="76">
        <f t="shared" si="87"/>
        <v>5.2097250441566212E-2</v>
      </c>
      <c r="AB206" s="76">
        <f t="shared" si="91"/>
        <v>0</v>
      </c>
      <c r="AC206" s="76">
        <f t="shared" si="99"/>
        <v>0</v>
      </c>
      <c r="AD206" s="76">
        <f t="shared" si="92"/>
        <v>0</v>
      </c>
      <c r="AE206" s="76">
        <f t="shared" si="99"/>
        <v>0.16805564658569744</v>
      </c>
      <c r="AF206" s="76">
        <f t="shared" si="99"/>
        <v>5.0416693975709234E-2</v>
      </c>
      <c r="AG206" s="76">
        <f t="shared" si="99"/>
        <v>0</v>
      </c>
      <c r="AH206" s="76">
        <f t="shared" si="99"/>
        <v>2.3359734875411946</v>
      </c>
      <c r="AI206" s="76">
        <f t="shared" si="99"/>
        <v>3.663613095568205E-2</v>
      </c>
      <c r="AJ206" s="698">
        <f t="shared" si="99"/>
        <v>0.63861145702565025</v>
      </c>
      <c r="AK206" s="76">
        <f t="shared" si="94"/>
        <v>0</v>
      </c>
      <c r="AL206" s="76">
        <f t="shared" si="94"/>
        <v>0.16805564658569744</v>
      </c>
      <c r="AM206" s="76">
        <f t="shared" si="94"/>
        <v>4.9744471389366447E-2</v>
      </c>
      <c r="AN206" s="76">
        <f t="shared" si="94"/>
        <v>1.8654176771012416</v>
      </c>
      <c r="AO206" s="76">
        <f t="shared" si="94"/>
        <v>0</v>
      </c>
      <c r="AP206" s="76">
        <f t="shared" si="94"/>
        <v>0</v>
      </c>
      <c r="AQ206" s="698">
        <f t="shared" si="94"/>
        <v>0.31930572851282513</v>
      </c>
      <c r="AR206" s="76">
        <f t="shared" si="94"/>
        <v>0.25510847151708871</v>
      </c>
      <c r="AS206" s="76">
        <f t="shared" si="94"/>
        <v>0</v>
      </c>
      <c r="AT206" s="76">
        <f t="shared" si="94"/>
        <v>0.18839037982256684</v>
      </c>
      <c r="AU206" s="76">
        <f t="shared" si="94"/>
        <v>0</v>
      </c>
      <c r="AV206" s="76">
        <f t="shared" si="94"/>
        <v>8.4027823292848719E-2</v>
      </c>
      <c r="AW206" s="76">
        <f t="shared" si="94"/>
        <v>0</v>
      </c>
      <c r="AX206" s="76">
        <f t="shared" si="94"/>
        <v>0</v>
      </c>
      <c r="AY206" s="76">
        <f t="shared" si="94"/>
        <v>0</v>
      </c>
      <c r="AZ206" s="76">
        <f t="shared" si="94"/>
        <v>0</v>
      </c>
      <c r="BA206" s="76">
        <f t="shared" si="95"/>
        <v>0</v>
      </c>
      <c r="BB206" s="76">
        <f t="shared" si="95"/>
        <v>0.20805289047309344</v>
      </c>
    </row>
    <row r="207" spans="1:54">
      <c r="A207" s="102">
        <f t="shared" si="96"/>
        <v>42986</v>
      </c>
      <c r="B207" s="106">
        <f t="shared" si="82"/>
        <v>18.192662354358781</v>
      </c>
      <c r="C207" s="76">
        <f t="shared" si="87"/>
        <v>8.890143704383395E-2</v>
      </c>
      <c r="D207" s="76">
        <f t="shared" si="97"/>
        <v>0.35291685782996468</v>
      </c>
      <c r="E207" s="76">
        <f t="shared" si="87"/>
        <v>0.35291685782996468</v>
      </c>
      <c r="F207" s="76">
        <f t="shared" si="87"/>
        <v>0.35291685782996468</v>
      </c>
      <c r="G207" s="76">
        <f t="shared" si="87"/>
        <v>0.35291685782996468</v>
      </c>
      <c r="H207" s="76">
        <f t="shared" si="87"/>
        <v>0.30081960738839836</v>
      </c>
      <c r="I207" s="76">
        <f t="shared" si="88"/>
        <v>0</v>
      </c>
      <c r="J207" s="76">
        <f t="shared" si="87"/>
        <v>2.9409738152497056</v>
      </c>
      <c r="K207" s="76">
        <f t="shared" si="87"/>
        <v>9.8312553252632995E-3</v>
      </c>
      <c r="L207" s="76">
        <f t="shared" si="87"/>
        <v>0</v>
      </c>
      <c r="M207" s="76">
        <f t="shared" si="87"/>
        <v>4.5032695226043256</v>
      </c>
      <c r="N207" s="76">
        <f t="shared" si="87"/>
        <v>0.20166677590283694</v>
      </c>
      <c r="O207" s="76">
        <f t="shared" si="87"/>
        <v>0.28569459919568563</v>
      </c>
      <c r="P207" s="76">
        <f t="shared" si="98"/>
        <v>0.20166677590283694</v>
      </c>
      <c r="Q207" s="76">
        <f t="shared" si="89"/>
        <v>0</v>
      </c>
      <c r="R207" s="76">
        <f t="shared" si="87"/>
        <v>0.16301397718812652</v>
      </c>
      <c r="S207" s="76">
        <f t="shared" si="87"/>
        <v>0.84027823292848725</v>
      </c>
      <c r="T207" s="76">
        <f t="shared" si="87"/>
        <v>1.0923617028070336E-2</v>
      </c>
      <c r="U207" s="76">
        <f t="shared" si="87"/>
        <v>0</v>
      </c>
      <c r="V207" s="76">
        <f t="shared" si="87"/>
        <v>7.2936150618192697E-2</v>
      </c>
      <c r="W207" s="76">
        <f t="shared" si="90"/>
        <v>0.54786140786937365</v>
      </c>
      <c r="X207" s="76">
        <f t="shared" si="87"/>
        <v>8.822921445749117E-2</v>
      </c>
      <c r="Y207" s="76">
        <f t="shared" si="87"/>
        <v>0.10503477911606091</v>
      </c>
      <c r="Z207" s="76">
        <f t="shared" si="87"/>
        <v>0</v>
      </c>
      <c r="AA207" s="76">
        <f t="shared" si="87"/>
        <v>5.2097250441566212E-2</v>
      </c>
      <c r="AB207" s="76">
        <f t="shared" si="91"/>
        <v>0</v>
      </c>
      <c r="AC207" s="76">
        <f t="shared" si="99"/>
        <v>0</v>
      </c>
      <c r="AD207" s="76">
        <f t="shared" si="92"/>
        <v>0</v>
      </c>
      <c r="AE207" s="76">
        <f t="shared" si="99"/>
        <v>0.16805564658569744</v>
      </c>
      <c r="AF207" s="76">
        <f t="shared" si="99"/>
        <v>5.0416693975709234E-2</v>
      </c>
      <c r="AG207" s="76">
        <f t="shared" si="99"/>
        <v>0</v>
      </c>
      <c r="AH207" s="76">
        <f t="shared" si="99"/>
        <v>2.3359734875411946</v>
      </c>
      <c r="AI207" s="76">
        <f t="shared" si="99"/>
        <v>3.663613095568205E-2</v>
      </c>
      <c r="AJ207" s="698">
        <f t="shared" si="99"/>
        <v>0.63861145702565025</v>
      </c>
      <c r="AK207" s="76">
        <f t="shared" si="94"/>
        <v>0</v>
      </c>
      <c r="AL207" s="76">
        <f t="shared" si="94"/>
        <v>0.16805564658569744</v>
      </c>
      <c r="AM207" s="76">
        <f t="shared" si="94"/>
        <v>4.9744471389366447E-2</v>
      </c>
      <c r="AN207" s="76">
        <f t="shared" si="94"/>
        <v>1.8654176771012416</v>
      </c>
      <c r="AO207" s="76">
        <f t="shared" si="94"/>
        <v>0</v>
      </c>
      <c r="AP207" s="76">
        <f t="shared" si="94"/>
        <v>0</v>
      </c>
      <c r="AQ207" s="698">
        <f t="shared" si="94"/>
        <v>0.31930572851282513</v>
      </c>
      <c r="AR207" s="76">
        <f t="shared" si="94"/>
        <v>0.25510847151708871</v>
      </c>
      <c r="AS207" s="76">
        <f t="shared" si="94"/>
        <v>0</v>
      </c>
      <c r="AT207" s="76">
        <f t="shared" si="94"/>
        <v>0.18839037982256684</v>
      </c>
      <c r="AU207" s="76">
        <f t="shared" si="94"/>
        <v>0</v>
      </c>
      <c r="AV207" s="76">
        <f t="shared" si="94"/>
        <v>8.4027823292848719E-2</v>
      </c>
      <c r="AW207" s="76">
        <f t="shared" si="94"/>
        <v>0</v>
      </c>
      <c r="AX207" s="76">
        <f t="shared" si="94"/>
        <v>0</v>
      </c>
      <c r="AY207" s="76">
        <f t="shared" si="94"/>
        <v>0</v>
      </c>
      <c r="AZ207" s="76">
        <f t="shared" si="94"/>
        <v>0</v>
      </c>
      <c r="BA207" s="76">
        <f t="shared" si="95"/>
        <v>0</v>
      </c>
      <c r="BB207" s="76">
        <f t="shared" si="95"/>
        <v>0.20805289047309344</v>
      </c>
    </row>
    <row r="208" spans="1:54">
      <c r="A208" s="102">
        <f t="shared" si="96"/>
        <v>42987</v>
      </c>
      <c r="B208" s="106">
        <f t="shared" si="82"/>
        <v>18.192662354358781</v>
      </c>
      <c r="C208" s="76">
        <f t="shared" si="87"/>
        <v>8.890143704383395E-2</v>
      </c>
      <c r="D208" s="76">
        <f t="shared" si="97"/>
        <v>0.35291685782996468</v>
      </c>
      <c r="E208" s="76">
        <f t="shared" si="87"/>
        <v>0.35291685782996468</v>
      </c>
      <c r="F208" s="76">
        <f t="shared" si="87"/>
        <v>0.35291685782996468</v>
      </c>
      <c r="G208" s="76">
        <f t="shared" si="87"/>
        <v>0.35291685782996468</v>
      </c>
      <c r="H208" s="76">
        <f t="shared" si="87"/>
        <v>0.30081960738839836</v>
      </c>
      <c r="I208" s="76">
        <f t="shared" si="88"/>
        <v>0</v>
      </c>
      <c r="J208" s="76">
        <f t="shared" si="87"/>
        <v>2.9409738152497056</v>
      </c>
      <c r="K208" s="76">
        <f t="shared" si="87"/>
        <v>9.8312553252632995E-3</v>
      </c>
      <c r="L208" s="76">
        <f t="shared" si="87"/>
        <v>0</v>
      </c>
      <c r="M208" s="76">
        <f t="shared" si="87"/>
        <v>4.5032695226043256</v>
      </c>
      <c r="N208" s="76">
        <f t="shared" si="87"/>
        <v>0.20166677590283694</v>
      </c>
      <c r="O208" s="76">
        <f t="shared" si="87"/>
        <v>0.28569459919568563</v>
      </c>
      <c r="P208" s="76">
        <f t="shared" si="98"/>
        <v>0.20166677590283694</v>
      </c>
      <c r="Q208" s="76">
        <f t="shared" si="89"/>
        <v>0</v>
      </c>
      <c r="R208" s="76">
        <f t="shared" si="87"/>
        <v>0.16301397718812652</v>
      </c>
      <c r="S208" s="76">
        <f t="shared" si="87"/>
        <v>0.84027823292848725</v>
      </c>
      <c r="T208" s="76">
        <f t="shared" si="87"/>
        <v>1.0923617028070336E-2</v>
      </c>
      <c r="U208" s="76">
        <f t="shared" si="87"/>
        <v>0</v>
      </c>
      <c r="V208" s="76">
        <f t="shared" si="87"/>
        <v>7.2936150618192697E-2</v>
      </c>
      <c r="W208" s="76">
        <f t="shared" si="90"/>
        <v>0.54786140786937365</v>
      </c>
      <c r="X208" s="76">
        <f t="shared" si="87"/>
        <v>8.822921445749117E-2</v>
      </c>
      <c r="Y208" s="76">
        <f t="shared" si="87"/>
        <v>0.10503477911606091</v>
      </c>
      <c r="Z208" s="76">
        <f t="shared" si="87"/>
        <v>0</v>
      </c>
      <c r="AA208" s="76">
        <f t="shared" si="87"/>
        <v>5.2097250441566212E-2</v>
      </c>
      <c r="AB208" s="76">
        <f t="shared" si="91"/>
        <v>0</v>
      </c>
      <c r="AC208" s="76">
        <f t="shared" si="99"/>
        <v>0</v>
      </c>
      <c r="AD208" s="76">
        <f t="shared" si="92"/>
        <v>0</v>
      </c>
      <c r="AE208" s="76">
        <f t="shared" si="99"/>
        <v>0.16805564658569744</v>
      </c>
      <c r="AF208" s="76">
        <f t="shared" si="99"/>
        <v>5.0416693975709234E-2</v>
      </c>
      <c r="AG208" s="76">
        <f t="shared" si="99"/>
        <v>0</v>
      </c>
      <c r="AH208" s="76">
        <f t="shared" si="99"/>
        <v>2.3359734875411946</v>
      </c>
      <c r="AI208" s="76">
        <f t="shared" si="99"/>
        <v>3.663613095568205E-2</v>
      </c>
      <c r="AJ208" s="698">
        <f t="shared" si="99"/>
        <v>0.63861145702565025</v>
      </c>
      <c r="AK208" s="76">
        <f t="shared" si="94"/>
        <v>0</v>
      </c>
      <c r="AL208" s="76">
        <f t="shared" si="94"/>
        <v>0.16805564658569744</v>
      </c>
      <c r="AM208" s="76">
        <f t="shared" si="94"/>
        <v>4.9744471389366447E-2</v>
      </c>
      <c r="AN208" s="76">
        <f t="shared" si="94"/>
        <v>1.8654176771012416</v>
      </c>
      <c r="AO208" s="76">
        <f t="shared" si="94"/>
        <v>0</v>
      </c>
      <c r="AP208" s="76">
        <f t="shared" si="94"/>
        <v>0</v>
      </c>
      <c r="AQ208" s="698">
        <f t="shared" si="94"/>
        <v>0.31930572851282513</v>
      </c>
      <c r="AR208" s="76">
        <f t="shared" si="94"/>
        <v>0.25510847151708871</v>
      </c>
      <c r="AS208" s="76">
        <f t="shared" si="94"/>
        <v>0</v>
      </c>
      <c r="AT208" s="76">
        <f t="shared" si="94"/>
        <v>0.18839037982256684</v>
      </c>
      <c r="AU208" s="76">
        <f t="shared" si="94"/>
        <v>0</v>
      </c>
      <c r="AV208" s="76">
        <f t="shared" si="94"/>
        <v>8.4027823292848719E-2</v>
      </c>
      <c r="AW208" s="76">
        <f t="shared" si="94"/>
        <v>0</v>
      </c>
      <c r="AX208" s="76">
        <f t="shared" si="94"/>
        <v>0</v>
      </c>
      <c r="AY208" s="76">
        <f t="shared" si="94"/>
        <v>0</v>
      </c>
      <c r="AZ208" s="76">
        <f t="shared" si="94"/>
        <v>0</v>
      </c>
      <c r="BA208" s="76">
        <f t="shared" si="95"/>
        <v>0</v>
      </c>
      <c r="BB208" s="76">
        <f t="shared" si="95"/>
        <v>0.20805289047309344</v>
      </c>
    </row>
    <row r="209" spans="1:54">
      <c r="A209" s="102">
        <f t="shared" si="96"/>
        <v>42988</v>
      </c>
      <c r="B209" s="106">
        <f t="shared" si="82"/>
        <v>18.192662354358781</v>
      </c>
      <c r="C209" s="76">
        <f t="shared" si="87"/>
        <v>8.890143704383395E-2</v>
      </c>
      <c r="D209" s="76">
        <f t="shared" si="97"/>
        <v>0.35291685782996468</v>
      </c>
      <c r="E209" s="76">
        <f t="shared" si="87"/>
        <v>0.35291685782996468</v>
      </c>
      <c r="F209" s="76">
        <f t="shared" si="87"/>
        <v>0.35291685782996468</v>
      </c>
      <c r="G209" s="76">
        <f t="shared" si="87"/>
        <v>0.35291685782996468</v>
      </c>
      <c r="H209" s="76">
        <f t="shared" si="87"/>
        <v>0.30081960738839836</v>
      </c>
      <c r="I209" s="76">
        <f t="shared" si="88"/>
        <v>0</v>
      </c>
      <c r="J209" s="76">
        <f t="shared" si="87"/>
        <v>2.9409738152497056</v>
      </c>
      <c r="K209" s="76">
        <f t="shared" si="87"/>
        <v>9.8312553252632995E-3</v>
      </c>
      <c r="L209" s="76">
        <f t="shared" si="87"/>
        <v>0</v>
      </c>
      <c r="M209" s="76">
        <f t="shared" si="87"/>
        <v>4.5032695226043256</v>
      </c>
      <c r="N209" s="76">
        <f t="shared" si="87"/>
        <v>0.20166677590283694</v>
      </c>
      <c r="O209" s="76">
        <f t="shared" si="87"/>
        <v>0.28569459919568563</v>
      </c>
      <c r="P209" s="76">
        <f t="shared" si="98"/>
        <v>0.20166677590283694</v>
      </c>
      <c r="Q209" s="76">
        <f t="shared" si="89"/>
        <v>0</v>
      </c>
      <c r="R209" s="76">
        <f t="shared" si="87"/>
        <v>0.16301397718812652</v>
      </c>
      <c r="S209" s="76">
        <f t="shared" si="87"/>
        <v>0.84027823292848725</v>
      </c>
      <c r="T209" s="76">
        <f t="shared" si="87"/>
        <v>1.0923617028070336E-2</v>
      </c>
      <c r="U209" s="76">
        <f t="shared" si="87"/>
        <v>0</v>
      </c>
      <c r="V209" s="76">
        <f t="shared" si="87"/>
        <v>7.2936150618192697E-2</v>
      </c>
      <c r="W209" s="76">
        <f t="shared" si="90"/>
        <v>0.54786140786937365</v>
      </c>
      <c r="X209" s="76">
        <f t="shared" si="87"/>
        <v>8.822921445749117E-2</v>
      </c>
      <c r="Y209" s="76">
        <f t="shared" si="87"/>
        <v>0.10503477911606091</v>
      </c>
      <c r="Z209" s="76">
        <f t="shared" si="87"/>
        <v>0</v>
      </c>
      <c r="AA209" s="76">
        <f t="shared" si="87"/>
        <v>5.2097250441566212E-2</v>
      </c>
      <c r="AB209" s="76">
        <f t="shared" si="91"/>
        <v>0</v>
      </c>
      <c r="AC209" s="76">
        <f t="shared" si="99"/>
        <v>0</v>
      </c>
      <c r="AD209" s="76">
        <f t="shared" si="92"/>
        <v>0</v>
      </c>
      <c r="AE209" s="76">
        <f t="shared" si="99"/>
        <v>0.16805564658569744</v>
      </c>
      <c r="AF209" s="76">
        <f t="shared" si="99"/>
        <v>5.0416693975709234E-2</v>
      </c>
      <c r="AG209" s="76">
        <f t="shared" si="99"/>
        <v>0</v>
      </c>
      <c r="AH209" s="76">
        <f t="shared" si="99"/>
        <v>2.3359734875411946</v>
      </c>
      <c r="AI209" s="76">
        <f t="shared" si="99"/>
        <v>3.663613095568205E-2</v>
      </c>
      <c r="AJ209" s="698">
        <f t="shared" si="99"/>
        <v>0.63861145702565025</v>
      </c>
      <c r="AK209" s="76">
        <f t="shared" si="94"/>
        <v>0</v>
      </c>
      <c r="AL209" s="76">
        <f t="shared" si="94"/>
        <v>0.16805564658569744</v>
      </c>
      <c r="AM209" s="76">
        <f t="shared" si="94"/>
        <v>4.9744471389366447E-2</v>
      </c>
      <c r="AN209" s="76">
        <f t="shared" si="94"/>
        <v>1.8654176771012416</v>
      </c>
      <c r="AO209" s="76">
        <f t="shared" si="94"/>
        <v>0</v>
      </c>
      <c r="AP209" s="76">
        <f t="shared" si="94"/>
        <v>0</v>
      </c>
      <c r="AQ209" s="698">
        <f t="shared" si="94"/>
        <v>0.31930572851282513</v>
      </c>
      <c r="AR209" s="76">
        <f t="shared" si="94"/>
        <v>0.25510847151708871</v>
      </c>
      <c r="AS209" s="76">
        <f t="shared" si="94"/>
        <v>0</v>
      </c>
      <c r="AT209" s="76">
        <f t="shared" si="94"/>
        <v>0.18839037982256684</v>
      </c>
      <c r="AU209" s="76">
        <f t="shared" si="94"/>
        <v>0</v>
      </c>
      <c r="AV209" s="76">
        <f t="shared" si="94"/>
        <v>8.4027823292848719E-2</v>
      </c>
      <c r="AW209" s="76">
        <f t="shared" si="94"/>
        <v>0</v>
      </c>
      <c r="AX209" s="76">
        <f t="shared" si="94"/>
        <v>0</v>
      </c>
      <c r="AY209" s="76">
        <f t="shared" si="94"/>
        <v>0</v>
      </c>
      <c r="AZ209" s="76">
        <f t="shared" si="94"/>
        <v>0</v>
      </c>
      <c r="BA209" s="76">
        <f t="shared" si="95"/>
        <v>0</v>
      </c>
      <c r="BB209" s="76">
        <f t="shared" si="95"/>
        <v>0.20805289047309344</v>
      </c>
    </row>
    <row r="210" spans="1:54">
      <c r="A210" s="102">
        <f t="shared" si="96"/>
        <v>42989</v>
      </c>
      <c r="B210" s="106">
        <f t="shared" si="82"/>
        <v>18.192662354358781</v>
      </c>
      <c r="C210" s="76">
        <f t="shared" si="87"/>
        <v>8.890143704383395E-2</v>
      </c>
      <c r="D210" s="76">
        <f t="shared" si="97"/>
        <v>0.35291685782996468</v>
      </c>
      <c r="E210" s="76">
        <f t="shared" si="87"/>
        <v>0.35291685782996468</v>
      </c>
      <c r="F210" s="76">
        <f t="shared" si="87"/>
        <v>0.35291685782996468</v>
      </c>
      <c r="G210" s="76">
        <f t="shared" si="87"/>
        <v>0.35291685782996468</v>
      </c>
      <c r="H210" s="76">
        <f t="shared" si="87"/>
        <v>0.30081960738839836</v>
      </c>
      <c r="I210" s="76">
        <f t="shared" si="88"/>
        <v>0</v>
      </c>
      <c r="J210" s="76">
        <f t="shared" si="87"/>
        <v>2.9409738152497056</v>
      </c>
      <c r="K210" s="76">
        <f t="shared" si="87"/>
        <v>9.8312553252632995E-3</v>
      </c>
      <c r="L210" s="76">
        <f t="shared" si="87"/>
        <v>0</v>
      </c>
      <c r="M210" s="76">
        <f t="shared" si="87"/>
        <v>4.5032695226043256</v>
      </c>
      <c r="N210" s="76">
        <f>N$29/1.98347/30</f>
        <v>0.20166677590283694</v>
      </c>
      <c r="O210" s="76">
        <f t="shared" si="87"/>
        <v>0.28569459919568563</v>
      </c>
      <c r="P210" s="76">
        <f t="shared" si="98"/>
        <v>0.20166677590283694</v>
      </c>
      <c r="Q210" s="76">
        <f t="shared" si="89"/>
        <v>0</v>
      </c>
      <c r="R210" s="76">
        <f t="shared" si="87"/>
        <v>0.16301397718812652</v>
      </c>
      <c r="S210" s="76">
        <f t="shared" si="87"/>
        <v>0.84027823292848725</v>
      </c>
      <c r="T210" s="76">
        <f t="shared" si="87"/>
        <v>1.0923617028070336E-2</v>
      </c>
      <c r="U210" s="76">
        <f t="shared" si="87"/>
        <v>0</v>
      </c>
      <c r="V210" s="76">
        <f t="shared" si="87"/>
        <v>7.2936150618192697E-2</v>
      </c>
      <c r="W210" s="76">
        <f t="shared" si="90"/>
        <v>0.54786140786937365</v>
      </c>
      <c r="X210" s="76">
        <f t="shared" si="87"/>
        <v>8.822921445749117E-2</v>
      </c>
      <c r="Y210" s="76">
        <f t="shared" si="87"/>
        <v>0.10503477911606091</v>
      </c>
      <c r="Z210" s="76">
        <f t="shared" si="87"/>
        <v>0</v>
      </c>
      <c r="AA210" s="76">
        <f t="shared" si="87"/>
        <v>5.2097250441566212E-2</v>
      </c>
      <c r="AB210" s="76">
        <f t="shared" si="91"/>
        <v>0</v>
      </c>
      <c r="AC210" s="76">
        <f t="shared" si="99"/>
        <v>0</v>
      </c>
      <c r="AD210" s="76">
        <f t="shared" si="92"/>
        <v>0</v>
      </c>
      <c r="AE210" s="76">
        <f t="shared" si="99"/>
        <v>0.16805564658569744</v>
      </c>
      <c r="AF210" s="76">
        <f t="shared" si="99"/>
        <v>5.0416693975709234E-2</v>
      </c>
      <c r="AG210" s="76">
        <f t="shared" si="99"/>
        <v>0</v>
      </c>
      <c r="AH210" s="76">
        <f t="shared" si="99"/>
        <v>2.3359734875411946</v>
      </c>
      <c r="AI210" s="76">
        <f t="shared" si="99"/>
        <v>3.663613095568205E-2</v>
      </c>
      <c r="AJ210" s="698">
        <f t="shared" si="99"/>
        <v>0.63861145702565025</v>
      </c>
      <c r="AK210" s="76">
        <f t="shared" si="94"/>
        <v>0</v>
      </c>
      <c r="AL210" s="76">
        <f t="shared" si="94"/>
        <v>0.16805564658569744</v>
      </c>
      <c r="AM210" s="76">
        <f t="shared" si="94"/>
        <v>4.9744471389366447E-2</v>
      </c>
      <c r="AN210" s="76">
        <f t="shared" si="94"/>
        <v>1.8654176771012416</v>
      </c>
      <c r="AO210" s="76">
        <f t="shared" si="94"/>
        <v>0</v>
      </c>
      <c r="AP210" s="76">
        <f t="shared" si="94"/>
        <v>0</v>
      </c>
      <c r="AQ210" s="698">
        <f t="shared" si="94"/>
        <v>0.31930572851282513</v>
      </c>
      <c r="AR210" s="76">
        <f t="shared" si="94"/>
        <v>0.25510847151708871</v>
      </c>
      <c r="AS210" s="76">
        <f t="shared" si="94"/>
        <v>0</v>
      </c>
      <c r="AT210" s="76">
        <f t="shared" si="94"/>
        <v>0.18839037982256684</v>
      </c>
      <c r="AU210" s="76">
        <f t="shared" si="94"/>
        <v>0</v>
      </c>
      <c r="AV210" s="76">
        <f t="shared" si="94"/>
        <v>8.4027823292848719E-2</v>
      </c>
      <c r="AW210" s="76">
        <f t="shared" si="94"/>
        <v>0</v>
      </c>
      <c r="AX210" s="76">
        <f t="shared" si="94"/>
        <v>0</v>
      </c>
      <c r="AY210" s="76">
        <f t="shared" si="94"/>
        <v>0</v>
      </c>
      <c r="AZ210" s="76">
        <f t="shared" si="94"/>
        <v>0</v>
      </c>
      <c r="BA210" s="76">
        <f t="shared" si="95"/>
        <v>0</v>
      </c>
      <c r="BB210" s="76">
        <f t="shared" si="95"/>
        <v>0.20805289047309344</v>
      </c>
    </row>
    <row r="211" spans="1:54">
      <c r="A211" s="102">
        <f t="shared" si="96"/>
        <v>42990</v>
      </c>
      <c r="B211" s="106">
        <f t="shared" si="82"/>
        <v>18.192662354358781</v>
      </c>
      <c r="C211" s="76">
        <f t="shared" si="87"/>
        <v>8.890143704383395E-2</v>
      </c>
      <c r="D211" s="76">
        <f t="shared" si="97"/>
        <v>0.35291685782996468</v>
      </c>
      <c r="E211" s="76">
        <f t="shared" si="87"/>
        <v>0.35291685782996468</v>
      </c>
      <c r="F211" s="76">
        <f t="shared" si="87"/>
        <v>0.35291685782996468</v>
      </c>
      <c r="G211" s="76">
        <f t="shared" si="87"/>
        <v>0.35291685782996468</v>
      </c>
      <c r="H211" s="76">
        <f t="shared" si="87"/>
        <v>0.30081960738839836</v>
      </c>
      <c r="I211" s="76">
        <f t="shared" si="88"/>
        <v>0</v>
      </c>
      <c r="J211" s="76">
        <f t="shared" si="87"/>
        <v>2.9409738152497056</v>
      </c>
      <c r="K211" s="76">
        <f t="shared" si="87"/>
        <v>9.8312553252632995E-3</v>
      </c>
      <c r="L211" s="76">
        <f t="shared" si="87"/>
        <v>0</v>
      </c>
      <c r="M211" s="76">
        <f t="shared" si="87"/>
        <v>4.5032695226043256</v>
      </c>
      <c r="N211" s="76">
        <f>N$29/1.98347/30</f>
        <v>0.20166677590283694</v>
      </c>
      <c r="O211" s="76">
        <f t="shared" si="87"/>
        <v>0.28569459919568563</v>
      </c>
      <c r="P211" s="76">
        <f t="shared" si="98"/>
        <v>0.20166677590283694</v>
      </c>
      <c r="Q211" s="76">
        <f t="shared" si="89"/>
        <v>0</v>
      </c>
      <c r="R211" s="76">
        <f t="shared" si="87"/>
        <v>0.16301397718812652</v>
      </c>
      <c r="S211" s="76">
        <f t="shared" si="87"/>
        <v>0.84027823292848725</v>
      </c>
      <c r="T211" s="76">
        <f t="shared" si="87"/>
        <v>1.0923617028070336E-2</v>
      </c>
      <c r="U211" s="76">
        <f t="shared" si="87"/>
        <v>0</v>
      </c>
      <c r="V211" s="76">
        <f t="shared" si="87"/>
        <v>7.2936150618192697E-2</v>
      </c>
      <c r="W211" s="76">
        <f t="shared" si="90"/>
        <v>0.54786140786937365</v>
      </c>
      <c r="X211" s="76">
        <f t="shared" si="87"/>
        <v>8.822921445749117E-2</v>
      </c>
      <c r="Y211" s="76">
        <f t="shared" si="87"/>
        <v>0.10503477911606091</v>
      </c>
      <c r="Z211" s="76">
        <f t="shared" si="87"/>
        <v>0</v>
      </c>
      <c r="AA211" s="76">
        <f t="shared" si="87"/>
        <v>5.2097250441566212E-2</v>
      </c>
      <c r="AB211" s="76">
        <f t="shared" si="91"/>
        <v>0</v>
      </c>
      <c r="AC211" s="76">
        <f t="shared" si="99"/>
        <v>0</v>
      </c>
      <c r="AD211" s="76">
        <f t="shared" si="92"/>
        <v>0</v>
      </c>
      <c r="AE211" s="76">
        <f t="shared" si="99"/>
        <v>0.16805564658569744</v>
      </c>
      <c r="AF211" s="76">
        <f t="shared" si="99"/>
        <v>5.0416693975709234E-2</v>
      </c>
      <c r="AG211" s="76">
        <f t="shared" si="99"/>
        <v>0</v>
      </c>
      <c r="AH211" s="76">
        <f t="shared" si="99"/>
        <v>2.3359734875411946</v>
      </c>
      <c r="AI211" s="76">
        <f t="shared" si="99"/>
        <v>3.663613095568205E-2</v>
      </c>
      <c r="AJ211" s="698">
        <f t="shared" si="99"/>
        <v>0.63861145702565025</v>
      </c>
      <c r="AK211" s="76">
        <f t="shared" si="94"/>
        <v>0</v>
      </c>
      <c r="AL211" s="76">
        <f t="shared" si="94"/>
        <v>0.16805564658569744</v>
      </c>
      <c r="AM211" s="76">
        <f t="shared" si="94"/>
        <v>4.9744471389366447E-2</v>
      </c>
      <c r="AN211" s="76">
        <f t="shared" si="94"/>
        <v>1.8654176771012416</v>
      </c>
      <c r="AO211" s="76">
        <f t="shared" si="94"/>
        <v>0</v>
      </c>
      <c r="AP211" s="76">
        <f t="shared" si="94"/>
        <v>0</v>
      </c>
      <c r="AQ211" s="698">
        <f t="shared" si="94"/>
        <v>0.31930572851282513</v>
      </c>
      <c r="AR211" s="76">
        <f t="shared" si="94"/>
        <v>0.25510847151708871</v>
      </c>
      <c r="AS211" s="76">
        <f t="shared" si="94"/>
        <v>0</v>
      </c>
      <c r="AT211" s="76">
        <f t="shared" si="94"/>
        <v>0.18839037982256684</v>
      </c>
      <c r="AU211" s="76">
        <f t="shared" si="94"/>
        <v>0</v>
      </c>
      <c r="AV211" s="76">
        <f t="shared" si="94"/>
        <v>8.4027823292848719E-2</v>
      </c>
      <c r="AW211" s="76">
        <f t="shared" si="94"/>
        <v>0</v>
      </c>
      <c r="AX211" s="76">
        <f t="shared" si="94"/>
        <v>0</v>
      </c>
      <c r="AY211" s="76">
        <f t="shared" si="94"/>
        <v>0</v>
      </c>
      <c r="AZ211" s="76">
        <f t="shared" si="94"/>
        <v>0</v>
      </c>
      <c r="BA211" s="76">
        <f t="shared" si="95"/>
        <v>0</v>
      </c>
      <c r="BB211" s="76">
        <f t="shared" si="95"/>
        <v>0.20805289047309344</v>
      </c>
    </row>
    <row r="212" spans="1:54">
      <c r="A212" s="102">
        <f t="shared" si="96"/>
        <v>42991</v>
      </c>
      <c r="B212" s="106">
        <f t="shared" si="82"/>
        <v>18.192662354358781</v>
      </c>
      <c r="C212" s="76">
        <f t="shared" si="87"/>
        <v>8.890143704383395E-2</v>
      </c>
      <c r="D212" s="76">
        <f t="shared" si="97"/>
        <v>0.35291685782996468</v>
      </c>
      <c r="E212" s="76">
        <f t="shared" si="87"/>
        <v>0.35291685782996468</v>
      </c>
      <c r="F212" s="76">
        <f t="shared" si="87"/>
        <v>0.35291685782996468</v>
      </c>
      <c r="G212" s="76">
        <f t="shared" si="87"/>
        <v>0.35291685782996468</v>
      </c>
      <c r="H212" s="76">
        <f t="shared" si="87"/>
        <v>0.30081960738839836</v>
      </c>
      <c r="I212" s="76">
        <f t="shared" si="88"/>
        <v>0</v>
      </c>
      <c r="J212" s="76">
        <f t="shared" si="87"/>
        <v>2.9409738152497056</v>
      </c>
      <c r="K212" s="76">
        <f t="shared" si="87"/>
        <v>9.8312553252632995E-3</v>
      </c>
      <c r="L212" s="76">
        <f t="shared" si="87"/>
        <v>0</v>
      </c>
      <c r="M212" s="76">
        <f t="shared" si="87"/>
        <v>4.5032695226043256</v>
      </c>
      <c r="N212" s="76">
        <f>N$29/1.98347/30</f>
        <v>0.20166677590283694</v>
      </c>
      <c r="O212" s="76">
        <f t="shared" si="87"/>
        <v>0.28569459919568563</v>
      </c>
      <c r="P212" s="76">
        <f t="shared" si="98"/>
        <v>0.20166677590283694</v>
      </c>
      <c r="Q212" s="76">
        <f t="shared" si="89"/>
        <v>0</v>
      </c>
      <c r="R212" s="76">
        <f t="shared" si="87"/>
        <v>0.16301397718812652</v>
      </c>
      <c r="S212" s="76">
        <f t="shared" si="87"/>
        <v>0.84027823292848725</v>
      </c>
      <c r="T212" s="76">
        <f t="shared" si="87"/>
        <v>1.0923617028070336E-2</v>
      </c>
      <c r="U212" s="76">
        <f t="shared" si="87"/>
        <v>0</v>
      </c>
      <c r="V212" s="76">
        <f t="shared" ref="C212:AA227" si="100">V$29/1.98347/30</f>
        <v>7.2936150618192697E-2</v>
      </c>
      <c r="W212" s="76">
        <f t="shared" si="90"/>
        <v>0.54786140786937365</v>
      </c>
      <c r="X212" s="76">
        <f t="shared" si="100"/>
        <v>8.822921445749117E-2</v>
      </c>
      <c r="Y212" s="76">
        <f t="shared" si="100"/>
        <v>0.10503477911606091</v>
      </c>
      <c r="Z212" s="76">
        <f t="shared" si="100"/>
        <v>0</v>
      </c>
      <c r="AA212" s="76">
        <f t="shared" si="100"/>
        <v>5.2097250441566212E-2</v>
      </c>
      <c r="AB212" s="76">
        <f t="shared" si="91"/>
        <v>0</v>
      </c>
      <c r="AC212" s="76">
        <f t="shared" si="99"/>
        <v>0</v>
      </c>
      <c r="AD212" s="76">
        <f t="shared" si="92"/>
        <v>0</v>
      </c>
      <c r="AE212" s="76">
        <f t="shared" si="99"/>
        <v>0.16805564658569744</v>
      </c>
      <c r="AF212" s="76">
        <f t="shared" si="99"/>
        <v>5.0416693975709234E-2</v>
      </c>
      <c r="AG212" s="76">
        <f t="shared" si="99"/>
        <v>0</v>
      </c>
      <c r="AH212" s="76">
        <f t="shared" si="99"/>
        <v>2.3359734875411946</v>
      </c>
      <c r="AI212" s="76">
        <f t="shared" si="99"/>
        <v>3.663613095568205E-2</v>
      </c>
      <c r="AJ212" s="698">
        <f t="shared" si="99"/>
        <v>0.63861145702565025</v>
      </c>
      <c r="AK212" s="76">
        <f t="shared" si="94"/>
        <v>0</v>
      </c>
      <c r="AL212" s="76">
        <f t="shared" si="94"/>
        <v>0.16805564658569744</v>
      </c>
      <c r="AM212" s="76">
        <f t="shared" si="94"/>
        <v>4.9744471389366447E-2</v>
      </c>
      <c r="AN212" s="76">
        <f t="shared" si="94"/>
        <v>1.8654176771012416</v>
      </c>
      <c r="AO212" s="76">
        <f t="shared" si="94"/>
        <v>0</v>
      </c>
      <c r="AP212" s="76">
        <f t="shared" si="94"/>
        <v>0</v>
      </c>
      <c r="AQ212" s="698">
        <f t="shared" si="94"/>
        <v>0.31930572851282513</v>
      </c>
      <c r="AR212" s="76">
        <f t="shared" si="94"/>
        <v>0.25510847151708871</v>
      </c>
      <c r="AS212" s="76">
        <f t="shared" si="94"/>
        <v>0</v>
      </c>
      <c r="AT212" s="76">
        <f t="shared" si="94"/>
        <v>0.18839037982256684</v>
      </c>
      <c r="AU212" s="76">
        <f t="shared" si="94"/>
        <v>0</v>
      </c>
      <c r="AV212" s="76">
        <f t="shared" si="94"/>
        <v>8.4027823292848719E-2</v>
      </c>
      <c r="AW212" s="76">
        <f t="shared" si="94"/>
        <v>0</v>
      </c>
      <c r="AX212" s="76">
        <f t="shared" si="94"/>
        <v>0</v>
      </c>
      <c r="AY212" s="76">
        <f t="shared" si="94"/>
        <v>0</v>
      </c>
      <c r="AZ212" s="76">
        <f t="shared" si="94"/>
        <v>0</v>
      </c>
      <c r="BA212" s="76">
        <f t="shared" si="95"/>
        <v>0</v>
      </c>
      <c r="BB212" s="76">
        <f t="shared" si="95"/>
        <v>0.20805289047309344</v>
      </c>
    </row>
    <row r="213" spans="1:54">
      <c r="A213" s="102">
        <f t="shared" si="96"/>
        <v>42992</v>
      </c>
      <c r="B213" s="106">
        <f t="shared" si="82"/>
        <v>18.192662354358781</v>
      </c>
      <c r="C213" s="76">
        <f t="shared" si="100"/>
        <v>8.890143704383395E-2</v>
      </c>
      <c r="D213" s="76">
        <f t="shared" si="97"/>
        <v>0.35291685782996468</v>
      </c>
      <c r="E213" s="76">
        <f t="shared" si="100"/>
        <v>0.35291685782996468</v>
      </c>
      <c r="F213" s="76">
        <f t="shared" si="100"/>
        <v>0.35291685782996468</v>
      </c>
      <c r="G213" s="76">
        <f t="shared" si="100"/>
        <v>0.35291685782996468</v>
      </c>
      <c r="H213" s="76">
        <f t="shared" si="100"/>
        <v>0.30081960738839836</v>
      </c>
      <c r="I213" s="76">
        <f t="shared" si="88"/>
        <v>0</v>
      </c>
      <c r="J213" s="76">
        <f t="shared" si="100"/>
        <v>2.9409738152497056</v>
      </c>
      <c r="K213" s="76">
        <f t="shared" si="100"/>
        <v>9.8312553252632995E-3</v>
      </c>
      <c r="L213" s="76">
        <f t="shared" si="87"/>
        <v>0</v>
      </c>
      <c r="M213" s="76">
        <f t="shared" si="100"/>
        <v>4.5032695226043256</v>
      </c>
      <c r="N213" s="76">
        <f t="shared" si="100"/>
        <v>0.20166677590283694</v>
      </c>
      <c r="O213" s="76">
        <f t="shared" si="87"/>
        <v>0.28569459919568563</v>
      </c>
      <c r="P213" s="76">
        <f t="shared" si="98"/>
        <v>0.20166677590283694</v>
      </c>
      <c r="Q213" s="76">
        <f t="shared" si="100"/>
        <v>0</v>
      </c>
      <c r="R213" s="76">
        <f t="shared" si="100"/>
        <v>0.16301397718812652</v>
      </c>
      <c r="S213" s="76">
        <f t="shared" si="100"/>
        <v>0.84027823292848725</v>
      </c>
      <c r="T213" s="76">
        <f t="shared" si="100"/>
        <v>1.0923617028070336E-2</v>
      </c>
      <c r="U213" s="76">
        <f t="shared" si="100"/>
        <v>0</v>
      </c>
      <c r="V213" s="76">
        <f t="shared" si="100"/>
        <v>7.2936150618192697E-2</v>
      </c>
      <c r="W213" s="76">
        <f t="shared" si="90"/>
        <v>0.54786140786937365</v>
      </c>
      <c r="X213" s="76">
        <f t="shared" si="100"/>
        <v>8.822921445749117E-2</v>
      </c>
      <c r="Y213" s="76">
        <f t="shared" si="100"/>
        <v>0.10503477911606091</v>
      </c>
      <c r="Z213" s="76">
        <f t="shared" si="100"/>
        <v>0</v>
      </c>
      <c r="AA213" s="76">
        <f t="shared" si="100"/>
        <v>5.2097250441566212E-2</v>
      </c>
      <c r="AB213" s="76">
        <f t="shared" si="91"/>
        <v>0</v>
      </c>
      <c r="AC213" s="76">
        <f t="shared" si="99"/>
        <v>0</v>
      </c>
      <c r="AD213" s="76">
        <f t="shared" si="92"/>
        <v>0</v>
      </c>
      <c r="AE213" s="76">
        <f t="shared" si="99"/>
        <v>0.16805564658569744</v>
      </c>
      <c r="AF213" s="76">
        <f t="shared" si="99"/>
        <v>5.0416693975709234E-2</v>
      </c>
      <c r="AG213" s="76">
        <f t="shared" si="99"/>
        <v>0</v>
      </c>
      <c r="AH213" s="76">
        <f t="shared" si="99"/>
        <v>2.3359734875411946</v>
      </c>
      <c r="AI213" s="76">
        <f t="shared" si="99"/>
        <v>3.663613095568205E-2</v>
      </c>
      <c r="AJ213" s="698">
        <f t="shared" si="99"/>
        <v>0.63861145702565025</v>
      </c>
      <c r="AK213" s="76">
        <f t="shared" si="94"/>
        <v>0</v>
      </c>
      <c r="AL213" s="76">
        <f t="shared" si="94"/>
        <v>0.16805564658569744</v>
      </c>
      <c r="AM213" s="76">
        <f t="shared" si="94"/>
        <v>4.9744471389366447E-2</v>
      </c>
      <c r="AN213" s="76">
        <f t="shared" si="94"/>
        <v>1.8654176771012416</v>
      </c>
      <c r="AO213" s="76">
        <f t="shared" si="94"/>
        <v>0</v>
      </c>
      <c r="AP213" s="76">
        <f t="shared" si="94"/>
        <v>0</v>
      </c>
      <c r="AQ213" s="698">
        <f t="shared" si="94"/>
        <v>0.31930572851282513</v>
      </c>
      <c r="AR213" s="76">
        <f t="shared" si="94"/>
        <v>0.25510847151708871</v>
      </c>
      <c r="AS213" s="76">
        <f t="shared" si="94"/>
        <v>0</v>
      </c>
      <c r="AT213" s="76">
        <f t="shared" si="94"/>
        <v>0.18839037982256684</v>
      </c>
      <c r="AU213" s="76">
        <f t="shared" si="94"/>
        <v>0</v>
      </c>
      <c r="AV213" s="76">
        <f t="shared" si="94"/>
        <v>8.4027823292848719E-2</v>
      </c>
      <c r="AW213" s="76">
        <f t="shared" si="94"/>
        <v>0</v>
      </c>
      <c r="AX213" s="76">
        <f t="shared" si="94"/>
        <v>0</v>
      </c>
      <c r="AY213" s="76">
        <f t="shared" si="94"/>
        <v>0</v>
      </c>
      <c r="AZ213" s="76">
        <f t="shared" si="94"/>
        <v>0</v>
      </c>
      <c r="BA213" s="76">
        <f t="shared" si="95"/>
        <v>0</v>
      </c>
      <c r="BB213" s="76">
        <f t="shared" si="95"/>
        <v>0.20805289047309344</v>
      </c>
    </row>
    <row r="214" spans="1:54">
      <c r="A214" s="102">
        <f t="shared" si="96"/>
        <v>42993</v>
      </c>
      <c r="B214" s="106">
        <f t="shared" si="82"/>
        <v>18.192662354358781</v>
      </c>
      <c r="C214" s="76">
        <f t="shared" si="100"/>
        <v>8.890143704383395E-2</v>
      </c>
      <c r="D214" s="76">
        <f t="shared" si="97"/>
        <v>0.35291685782996468</v>
      </c>
      <c r="E214" s="76">
        <f t="shared" si="100"/>
        <v>0.35291685782996468</v>
      </c>
      <c r="F214" s="76">
        <f t="shared" si="100"/>
        <v>0.35291685782996468</v>
      </c>
      <c r="G214" s="76">
        <f t="shared" si="100"/>
        <v>0.35291685782996468</v>
      </c>
      <c r="H214" s="76">
        <f t="shared" si="100"/>
        <v>0.30081960738839836</v>
      </c>
      <c r="I214" s="76">
        <f t="shared" si="88"/>
        <v>0</v>
      </c>
      <c r="J214" s="76">
        <f t="shared" si="100"/>
        <v>2.9409738152497056</v>
      </c>
      <c r="K214" s="76">
        <f t="shared" si="100"/>
        <v>9.8312553252632995E-3</v>
      </c>
      <c r="L214" s="76">
        <f t="shared" si="87"/>
        <v>0</v>
      </c>
      <c r="M214" s="76">
        <f t="shared" si="100"/>
        <v>4.5032695226043256</v>
      </c>
      <c r="N214" s="76">
        <f t="shared" si="100"/>
        <v>0.20166677590283694</v>
      </c>
      <c r="O214" s="76">
        <f t="shared" si="100"/>
        <v>0.28569459919568563</v>
      </c>
      <c r="P214" s="76">
        <f t="shared" si="98"/>
        <v>0.20166677590283694</v>
      </c>
      <c r="Q214" s="76">
        <f t="shared" ref="Q214:Q225" si="101">Q$29/1.98347/30</f>
        <v>0</v>
      </c>
      <c r="R214" s="76">
        <f t="shared" si="100"/>
        <v>0.16301397718812652</v>
      </c>
      <c r="S214" s="76">
        <f t="shared" si="100"/>
        <v>0.84027823292848725</v>
      </c>
      <c r="T214" s="76">
        <f t="shared" si="100"/>
        <v>1.0923617028070336E-2</v>
      </c>
      <c r="U214" s="76">
        <f t="shared" si="100"/>
        <v>0</v>
      </c>
      <c r="V214" s="76">
        <f t="shared" si="100"/>
        <v>7.2936150618192697E-2</v>
      </c>
      <c r="W214" s="76">
        <f t="shared" si="90"/>
        <v>0.54786140786937365</v>
      </c>
      <c r="X214" s="76">
        <f t="shared" si="100"/>
        <v>8.822921445749117E-2</v>
      </c>
      <c r="Y214" s="76">
        <f t="shared" si="100"/>
        <v>0.10503477911606091</v>
      </c>
      <c r="Z214" s="76">
        <f t="shared" si="100"/>
        <v>0</v>
      </c>
      <c r="AA214" s="76">
        <f t="shared" si="100"/>
        <v>5.2097250441566212E-2</v>
      </c>
      <c r="AB214" s="76">
        <f t="shared" si="91"/>
        <v>0</v>
      </c>
      <c r="AC214" s="76">
        <f t="shared" si="99"/>
        <v>0</v>
      </c>
      <c r="AD214" s="76">
        <f t="shared" si="92"/>
        <v>0</v>
      </c>
      <c r="AE214" s="76">
        <f t="shared" si="99"/>
        <v>0.16805564658569744</v>
      </c>
      <c r="AF214" s="76">
        <f t="shared" si="99"/>
        <v>5.0416693975709234E-2</v>
      </c>
      <c r="AG214" s="76">
        <f t="shared" si="99"/>
        <v>0</v>
      </c>
      <c r="AH214" s="76">
        <f t="shared" si="99"/>
        <v>2.3359734875411946</v>
      </c>
      <c r="AI214" s="76">
        <f t="shared" si="99"/>
        <v>3.663613095568205E-2</v>
      </c>
      <c r="AJ214" s="698">
        <f t="shared" si="99"/>
        <v>0.63861145702565025</v>
      </c>
      <c r="AK214" s="76">
        <f t="shared" si="94"/>
        <v>0</v>
      </c>
      <c r="AL214" s="76">
        <f t="shared" si="94"/>
        <v>0.16805564658569744</v>
      </c>
      <c r="AM214" s="76">
        <f t="shared" si="94"/>
        <v>4.9744471389366447E-2</v>
      </c>
      <c r="AN214" s="76">
        <f t="shared" si="94"/>
        <v>1.8654176771012416</v>
      </c>
      <c r="AO214" s="76">
        <f t="shared" si="94"/>
        <v>0</v>
      </c>
      <c r="AP214" s="76">
        <f t="shared" si="94"/>
        <v>0</v>
      </c>
      <c r="AQ214" s="698">
        <f t="shared" si="94"/>
        <v>0.31930572851282513</v>
      </c>
      <c r="AR214" s="76">
        <f t="shared" si="94"/>
        <v>0.25510847151708871</v>
      </c>
      <c r="AS214" s="76">
        <f t="shared" si="94"/>
        <v>0</v>
      </c>
      <c r="AT214" s="76">
        <f t="shared" si="94"/>
        <v>0.18839037982256684</v>
      </c>
      <c r="AU214" s="76">
        <f t="shared" si="94"/>
        <v>0</v>
      </c>
      <c r="AV214" s="76">
        <f t="shared" si="94"/>
        <v>8.4027823292848719E-2</v>
      </c>
      <c r="AW214" s="76">
        <f t="shared" si="94"/>
        <v>0</v>
      </c>
      <c r="AX214" s="76">
        <f t="shared" si="94"/>
        <v>0</v>
      </c>
      <c r="AY214" s="76">
        <f t="shared" si="94"/>
        <v>0</v>
      </c>
      <c r="AZ214" s="76">
        <f t="shared" si="94"/>
        <v>0</v>
      </c>
      <c r="BA214" s="76">
        <f t="shared" si="95"/>
        <v>0</v>
      </c>
      <c r="BB214" s="76">
        <f t="shared" si="95"/>
        <v>0.20805289047309344</v>
      </c>
    </row>
    <row r="215" spans="1:54">
      <c r="A215" s="102">
        <f t="shared" si="96"/>
        <v>42994</v>
      </c>
      <c r="B215" s="106">
        <f t="shared" si="82"/>
        <v>18.192662354358781</v>
      </c>
      <c r="C215" s="76">
        <f t="shared" si="100"/>
        <v>8.890143704383395E-2</v>
      </c>
      <c r="D215" s="76">
        <f t="shared" si="97"/>
        <v>0.35291685782996468</v>
      </c>
      <c r="E215" s="76">
        <f t="shared" si="100"/>
        <v>0.35291685782996468</v>
      </c>
      <c r="F215" s="76">
        <f t="shared" si="100"/>
        <v>0.35291685782996468</v>
      </c>
      <c r="G215" s="76">
        <f t="shared" si="100"/>
        <v>0.35291685782996468</v>
      </c>
      <c r="H215" s="76">
        <f t="shared" si="100"/>
        <v>0.30081960738839836</v>
      </c>
      <c r="I215" s="76">
        <f t="shared" si="88"/>
        <v>0</v>
      </c>
      <c r="J215" s="76">
        <f t="shared" si="100"/>
        <v>2.9409738152497056</v>
      </c>
      <c r="K215" s="76">
        <f t="shared" si="100"/>
        <v>9.8312553252632995E-3</v>
      </c>
      <c r="L215" s="76">
        <f t="shared" si="87"/>
        <v>0</v>
      </c>
      <c r="M215" s="76">
        <f t="shared" si="100"/>
        <v>4.5032695226043256</v>
      </c>
      <c r="N215" s="76">
        <f t="shared" si="100"/>
        <v>0.20166677590283694</v>
      </c>
      <c r="O215" s="76">
        <f t="shared" si="100"/>
        <v>0.28569459919568563</v>
      </c>
      <c r="P215" s="76">
        <f t="shared" si="98"/>
        <v>0.20166677590283694</v>
      </c>
      <c r="Q215" s="76">
        <f t="shared" si="101"/>
        <v>0</v>
      </c>
      <c r="R215" s="76">
        <f t="shared" si="100"/>
        <v>0.16301397718812652</v>
      </c>
      <c r="S215" s="76">
        <f t="shared" si="100"/>
        <v>0.84027823292848725</v>
      </c>
      <c r="T215" s="76">
        <f t="shared" si="100"/>
        <v>1.0923617028070336E-2</v>
      </c>
      <c r="U215" s="76">
        <f t="shared" si="100"/>
        <v>0</v>
      </c>
      <c r="V215" s="76">
        <f t="shared" si="100"/>
        <v>7.2936150618192697E-2</v>
      </c>
      <c r="W215" s="76">
        <f t="shared" si="90"/>
        <v>0.54786140786937365</v>
      </c>
      <c r="X215" s="76">
        <f t="shared" si="100"/>
        <v>8.822921445749117E-2</v>
      </c>
      <c r="Y215" s="76">
        <f t="shared" si="100"/>
        <v>0.10503477911606091</v>
      </c>
      <c r="Z215" s="76">
        <f t="shared" si="100"/>
        <v>0</v>
      </c>
      <c r="AA215" s="76">
        <f t="shared" si="100"/>
        <v>5.2097250441566212E-2</v>
      </c>
      <c r="AB215" s="76">
        <f t="shared" si="91"/>
        <v>0</v>
      </c>
      <c r="AC215" s="76">
        <f t="shared" si="99"/>
        <v>0</v>
      </c>
      <c r="AD215" s="76">
        <f t="shared" si="92"/>
        <v>0</v>
      </c>
      <c r="AE215" s="76">
        <f t="shared" si="99"/>
        <v>0.16805564658569744</v>
      </c>
      <c r="AF215" s="76">
        <f t="shared" si="99"/>
        <v>5.0416693975709234E-2</v>
      </c>
      <c r="AG215" s="76">
        <f t="shared" si="99"/>
        <v>0</v>
      </c>
      <c r="AH215" s="76">
        <f t="shared" si="99"/>
        <v>2.3359734875411946</v>
      </c>
      <c r="AI215" s="76">
        <f t="shared" si="99"/>
        <v>3.663613095568205E-2</v>
      </c>
      <c r="AJ215" s="698">
        <f t="shared" si="99"/>
        <v>0.63861145702565025</v>
      </c>
      <c r="AK215" s="76">
        <f t="shared" si="94"/>
        <v>0</v>
      </c>
      <c r="AL215" s="76">
        <f t="shared" si="94"/>
        <v>0.16805564658569744</v>
      </c>
      <c r="AM215" s="76">
        <f t="shared" si="94"/>
        <v>4.9744471389366447E-2</v>
      </c>
      <c r="AN215" s="76">
        <f t="shared" si="94"/>
        <v>1.8654176771012416</v>
      </c>
      <c r="AO215" s="76">
        <f t="shared" si="94"/>
        <v>0</v>
      </c>
      <c r="AP215" s="76">
        <f t="shared" si="94"/>
        <v>0</v>
      </c>
      <c r="AQ215" s="698">
        <f t="shared" si="94"/>
        <v>0.31930572851282513</v>
      </c>
      <c r="AR215" s="76">
        <f t="shared" si="94"/>
        <v>0.25510847151708871</v>
      </c>
      <c r="AS215" s="76">
        <f t="shared" si="94"/>
        <v>0</v>
      </c>
      <c r="AT215" s="76">
        <f t="shared" si="94"/>
        <v>0.18839037982256684</v>
      </c>
      <c r="AU215" s="76">
        <f t="shared" si="94"/>
        <v>0</v>
      </c>
      <c r="AV215" s="76">
        <f t="shared" si="94"/>
        <v>8.4027823292848719E-2</v>
      </c>
      <c r="AW215" s="76">
        <f t="shared" si="94"/>
        <v>0</v>
      </c>
      <c r="AX215" s="76">
        <f t="shared" si="94"/>
        <v>0</v>
      </c>
      <c r="AY215" s="76">
        <f t="shared" si="94"/>
        <v>0</v>
      </c>
      <c r="AZ215" s="76">
        <f t="shared" ref="AW215:BB229" si="102">AZ$29/1.98347/30</f>
        <v>0</v>
      </c>
      <c r="BA215" s="76">
        <f t="shared" si="95"/>
        <v>0</v>
      </c>
      <c r="BB215" s="76">
        <f t="shared" si="95"/>
        <v>0.20805289047309344</v>
      </c>
    </row>
    <row r="216" spans="1:54">
      <c r="A216" s="102">
        <f t="shared" si="96"/>
        <v>42995</v>
      </c>
      <c r="B216" s="106">
        <f t="shared" si="82"/>
        <v>18.192662354358781</v>
      </c>
      <c r="C216" s="76">
        <f t="shared" si="100"/>
        <v>8.890143704383395E-2</v>
      </c>
      <c r="D216" s="76">
        <f t="shared" si="97"/>
        <v>0.35291685782996468</v>
      </c>
      <c r="E216" s="76">
        <f t="shared" si="100"/>
        <v>0.35291685782996468</v>
      </c>
      <c r="F216" s="76">
        <f t="shared" si="100"/>
        <v>0.35291685782996468</v>
      </c>
      <c r="G216" s="76">
        <f t="shared" si="100"/>
        <v>0.35291685782996468</v>
      </c>
      <c r="H216" s="76">
        <f t="shared" si="100"/>
        <v>0.30081960738839836</v>
      </c>
      <c r="I216" s="76">
        <f t="shared" si="88"/>
        <v>0</v>
      </c>
      <c r="J216" s="76">
        <f t="shared" si="100"/>
        <v>2.9409738152497056</v>
      </c>
      <c r="K216" s="76">
        <f t="shared" si="100"/>
        <v>9.8312553252632995E-3</v>
      </c>
      <c r="L216" s="76">
        <f t="shared" si="100"/>
        <v>0</v>
      </c>
      <c r="M216" s="76">
        <f t="shared" si="100"/>
        <v>4.5032695226043256</v>
      </c>
      <c r="N216" s="76">
        <f t="shared" si="100"/>
        <v>0.20166677590283694</v>
      </c>
      <c r="O216" s="76">
        <f t="shared" si="100"/>
        <v>0.28569459919568563</v>
      </c>
      <c r="P216" s="76">
        <f t="shared" si="98"/>
        <v>0.20166677590283694</v>
      </c>
      <c r="Q216" s="76">
        <f t="shared" si="101"/>
        <v>0</v>
      </c>
      <c r="R216" s="76">
        <f t="shared" si="100"/>
        <v>0.16301397718812652</v>
      </c>
      <c r="S216" s="76">
        <f t="shared" si="100"/>
        <v>0.84027823292848725</v>
      </c>
      <c r="T216" s="76">
        <f t="shared" si="100"/>
        <v>1.0923617028070336E-2</v>
      </c>
      <c r="U216" s="76">
        <f t="shared" si="100"/>
        <v>0</v>
      </c>
      <c r="V216" s="76">
        <f t="shared" si="100"/>
        <v>7.2936150618192697E-2</v>
      </c>
      <c r="W216" s="76">
        <f t="shared" si="90"/>
        <v>0.54786140786937365</v>
      </c>
      <c r="X216" s="76">
        <f t="shared" si="100"/>
        <v>8.822921445749117E-2</v>
      </c>
      <c r="Y216" s="76">
        <f t="shared" si="100"/>
        <v>0.10503477911606091</v>
      </c>
      <c r="Z216" s="76">
        <f t="shared" si="100"/>
        <v>0</v>
      </c>
      <c r="AA216" s="76">
        <f t="shared" si="100"/>
        <v>5.2097250441566212E-2</v>
      </c>
      <c r="AB216" s="76">
        <f t="shared" si="91"/>
        <v>0</v>
      </c>
      <c r="AC216" s="76">
        <f t="shared" si="99"/>
        <v>0</v>
      </c>
      <c r="AD216" s="76">
        <f t="shared" si="92"/>
        <v>0</v>
      </c>
      <c r="AE216" s="76">
        <f t="shared" si="99"/>
        <v>0.16805564658569744</v>
      </c>
      <c r="AF216" s="76">
        <f t="shared" si="99"/>
        <v>5.0416693975709234E-2</v>
      </c>
      <c r="AG216" s="76">
        <f t="shared" si="99"/>
        <v>0</v>
      </c>
      <c r="AH216" s="76">
        <f t="shared" si="99"/>
        <v>2.3359734875411946</v>
      </c>
      <c r="AI216" s="76">
        <f t="shared" si="99"/>
        <v>3.663613095568205E-2</v>
      </c>
      <c r="AJ216" s="698">
        <f t="shared" si="99"/>
        <v>0.63861145702565025</v>
      </c>
      <c r="AK216" s="76">
        <f t="shared" si="99"/>
        <v>0</v>
      </c>
      <c r="AL216" s="76">
        <f t="shared" si="99"/>
        <v>0.16805564658569744</v>
      </c>
      <c r="AM216" s="76">
        <f t="shared" si="99"/>
        <v>4.9744471389366447E-2</v>
      </c>
      <c r="AN216" s="76">
        <f t="shared" si="99"/>
        <v>1.8654176771012416</v>
      </c>
      <c r="AO216" s="76">
        <f t="shared" si="99"/>
        <v>0</v>
      </c>
      <c r="AP216" s="76">
        <f t="shared" si="99"/>
        <v>0</v>
      </c>
      <c r="AQ216" s="698">
        <f t="shared" si="99"/>
        <v>0.31930572851282513</v>
      </c>
      <c r="AR216" s="76">
        <f t="shared" si="99"/>
        <v>0.25510847151708871</v>
      </c>
      <c r="AS216" s="76">
        <f t="shared" ref="AK216:AV229" si="103">AS$29/1.98347/30</f>
        <v>0</v>
      </c>
      <c r="AT216" s="76">
        <f t="shared" si="103"/>
        <v>0.18839037982256684</v>
      </c>
      <c r="AU216" s="76">
        <f t="shared" si="103"/>
        <v>0</v>
      </c>
      <c r="AV216" s="76">
        <f t="shared" si="103"/>
        <v>8.4027823292848719E-2</v>
      </c>
      <c r="AW216" s="76">
        <f t="shared" si="102"/>
        <v>0</v>
      </c>
      <c r="AX216" s="76">
        <f t="shared" si="102"/>
        <v>0</v>
      </c>
      <c r="AY216" s="76">
        <f t="shared" si="102"/>
        <v>0</v>
      </c>
      <c r="AZ216" s="76">
        <f t="shared" si="102"/>
        <v>0</v>
      </c>
      <c r="BA216" s="76">
        <f t="shared" si="102"/>
        <v>0</v>
      </c>
      <c r="BB216" s="76">
        <f t="shared" si="102"/>
        <v>0.20805289047309344</v>
      </c>
    </row>
    <row r="217" spans="1:54">
      <c r="A217" s="102">
        <f t="shared" si="96"/>
        <v>42996</v>
      </c>
      <c r="B217" s="106">
        <f t="shared" si="82"/>
        <v>18.192662354358781</v>
      </c>
      <c r="C217" s="76">
        <f t="shared" si="100"/>
        <v>8.890143704383395E-2</v>
      </c>
      <c r="D217" s="76">
        <f t="shared" si="97"/>
        <v>0.35291685782996468</v>
      </c>
      <c r="E217" s="76">
        <f t="shared" si="100"/>
        <v>0.35291685782996468</v>
      </c>
      <c r="F217" s="76">
        <f t="shared" si="100"/>
        <v>0.35291685782996468</v>
      </c>
      <c r="G217" s="76">
        <f t="shared" si="100"/>
        <v>0.35291685782996468</v>
      </c>
      <c r="H217" s="76">
        <f t="shared" si="100"/>
        <v>0.30081960738839836</v>
      </c>
      <c r="I217" s="76">
        <f t="shared" si="88"/>
        <v>0</v>
      </c>
      <c r="J217" s="76">
        <f t="shared" si="100"/>
        <v>2.9409738152497056</v>
      </c>
      <c r="K217" s="76">
        <f t="shared" si="100"/>
        <v>9.8312553252632995E-3</v>
      </c>
      <c r="L217" s="76">
        <f t="shared" si="100"/>
        <v>0</v>
      </c>
      <c r="M217" s="76">
        <f t="shared" si="100"/>
        <v>4.5032695226043256</v>
      </c>
      <c r="N217" s="76">
        <f t="shared" si="100"/>
        <v>0.20166677590283694</v>
      </c>
      <c r="O217" s="76">
        <f t="shared" si="100"/>
        <v>0.28569459919568563</v>
      </c>
      <c r="P217" s="76">
        <f t="shared" si="98"/>
        <v>0.20166677590283694</v>
      </c>
      <c r="Q217" s="76">
        <f t="shared" si="101"/>
        <v>0</v>
      </c>
      <c r="R217" s="76">
        <f t="shared" si="100"/>
        <v>0.16301397718812652</v>
      </c>
      <c r="S217" s="76">
        <f t="shared" si="100"/>
        <v>0.84027823292848725</v>
      </c>
      <c r="T217" s="76">
        <f t="shared" si="100"/>
        <v>1.0923617028070336E-2</v>
      </c>
      <c r="U217" s="76">
        <f t="shared" si="100"/>
        <v>0</v>
      </c>
      <c r="V217" s="76">
        <f t="shared" si="100"/>
        <v>7.2936150618192697E-2</v>
      </c>
      <c r="W217" s="76">
        <f t="shared" si="90"/>
        <v>0.54786140786937365</v>
      </c>
      <c r="X217" s="76">
        <f t="shared" si="100"/>
        <v>8.822921445749117E-2</v>
      </c>
      <c r="Y217" s="76">
        <f t="shared" si="100"/>
        <v>0.10503477911606091</v>
      </c>
      <c r="Z217" s="76">
        <f t="shared" si="100"/>
        <v>0</v>
      </c>
      <c r="AA217" s="76">
        <f t="shared" si="100"/>
        <v>5.2097250441566212E-2</v>
      </c>
      <c r="AB217" s="76">
        <f t="shared" si="91"/>
        <v>0</v>
      </c>
      <c r="AC217" s="76">
        <f t="shared" si="99"/>
        <v>0</v>
      </c>
      <c r="AD217" s="76">
        <f t="shared" si="92"/>
        <v>0</v>
      </c>
      <c r="AE217" s="76">
        <f t="shared" si="99"/>
        <v>0.16805564658569744</v>
      </c>
      <c r="AF217" s="76">
        <f t="shared" si="99"/>
        <v>5.0416693975709234E-2</v>
      </c>
      <c r="AG217" s="76">
        <f t="shared" si="99"/>
        <v>0</v>
      </c>
      <c r="AH217" s="76">
        <f t="shared" si="99"/>
        <v>2.3359734875411946</v>
      </c>
      <c r="AI217" s="76">
        <f t="shared" si="99"/>
        <v>3.663613095568205E-2</v>
      </c>
      <c r="AJ217" s="698">
        <f t="shared" si="99"/>
        <v>0.63861145702565025</v>
      </c>
      <c r="AK217" s="76">
        <f t="shared" si="103"/>
        <v>0</v>
      </c>
      <c r="AL217" s="76">
        <f t="shared" si="103"/>
        <v>0.16805564658569744</v>
      </c>
      <c r="AM217" s="76">
        <f t="shared" si="103"/>
        <v>4.9744471389366447E-2</v>
      </c>
      <c r="AN217" s="76">
        <f t="shared" si="103"/>
        <v>1.8654176771012416</v>
      </c>
      <c r="AO217" s="76">
        <f t="shared" si="103"/>
        <v>0</v>
      </c>
      <c r="AP217" s="76">
        <f t="shared" si="103"/>
        <v>0</v>
      </c>
      <c r="AQ217" s="698">
        <f t="shared" si="103"/>
        <v>0.31930572851282513</v>
      </c>
      <c r="AR217" s="76">
        <f t="shared" si="103"/>
        <v>0.25510847151708871</v>
      </c>
      <c r="AS217" s="76">
        <f t="shared" si="103"/>
        <v>0</v>
      </c>
      <c r="AT217" s="76">
        <f t="shared" si="103"/>
        <v>0.18839037982256684</v>
      </c>
      <c r="AU217" s="76">
        <f t="shared" si="103"/>
        <v>0</v>
      </c>
      <c r="AV217" s="76">
        <f t="shared" si="103"/>
        <v>8.4027823292848719E-2</v>
      </c>
      <c r="AW217" s="76">
        <f t="shared" si="102"/>
        <v>0</v>
      </c>
      <c r="AX217" s="76">
        <f t="shared" si="102"/>
        <v>0</v>
      </c>
      <c r="AY217" s="76">
        <f t="shared" si="102"/>
        <v>0</v>
      </c>
      <c r="AZ217" s="76">
        <f t="shared" si="102"/>
        <v>0</v>
      </c>
      <c r="BA217" s="76">
        <f t="shared" si="102"/>
        <v>0</v>
      </c>
      <c r="BB217" s="76">
        <f t="shared" si="102"/>
        <v>0.20805289047309344</v>
      </c>
    </row>
    <row r="218" spans="1:54">
      <c r="A218" s="102">
        <f t="shared" si="96"/>
        <v>42997</v>
      </c>
      <c r="B218" s="106">
        <f t="shared" si="82"/>
        <v>18.192662354358781</v>
      </c>
      <c r="C218" s="76">
        <f t="shared" si="100"/>
        <v>8.890143704383395E-2</v>
      </c>
      <c r="D218" s="76">
        <f t="shared" si="97"/>
        <v>0.35291685782996468</v>
      </c>
      <c r="E218" s="76">
        <f t="shared" si="100"/>
        <v>0.35291685782996468</v>
      </c>
      <c r="F218" s="76">
        <f t="shared" si="100"/>
        <v>0.35291685782996468</v>
      </c>
      <c r="G218" s="76">
        <f t="shared" si="100"/>
        <v>0.35291685782996468</v>
      </c>
      <c r="H218" s="76">
        <f t="shared" si="100"/>
        <v>0.30081960738839836</v>
      </c>
      <c r="I218" s="76">
        <f t="shared" si="88"/>
        <v>0</v>
      </c>
      <c r="J218" s="76">
        <f t="shared" si="100"/>
        <v>2.9409738152497056</v>
      </c>
      <c r="K218" s="76">
        <f t="shared" si="100"/>
        <v>9.8312553252632995E-3</v>
      </c>
      <c r="L218" s="76">
        <f t="shared" si="100"/>
        <v>0</v>
      </c>
      <c r="M218" s="76">
        <f t="shared" si="100"/>
        <v>4.5032695226043256</v>
      </c>
      <c r="N218" s="76">
        <f t="shared" si="100"/>
        <v>0.20166677590283694</v>
      </c>
      <c r="O218" s="76">
        <f t="shared" si="100"/>
        <v>0.28569459919568563</v>
      </c>
      <c r="P218" s="76">
        <f t="shared" si="98"/>
        <v>0.20166677590283694</v>
      </c>
      <c r="Q218" s="76">
        <f t="shared" si="101"/>
        <v>0</v>
      </c>
      <c r="R218" s="76">
        <f t="shared" si="100"/>
        <v>0.16301397718812652</v>
      </c>
      <c r="S218" s="76">
        <f t="shared" si="100"/>
        <v>0.84027823292848725</v>
      </c>
      <c r="T218" s="76">
        <f t="shared" si="100"/>
        <v>1.0923617028070336E-2</v>
      </c>
      <c r="U218" s="76">
        <f t="shared" si="100"/>
        <v>0</v>
      </c>
      <c r="V218" s="76">
        <f t="shared" si="100"/>
        <v>7.2936150618192697E-2</v>
      </c>
      <c r="W218" s="76">
        <f t="shared" si="90"/>
        <v>0.54786140786937365</v>
      </c>
      <c r="X218" s="76">
        <f t="shared" si="100"/>
        <v>8.822921445749117E-2</v>
      </c>
      <c r="Y218" s="76">
        <f t="shared" si="100"/>
        <v>0.10503477911606091</v>
      </c>
      <c r="Z218" s="76">
        <f t="shared" si="100"/>
        <v>0</v>
      </c>
      <c r="AA218" s="76">
        <f t="shared" si="100"/>
        <v>5.2097250441566212E-2</v>
      </c>
      <c r="AB218" s="76">
        <f t="shared" si="91"/>
        <v>0</v>
      </c>
      <c r="AC218" s="76">
        <f t="shared" si="99"/>
        <v>0</v>
      </c>
      <c r="AD218" s="76">
        <f t="shared" si="92"/>
        <v>0</v>
      </c>
      <c r="AE218" s="76">
        <f t="shared" si="99"/>
        <v>0.16805564658569744</v>
      </c>
      <c r="AF218" s="76">
        <f t="shared" si="99"/>
        <v>5.0416693975709234E-2</v>
      </c>
      <c r="AG218" s="76">
        <f t="shared" si="99"/>
        <v>0</v>
      </c>
      <c r="AH218" s="76">
        <f t="shared" si="99"/>
        <v>2.3359734875411946</v>
      </c>
      <c r="AI218" s="76">
        <f t="shared" si="99"/>
        <v>3.663613095568205E-2</v>
      </c>
      <c r="AJ218" s="698">
        <f t="shared" si="99"/>
        <v>0.63861145702565025</v>
      </c>
      <c r="AK218" s="76">
        <f t="shared" si="103"/>
        <v>0</v>
      </c>
      <c r="AL218" s="76">
        <f t="shared" si="103"/>
        <v>0.16805564658569744</v>
      </c>
      <c r="AM218" s="76">
        <f t="shared" si="103"/>
        <v>4.9744471389366447E-2</v>
      </c>
      <c r="AN218" s="76">
        <f t="shared" si="103"/>
        <v>1.8654176771012416</v>
      </c>
      <c r="AO218" s="76">
        <f t="shared" si="103"/>
        <v>0</v>
      </c>
      <c r="AP218" s="76">
        <f t="shared" si="103"/>
        <v>0</v>
      </c>
      <c r="AQ218" s="698">
        <f t="shared" si="103"/>
        <v>0.31930572851282513</v>
      </c>
      <c r="AR218" s="76">
        <f t="shared" si="103"/>
        <v>0.25510847151708871</v>
      </c>
      <c r="AS218" s="76">
        <f t="shared" si="103"/>
        <v>0</v>
      </c>
      <c r="AT218" s="76">
        <f t="shared" si="103"/>
        <v>0.18839037982256684</v>
      </c>
      <c r="AU218" s="76">
        <f t="shared" si="103"/>
        <v>0</v>
      </c>
      <c r="AV218" s="76">
        <f t="shared" si="103"/>
        <v>8.4027823292848719E-2</v>
      </c>
      <c r="AW218" s="76">
        <f t="shared" si="102"/>
        <v>0</v>
      </c>
      <c r="AX218" s="76">
        <f t="shared" si="102"/>
        <v>0</v>
      </c>
      <c r="AY218" s="76">
        <f t="shared" si="102"/>
        <v>0</v>
      </c>
      <c r="AZ218" s="76">
        <f t="shared" si="102"/>
        <v>0</v>
      </c>
      <c r="BA218" s="76">
        <f t="shared" si="102"/>
        <v>0</v>
      </c>
      <c r="BB218" s="76">
        <f t="shared" si="102"/>
        <v>0.20805289047309344</v>
      </c>
    </row>
    <row r="219" spans="1:54">
      <c r="A219" s="102">
        <f t="shared" si="96"/>
        <v>42998</v>
      </c>
      <c r="B219" s="106">
        <f t="shared" si="82"/>
        <v>21.344745168820303</v>
      </c>
      <c r="C219" s="76">
        <f t="shared" si="100"/>
        <v>8.890143704383395E-2</v>
      </c>
      <c r="D219" s="76">
        <f t="shared" si="97"/>
        <v>0.35291685782996468</v>
      </c>
      <c r="E219" s="76">
        <f t="shared" si="100"/>
        <v>0.35291685782996468</v>
      </c>
      <c r="F219" s="76">
        <f t="shared" si="100"/>
        <v>0.35291685782996468</v>
      </c>
      <c r="G219" s="76">
        <f t="shared" si="100"/>
        <v>0.35291685782996468</v>
      </c>
      <c r="H219" s="76">
        <f t="shared" si="100"/>
        <v>0.30081960738839836</v>
      </c>
      <c r="I219" s="76">
        <f t="shared" si="88"/>
        <v>0</v>
      </c>
      <c r="J219" s="76">
        <f t="shared" si="100"/>
        <v>2.9409738152497056</v>
      </c>
      <c r="K219" s="76">
        <f t="shared" si="100"/>
        <v>9.8312553252632995E-3</v>
      </c>
      <c r="L219" s="76">
        <f t="shared" si="100"/>
        <v>0</v>
      </c>
      <c r="M219" s="76">
        <f t="shared" si="100"/>
        <v>4.5032695226043256</v>
      </c>
      <c r="N219" s="76">
        <f t="shared" si="100"/>
        <v>0.20166677590283694</v>
      </c>
      <c r="O219" s="76">
        <f t="shared" si="100"/>
        <v>0.28569459919568563</v>
      </c>
      <c r="P219" s="76">
        <f t="shared" si="98"/>
        <v>0.20166677590283694</v>
      </c>
      <c r="Q219" s="76">
        <f t="shared" si="101"/>
        <v>0</v>
      </c>
      <c r="R219" s="76">
        <f t="shared" si="100"/>
        <v>0.16301397718812652</v>
      </c>
      <c r="S219" s="76">
        <f t="shared" si="100"/>
        <v>0.84027823292848725</v>
      </c>
      <c r="T219" s="76">
        <f t="shared" si="100"/>
        <v>1.0923617028070336E-2</v>
      </c>
      <c r="U219" s="76">
        <f t="shared" si="100"/>
        <v>0</v>
      </c>
      <c r="V219" s="76">
        <f t="shared" si="100"/>
        <v>7.2936150618192697E-2</v>
      </c>
      <c r="W219" s="76">
        <f t="shared" si="90"/>
        <v>0.54786140786937365</v>
      </c>
      <c r="X219" s="76">
        <f t="shared" si="100"/>
        <v>8.822921445749117E-2</v>
      </c>
      <c r="Y219" s="76">
        <f t="shared" si="100"/>
        <v>0.10503477911606091</v>
      </c>
      <c r="Z219" s="76">
        <f t="shared" si="100"/>
        <v>0</v>
      </c>
      <c r="AA219" s="76">
        <f t="shared" si="100"/>
        <v>5.2097250441566212E-2</v>
      </c>
      <c r="AB219" s="76">
        <f t="shared" si="91"/>
        <v>0</v>
      </c>
      <c r="AC219" s="76">
        <f t="shared" si="99"/>
        <v>0</v>
      </c>
      <c r="AD219" s="76">
        <f t="shared" si="92"/>
        <v>0</v>
      </c>
      <c r="AE219" s="76">
        <f t="shared" si="99"/>
        <v>0.16805564658569744</v>
      </c>
      <c r="AF219" s="76">
        <f t="shared" si="99"/>
        <v>5.0416693975709234E-2</v>
      </c>
      <c r="AG219" s="76">
        <f t="shared" si="99"/>
        <v>0</v>
      </c>
      <c r="AH219" s="76">
        <f t="shared" si="99"/>
        <v>2.3359734875411946</v>
      </c>
      <c r="AI219" s="76">
        <f t="shared" si="99"/>
        <v>3.663613095568205E-2</v>
      </c>
      <c r="AJ219" s="699">
        <v>2.74</v>
      </c>
      <c r="AK219" s="76">
        <f t="shared" si="103"/>
        <v>0</v>
      </c>
      <c r="AL219" s="76">
        <f t="shared" si="103"/>
        <v>0.16805564658569744</v>
      </c>
      <c r="AM219" s="76">
        <f t="shared" si="103"/>
        <v>4.9744471389366447E-2</v>
      </c>
      <c r="AN219" s="76">
        <f t="shared" si="103"/>
        <v>1.8654176771012416</v>
      </c>
      <c r="AO219" s="76">
        <f t="shared" si="103"/>
        <v>0</v>
      </c>
      <c r="AP219" s="76">
        <f t="shared" si="103"/>
        <v>0</v>
      </c>
      <c r="AQ219" s="699">
        <v>1.37</v>
      </c>
      <c r="AR219" s="76">
        <f t="shared" si="103"/>
        <v>0.25510847151708871</v>
      </c>
      <c r="AS219" s="76">
        <f t="shared" si="103"/>
        <v>0</v>
      </c>
      <c r="AT219" s="76">
        <f t="shared" si="103"/>
        <v>0.18839037982256684</v>
      </c>
      <c r="AU219" s="76">
        <f t="shared" si="103"/>
        <v>0</v>
      </c>
      <c r="AV219" s="76">
        <f t="shared" si="103"/>
        <v>8.4027823292848719E-2</v>
      </c>
      <c r="AW219" s="76">
        <f t="shared" si="102"/>
        <v>0</v>
      </c>
      <c r="AX219" s="76">
        <f t="shared" si="102"/>
        <v>0</v>
      </c>
      <c r="AY219" s="76">
        <f t="shared" si="102"/>
        <v>0</v>
      </c>
      <c r="AZ219" s="76">
        <f t="shared" si="102"/>
        <v>0</v>
      </c>
      <c r="BA219" s="76">
        <f t="shared" si="102"/>
        <v>0</v>
      </c>
      <c r="BB219" s="76">
        <f t="shared" si="102"/>
        <v>0.20805289047309344</v>
      </c>
    </row>
    <row r="220" spans="1:54">
      <c r="A220" s="102">
        <f t="shared" si="96"/>
        <v>42999</v>
      </c>
      <c r="B220" s="106">
        <f t="shared" si="82"/>
        <v>21.344745168820303</v>
      </c>
      <c r="C220" s="76">
        <f t="shared" si="100"/>
        <v>8.890143704383395E-2</v>
      </c>
      <c r="D220" s="76">
        <f t="shared" si="97"/>
        <v>0.35291685782996468</v>
      </c>
      <c r="E220" s="76">
        <f t="shared" si="100"/>
        <v>0.35291685782996468</v>
      </c>
      <c r="F220" s="76">
        <f t="shared" si="100"/>
        <v>0.35291685782996468</v>
      </c>
      <c r="G220" s="76">
        <f t="shared" si="100"/>
        <v>0.35291685782996468</v>
      </c>
      <c r="H220" s="76">
        <f t="shared" si="100"/>
        <v>0.30081960738839836</v>
      </c>
      <c r="I220" s="76">
        <f t="shared" si="88"/>
        <v>0</v>
      </c>
      <c r="J220" s="76">
        <f t="shared" si="100"/>
        <v>2.9409738152497056</v>
      </c>
      <c r="K220" s="76">
        <f t="shared" si="100"/>
        <v>9.8312553252632995E-3</v>
      </c>
      <c r="L220" s="76">
        <f t="shared" si="100"/>
        <v>0</v>
      </c>
      <c r="M220" s="76">
        <f t="shared" si="100"/>
        <v>4.5032695226043256</v>
      </c>
      <c r="N220" s="76">
        <f t="shared" si="100"/>
        <v>0.20166677590283694</v>
      </c>
      <c r="O220" s="76">
        <f t="shared" si="100"/>
        <v>0.28569459919568563</v>
      </c>
      <c r="P220" s="76">
        <f t="shared" si="98"/>
        <v>0.20166677590283694</v>
      </c>
      <c r="Q220" s="76">
        <f t="shared" si="101"/>
        <v>0</v>
      </c>
      <c r="R220" s="76">
        <f t="shared" si="100"/>
        <v>0.16301397718812652</v>
      </c>
      <c r="S220" s="76">
        <f t="shared" si="100"/>
        <v>0.84027823292848725</v>
      </c>
      <c r="T220" s="76">
        <f t="shared" si="100"/>
        <v>1.0923617028070336E-2</v>
      </c>
      <c r="U220" s="76">
        <f t="shared" si="100"/>
        <v>0</v>
      </c>
      <c r="V220" s="76">
        <f t="shared" si="100"/>
        <v>7.2936150618192697E-2</v>
      </c>
      <c r="W220" s="76">
        <f t="shared" si="90"/>
        <v>0.54786140786937365</v>
      </c>
      <c r="X220" s="76">
        <f t="shared" si="100"/>
        <v>8.822921445749117E-2</v>
      </c>
      <c r="Y220" s="76">
        <f t="shared" si="100"/>
        <v>0.10503477911606091</v>
      </c>
      <c r="Z220" s="76">
        <f t="shared" si="100"/>
        <v>0</v>
      </c>
      <c r="AA220" s="76">
        <f t="shared" si="100"/>
        <v>5.2097250441566212E-2</v>
      </c>
      <c r="AB220" s="76">
        <f t="shared" si="91"/>
        <v>0</v>
      </c>
      <c r="AC220" s="76">
        <f t="shared" si="99"/>
        <v>0</v>
      </c>
      <c r="AD220" s="76">
        <f t="shared" si="92"/>
        <v>0</v>
      </c>
      <c r="AE220" s="76">
        <f t="shared" si="99"/>
        <v>0.16805564658569744</v>
      </c>
      <c r="AF220" s="76">
        <f t="shared" si="99"/>
        <v>5.0416693975709234E-2</v>
      </c>
      <c r="AG220" s="76">
        <f t="shared" si="99"/>
        <v>0</v>
      </c>
      <c r="AH220" s="76">
        <f t="shared" si="99"/>
        <v>2.3359734875411946</v>
      </c>
      <c r="AI220" s="76">
        <f t="shared" si="99"/>
        <v>3.663613095568205E-2</v>
      </c>
      <c r="AJ220" s="699">
        <v>2.74</v>
      </c>
      <c r="AK220" s="76">
        <f t="shared" si="103"/>
        <v>0</v>
      </c>
      <c r="AL220" s="76">
        <f t="shared" si="103"/>
        <v>0.16805564658569744</v>
      </c>
      <c r="AM220" s="76">
        <f t="shared" si="103"/>
        <v>4.9744471389366447E-2</v>
      </c>
      <c r="AN220" s="76">
        <f t="shared" si="103"/>
        <v>1.8654176771012416</v>
      </c>
      <c r="AO220" s="76">
        <f t="shared" si="103"/>
        <v>0</v>
      </c>
      <c r="AP220" s="76">
        <f t="shared" si="103"/>
        <v>0</v>
      </c>
      <c r="AQ220" s="699">
        <v>1.37</v>
      </c>
      <c r="AR220" s="76">
        <f t="shared" si="103"/>
        <v>0.25510847151708871</v>
      </c>
      <c r="AS220" s="76">
        <f t="shared" si="103"/>
        <v>0</v>
      </c>
      <c r="AT220" s="76">
        <f t="shared" si="103"/>
        <v>0.18839037982256684</v>
      </c>
      <c r="AU220" s="76">
        <f t="shared" si="103"/>
        <v>0</v>
      </c>
      <c r="AV220" s="76">
        <f t="shared" si="103"/>
        <v>8.4027823292848719E-2</v>
      </c>
      <c r="AW220" s="76">
        <f t="shared" si="102"/>
        <v>0</v>
      </c>
      <c r="AX220" s="76">
        <f t="shared" si="102"/>
        <v>0</v>
      </c>
      <c r="AY220" s="76">
        <f t="shared" si="102"/>
        <v>0</v>
      </c>
      <c r="AZ220" s="76">
        <f t="shared" si="102"/>
        <v>0</v>
      </c>
      <c r="BA220" s="76">
        <f t="shared" si="102"/>
        <v>0</v>
      </c>
      <c r="BB220" s="76">
        <f t="shared" si="102"/>
        <v>0.20805289047309344</v>
      </c>
    </row>
    <row r="221" spans="1:54">
      <c r="A221" s="102">
        <f t="shared" si="96"/>
        <v>43000</v>
      </c>
      <c r="B221" s="106">
        <f t="shared" si="82"/>
        <v>21.344745168820303</v>
      </c>
      <c r="C221" s="76">
        <f t="shared" si="100"/>
        <v>8.890143704383395E-2</v>
      </c>
      <c r="D221" s="76">
        <f t="shared" si="97"/>
        <v>0.35291685782996468</v>
      </c>
      <c r="E221" s="76">
        <f t="shared" si="100"/>
        <v>0.35291685782996468</v>
      </c>
      <c r="F221" s="76">
        <f t="shared" si="100"/>
        <v>0.35291685782996468</v>
      </c>
      <c r="G221" s="76">
        <f t="shared" si="100"/>
        <v>0.35291685782996468</v>
      </c>
      <c r="H221" s="76">
        <f t="shared" si="100"/>
        <v>0.30081960738839836</v>
      </c>
      <c r="I221" s="76">
        <f t="shared" si="88"/>
        <v>0</v>
      </c>
      <c r="J221" s="76">
        <f t="shared" si="100"/>
        <v>2.9409738152497056</v>
      </c>
      <c r="K221" s="76">
        <f t="shared" si="100"/>
        <v>9.8312553252632995E-3</v>
      </c>
      <c r="L221" s="76">
        <f t="shared" si="100"/>
        <v>0</v>
      </c>
      <c r="M221" s="76">
        <f t="shared" si="100"/>
        <v>4.5032695226043256</v>
      </c>
      <c r="N221" s="76">
        <f t="shared" si="100"/>
        <v>0.20166677590283694</v>
      </c>
      <c r="O221" s="76">
        <f t="shared" si="100"/>
        <v>0.28569459919568563</v>
      </c>
      <c r="P221" s="76">
        <f t="shared" si="98"/>
        <v>0.20166677590283694</v>
      </c>
      <c r="Q221" s="76">
        <f t="shared" si="101"/>
        <v>0</v>
      </c>
      <c r="R221" s="76">
        <f t="shared" si="100"/>
        <v>0.16301397718812652</v>
      </c>
      <c r="S221" s="76">
        <f t="shared" si="100"/>
        <v>0.84027823292848725</v>
      </c>
      <c r="T221" s="76">
        <f t="shared" si="100"/>
        <v>1.0923617028070336E-2</v>
      </c>
      <c r="U221" s="76">
        <f t="shared" si="100"/>
        <v>0</v>
      </c>
      <c r="V221" s="76">
        <f t="shared" si="100"/>
        <v>7.2936150618192697E-2</v>
      </c>
      <c r="W221" s="76">
        <f t="shared" si="90"/>
        <v>0.54786140786937365</v>
      </c>
      <c r="X221" s="76">
        <f t="shared" si="100"/>
        <v>8.822921445749117E-2</v>
      </c>
      <c r="Y221" s="76">
        <f t="shared" si="100"/>
        <v>0.10503477911606091</v>
      </c>
      <c r="Z221" s="76">
        <f t="shared" si="100"/>
        <v>0</v>
      </c>
      <c r="AA221" s="76">
        <f t="shared" si="100"/>
        <v>5.2097250441566212E-2</v>
      </c>
      <c r="AB221" s="76">
        <f t="shared" si="91"/>
        <v>0</v>
      </c>
      <c r="AC221" s="76">
        <f t="shared" si="99"/>
        <v>0</v>
      </c>
      <c r="AD221" s="76">
        <f t="shared" si="92"/>
        <v>0</v>
      </c>
      <c r="AE221" s="76">
        <f t="shared" si="99"/>
        <v>0.16805564658569744</v>
      </c>
      <c r="AF221" s="76">
        <f t="shared" si="99"/>
        <v>5.0416693975709234E-2</v>
      </c>
      <c r="AG221" s="76">
        <f t="shared" si="99"/>
        <v>0</v>
      </c>
      <c r="AH221" s="76">
        <f t="shared" si="99"/>
        <v>2.3359734875411946</v>
      </c>
      <c r="AI221" s="76">
        <f t="shared" si="99"/>
        <v>3.663613095568205E-2</v>
      </c>
      <c r="AJ221" s="699">
        <v>2.74</v>
      </c>
      <c r="AK221" s="76">
        <f t="shared" si="103"/>
        <v>0</v>
      </c>
      <c r="AL221" s="76">
        <f t="shared" si="103"/>
        <v>0.16805564658569744</v>
      </c>
      <c r="AM221" s="76">
        <f t="shared" si="103"/>
        <v>4.9744471389366447E-2</v>
      </c>
      <c r="AN221" s="76">
        <f t="shared" si="103"/>
        <v>1.8654176771012416</v>
      </c>
      <c r="AO221" s="76">
        <f t="shared" si="103"/>
        <v>0</v>
      </c>
      <c r="AP221" s="76">
        <f t="shared" si="103"/>
        <v>0</v>
      </c>
      <c r="AQ221" s="699">
        <v>1.37</v>
      </c>
      <c r="AR221" s="76">
        <f t="shared" si="103"/>
        <v>0.25510847151708871</v>
      </c>
      <c r="AS221" s="76">
        <f t="shared" si="103"/>
        <v>0</v>
      </c>
      <c r="AT221" s="76">
        <f t="shared" si="103"/>
        <v>0.18839037982256684</v>
      </c>
      <c r="AU221" s="76">
        <f t="shared" si="103"/>
        <v>0</v>
      </c>
      <c r="AV221" s="76">
        <f t="shared" si="103"/>
        <v>8.4027823292848719E-2</v>
      </c>
      <c r="AW221" s="76">
        <f t="shared" si="102"/>
        <v>0</v>
      </c>
      <c r="AX221" s="76">
        <f t="shared" si="102"/>
        <v>0</v>
      </c>
      <c r="AY221" s="76">
        <f t="shared" si="102"/>
        <v>0</v>
      </c>
      <c r="AZ221" s="76">
        <f t="shared" si="102"/>
        <v>0</v>
      </c>
      <c r="BA221" s="76">
        <f t="shared" si="102"/>
        <v>0</v>
      </c>
      <c r="BB221" s="76">
        <f t="shared" si="102"/>
        <v>0.20805289047309344</v>
      </c>
    </row>
    <row r="222" spans="1:54">
      <c r="A222" s="102">
        <f t="shared" si="96"/>
        <v>43001</v>
      </c>
      <c r="B222" s="106">
        <f t="shared" si="82"/>
        <v>21.344745168820303</v>
      </c>
      <c r="C222" s="76">
        <f t="shared" si="100"/>
        <v>8.890143704383395E-2</v>
      </c>
      <c r="D222" s="76">
        <f t="shared" si="97"/>
        <v>0.35291685782996468</v>
      </c>
      <c r="E222" s="76">
        <f t="shared" si="100"/>
        <v>0.35291685782996468</v>
      </c>
      <c r="F222" s="76">
        <f t="shared" si="100"/>
        <v>0.35291685782996468</v>
      </c>
      <c r="G222" s="76">
        <f t="shared" si="100"/>
        <v>0.35291685782996468</v>
      </c>
      <c r="H222" s="76">
        <f t="shared" si="100"/>
        <v>0.30081960738839836</v>
      </c>
      <c r="I222" s="76">
        <f t="shared" si="88"/>
        <v>0</v>
      </c>
      <c r="J222" s="76">
        <f t="shared" si="100"/>
        <v>2.9409738152497056</v>
      </c>
      <c r="K222" s="76">
        <f t="shared" si="100"/>
        <v>9.8312553252632995E-3</v>
      </c>
      <c r="L222" s="76">
        <f t="shared" si="100"/>
        <v>0</v>
      </c>
      <c r="M222" s="76">
        <f t="shared" si="100"/>
        <v>4.5032695226043256</v>
      </c>
      <c r="N222" s="76">
        <f t="shared" si="100"/>
        <v>0.20166677590283694</v>
      </c>
      <c r="O222" s="76">
        <f t="shared" si="100"/>
        <v>0.28569459919568563</v>
      </c>
      <c r="P222" s="76">
        <f t="shared" si="98"/>
        <v>0.20166677590283694</v>
      </c>
      <c r="Q222" s="76">
        <f t="shared" si="101"/>
        <v>0</v>
      </c>
      <c r="R222" s="76">
        <f t="shared" si="100"/>
        <v>0.16301397718812652</v>
      </c>
      <c r="S222" s="76">
        <f t="shared" si="100"/>
        <v>0.84027823292848725</v>
      </c>
      <c r="T222" s="76">
        <f t="shared" si="100"/>
        <v>1.0923617028070336E-2</v>
      </c>
      <c r="U222" s="76">
        <f t="shared" si="100"/>
        <v>0</v>
      </c>
      <c r="V222" s="76">
        <f t="shared" si="100"/>
        <v>7.2936150618192697E-2</v>
      </c>
      <c r="W222" s="76">
        <f t="shared" si="90"/>
        <v>0.54786140786937365</v>
      </c>
      <c r="X222" s="76">
        <f t="shared" si="100"/>
        <v>8.822921445749117E-2</v>
      </c>
      <c r="Y222" s="76">
        <f t="shared" si="100"/>
        <v>0.10503477911606091</v>
      </c>
      <c r="Z222" s="76">
        <f t="shared" si="100"/>
        <v>0</v>
      </c>
      <c r="AA222" s="76">
        <f t="shared" si="100"/>
        <v>5.2097250441566212E-2</v>
      </c>
      <c r="AB222" s="76">
        <f t="shared" si="91"/>
        <v>0</v>
      </c>
      <c r="AC222" s="76">
        <f t="shared" si="99"/>
        <v>0</v>
      </c>
      <c r="AD222" s="76">
        <f t="shared" si="92"/>
        <v>0</v>
      </c>
      <c r="AE222" s="76">
        <f t="shared" si="99"/>
        <v>0.16805564658569744</v>
      </c>
      <c r="AF222" s="76">
        <f t="shared" si="99"/>
        <v>5.0416693975709234E-2</v>
      </c>
      <c r="AG222" s="76">
        <f t="shared" si="99"/>
        <v>0</v>
      </c>
      <c r="AH222" s="76">
        <f t="shared" si="99"/>
        <v>2.3359734875411946</v>
      </c>
      <c r="AI222" s="76">
        <f t="shared" si="99"/>
        <v>3.663613095568205E-2</v>
      </c>
      <c r="AJ222" s="699">
        <v>2.74</v>
      </c>
      <c r="AK222" s="76">
        <f t="shared" si="103"/>
        <v>0</v>
      </c>
      <c r="AL222" s="76">
        <f t="shared" si="103"/>
        <v>0.16805564658569744</v>
      </c>
      <c r="AM222" s="76">
        <f t="shared" si="103"/>
        <v>4.9744471389366447E-2</v>
      </c>
      <c r="AN222" s="76">
        <f t="shared" si="103"/>
        <v>1.8654176771012416</v>
      </c>
      <c r="AO222" s="76">
        <f t="shared" si="103"/>
        <v>0</v>
      </c>
      <c r="AP222" s="76">
        <f t="shared" si="103"/>
        <v>0</v>
      </c>
      <c r="AQ222" s="699">
        <v>1.37</v>
      </c>
      <c r="AR222" s="76">
        <f t="shared" si="103"/>
        <v>0.25510847151708871</v>
      </c>
      <c r="AS222" s="76">
        <f t="shared" si="103"/>
        <v>0</v>
      </c>
      <c r="AT222" s="76">
        <f t="shared" si="103"/>
        <v>0.18839037982256684</v>
      </c>
      <c r="AU222" s="76">
        <f t="shared" si="103"/>
        <v>0</v>
      </c>
      <c r="AV222" s="76">
        <f t="shared" si="103"/>
        <v>8.4027823292848719E-2</v>
      </c>
      <c r="AW222" s="76">
        <f t="shared" si="102"/>
        <v>0</v>
      </c>
      <c r="AX222" s="76">
        <f t="shared" si="102"/>
        <v>0</v>
      </c>
      <c r="AY222" s="76">
        <f t="shared" si="102"/>
        <v>0</v>
      </c>
      <c r="AZ222" s="76">
        <f t="shared" si="102"/>
        <v>0</v>
      </c>
      <c r="BA222" s="76">
        <f t="shared" si="102"/>
        <v>0</v>
      </c>
      <c r="BB222" s="76">
        <f t="shared" si="102"/>
        <v>0.20805289047309344</v>
      </c>
    </row>
    <row r="223" spans="1:54">
      <c r="A223" s="102">
        <f t="shared" si="96"/>
        <v>43002</v>
      </c>
      <c r="B223" s="106">
        <f t="shared" si="82"/>
        <v>21.344745168820303</v>
      </c>
      <c r="C223" s="76">
        <f t="shared" si="100"/>
        <v>8.890143704383395E-2</v>
      </c>
      <c r="D223" s="76">
        <f t="shared" si="97"/>
        <v>0.35291685782996468</v>
      </c>
      <c r="E223" s="76">
        <f t="shared" si="100"/>
        <v>0.35291685782996468</v>
      </c>
      <c r="F223" s="76">
        <f t="shared" si="100"/>
        <v>0.35291685782996468</v>
      </c>
      <c r="G223" s="76">
        <f t="shared" si="100"/>
        <v>0.35291685782996468</v>
      </c>
      <c r="H223" s="76">
        <f t="shared" si="100"/>
        <v>0.30081960738839836</v>
      </c>
      <c r="I223" s="76">
        <f t="shared" si="88"/>
        <v>0</v>
      </c>
      <c r="J223" s="76">
        <f t="shared" si="100"/>
        <v>2.9409738152497056</v>
      </c>
      <c r="K223" s="76">
        <f t="shared" si="100"/>
        <v>9.8312553252632995E-3</v>
      </c>
      <c r="L223" s="76">
        <f t="shared" si="100"/>
        <v>0</v>
      </c>
      <c r="M223" s="76">
        <f t="shared" si="100"/>
        <v>4.5032695226043256</v>
      </c>
      <c r="N223" s="76">
        <f t="shared" si="100"/>
        <v>0.20166677590283694</v>
      </c>
      <c r="O223" s="76">
        <f t="shared" si="100"/>
        <v>0.28569459919568563</v>
      </c>
      <c r="P223" s="76">
        <f t="shared" si="98"/>
        <v>0.20166677590283694</v>
      </c>
      <c r="Q223" s="76">
        <f t="shared" si="101"/>
        <v>0</v>
      </c>
      <c r="R223" s="76">
        <f t="shared" si="100"/>
        <v>0.16301397718812652</v>
      </c>
      <c r="S223" s="76">
        <f t="shared" si="100"/>
        <v>0.84027823292848725</v>
      </c>
      <c r="T223" s="76">
        <f t="shared" si="100"/>
        <v>1.0923617028070336E-2</v>
      </c>
      <c r="U223" s="76">
        <f t="shared" si="100"/>
        <v>0</v>
      </c>
      <c r="V223" s="76">
        <f t="shared" si="100"/>
        <v>7.2936150618192697E-2</v>
      </c>
      <c r="W223" s="76">
        <f t="shared" si="90"/>
        <v>0.54786140786937365</v>
      </c>
      <c r="X223" s="76">
        <f t="shared" si="100"/>
        <v>8.822921445749117E-2</v>
      </c>
      <c r="Y223" s="76">
        <f t="shared" si="100"/>
        <v>0.10503477911606091</v>
      </c>
      <c r="Z223" s="76">
        <f t="shared" si="100"/>
        <v>0</v>
      </c>
      <c r="AA223" s="76">
        <f t="shared" si="100"/>
        <v>5.2097250441566212E-2</v>
      </c>
      <c r="AB223" s="76">
        <f t="shared" si="91"/>
        <v>0</v>
      </c>
      <c r="AC223" s="76">
        <f t="shared" si="99"/>
        <v>0</v>
      </c>
      <c r="AD223" s="76">
        <f t="shared" si="92"/>
        <v>0</v>
      </c>
      <c r="AE223" s="76">
        <f t="shared" si="99"/>
        <v>0.16805564658569744</v>
      </c>
      <c r="AF223" s="76">
        <f t="shared" si="99"/>
        <v>5.0416693975709234E-2</v>
      </c>
      <c r="AG223" s="76">
        <f t="shared" si="99"/>
        <v>0</v>
      </c>
      <c r="AH223" s="76">
        <f t="shared" si="99"/>
        <v>2.3359734875411946</v>
      </c>
      <c r="AI223" s="76">
        <f t="shared" si="99"/>
        <v>3.663613095568205E-2</v>
      </c>
      <c r="AJ223" s="699">
        <v>2.74</v>
      </c>
      <c r="AK223" s="76">
        <f t="shared" si="103"/>
        <v>0</v>
      </c>
      <c r="AL223" s="76">
        <f t="shared" si="103"/>
        <v>0.16805564658569744</v>
      </c>
      <c r="AM223" s="76">
        <f t="shared" si="103"/>
        <v>4.9744471389366447E-2</v>
      </c>
      <c r="AN223" s="76">
        <f t="shared" si="103"/>
        <v>1.8654176771012416</v>
      </c>
      <c r="AO223" s="76">
        <f t="shared" si="103"/>
        <v>0</v>
      </c>
      <c r="AP223" s="76">
        <f t="shared" si="103"/>
        <v>0</v>
      </c>
      <c r="AQ223" s="699">
        <v>1.37</v>
      </c>
      <c r="AR223" s="76">
        <f t="shared" si="103"/>
        <v>0.25510847151708871</v>
      </c>
      <c r="AS223" s="76">
        <f t="shared" si="103"/>
        <v>0</v>
      </c>
      <c r="AT223" s="76">
        <f t="shared" si="103"/>
        <v>0.18839037982256684</v>
      </c>
      <c r="AU223" s="76">
        <f t="shared" si="103"/>
        <v>0</v>
      </c>
      <c r="AV223" s="76">
        <f t="shared" si="103"/>
        <v>8.4027823292848719E-2</v>
      </c>
      <c r="AW223" s="76">
        <f t="shared" si="102"/>
        <v>0</v>
      </c>
      <c r="AX223" s="76">
        <f t="shared" si="102"/>
        <v>0</v>
      </c>
      <c r="AY223" s="76">
        <f t="shared" si="102"/>
        <v>0</v>
      </c>
      <c r="AZ223" s="76">
        <f t="shared" si="102"/>
        <v>0</v>
      </c>
      <c r="BA223" s="76">
        <f t="shared" si="102"/>
        <v>0</v>
      </c>
      <c r="BB223" s="76">
        <f t="shared" si="102"/>
        <v>0.20805289047309344</v>
      </c>
    </row>
    <row r="224" spans="1:54">
      <c r="A224" s="102">
        <f t="shared" si="96"/>
        <v>43003</v>
      </c>
      <c r="B224" s="106">
        <f t="shared" si="82"/>
        <v>21.344745168820303</v>
      </c>
      <c r="C224" s="76">
        <f t="shared" si="100"/>
        <v>8.890143704383395E-2</v>
      </c>
      <c r="D224" s="76">
        <f t="shared" si="97"/>
        <v>0.35291685782996468</v>
      </c>
      <c r="E224" s="76">
        <f t="shared" si="100"/>
        <v>0.35291685782996468</v>
      </c>
      <c r="F224" s="76">
        <f t="shared" si="100"/>
        <v>0.35291685782996468</v>
      </c>
      <c r="G224" s="76">
        <f t="shared" si="100"/>
        <v>0.35291685782996468</v>
      </c>
      <c r="H224" s="76">
        <f t="shared" si="100"/>
        <v>0.30081960738839836</v>
      </c>
      <c r="I224" s="76">
        <f t="shared" si="88"/>
        <v>0</v>
      </c>
      <c r="J224" s="76">
        <f t="shared" si="100"/>
        <v>2.9409738152497056</v>
      </c>
      <c r="K224" s="76">
        <f t="shared" si="100"/>
        <v>9.8312553252632995E-3</v>
      </c>
      <c r="L224" s="76">
        <f t="shared" si="100"/>
        <v>0</v>
      </c>
      <c r="M224" s="76">
        <f t="shared" si="100"/>
        <v>4.5032695226043256</v>
      </c>
      <c r="N224" s="76">
        <f t="shared" si="100"/>
        <v>0.20166677590283694</v>
      </c>
      <c r="O224" s="76">
        <f t="shared" si="100"/>
        <v>0.28569459919568563</v>
      </c>
      <c r="P224" s="76">
        <f t="shared" si="98"/>
        <v>0.20166677590283694</v>
      </c>
      <c r="Q224" s="76">
        <f t="shared" si="101"/>
        <v>0</v>
      </c>
      <c r="R224" s="76">
        <f t="shared" si="100"/>
        <v>0.16301397718812652</v>
      </c>
      <c r="S224" s="76">
        <f t="shared" si="100"/>
        <v>0.84027823292848725</v>
      </c>
      <c r="T224" s="76">
        <f t="shared" si="100"/>
        <v>1.0923617028070336E-2</v>
      </c>
      <c r="U224" s="76">
        <f t="shared" si="100"/>
        <v>0</v>
      </c>
      <c r="V224" s="76">
        <f t="shared" si="100"/>
        <v>7.2936150618192697E-2</v>
      </c>
      <c r="W224" s="76">
        <f t="shared" si="90"/>
        <v>0.54786140786937365</v>
      </c>
      <c r="X224" s="76">
        <f t="shared" si="100"/>
        <v>8.822921445749117E-2</v>
      </c>
      <c r="Y224" s="76">
        <f t="shared" si="100"/>
        <v>0.10503477911606091</v>
      </c>
      <c r="Z224" s="76">
        <f t="shared" si="100"/>
        <v>0</v>
      </c>
      <c r="AA224" s="76">
        <f t="shared" si="100"/>
        <v>5.2097250441566212E-2</v>
      </c>
      <c r="AB224" s="76">
        <f t="shared" si="91"/>
        <v>0</v>
      </c>
      <c r="AC224" s="76">
        <f t="shared" si="99"/>
        <v>0</v>
      </c>
      <c r="AD224" s="76">
        <f t="shared" si="92"/>
        <v>0</v>
      </c>
      <c r="AE224" s="76">
        <f t="shared" si="99"/>
        <v>0.16805564658569744</v>
      </c>
      <c r="AF224" s="76">
        <f t="shared" si="99"/>
        <v>5.0416693975709234E-2</v>
      </c>
      <c r="AG224" s="76">
        <f t="shared" si="99"/>
        <v>0</v>
      </c>
      <c r="AH224" s="76">
        <f t="shared" si="99"/>
        <v>2.3359734875411946</v>
      </c>
      <c r="AI224" s="76">
        <f t="shared" si="99"/>
        <v>3.663613095568205E-2</v>
      </c>
      <c r="AJ224" s="699">
        <v>2.74</v>
      </c>
      <c r="AK224" s="76">
        <f t="shared" si="103"/>
        <v>0</v>
      </c>
      <c r="AL224" s="76">
        <f t="shared" si="103"/>
        <v>0.16805564658569744</v>
      </c>
      <c r="AM224" s="76">
        <f t="shared" si="103"/>
        <v>4.9744471389366447E-2</v>
      </c>
      <c r="AN224" s="76">
        <f t="shared" si="103"/>
        <v>1.8654176771012416</v>
      </c>
      <c r="AO224" s="76">
        <f t="shared" si="103"/>
        <v>0</v>
      </c>
      <c r="AP224" s="76">
        <f t="shared" si="103"/>
        <v>0</v>
      </c>
      <c r="AQ224" s="699">
        <v>1.37</v>
      </c>
      <c r="AR224" s="76">
        <f t="shared" si="103"/>
        <v>0.25510847151708871</v>
      </c>
      <c r="AS224" s="76">
        <f t="shared" si="103"/>
        <v>0</v>
      </c>
      <c r="AT224" s="76">
        <f t="shared" si="103"/>
        <v>0.18839037982256684</v>
      </c>
      <c r="AU224" s="76">
        <f t="shared" si="103"/>
        <v>0</v>
      </c>
      <c r="AV224" s="76">
        <f t="shared" si="103"/>
        <v>8.4027823292848719E-2</v>
      </c>
      <c r="AW224" s="76">
        <f t="shared" si="102"/>
        <v>0</v>
      </c>
      <c r="AX224" s="76">
        <f t="shared" si="102"/>
        <v>0</v>
      </c>
      <c r="AY224" s="76">
        <f t="shared" si="102"/>
        <v>0</v>
      </c>
      <c r="AZ224" s="76">
        <f t="shared" si="102"/>
        <v>0</v>
      </c>
      <c r="BA224" s="76">
        <f t="shared" si="102"/>
        <v>0</v>
      </c>
      <c r="BB224" s="76">
        <f t="shared" si="102"/>
        <v>0.20805289047309344</v>
      </c>
    </row>
    <row r="225" spans="1:54">
      <c r="A225" s="102">
        <f t="shared" si="96"/>
        <v>43004</v>
      </c>
      <c r="B225" s="106">
        <f t="shared" si="82"/>
        <v>21.344745168820303</v>
      </c>
      <c r="C225" s="76">
        <f t="shared" si="100"/>
        <v>8.890143704383395E-2</v>
      </c>
      <c r="D225" s="76">
        <f t="shared" si="97"/>
        <v>0.35291685782996468</v>
      </c>
      <c r="E225" s="76">
        <f t="shared" si="100"/>
        <v>0.35291685782996468</v>
      </c>
      <c r="F225" s="76">
        <f t="shared" si="100"/>
        <v>0.35291685782996468</v>
      </c>
      <c r="G225" s="76">
        <f t="shared" si="100"/>
        <v>0.35291685782996468</v>
      </c>
      <c r="H225" s="76">
        <f t="shared" si="100"/>
        <v>0.30081960738839836</v>
      </c>
      <c r="I225" s="76">
        <f t="shared" si="88"/>
        <v>0</v>
      </c>
      <c r="J225" s="76">
        <f t="shared" si="100"/>
        <v>2.9409738152497056</v>
      </c>
      <c r="K225" s="76">
        <f t="shared" si="100"/>
        <v>9.8312553252632995E-3</v>
      </c>
      <c r="L225" s="76">
        <f t="shared" si="100"/>
        <v>0</v>
      </c>
      <c r="M225" s="76">
        <f t="shared" si="100"/>
        <v>4.5032695226043256</v>
      </c>
      <c r="N225" s="76">
        <f t="shared" si="100"/>
        <v>0.20166677590283694</v>
      </c>
      <c r="O225" s="76">
        <f t="shared" si="100"/>
        <v>0.28569459919568563</v>
      </c>
      <c r="P225" s="76">
        <f t="shared" si="98"/>
        <v>0.20166677590283694</v>
      </c>
      <c r="Q225" s="76">
        <f t="shared" si="101"/>
        <v>0</v>
      </c>
      <c r="R225" s="76">
        <f t="shared" ref="C225:AD229" si="104">R$29/1.98347/30</f>
        <v>0.16301397718812652</v>
      </c>
      <c r="S225" s="76">
        <f t="shared" si="104"/>
        <v>0.84027823292848725</v>
      </c>
      <c r="T225" s="76">
        <f t="shared" si="104"/>
        <v>1.0923617028070336E-2</v>
      </c>
      <c r="U225" s="76">
        <f t="shared" si="104"/>
        <v>0</v>
      </c>
      <c r="V225" s="76">
        <f t="shared" si="104"/>
        <v>7.2936150618192697E-2</v>
      </c>
      <c r="W225" s="76">
        <f t="shared" si="104"/>
        <v>0.54786140786937365</v>
      </c>
      <c r="X225" s="76">
        <f t="shared" si="104"/>
        <v>8.822921445749117E-2</v>
      </c>
      <c r="Y225" s="76">
        <f t="shared" si="104"/>
        <v>0.10503477911606091</v>
      </c>
      <c r="Z225" s="76">
        <f t="shared" si="104"/>
        <v>0</v>
      </c>
      <c r="AA225" s="76">
        <f t="shared" si="104"/>
        <v>5.2097250441566212E-2</v>
      </c>
      <c r="AB225" s="76">
        <f t="shared" si="104"/>
        <v>0</v>
      </c>
      <c r="AC225" s="76">
        <f t="shared" si="99"/>
        <v>0</v>
      </c>
      <c r="AD225" s="76">
        <f t="shared" si="92"/>
        <v>0</v>
      </c>
      <c r="AE225" s="76">
        <f t="shared" si="99"/>
        <v>0.16805564658569744</v>
      </c>
      <c r="AF225" s="76">
        <f t="shared" si="99"/>
        <v>5.0416693975709234E-2</v>
      </c>
      <c r="AG225" s="76">
        <f t="shared" si="99"/>
        <v>0</v>
      </c>
      <c r="AH225" s="76">
        <f t="shared" si="99"/>
        <v>2.3359734875411946</v>
      </c>
      <c r="AI225" s="76">
        <f t="shared" si="99"/>
        <v>3.663613095568205E-2</v>
      </c>
      <c r="AJ225" s="699">
        <v>2.74</v>
      </c>
      <c r="AK225" s="76">
        <f t="shared" si="103"/>
        <v>0</v>
      </c>
      <c r="AL225" s="76">
        <f t="shared" si="103"/>
        <v>0.16805564658569744</v>
      </c>
      <c r="AM225" s="76">
        <f t="shared" si="103"/>
        <v>4.9744471389366447E-2</v>
      </c>
      <c r="AN225" s="76">
        <f t="shared" si="103"/>
        <v>1.8654176771012416</v>
      </c>
      <c r="AO225" s="76">
        <f t="shared" si="103"/>
        <v>0</v>
      </c>
      <c r="AP225" s="76">
        <f t="shared" si="103"/>
        <v>0</v>
      </c>
      <c r="AQ225" s="699">
        <v>1.37</v>
      </c>
      <c r="AR225" s="76">
        <f t="shared" si="103"/>
        <v>0.25510847151708871</v>
      </c>
      <c r="AS225" s="76">
        <f t="shared" si="103"/>
        <v>0</v>
      </c>
      <c r="AT225" s="76">
        <f t="shared" si="103"/>
        <v>0.18839037982256684</v>
      </c>
      <c r="AU225" s="76">
        <f t="shared" si="103"/>
        <v>0</v>
      </c>
      <c r="AV225" s="76">
        <f t="shared" si="103"/>
        <v>8.4027823292848719E-2</v>
      </c>
      <c r="AW225" s="76">
        <f t="shared" si="102"/>
        <v>0</v>
      </c>
      <c r="AX225" s="76">
        <f t="shared" si="102"/>
        <v>0</v>
      </c>
      <c r="AY225" s="76">
        <f t="shared" si="102"/>
        <v>0</v>
      </c>
      <c r="AZ225" s="76">
        <f t="shared" si="102"/>
        <v>0</v>
      </c>
      <c r="BA225" s="76">
        <f t="shared" si="102"/>
        <v>0</v>
      </c>
      <c r="BB225" s="76">
        <f t="shared" si="102"/>
        <v>0.20805289047309344</v>
      </c>
    </row>
    <row r="226" spans="1:54">
      <c r="A226" s="102">
        <f t="shared" si="96"/>
        <v>43005</v>
      </c>
      <c r="B226" s="106">
        <f t="shared" si="82"/>
        <v>21.344745168820303</v>
      </c>
      <c r="C226" s="76">
        <f t="shared" si="104"/>
        <v>8.890143704383395E-2</v>
      </c>
      <c r="D226" s="76">
        <f t="shared" si="97"/>
        <v>0.35291685782996468</v>
      </c>
      <c r="E226" s="76">
        <f t="shared" si="104"/>
        <v>0.35291685782996468</v>
      </c>
      <c r="F226" s="76">
        <f t="shared" si="104"/>
        <v>0.35291685782996468</v>
      </c>
      <c r="G226" s="76">
        <f t="shared" si="104"/>
        <v>0.35291685782996468</v>
      </c>
      <c r="H226" s="76">
        <f t="shared" si="104"/>
        <v>0.30081960738839836</v>
      </c>
      <c r="I226" s="76">
        <f t="shared" si="88"/>
        <v>0</v>
      </c>
      <c r="J226" s="76">
        <f t="shared" si="104"/>
        <v>2.9409738152497056</v>
      </c>
      <c r="K226" s="76">
        <f t="shared" si="104"/>
        <v>9.8312553252632995E-3</v>
      </c>
      <c r="L226" s="76">
        <f t="shared" si="100"/>
        <v>0</v>
      </c>
      <c r="M226" s="76">
        <f t="shared" si="104"/>
        <v>4.5032695226043256</v>
      </c>
      <c r="N226" s="76">
        <f t="shared" si="104"/>
        <v>0.20166677590283694</v>
      </c>
      <c r="O226" s="76">
        <f t="shared" si="104"/>
        <v>0.28569459919568563</v>
      </c>
      <c r="P226" s="76">
        <f t="shared" si="98"/>
        <v>0.20166677590283694</v>
      </c>
      <c r="Q226" s="76">
        <f t="shared" si="104"/>
        <v>0</v>
      </c>
      <c r="R226" s="76">
        <f t="shared" si="104"/>
        <v>0.16301397718812652</v>
      </c>
      <c r="S226" s="76">
        <f t="shared" si="104"/>
        <v>0.84027823292848725</v>
      </c>
      <c r="T226" s="76">
        <f t="shared" si="104"/>
        <v>1.0923617028070336E-2</v>
      </c>
      <c r="U226" s="76">
        <f t="shared" si="104"/>
        <v>0</v>
      </c>
      <c r="V226" s="76">
        <f t="shared" si="104"/>
        <v>7.2936150618192697E-2</v>
      </c>
      <c r="W226" s="76">
        <f t="shared" si="104"/>
        <v>0.54786140786937365</v>
      </c>
      <c r="X226" s="76">
        <f t="shared" si="104"/>
        <v>8.822921445749117E-2</v>
      </c>
      <c r="Y226" s="76">
        <f t="shared" si="104"/>
        <v>0.10503477911606091</v>
      </c>
      <c r="Z226" s="76">
        <f t="shared" si="104"/>
        <v>0</v>
      </c>
      <c r="AA226" s="76">
        <f t="shared" si="104"/>
        <v>5.2097250441566212E-2</v>
      </c>
      <c r="AB226" s="76">
        <f t="shared" si="104"/>
        <v>0</v>
      </c>
      <c r="AC226" s="76">
        <f t="shared" si="99"/>
        <v>0</v>
      </c>
      <c r="AD226" s="76">
        <f t="shared" si="104"/>
        <v>0</v>
      </c>
      <c r="AE226" s="76">
        <f t="shared" si="99"/>
        <v>0.16805564658569744</v>
      </c>
      <c r="AF226" s="76">
        <f t="shared" si="99"/>
        <v>5.0416693975709234E-2</v>
      </c>
      <c r="AG226" s="76">
        <f t="shared" si="99"/>
        <v>0</v>
      </c>
      <c r="AH226" s="76">
        <f t="shared" si="99"/>
        <v>2.3359734875411946</v>
      </c>
      <c r="AI226" s="76">
        <f t="shared" si="99"/>
        <v>3.663613095568205E-2</v>
      </c>
      <c r="AJ226" s="699">
        <v>2.74</v>
      </c>
      <c r="AK226" s="76">
        <f t="shared" si="103"/>
        <v>0</v>
      </c>
      <c r="AL226" s="76">
        <f t="shared" si="103"/>
        <v>0.16805564658569744</v>
      </c>
      <c r="AM226" s="76">
        <f t="shared" si="103"/>
        <v>4.9744471389366447E-2</v>
      </c>
      <c r="AN226" s="76">
        <f t="shared" si="103"/>
        <v>1.8654176771012416</v>
      </c>
      <c r="AO226" s="76">
        <f t="shared" si="103"/>
        <v>0</v>
      </c>
      <c r="AP226" s="76">
        <f t="shared" si="103"/>
        <v>0</v>
      </c>
      <c r="AQ226" s="699">
        <v>1.37</v>
      </c>
      <c r="AR226" s="76">
        <f t="shared" si="103"/>
        <v>0.25510847151708871</v>
      </c>
      <c r="AS226" s="76">
        <f t="shared" si="103"/>
        <v>0</v>
      </c>
      <c r="AT226" s="76">
        <f t="shared" si="103"/>
        <v>0.18839037982256684</v>
      </c>
      <c r="AU226" s="76">
        <f t="shared" si="103"/>
        <v>0</v>
      </c>
      <c r="AV226" s="76">
        <f t="shared" si="103"/>
        <v>8.4027823292848719E-2</v>
      </c>
      <c r="AW226" s="76">
        <f t="shared" si="102"/>
        <v>0</v>
      </c>
      <c r="AX226" s="76">
        <f t="shared" si="102"/>
        <v>0</v>
      </c>
      <c r="AY226" s="76">
        <f t="shared" si="102"/>
        <v>0</v>
      </c>
      <c r="AZ226" s="76">
        <f t="shared" si="102"/>
        <v>0</v>
      </c>
      <c r="BA226" s="76">
        <f t="shared" si="102"/>
        <v>0</v>
      </c>
      <c r="BB226" s="76">
        <f t="shared" si="102"/>
        <v>0.20805289047309344</v>
      </c>
    </row>
    <row r="227" spans="1:54">
      <c r="A227" s="102">
        <f t="shared" si="96"/>
        <v>43006</v>
      </c>
      <c r="B227" s="106">
        <f t="shared" si="82"/>
        <v>21.344745168820303</v>
      </c>
      <c r="C227" s="76">
        <f t="shared" si="104"/>
        <v>8.890143704383395E-2</v>
      </c>
      <c r="D227" s="76">
        <f t="shared" si="97"/>
        <v>0.35291685782996468</v>
      </c>
      <c r="E227" s="76">
        <f t="shared" si="104"/>
        <v>0.35291685782996468</v>
      </c>
      <c r="F227" s="76">
        <f t="shared" si="104"/>
        <v>0.35291685782996468</v>
      </c>
      <c r="G227" s="76">
        <f t="shared" si="104"/>
        <v>0.35291685782996468</v>
      </c>
      <c r="H227" s="76">
        <f t="shared" si="104"/>
        <v>0.30081960738839836</v>
      </c>
      <c r="I227" s="76">
        <f t="shared" si="88"/>
        <v>0</v>
      </c>
      <c r="J227" s="76">
        <f t="shared" si="104"/>
        <v>2.9409738152497056</v>
      </c>
      <c r="K227" s="76">
        <f t="shared" si="104"/>
        <v>9.8312553252632995E-3</v>
      </c>
      <c r="L227" s="76">
        <f t="shared" si="100"/>
        <v>0</v>
      </c>
      <c r="M227" s="76">
        <f t="shared" si="104"/>
        <v>4.5032695226043256</v>
      </c>
      <c r="N227" s="76">
        <f t="shared" si="104"/>
        <v>0.20166677590283694</v>
      </c>
      <c r="O227" s="76">
        <f t="shared" si="104"/>
        <v>0.28569459919568563</v>
      </c>
      <c r="P227" s="76">
        <f t="shared" si="98"/>
        <v>0.20166677590283694</v>
      </c>
      <c r="Q227" s="76">
        <f t="shared" si="104"/>
        <v>0</v>
      </c>
      <c r="R227" s="76">
        <f t="shared" si="104"/>
        <v>0.16301397718812652</v>
      </c>
      <c r="S227" s="76">
        <f t="shared" si="104"/>
        <v>0.84027823292848725</v>
      </c>
      <c r="T227" s="76">
        <f t="shared" si="104"/>
        <v>1.0923617028070336E-2</v>
      </c>
      <c r="U227" s="76">
        <f t="shared" si="104"/>
        <v>0</v>
      </c>
      <c r="V227" s="76">
        <f t="shared" si="104"/>
        <v>7.2936150618192697E-2</v>
      </c>
      <c r="W227" s="76">
        <f t="shared" si="104"/>
        <v>0.54786140786937365</v>
      </c>
      <c r="X227" s="76">
        <f t="shared" si="104"/>
        <v>8.822921445749117E-2</v>
      </c>
      <c r="Y227" s="76">
        <f t="shared" si="104"/>
        <v>0.10503477911606091</v>
      </c>
      <c r="Z227" s="76">
        <f t="shared" si="104"/>
        <v>0</v>
      </c>
      <c r="AA227" s="76">
        <f t="shared" si="104"/>
        <v>5.2097250441566212E-2</v>
      </c>
      <c r="AB227" s="76">
        <f t="shared" si="104"/>
        <v>0</v>
      </c>
      <c r="AC227" s="76">
        <f t="shared" si="99"/>
        <v>0</v>
      </c>
      <c r="AD227" s="76">
        <f t="shared" si="104"/>
        <v>0</v>
      </c>
      <c r="AE227" s="76">
        <f t="shared" si="99"/>
        <v>0.16805564658569744</v>
      </c>
      <c r="AF227" s="76">
        <f t="shared" si="99"/>
        <v>5.0416693975709234E-2</v>
      </c>
      <c r="AG227" s="76">
        <f t="shared" si="99"/>
        <v>0</v>
      </c>
      <c r="AH227" s="76">
        <f t="shared" si="99"/>
        <v>2.3359734875411946</v>
      </c>
      <c r="AI227" s="76">
        <f t="shared" si="99"/>
        <v>3.663613095568205E-2</v>
      </c>
      <c r="AJ227" s="699">
        <v>2.74</v>
      </c>
      <c r="AK227" s="76">
        <f t="shared" si="103"/>
        <v>0</v>
      </c>
      <c r="AL227" s="76">
        <f t="shared" si="103"/>
        <v>0.16805564658569744</v>
      </c>
      <c r="AM227" s="76">
        <f t="shared" si="103"/>
        <v>4.9744471389366447E-2</v>
      </c>
      <c r="AN227" s="76">
        <f t="shared" si="103"/>
        <v>1.8654176771012416</v>
      </c>
      <c r="AO227" s="76">
        <f t="shared" si="103"/>
        <v>0</v>
      </c>
      <c r="AP227" s="76">
        <f t="shared" si="103"/>
        <v>0</v>
      </c>
      <c r="AQ227" s="699">
        <v>1.37</v>
      </c>
      <c r="AR227" s="76">
        <f t="shared" si="103"/>
        <v>0.25510847151708871</v>
      </c>
      <c r="AS227" s="76">
        <f t="shared" si="103"/>
        <v>0</v>
      </c>
      <c r="AT227" s="76">
        <f t="shared" si="103"/>
        <v>0.18839037982256684</v>
      </c>
      <c r="AU227" s="76">
        <f t="shared" si="103"/>
        <v>0</v>
      </c>
      <c r="AV227" s="76">
        <f t="shared" si="103"/>
        <v>8.4027823292848719E-2</v>
      </c>
      <c r="AW227" s="76">
        <f t="shared" si="102"/>
        <v>0</v>
      </c>
      <c r="AX227" s="76">
        <f t="shared" si="102"/>
        <v>0</v>
      </c>
      <c r="AY227" s="76">
        <f t="shared" si="102"/>
        <v>0</v>
      </c>
      <c r="AZ227" s="76">
        <f t="shared" si="102"/>
        <v>0</v>
      </c>
      <c r="BA227" s="76">
        <f t="shared" si="102"/>
        <v>0</v>
      </c>
      <c r="BB227" s="76">
        <f t="shared" si="102"/>
        <v>0.20805289047309344</v>
      </c>
    </row>
    <row r="228" spans="1:54">
      <c r="A228" s="102">
        <f t="shared" si="96"/>
        <v>43007</v>
      </c>
      <c r="B228" s="106">
        <f t="shared" si="82"/>
        <v>21.344745168820303</v>
      </c>
      <c r="C228" s="76">
        <f t="shared" si="104"/>
        <v>8.890143704383395E-2</v>
      </c>
      <c r="D228" s="76">
        <f t="shared" si="97"/>
        <v>0.35291685782996468</v>
      </c>
      <c r="E228" s="76">
        <f t="shared" si="104"/>
        <v>0.35291685782996468</v>
      </c>
      <c r="F228" s="76">
        <f t="shared" si="104"/>
        <v>0.35291685782996468</v>
      </c>
      <c r="G228" s="76">
        <f t="shared" si="104"/>
        <v>0.35291685782996468</v>
      </c>
      <c r="H228" s="76">
        <f t="shared" si="104"/>
        <v>0.30081960738839836</v>
      </c>
      <c r="I228" s="76">
        <f t="shared" si="88"/>
        <v>0</v>
      </c>
      <c r="J228" s="76">
        <f t="shared" si="104"/>
        <v>2.9409738152497056</v>
      </c>
      <c r="K228" s="76">
        <f t="shared" si="104"/>
        <v>9.8312553252632995E-3</v>
      </c>
      <c r="L228" s="76">
        <f t="shared" si="104"/>
        <v>0</v>
      </c>
      <c r="M228" s="76">
        <f t="shared" si="104"/>
        <v>4.5032695226043256</v>
      </c>
      <c r="N228" s="76">
        <f t="shared" si="104"/>
        <v>0.20166677590283694</v>
      </c>
      <c r="O228" s="76">
        <f t="shared" si="104"/>
        <v>0.28569459919568563</v>
      </c>
      <c r="P228" s="76">
        <f t="shared" si="98"/>
        <v>0.20166677590283694</v>
      </c>
      <c r="Q228" s="76">
        <f t="shared" si="104"/>
        <v>0</v>
      </c>
      <c r="R228" s="76">
        <f t="shared" si="104"/>
        <v>0.16301397718812652</v>
      </c>
      <c r="S228" s="76">
        <f t="shared" si="104"/>
        <v>0.84027823292848725</v>
      </c>
      <c r="T228" s="76">
        <f t="shared" si="104"/>
        <v>1.0923617028070336E-2</v>
      </c>
      <c r="U228" s="76">
        <f t="shared" si="104"/>
        <v>0</v>
      </c>
      <c r="V228" s="76">
        <f t="shared" si="104"/>
        <v>7.2936150618192697E-2</v>
      </c>
      <c r="W228" s="76">
        <f t="shared" si="104"/>
        <v>0.54786140786937365</v>
      </c>
      <c r="X228" s="76">
        <f t="shared" si="104"/>
        <v>8.822921445749117E-2</v>
      </c>
      <c r="Y228" s="76">
        <f t="shared" si="104"/>
        <v>0.10503477911606091</v>
      </c>
      <c r="Z228" s="76">
        <f t="shared" si="104"/>
        <v>0</v>
      </c>
      <c r="AA228" s="76">
        <f t="shared" si="104"/>
        <v>5.2097250441566212E-2</v>
      </c>
      <c r="AB228" s="76">
        <f t="shared" si="104"/>
        <v>0</v>
      </c>
      <c r="AC228" s="76">
        <f t="shared" si="99"/>
        <v>0</v>
      </c>
      <c r="AD228" s="76">
        <f t="shared" si="104"/>
        <v>0</v>
      </c>
      <c r="AE228" s="76">
        <f t="shared" si="99"/>
        <v>0.16805564658569744</v>
      </c>
      <c r="AF228" s="76">
        <f t="shared" si="99"/>
        <v>5.0416693975709234E-2</v>
      </c>
      <c r="AG228" s="76">
        <f t="shared" si="99"/>
        <v>0</v>
      </c>
      <c r="AH228" s="76">
        <f t="shared" si="99"/>
        <v>2.3359734875411946</v>
      </c>
      <c r="AI228" s="76">
        <f t="shared" si="99"/>
        <v>3.663613095568205E-2</v>
      </c>
      <c r="AJ228" s="699">
        <v>2.74</v>
      </c>
      <c r="AK228" s="76">
        <f t="shared" si="103"/>
        <v>0</v>
      </c>
      <c r="AL228" s="76">
        <f t="shared" si="103"/>
        <v>0.16805564658569744</v>
      </c>
      <c r="AM228" s="76">
        <f t="shared" si="103"/>
        <v>4.9744471389366447E-2</v>
      </c>
      <c r="AN228" s="76">
        <f t="shared" si="103"/>
        <v>1.8654176771012416</v>
      </c>
      <c r="AO228" s="76">
        <f t="shared" si="103"/>
        <v>0</v>
      </c>
      <c r="AP228" s="76">
        <f t="shared" si="103"/>
        <v>0</v>
      </c>
      <c r="AQ228" s="699">
        <v>1.37</v>
      </c>
      <c r="AR228" s="76">
        <f t="shared" si="103"/>
        <v>0.25510847151708871</v>
      </c>
      <c r="AS228" s="76">
        <f t="shared" si="103"/>
        <v>0</v>
      </c>
      <c r="AT228" s="76">
        <f t="shared" si="103"/>
        <v>0.18839037982256684</v>
      </c>
      <c r="AU228" s="76">
        <f t="shared" si="103"/>
        <v>0</v>
      </c>
      <c r="AV228" s="76">
        <f t="shared" si="103"/>
        <v>8.4027823292848719E-2</v>
      </c>
      <c r="AW228" s="76">
        <f t="shared" si="102"/>
        <v>0</v>
      </c>
      <c r="AX228" s="76">
        <f t="shared" si="102"/>
        <v>0</v>
      </c>
      <c r="AY228" s="76">
        <f t="shared" si="102"/>
        <v>0</v>
      </c>
      <c r="AZ228" s="76">
        <f t="shared" si="102"/>
        <v>0</v>
      </c>
      <c r="BA228" s="76">
        <f t="shared" si="102"/>
        <v>0</v>
      </c>
      <c r="BB228" s="76">
        <f t="shared" si="102"/>
        <v>0.20805289047309344</v>
      </c>
    </row>
    <row r="229" spans="1:54">
      <c r="A229" s="102">
        <f t="shared" si="96"/>
        <v>43008</v>
      </c>
      <c r="B229" s="106">
        <f t="shared" si="82"/>
        <v>21.344745168820303</v>
      </c>
      <c r="C229" s="76">
        <f t="shared" si="104"/>
        <v>8.890143704383395E-2</v>
      </c>
      <c r="D229" s="76">
        <f t="shared" si="97"/>
        <v>0.35291685782996468</v>
      </c>
      <c r="E229" s="76">
        <f t="shared" si="104"/>
        <v>0.35291685782996468</v>
      </c>
      <c r="F229" s="76">
        <f t="shared" si="104"/>
        <v>0.35291685782996468</v>
      </c>
      <c r="G229" s="76">
        <f t="shared" si="104"/>
        <v>0.35291685782996468</v>
      </c>
      <c r="H229" s="76">
        <f t="shared" si="104"/>
        <v>0.30081960738839836</v>
      </c>
      <c r="I229" s="76">
        <f t="shared" si="88"/>
        <v>0</v>
      </c>
      <c r="J229" s="76">
        <f t="shared" si="104"/>
        <v>2.9409738152497056</v>
      </c>
      <c r="K229" s="76">
        <f t="shared" si="104"/>
        <v>9.8312553252632995E-3</v>
      </c>
      <c r="L229" s="76">
        <f t="shared" si="104"/>
        <v>0</v>
      </c>
      <c r="M229" s="76">
        <f t="shared" si="104"/>
        <v>4.5032695226043256</v>
      </c>
      <c r="N229" s="76">
        <f t="shared" si="104"/>
        <v>0.20166677590283694</v>
      </c>
      <c r="O229" s="76">
        <f t="shared" si="104"/>
        <v>0.28569459919568563</v>
      </c>
      <c r="P229" s="76">
        <f t="shared" si="98"/>
        <v>0.20166677590283694</v>
      </c>
      <c r="Q229" s="76">
        <f t="shared" si="104"/>
        <v>0</v>
      </c>
      <c r="R229" s="76">
        <f t="shared" si="104"/>
        <v>0.16301397718812652</v>
      </c>
      <c r="S229" s="76">
        <f t="shared" si="104"/>
        <v>0.84027823292848725</v>
      </c>
      <c r="T229" s="76">
        <f t="shared" si="104"/>
        <v>1.0923617028070336E-2</v>
      </c>
      <c r="U229" s="76">
        <f t="shared" si="104"/>
        <v>0</v>
      </c>
      <c r="V229" s="76">
        <f t="shared" si="104"/>
        <v>7.2936150618192697E-2</v>
      </c>
      <c r="W229" s="76">
        <f t="shared" si="104"/>
        <v>0.54786140786937365</v>
      </c>
      <c r="X229" s="76">
        <f t="shared" si="104"/>
        <v>8.822921445749117E-2</v>
      </c>
      <c r="Y229" s="76">
        <f t="shared" si="104"/>
        <v>0.10503477911606091</v>
      </c>
      <c r="Z229" s="76">
        <f t="shared" si="104"/>
        <v>0</v>
      </c>
      <c r="AA229" s="76">
        <f t="shared" si="104"/>
        <v>5.2097250441566212E-2</v>
      </c>
      <c r="AB229" s="76">
        <f t="shared" si="104"/>
        <v>0</v>
      </c>
      <c r="AC229" s="76">
        <f t="shared" si="99"/>
        <v>0</v>
      </c>
      <c r="AD229" s="76">
        <f t="shared" si="104"/>
        <v>0</v>
      </c>
      <c r="AE229" s="76">
        <f t="shared" si="99"/>
        <v>0.16805564658569744</v>
      </c>
      <c r="AF229" s="76">
        <f t="shared" si="99"/>
        <v>5.0416693975709234E-2</v>
      </c>
      <c r="AG229" s="76">
        <f t="shared" si="99"/>
        <v>0</v>
      </c>
      <c r="AH229" s="76">
        <f t="shared" si="99"/>
        <v>2.3359734875411946</v>
      </c>
      <c r="AI229" s="76">
        <f t="shared" si="99"/>
        <v>3.663613095568205E-2</v>
      </c>
      <c r="AJ229" s="699">
        <v>2.74</v>
      </c>
      <c r="AK229" s="76">
        <f t="shared" si="103"/>
        <v>0</v>
      </c>
      <c r="AL229" s="76">
        <f t="shared" si="103"/>
        <v>0.16805564658569744</v>
      </c>
      <c r="AM229" s="76">
        <f t="shared" si="103"/>
        <v>4.9744471389366447E-2</v>
      </c>
      <c r="AN229" s="76">
        <f t="shared" si="103"/>
        <v>1.8654176771012416</v>
      </c>
      <c r="AO229" s="76">
        <f t="shared" si="103"/>
        <v>0</v>
      </c>
      <c r="AP229" s="76">
        <f t="shared" si="103"/>
        <v>0</v>
      </c>
      <c r="AQ229" s="699">
        <v>1.37</v>
      </c>
      <c r="AR229" s="76">
        <f t="shared" si="103"/>
        <v>0.25510847151708871</v>
      </c>
      <c r="AS229" s="76">
        <f t="shared" si="103"/>
        <v>0</v>
      </c>
      <c r="AT229" s="76">
        <f t="shared" si="103"/>
        <v>0.18839037982256684</v>
      </c>
      <c r="AU229" s="76">
        <f t="shared" si="103"/>
        <v>0</v>
      </c>
      <c r="AV229" s="76">
        <f t="shared" si="103"/>
        <v>8.4027823292848719E-2</v>
      </c>
      <c r="AW229" s="76">
        <f t="shared" si="102"/>
        <v>0</v>
      </c>
      <c r="AX229" s="76">
        <f t="shared" si="102"/>
        <v>0</v>
      </c>
      <c r="AY229" s="76">
        <f t="shared" si="102"/>
        <v>0</v>
      </c>
      <c r="AZ229" s="76">
        <f t="shared" si="102"/>
        <v>0</v>
      </c>
      <c r="BA229" s="76">
        <f t="shared" si="102"/>
        <v>0</v>
      </c>
      <c r="BB229" s="76">
        <f t="shared" si="102"/>
        <v>0.20805289047309344</v>
      </c>
    </row>
    <row r="230" spans="1:54">
      <c r="A230" s="102">
        <f t="shared" si="96"/>
        <v>43009</v>
      </c>
      <c r="B230" s="106">
        <f t="shared" si="82"/>
        <v>18.367800096832582</v>
      </c>
      <c r="C230" s="76">
        <f t="shared" ref="C230:AB242" si="105">C$30/1.98347/31</f>
        <v>4.4887121088050798E-2</v>
      </c>
      <c r="D230" s="76">
        <f>D$30/1.98347/31</f>
        <v>0.45537659074834147</v>
      </c>
      <c r="E230" s="76">
        <f t="shared" si="105"/>
        <v>0.45537659074834147</v>
      </c>
      <c r="F230" s="76">
        <f t="shared" ref="F230:F255" si="106">F$30/1.98347/31</f>
        <v>0.45537659074834147</v>
      </c>
      <c r="G230" s="76">
        <f t="shared" si="105"/>
        <v>0.45537659074834147</v>
      </c>
      <c r="H230" s="76">
        <f t="shared" si="105"/>
        <v>0.22768829537417073</v>
      </c>
      <c r="I230" s="76">
        <f t="shared" si="105"/>
        <v>0</v>
      </c>
      <c r="J230" s="76">
        <f t="shared" si="105"/>
        <v>1.6263449669583625</v>
      </c>
      <c r="K230" s="76">
        <f t="shared" si="105"/>
        <v>6.3264819214680305E-3</v>
      </c>
      <c r="L230" s="76">
        <f t="shared" si="105"/>
        <v>0</v>
      </c>
      <c r="M230" s="76">
        <f t="shared" si="105"/>
        <v>5.2779447943706348</v>
      </c>
      <c r="N230" s="76">
        <f t="shared" ref="N230:Q255" si="107">N$30/1.98347/31</f>
        <v>0.29274209405250523</v>
      </c>
      <c r="O230" s="76">
        <f>O$30/1.98347/31</f>
        <v>0.42284969140917422</v>
      </c>
      <c r="P230" s="76">
        <f>P$30/1.98347/31</f>
        <v>0.30900554372208883</v>
      </c>
      <c r="Q230" s="76">
        <f t="shared" si="107"/>
        <v>0</v>
      </c>
      <c r="R230" s="76">
        <f t="shared" si="105"/>
        <v>5.6922073843542684E-2</v>
      </c>
      <c r="S230" s="76">
        <f t="shared" si="105"/>
        <v>0.81317248347918125</v>
      </c>
      <c r="T230" s="76">
        <f t="shared" si="105"/>
        <v>1.0571242285229357E-2</v>
      </c>
      <c r="U230" s="76">
        <f t="shared" si="105"/>
        <v>0</v>
      </c>
      <c r="V230" s="76">
        <f t="shared" si="105"/>
        <v>0.22866410235434576</v>
      </c>
      <c r="W230" s="76">
        <f t="shared" ref="W230:W254" si="108">W$30/1.98347/31</f>
        <v>0.5740997733363018</v>
      </c>
      <c r="X230" s="76">
        <f t="shared" si="105"/>
        <v>8.5383110765314033E-2</v>
      </c>
      <c r="Y230" s="76">
        <f t="shared" si="105"/>
        <v>0.10164656043489766</v>
      </c>
      <c r="Z230" s="76">
        <f t="shared" si="105"/>
        <v>0</v>
      </c>
      <c r="AA230" s="76">
        <f t="shared" si="105"/>
        <v>4.7164004041792509E-2</v>
      </c>
      <c r="AB230" s="76">
        <f t="shared" si="105"/>
        <v>0</v>
      </c>
      <c r="AC230" s="76">
        <f>AC$30/1.98347/31</f>
        <v>0</v>
      </c>
      <c r="AD230" s="76">
        <f t="shared" ref="AD230:AD255" si="109">AD$30/1.98347/31</f>
        <v>0</v>
      </c>
      <c r="AE230" s="76">
        <f t="shared" ref="AE230:AI230" si="110">AE$30/1.98347/31</f>
        <v>8.131724834791812E-2</v>
      </c>
      <c r="AF230" s="76">
        <f t="shared" si="110"/>
        <v>0</v>
      </c>
      <c r="AG230" s="76">
        <f t="shared" si="110"/>
        <v>0</v>
      </c>
      <c r="AH230" s="76">
        <f t="shared" si="110"/>
        <v>1.0083338795141847</v>
      </c>
      <c r="AI230" s="76">
        <f t="shared" si="110"/>
        <v>1.8540332623325328E-2</v>
      </c>
      <c r="AJ230" s="699">
        <v>1.36</v>
      </c>
      <c r="AK230" s="76">
        <f t="shared" ref="AK230:AZ245" si="111">AK$30/1.98347/31</f>
        <v>0</v>
      </c>
      <c r="AL230" s="76">
        <f t="shared" si="111"/>
        <v>8.131724834791812E-2</v>
      </c>
      <c r="AM230" s="76">
        <f t="shared" si="111"/>
        <v>3.2852168332558919E-2</v>
      </c>
      <c r="AN230" s="76">
        <f t="shared" si="111"/>
        <v>2.7647864438292165</v>
      </c>
      <c r="AO230" s="76">
        <f t="shared" si="111"/>
        <v>0</v>
      </c>
      <c r="AP230" s="76">
        <f t="shared" si="111"/>
        <v>0</v>
      </c>
      <c r="AQ230" s="699">
        <v>0.7</v>
      </c>
      <c r="AR230" s="76">
        <f t="shared" si="111"/>
        <v>0.13075813534345232</v>
      </c>
      <c r="AS230" s="76">
        <f t="shared" si="111"/>
        <v>0</v>
      </c>
      <c r="AT230" s="76">
        <f t="shared" si="111"/>
        <v>7.0258102572601261E-2</v>
      </c>
      <c r="AU230" s="76">
        <f t="shared" si="111"/>
        <v>0</v>
      </c>
      <c r="AV230" s="76">
        <f t="shared" si="111"/>
        <v>8.131724834791812E-2</v>
      </c>
      <c r="AW230" s="76">
        <f t="shared" si="111"/>
        <v>0</v>
      </c>
      <c r="AX230" s="76">
        <f t="shared" si="111"/>
        <v>0</v>
      </c>
      <c r="AY230" s="76">
        <f t="shared" si="111"/>
        <v>0</v>
      </c>
      <c r="AZ230" s="76">
        <f t="shared" si="111"/>
        <v>0</v>
      </c>
      <c r="BA230" s="76">
        <f t="shared" ref="BA230:BB245" si="112">BA$30/1.98347/31</f>
        <v>0</v>
      </c>
      <c r="BB230" s="76">
        <f t="shared" si="112"/>
        <v>9.1400587143059972E-2</v>
      </c>
    </row>
    <row r="231" spans="1:54">
      <c r="A231" s="102">
        <f t="shared" si="96"/>
        <v>43010</v>
      </c>
      <c r="B231" s="106">
        <f t="shared" si="82"/>
        <v>18.367800096832582</v>
      </c>
      <c r="C231" s="76">
        <f t="shared" si="105"/>
        <v>4.4887121088050798E-2</v>
      </c>
      <c r="D231" s="76">
        <f t="shared" si="105"/>
        <v>0.45537659074834147</v>
      </c>
      <c r="E231" s="76">
        <f t="shared" si="105"/>
        <v>0.45537659074834147</v>
      </c>
      <c r="F231" s="76">
        <f t="shared" si="106"/>
        <v>0.45537659074834147</v>
      </c>
      <c r="G231" s="76">
        <f t="shared" si="105"/>
        <v>0.45537659074834147</v>
      </c>
      <c r="H231" s="76">
        <f t="shared" si="105"/>
        <v>0.22768829537417073</v>
      </c>
      <c r="I231" s="76">
        <f t="shared" si="105"/>
        <v>0</v>
      </c>
      <c r="J231" s="76">
        <f t="shared" si="105"/>
        <v>1.6263449669583625</v>
      </c>
      <c r="K231" s="76">
        <f t="shared" si="105"/>
        <v>6.3264819214680305E-3</v>
      </c>
      <c r="L231" s="76">
        <f t="shared" si="105"/>
        <v>0</v>
      </c>
      <c r="M231" s="76">
        <f t="shared" si="105"/>
        <v>5.2779447943706348</v>
      </c>
      <c r="N231" s="76">
        <f t="shared" si="107"/>
        <v>0.29274209405250523</v>
      </c>
      <c r="O231" s="76">
        <f t="shared" si="107"/>
        <v>0.42284969140917422</v>
      </c>
      <c r="P231" s="76">
        <f t="shared" si="107"/>
        <v>0.30900554372208883</v>
      </c>
      <c r="Q231" s="76">
        <f t="shared" si="107"/>
        <v>0</v>
      </c>
      <c r="R231" s="76">
        <f t="shared" si="105"/>
        <v>5.6922073843542684E-2</v>
      </c>
      <c r="S231" s="76">
        <f t="shared" si="105"/>
        <v>0.81317248347918125</v>
      </c>
      <c r="T231" s="76">
        <f t="shared" si="105"/>
        <v>1.0571242285229357E-2</v>
      </c>
      <c r="U231" s="76">
        <f t="shared" si="105"/>
        <v>0</v>
      </c>
      <c r="V231" s="76">
        <f t="shared" si="105"/>
        <v>0.22866410235434576</v>
      </c>
      <c r="W231" s="76">
        <f t="shared" si="108"/>
        <v>0.5740997733363018</v>
      </c>
      <c r="X231" s="76">
        <f t="shared" si="105"/>
        <v>8.5383110765314033E-2</v>
      </c>
      <c r="Y231" s="76">
        <f t="shared" si="105"/>
        <v>0.10164656043489766</v>
      </c>
      <c r="Z231" s="76">
        <f t="shared" si="105"/>
        <v>0</v>
      </c>
      <c r="AA231" s="76">
        <f t="shared" si="105"/>
        <v>4.7164004041792509E-2</v>
      </c>
      <c r="AB231" s="76">
        <f t="shared" si="105"/>
        <v>0</v>
      </c>
      <c r="AC231" s="76">
        <f t="shared" ref="AC231:AR260" si="113">AC$30/1.98347/31</f>
        <v>0</v>
      </c>
      <c r="AD231" s="76">
        <f t="shared" si="109"/>
        <v>0</v>
      </c>
      <c r="AE231" s="76">
        <f t="shared" si="113"/>
        <v>8.131724834791812E-2</v>
      </c>
      <c r="AF231" s="76">
        <f t="shared" si="113"/>
        <v>0</v>
      </c>
      <c r="AG231" s="76">
        <f t="shared" si="113"/>
        <v>0</v>
      </c>
      <c r="AH231" s="76">
        <f t="shared" si="113"/>
        <v>1.0083338795141847</v>
      </c>
      <c r="AI231" s="76">
        <f t="shared" si="113"/>
        <v>1.8540332623325328E-2</v>
      </c>
      <c r="AJ231" s="699">
        <v>1.36</v>
      </c>
      <c r="AK231" s="76">
        <f t="shared" si="111"/>
        <v>0</v>
      </c>
      <c r="AL231" s="76">
        <f t="shared" si="111"/>
        <v>8.131724834791812E-2</v>
      </c>
      <c r="AM231" s="76">
        <f t="shared" si="111"/>
        <v>3.2852168332558919E-2</v>
      </c>
      <c r="AN231" s="76">
        <f t="shared" si="111"/>
        <v>2.7647864438292165</v>
      </c>
      <c r="AO231" s="76">
        <f t="shared" si="111"/>
        <v>0</v>
      </c>
      <c r="AP231" s="76">
        <f t="shared" si="111"/>
        <v>0</v>
      </c>
      <c r="AQ231" s="699">
        <v>0.7</v>
      </c>
      <c r="AR231" s="76">
        <f t="shared" si="111"/>
        <v>0.13075813534345232</v>
      </c>
      <c r="AS231" s="76">
        <f t="shared" si="111"/>
        <v>0</v>
      </c>
      <c r="AT231" s="76">
        <f t="shared" si="111"/>
        <v>7.0258102572601261E-2</v>
      </c>
      <c r="AU231" s="76">
        <f t="shared" si="111"/>
        <v>0</v>
      </c>
      <c r="AV231" s="76">
        <f t="shared" si="111"/>
        <v>8.131724834791812E-2</v>
      </c>
      <c r="AW231" s="76">
        <f t="shared" si="111"/>
        <v>0</v>
      </c>
      <c r="AX231" s="76">
        <f t="shared" si="111"/>
        <v>0</v>
      </c>
      <c r="AY231" s="76">
        <f t="shared" si="111"/>
        <v>0</v>
      </c>
      <c r="AZ231" s="76">
        <f t="shared" si="111"/>
        <v>0</v>
      </c>
      <c r="BA231" s="76">
        <f t="shared" si="112"/>
        <v>0</v>
      </c>
      <c r="BB231" s="76">
        <f t="shared" si="112"/>
        <v>9.1400587143059972E-2</v>
      </c>
    </row>
    <row r="232" spans="1:54">
      <c r="A232" s="102">
        <f t="shared" si="96"/>
        <v>43011</v>
      </c>
      <c r="B232" s="106">
        <f t="shared" si="82"/>
        <v>18.367800096832582</v>
      </c>
      <c r="C232" s="76">
        <f t="shared" si="105"/>
        <v>4.4887121088050798E-2</v>
      </c>
      <c r="D232" s="76">
        <f t="shared" si="105"/>
        <v>0.45537659074834147</v>
      </c>
      <c r="E232" s="76">
        <f t="shared" si="105"/>
        <v>0.45537659074834147</v>
      </c>
      <c r="F232" s="76">
        <f t="shared" si="106"/>
        <v>0.45537659074834147</v>
      </c>
      <c r="G232" s="76">
        <f t="shared" si="105"/>
        <v>0.45537659074834147</v>
      </c>
      <c r="H232" s="76">
        <f t="shared" si="105"/>
        <v>0.22768829537417073</v>
      </c>
      <c r="I232" s="76">
        <f t="shared" si="105"/>
        <v>0</v>
      </c>
      <c r="J232" s="76">
        <f t="shared" si="105"/>
        <v>1.6263449669583625</v>
      </c>
      <c r="K232" s="76">
        <f t="shared" si="105"/>
        <v>6.3264819214680305E-3</v>
      </c>
      <c r="L232" s="76">
        <f t="shared" si="105"/>
        <v>0</v>
      </c>
      <c r="M232" s="76">
        <f t="shared" si="105"/>
        <v>5.2779447943706348</v>
      </c>
      <c r="N232" s="76">
        <f t="shared" si="107"/>
        <v>0.29274209405250523</v>
      </c>
      <c r="O232" s="76">
        <f t="shared" si="107"/>
        <v>0.42284969140917422</v>
      </c>
      <c r="P232" s="76">
        <f t="shared" si="107"/>
        <v>0.30900554372208883</v>
      </c>
      <c r="Q232" s="76">
        <f t="shared" si="107"/>
        <v>0</v>
      </c>
      <c r="R232" s="76">
        <f t="shared" si="105"/>
        <v>5.6922073843542684E-2</v>
      </c>
      <c r="S232" s="76">
        <f t="shared" si="105"/>
        <v>0.81317248347918125</v>
      </c>
      <c r="T232" s="76">
        <f t="shared" si="105"/>
        <v>1.0571242285229357E-2</v>
      </c>
      <c r="U232" s="76">
        <f t="shared" si="105"/>
        <v>0</v>
      </c>
      <c r="V232" s="76">
        <f t="shared" si="105"/>
        <v>0.22866410235434576</v>
      </c>
      <c r="W232" s="76">
        <f t="shared" si="108"/>
        <v>0.5740997733363018</v>
      </c>
      <c r="X232" s="76">
        <f t="shared" si="105"/>
        <v>8.5383110765314033E-2</v>
      </c>
      <c r="Y232" s="76">
        <f t="shared" si="105"/>
        <v>0.10164656043489766</v>
      </c>
      <c r="Z232" s="76">
        <f t="shared" si="105"/>
        <v>0</v>
      </c>
      <c r="AA232" s="76">
        <f t="shared" si="105"/>
        <v>4.7164004041792509E-2</v>
      </c>
      <c r="AB232" s="76">
        <f t="shared" si="105"/>
        <v>0</v>
      </c>
      <c r="AC232" s="76">
        <f t="shared" si="113"/>
        <v>0</v>
      </c>
      <c r="AD232" s="76">
        <f t="shared" si="109"/>
        <v>0</v>
      </c>
      <c r="AE232" s="76">
        <f t="shared" si="113"/>
        <v>8.131724834791812E-2</v>
      </c>
      <c r="AF232" s="76">
        <f t="shared" si="113"/>
        <v>0</v>
      </c>
      <c r="AG232" s="76">
        <f t="shared" si="113"/>
        <v>0</v>
      </c>
      <c r="AH232" s="76">
        <f t="shared" si="113"/>
        <v>1.0083338795141847</v>
      </c>
      <c r="AI232" s="76">
        <f t="shared" si="113"/>
        <v>1.8540332623325328E-2</v>
      </c>
      <c r="AJ232" s="699">
        <v>1.36</v>
      </c>
      <c r="AK232" s="76">
        <f t="shared" si="111"/>
        <v>0</v>
      </c>
      <c r="AL232" s="76">
        <f t="shared" si="111"/>
        <v>8.131724834791812E-2</v>
      </c>
      <c r="AM232" s="76">
        <f t="shared" si="111"/>
        <v>3.2852168332558919E-2</v>
      </c>
      <c r="AN232" s="76">
        <f t="shared" si="111"/>
        <v>2.7647864438292165</v>
      </c>
      <c r="AO232" s="76">
        <f t="shared" si="111"/>
        <v>0</v>
      </c>
      <c r="AP232" s="76">
        <f t="shared" si="111"/>
        <v>0</v>
      </c>
      <c r="AQ232" s="699">
        <v>0.7</v>
      </c>
      <c r="AR232" s="76">
        <f t="shared" si="111"/>
        <v>0.13075813534345232</v>
      </c>
      <c r="AS232" s="76">
        <f t="shared" si="111"/>
        <v>0</v>
      </c>
      <c r="AT232" s="76">
        <f t="shared" si="111"/>
        <v>7.0258102572601261E-2</v>
      </c>
      <c r="AU232" s="76">
        <f t="shared" si="111"/>
        <v>0</v>
      </c>
      <c r="AV232" s="76">
        <f t="shared" si="111"/>
        <v>8.131724834791812E-2</v>
      </c>
      <c r="AW232" s="76">
        <f t="shared" si="111"/>
        <v>0</v>
      </c>
      <c r="AX232" s="76">
        <f t="shared" si="111"/>
        <v>0</v>
      </c>
      <c r="AY232" s="76">
        <f t="shared" si="111"/>
        <v>0</v>
      </c>
      <c r="AZ232" s="76">
        <f t="shared" si="111"/>
        <v>0</v>
      </c>
      <c r="BA232" s="76">
        <f t="shared" si="112"/>
        <v>0</v>
      </c>
      <c r="BB232" s="76">
        <f t="shared" si="112"/>
        <v>9.1400587143059972E-2</v>
      </c>
    </row>
    <row r="233" spans="1:54">
      <c r="A233" s="102">
        <f t="shared" si="96"/>
        <v>43012</v>
      </c>
      <c r="B233" s="106">
        <f t="shared" si="82"/>
        <v>18.367800096832582</v>
      </c>
      <c r="C233" s="76">
        <f t="shared" si="105"/>
        <v>4.4887121088050798E-2</v>
      </c>
      <c r="D233" s="76">
        <f t="shared" si="105"/>
        <v>0.45537659074834147</v>
      </c>
      <c r="E233" s="76">
        <f t="shared" si="105"/>
        <v>0.45537659074834147</v>
      </c>
      <c r="F233" s="76">
        <f t="shared" si="106"/>
        <v>0.45537659074834147</v>
      </c>
      <c r="G233" s="76">
        <f t="shared" si="105"/>
        <v>0.45537659074834147</v>
      </c>
      <c r="H233" s="76">
        <f t="shared" si="105"/>
        <v>0.22768829537417073</v>
      </c>
      <c r="I233" s="76">
        <f t="shared" si="105"/>
        <v>0</v>
      </c>
      <c r="J233" s="76">
        <f t="shared" si="105"/>
        <v>1.6263449669583625</v>
      </c>
      <c r="K233" s="76">
        <f t="shared" si="105"/>
        <v>6.3264819214680305E-3</v>
      </c>
      <c r="L233" s="76">
        <f t="shared" si="105"/>
        <v>0</v>
      </c>
      <c r="M233" s="76">
        <f t="shared" si="105"/>
        <v>5.2779447943706348</v>
      </c>
      <c r="N233" s="76">
        <f t="shared" si="107"/>
        <v>0.29274209405250523</v>
      </c>
      <c r="O233" s="76">
        <f t="shared" si="107"/>
        <v>0.42284969140917422</v>
      </c>
      <c r="P233" s="76">
        <f t="shared" si="107"/>
        <v>0.30900554372208883</v>
      </c>
      <c r="Q233" s="76">
        <f t="shared" si="107"/>
        <v>0</v>
      </c>
      <c r="R233" s="76">
        <f t="shared" si="105"/>
        <v>5.6922073843542684E-2</v>
      </c>
      <c r="S233" s="76">
        <f t="shared" si="105"/>
        <v>0.81317248347918125</v>
      </c>
      <c r="T233" s="76">
        <f t="shared" si="105"/>
        <v>1.0571242285229357E-2</v>
      </c>
      <c r="U233" s="76">
        <f t="shared" si="105"/>
        <v>0</v>
      </c>
      <c r="V233" s="76">
        <f t="shared" si="105"/>
        <v>0.22866410235434576</v>
      </c>
      <c r="W233" s="76">
        <f t="shared" si="108"/>
        <v>0.5740997733363018</v>
      </c>
      <c r="X233" s="76">
        <f t="shared" si="105"/>
        <v>8.5383110765314033E-2</v>
      </c>
      <c r="Y233" s="76">
        <f t="shared" si="105"/>
        <v>0.10164656043489766</v>
      </c>
      <c r="Z233" s="76">
        <f t="shared" si="105"/>
        <v>0</v>
      </c>
      <c r="AA233" s="76">
        <f t="shared" si="105"/>
        <v>4.7164004041792509E-2</v>
      </c>
      <c r="AB233" s="76">
        <f t="shared" si="105"/>
        <v>0</v>
      </c>
      <c r="AC233" s="76">
        <f t="shared" si="113"/>
        <v>0</v>
      </c>
      <c r="AD233" s="76">
        <f t="shared" si="109"/>
        <v>0</v>
      </c>
      <c r="AE233" s="76">
        <f t="shared" si="113"/>
        <v>8.131724834791812E-2</v>
      </c>
      <c r="AF233" s="76">
        <f t="shared" si="113"/>
        <v>0</v>
      </c>
      <c r="AG233" s="76">
        <f t="shared" si="113"/>
        <v>0</v>
      </c>
      <c r="AH233" s="76">
        <f t="shared" si="113"/>
        <v>1.0083338795141847</v>
      </c>
      <c r="AI233" s="76">
        <f t="shared" si="113"/>
        <v>1.8540332623325328E-2</v>
      </c>
      <c r="AJ233" s="699">
        <v>1.36</v>
      </c>
      <c r="AK233" s="76">
        <f t="shared" si="111"/>
        <v>0</v>
      </c>
      <c r="AL233" s="76">
        <f t="shared" si="111"/>
        <v>8.131724834791812E-2</v>
      </c>
      <c r="AM233" s="76">
        <f t="shared" si="111"/>
        <v>3.2852168332558919E-2</v>
      </c>
      <c r="AN233" s="76">
        <f t="shared" si="111"/>
        <v>2.7647864438292165</v>
      </c>
      <c r="AO233" s="76">
        <f t="shared" si="111"/>
        <v>0</v>
      </c>
      <c r="AP233" s="76">
        <f t="shared" si="111"/>
        <v>0</v>
      </c>
      <c r="AQ233" s="699">
        <v>0.7</v>
      </c>
      <c r="AR233" s="76">
        <f t="shared" si="111"/>
        <v>0.13075813534345232</v>
      </c>
      <c r="AS233" s="76">
        <f t="shared" si="111"/>
        <v>0</v>
      </c>
      <c r="AT233" s="76">
        <f t="shared" si="111"/>
        <v>7.0258102572601261E-2</v>
      </c>
      <c r="AU233" s="76">
        <f t="shared" si="111"/>
        <v>0</v>
      </c>
      <c r="AV233" s="76">
        <f t="shared" si="111"/>
        <v>8.131724834791812E-2</v>
      </c>
      <c r="AW233" s="76">
        <f t="shared" si="111"/>
        <v>0</v>
      </c>
      <c r="AX233" s="76">
        <f t="shared" si="111"/>
        <v>0</v>
      </c>
      <c r="AY233" s="76">
        <f t="shared" si="111"/>
        <v>0</v>
      </c>
      <c r="AZ233" s="76">
        <f t="shared" si="111"/>
        <v>0</v>
      </c>
      <c r="BA233" s="76">
        <f t="shared" si="112"/>
        <v>0</v>
      </c>
      <c r="BB233" s="76">
        <f t="shared" si="112"/>
        <v>9.1400587143059972E-2</v>
      </c>
    </row>
    <row r="234" spans="1:54">
      <c r="A234" s="102">
        <f t="shared" si="96"/>
        <v>43013</v>
      </c>
      <c r="B234" s="106">
        <f t="shared" si="82"/>
        <v>18.367800096832582</v>
      </c>
      <c r="C234" s="76">
        <f t="shared" si="105"/>
        <v>4.4887121088050798E-2</v>
      </c>
      <c r="D234" s="76">
        <f t="shared" si="105"/>
        <v>0.45537659074834147</v>
      </c>
      <c r="E234" s="76">
        <f t="shared" si="105"/>
        <v>0.45537659074834147</v>
      </c>
      <c r="F234" s="76">
        <f t="shared" si="106"/>
        <v>0.45537659074834147</v>
      </c>
      <c r="G234" s="76">
        <f t="shared" si="105"/>
        <v>0.45537659074834147</v>
      </c>
      <c r="H234" s="76">
        <f t="shared" si="105"/>
        <v>0.22768829537417073</v>
      </c>
      <c r="I234" s="76">
        <f t="shared" si="105"/>
        <v>0</v>
      </c>
      <c r="J234" s="76">
        <f t="shared" si="105"/>
        <v>1.6263449669583625</v>
      </c>
      <c r="K234" s="76">
        <f t="shared" si="105"/>
        <v>6.3264819214680305E-3</v>
      </c>
      <c r="L234" s="76">
        <f t="shared" si="105"/>
        <v>0</v>
      </c>
      <c r="M234" s="76">
        <f t="shared" si="105"/>
        <v>5.2779447943706348</v>
      </c>
      <c r="N234" s="76">
        <f t="shared" si="107"/>
        <v>0.29274209405250523</v>
      </c>
      <c r="O234" s="76">
        <f t="shared" si="107"/>
        <v>0.42284969140917422</v>
      </c>
      <c r="P234" s="76">
        <f t="shared" si="107"/>
        <v>0.30900554372208883</v>
      </c>
      <c r="Q234" s="76">
        <f t="shared" si="107"/>
        <v>0</v>
      </c>
      <c r="R234" s="76">
        <f t="shared" si="105"/>
        <v>5.6922073843542684E-2</v>
      </c>
      <c r="S234" s="76">
        <f t="shared" si="105"/>
        <v>0.81317248347918125</v>
      </c>
      <c r="T234" s="76">
        <f t="shared" si="105"/>
        <v>1.0571242285229357E-2</v>
      </c>
      <c r="U234" s="76">
        <f t="shared" si="105"/>
        <v>0</v>
      </c>
      <c r="V234" s="76">
        <f t="shared" si="105"/>
        <v>0.22866410235434576</v>
      </c>
      <c r="W234" s="76">
        <f t="shared" si="108"/>
        <v>0.5740997733363018</v>
      </c>
      <c r="X234" s="76">
        <f t="shared" si="105"/>
        <v>8.5383110765314033E-2</v>
      </c>
      <c r="Y234" s="76">
        <f t="shared" si="105"/>
        <v>0.10164656043489766</v>
      </c>
      <c r="Z234" s="76">
        <f t="shared" si="105"/>
        <v>0</v>
      </c>
      <c r="AA234" s="76">
        <f t="shared" si="105"/>
        <v>4.7164004041792509E-2</v>
      </c>
      <c r="AB234" s="76">
        <f t="shared" si="105"/>
        <v>0</v>
      </c>
      <c r="AC234" s="76">
        <f t="shared" si="113"/>
        <v>0</v>
      </c>
      <c r="AD234" s="76">
        <f t="shared" si="109"/>
        <v>0</v>
      </c>
      <c r="AE234" s="76">
        <f t="shared" si="113"/>
        <v>8.131724834791812E-2</v>
      </c>
      <c r="AF234" s="76">
        <f t="shared" si="113"/>
        <v>0</v>
      </c>
      <c r="AG234" s="76">
        <f t="shared" si="113"/>
        <v>0</v>
      </c>
      <c r="AH234" s="76">
        <f t="shared" si="113"/>
        <v>1.0083338795141847</v>
      </c>
      <c r="AI234" s="76">
        <f t="shared" si="113"/>
        <v>1.8540332623325328E-2</v>
      </c>
      <c r="AJ234" s="699">
        <v>1.36</v>
      </c>
      <c r="AK234" s="76">
        <f t="shared" si="111"/>
        <v>0</v>
      </c>
      <c r="AL234" s="76">
        <f t="shared" si="111"/>
        <v>8.131724834791812E-2</v>
      </c>
      <c r="AM234" s="76">
        <f t="shared" si="111"/>
        <v>3.2852168332558919E-2</v>
      </c>
      <c r="AN234" s="76">
        <f t="shared" si="111"/>
        <v>2.7647864438292165</v>
      </c>
      <c r="AO234" s="76">
        <f t="shared" si="111"/>
        <v>0</v>
      </c>
      <c r="AP234" s="76">
        <f t="shared" si="111"/>
        <v>0</v>
      </c>
      <c r="AQ234" s="699">
        <v>0.7</v>
      </c>
      <c r="AR234" s="76">
        <f t="shared" si="111"/>
        <v>0.13075813534345232</v>
      </c>
      <c r="AS234" s="76">
        <f t="shared" si="111"/>
        <v>0</v>
      </c>
      <c r="AT234" s="76">
        <f t="shared" si="111"/>
        <v>7.0258102572601261E-2</v>
      </c>
      <c r="AU234" s="76">
        <f t="shared" si="111"/>
        <v>0</v>
      </c>
      <c r="AV234" s="76">
        <f t="shared" si="111"/>
        <v>8.131724834791812E-2</v>
      </c>
      <c r="AW234" s="76">
        <f t="shared" si="111"/>
        <v>0</v>
      </c>
      <c r="AX234" s="76">
        <f t="shared" si="111"/>
        <v>0</v>
      </c>
      <c r="AY234" s="76">
        <f t="shared" si="111"/>
        <v>0</v>
      </c>
      <c r="AZ234" s="76">
        <f t="shared" si="111"/>
        <v>0</v>
      </c>
      <c r="BA234" s="76">
        <f t="shared" si="112"/>
        <v>0</v>
      </c>
      <c r="BB234" s="76">
        <f t="shared" si="112"/>
        <v>9.1400587143059972E-2</v>
      </c>
    </row>
    <row r="235" spans="1:54">
      <c r="A235" s="102">
        <f t="shared" si="96"/>
        <v>43014</v>
      </c>
      <c r="B235" s="106">
        <f t="shared" si="82"/>
        <v>16.457800096832582</v>
      </c>
      <c r="C235" s="76">
        <f t="shared" si="105"/>
        <v>4.4887121088050798E-2</v>
      </c>
      <c r="D235" s="76">
        <f t="shared" si="105"/>
        <v>0.45537659074834147</v>
      </c>
      <c r="E235" s="76">
        <f t="shared" si="105"/>
        <v>0.45537659074834147</v>
      </c>
      <c r="F235" s="76">
        <f t="shared" si="106"/>
        <v>0.45537659074834147</v>
      </c>
      <c r="G235" s="76">
        <f t="shared" si="105"/>
        <v>0.45537659074834147</v>
      </c>
      <c r="H235" s="76">
        <f t="shared" si="105"/>
        <v>0.22768829537417073</v>
      </c>
      <c r="I235" s="76">
        <f t="shared" si="105"/>
        <v>0</v>
      </c>
      <c r="J235" s="76">
        <f t="shared" si="105"/>
        <v>1.6263449669583625</v>
      </c>
      <c r="K235" s="76">
        <f t="shared" si="105"/>
        <v>6.3264819214680305E-3</v>
      </c>
      <c r="L235" s="76">
        <f t="shared" si="105"/>
        <v>0</v>
      </c>
      <c r="M235" s="76">
        <f t="shared" si="105"/>
        <v>5.2779447943706348</v>
      </c>
      <c r="N235" s="76">
        <f t="shared" si="107"/>
        <v>0.29274209405250523</v>
      </c>
      <c r="O235" s="76">
        <f t="shared" si="107"/>
        <v>0.42284969140917422</v>
      </c>
      <c r="P235" s="76">
        <f t="shared" si="107"/>
        <v>0.30900554372208883</v>
      </c>
      <c r="Q235" s="76">
        <f t="shared" si="107"/>
        <v>0</v>
      </c>
      <c r="R235" s="76">
        <f t="shared" si="105"/>
        <v>5.6922073843542684E-2</v>
      </c>
      <c r="S235" s="76">
        <f t="shared" si="105"/>
        <v>0.81317248347918125</v>
      </c>
      <c r="T235" s="76">
        <f t="shared" si="105"/>
        <v>1.0571242285229357E-2</v>
      </c>
      <c r="U235" s="76">
        <f t="shared" si="105"/>
        <v>0</v>
      </c>
      <c r="V235" s="76">
        <f t="shared" si="105"/>
        <v>0.22866410235434576</v>
      </c>
      <c r="W235" s="76">
        <f t="shared" si="108"/>
        <v>0.5740997733363018</v>
      </c>
      <c r="X235" s="76">
        <f t="shared" si="105"/>
        <v>8.5383110765314033E-2</v>
      </c>
      <c r="Y235" s="76">
        <f t="shared" si="105"/>
        <v>0.10164656043489766</v>
      </c>
      <c r="Z235" s="76">
        <f t="shared" si="105"/>
        <v>0</v>
      </c>
      <c r="AA235" s="76">
        <f t="shared" si="105"/>
        <v>4.7164004041792509E-2</v>
      </c>
      <c r="AB235" s="76">
        <f t="shared" si="105"/>
        <v>0</v>
      </c>
      <c r="AC235" s="76">
        <f t="shared" si="113"/>
        <v>0</v>
      </c>
      <c r="AD235" s="76">
        <f t="shared" si="109"/>
        <v>0</v>
      </c>
      <c r="AE235" s="76">
        <f t="shared" si="113"/>
        <v>8.131724834791812E-2</v>
      </c>
      <c r="AF235" s="76">
        <f t="shared" si="113"/>
        <v>0</v>
      </c>
      <c r="AG235" s="76">
        <f t="shared" si="113"/>
        <v>0</v>
      </c>
      <c r="AH235" s="76">
        <f t="shared" si="113"/>
        <v>1.0083338795141847</v>
      </c>
      <c r="AI235" s="76">
        <f t="shared" si="113"/>
        <v>1.8540332623325328E-2</v>
      </c>
      <c r="AJ235" s="699">
        <v>0.1</v>
      </c>
      <c r="AK235" s="76">
        <f t="shared" si="111"/>
        <v>0</v>
      </c>
      <c r="AL235" s="76">
        <f t="shared" si="111"/>
        <v>8.131724834791812E-2</v>
      </c>
      <c r="AM235" s="76">
        <f t="shared" si="111"/>
        <v>3.2852168332558919E-2</v>
      </c>
      <c r="AN235" s="76">
        <f t="shared" si="111"/>
        <v>2.7647864438292165</v>
      </c>
      <c r="AO235" s="76">
        <f t="shared" si="111"/>
        <v>0</v>
      </c>
      <c r="AP235" s="76">
        <f t="shared" si="111"/>
        <v>0</v>
      </c>
      <c r="AQ235" s="699">
        <v>0.05</v>
      </c>
      <c r="AR235" s="76">
        <f t="shared" si="111"/>
        <v>0.13075813534345232</v>
      </c>
      <c r="AS235" s="76">
        <f t="shared" si="111"/>
        <v>0</v>
      </c>
      <c r="AT235" s="76">
        <f t="shared" si="111"/>
        <v>7.0258102572601261E-2</v>
      </c>
      <c r="AU235" s="76">
        <f t="shared" si="111"/>
        <v>0</v>
      </c>
      <c r="AV235" s="76">
        <f t="shared" si="111"/>
        <v>8.131724834791812E-2</v>
      </c>
      <c r="AW235" s="76">
        <f t="shared" si="111"/>
        <v>0</v>
      </c>
      <c r="AX235" s="76">
        <f t="shared" si="111"/>
        <v>0</v>
      </c>
      <c r="AY235" s="76">
        <f t="shared" si="111"/>
        <v>0</v>
      </c>
      <c r="AZ235" s="76">
        <f t="shared" si="111"/>
        <v>0</v>
      </c>
      <c r="BA235" s="76">
        <f t="shared" si="112"/>
        <v>0</v>
      </c>
      <c r="BB235" s="76">
        <f t="shared" si="112"/>
        <v>9.1400587143059972E-2</v>
      </c>
    </row>
    <row r="236" spans="1:54">
      <c r="A236" s="102">
        <f t="shared" si="96"/>
        <v>43015</v>
      </c>
      <c r="B236" s="106">
        <f t="shared" si="82"/>
        <v>16.307800096832583</v>
      </c>
      <c r="C236" s="76">
        <f t="shared" si="105"/>
        <v>4.4887121088050798E-2</v>
      </c>
      <c r="D236" s="76">
        <f t="shared" si="105"/>
        <v>0.45537659074834147</v>
      </c>
      <c r="E236" s="76">
        <f t="shared" si="105"/>
        <v>0.45537659074834147</v>
      </c>
      <c r="F236" s="76">
        <f t="shared" si="106"/>
        <v>0.45537659074834147</v>
      </c>
      <c r="G236" s="76">
        <f t="shared" si="105"/>
        <v>0.45537659074834147</v>
      </c>
      <c r="H236" s="76">
        <f t="shared" si="105"/>
        <v>0.22768829537417073</v>
      </c>
      <c r="I236" s="76">
        <f t="shared" si="105"/>
        <v>0</v>
      </c>
      <c r="J236" s="76">
        <f t="shared" si="105"/>
        <v>1.6263449669583625</v>
      </c>
      <c r="K236" s="76">
        <f t="shared" si="105"/>
        <v>6.3264819214680305E-3</v>
      </c>
      <c r="L236" s="76">
        <f t="shared" si="105"/>
        <v>0</v>
      </c>
      <c r="M236" s="76">
        <f t="shared" si="105"/>
        <v>5.2779447943706348</v>
      </c>
      <c r="N236" s="76">
        <f t="shared" si="107"/>
        <v>0.29274209405250523</v>
      </c>
      <c r="O236" s="76">
        <f t="shared" si="107"/>
        <v>0.42284969140917422</v>
      </c>
      <c r="P236" s="76">
        <f t="shared" si="107"/>
        <v>0.30900554372208883</v>
      </c>
      <c r="Q236" s="76">
        <f t="shared" si="107"/>
        <v>0</v>
      </c>
      <c r="R236" s="76">
        <f t="shared" si="105"/>
        <v>5.6922073843542684E-2</v>
      </c>
      <c r="S236" s="76">
        <f t="shared" si="105"/>
        <v>0.81317248347918125</v>
      </c>
      <c r="T236" s="76">
        <f t="shared" si="105"/>
        <v>1.0571242285229357E-2</v>
      </c>
      <c r="U236" s="76">
        <f t="shared" si="105"/>
        <v>0</v>
      </c>
      <c r="V236" s="76">
        <f t="shared" si="105"/>
        <v>0.22866410235434576</v>
      </c>
      <c r="W236" s="76">
        <f t="shared" si="108"/>
        <v>0.5740997733363018</v>
      </c>
      <c r="X236" s="76">
        <f t="shared" si="105"/>
        <v>8.5383110765314033E-2</v>
      </c>
      <c r="Y236" s="76">
        <f t="shared" si="105"/>
        <v>0.10164656043489766</v>
      </c>
      <c r="Z236" s="76">
        <f t="shared" si="105"/>
        <v>0</v>
      </c>
      <c r="AA236" s="76">
        <f t="shared" si="105"/>
        <v>4.7164004041792509E-2</v>
      </c>
      <c r="AB236" s="76">
        <f t="shared" si="105"/>
        <v>0</v>
      </c>
      <c r="AC236" s="76">
        <f t="shared" si="113"/>
        <v>0</v>
      </c>
      <c r="AD236" s="76">
        <f t="shared" si="109"/>
        <v>0</v>
      </c>
      <c r="AE236" s="76">
        <f t="shared" si="113"/>
        <v>8.131724834791812E-2</v>
      </c>
      <c r="AF236" s="76">
        <f t="shared" si="113"/>
        <v>0</v>
      </c>
      <c r="AG236" s="76">
        <f t="shared" si="113"/>
        <v>0</v>
      </c>
      <c r="AH236" s="76">
        <f t="shared" si="113"/>
        <v>1.0083338795141847</v>
      </c>
      <c r="AI236" s="76">
        <f t="shared" si="113"/>
        <v>1.8540332623325328E-2</v>
      </c>
      <c r="AJ236" s="698">
        <f>AJ$30/1.98347/31</f>
        <v>0</v>
      </c>
      <c r="AK236" s="76">
        <f t="shared" si="111"/>
        <v>0</v>
      </c>
      <c r="AL236" s="76">
        <f t="shared" si="111"/>
        <v>8.131724834791812E-2</v>
      </c>
      <c r="AM236" s="76">
        <f t="shared" si="111"/>
        <v>3.2852168332558919E-2</v>
      </c>
      <c r="AN236" s="76">
        <f t="shared" si="111"/>
        <v>2.7647864438292165</v>
      </c>
      <c r="AO236" s="76">
        <f t="shared" si="111"/>
        <v>0</v>
      </c>
      <c r="AP236" s="76">
        <f t="shared" si="111"/>
        <v>0</v>
      </c>
      <c r="AQ236" s="698">
        <f t="shared" si="111"/>
        <v>0</v>
      </c>
      <c r="AR236" s="76">
        <f t="shared" si="111"/>
        <v>0.13075813534345232</v>
      </c>
      <c r="AS236" s="76">
        <f t="shared" si="111"/>
        <v>0</v>
      </c>
      <c r="AT236" s="76">
        <f t="shared" si="111"/>
        <v>7.0258102572601261E-2</v>
      </c>
      <c r="AU236" s="76">
        <f t="shared" si="111"/>
        <v>0</v>
      </c>
      <c r="AV236" s="76">
        <f t="shared" si="111"/>
        <v>8.131724834791812E-2</v>
      </c>
      <c r="AW236" s="76">
        <f t="shared" si="111"/>
        <v>0</v>
      </c>
      <c r="AX236" s="76">
        <f t="shared" si="111"/>
        <v>0</v>
      </c>
      <c r="AY236" s="76">
        <f t="shared" si="111"/>
        <v>0</v>
      </c>
      <c r="AZ236" s="76">
        <f t="shared" si="111"/>
        <v>0</v>
      </c>
      <c r="BA236" s="76">
        <f t="shared" si="112"/>
        <v>0</v>
      </c>
      <c r="BB236" s="76">
        <f t="shared" si="112"/>
        <v>9.1400587143059972E-2</v>
      </c>
    </row>
    <row r="237" spans="1:54">
      <c r="A237" s="102">
        <f t="shared" si="96"/>
        <v>43016</v>
      </c>
      <c r="B237" s="106">
        <f t="shared" si="82"/>
        <v>16.307800096832583</v>
      </c>
      <c r="C237" s="76">
        <f t="shared" si="105"/>
        <v>4.4887121088050798E-2</v>
      </c>
      <c r="D237" s="76">
        <f t="shared" si="105"/>
        <v>0.45537659074834147</v>
      </c>
      <c r="E237" s="76">
        <f t="shared" si="105"/>
        <v>0.45537659074834147</v>
      </c>
      <c r="F237" s="76">
        <f t="shared" si="106"/>
        <v>0.45537659074834147</v>
      </c>
      <c r="G237" s="76">
        <f t="shared" si="105"/>
        <v>0.45537659074834147</v>
      </c>
      <c r="H237" s="76">
        <f t="shared" si="105"/>
        <v>0.22768829537417073</v>
      </c>
      <c r="I237" s="76">
        <f t="shared" si="105"/>
        <v>0</v>
      </c>
      <c r="J237" s="76">
        <f t="shared" si="105"/>
        <v>1.6263449669583625</v>
      </c>
      <c r="K237" s="76">
        <f t="shared" si="105"/>
        <v>6.3264819214680305E-3</v>
      </c>
      <c r="L237" s="76">
        <f t="shared" si="105"/>
        <v>0</v>
      </c>
      <c r="M237" s="76">
        <f t="shared" si="105"/>
        <v>5.2779447943706348</v>
      </c>
      <c r="N237" s="76">
        <f t="shared" si="107"/>
        <v>0.29274209405250523</v>
      </c>
      <c r="O237" s="76">
        <f t="shared" si="107"/>
        <v>0.42284969140917422</v>
      </c>
      <c r="P237" s="76">
        <f t="shared" si="107"/>
        <v>0.30900554372208883</v>
      </c>
      <c r="Q237" s="76">
        <f t="shared" si="107"/>
        <v>0</v>
      </c>
      <c r="R237" s="76">
        <f t="shared" si="105"/>
        <v>5.6922073843542684E-2</v>
      </c>
      <c r="S237" s="76">
        <f t="shared" si="105"/>
        <v>0.81317248347918125</v>
      </c>
      <c r="T237" s="76">
        <f t="shared" si="105"/>
        <v>1.0571242285229357E-2</v>
      </c>
      <c r="U237" s="76">
        <f t="shared" si="105"/>
        <v>0</v>
      </c>
      <c r="V237" s="76">
        <f t="shared" si="105"/>
        <v>0.22866410235434576</v>
      </c>
      <c r="W237" s="76">
        <f t="shared" si="108"/>
        <v>0.5740997733363018</v>
      </c>
      <c r="X237" s="76">
        <f t="shared" si="105"/>
        <v>8.5383110765314033E-2</v>
      </c>
      <c r="Y237" s="76">
        <f t="shared" si="105"/>
        <v>0.10164656043489766</v>
      </c>
      <c r="Z237" s="76">
        <f t="shared" si="105"/>
        <v>0</v>
      </c>
      <c r="AA237" s="76">
        <f t="shared" si="105"/>
        <v>4.7164004041792509E-2</v>
      </c>
      <c r="AB237" s="76">
        <f t="shared" si="105"/>
        <v>0</v>
      </c>
      <c r="AC237" s="76">
        <f t="shared" si="113"/>
        <v>0</v>
      </c>
      <c r="AD237" s="76">
        <f t="shared" si="109"/>
        <v>0</v>
      </c>
      <c r="AE237" s="76">
        <f t="shared" si="113"/>
        <v>8.131724834791812E-2</v>
      </c>
      <c r="AF237" s="76">
        <f t="shared" si="113"/>
        <v>0</v>
      </c>
      <c r="AG237" s="76">
        <f t="shared" si="113"/>
        <v>0</v>
      </c>
      <c r="AH237" s="76">
        <f t="shared" si="113"/>
        <v>1.0083338795141847</v>
      </c>
      <c r="AI237" s="76">
        <f t="shared" si="113"/>
        <v>1.8540332623325328E-2</v>
      </c>
      <c r="AJ237" s="698">
        <f t="shared" si="113"/>
        <v>0</v>
      </c>
      <c r="AK237" s="76">
        <f t="shared" si="111"/>
        <v>0</v>
      </c>
      <c r="AL237" s="76">
        <f t="shared" si="111"/>
        <v>8.131724834791812E-2</v>
      </c>
      <c r="AM237" s="76">
        <f t="shared" si="111"/>
        <v>3.2852168332558919E-2</v>
      </c>
      <c r="AN237" s="76">
        <f t="shared" si="111"/>
        <v>2.7647864438292165</v>
      </c>
      <c r="AO237" s="76">
        <f t="shared" si="111"/>
        <v>0</v>
      </c>
      <c r="AP237" s="76">
        <f t="shared" si="111"/>
        <v>0</v>
      </c>
      <c r="AQ237" s="698">
        <f t="shared" si="111"/>
        <v>0</v>
      </c>
      <c r="AR237" s="76">
        <f t="shared" si="111"/>
        <v>0.13075813534345232</v>
      </c>
      <c r="AS237" s="76">
        <f t="shared" si="111"/>
        <v>0</v>
      </c>
      <c r="AT237" s="76">
        <f t="shared" si="111"/>
        <v>7.0258102572601261E-2</v>
      </c>
      <c r="AU237" s="76">
        <f t="shared" si="111"/>
        <v>0</v>
      </c>
      <c r="AV237" s="76">
        <f t="shared" si="111"/>
        <v>8.131724834791812E-2</v>
      </c>
      <c r="AW237" s="76">
        <f t="shared" si="111"/>
        <v>0</v>
      </c>
      <c r="AX237" s="76">
        <f t="shared" si="111"/>
        <v>0</v>
      </c>
      <c r="AY237" s="76">
        <f t="shared" si="111"/>
        <v>0</v>
      </c>
      <c r="AZ237" s="76">
        <f t="shared" si="111"/>
        <v>0</v>
      </c>
      <c r="BA237" s="76">
        <f t="shared" si="112"/>
        <v>0</v>
      </c>
      <c r="BB237" s="76">
        <f t="shared" si="112"/>
        <v>9.1400587143059972E-2</v>
      </c>
    </row>
    <row r="238" spans="1:54">
      <c r="A238" s="102">
        <f t="shared" si="96"/>
        <v>43017</v>
      </c>
      <c r="B238" s="106">
        <f t="shared" si="82"/>
        <v>16.307800096832583</v>
      </c>
      <c r="C238" s="76">
        <f t="shared" si="105"/>
        <v>4.4887121088050798E-2</v>
      </c>
      <c r="D238" s="76">
        <f t="shared" si="105"/>
        <v>0.45537659074834147</v>
      </c>
      <c r="E238" s="76">
        <f t="shared" si="105"/>
        <v>0.45537659074834147</v>
      </c>
      <c r="F238" s="76">
        <f t="shared" si="106"/>
        <v>0.45537659074834147</v>
      </c>
      <c r="G238" s="76">
        <f t="shared" si="105"/>
        <v>0.45537659074834147</v>
      </c>
      <c r="H238" s="76">
        <f t="shared" si="105"/>
        <v>0.22768829537417073</v>
      </c>
      <c r="I238" s="76">
        <f t="shared" si="105"/>
        <v>0</v>
      </c>
      <c r="J238" s="76">
        <f t="shared" si="105"/>
        <v>1.6263449669583625</v>
      </c>
      <c r="K238" s="76">
        <f t="shared" si="105"/>
        <v>6.3264819214680305E-3</v>
      </c>
      <c r="L238" s="76">
        <f t="shared" si="105"/>
        <v>0</v>
      </c>
      <c r="M238" s="76">
        <f t="shared" si="105"/>
        <v>5.2779447943706348</v>
      </c>
      <c r="N238" s="76">
        <f t="shared" si="107"/>
        <v>0.29274209405250523</v>
      </c>
      <c r="O238" s="76">
        <f t="shared" si="107"/>
        <v>0.42284969140917422</v>
      </c>
      <c r="P238" s="76">
        <f t="shared" si="107"/>
        <v>0.30900554372208883</v>
      </c>
      <c r="Q238" s="76">
        <f t="shared" si="107"/>
        <v>0</v>
      </c>
      <c r="R238" s="76">
        <f t="shared" si="105"/>
        <v>5.6922073843542684E-2</v>
      </c>
      <c r="S238" s="76">
        <f t="shared" si="105"/>
        <v>0.81317248347918125</v>
      </c>
      <c r="T238" s="76">
        <f t="shared" si="105"/>
        <v>1.0571242285229357E-2</v>
      </c>
      <c r="U238" s="76">
        <f t="shared" si="105"/>
        <v>0</v>
      </c>
      <c r="V238" s="76">
        <f t="shared" si="105"/>
        <v>0.22866410235434576</v>
      </c>
      <c r="W238" s="76">
        <f t="shared" si="108"/>
        <v>0.5740997733363018</v>
      </c>
      <c r="X238" s="76">
        <f t="shared" si="105"/>
        <v>8.5383110765314033E-2</v>
      </c>
      <c r="Y238" s="76">
        <f t="shared" si="105"/>
        <v>0.10164656043489766</v>
      </c>
      <c r="Z238" s="76">
        <f t="shared" si="105"/>
        <v>0</v>
      </c>
      <c r="AA238" s="76">
        <f t="shared" si="105"/>
        <v>4.7164004041792509E-2</v>
      </c>
      <c r="AB238" s="76">
        <f t="shared" si="105"/>
        <v>0</v>
      </c>
      <c r="AC238" s="76">
        <f t="shared" si="113"/>
        <v>0</v>
      </c>
      <c r="AD238" s="76">
        <f t="shared" si="109"/>
        <v>0</v>
      </c>
      <c r="AE238" s="76">
        <f t="shared" si="113"/>
        <v>8.131724834791812E-2</v>
      </c>
      <c r="AF238" s="76">
        <f t="shared" si="113"/>
        <v>0</v>
      </c>
      <c r="AG238" s="76">
        <f t="shared" si="113"/>
        <v>0</v>
      </c>
      <c r="AH238" s="76">
        <f t="shared" si="113"/>
        <v>1.0083338795141847</v>
      </c>
      <c r="AI238" s="76">
        <f t="shared" si="113"/>
        <v>1.8540332623325328E-2</v>
      </c>
      <c r="AJ238" s="698">
        <f t="shared" si="113"/>
        <v>0</v>
      </c>
      <c r="AK238" s="76">
        <f t="shared" si="111"/>
        <v>0</v>
      </c>
      <c r="AL238" s="76">
        <f t="shared" si="111"/>
        <v>8.131724834791812E-2</v>
      </c>
      <c r="AM238" s="76">
        <f t="shared" si="111"/>
        <v>3.2852168332558919E-2</v>
      </c>
      <c r="AN238" s="76">
        <f t="shared" si="111"/>
        <v>2.7647864438292165</v>
      </c>
      <c r="AO238" s="76">
        <f t="shared" si="111"/>
        <v>0</v>
      </c>
      <c r="AP238" s="76">
        <f t="shared" si="111"/>
        <v>0</v>
      </c>
      <c r="AQ238" s="698">
        <f t="shared" si="111"/>
        <v>0</v>
      </c>
      <c r="AR238" s="76">
        <f t="shared" si="111"/>
        <v>0.13075813534345232</v>
      </c>
      <c r="AS238" s="76">
        <f t="shared" si="111"/>
        <v>0</v>
      </c>
      <c r="AT238" s="76">
        <f t="shared" si="111"/>
        <v>7.0258102572601261E-2</v>
      </c>
      <c r="AU238" s="76">
        <f t="shared" si="111"/>
        <v>0</v>
      </c>
      <c r="AV238" s="76">
        <f t="shared" si="111"/>
        <v>8.131724834791812E-2</v>
      </c>
      <c r="AW238" s="76">
        <f t="shared" si="111"/>
        <v>0</v>
      </c>
      <c r="AX238" s="76">
        <f t="shared" si="111"/>
        <v>0</v>
      </c>
      <c r="AY238" s="76">
        <f t="shared" si="111"/>
        <v>0</v>
      </c>
      <c r="AZ238" s="76">
        <f t="shared" si="111"/>
        <v>0</v>
      </c>
      <c r="BA238" s="76">
        <f t="shared" si="112"/>
        <v>0</v>
      </c>
      <c r="BB238" s="76">
        <f t="shared" si="112"/>
        <v>9.1400587143059972E-2</v>
      </c>
    </row>
    <row r="239" spans="1:54">
      <c r="A239" s="102">
        <f t="shared" si="96"/>
        <v>43018</v>
      </c>
      <c r="B239" s="106">
        <f t="shared" si="82"/>
        <v>16.307800096832583</v>
      </c>
      <c r="C239" s="76">
        <f t="shared" si="105"/>
        <v>4.4887121088050798E-2</v>
      </c>
      <c r="D239" s="76">
        <f t="shared" si="105"/>
        <v>0.45537659074834147</v>
      </c>
      <c r="E239" s="76">
        <f t="shared" si="105"/>
        <v>0.45537659074834147</v>
      </c>
      <c r="F239" s="76">
        <f t="shared" si="106"/>
        <v>0.45537659074834147</v>
      </c>
      <c r="G239" s="76">
        <f t="shared" si="105"/>
        <v>0.45537659074834147</v>
      </c>
      <c r="H239" s="76">
        <f t="shared" si="105"/>
        <v>0.22768829537417073</v>
      </c>
      <c r="I239" s="76">
        <f t="shared" si="105"/>
        <v>0</v>
      </c>
      <c r="J239" s="76">
        <f t="shared" si="105"/>
        <v>1.6263449669583625</v>
      </c>
      <c r="K239" s="76">
        <f t="shared" si="105"/>
        <v>6.3264819214680305E-3</v>
      </c>
      <c r="L239" s="76">
        <f t="shared" si="105"/>
        <v>0</v>
      </c>
      <c r="M239" s="76">
        <f t="shared" si="105"/>
        <v>5.2779447943706348</v>
      </c>
      <c r="N239" s="76">
        <f t="shared" si="107"/>
        <v>0.29274209405250523</v>
      </c>
      <c r="O239" s="76">
        <f t="shared" si="107"/>
        <v>0.42284969140917422</v>
      </c>
      <c r="P239" s="76">
        <f t="shared" si="107"/>
        <v>0.30900554372208883</v>
      </c>
      <c r="Q239" s="76">
        <f t="shared" si="107"/>
        <v>0</v>
      </c>
      <c r="R239" s="76">
        <f t="shared" si="105"/>
        <v>5.6922073843542684E-2</v>
      </c>
      <c r="S239" s="76">
        <f t="shared" si="105"/>
        <v>0.81317248347918125</v>
      </c>
      <c r="T239" s="76">
        <f t="shared" si="105"/>
        <v>1.0571242285229357E-2</v>
      </c>
      <c r="U239" s="76">
        <f t="shared" si="105"/>
        <v>0</v>
      </c>
      <c r="V239" s="76">
        <f t="shared" si="105"/>
        <v>0.22866410235434576</v>
      </c>
      <c r="W239" s="76">
        <f t="shared" si="108"/>
        <v>0.5740997733363018</v>
      </c>
      <c r="X239" s="76">
        <f t="shared" si="105"/>
        <v>8.5383110765314033E-2</v>
      </c>
      <c r="Y239" s="76">
        <f t="shared" si="105"/>
        <v>0.10164656043489766</v>
      </c>
      <c r="Z239" s="76">
        <f t="shared" si="105"/>
        <v>0</v>
      </c>
      <c r="AA239" s="76">
        <f t="shared" si="105"/>
        <v>4.7164004041792509E-2</v>
      </c>
      <c r="AB239" s="76">
        <f t="shared" si="105"/>
        <v>0</v>
      </c>
      <c r="AC239" s="76">
        <f t="shared" si="113"/>
        <v>0</v>
      </c>
      <c r="AD239" s="76">
        <f t="shared" si="109"/>
        <v>0</v>
      </c>
      <c r="AE239" s="76">
        <f t="shared" si="113"/>
        <v>8.131724834791812E-2</v>
      </c>
      <c r="AF239" s="76">
        <f t="shared" si="113"/>
        <v>0</v>
      </c>
      <c r="AG239" s="76">
        <f t="shared" si="113"/>
        <v>0</v>
      </c>
      <c r="AH239" s="76">
        <f t="shared" si="113"/>
        <v>1.0083338795141847</v>
      </c>
      <c r="AI239" s="76">
        <f t="shared" si="113"/>
        <v>1.8540332623325328E-2</v>
      </c>
      <c r="AJ239" s="698">
        <f t="shared" si="113"/>
        <v>0</v>
      </c>
      <c r="AK239" s="76">
        <f t="shared" si="111"/>
        <v>0</v>
      </c>
      <c r="AL239" s="76">
        <f t="shared" si="111"/>
        <v>8.131724834791812E-2</v>
      </c>
      <c r="AM239" s="76">
        <f t="shared" si="111"/>
        <v>3.2852168332558919E-2</v>
      </c>
      <c r="AN239" s="76">
        <f t="shared" si="111"/>
        <v>2.7647864438292165</v>
      </c>
      <c r="AO239" s="76">
        <f t="shared" si="111"/>
        <v>0</v>
      </c>
      <c r="AP239" s="76">
        <f t="shared" si="111"/>
        <v>0</v>
      </c>
      <c r="AQ239" s="698">
        <f t="shared" si="111"/>
        <v>0</v>
      </c>
      <c r="AR239" s="76">
        <f t="shared" si="111"/>
        <v>0.13075813534345232</v>
      </c>
      <c r="AS239" s="76">
        <f t="shared" si="111"/>
        <v>0</v>
      </c>
      <c r="AT239" s="76">
        <f t="shared" si="111"/>
        <v>7.0258102572601261E-2</v>
      </c>
      <c r="AU239" s="76">
        <f t="shared" si="111"/>
        <v>0</v>
      </c>
      <c r="AV239" s="76">
        <f t="shared" si="111"/>
        <v>8.131724834791812E-2</v>
      </c>
      <c r="AW239" s="76">
        <f t="shared" si="111"/>
        <v>0</v>
      </c>
      <c r="AX239" s="76">
        <f t="shared" si="111"/>
        <v>0</v>
      </c>
      <c r="AY239" s="76">
        <f t="shared" si="111"/>
        <v>0</v>
      </c>
      <c r="AZ239" s="76">
        <f t="shared" si="111"/>
        <v>0</v>
      </c>
      <c r="BA239" s="76">
        <f t="shared" si="112"/>
        <v>0</v>
      </c>
      <c r="BB239" s="76">
        <f t="shared" si="112"/>
        <v>9.1400587143059972E-2</v>
      </c>
    </row>
    <row r="240" spans="1:54">
      <c r="A240" s="102">
        <f t="shared" si="96"/>
        <v>43019</v>
      </c>
      <c r="B240" s="106">
        <f t="shared" ref="B240:B303" si="114">SUM(C240:BB240)</f>
        <v>16.307800096832583</v>
      </c>
      <c r="C240" s="76">
        <f t="shared" si="105"/>
        <v>4.4887121088050798E-2</v>
      </c>
      <c r="D240" s="76">
        <f t="shared" si="105"/>
        <v>0.45537659074834147</v>
      </c>
      <c r="E240" s="76">
        <f t="shared" si="105"/>
        <v>0.45537659074834147</v>
      </c>
      <c r="F240" s="76">
        <f t="shared" si="106"/>
        <v>0.45537659074834147</v>
      </c>
      <c r="G240" s="76">
        <f t="shared" si="105"/>
        <v>0.45537659074834147</v>
      </c>
      <c r="H240" s="76">
        <f t="shared" si="105"/>
        <v>0.22768829537417073</v>
      </c>
      <c r="I240" s="76">
        <f t="shared" si="105"/>
        <v>0</v>
      </c>
      <c r="J240" s="76">
        <f t="shared" si="105"/>
        <v>1.6263449669583625</v>
      </c>
      <c r="K240" s="76">
        <f t="shared" si="105"/>
        <v>6.3264819214680305E-3</v>
      </c>
      <c r="L240" s="76">
        <f t="shared" si="105"/>
        <v>0</v>
      </c>
      <c r="M240" s="76">
        <f t="shared" si="105"/>
        <v>5.2779447943706348</v>
      </c>
      <c r="N240" s="76">
        <f t="shared" si="107"/>
        <v>0.29274209405250523</v>
      </c>
      <c r="O240" s="76">
        <f t="shared" si="107"/>
        <v>0.42284969140917422</v>
      </c>
      <c r="P240" s="76">
        <f t="shared" si="107"/>
        <v>0.30900554372208883</v>
      </c>
      <c r="Q240" s="76">
        <f t="shared" si="107"/>
        <v>0</v>
      </c>
      <c r="R240" s="76">
        <f t="shared" si="105"/>
        <v>5.6922073843542684E-2</v>
      </c>
      <c r="S240" s="76">
        <f t="shared" si="105"/>
        <v>0.81317248347918125</v>
      </c>
      <c r="T240" s="76">
        <f t="shared" si="105"/>
        <v>1.0571242285229357E-2</v>
      </c>
      <c r="U240" s="76">
        <f t="shared" si="105"/>
        <v>0</v>
      </c>
      <c r="V240" s="76">
        <f t="shared" si="105"/>
        <v>0.22866410235434576</v>
      </c>
      <c r="W240" s="76">
        <f t="shared" si="108"/>
        <v>0.5740997733363018</v>
      </c>
      <c r="X240" s="76">
        <f t="shared" si="105"/>
        <v>8.5383110765314033E-2</v>
      </c>
      <c r="Y240" s="76">
        <f t="shared" si="105"/>
        <v>0.10164656043489766</v>
      </c>
      <c r="Z240" s="76">
        <f t="shared" si="105"/>
        <v>0</v>
      </c>
      <c r="AA240" s="76">
        <f t="shared" si="105"/>
        <v>4.7164004041792509E-2</v>
      </c>
      <c r="AB240" s="76">
        <f t="shared" si="105"/>
        <v>0</v>
      </c>
      <c r="AC240" s="76">
        <f t="shared" si="113"/>
        <v>0</v>
      </c>
      <c r="AD240" s="76">
        <f t="shared" si="109"/>
        <v>0</v>
      </c>
      <c r="AE240" s="76">
        <f t="shared" si="113"/>
        <v>8.131724834791812E-2</v>
      </c>
      <c r="AF240" s="76">
        <f t="shared" si="113"/>
        <v>0</v>
      </c>
      <c r="AG240" s="76">
        <f t="shared" si="113"/>
        <v>0</v>
      </c>
      <c r="AH240" s="76">
        <f t="shared" si="113"/>
        <v>1.0083338795141847</v>
      </c>
      <c r="AI240" s="76">
        <f t="shared" si="113"/>
        <v>1.8540332623325328E-2</v>
      </c>
      <c r="AJ240" s="698">
        <f t="shared" si="113"/>
        <v>0</v>
      </c>
      <c r="AK240" s="76">
        <f t="shared" si="111"/>
        <v>0</v>
      </c>
      <c r="AL240" s="76">
        <f t="shared" si="111"/>
        <v>8.131724834791812E-2</v>
      </c>
      <c r="AM240" s="76">
        <f t="shared" si="111"/>
        <v>3.2852168332558919E-2</v>
      </c>
      <c r="AN240" s="76">
        <f t="shared" si="111"/>
        <v>2.7647864438292165</v>
      </c>
      <c r="AO240" s="76">
        <f t="shared" si="111"/>
        <v>0</v>
      </c>
      <c r="AP240" s="76">
        <f t="shared" si="111"/>
        <v>0</v>
      </c>
      <c r="AQ240" s="698">
        <f t="shared" si="111"/>
        <v>0</v>
      </c>
      <c r="AR240" s="76">
        <f t="shared" si="111"/>
        <v>0.13075813534345232</v>
      </c>
      <c r="AS240" s="76">
        <f t="shared" si="111"/>
        <v>0</v>
      </c>
      <c r="AT240" s="76">
        <f t="shared" si="111"/>
        <v>7.0258102572601261E-2</v>
      </c>
      <c r="AU240" s="76">
        <f t="shared" si="111"/>
        <v>0</v>
      </c>
      <c r="AV240" s="76">
        <f t="shared" si="111"/>
        <v>8.131724834791812E-2</v>
      </c>
      <c r="AW240" s="76">
        <f t="shared" si="111"/>
        <v>0</v>
      </c>
      <c r="AX240" s="76">
        <f t="shared" si="111"/>
        <v>0</v>
      </c>
      <c r="AY240" s="76">
        <f t="shared" si="111"/>
        <v>0</v>
      </c>
      <c r="AZ240" s="76">
        <f t="shared" si="111"/>
        <v>0</v>
      </c>
      <c r="BA240" s="76">
        <f t="shared" si="112"/>
        <v>0</v>
      </c>
      <c r="BB240" s="76">
        <f t="shared" si="112"/>
        <v>9.1400587143059972E-2</v>
      </c>
    </row>
    <row r="241" spans="1:54">
      <c r="A241" s="102">
        <f t="shared" si="96"/>
        <v>43020</v>
      </c>
      <c r="B241" s="106">
        <f t="shared" si="114"/>
        <v>16.307800096832583</v>
      </c>
      <c r="C241" s="76">
        <f t="shared" si="105"/>
        <v>4.4887121088050798E-2</v>
      </c>
      <c r="D241" s="76">
        <f t="shared" si="105"/>
        <v>0.45537659074834147</v>
      </c>
      <c r="E241" s="76">
        <f t="shared" si="105"/>
        <v>0.45537659074834147</v>
      </c>
      <c r="F241" s="76">
        <f t="shared" si="106"/>
        <v>0.45537659074834147</v>
      </c>
      <c r="G241" s="76">
        <f t="shared" si="105"/>
        <v>0.45537659074834147</v>
      </c>
      <c r="H241" s="76">
        <f t="shared" si="105"/>
        <v>0.22768829537417073</v>
      </c>
      <c r="I241" s="76">
        <f t="shared" si="105"/>
        <v>0</v>
      </c>
      <c r="J241" s="76">
        <f t="shared" si="105"/>
        <v>1.6263449669583625</v>
      </c>
      <c r="K241" s="76">
        <f t="shared" si="105"/>
        <v>6.3264819214680305E-3</v>
      </c>
      <c r="L241" s="76">
        <f t="shared" si="105"/>
        <v>0</v>
      </c>
      <c r="M241" s="76">
        <f t="shared" si="105"/>
        <v>5.2779447943706348</v>
      </c>
      <c r="N241" s="76">
        <f t="shared" si="107"/>
        <v>0.29274209405250523</v>
      </c>
      <c r="O241" s="76">
        <f t="shared" si="107"/>
        <v>0.42284969140917422</v>
      </c>
      <c r="P241" s="76">
        <f t="shared" si="107"/>
        <v>0.30900554372208883</v>
      </c>
      <c r="Q241" s="76">
        <f t="shared" si="107"/>
        <v>0</v>
      </c>
      <c r="R241" s="76">
        <f t="shared" si="105"/>
        <v>5.6922073843542684E-2</v>
      </c>
      <c r="S241" s="76">
        <f t="shared" si="105"/>
        <v>0.81317248347918125</v>
      </c>
      <c r="T241" s="76">
        <f t="shared" si="105"/>
        <v>1.0571242285229357E-2</v>
      </c>
      <c r="U241" s="76">
        <f t="shared" si="105"/>
        <v>0</v>
      </c>
      <c r="V241" s="76">
        <f t="shared" si="105"/>
        <v>0.22866410235434576</v>
      </c>
      <c r="W241" s="76">
        <f t="shared" si="108"/>
        <v>0.5740997733363018</v>
      </c>
      <c r="X241" s="76">
        <f t="shared" si="105"/>
        <v>8.5383110765314033E-2</v>
      </c>
      <c r="Y241" s="76">
        <f t="shared" si="105"/>
        <v>0.10164656043489766</v>
      </c>
      <c r="Z241" s="76">
        <f t="shared" si="105"/>
        <v>0</v>
      </c>
      <c r="AA241" s="76">
        <f t="shared" si="105"/>
        <v>4.7164004041792509E-2</v>
      </c>
      <c r="AB241" s="76">
        <f t="shared" si="105"/>
        <v>0</v>
      </c>
      <c r="AC241" s="76">
        <f t="shared" si="113"/>
        <v>0</v>
      </c>
      <c r="AD241" s="76">
        <f t="shared" si="109"/>
        <v>0</v>
      </c>
      <c r="AE241" s="76">
        <f t="shared" si="113"/>
        <v>8.131724834791812E-2</v>
      </c>
      <c r="AF241" s="76">
        <f t="shared" si="113"/>
        <v>0</v>
      </c>
      <c r="AG241" s="76">
        <f t="shared" si="113"/>
        <v>0</v>
      </c>
      <c r="AH241" s="76">
        <f t="shared" si="113"/>
        <v>1.0083338795141847</v>
      </c>
      <c r="AI241" s="76">
        <f t="shared" si="113"/>
        <v>1.8540332623325328E-2</v>
      </c>
      <c r="AJ241" s="698">
        <f t="shared" si="113"/>
        <v>0</v>
      </c>
      <c r="AK241" s="76">
        <f t="shared" si="111"/>
        <v>0</v>
      </c>
      <c r="AL241" s="76">
        <f t="shared" si="111"/>
        <v>8.131724834791812E-2</v>
      </c>
      <c r="AM241" s="76">
        <f t="shared" si="111"/>
        <v>3.2852168332558919E-2</v>
      </c>
      <c r="AN241" s="76">
        <f t="shared" si="111"/>
        <v>2.7647864438292165</v>
      </c>
      <c r="AO241" s="76">
        <f t="shared" si="111"/>
        <v>0</v>
      </c>
      <c r="AP241" s="76">
        <f t="shared" si="111"/>
        <v>0</v>
      </c>
      <c r="AQ241" s="698">
        <f t="shared" si="111"/>
        <v>0</v>
      </c>
      <c r="AR241" s="76">
        <f t="shared" si="111"/>
        <v>0.13075813534345232</v>
      </c>
      <c r="AS241" s="76">
        <f t="shared" si="111"/>
        <v>0</v>
      </c>
      <c r="AT241" s="76">
        <f t="shared" si="111"/>
        <v>7.0258102572601261E-2</v>
      </c>
      <c r="AU241" s="76">
        <f t="shared" si="111"/>
        <v>0</v>
      </c>
      <c r="AV241" s="76">
        <f t="shared" si="111"/>
        <v>8.131724834791812E-2</v>
      </c>
      <c r="AW241" s="76">
        <f t="shared" si="111"/>
        <v>0</v>
      </c>
      <c r="AX241" s="76">
        <f t="shared" si="111"/>
        <v>0</v>
      </c>
      <c r="AY241" s="76">
        <f t="shared" si="111"/>
        <v>0</v>
      </c>
      <c r="AZ241" s="76">
        <f t="shared" si="111"/>
        <v>0</v>
      </c>
      <c r="BA241" s="76">
        <f t="shared" si="112"/>
        <v>0</v>
      </c>
      <c r="BB241" s="76">
        <f t="shared" si="112"/>
        <v>9.1400587143059972E-2</v>
      </c>
    </row>
    <row r="242" spans="1:54">
      <c r="A242" s="102">
        <f t="shared" si="96"/>
        <v>43021</v>
      </c>
      <c r="B242" s="106">
        <f t="shared" si="114"/>
        <v>16.307800096832583</v>
      </c>
      <c r="C242" s="76">
        <f t="shared" si="105"/>
        <v>4.4887121088050798E-2</v>
      </c>
      <c r="D242" s="76">
        <f t="shared" si="105"/>
        <v>0.45537659074834147</v>
      </c>
      <c r="E242" s="76">
        <f t="shared" si="105"/>
        <v>0.45537659074834147</v>
      </c>
      <c r="F242" s="76">
        <f t="shared" si="106"/>
        <v>0.45537659074834147</v>
      </c>
      <c r="G242" s="76">
        <f t="shared" si="105"/>
        <v>0.45537659074834147</v>
      </c>
      <c r="H242" s="76">
        <f t="shared" si="105"/>
        <v>0.22768829537417073</v>
      </c>
      <c r="I242" s="76">
        <f t="shared" si="105"/>
        <v>0</v>
      </c>
      <c r="J242" s="76">
        <f t="shared" si="105"/>
        <v>1.6263449669583625</v>
      </c>
      <c r="K242" s="76">
        <f t="shared" si="105"/>
        <v>6.3264819214680305E-3</v>
      </c>
      <c r="L242" s="76">
        <f t="shared" si="105"/>
        <v>0</v>
      </c>
      <c r="M242" s="76">
        <f t="shared" si="105"/>
        <v>5.2779447943706348</v>
      </c>
      <c r="N242" s="76">
        <f t="shared" si="107"/>
        <v>0.29274209405250523</v>
      </c>
      <c r="O242" s="76">
        <f t="shared" si="107"/>
        <v>0.42284969140917422</v>
      </c>
      <c r="P242" s="76">
        <f t="shared" si="107"/>
        <v>0.30900554372208883</v>
      </c>
      <c r="Q242" s="76">
        <f t="shared" si="107"/>
        <v>0</v>
      </c>
      <c r="R242" s="76">
        <f t="shared" si="105"/>
        <v>5.6922073843542684E-2</v>
      </c>
      <c r="S242" s="76">
        <f t="shared" si="105"/>
        <v>0.81317248347918125</v>
      </c>
      <c r="T242" s="76">
        <f t="shared" si="105"/>
        <v>1.0571242285229357E-2</v>
      </c>
      <c r="U242" s="76">
        <f t="shared" si="105"/>
        <v>0</v>
      </c>
      <c r="V242" s="76">
        <f t="shared" ref="C242:AB255" si="115">V$30/1.98347/31</f>
        <v>0.22866410235434576</v>
      </c>
      <c r="W242" s="76">
        <f t="shared" si="108"/>
        <v>0.5740997733363018</v>
      </c>
      <c r="X242" s="76">
        <f t="shared" si="115"/>
        <v>8.5383110765314033E-2</v>
      </c>
      <c r="Y242" s="76">
        <f t="shared" si="115"/>
        <v>0.10164656043489766</v>
      </c>
      <c r="Z242" s="76">
        <f t="shared" si="115"/>
        <v>0</v>
      </c>
      <c r="AA242" s="76">
        <f t="shared" si="115"/>
        <v>4.7164004041792509E-2</v>
      </c>
      <c r="AB242" s="76">
        <f t="shared" si="115"/>
        <v>0</v>
      </c>
      <c r="AC242" s="76">
        <f t="shared" si="113"/>
        <v>0</v>
      </c>
      <c r="AD242" s="76">
        <f t="shared" si="109"/>
        <v>0</v>
      </c>
      <c r="AE242" s="76">
        <f t="shared" si="113"/>
        <v>8.131724834791812E-2</v>
      </c>
      <c r="AF242" s="76">
        <f t="shared" si="113"/>
        <v>0</v>
      </c>
      <c r="AG242" s="76">
        <f t="shared" si="113"/>
        <v>0</v>
      </c>
      <c r="AH242" s="76">
        <f t="shared" si="113"/>
        <v>1.0083338795141847</v>
      </c>
      <c r="AI242" s="76">
        <f t="shared" si="113"/>
        <v>1.8540332623325328E-2</v>
      </c>
      <c r="AJ242" s="698">
        <f t="shared" si="113"/>
        <v>0</v>
      </c>
      <c r="AK242" s="76">
        <f t="shared" si="111"/>
        <v>0</v>
      </c>
      <c r="AL242" s="76">
        <f t="shared" si="111"/>
        <v>8.131724834791812E-2</v>
      </c>
      <c r="AM242" s="76">
        <f t="shared" si="111"/>
        <v>3.2852168332558919E-2</v>
      </c>
      <c r="AN242" s="76">
        <f t="shared" si="111"/>
        <v>2.7647864438292165</v>
      </c>
      <c r="AO242" s="76">
        <f t="shared" si="111"/>
        <v>0</v>
      </c>
      <c r="AP242" s="76">
        <f t="shared" si="111"/>
        <v>0</v>
      </c>
      <c r="AQ242" s="698">
        <f t="shared" si="111"/>
        <v>0</v>
      </c>
      <c r="AR242" s="76">
        <f t="shared" si="111"/>
        <v>0.13075813534345232</v>
      </c>
      <c r="AS242" s="76">
        <f t="shared" si="111"/>
        <v>0</v>
      </c>
      <c r="AT242" s="76">
        <f t="shared" si="111"/>
        <v>7.0258102572601261E-2</v>
      </c>
      <c r="AU242" s="76">
        <f t="shared" si="111"/>
        <v>0</v>
      </c>
      <c r="AV242" s="76">
        <f t="shared" si="111"/>
        <v>8.131724834791812E-2</v>
      </c>
      <c r="AW242" s="76">
        <f t="shared" si="111"/>
        <v>0</v>
      </c>
      <c r="AX242" s="76">
        <f t="shared" si="111"/>
        <v>0</v>
      </c>
      <c r="AY242" s="76">
        <f t="shared" si="111"/>
        <v>0</v>
      </c>
      <c r="AZ242" s="76">
        <f t="shared" si="111"/>
        <v>0</v>
      </c>
      <c r="BA242" s="76">
        <f t="shared" si="112"/>
        <v>0</v>
      </c>
      <c r="BB242" s="76">
        <f t="shared" si="112"/>
        <v>9.1400587143059972E-2</v>
      </c>
    </row>
    <row r="243" spans="1:54">
      <c r="A243" s="102">
        <f t="shared" si="96"/>
        <v>43022</v>
      </c>
      <c r="B243" s="106">
        <f t="shared" si="114"/>
        <v>16.307800096832583</v>
      </c>
      <c r="C243" s="76">
        <f t="shared" si="115"/>
        <v>4.4887121088050798E-2</v>
      </c>
      <c r="D243" s="76">
        <f t="shared" si="115"/>
        <v>0.45537659074834147</v>
      </c>
      <c r="E243" s="76">
        <f t="shared" si="115"/>
        <v>0.45537659074834147</v>
      </c>
      <c r="F243" s="76">
        <f t="shared" si="106"/>
        <v>0.45537659074834147</v>
      </c>
      <c r="G243" s="76">
        <f t="shared" si="115"/>
        <v>0.45537659074834147</v>
      </c>
      <c r="H243" s="76">
        <f t="shared" si="115"/>
        <v>0.22768829537417073</v>
      </c>
      <c r="I243" s="76">
        <f t="shared" si="115"/>
        <v>0</v>
      </c>
      <c r="J243" s="76">
        <f t="shared" si="115"/>
        <v>1.6263449669583625</v>
      </c>
      <c r="K243" s="76">
        <f t="shared" si="115"/>
        <v>6.3264819214680305E-3</v>
      </c>
      <c r="L243" s="76">
        <f t="shared" si="115"/>
        <v>0</v>
      </c>
      <c r="M243" s="76">
        <f t="shared" si="115"/>
        <v>5.2779447943706348</v>
      </c>
      <c r="N243" s="76">
        <f t="shared" si="107"/>
        <v>0.29274209405250523</v>
      </c>
      <c r="O243" s="76">
        <f t="shared" si="107"/>
        <v>0.42284969140917422</v>
      </c>
      <c r="P243" s="76">
        <f t="shared" si="107"/>
        <v>0.30900554372208883</v>
      </c>
      <c r="Q243" s="76">
        <f t="shared" si="107"/>
        <v>0</v>
      </c>
      <c r="R243" s="76">
        <f t="shared" si="115"/>
        <v>5.6922073843542684E-2</v>
      </c>
      <c r="S243" s="76">
        <f t="shared" si="115"/>
        <v>0.81317248347918125</v>
      </c>
      <c r="T243" s="76">
        <f t="shared" si="115"/>
        <v>1.0571242285229357E-2</v>
      </c>
      <c r="U243" s="76">
        <f t="shared" si="115"/>
        <v>0</v>
      </c>
      <c r="V243" s="76">
        <f t="shared" si="115"/>
        <v>0.22866410235434576</v>
      </c>
      <c r="W243" s="76">
        <f t="shared" si="108"/>
        <v>0.5740997733363018</v>
      </c>
      <c r="X243" s="76">
        <f t="shared" si="115"/>
        <v>8.5383110765314033E-2</v>
      </c>
      <c r="Y243" s="76">
        <f t="shared" si="115"/>
        <v>0.10164656043489766</v>
      </c>
      <c r="Z243" s="76">
        <f t="shared" si="115"/>
        <v>0</v>
      </c>
      <c r="AA243" s="76">
        <f t="shared" si="115"/>
        <v>4.7164004041792509E-2</v>
      </c>
      <c r="AB243" s="76">
        <f t="shared" si="115"/>
        <v>0</v>
      </c>
      <c r="AC243" s="76">
        <f t="shared" si="113"/>
        <v>0</v>
      </c>
      <c r="AD243" s="76">
        <f t="shared" si="109"/>
        <v>0</v>
      </c>
      <c r="AE243" s="76">
        <f t="shared" si="113"/>
        <v>8.131724834791812E-2</v>
      </c>
      <c r="AF243" s="76">
        <f t="shared" si="113"/>
        <v>0</v>
      </c>
      <c r="AG243" s="76">
        <f t="shared" si="113"/>
        <v>0</v>
      </c>
      <c r="AH243" s="76">
        <f t="shared" si="113"/>
        <v>1.0083338795141847</v>
      </c>
      <c r="AI243" s="76">
        <f t="shared" si="113"/>
        <v>1.8540332623325328E-2</v>
      </c>
      <c r="AJ243" s="698">
        <f t="shared" si="113"/>
        <v>0</v>
      </c>
      <c r="AK243" s="76">
        <f t="shared" si="111"/>
        <v>0</v>
      </c>
      <c r="AL243" s="76">
        <f t="shared" si="111"/>
        <v>8.131724834791812E-2</v>
      </c>
      <c r="AM243" s="76">
        <f t="shared" si="111"/>
        <v>3.2852168332558919E-2</v>
      </c>
      <c r="AN243" s="76">
        <f t="shared" si="111"/>
        <v>2.7647864438292165</v>
      </c>
      <c r="AO243" s="76">
        <f t="shared" si="111"/>
        <v>0</v>
      </c>
      <c r="AP243" s="76">
        <f t="shared" si="111"/>
        <v>0</v>
      </c>
      <c r="AQ243" s="698">
        <f t="shared" si="111"/>
        <v>0</v>
      </c>
      <c r="AR243" s="76">
        <f t="shared" si="111"/>
        <v>0.13075813534345232</v>
      </c>
      <c r="AS243" s="76">
        <f t="shared" si="111"/>
        <v>0</v>
      </c>
      <c r="AT243" s="76">
        <f t="shared" si="111"/>
        <v>7.0258102572601261E-2</v>
      </c>
      <c r="AU243" s="76">
        <f t="shared" si="111"/>
        <v>0</v>
      </c>
      <c r="AV243" s="76">
        <f t="shared" si="111"/>
        <v>8.131724834791812E-2</v>
      </c>
      <c r="AW243" s="76">
        <f t="shared" si="111"/>
        <v>0</v>
      </c>
      <c r="AX243" s="76">
        <f t="shared" si="111"/>
        <v>0</v>
      </c>
      <c r="AY243" s="76">
        <f t="shared" si="111"/>
        <v>0</v>
      </c>
      <c r="AZ243" s="76">
        <f t="shared" si="111"/>
        <v>0</v>
      </c>
      <c r="BA243" s="76">
        <f t="shared" si="112"/>
        <v>0</v>
      </c>
      <c r="BB243" s="76">
        <f t="shared" si="112"/>
        <v>9.1400587143059972E-2</v>
      </c>
    </row>
    <row r="244" spans="1:54">
      <c r="A244" s="102">
        <f t="shared" si="96"/>
        <v>43023</v>
      </c>
      <c r="B244" s="106">
        <f t="shared" si="114"/>
        <v>16.307800096832583</v>
      </c>
      <c r="C244" s="76">
        <f t="shared" si="115"/>
        <v>4.4887121088050798E-2</v>
      </c>
      <c r="D244" s="76">
        <f t="shared" si="115"/>
        <v>0.45537659074834147</v>
      </c>
      <c r="E244" s="76">
        <f t="shared" si="115"/>
        <v>0.45537659074834147</v>
      </c>
      <c r="F244" s="76">
        <f t="shared" si="106"/>
        <v>0.45537659074834147</v>
      </c>
      <c r="G244" s="76">
        <f t="shared" si="115"/>
        <v>0.45537659074834147</v>
      </c>
      <c r="H244" s="76">
        <f t="shared" si="115"/>
        <v>0.22768829537417073</v>
      </c>
      <c r="I244" s="76">
        <f t="shared" si="115"/>
        <v>0</v>
      </c>
      <c r="J244" s="76">
        <f t="shared" si="115"/>
        <v>1.6263449669583625</v>
      </c>
      <c r="K244" s="76">
        <f t="shared" si="115"/>
        <v>6.3264819214680305E-3</v>
      </c>
      <c r="L244" s="76">
        <f t="shared" si="115"/>
        <v>0</v>
      </c>
      <c r="M244" s="76">
        <f t="shared" si="115"/>
        <v>5.2779447943706348</v>
      </c>
      <c r="N244" s="76">
        <f t="shared" si="107"/>
        <v>0.29274209405250523</v>
      </c>
      <c r="O244" s="76">
        <f t="shared" si="107"/>
        <v>0.42284969140917422</v>
      </c>
      <c r="P244" s="76">
        <f t="shared" si="107"/>
        <v>0.30900554372208883</v>
      </c>
      <c r="Q244" s="76">
        <f t="shared" si="107"/>
        <v>0</v>
      </c>
      <c r="R244" s="76">
        <f t="shared" si="115"/>
        <v>5.6922073843542684E-2</v>
      </c>
      <c r="S244" s="76">
        <f t="shared" si="115"/>
        <v>0.81317248347918125</v>
      </c>
      <c r="T244" s="76">
        <f t="shared" si="115"/>
        <v>1.0571242285229357E-2</v>
      </c>
      <c r="U244" s="76">
        <f t="shared" si="115"/>
        <v>0</v>
      </c>
      <c r="V244" s="76">
        <f t="shared" si="115"/>
        <v>0.22866410235434576</v>
      </c>
      <c r="W244" s="76">
        <f t="shared" si="108"/>
        <v>0.5740997733363018</v>
      </c>
      <c r="X244" s="76">
        <f t="shared" si="115"/>
        <v>8.5383110765314033E-2</v>
      </c>
      <c r="Y244" s="76">
        <f t="shared" si="115"/>
        <v>0.10164656043489766</v>
      </c>
      <c r="Z244" s="76">
        <f t="shared" si="115"/>
        <v>0</v>
      </c>
      <c r="AA244" s="76">
        <f t="shared" si="115"/>
        <v>4.7164004041792509E-2</v>
      </c>
      <c r="AB244" s="76">
        <f t="shared" si="115"/>
        <v>0</v>
      </c>
      <c r="AC244" s="76">
        <f t="shared" si="113"/>
        <v>0</v>
      </c>
      <c r="AD244" s="76">
        <f t="shared" si="109"/>
        <v>0</v>
      </c>
      <c r="AE244" s="76">
        <f t="shared" si="113"/>
        <v>8.131724834791812E-2</v>
      </c>
      <c r="AF244" s="76">
        <f t="shared" si="113"/>
        <v>0</v>
      </c>
      <c r="AG244" s="76">
        <f t="shared" si="113"/>
        <v>0</v>
      </c>
      <c r="AH244" s="76">
        <f t="shared" si="113"/>
        <v>1.0083338795141847</v>
      </c>
      <c r="AI244" s="76">
        <f t="shared" si="113"/>
        <v>1.8540332623325328E-2</v>
      </c>
      <c r="AJ244" s="698">
        <f t="shared" si="113"/>
        <v>0</v>
      </c>
      <c r="AK244" s="76">
        <f t="shared" si="111"/>
        <v>0</v>
      </c>
      <c r="AL244" s="76">
        <f t="shared" si="111"/>
        <v>8.131724834791812E-2</v>
      </c>
      <c r="AM244" s="76">
        <f t="shared" si="111"/>
        <v>3.2852168332558919E-2</v>
      </c>
      <c r="AN244" s="76">
        <f t="shared" si="111"/>
        <v>2.7647864438292165</v>
      </c>
      <c r="AO244" s="76">
        <f t="shared" si="111"/>
        <v>0</v>
      </c>
      <c r="AP244" s="76">
        <f t="shared" si="111"/>
        <v>0</v>
      </c>
      <c r="AQ244" s="698">
        <f t="shared" si="111"/>
        <v>0</v>
      </c>
      <c r="AR244" s="76">
        <f t="shared" si="111"/>
        <v>0.13075813534345232</v>
      </c>
      <c r="AS244" s="76">
        <f t="shared" si="111"/>
        <v>0</v>
      </c>
      <c r="AT244" s="76">
        <f t="shared" si="111"/>
        <v>7.0258102572601261E-2</v>
      </c>
      <c r="AU244" s="76">
        <f t="shared" si="111"/>
        <v>0</v>
      </c>
      <c r="AV244" s="76">
        <f t="shared" si="111"/>
        <v>8.131724834791812E-2</v>
      </c>
      <c r="AW244" s="76">
        <f t="shared" si="111"/>
        <v>0</v>
      </c>
      <c r="AX244" s="76">
        <f t="shared" si="111"/>
        <v>0</v>
      </c>
      <c r="AY244" s="76">
        <f t="shared" si="111"/>
        <v>0</v>
      </c>
      <c r="AZ244" s="76">
        <f t="shared" si="111"/>
        <v>0</v>
      </c>
      <c r="BA244" s="76">
        <f t="shared" si="112"/>
        <v>0</v>
      </c>
      <c r="BB244" s="76">
        <f t="shared" si="112"/>
        <v>9.1400587143059972E-2</v>
      </c>
    </row>
    <row r="245" spans="1:54">
      <c r="A245" s="102">
        <f t="shared" si="96"/>
        <v>43024</v>
      </c>
      <c r="B245" s="106">
        <f t="shared" si="114"/>
        <v>16.307800096832583</v>
      </c>
      <c r="C245" s="76">
        <f t="shared" si="115"/>
        <v>4.4887121088050798E-2</v>
      </c>
      <c r="D245" s="76">
        <f t="shared" si="115"/>
        <v>0.45537659074834147</v>
      </c>
      <c r="E245" s="76">
        <f t="shared" si="115"/>
        <v>0.45537659074834147</v>
      </c>
      <c r="F245" s="76">
        <f t="shared" si="106"/>
        <v>0.45537659074834147</v>
      </c>
      <c r="G245" s="76">
        <f t="shared" si="115"/>
        <v>0.45537659074834147</v>
      </c>
      <c r="H245" s="76">
        <f t="shared" si="115"/>
        <v>0.22768829537417073</v>
      </c>
      <c r="I245" s="76">
        <f t="shared" si="115"/>
        <v>0</v>
      </c>
      <c r="J245" s="76">
        <f t="shared" si="115"/>
        <v>1.6263449669583625</v>
      </c>
      <c r="K245" s="76">
        <f t="shared" si="115"/>
        <v>6.3264819214680305E-3</v>
      </c>
      <c r="L245" s="76">
        <f t="shared" si="115"/>
        <v>0</v>
      </c>
      <c r="M245" s="76">
        <f t="shared" si="115"/>
        <v>5.2779447943706348</v>
      </c>
      <c r="N245" s="76">
        <f t="shared" si="107"/>
        <v>0.29274209405250523</v>
      </c>
      <c r="O245" s="76">
        <f t="shared" si="107"/>
        <v>0.42284969140917422</v>
      </c>
      <c r="P245" s="76">
        <f t="shared" si="107"/>
        <v>0.30900554372208883</v>
      </c>
      <c r="Q245" s="76">
        <f t="shared" si="107"/>
        <v>0</v>
      </c>
      <c r="R245" s="76">
        <f t="shared" si="115"/>
        <v>5.6922073843542684E-2</v>
      </c>
      <c r="S245" s="76">
        <f t="shared" si="115"/>
        <v>0.81317248347918125</v>
      </c>
      <c r="T245" s="76">
        <f t="shared" si="115"/>
        <v>1.0571242285229357E-2</v>
      </c>
      <c r="U245" s="76">
        <f t="shared" si="115"/>
        <v>0</v>
      </c>
      <c r="V245" s="76">
        <f t="shared" si="115"/>
        <v>0.22866410235434576</v>
      </c>
      <c r="W245" s="76">
        <f t="shared" si="108"/>
        <v>0.5740997733363018</v>
      </c>
      <c r="X245" s="76">
        <f t="shared" si="115"/>
        <v>8.5383110765314033E-2</v>
      </c>
      <c r="Y245" s="76">
        <f t="shared" si="115"/>
        <v>0.10164656043489766</v>
      </c>
      <c r="Z245" s="76">
        <f t="shared" si="115"/>
        <v>0</v>
      </c>
      <c r="AA245" s="76">
        <f t="shared" si="115"/>
        <v>4.7164004041792509E-2</v>
      </c>
      <c r="AB245" s="76">
        <f t="shared" si="115"/>
        <v>0</v>
      </c>
      <c r="AC245" s="76">
        <f t="shared" si="113"/>
        <v>0</v>
      </c>
      <c r="AD245" s="76">
        <f t="shared" si="109"/>
        <v>0</v>
      </c>
      <c r="AE245" s="76">
        <f t="shared" si="113"/>
        <v>8.131724834791812E-2</v>
      </c>
      <c r="AF245" s="76">
        <f t="shared" si="113"/>
        <v>0</v>
      </c>
      <c r="AG245" s="76">
        <f t="shared" si="113"/>
        <v>0</v>
      </c>
      <c r="AH245" s="76">
        <f t="shared" si="113"/>
        <v>1.0083338795141847</v>
      </c>
      <c r="AI245" s="76">
        <f t="shared" si="113"/>
        <v>1.8540332623325328E-2</v>
      </c>
      <c r="AJ245" s="698">
        <f t="shared" si="113"/>
        <v>0</v>
      </c>
      <c r="AK245" s="76">
        <f t="shared" si="111"/>
        <v>0</v>
      </c>
      <c r="AL245" s="76">
        <f t="shared" si="111"/>
        <v>8.131724834791812E-2</v>
      </c>
      <c r="AM245" s="76">
        <f t="shared" si="111"/>
        <v>3.2852168332558919E-2</v>
      </c>
      <c r="AN245" s="76">
        <f t="shared" si="111"/>
        <v>2.7647864438292165</v>
      </c>
      <c r="AO245" s="76">
        <f t="shared" si="111"/>
        <v>0</v>
      </c>
      <c r="AP245" s="76">
        <f t="shared" si="111"/>
        <v>0</v>
      </c>
      <c r="AQ245" s="698">
        <f t="shared" si="111"/>
        <v>0</v>
      </c>
      <c r="AR245" s="76">
        <f t="shared" si="111"/>
        <v>0.13075813534345232</v>
      </c>
      <c r="AS245" s="76">
        <f t="shared" si="111"/>
        <v>0</v>
      </c>
      <c r="AT245" s="76">
        <f t="shared" si="111"/>
        <v>7.0258102572601261E-2</v>
      </c>
      <c r="AU245" s="76">
        <f t="shared" si="111"/>
        <v>0</v>
      </c>
      <c r="AV245" s="76">
        <f t="shared" si="111"/>
        <v>8.131724834791812E-2</v>
      </c>
      <c r="AW245" s="76">
        <f t="shared" si="111"/>
        <v>0</v>
      </c>
      <c r="AX245" s="76">
        <f t="shared" si="111"/>
        <v>0</v>
      </c>
      <c r="AY245" s="76">
        <f t="shared" si="111"/>
        <v>0</v>
      </c>
      <c r="AZ245" s="76">
        <f t="shared" ref="AW245:BB260" si="116">AZ$30/1.98347/31</f>
        <v>0</v>
      </c>
      <c r="BA245" s="76">
        <f t="shared" si="112"/>
        <v>0</v>
      </c>
      <c r="BB245" s="76">
        <f t="shared" si="112"/>
        <v>9.1400587143059972E-2</v>
      </c>
    </row>
    <row r="246" spans="1:54">
      <c r="A246" s="102">
        <f t="shared" si="96"/>
        <v>43025</v>
      </c>
      <c r="B246" s="106">
        <f t="shared" si="114"/>
        <v>16.307800096832583</v>
      </c>
      <c r="C246" s="76">
        <f t="shared" si="115"/>
        <v>4.4887121088050798E-2</v>
      </c>
      <c r="D246" s="76">
        <f t="shared" si="115"/>
        <v>0.45537659074834147</v>
      </c>
      <c r="E246" s="76">
        <f t="shared" si="115"/>
        <v>0.45537659074834147</v>
      </c>
      <c r="F246" s="76">
        <f t="shared" si="106"/>
        <v>0.45537659074834147</v>
      </c>
      <c r="G246" s="76">
        <f t="shared" si="115"/>
        <v>0.45537659074834147</v>
      </c>
      <c r="H246" s="76">
        <f t="shared" si="115"/>
        <v>0.22768829537417073</v>
      </c>
      <c r="I246" s="76">
        <f t="shared" si="115"/>
        <v>0</v>
      </c>
      <c r="J246" s="76">
        <f t="shared" si="115"/>
        <v>1.6263449669583625</v>
      </c>
      <c r="K246" s="76">
        <f t="shared" si="115"/>
        <v>6.3264819214680305E-3</v>
      </c>
      <c r="L246" s="76">
        <f t="shared" si="115"/>
        <v>0</v>
      </c>
      <c r="M246" s="76">
        <f t="shared" si="115"/>
        <v>5.2779447943706348</v>
      </c>
      <c r="N246" s="76">
        <f t="shared" si="107"/>
        <v>0.29274209405250523</v>
      </c>
      <c r="O246" s="76">
        <f t="shared" si="107"/>
        <v>0.42284969140917422</v>
      </c>
      <c r="P246" s="76">
        <f t="shared" si="107"/>
        <v>0.30900554372208883</v>
      </c>
      <c r="Q246" s="76">
        <f t="shared" si="107"/>
        <v>0</v>
      </c>
      <c r="R246" s="76">
        <f t="shared" si="115"/>
        <v>5.6922073843542684E-2</v>
      </c>
      <c r="S246" s="76">
        <f t="shared" si="115"/>
        <v>0.81317248347918125</v>
      </c>
      <c r="T246" s="76">
        <f t="shared" si="115"/>
        <v>1.0571242285229357E-2</v>
      </c>
      <c r="U246" s="76">
        <f t="shared" si="115"/>
        <v>0</v>
      </c>
      <c r="V246" s="76">
        <f t="shared" si="115"/>
        <v>0.22866410235434576</v>
      </c>
      <c r="W246" s="76">
        <f t="shared" si="108"/>
        <v>0.5740997733363018</v>
      </c>
      <c r="X246" s="76">
        <f t="shared" si="115"/>
        <v>8.5383110765314033E-2</v>
      </c>
      <c r="Y246" s="76">
        <f t="shared" si="115"/>
        <v>0.10164656043489766</v>
      </c>
      <c r="Z246" s="76">
        <f t="shared" si="115"/>
        <v>0</v>
      </c>
      <c r="AA246" s="76">
        <f t="shared" si="115"/>
        <v>4.7164004041792509E-2</v>
      </c>
      <c r="AB246" s="76">
        <f t="shared" si="115"/>
        <v>0</v>
      </c>
      <c r="AC246" s="76">
        <f t="shared" si="113"/>
        <v>0</v>
      </c>
      <c r="AD246" s="76">
        <f t="shared" si="109"/>
        <v>0</v>
      </c>
      <c r="AE246" s="76">
        <f t="shared" si="113"/>
        <v>8.131724834791812E-2</v>
      </c>
      <c r="AF246" s="76">
        <f t="shared" si="113"/>
        <v>0</v>
      </c>
      <c r="AG246" s="76">
        <f t="shared" si="113"/>
        <v>0</v>
      </c>
      <c r="AH246" s="76">
        <f t="shared" si="113"/>
        <v>1.0083338795141847</v>
      </c>
      <c r="AI246" s="76">
        <f t="shared" si="113"/>
        <v>1.8540332623325328E-2</v>
      </c>
      <c r="AJ246" s="698">
        <f t="shared" si="113"/>
        <v>0</v>
      </c>
      <c r="AK246" s="76">
        <f t="shared" si="113"/>
        <v>0</v>
      </c>
      <c r="AL246" s="76">
        <f t="shared" si="113"/>
        <v>8.131724834791812E-2</v>
      </c>
      <c r="AM246" s="76">
        <f t="shared" si="113"/>
        <v>3.2852168332558919E-2</v>
      </c>
      <c r="AN246" s="76">
        <f t="shared" si="113"/>
        <v>2.7647864438292165</v>
      </c>
      <c r="AO246" s="76">
        <f t="shared" si="113"/>
        <v>0</v>
      </c>
      <c r="AP246" s="76">
        <f t="shared" si="113"/>
        <v>0</v>
      </c>
      <c r="AQ246" s="698">
        <f t="shared" si="113"/>
        <v>0</v>
      </c>
      <c r="AR246" s="76">
        <f t="shared" si="113"/>
        <v>0.13075813534345232</v>
      </c>
      <c r="AS246" s="76">
        <f t="shared" ref="AK246:AV260" si="117">AS$30/1.98347/31</f>
        <v>0</v>
      </c>
      <c r="AT246" s="76">
        <f t="shared" si="117"/>
        <v>7.0258102572601261E-2</v>
      </c>
      <c r="AU246" s="76">
        <f t="shared" si="117"/>
        <v>0</v>
      </c>
      <c r="AV246" s="76">
        <f t="shared" si="117"/>
        <v>8.131724834791812E-2</v>
      </c>
      <c r="AW246" s="76">
        <f t="shared" si="116"/>
        <v>0</v>
      </c>
      <c r="AX246" s="76">
        <f t="shared" si="116"/>
        <v>0</v>
      </c>
      <c r="AY246" s="76">
        <f t="shared" si="116"/>
        <v>0</v>
      </c>
      <c r="AZ246" s="76">
        <f t="shared" si="116"/>
        <v>0</v>
      </c>
      <c r="BA246" s="76">
        <f t="shared" si="116"/>
        <v>0</v>
      </c>
      <c r="BB246" s="76">
        <f t="shared" si="116"/>
        <v>9.1400587143059972E-2</v>
      </c>
    </row>
    <row r="247" spans="1:54">
      <c r="A247" s="102">
        <f t="shared" si="96"/>
        <v>43026</v>
      </c>
      <c r="B247" s="106">
        <f t="shared" si="114"/>
        <v>16.307800096832583</v>
      </c>
      <c r="C247" s="76">
        <f t="shared" si="115"/>
        <v>4.4887121088050798E-2</v>
      </c>
      <c r="D247" s="76">
        <f t="shared" si="115"/>
        <v>0.45537659074834147</v>
      </c>
      <c r="E247" s="76">
        <f t="shared" si="115"/>
        <v>0.45537659074834147</v>
      </c>
      <c r="F247" s="76">
        <f t="shared" si="106"/>
        <v>0.45537659074834147</v>
      </c>
      <c r="G247" s="76">
        <f t="shared" si="115"/>
        <v>0.45537659074834147</v>
      </c>
      <c r="H247" s="76">
        <f t="shared" si="115"/>
        <v>0.22768829537417073</v>
      </c>
      <c r="I247" s="76">
        <f t="shared" si="115"/>
        <v>0</v>
      </c>
      <c r="J247" s="76">
        <f t="shared" si="115"/>
        <v>1.6263449669583625</v>
      </c>
      <c r="K247" s="76">
        <f t="shared" si="115"/>
        <v>6.3264819214680305E-3</v>
      </c>
      <c r="L247" s="76">
        <f t="shared" si="115"/>
        <v>0</v>
      </c>
      <c r="M247" s="76">
        <f t="shared" si="115"/>
        <v>5.2779447943706348</v>
      </c>
      <c r="N247" s="76">
        <f t="shared" si="107"/>
        <v>0.29274209405250523</v>
      </c>
      <c r="O247" s="76">
        <f t="shared" si="107"/>
        <v>0.42284969140917422</v>
      </c>
      <c r="P247" s="76">
        <f t="shared" si="107"/>
        <v>0.30900554372208883</v>
      </c>
      <c r="Q247" s="76">
        <f t="shared" si="107"/>
        <v>0</v>
      </c>
      <c r="R247" s="76">
        <f t="shared" si="115"/>
        <v>5.6922073843542684E-2</v>
      </c>
      <c r="S247" s="76">
        <f t="shared" si="115"/>
        <v>0.81317248347918125</v>
      </c>
      <c r="T247" s="76">
        <f t="shared" si="115"/>
        <v>1.0571242285229357E-2</v>
      </c>
      <c r="U247" s="76">
        <f t="shared" si="115"/>
        <v>0</v>
      </c>
      <c r="V247" s="76">
        <f t="shared" si="115"/>
        <v>0.22866410235434576</v>
      </c>
      <c r="W247" s="76">
        <f t="shared" si="108"/>
        <v>0.5740997733363018</v>
      </c>
      <c r="X247" s="76">
        <f t="shared" si="115"/>
        <v>8.5383110765314033E-2</v>
      </c>
      <c r="Y247" s="76">
        <f t="shared" si="115"/>
        <v>0.10164656043489766</v>
      </c>
      <c r="Z247" s="76">
        <f t="shared" si="115"/>
        <v>0</v>
      </c>
      <c r="AA247" s="76">
        <f t="shared" si="115"/>
        <v>4.7164004041792509E-2</v>
      </c>
      <c r="AB247" s="76">
        <f t="shared" si="115"/>
        <v>0</v>
      </c>
      <c r="AC247" s="76">
        <f t="shared" si="113"/>
        <v>0</v>
      </c>
      <c r="AD247" s="76">
        <f t="shared" si="109"/>
        <v>0</v>
      </c>
      <c r="AE247" s="76">
        <f t="shared" si="113"/>
        <v>8.131724834791812E-2</v>
      </c>
      <c r="AF247" s="76">
        <f t="shared" si="113"/>
        <v>0</v>
      </c>
      <c r="AG247" s="76">
        <f t="shared" si="113"/>
        <v>0</v>
      </c>
      <c r="AH247" s="76">
        <f t="shared" si="113"/>
        <v>1.0083338795141847</v>
      </c>
      <c r="AI247" s="76">
        <f t="shared" si="113"/>
        <v>1.8540332623325328E-2</v>
      </c>
      <c r="AJ247" s="698">
        <f t="shared" si="113"/>
        <v>0</v>
      </c>
      <c r="AK247" s="76">
        <f t="shared" si="117"/>
        <v>0</v>
      </c>
      <c r="AL247" s="76">
        <f t="shared" si="117"/>
        <v>8.131724834791812E-2</v>
      </c>
      <c r="AM247" s="76">
        <f t="shared" si="117"/>
        <v>3.2852168332558919E-2</v>
      </c>
      <c r="AN247" s="76">
        <f t="shared" si="117"/>
        <v>2.7647864438292165</v>
      </c>
      <c r="AO247" s="76">
        <f t="shared" si="117"/>
        <v>0</v>
      </c>
      <c r="AP247" s="76">
        <f t="shared" si="117"/>
        <v>0</v>
      </c>
      <c r="AQ247" s="698">
        <f t="shared" si="117"/>
        <v>0</v>
      </c>
      <c r="AR247" s="76">
        <f t="shared" si="117"/>
        <v>0.13075813534345232</v>
      </c>
      <c r="AS247" s="76">
        <f t="shared" si="117"/>
        <v>0</v>
      </c>
      <c r="AT247" s="76">
        <f t="shared" si="117"/>
        <v>7.0258102572601261E-2</v>
      </c>
      <c r="AU247" s="76">
        <f t="shared" si="117"/>
        <v>0</v>
      </c>
      <c r="AV247" s="76">
        <f t="shared" si="117"/>
        <v>8.131724834791812E-2</v>
      </c>
      <c r="AW247" s="76">
        <f t="shared" si="116"/>
        <v>0</v>
      </c>
      <c r="AX247" s="76">
        <f t="shared" si="116"/>
        <v>0</v>
      </c>
      <c r="AY247" s="76">
        <f t="shared" si="116"/>
        <v>0</v>
      </c>
      <c r="AZ247" s="76">
        <f t="shared" si="116"/>
        <v>0</v>
      </c>
      <c r="BA247" s="76">
        <f t="shared" si="116"/>
        <v>0</v>
      </c>
      <c r="BB247" s="76">
        <f t="shared" si="116"/>
        <v>9.1400587143059972E-2</v>
      </c>
    </row>
    <row r="248" spans="1:54">
      <c r="A248" s="102">
        <f t="shared" si="96"/>
        <v>43027</v>
      </c>
      <c r="B248" s="106">
        <f t="shared" si="114"/>
        <v>16.307800096832583</v>
      </c>
      <c r="C248" s="76">
        <f t="shared" si="115"/>
        <v>4.4887121088050798E-2</v>
      </c>
      <c r="D248" s="76">
        <f t="shared" si="115"/>
        <v>0.45537659074834147</v>
      </c>
      <c r="E248" s="76">
        <f t="shared" si="115"/>
        <v>0.45537659074834147</v>
      </c>
      <c r="F248" s="76">
        <f t="shared" si="106"/>
        <v>0.45537659074834147</v>
      </c>
      <c r="G248" s="76">
        <f t="shared" si="115"/>
        <v>0.45537659074834147</v>
      </c>
      <c r="H248" s="76">
        <f t="shared" si="115"/>
        <v>0.22768829537417073</v>
      </c>
      <c r="I248" s="76">
        <f t="shared" si="115"/>
        <v>0</v>
      </c>
      <c r="J248" s="76">
        <f t="shared" si="115"/>
        <v>1.6263449669583625</v>
      </c>
      <c r="K248" s="76">
        <f t="shared" si="115"/>
        <v>6.3264819214680305E-3</v>
      </c>
      <c r="L248" s="76">
        <f t="shared" si="115"/>
        <v>0</v>
      </c>
      <c r="M248" s="76">
        <f t="shared" si="115"/>
        <v>5.2779447943706348</v>
      </c>
      <c r="N248" s="76">
        <f t="shared" si="107"/>
        <v>0.29274209405250523</v>
      </c>
      <c r="O248" s="76">
        <f t="shared" si="107"/>
        <v>0.42284969140917422</v>
      </c>
      <c r="P248" s="76">
        <f t="shared" si="107"/>
        <v>0.30900554372208883</v>
      </c>
      <c r="Q248" s="76">
        <f t="shared" si="107"/>
        <v>0</v>
      </c>
      <c r="R248" s="76">
        <f t="shared" si="115"/>
        <v>5.6922073843542684E-2</v>
      </c>
      <c r="S248" s="76">
        <f t="shared" si="115"/>
        <v>0.81317248347918125</v>
      </c>
      <c r="T248" s="76">
        <f t="shared" si="115"/>
        <v>1.0571242285229357E-2</v>
      </c>
      <c r="U248" s="76">
        <f t="shared" si="115"/>
        <v>0</v>
      </c>
      <c r="V248" s="76">
        <f t="shared" si="115"/>
        <v>0.22866410235434576</v>
      </c>
      <c r="W248" s="76">
        <f t="shared" si="108"/>
        <v>0.5740997733363018</v>
      </c>
      <c r="X248" s="76">
        <f t="shared" si="115"/>
        <v>8.5383110765314033E-2</v>
      </c>
      <c r="Y248" s="76">
        <f t="shared" si="115"/>
        <v>0.10164656043489766</v>
      </c>
      <c r="Z248" s="76">
        <f t="shared" si="115"/>
        <v>0</v>
      </c>
      <c r="AA248" s="76">
        <f t="shared" si="115"/>
        <v>4.7164004041792509E-2</v>
      </c>
      <c r="AB248" s="76">
        <f t="shared" si="115"/>
        <v>0</v>
      </c>
      <c r="AC248" s="76">
        <f t="shared" si="113"/>
        <v>0</v>
      </c>
      <c r="AD248" s="76">
        <f t="shared" si="109"/>
        <v>0</v>
      </c>
      <c r="AE248" s="76">
        <f t="shared" si="113"/>
        <v>8.131724834791812E-2</v>
      </c>
      <c r="AF248" s="76">
        <f t="shared" si="113"/>
        <v>0</v>
      </c>
      <c r="AG248" s="76">
        <f t="shared" si="113"/>
        <v>0</v>
      </c>
      <c r="AH248" s="76">
        <f t="shared" si="113"/>
        <v>1.0083338795141847</v>
      </c>
      <c r="AI248" s="76">
        <f t="shared" si="113"/>
        <v>1.8540332623325328E-2</v>
      </c>
      <c r="AJ248" s="698">
        <f t="shared" si="113"/>
        <v>0</v>
      </c>
      <c r="AK248" s="76">
        <f t="shared" si="117"/>
        <v>0</v>
      </c>
      <c r="AL248" s="76">
        <f t="shared" si="117"/>
        <v>8.131724834791812E-2</v>
      </c>
      <c r="AM248" s="76">
        <f t="shared" si="117"/>
        <v>3.2852168332558919E-2</v>
      </c>
      <c r="AN248" s="76">
        <f t="shared" si="117"/>
        <v>2.7647864438292165</v>
      </c>
      <c r="AO248" s="76">
        <f t="shared" si="117"/>
        <v>0</v>
      </c>
      <c r="AP248" s="76">
        <f t="shared" si="117"/>
        <v>0</v>
      </c>
      <c r="AQ248" s="698">
        <f t="shared" si="117"/>
        <v>0</v>
      </c>
      <c r="AR248" s="76">
        <f t="shared" si="117"/>
        <v>0.13075813534345232</v>
      </c>
      <c r="AS248" s="76">
        <f t="shared" si="117"/>
        <v>0</v>
      </c>
      <c r="AT248" s="76">
        <f t="shared" si="117"/>
        <v>7.0258102572601261E-2</v>
      </c>
      <c r="AU248" s="76">
        <f t="shared" si="117"/>
        <v>0</v>
      </c>
      <c r="AV248" s="76">
        <f t="shared" si="117"/>
        <v>8.131724834791812E-2</v>
      </c>
      <c r="AW248" s="76">
        <f t="shared" si="116"/>
        <v>0</v>
      </c>
      <c r="AX248" s="76">
        <f t="shared" si="116"/>
        <v>0</v>
      </c>
      <c r="AY248" s="76">
        <f t="shared" si="116"/>
        <v>0</v>
      </c>
      <c r="AZ248" s="76">
        <f t="shared" si="116"/>
        <v>0</v>
      </c>
      <c r="BA248" s="76">
        <f t="shared" si="116"/>
        <v>0</v>
      </c>
      <c r="BB248" s="76">
        <f t="shared" si="116"/>
        <v>9.1400587143059972E-2</v>
      </c>
    </row>
    <row r="249" spans="1:54">
      <c r="A249" s="102">
        <f t="shared" si="96"/>
        <v>43028</v>
      </c>
      <c r="B249" s="106">
        <f t="shared" si="114"/>
        <v>16.307800096832583</v>
      </c>
      <c r="C249" s="76">
        <f t="shared" si="115"/>
        <v>4.4887121088050798E-2</v>
      </c>
      <c r="D249" s="76">
        <f t="shared" si="115"/>
        <v>0.45537659074834147</v>
      </c>
      <c r="E249" s="76">
        <f t="shared" si="115"/>
        <v>0.45537659074834147</v>
      </c>
      <c r="F249" s="76">
        <f t="shared" si="106"/>
        <v>0.45537659074834147</v>
      </c>
      <c r="G249" s="76">
        <f t="shared" si="115"/>
        <v>0.45537659074834147</v>
      </c>
      <c r="H249" s="76">
        <f t="shared" si="115"/>
        <v>0.22768829537417073</v>
      </c>
      <c r="I249" s="76">
        <f t="shared" si="115"/>
        <v>0</v>
      </c>
      <c r="J249" s="76">
        <f t="shared" si="115"/>
        <v>1.6263449669583625</v>
      </c>
      <c r="K249" s="76">
        <f t="shared" si="115"/>
        <v>6.3264819214680305E-3</v>
      </c>
      <c r="L249" s="76">
        <f t="shared" si="115"/>
        <v>0</v>
      </c>
      <c r="M249" s="76">
        <f t="shared" si="115"/>
        <v>5.2779447943706348</v>
      </c>
      <c r="N249" s="76">
        <f t="shared" si="107"/>
        <v>0.29274209405250523</v>
      </c>
      <c r="O249" s="76">
        <f t="shared" si="107"/>
        <v>0.42284969140917422</v>
      </c>
      <c r="P249" s="76">
        <f t="shared" si="107"/>
        <v>0.30900554372208883</v>
      </c>
      <c r="Q249" s="76">
        <f t="shared" si="107"/>
        <v>0</v>
      </c>
      <c r="R249" s="76">
        <f t="shared" si="115"/>
        <v>5.6922073843542684E-2</v>
      </c>
      <c r="S249" s="76">
        <f t="shared" si="115"/>
        <v>0.81317248347918125</v>
      </c>
      <c r="T249" s="76">
        <f t="shared" si="115"/>
        <v>1.0571242285229357E-2</v>
      </c>
      <c r="U249" s="76">
        <f t="shared" si="115"/>
        <v>0</v>
      </c>
      <c r="V249" s="76">
        <f t="shared" si="115"/>
        <v>0.22866410235434576</v>
      </c>
      <c r="W249" s="76">
        <f t="shared" si="108"/>
        <v>0.5740997733363018</v>
      </c>
      <c r="X249" s="76">
        <f t="shared" si="115"/>
        <v>8.5383110765314033E-2</v>
      </c>
      <c r="Y249" s="76">
        <f t="shared" si="115"/>
        <v>0.10164656043489766</v>
      </c>
      <c r="Z249" s="76">
        <f t="shared" si="115"/>
        <v>0</v>
      </c>
      <c r="AA249" s="76">
        <f t="shared" si="115"/>
        <v>4.7164004041792509E-2</v>
      </c>
      <c r="AB249" s="76">
        <f t="shared" si="115"/>
        <v>0</v>
      </c>
      <c r="AC249" s="76">
        <f t="shared" si="113"/>
        <v>0</v>
      </c>
      <c r="AD249" s="76">
        <f t="shared" si="109"/>
        <v>0</v>
      </c>
      <c r="AE249" s="76">
        <f t="shared" si="113"/>
        <v>8.131724834791812E-2</v>
      </c>
      <c r="AF249" s="76">
        <f t="shared" si="113"/>
        <v>0</v>
      </c>
      <c r="AG249" s="76">
        <f t="shared" si="113"/>
        <v>0</v>
      </c>
      <c r="AH249" s="76">
        <f t="shared" si="113"/>
        <v>1.0083338795141847</v>
      </c>
      <c r="AI249" s="76">
        <f t="shared" si="113"/>
        <v>1.8540332623325328E-2</v>
      </c>
      <c r="AJ249" s="698">
        <f t="shared" si="113"/>
        <v>0</v>
      </c>
      <c r="AK249" s="76">
        <f t="shared" si="117"/>
        <v>0</v>
      </c>
      <c r="AL249" s="76">
        <f t="shared" si="117"/>
        <v>8.131724834791812E-2</v>
      </c>
      <c r="AM249" s="76">
        <f t="shared" si="117"/>
        <v>3.2852168332558919E-2</v>
      </c>
      <c r="AN249" s="76">
        <f t="shared" si="117"/>
        <v>2.7647864438292165</v>
      </c>
      <c r="AO249" s="76">
        <f t="shared" si="117"/>
        <v>0</v>
      </c>
      <c r="AP249" s="76">
        <f t="shared" si="117"/>
        <v>0</v>
      </c>
      <c r="AQ249" s="698">
        <f t="shared" si="117"/>
        <v>0</v>
      </c>
      <c r="AR249" s="76">
        <f t="shared" si="117"/>
        <v>0.13075813534345232</v>
      </c>
      <c r="AS249" s="76">
        <f t="shared" si="117"/>
        <v>0</v>
      </c>
      <c r="AT249" s="76">
        <f t="shared" si="117"/>
        <v>7.0258102572601261E-2</v>
      </c>
      <c r="AU249" s="76">
        <f t="shared" si="117"/>
        <v>0</v>
      </c>
      <c r="AV249" s="76">
        <f t="shared" si="117"/>
        <v>8.131724834791812E-2</v>
      </c>
      <c r="AW249" s="76">
        <f t="shared" si="116"/>
        <v>0</v>
      </c>
      <c r="AX249" s="76">
        <f t="shared" si="116"/>
        <v>0</v>
      </c>
      <c r="AY249" s="76">
        <f t="shared" si="116"/>
        <v>0</v>
      </c>
      <c r="AZ249" s="76">
        <f t="shared" si="116"/>
        <v>0</v>
      </c>
      <c r="BA249" s="76">
        <f t="shared" si="116"/>
        <v>0</v>
      </c>
      <c r="BB249" s="76">
        <f t="shared" si="116"/>
        <v>9.1400587143059972E-2</v>
      </c>
    </row>
    <row r="250" spans="1:54">
      <c r="A250" s="102">
        <f t="shared" si="96"/>
        <v>43029</v>
      </c>
      <c r="B250" s="106">
        <f t="shared" si="114"/>
        <v>16.307800096832583</v>
      </c>
      <c r="C250" s="76">
        <f t="shared" si="115"/>
        <v>4.4887121088050798E-2</v>
      </c>
      <c r="D250" s="76">
        <f t="shared" si="115"/>
        <v>0.45537659074834147</v>
      </c>
      <c r="E250" s="76">
        <f t="shared" si="115"/>
        <v>0.45537659074834147</v>
      </c>
      <c r="F250" s="76">
        <f t="shared" si="106"/>
        <v>0.45537659074834147</v>
      </c>
      <c r="G250" s="76">
        <f t="shared" si="115"/>
        <v>0.45537659074834147</v>
      </c>
      <c r="H250" s="76">
        <f t="shared" si="115"/>
        <v>0.22768829537417073</v>
      </c>
      <c r="I250" s="76">
        <f t="shared" si="115"/>
        <v>0</v>
      </c>
      <c r="J250" s="76">
        <f t="shared" si="115"/>
        <v>1.6263449669583625</v>
      </c>
      <c r="K250" s="76">
        <f t="shared" si="115"/>
        <v>6.3264819214680305E-3</v>
      </c>
      <c r="L250" s="76">
        <f t="shared" si="115"/>
        <v>0</v>
      </c>
      <c r="M250" s="76">
        <f t="shared" si="115"/>
        <v>5.2779447943706348</v>
      </c>
      <c r="N250" s="76">
        <f t="shared" si="107"/>
        <v>0.29274209405250523</v>
      </c>
      <c r="O250" s="76">
        <f t="shared" si="107"/>
        <v>0.42284969140917422</v>
      </c>
      <c r="P250" s="76">
        <f t="shared" si="107"/>
        <v>0.30900554372208883</v>
      </c>
      <c r="Q250" s="76">
        <f t="shared" si="107"/>
        <v>0</v>
      </c>
      <c r="R250" s="76">
        <f t="shared" si="115"/>
        <v>5.6922073843542684E-2</v>
      </c>
      <c r="S250" s="76">
        <f t="shared" si="115"/>
        <v>0.81317248347918125</v>
      </c>
      <c r="T250" s="76">
        <f t="shared" si="115"/>
        <v>1.0571242285229357E-2</v>
      </c>
      <c r="U250" s="76">
        <f t="shared" si="115"/>
        <v>0</v>
      </c>
      <c r="V250" s="76">
        <f t="shared" si="115"/>
        <v>0.22866410235434576</v>
      </c>
      <c r="W250" s="76">
        <f t="shared" si="108"/>
        <v>0.5740997733363018</v>
      </c>
      <c r="X250" s="76">
        <f t="shared" si="115"/>
        <v>8.5383110765314033E-2</v>
      </c>
      <c r="Y250" s="76">
        <f t="shared" si="115"/>
        <v>0.10164656043489766</v>
      </c>
      <c r="Z250" s="76">
        <f t="shared" si="115"/>
        <v>0</v>
      </c>
      <c r="AA250" s="76">
        <f t="shared" si="115"/>
        <v>4.7164004041792509E-2</v>
      </c>
      <c r="AB250" s="76">
        <f t="shared" si="115"/>
        <v>0</v>
      </c>
      <c r="AC250" s="76">
        <f t="shared" si="113"/>
        <v>0</v>
      </c>
      <c r="AD250" s="76">
        <f t="shared" si="109"/>
        <v>0</v>
      </c>
      <c r="AE250" s="76">
        <f t="shared" si="113"/>
        <v>8.131724834791812E-2</v>
      </c>
      <c r="AF250" s="76">
        <f t="shared" si="113"/>
        <v>0</v>
      </c>
      <c r="AG250" s="76">
        <f t="shared" si="113"/>
        <v>0</v>
      </c>
      <c r="AH250" s="76">
        <f t="shared" si="113"/>
        <v>1.0083338795141847</v>
      </c>
      <c r="AI250" s="76">
        <f t="shared" si="113"/>
        <v>1.8540332623325328E-2</v>
      </c>
      <c r="AJ250" s="698">
        <f t="shared" si="113"/>
        <v>0</v>
      </c>
      <c r="AK250" s="76">
        <f t="shared" si="117"/>
        <v>0</v>
      </c>
      <c r="AL250" s="76">
        <f t="shared" si="117"/>
        <v>8.131724834791812E-2</v>
      </c>
      <c r="AM250" s="76">
        <f t="shared" si="117"/>
        <v>3.2852168332558919E-2</v>
      </c>
      <c r="AN250" s="76">
        <f t="shared" si="117"/>
        <v>2.7647864438292165</v>
      </c>
      <c r="AO250" s="76">
        <f t="shared" si="117"/>
        <v>0</v>
      </c>
      <c r="AP250" s="76">
        <f t="shared" si="117"/>
        <v>0</v>
      </c>
      <c r="AQ250" s="698">
        <f t="shared" si="117"/>
        <v>0</v>
      </c>
      <c r="AR250" s="76">
        <f t="shared" si="117"/>
        <v>0.13075813534345232</v>
      </c>
      <c r="AS250" s="76">
        <f t="shared" si="117"/>
        <v>0</v>
      </c>
      <c r="AT250" s="76">
        <f t="shared" si="117"/>
        <v>7.0258102572601261E-2</v>
      </c>
      <c r="AU250" s="76">
        <f t="shared" si="117"/>
        <v>0</v>
      </c>
      <c r="AV250" s="76">
        <f t="shared" si="117"/>
        <v>8.131724834791812E-2</v>
      </c>
      <c r="AW250" s="76">
        <f t="shared" si="116"/>
        <v>0</v>
      </c>
      <c r="AX250" s="76">
        <f t="shared" si="116"/>
        <v>0</v>
      </c>
      <c r="AY250" s="76">
        <f t="shared" si="116"/>
        <v>0</v>
      </c>
      <c r="AZ250" s="76">
        <f t="shared" si="116"/>
        <v>0</v>
      </c>
      <c r="BA250" s="76">
        <f t="shared" si="116"/>
        <v>0</v>
      </c>
      <c r="BB250" s="76">
        <f t="shared" si="116"/>
        <v>9.1400587143059972E-2</v>
      </c>
    </row>
    <row r="251" spans="1:54">
      <c r="A251" s="102">
        <f t="shared" si="96"/>
        <v>43030</v>
      </c>
      <c r="B251" s="106">
        <f t="shared" si="114"/>
        <v>16.307800096832583</v>
      </c>
      <c r="C251" s="76">
        <f t="shared" si="115"/>
        <v>4.4887121088050798E-2</v>
      </c>
      <c r="D251" s="76">
        <f t="shared" si="115"/>
        <v>0.45537659074834147</v>
      </c>
      <c r="E251" s="76">
        <f t="shared" si="115"/>
        <v>0.45537659074834147</v>
      </c>
      <c r="F251" s="76">
        <f t="shared" si="106"/>
        <v>0.45537659074834147</v>
      </c>
      <c r="G251" s="76">
        <f t="shared" si="115"/>
        <v>0.45537659074834147</v>
      </c>
      <c r="H251" s="76">
        <f t="shared" si="115"/>
        <v>0.22768829537417073</v>
      </c>
      <c r="I251" s="76">
        <f t="shared" si="115"/>
        <v>0</v>
      </c>
      <c r="J251" s="76">
        <f t="shared" si="115"/>
        <v>1.6263449669583625</v>
      </c>
      <c r="K251" s="76">
        <f t="shared" si="115"/>
        <v>6.3264819214680305E-3</v>
      </c>
      <c r="L251" s="76">
        <f t="shared" si="115"/>
        <v>0</v>
      </c>
      <c r="M251" s="76">
        <f t="shared" si="115"/>
        <v>5.2779447943706348</v>
      </c>
      <c r="N251" s="76">
        <f t="shared" si="107"/>
        <v>0.29274209405250523</v>
      </c>
      <c r="O251" s="76">
        <f t="shared" si="107"/>
        <v>0.42284969140917422</v>
      </c>
      <c r="P251" s="76">
        <f t="shared" si="107"/>
        <v>0.30900554372208883</v>
      </c>
      <c r="Q251" s="76">
        <f t="shared" si="107"/>
        <v>0</v>
      </c>
      <c r="R251" s="76">
        <f t="shared" si="115"/>
        <v>5.6922073843542684E-2</v>
      </c>
      <c r="S251" s="76">
        <f t="shared" si="115"/>
        <v>0.81317248347918125</v>
      </c>
      <c r="T251" s="76">
        <f t="shared" si="115"/>
        <v>1.0571242285229357E-2</v>
      </c>
      <c r="U251" s="76">
        <f t="shared" si="115"/>
        <v>0</v>
      </c>
      <c r="V251" s="76">
        <f t="shared" si="115"/>
        <v>0.22866410235434576</v>
      </c>
      <c r="W251" s="76">
        <f t="shared" si="108"/>
        <v>0.5740997733363018</v>
      </c>
      <c r="X251" s="76">
        <f t="shared" si="115"/>
        <v>8.5383110765314033E-2</v>
      </c>
      <c r="Y251" s="76">
        <f t="shared" si="115"/>
        <v>0.10164656043489766</v>
      </c>
      <c r="Z251" s="76">
        <f t="shared" si="115"/>
        <v>0</v>
      </c>
      <c r="AA251" s="76">
        <f t="shared" si="115"/>
        <v>4.7164004041792509E-2</v>
      </c>
      <c r="AB251" s="76">
        <f t="shared" si="115"/>
        <v>0</v>
      </c>
      <c r="AC251" s="76">
        <f t="shared" si="113"/>
        <v>0</v>
      </c>
      <c r="AD251" s="76">
        <f t="shared" si="109"/>
        <v>0</v>
      </c>
      <c r="AE251" s="76">
        <f t="shared" si="113"/>
        <v>8.131724834791812E-2</v>
      </c>
      <c r="AF251" s="76">
        <f t="shared" si="113"/>
        <v>0</v>
      </c>
      <c r="AG251" s="76">
        <f t="shared" si="113"/>
        <v>0</v>
      </c>
      <c r="AH251" s="76">
        <f t="shared" si="113"/>
        <v>1.0083338795141847</v>
      </c>
      <c r="AI251" s="76">
        <f t="shared" si="113"/>
        <v>1.8540332623325328E-2</v>
      </c>
      <c r="AJ251" s="698">
        <f t="shared" si="113"/>
        <v>0</v>
      </c>
      <c r="AK251" s="76">
        <f t="shared" si="117"/>
        <v>0</v>
      </c>
      <c r="AL251" s="76">
        <f t="shared" si="117"/>
        <v>8.131724834791812E-2</v>
      </c>
      <c r="AM251" s="76">
        <f t="shared" si="117"/>
        <v>3.2852168332558919E-2</v>
      </c>
      <c r="AN251" s="76">
        <f t="shared" si="117"/>
        <v>2.7647864438292165</v>
      </c>
      <c r="AO251" s="76">
        <f t="shared" si="117"/>
        <v>0</v>
      </c>
      <c r="AP251" s="76">
        <f t="shared" si="117"/>
        <v>0</v>
      </c>
      <c r="AQ251" s="698">
        <f t="shared" si="117"/>
        <v>0</v>
      </c>
      <c r="AR251" s="76">
        <f t="shared" si="117"/>
        <v>0.13075813534345232</v>
      </c>
      <c r="AS251" s="76">
        <f t="shared" si="117"/>
        <v>0</v>
      </c>
      <c r="AT251" s="76">
        <f t="shared" si="117"/>
        <v>7.0258102572601261E-2</v>
      </c>
      <c r="AU251" s="76">
        <f t="shared" si="117"/>
        <v>0</v>
      </c>
      <c r="AV251" s="76">
        <f t="shared" si="117"/>
        <v>8.131724834791812E-2</v>
      </c>
      <c r="AW251" s="76">
        <f t="shared" si="116"/>
        <v>0</v>
      </c>
      <c r="AX251" s="76">
        <f t="shared" si="116"/>
        <v>0</v>
      </c>
      <c r="AY251" s="76">
        <f t="shared" si="116"/>
        <v>0</v>
      </c>
      <c r="AZ251" s="76">
        <f t="shared" si="116"/>
        <v>0</v>
      </c>
      <c r="BA251" s="76">
        <f t="shared" si="116"/>
        <v>0</v>
      </c>
      <c r="BB251" s="76">
        <f t="shared" si="116"/>
        <v>9.1400587143059972E-2</v>
      </c>
    </row>
    <row r="252" spans="1:54">
      <c r="A252" s="102">
        <f t="shared" si="96"/>
        <v>43031</v>
      </c>
      <c r="B252" s="106">
        <f t="shared" si="114"/>
        <v>16.307800096832583</v>
      </c>
      <c r="C252" s="76">
        <f t="shared" si="115"/>
        <v>4.4887121088050798E-2</v>
      </c>
      <c r="D252" s="76">
        <f t="shared" si="115"/>
        <v>0.45537659074834147</v>
      </c>
      <c r="E252" s="76">
        <f t="shared" si="115"/>
        <v>0.45537659074834147</v>
      </c>
      <c r="F252" s="76">
        <f t="shared" si="106"/>
        <v>0.45537659074834147</v>
      </c>
      <c r="G252" s="76">
        <f t="shared" si="115"/>
        <v>0.45537659074834147</v>
      </c>
      <c r="H252" s="76">
        <f t="shared" si="115"/>
        <v>0.22768829537417073</v>
      </c>
      <c r="I252" s="76">
        <f t="shared" si="115"/>
        <v>0</v>
      </c>
      <c r="J252" s="76">
        <f t="shared" si="115"/>
        <v>1.6263449669583625</v>
      </c>
      <c r="K252" s="76">
        <f t="shared" si="115"/>
        <v>6.3264819214680305E-3</v>
      </c>
      <c r="L252" s="76">
        <f t="shared" si="115"/>
        <v>0</v>
      </c>
      <c r="M252" s="76">
        <f t="shared" si="115"/>
        <v>5.2779447943706348</v>
      </c>
      <c r="N252" s="76">
        <f t="shared" si="107"/>
        <v>0.29274209405250523</v>
      </c>
      <c r="O252" s="76">
        <f t="shared" si="107"/>
        <v>0.42284969140917422</v>
      </c>
      <c r="P252" s="76">
        <f t="shared" si="107"/>
        <v>0.30900554372208883</v>
      </c>
      <c r="Q252" s="76">
        <f t="shared" si="107"/>
        <v>0</v>
      </c>
      <c r="R252" s="76">
        <f t="shared" si="115"/>
        <v>5.6922073843542684E-2</v>
      </c>
      <c r="S252" s="76">
        <f t="shared" si="115"/>
        <v>0.81317248347918125</v>
      </c>
      <c r="T252" s="76">
        <f t="shared" si="115"/>
        <v>1.0571242285229357E-2</v>
      </c>
      <c r="U252" s="76">
        <f t="shared" si="115"/>
        <v>0</v>
      </c>
      <c r="V252" s="76">
        <f t="shared" si="115"/>
        <v>0.22866410235434576</v>
      </c>
      <c r="W252" s="76">
        <f t="shared" si="108"/>
        <v>0.5740997733363018</v>
      </c>
      <c r="X252" s="76">
        <f t="shared" si="115"/>
        <v>8.5383110765314033E-2</v>
      </c>
      <c r="Y252" s="76">
        <f t="shared" si="115"/>
        <v>0.10164656043489766</v>
      </c>
      <c r="Z252" s="76">
        <f t="shared" si="115"/>
        <v>0</v>
      </c>
      <c r="AA252" s="76">
        <f t="shared" si="115"/>
        <v>4.7164004041792509E-2</v>
      </c>
      <c r="AB252" s="76">
        <f t="shared" si="115"/>
        <v>0</v>
      </c>
      <c r="AC252" s="76">
        <f t="shared" si="113"/>
        <v>0</v>
      </c>
      <c r="AD252" s="76">
        <f t="shared" si="109"/>
        <v>0</v>
      </c>
      <c r="AE252" s="76">
        <f t="shared" si="113"/>
        <v>8.131724834791812E-2</v>
      </c>
      <c r="AF252" s="76">
        <f t="shared" si="113"/>
        <v>0</v>
      </c>
      <c r="AG252" s="76">
        <f t="shared" si="113"/>
        <v>0</v>
      </c>
      <c r="AH252" s="76">
        <f t="shared" si="113"/>
        <v>1.0083338795141847</v>
      </c>
      <c r="AI252" s="76">
        <f t="shared" si="113"/>
        <v>1.8540332623325328E-2</v>
      </c>
      <c r="AJ252" s="698">
        <f t="shared" si="113"/>
        <v>0</v>
      </c>
      <c r="AK252" s="76">
        <f t="shared" si="117"/>
        <v>0</v>
      </c>
      <c r="AL252" s="76">
        <f t="shared" si="117"/>
        <v>8.131724834791812E-2</v>
      </c>
      <c r="AM252" s="76">
        <f t="shared" si="117"/>
        <v>3.2852168332558919E-2</v>
      </c>
      <c r="AN252" s="76">
        <f t="shared" si="117"/>
        <v>2.7647864438292165</v>
      </c>
      <c r="AO252" s="76">
        <f t="shared" si="117"/>
        <v>0</v>
      </c>
      <c r="AP252" s="76">
        <f t="shared" si="117"/>
        <v>0</v>
      </c>
      <c r="AQ252" s="698">
        <f t="shared" si="117"/>
        <v>0</v>
      </c>
      <c r="AR252" s="76">
        <f t="shared" si="117"/>
        <v>0.13075813534345232</v>
      </c>
      <c r="AS252" s="76">
        <f t="shared" si="117"/>
        <v>0</v>
      </c>
      <c r="AT252" s="76">
        <f t="shared" si="117"/>
        <v>7.0258102572601261E-2</v>
      </c>
      <c r="AU252" s="76">
        <f t="shared" si="117"/>
        <v>0</v>
      </c>
      <c r="AV252" s="76">
        <f t="shared" si="117"/>
        <v>8.131724834791812E-2</v>
      </c>
      <c r="AW252" s="76">
        <f t="shared" si="116"/>
        <v>0</v>
      </c>
      <c r="AX252" s="76">
        <f t="shared" si="116"/>
        <v>0</v>
      </c>
      <c r="AY252" s="76">
        <f t="shared" si="116"/>
        <v>0</v>
      </c>
      <c r="AZ252" s="76">
        <f t="shared" si="116"/>
        <v>0</v>
      </c>
      <c r="BA252" s="76">
        <f t="shared" si="116"/>
        <v>0</v>
      </c>
      <c r="BB252" s="76">
        <f t="shared" si="116"/>
        <v>9.1400587143059972E-2</v>
      </c>
    </row>
    <row r="253" spans="1:54">
      <c r="A253" s="102">
        <f t="shared" si="96"/>
        <v>43032</v>
      </c>
      <c r="B253" s="106">
        <f t="shared" si="114"/>
        <v>16.307800096832583</v>
      </c>
      <c r="C253" s="76">
        <f t="shared" si="115"/>
        <v>4.4887121088050798E-2</v>
      </c>
      <c r="D253" s="76">
        <f t="shared" si="115"/>
        <v>0.45537659074834147</v>
      </c>
      <c r="E253" s="76">
        <f t="shared" si="115"/>
        <v>0.45537659074834147</v>
      </c>
      <c r="F253" s="76">
        <f t="shared" si="106"/>
        <v>0.45537659074834147</v>
      </c>
      <c r="G253" s="76">
        <f t="shared" si="115"/>
        <v>0.45537659074834147</v>
      </c>
      <c r="H253" s="76">
        <f t="shared" si="115"/>
        <v>0.22768829537417073</v>
      </c>
      <c r="I253" s="76">
        <f t="shared" si="115"/>
        <v>0</v>
      </c>
      <c r="J253" s="76">
        <f t="shared" si="115"/>
        <v>1.6263449669583625</v>
      </c>
      <c r="K253" s="76">
        <f t="shared" si="115"/>
        <v>6.3264819214680305E-3</v>
      </c>
      <c r="L253" s="76">
        <f t="shared" si="115"/>
        <v>0</v>
      </c>
      <c r="M253" s="76">
        <f t="shared" si="115"/>
        <v>5.2779447943706348</v>
      </c>
      <c r="N253" s="76">
        <f t="shared" si="107"/>
        <v>0.29274209405250523</v>
      </c>
      <c r="O253" s="76">
        <f t="shared" si="107"/>
        <v>0.42284969140917422</v>
      </c>
      <c r="P253" s="76">
        <f t="shared" si="107"/>
        <v>0.30900554372208883</v>
      </c>
      <c r="Q253" s="76">
        <f t="shared" si="107"/>
        <v>0</v>
      </c>
      <c r="R253" s="76">
        <f t="shared" si="115"/>
        <v>5.6922073843542684E-2</v>
      </c>
      <c r="S253" s="76">
        <f t="shared" si="115"/>
        <v>0.81317248347918125</v>
      </c>
      <c r="T253" s="76">
        <f t="shared" si="115"/>
        <v>1.0571242285229357E-2</v>
      </c>
      <c r="U253" s="76">
        <f t="shared" si="115"/>
        <v>0</v>
      </c>
      <c r="V253" s="76">
        <f t="shared" si="115"/>
        <v>0.22866410235434576</v>
      </c>
      <c r="W253" s="76">
        <f t="shared" si="108"/>
        <v>0.5740997733363018</v>
      </c>
      <c r="X253" s="76">
        <f t="shared" si="115"/>
        <v>8.5383110765314033E-2</v>
      </c>
      <c r="Y253" s="76">
        <f t="shared" si="115"/>
        <v>0.10164656043489766</v>
      </c>
      <c r="Z253" s="76">
        <f t="shared" si="115"/>
        <v>0</v>
      </c>
      <c r="AA253" s="76">
        <f t="shared" si="115"/>
        <v>4.7164004041792509E-2</v>
      </c>
      <c r="AB253" s="76">
        <f t="shared" si="115"/>
        <v>0</v>
      </c>
      <c r="AC253" s="76">
        <f t="shared" si="113"/>
        <v>0</v>
      </c>
      <c r="AD253" s="76">
        <f t="shared" si="109"/>
        <v>0</v>
      </c>
      <c r="AE253" s="76">
        <f t="shared" si="113"/>
        <v>8.131724834791812E-2</v>
      </c>
      <c r="AF253" s="76">
        <f t="shared" si="113"/>
        <v>0</v>
      </c>
      <c r="AG253" s="76">
        <f t="shared" si="113"/>
        <v>0</v>
      </c>
      <c r="AH253" s="76">
        <f t="shared" si="113"/>
        <v>1.0083338795141847</v>
      </c>
      <c r="AI253" s="76">
        <f t="shared" si="113"/>
        <v>1.8540332623325328E-2</v>
      </c>
      <c r="AJ253" s="698">
        <f t="shared" si="113"/>
        <v>0</v>
      </c>
      <c r="AK253" s="76">
        <f t="shared" si="117"/>
        <v>0</v>
      </c>
      <c r="AL253" s="76">
        <f t="shared" si="117"/>
        <v>8.131724834791812E-2</v>
      </c>
      <c r="AM253" s="76">
        <f t="shared" si="117"/>
        <v>3.2852168332558919E-2</v>
      </c>
      <c r="AN253" s="76">
        <f t="shared" si="117"/>
        <v>2.7647864438292165</v>
      </c>
      <c r="AO253" s="76">
        <f t="shared" si="117"/>
        <v>0</v>
      </c>
      <c r="AP253" s="76">
        <f t="shared" si="117"/>
        <v>0</v>
      </c>
      <c r="AQ253" s="698">
        <f t="shared" si="117"/>
        <v>0</v>
      </c>
      <c r="AR253" s="76">
        <f t="shared" si="117"/>
        <v>0.13075813534345232</v>
      </c>
      <c r="AS253" s="76">
        <f t="shared" si="117"/>
        <v>0</v>
      </c>
      <c r="AT253" s="76">
        <f t="shared" si="117"/>
        <v>7.0258102572601261E-2</v>
      </c>
      <c r="AU253" s="76">
        <f t="shared" si="117"/>
        <v>0</v>
      </c>
      <c r="AV253" s="76">
        <f t="shared" si="117"/>
        <v>8.131724834791812E-2</v>
      </c>
      <c r="AW253" s="76">
        <f t="shared" si="116"/>
        <v>0</v>
      </c>
      <c r="AX253" s="76">
        <f t="shared" si="116"/>
        <v>0</v>
      </c>
      <c r="AY253" s="76">
        <f t="shared" si="116"/>
        <v>0</v>
      </c>
      <c r="AZ253" s="76">
        <f t="shared" si="116"/>
        <v>0</v>
      </c>
      <c r="BA253" s="76">
        <f t="shared" si="116"/>
        <v>0</v>
      </c>
      <c r="BB253" s="76">
        <f t="shared" si="116"/>
        <v>9.1400587143059972E-2</v>
      </c>
    </row>
    <row r="254" spans="1:54">
      <c r="A254" s="102">
        <f t="shared" si="96"/>
        <v>43033</v>
      </c>
      <c r="B254" s="106">
        <f t="shared" si="114"/>
        <v>16.307800096832583</v>
      </c>
      <c r="C254" s="76">
        <f t="shared" si="115"/>
        <v>4.4887121088050798E-2</v>
      </c>
      <c r="D254" s="76">
        <f t="shared" si="115"/>
        <v>0.45537659074834147</v>
      </c>
      <c r="E254" s="76">
        <f t="shared" si="115"/>
        <v>0.45537659074834147</v>
      </c>
      <c r="F254" s="76">
        <f t="shared" si="106"/>
        <v>0.45537659074834147</v>
      </c>
      <c r="G254" s="76">
        <f t="shared" si="115"/>
        <v>0.45537659074834147</v>
      </c>
      <c r="H254" s="76">
        <f t="shared" si="115"/>
        <v>0.22768829537417073</v>
      </c>
      <c r="I254" s="76">
        <f t="shared" si="115"/>
        <v>0</v>
      </c>
      <c r="J254" s="76">
        <f t="shared" si="115"/>
        <v>1.6263449669583625</v>
      </c>
      <c r="K254" s="76">
        <f t="shared" si="115"/>
        <v>6.3264819214680305E-3</v>
      </c>
      <c r="L254" s="76">
        <f t="shared" si="115"/>
        <v>0</v>
      </c>
      <c r="M254" s="76">
        <f t="shared" si="115"/>
        <v>5.2779447943706348</v>
      </c>
      <c r="N254" s="76">
        <f t="shared" si="107"/>
        <v>0.29274209405250523</v>
      </c>
      <c r="O254" s="76">
        <f t="shared" si="107"/>
        <v>0.42284969140917422</v>
      </c>
      <c r="P254" s="76">
        <f t="shared" si="107"/>
        <v>0.30900554372208883</v>
      </c>
      <c r="Q254" s="76">
        <f t="shared" si="107"/>
        <v>0</v>
      </c>
      <c r="R254" s="76">
        <f t="shared" si="115"/>
        <v>5.6922073843542684E-2</v>
      </c>
      <c r="S254" s="76">
        <f t="shared" si="115"/>
        <v>0.81317248347918125</v>
      </c>
      <c r="T254" s="76">
        <f t="shared" si="115"/>
        <v>1.0571242285229357E-2</v>
      </c>
      <c r="U254" s="76">
        <f t="shared" si="115"/>
        <v>0</v>
      </c>
      <c r="V254" s="76">
        <f t="shared" si="115"/>
        <v>0.22866410235434576</v>
      </c>
      <c r="W254" s="76">
        <f t="shared" si="108"/>
        <v>0.5740997733363018</v>
      </c>
      <c r="X254" s="76">
        <f t="shared" si="115"/>
        <v>8.5383110765314033E-2</v>
      </c>
      <c r="Y254" s="76">
        <f t="shared" si="115"/>
        <v>0.10164656043489766</v>
      </c>
      <c r="Z254" s="76">
        <f t="shared" si="115"/>
        <v>0</v>
      </c>
      <c r="AA254" s="76">
        <f t="shared" si="115"/>
        <v>4.7164004041792509E-2</v>
      </c>
      <c r="AB254" s="76">
        <f t="shared" ref="AB254" si="118">AB$30/1.98347/31</f>
        <v>0</v>
      </c>
      <c r="AC254" s="76">
        <f t="shared" si="113"/>
        <v>0</v>
      </c>
      <c r="AD254" s="76">
        <f t="shared" si="109"/>
        <v>0</v>
      </c>
      <c r="AE254" s="76">
        <f t="shared" si="113"/>
        <v>8.131724834791812E-2</v>
      </c>
      <c r="AF254" s="76">
        <f t="shared" si="113"/>
        <v>0</v>
      </c>
      <c r="AG254" s="76">
        <f t="shared" si="113"/>
        <v>0</v>
      </c>
      <c r="AH254" s="76">
        <f t="shared" si="113"/>
        <v>1.0083338795141847</v>
      </c>
      <c r="AI254" s="76">
        <f t="shared" si="113"/>
        <v>1.8540332623325328E-2</v>
      </c>
      <c r="AJ254" s="698">
        <f t="shared" si="113"/>
        <v>0</v>
      </c>
      <c r="AK254" s="76">
        <f t="shared" si="117"/>
        <v>0</v>
      </c>
      <c r="AL254" s="76">
        <f t="shared" si="117"/>
        <v>8.131724834791812E-2</v>
      </c>
      <c r="AM254" s="76">
        <f t="shared" si="117"/>
        <v>3.2852168332558919E-2</v>
      </c>
      <c r="AN254" s="76">
        <f t="shared" si="117"/>
        <v>2.7647864438292165</v>
      </c>
      <c r="AO254" s="76">
        <f t="shared" si="117"/>
        <v>0</v>
      </c>
      <c r="AP254" s="76">
        <f t="shared" si="117"/>
        <v>0</v>
      </c>
      <c r="AQ254" s="698">
        <f t="shared" si="117"/>
        <v>0</v>
      </c>
      <c r="AR254" s="76">
        <f t="shared" si="117"/>
        <v>0.13075813534345232</v>
      </c>
      <c r="AS254" s="76">
        <f t="shared" si="117"/>
        <v>0</v>
      </c>
      <c r="AT254" s="76">
        <f t="shared" si="117"/>
        <v>7.0258102572601261E-2</v>
      </c>
      <c r="AU254" s="76">
        <f t="shared" si="117"/>
        <v>0</v>
      </c>
      <c r="AV254" s="76">
        <f t="shared" si="117"/>
        <v>8.131724834791812E-2</v>
      </c>
      <c r="AW254" s="76">
        <f t="shared" si="116"/>
        <v>0</v>
      </c>
      <c r="AX254" s="76">
        <f t="shared" si="116"/>
        <v>0</v>
      </c>
      <c r="AY254" s="76">
        <f t="shared" si="116"/>
        <v>0</v>
      </c>
      <c r="AZ254" s="76">
        <f t="shared" si="116"/>
        <v>0</v>
      </c>
      <c r="BA254" s="76">
        <f t="shared" si="116"/>
        <v>0</v>
      </c>
      <c r="BB254" s="76">
        <f t="shared" si="116"/>
        <v>9.1400587143059972E-2</v>
      </c>
    </row>
    <row r="255" spans="1:54">
      <c r="A255" s="102">
        <f t="shared" si="96"/>
        <v>43034</v>
      </c>
      <c r="B255" s="106">
        <f t="shared" si="114"/>
        <v>16.307800096832583</v>
      </c>
      <c r="C255" s="76">
        <f t="shared" si="115"/>
        <v>4.4887121088050798E-2</v>
      </c>
      <c r="D255" s="76">
        <f t="shared" si="115"/>
        <v>0.45537659074834147</v>
      </c>
      <c r="E255" s="76">
        <f t="shared" si="115"/>
        <v>0.45537659074834147</v>
      </c>
      <c r="F255" s="76">
        <f t="shared" si="106"/>
        <v>0.45537659074834147</v>
      </c>
      <c r="G255" s="76">
        <f t="shared" si="115"/>
        <v>0.45537659074834147</v>
      </c>
      <c r="H255" s="76">
        <f t="shared" si="115"/>
        <v>0.22768829537417073</v>
      </c>
      <c r="I255" s="76">
        <f t="shared" si="115"/>
        <v>0</v>
      </c>
      <c r="J255" s="76">
        <f t="shared" si="115"/>
        <v>1.6263449669583625</v>
      </c>
      <c r="K255" s="76">
        <f t="shared" si="115"/>
        <v>6.3264819214680305E-3</v>
      </c>
      <c r="L255" s="76">
        <f t="shared" si="115"/>
        <v>0</v>
      </c>
      <c r="M255" s="76">
        <f t="shared" si="115"/>
        <v>5.2779447943706348</v>
      </c>
      <c r="N255" s="76">
        <f t="shared" si="107"/>
        <v>0.29274209405250523</v>
      </c>
      <c r="O255" s="76">
        <f t="shared" si="107"/>
        <v>0.42284969140917422</v>
      </c>
      <c r="P255" s="76">
        <f t="shared" si="107"/>
        <v>0.30900554372208883</v>
      </c>
      <c r="Q255" s="76">
        <f t="shared" si="107"/>
        <v>0</v>
      </c>
      <c r="R255" s="76">
        <f t="shared" ref="C255:AD260" si="119">R$30/1.98347/31</f>
        <v>5.6922073843542684E-2</v>
      </c>
      <c r="S255" s="76">
        <f t="shared" si="119"/>
        <v>0.81317248347918125</v>
      </c>
      <c r="T255" s="76">
        <f t="shared" si="119"/>
        <v>1.0571242285229357E-2</v>
      </c>
      <c r="U255" s="76">
        <f t="shared" si="119"/>
        <v>0</v>
      </c>
      <c r="V255" s="76">
        <f t="shared" si="119"/>
        <v>0.22866410235434576</v>
      </c>
      <c r="W255" s="76">
        <f t="shared" si="119"/>
        <v>0.5740997733363018</v>
      </c>
      <c r="X255" s="76">
        <f t="shared" si="119"/>
        <v>8.5383110765314033E-2</v>
      </c>
      <c r="Y255" s="76">
        <f t="shared" si="119"/>
        <v>0.10164656043489766</v>
      </c>
      <c r="Z255" s="76">
        <f t="shared" si="119"/>
        <v>0</v>
      </c>
      <c r="AA255" s="76">
        <f t="shared" si="119"/>
        <v>4.7164004041792509E-2</v>
      </c>
      <c r="AB255" s="76">
        <f t="shared" si="119"/>
        <v>0</v>
      </c>
      <c r="AC255" s="76">
        <f t="shared" si="113"/>
        <v>0</v>
      </c>
      <c r="AD255" s="76">
        <f t="shared" si="109"/>
        <v>0</v>
      </c>
      <c r="AE255" s="76">
        <f t="shared" si="113"/>
        <v>8.131724834791812E-2</v>
      </c>
      <c r="AF255" s="76">
        <f t="shared" si="113"/>
        <v>0</v>
      </c>
      <c r="AG255" s="76">
        <f t="shared" si="113"/>
        <v>0</v>
      </c>
      <c r="AH255" s="76">
        <f t="shared" si="113"/>
        <v>1.0083338795141847</v>
      </c>
      <c r="AI255" s="76">
        <f t="shared" si="113"/>
        <v>1.8540332623325328E-2</v>
      </c>
      <c r="AJ255" s="698">
        <f t="shared" si="113"/>
        <v>0</v>
      </c>
      <c r="AK255" s="76">
        <f t="shared" si="117"/>
        <v>0</v>
      </c>
      <c r="AL255" s="76">
        <f t="shared" si="117"/>
        <v>8.131724834791812E-2</v>
      </c>
      <c r="AM255" s="76">
        <f t="shared" si="117"/>
        <v>3.2852168332558919E-2</v>
      </c>
      <c r="AN255" s="76">
        <f t="shared" si="117"/>
        <v>2.7647864438292165</v>
      </c>
      <c r="AO255" s="76">
        <f t="shared" si="117"/>
        <v>0</v>
      </c>
      <c r="AP255" s="76">
        <f t="shared" si="117"/>
        <v>0</v>
      </c>
      <c r="AQ255" s="698">
        <f t="shared" si="117"/>
        <v>0</v>
      </c>
      <c r="AR255" s="76">
        <f t="shared" si="117"/>
        <v>0.13075813534345232</v>
      </c>
      <c r="AS255" s="76">
        <f t="shared" si="117"/>
        <v>0</v>
      </c>
      <c r="AT255" s="76">
        <f t="shared" si="117"/>
        <v>7.0258102572601261E-2</v>
      </c>
      <c r="AU255" s="76">
        <f t="shared" si="117"/>
        <v>0</v>
      </c>
      <c r="AV255" s="76">
        <f t="shared" si="117"/>
        <v>8.131724834791812E-2</v>
      </c>
      <c r="AW255" s="76">
        <f t="shared" si="116"/>
        <v>0</v>
      </c>
      <c r="AX255" s="76">
        <f t="shared" si="116"/>
        <v>0</v>
      </c>
      <c r="AY255" s="76">
        <f t="shared" si="116"/>
        <v>0</v>
      </c>
      <c r="AZ255" s="76">
        <f t="shared" si="116"/>
        <v>0</v>
      </c>
      <c r="BA255" s="76">
        <f t="shared" si="116"/>
        <v>0</v>
      </c>
      <c r="BB255" s="76">
        <f t="shared" si="116"/>
        <v>9.1400587143059972E-2</v>
      </c>
    </row>
    <row r="256" spans="1:54">
      <c r="A256" s="102">
        <f t="shared" si="96"/>
        <v>43035</v>
      </c>
      <c r="B256" s="106">
        <f t="shared" si="114"/>
        <v>16.307800096832583</v>
      </c>
      <c r="C256" s="76">
        <f t="shared" si="119"/>
        <v>4.4887121088050798E-2</v>
      </c>
      <c r="D256" s="76">
        <f t="shared" si="119"/>
        <v>0.45537659074834147</v>
      </c>
      <c r="E256" s="76">
        <f t="shared" si="119"/>
        <v>0.45537659074834147</v>
      </c>
      <c r="F256" s="76">
        <f t="shared" si="119"/>
        <v>0.45537659074834147</v>
      </c>
      <c r="G256" s="76">
        <f t="shared" si="119"/>
        <v>0.45537659074834147</v>
      </c>
      <c r="H256" s="76">
        <f t="shared" si="119"/>
        <v>0.22768829537417073</v>
      </c>
      <c r="I256" s="76">
        <f t="shared" si="119"/>
        <v>0</v>
      </c>
      <c r="J256" s="76">
        <f t="shared" si="119"/>
        <v>1.6263449669583625</v>
      </c>
      <c r="K256" s="76">
        <f t="shared" si="119"/>
        <v>6.3264819214680305E-3</v>
      </c>
      <c r="L256" s="76">
        <f t="shared" si="119"/>
        <v>0</v>
      </c>
      <c r="M256" s="76">
        <f t="shared" si="119"/>
        <v>5.2779447943706348</v>
      </c>
      <c r="N256" s="76">
        <f t="shared" si="119"/>
        <v>0.29274209405250523</v>
      </c>
      <c r="O256" s="76">
        <f t="shared" si="119"/>
        <v>0.42284969140917422</v>
      </c>
      <c r="P256" s="76">
        <f t="shared" si="119"/>
        <v>0.30900554372208883</v>
      </c>
      <c r="Q256" s="76">
        <f t="shared" si="119"/>
        <v>0</v>
      </c>
      <c r="R256" s="76">
        <f t="shared" si="119"/>
        <v>5.6922073843542684E-2</v>
      </c>
      <c r="S256" s="76">
        <f t="shared" si="119"/>
        <v>0.81317248347918125</v>
      </c>
      <c r="T256" s="76">
        <f t="shared" si="119"/>
        <v>1.0571242285229357E-2</v>
      </c>
      <c r="U256" s="76">
        <f t="shared" si="119"/>
        <v>0</v>
      </c>
      <c r="V256" s="76">
        <f t="shared" si="119"/>
        <v>0.22866410235434576</v>
      </c>
      <c r="W256" s="76">
        <f t="shared" si="119"/>
        <v>0.5740997733363018</v>
      </c>
      <c r="X256" s="76">
        <f t="shared" si="119"/>
        <v>8.5383110765314033E-2</v>
      </c>
      <c r="Y256" s="76">
        <f t="shared" si="119"/>
        <v>0.10164656043489766</v>
      </c>
      <c r="Z256" s="76">
        <f t="shared" si="119"/>
        <v>0</v>
      </c>
      <c r="AA256" s="76">
        <f t="shared" si="119"/>
        <v>4.7164004041792509E-2</v>
      </c>
      <c r="AB256" s="76">
        <f t="shared" si="119"/>
        <v>0</v>
      </c>
      <c r="AC256" s="76">
        <f t="shared" si="113"/>
        <v>0</v>
      </c>
      <c r="AD256" s="76">
        <f t="shared" si="119"/>
        <v>0</v>
      </c>
      <c r="AE256" s="76">
        <f t="shared" si="113"/>
        <v>8.131724834791812E-2</v>
      </c>
      <c r="AF256" s="76">
        <f t="shared" si="113"/>
        <v>0</v>
      </c>
      <c r="AG256" s="76">
        <f t="shared" si="113"/>
        <v>0</v>
      </c>
      <c r="AH256" s="76">
        <f t="shared" si="113"/>
        <v>1.0083338795141847</v>
      </c>
      <c r="AI256" s="76">
        <f t="shared" si="113"/>
        <v>1.8540332623325328E-2</v>
      </c>
      <c r="AJ256" s="698">
        <f t="shared" si="113"/>
        <v>0</v>
      </c>
      <c r="AK256" s="76">
        <f t="shared" si="117"/>
        <v>0</v>
      </c>
      <c r="AL256" s="76">
        <f t="shared" si="117"/>
        <v>8.131724834791812E-2</v>
      </c>
      <c r="AM256" s="76">
        <f t="shared" si="117"/>
        <v>3.2852168332558919E-2</v>
      </c>
      <c r="AN256" s="76">
        <f t="shared" si="117"/>
        <v>2.7647864438292165</v>
      </c>
      <c r="AO256" s="76">
        <f t="shared" si="117"/>
        <v>0</v>
      </c>
      <c r="AP256" s="76">
        <f t="shared" si="117"/>
        <v>0</v>
      </c>
      <c r="AQ256" s="698">
        <f t="shared" si="117"/>
        <v>0</v>
      </c>
      <c r="AR256" s="76">
        <f t="shared" si="117"/>
        <v>0.13075813534345232</v>
      </c>
      <c r="AS256" s="76">
        <f t="shared" si="117"/>
        <v>0</v>
      </c>
      <c r="AT256" s="76">
        <f t="shared" si="117"/>
        <v>7.0258102572601261E-2</v>
      </c>
      <c r="AU256" s="76">
        <f t="shared" si="117"/>
        <v>0</v>
      </c>
      <c r="AV256" s="76">
        <f t="shared" si="117"/>
        <v>8.131724834791812E-2</v>
      </c>
      <c r="AW256" s="76">
        <f t="shared" si="116"/>
        <v>0</v>
      </c>
      <c r="AX256" s="76">
        <f t="shared" si="116"/>
        <v>0</v>
      </c>
      <c r="AY256" s="76">
        <f t="shared" si="116"/>
        <v>0</v>
      </c>
      <c r="AZ256" s="76">
        <f t="shared" si="116"/>
        <v>0</v>
      </c>
      <c r="BA256" s="76">
        <f t="shared" si="116"/>
        <v>0</v>
      </c>
      <c r="BB256" s="76">
        <f t="shared" si="116"/>
        <v>9.1400587143059972E-2</v>
      </c>
    </row>
    <row r="257" spans="1:54">
      <c r="A257" s="102">
        <f t="shared" si="96"/>
        <v>43036</v>
      </c>
      <c r="B257" s="106">
        <f t="shared" si="114"/>
        <v>16.307800096832583</v>
      </c>
      <c r="C257" s="76">
        <f t="shared" si="119"/>
        <v>4.4887121088050798E-2</v>
      </c>
      <c r="D257" s="76">
        <f t="shared" si="119"/>
        <v>0.45537659074834147</v>
      </c>
      <c r="E257" s="76">
        <f t="shared" si="119"/>
        <v>0.45537659074834147</v>
      </c>
      <c r="F257" s="76">
        <f t="shared" si="119"/>
        <v>0.45537659074834147</v>
      </c>
      <c r="G257" s="76">
        <f t="shared" si="119"/>
        <v>0.45537659074834147</v>
      </c>
      <c r="H257" s="76">
        <f t="shared" si="119"/>
        <v>0.22768829537417073</v>
      </c>
      <c r="I257" s="76">
        <f t="shared" si="119"/>
        <v>0</v>
      </c>
      <c r="J257" s="76">
        <f t="shared" si="119"/>
        <v>1.6263449669583625</v>
      </c>
      <c r="K257" s="76">
        <f t="shared" si="119"/>
        <v>6.3264819214680305E-3</v>
      </c>
      <c r="L257" s="76">
        <f t="shared" si="119"/>
        <v>0</v>
      </c>
      <c r="M257" s="76">
        <f t="shared" si="119"/>
        <v>5.2779447943706348</v>
      </c>
      <c r="N257" s="76">
        <f t="shared" si="119"/>
        <v>0.29274209405250523</v>
      </c>
      <c r="O257" s="76">
        <f t="shared" si="119"/>
        <v>0.42284969140917422</v>
      </c>
      <c r="P257" s="76">
        <f t="shared" si="119"/>
        <v>0.30900554372208883</v>
      </c>
      <c r="Q257" s="76">
        <f t="shared" si="119"/>
        <v>0</v>
      </c>
      <c r="R257" s="76">
        <f t="shared" si="119"/>
        <v>5.6922073843542684E-2</v>
      </c>
      <c r="S257" s="76">
        <f t="shared" si="119"/>
        <v>0.81317248347918125</v>
      </c>
      <c r="T257" s="76">
        <f t="shared" si="119"/>
        <v>1.0571242285229357E-2</v>
      </c>
      <c r="U257" s="76">
        <f t="shared" si="119"/>
        <v>0</v>
      </c>
      <c r="V257" s="76">
        <f t="shared" si="119"/>
        <v>0.22866410235434576</v>
      </c>
      <c r="W257" s="76">
        <f t="shared" si="119"/>
        <v>0.5740997733363018</v>
      </c>
      <c r="X257" s="76">
        <f t="shared" si="119"/>
        <v>8.5383110765314033E-2</v>
      </c>
      <c r="Y257" s="76">
        <f t="shared" si="119"/>
        <v>0.10164656043489766</v>
      </c>
      <c r="Z257" s="76">
        <f t="shared" si="119"/>
        <v>0</v>
      </c>
      <c r="AA257" s="76">
        <f t="shared" si="119"/>
        <v>4.7164004041792509E-2</v>
      </c>
      <c r="AB257" s="76">
        <f t="shared" si="119"/>
        <v>0</v>
      </c>
      <c r="AC257" s="76">
        <f t="shared" si="113"/>
        <v>0</v>
      </c>
      <c r="AD257" s="76">
        <f t="shared" si="119"/>
        <v>0</v>
      </c>
      <c r="AE257" s="76">
        <f t="shared" si="113"/>
        <v>8.131724834791812E-2</v>
      </c>
      <c r="AF257" s="76">
        <f t="shared" si="113"/>
        <v>0</v>
      </c>
      <c r="AG257" s="76">
        <f t="shared" si="113"/>
        <v>0</v>
      </c>
      <c r="AH257" s="76">
        <f t="shared" si="113"/>
        <v>1.0083338795141847</v>
      </c>
      <c r="AI257" s="76">
        <f t="shared" si="113"/>
        <v>1.8540332623325328E-2</v>
      </c>
      <c r="AJ257" s="698">
        <f t="shared" si="113"/>
        <v>0</v>
      </c>
      <c r="AK257" s="76">
        <f t="shared" si="117"/>
        <v>0</v>
      </c>
      <c r="AL257" s="76">
        <f t="shared" si="117"/>
        <v>8.131724834791812E-2</v>
      </c>
      <c r="AM257" s="76">
        <f t="shared" si="117"/>
        <v>3.2852168332558919E-2</v>
      </c>
      <c r="AN257" s="76">
        <f t="shared" si="117"/>
        <v>2.7647864438292165</v>
      </c>
      <c r="AO257" s="76">
        <f t="shared" si="117"/>
        <v>0</v>
      </c>
      <c r="AP257" s="76">
        <f t="shared" si="117"/>
        <v>0</v>
      </c>
      <c r="AQ257" s="698">
        <f t="shared" si="117"/>
        <v>0</v>
      </c>
      <c r="AR257" s="76">
        <f t="shared" si="117"/>
        <v>0.13075813534345232</v>
      </c>
      <c r="AS257" s="76">
        <f t="shared" si="117"/>
        <v>0</v>
      </c>
      <c r="AT257" s="76">
        <f t="shared" si="117"/>
        <v>7.0258102572601261E-2</v>
      </c>
      <c r="AU257" s="76">
        <f t="shared" si="117"/>
        <v>0</v>
      </c>
      <c r="AV257" s="76">
        <f t="shared" si="117"/>
        <v>8.131724834791812E-2</v>
      </c>
      <c r="AW257" s="76">
        <f t="shared" si="116"/>
        <v>0</v>
      </c>
      <c r="AX257" s="76">
        <f t="shared" si="116"/>
        <v>0</v>
      </c>
      <c r="AY257" s="76">
        <f t="shared" si="116"/>
        <v>0</v>
      </c>
      <c r="AZ257" s="76">
        <f t="shared" si="116"/>
        <v>0</v>
      </c>
      <c r="BA257" s="76">
        <f t="shared" si="116"/>
        <v>0</v>
      </c>
      <c r="BB257" s="76">
        <f t="shared" si="116"/>
        <v>9.1400587143059972E-2</v>
      </c>
    </row>
    <row r="258" spans="1:54">
      <c r="A258" s="102">
        <f t="shared" si="96"/>
        <v>43037</v>
      </c>
      <c r="B258" s="106">
        <f t="shared" si="114"/>
        <v>16.307800096832583</v>
      </c>
      <c r="C258" s="76">
        <f t="shared" si="119"/>
        <v>4.4887121088050798E-2</v>
      </c>
      <c r="D258" s="76">
        <f t="shared" si="119"/>
        <v>0.45537659074834147</v>
      </c>
      <c r="E258" s="76">
        <f t="shared" si="119"/>
        <v>0.45537659074834147</v>
      </c>
      <c r="F258" s="76">
        <f t="shared" si="119"/>
        <v>0.45537659074834147</v>
      </c>
      <c r="G258" s="76">
        <f t="shared" si="119"/>
        <v>0.45537659074834147</v>
      </c>
      <c r="H258" s="76">
        <f t="shared" si="119"/>
        <v>0.22768829537417073</v>
      </c>
      <c r="I258" s="76">
        <f t="shared" si="119"/>
        <v>0</v>
      </c>
      <c r="J258" s="76">
        <f t="shared" si="119"/>
        <v>1.6263449669583625</v>
      </c>
      <c r="K258" s="76">
        <f t="shared" si="119"/>
        <v>6.3264819214680305E-3</v>
      </c>
      <c r="L258" s="76">
        <f t="shared" si="119"/>
        <v>0</v>
      </c>
      <c r="M258" s="76">
        <f t="shared" si="119"/>
        <v>5.2779447943706348</v>
      </c>
      <c r="N258" s="76">
        <f t="shared" si="119"/>
        <v>0.29274209405250523</v>
      </c>
      <c r="O258" s="76">
        <f t="shared" si="119"/>
        <v>0.42284969140917422</v>
      </c>
      <c r="P258" s="76">
        <f t="shared" si="119"/>
        <v>0.30900554372208883</v>
      </c>
      <c r="Q258" s="76">
        <f t="shared" si="119"/>
        <v>0</v>
      </c>
      <c r="R258" s="76">
        <f t="shared" si="119"/>
        <v>5.6922073843542684E-2</v>
      </c>
      <c r="S258" s="76">
        <f t="shared" si="119"/>
        <v>0.81317248347918125</v>
      </c>
      <c r="T258" s="76">
        <f t="shared" si="119"/>
        <v>1.0571242285229357E-2</v>
      </c>
      <c r="U258" s="76">
        <f t="shared" si="119"/>
        <v>0</v>
      </c>
      <c r="V258" s="76">
        <f t="shared" si="119"/>
        <v>0.22866410235434576</v>
      </c>
      <c r="W258" s="76">
        <f t="shared" si="119"/>
        <v>0.5740997733363018</v>
      </c>
      <c r="X258" s="76">
        <f t="shared" si="119"/>
        <v>8.5383110765314033E-2</v>
      </c>
      <c r="Y258" s="76">
        <f t="shared" si="119"/>
        <v>0.10164656043489766</v>
      </c>
      <c r="Z258" s="76">
        <f t="shared" si="119"/>
        <v>0</v>
      </c>
      <c r="AA258" s="76">
        <f t="shared" si="119"/>
        <v>4.7164004041792509E-2</v>
      </c>
      <c r="AB258" s="76">
        <f t="shared" si="119"/>
        <v>0</v>
      </c>
      <c r="AC258" s="76">
        <f t="shared" si="113"/>
        <v>0</v>
      </c>
      <c r="AD258" s="76">
        <f t="shared" si="119"/>
        <v>0</v>
      </c>
      <c r="AE258" s="76">
        <f t="shared" si="113"/>
        <v>8.131724834791812E-2</v>
      </c>
      <c r="AF258" s="76">
        <f t="shared" si="113"/>
        <v>0</v>
      </c>
      <c r="AG258" s="76">
        <f t="shared" si="113"/>
        <v>0</v>
      </c>
      <c r="AH258" s="76">
        <f t="shared" si="113"/>
        <v>1.0083338795141847</v>
      </c>
      <c r="AI258" s="76">
        <f t="shared" si="113"/>
        <v>1.8540332623325328E-2</v>
      </c>
      <c r="AJ258" s="698">
        <f t="shared" si="113"/>
        <v>0</v>
      </c>
      <c r="AK258" s="76">
        <f t="shared" si="117"/>
        <v>0</v>
      </c>
      <c r="AL258" s="76">
        <f t="shared" si="117"/>
        <v>8.131724834791812E-2</v>
      </c>
      <c r="AM258" s="76">
        <f t="shared" si="117"/>
        <v>3.2852168332558919E-2</v>
      </c>
      <c r="AN258" s="76">
        <f t="shared" si="117"/>
        <v>2.7647864438292165</v>
      </c>
      <c r="AO258" s="76">
        <f t="shared" si="117"/>
        <v>0</v>
      </c>
      <c r="AP258" s="76">
        <f t="shared" si="117"/>
        <v>0</v>
      </c>
      <c r="AQ258" s="698">
        <f t="shared" si="117"/>
        <v>0</v>
      </c>
      <c r="AR258" s="76">
        <f t="shared" si="117"/>
        <v>0.13075813534345232</v>
      </c>
      <c r="AS258" s="76">
        <f t="shared" si="117"/>
        <v>0</v>
      </c>
      <c r="AT258" s="76">
        <f t="shared" si="117"/>
        <v>7.0258102572601261E-2</v>
      </c>
      <c r="AU258" s="76">
        <f t="shared" si="117"/>
        <v>0</v>
      </c>
      <c r="AV258" s="76">
        <f t="shared" si="117"/>
        <v>8.131724834791812E-2</v>
      </c>
      <c r="AW258" s="76">
        <f t="shared" si="116"/>
        <v>0</v>
      </c>
      <c r="AX258" s="76">
        <f t="shared" si="116"/>
        <v>0</v>
      </c>
      <c r="AY258" s="76">
        <f t="shared" si="116"/>
        <v>0</v>
      </c>
      <c r="AZ258" s="76">
        <f t="shared" si="116"/>
        <v>0</v>
      </c>
      <c r="BA258" s="76">
        <f t="shared" si="116"/>
        <v>0</v>
      </c>
      <c r="BB258" s="76">
        <f t="shared" si="116"/>
        <v>9.1400587143059972E-2</v>
      </c>
    </row>
    <row r="259" spans="1:54">
      <c r="A259" s="102">
        <f t="shared" si="96"/>
        <v>43038</v>
      </c>
      <c r="B259" s="106">
        <f t="shared" si="114"/>
        <v>16.307800096832583</v>
      </c>
      <c r="C259" s="76">
        <f t="shared" si="119"/>
        <v>4.4887121088050798E-2</v>
      </c>
      <c r="D259" s="76">
        <f t="shared" si="119"/>
        <v>0.45537659074834147</v>
      </c>
      <c r="E259" s="76">
        <f t="shared" si="119"/>
        <v>0.45537659074834147</v>
      </c>
      <c r="F259" s="76">
        <f t="shared" si="119"/>
        <v>0.45537659074834147</v>
      </c>
      <c r="G259" s="76">
        <f t="shared" si="119"/>
        <v>0.45537659074834147</v>
      </c>
      <c r="H259" s="76">
        <f t="shared" si="119"/>
        <v>0.22768829537417073</v>
      </c>
      <c r="I259" s="76">
        <f t="shared" si="119"/>
        <v>0</v>
      </c>
      <c r="J259" s="76">
        <f t="shared" si="119"/>
        <v>1.6263449669583625</v>
      </c>
      <c r="K259" s="76">
        <f t="shared" si="119"/>
        <v>6.3264819214680305E-3</v>
      </c>
      <c r="L259" s="76">
        <f t="shared" si="119"/>
        <v>0</v>
      </c>
      <c r="M259" s="76">
        <f t="shared" si="119"/>
        <v>5.2779447943706348</v>
      </c>
      <c r="N259" s="76">
        <f t="shared" si="119"/>
        <v>0.29274209405250523</v>
      </c>
      <c r="O259" s="76">
        <f t="shared" si="119"/>
        <v>0.42284969140917422</v>
      </c>
      <c r="P259" s="76">
        <f t="shared" si="119"/>
        <v>0.30900554372208883</v>
      </c>
      <c r="Q259" s="76">
        <f t="shared" si="119"/>
        <v>0</v>
      </c>
      <c r="R259" s="76">
        <f t="shared" si="119"/>
        <v>5.6922073843542684E-2</v>
      </c>
      <c r="S259" s="76">
        <f t="shared" si="119"/>
        <v>0.81317248347918125</v>
      </c>
      <c r="T259" s="76">
        <f t="shared" si="119"/>
        <v>1.0571242285229357E-2</v>
      </c>
      <c r="U259" s="76">
        <f t="shared" si="119"/>
        <v>0</v>
      </c>
      <c r="V259" s="76">
        <f t="shared" si="119"/>
        <v>0.22866410235434576</v>
      </c>
      <c r="W259" s="76">
        <f t="shared" si="119"/>
        <v>0.5740997733363018</v>
      </c>
      <c r="X259" s="76">
        <f t="shared" si="119"/>
        <v>8.5383110765314033E-2</v>
      </c>
      <c r="Y259" s="76">
        <f t="shared" si="119"/>
        <v>0.10164656043489766</v>
      </c>
      <c r="Z259" s="76">
        <f t="shared" si="119"/>
        <v>0</v>
      </c>
      <c r="AA259" s="76">
        <f t="shared" si="119"/>
        <v>4.7164004041792509E-2</v>
      </c>
      <c r="AB259" s="76">
        <f t="shared" si="119"/>
        <v>0</v>
      </c>
      <c r="AC259" s="76">
        <f t="shared" si="113"/>
        <v>0</v>
      </c>
      <c r="AD259" s="76">
        <f t="shared" si="119"/>
        <v>0</v>
      </c>
      <c r="AE259" s="76">
        <f t="shared" si="113"/>
        <v>8.131724834791812E-2</v>
      </c>
      <c r="AF259" s="76">
        <f t="shared" si="113"/>
        <v>0</v>
      </c>
      <c r="AG259" s="76">
        <f t="shared" si="113"/>
        <v>0</v>
      </c>
      <c r="AH259" s="76">
        <f t="shared" si="113"/>
        <v>1.0083338795141847</v>
      </c>
      <c r="AI259" s="76">
        <f t="shared" si="113"/>
        <v>1.8540332623325328E-2</v>
      </c>
      <c r="AJ259" s="698">
        <f t="shared" si="113"/>
        <v>0</v>
      </c>
      <c r="AK259" s="76">
        <f t="shared" si="117"/>
        <v>0</v>
      </c>
      <c r="AL259" s="76">
        <f t="shared" si="117"/>
        <v>8.131724834791812E-2</v>
      </c>
      <c r="AM259" s="76">
        <f t="shared" si="117"/>
        <v>3.2852168332558919E-2</v>
      </c>
      <c r="AN259" s="76">
        <f t="shared" si="117"/>
        <v>2.7647864438292165</v>
      </c>
      <c r="AO259" s="76">
        <f t="shared" si="117"/>
        <v>0</v>
      </c>
      <c r="AP259" s="76">
        <f t="shared" si="117"/>
        <v>0</v>
      </c>
      <c r="AQ259" s="698">
        <f t="shared" si="117"/>
        <v>0</v>
      </c>
      <c r="AR259" s="76">
        <f t="shared" si="117"/>
        <v>0.13075813534345232</v>
      </c>
      <c r="AS259" s="76">
        <f t="shared" si="117"/>
        <v>0</v>
      </c>
      <c r="AT259" s="76">
        <f t="shared" si="117"/>
        <v>7.0258102572601261E-2</v>
      </c>
      <c r="AU259" s="76">
        <f t="shared" si="117"/>
        <v>0</v>
      </c>
      <c r="AV259" s="76">
        <f t="shared" si="117"/>
        <v>8.131724834791812E-2</v>
      </c>
      <c r="AW259" s="76">
        <f t="shared" si="116"/>
        <v>0</v>
      </c>
      <c r="AX259" s="76">
        <f t="shared" si="116"/>
        <v>0</v>
      </c>
      <c r="AY259" s="76">
        <f t="shared" si="116"/>
        <v>0</v>
      </c>
      <c r="AZ259" s="76">
        <f t="shared" si="116"/>
        <v>0</v>
      </c>
      <c r="BA259" s="76">
        <f t="shared" si="116"/>
        <v>0</v>
      </c>
      <c r="BB259" s="76">
        <f t="shared" si="116"/>
        <v>9.1400587143059972E-2</v>
      </c>
    </row>
    <row r="260" spans="1:54">
      <c r="A260" s="102">
        <f t="shared" si="96"/>
        <v>43039</v>
      </c>
      <c r="B260" s="106">
        <f t="shared" si="114"/>
        <v>16.307800096832583</v>
      </c>
      <c r="C260" s="76">
        <f t="shared" si="119"/>
        <v>4.4887121088050798E-2</v>
      </c>
      <c r="D260" s="76">
        <f t="shared" si="119"/>
        <v>0.45537659074834147</v>
      </c>
      <c r="E260" s="76">
        <f t="shared" si="119"/>
        <v>0.45537659074834147</v>
      </c>
      <c r="F260" s="76">
        <f t="shared" si="119"/>
        <v>0.45537659074834147</v>
      </c>
      <c r="G260" s="76">
        <f t="shared" si="119"/>
        <v>0.45537659074834147</v>
      </c>
      <c r="H260" s="76">
        <f t="shared" si="119"/>
        <v>0.22768829537417073</v>
      </c>
      <c r="I260" s="76">
        <f t="shared" si="119"/>
        <v>0</v>
      </c>
      <c r="J260" s="76">
        <f t="shared" si="119"/>
        <v>1.6263449669583625</v>
      </c>
      <c r="K260" s="76">
        <f t="shared" si="119"/>
        <v>6.3264819214680305E-3</v>
      </c>
      <c r="L260" s="76">
        <f t="shared" si="119"/>
        <v>0</v>
      </c>
      <c r="M260" s="76">
        <f t="shared" si="119"/>
        <v>5.2779447943706348</v>
      </c>
      <c r="N260" s="76">
        <f t="shared" si="119"/>
        <v>0.29274209405250523</v>
      </c>
      <c r="O260" s="76">
        <f t="shared" si="119"/>
        <v>0.42284969140917422</v>
      </c>
      <c r="P260" s="76">
        <f t="shared" si="119"/>
        <v>0.30900554372208883</v>
      </c>
      <c r="Q260" s="76">
        <f t="shared" si="119"/>
        <v>0</v>
      </c>
      <c r="R260" s="76">
        <f t="shared" si="119"/>
        <v>5.6922073843542684E-2</v>
      </c>
      <c r="S260" s="76">
        <f t="shared" si="119"/>
        <v>0.81317248347918125</v>
      </c>
      <c r="T260" s="76">
        <f t="shared" si="119"/>
        <v>1.0571242285229357E-2</v>
      </c>
      <c r="U260" s="76">
        <f t="shared" si="119"/>
        <v>0</v>
      </c>
      <c r="V260" s="76">
        <f t="shared" si="119"/>
        <v>0.22866410235434576</v>
      </c>
      <c r="W260" s="76">
        <f t="shared" si="119"/>
        <v>0.5740997733363018</v>
      </c>
      <c r="X260" s="76">
        <f t="shared" si="119"/>
        <v>8.5383110765314033E-2</v>
      </c>
      <c r="Y260" s="76">
        <f t="shared" si="119"/>
        <v>0.10164656043489766</v>
      </c>
      <c r="Z260" s="76">
        <f t="shared" si="119"/>
        <v>0</v>
      </c>
      <c r="AA260" s="76">
        <f t="shared" si="119"/>
        <v>4.7164004041792509E-2</v>
      </c>
      <c r="AB260" s="76">
        <f t="shared" si="119"/>
        <v>0</v>
      </c>
      <c r="AC260" s="76">
        <f t="shared" si="113"/>
        <v>0</v>
      </c>
      <c r="AD260" s="76">
        <f t="shared" si="119"/>
        <v>0</v>
      </c>
      <c r="AE260" s="76">
        <f t="shared" si="113"/>
        <v>8.131724834791812E-2</v>
      </c>
      <c r="AF260" s="76">
        <f t="shared" si="113"/>
        <v>0</v>
      </c>
      <c r="AG260" s="76">
        <f t="shared" si="113"/>
        <v>0</v>
      </c>
      <c r="AH260" s="76">
        <f t="shared" si="113"/>
        <v>1.0083338795141847</v>
      </c>
      <c r="AI260" s="76">
        <f t="shared" si="113"/>
        <v>1.8540332623325328E-2</v>
      </c>
      <c r="AJ260" s="698">
        <f>AJ$30/1.98347/31</f>
        <v>0</v>
      </c>
      <c r="AK260" s="76">
        <f t="shared" si="117"/>
        <v>0</v>
      </c>
      <c r="AL260" s="76">
        <f t="shared" si="117"/>
        <v>8.131724834791812E-2</v>
      </c>
      <c r="AM260" s="76">
        <f t="shared" si="117"/>
        <v>3.2852168332558919E-2</v>
      </c>
      <c r="AN260" s="76">
        <f t="shared" si="117"/>
        <v>2.7647864438292165</v>
      </c>
      <c r="AO260" s="76">
        <f t="shared" si="117"/>
        <v>0</v>
      </c>
      <c r="AP260" s="76">
        <f t="shared" si="117"/>
        <v>0</v>
      </c>
      <c r="AQ260" s="698">
        <f t="shared" si="117"/>
        <v>0</v>
      </c>
      <c r="AR260" s="76">
        <f t="shared" si="117"/>
        <v>0.13075813534345232</v>
      </c>
      <c r="AS260" s="76">
        <f t="shared" si="117"/>
        <v>0</v>
      </c>
      <c r="AT260" s="76">
        <f t="shared" si="117"/>
        <v>7.0258102572601261E-2</v>
      </c>
      <c r="AU260" s="76">
        <f t="shared" si="117"/>
        <v>0</v>
      </c>
      <c r="AV260" s="76">
        <f t="shared" si="117"/>
        <v>8.131724834791812E-2</v>
      </c>
      <c r="AW260" s="76">
        <f t="shared" si="116"/>
        <v>0</v>
      </c>
      <c r="AX260" s="76">
        <f t="shared" si="116"/>
        <v>0</v>
      </c>
      <c r="AY260" s="76">
        <f t="shared" si="116"/>
        <v>0</v>
      </c>
      <c r="AZ260" s="76">
        <f t="shared" si="116"/>
        <v>0</v>
      </c>
      <c r="BA260" s="76">
        <f t="shared" si="116"/>
        <v>0</v>
      </c>
      <c r="BB260" s="76">
        <f t="shared" si="116"/>
        <v>9.1400587143059972E-2</v>
      </c>
    </row>
    <row r="261" spans="1:54">
      <c r="A261" s="102">
        <f t="shared" si="96"/>
        <v>43040</v>
      </c>
      <c r="B261" s="106">
        <f t="shared" si="114"/>
        <v>6.3776949823625584</v>
      </c>
      <c r="C261" s="76">
        <f t="shared" ref="C261:C290" si="120">C$31/1.98347/30</f>
        <v>0</v>
      </c>
      <c r="D261" s="76">
        <f t="shared" ref="D261:AG271" si="121">D$31/1.98347/30</f>
        <v>0.42013911646424362</v>
      </c>
      <c r="E261" s="76">
        <f t="shared" si="121"/>
        <v>0.42013911646424362</v>
      </c>
      <c r="F261" s="76">
        <f t="shared" si="121"/>
        <v>0.42013911646424362</v>
      </c>
      <c r="G261" s="76">
        <f t="shared" si="121"/>
        <v>0.42013911646424362</v>
      </c>
      <c r="H261" s="76">
        <f t="shared" si="121"/>
        <v>0.1176389526099882</v>
      </c>
      <c r="I261" s="76">
        <f t="shared" si="121"/>
        <v>0</v>
      </c>
      <c r="J261" s="76">
        <f t="shared" si="121"/>
        <v>0.84027823292848725</v>
      </c>
      <c r="K261" s="76">
        <f t="shared" si="121"/>
        <v>1.1763895260998822E-4</v>
      </c>
      <c r="L261" s="76">
        <f t="shared" si="121"/>
        <v>0</v>
      </c>
      <c r="M261" s="76">
        <f t="shared" si="121"/>
        <v>8.6246157827779932E-2</v>
      </c>
      <c r="N261" s="76">
        <f t="shared" si="121"/>
        <v>0.16805564658569744</v>
      </c>
      <c r="O261" s="76">
        <f>O$31/1.98347/30</f>
        <v>0.23527790521997641</v>
      </c>
      <c r="P261" s="76">
        <f>P$31/1.98347/30</f>
        <v>0.18486121124426719</v>
      </c>
      <c r="Q261" s="76">
        <f t="shared" si="121"/>
        <v>0</v>
      </c>
      <c r="R261" s="76">
        <f t="shared" si="121"/>
        <v>0</v>
      </c>
      <c r="S261" s="76">
        <f t="shared" si="121"/>
        <v>0.16805564658569744</v>
      </c>
      <c r="T261" s="76">
        <f t="shared" si="121"/>
        <v>1.0923617028070336E-2</v>
      </c>
      <c r="U261" s="76">
        <f t="shared" si="121"/>
        <v>0</v>
      </c>
      <c r="V261" s="76">
        <f t="shared" si="121"/>
        <v>0.522148893941762</v>
      </c>
      <c r="W261" s="76">
        <f t="shared" ref="W261:W290" si="122">W$31/1.98347/30</f>
        <v>0.19494455003940905</v>
      </c>
      <c r="X261" s="76">
        <f t="shared" si="121"/>
        <v>0</v>
      </c>
      <c r="Y261" s="76">
        <f t="shared" si="121"/>
        <v>0.10503477911606091</v>
      </c>
      <c r="Z261" s="76">
        <f t="shared" si="121"/>
        <v>0</v>
      </c>
      <c r="AA261" s="76">
        <f t="shared" si="121"/>
        <v>0.2033473323686939</v>
      </c>
      <c r="AB261" s="76">
        <f t="shared" si="121"/>
        <v>0</v>
      </c>
      <c r="AC261" s="76">
        <f t="shared" si="121"/>
        <v>0.21006955823212181</v>
      </c>
      <c r="AD261" s="76">
        <f t="shared" si="121"/>
        <v>0</v>
      </c>
      <c r="AE261" s="76">
        <f t="shared" si="121"/>
        <v>1.6805564658569746E-2</v>
      </c>
      <c r="AF261" s="76">
        <f t="shared" si="121"/>
        <v>0</v>
      </c>
      <c r="AG261" s="76">
        <f t="shared" si="121"/>
        <v>0</v>
      </c>
      <c r="AH261" s="76">
        <f t="shared" ref="AG261:AI276" si="123">AH$31/1.98347/30</f>
        <v>0</v>
      </c>
      <c r="AI261" s="76">
        <f>AI$31/1.98347/30</f>
        <v>8.4027823292848729E-3</v>
      </c>
      <c r="AJ261" s="698">
        <f t="shared" ref="AJ261:AY276" si="124">AJ$31/1.98347/30</f>
        <v>0</v>
      </c>
      <c r="AK261" s="76">
        <f t="shared" si="124"/>
        <v>0</v>
      </c>
      <c r="AL261" s="76">
        <f t="shared" si="124"/>
        <v>1.6805564658569746E-2</v>
      </c>
      <c r="AM261" s="76">
        <f t="shared" si="124"/>
        <v>4.2013911646424365E-3</v>
      </c>
      <c r="AN261" s="76">
        <f t="shared" si="124"/>
        <v>1.579723077905556</v>
      </c>
      <c r="AO261" s="76">
        <f t="shared" si="124"/>
        <v>0</v>
      </c>
      <c r="AP261" s="76">
        <f t="shared" si="124"/>
        <v>0</v>
      </c>
      <c r="AQ261" s="698">
        <f t="shared" si="124"/>
        <v>0</v>
      </c>
      <c r="AR261" s="76">
        <f t="shared" si="124"/>
        <v>0</v>
      </c>
      <c r="AS261" s="76">
        <f t="shared" si="124"/>
        <v>0</v>
      </c>
      <c r="AT261" s="76">
        <f t="shared" si="124"/>
        <v>1.0083338795141847E-3</v>
      </c>
      <c r="AU261" s="76">
        <f t="shared" si="124"/>
        <v>0</v>
      </c>
      <c r="AV261" s="76">
        <f t="shared" si="124"/>
        <v>0</v>
      </c>
      <c r="AW261" s="76">
        <f t="shared" si="124"/>
        <v>0</v>
      </c>
      <c r="AX261" s="76">
        <f t="shared" si="124"/>
        <v>0</v>
      </c>
      <c r="AY261" s="76">
        <f t="shared" si="124"/>
        <v>0</v>
      </c>
      <c r="AZ261" s="76">
        <f t="shared" ref="AZ261:BB276" si="125">AZ$31/1.98347/30</f>
        <v>0</v>
      </c>
      <c r="BA261" s="76">
        <f t="shared" si="125"/>
        <v>0</v>
      </c>
      <c r="BB261" s="76">
        <f t="shared" si="125"/>
        <v>2.3191679228826246E-2</v>
      </c>
    </row>
    <row r="262" spans="1:54">
      <c r="A262" s="102">
        <f t="shared" si="96"/>
        <v>43041</v>
      </c>
      <c r="B262" s="106">
        <f t="shared" si="114"/>
        <v>6.3776949823625584</v>
      </c>
      <c r="C262" s="76">
        <f t="shared" si="120"/>
        <v>0</v>
      </c>
      <c r="D262" s="76">
        <f t="shared" ref="D262:T277" si="126">D$31/1.98347/30</f>
        <v>0.42013911646424362</v>
      </c>
      <c r="E262" s="76">
        <f t="shared" si="126"/>
        <v>0.42013911646424362</v>
      </c>
      <c r="F262" s="76">
        <f t="shared" si="126"/>
        <v>0.42013911646424362</v>
      </c>
      <c r="G262" s="76">
        <f t="shared" si="126"/>
        <v>0.42013911646424362</v>
      </c>
      <c r="H262" s="76">
        <f t="shared" si="126"/>
        <v>0.1176389526099882</v>
      </c>
      <c r="I262" s="76">
        <f t="shared" si="126"/>
        <v>0</v>
      </c>
      <c r="J262" s="76">
        <f t="shared" si="126"/>
        <v>0.84027823292848725</v>
      </c>
      <c r="K262" s="76">
        <f t="shared" si="126"/>
        <v>1.1763895260998822E-4</v>
      </c>
      <c r="L262" s="76">
        <f t="shared" si="126"/>
        <v>0</v>
      </c>
      <c r="M262" s="76">
        <f t="shared" si="126"/>
        <v>8.6246157827779932E-2</v>
      </c>
      <c r="N262" s="76">
        <f t="shared" si="126"/>
        <v>0.16805564658569744</v>
      </c>
      <c r="O262" s="76">
        <f t="shared" si="126"/>
        <v>0.23527790521997641</v>
      </c>
      <c r="P262" s="76">
        <f t="shared" si="126"/>
        <v>0.18486121124426719</v>
      </c>
      <c r="Q262" s="76">
        <f t="shared" si="126"/>
        <v>0</v>
      </c>
      <c r="R262" s="76">
        <f t="shared" si="126"/>
        <v>0</v>
      </c>
      <c r="S262" s="76">
        <f t="shared" si="126"/>
        <v>0.16805564658569744</v>
      </c>
      <c r="T262" s="76">
        <f t="shared" si="126"/>
        <v>1.0923617028070336E-2</v>
      </c>
      <c r="U262" s="76">
        <f t="shared" si="121"/>
        <v>0</v>
      </c>
      <c r="V262" s="76">
        <f t="shared" si="121"/>
        <v>0.522148893941762</v>
      </c>
      <c r="W262" s="76">
        <f t="shared" si="122"/>
        <v>0.19494455003940905</v>
      </c>
      <c r="X262" s="76">
        <f t="shared" si="121"/>
        <v>0</v>
      </c>
      <c r="Y262" s="76">
        <f t="shared" si="121"/>
        <v>0.10503477911606091</v>
      </c>
      <c r="Z262" s="76">
        <f t="shared" si="121"/>
        <v>0</v>
      </c>
      <c r="AA262" s="76">
        <f t="shared" si="121"/>
        <v>0.2033473323686939</v>
      </c>
      <c r="AB262" s="76">
        <f t="shared" si="121"/>
        <v>0</v>
      </c>
      <c r="AC262" s="76">
        <f t="shared" si="121"/>
        <v>0.21006955823212181</v>
      </c>
      <c r="AD262" s="76">
        <f t="shared" si="121"/>
        <v>0</v>
      </c>
      <c r="AE262" s="76">
        <f t="shared" si="121"/>
        <v>1.6805564658569746E-2</v>
      </c>
      <c r="AF262" s="76">
        <f t="shared" si="121"/>
        <v>0</v>
      </c>
      <c r="AG262" s="76">
        <f t="shared" si="123"/>
        <v>0</v>
      </c>
      <c r="AH262" s="76">
        <f t="shared" si="123"/>
        <v>0</v>
      </c>
      <c r="AI262" s="76">
        <f t="shared" si="123"/>
        <v>8.4027823292848729E-3</v>
      </c>
      <c r="AJ262" s="698">
        <f t="shared" si="124"/>
        <v>0</v>
      </c>
      <c r="AK262" s="76">
        <f t="shared" si="124"/>
        <v>0</v>
      </c>
      <c r="AL262" s="76">
        <f t="shared" si="124"/>
        <v>1.6805564658569746E-2</v>
      </c>
      <c r="AM262" s="76">
        <f t="shared" si="124"/>
        <v>4.2013911646424365E-3</v>
      </c>
      <c r="AN262" s="76">
        <f t="shared" si="124"/>
        <v>1.579723077905556</v>
      </c>
      <c r="AO262" s="76">
        <f t="shared" si="124"/>
        <v>0</v>
      </c>
      <c r="AP262" s="76">
        <f t="shared" si="124"/>
        <v>0</v>
      </c>
      <c r="AQ262" s="698">
        <f t="shared" si="124"/>
        <v>0</v>
      </c>
      <c r="AR262" s="76">
        <f t="shared" si="124"/>
        <v>0</v>
      </c>
      <c r="AS262" s="76">
        <f t="shared" si="124"/>
        <v>0</v>
      </c>
      <c r="AT262" s="76">
        <f t="shared" si="124"/>
        <v>1.0083338795141847E-3</v>
      </c>
      <c r="AU262" s="76">
        <f t="shared" si="124"/>
        <v>0</v>
      </c>
      <c r="AV262" s="76">
        <f t="shared" si="124"/>
        <v>0</v>
      </c>
      <c r="AW262" s="76">
        <f t="shared" si="124"/>
        <v>0</v>
      </c>
      <c r="AX262" s="76">
        <f t="shared" si="124"/>
        <v>0</v>
      </c>
      <c r="AY262" s="76">
        <f t="shared" si="124"/>
        <v>0</v>
      </c>
      <c r="AZ262" s="76">
        <f t="shared" si="125"/>
        <v>0</v>
      </c>
      <c r="BA262" s="76">
        <f t="shared" si="125"/>
        <v>0</v>
      </c>
      <c r="BB262" s="76">
        <f t="shared" si="125"/>
        <v>2.3191679228826246E-2</v>
      </c>
    </row>
    <row r="263" spans="1:54">
      <c r="A263" s="102">
        <f t="shared" si="96"/>
        <v>43042</v>
      </c>
      <c r="B263" s="106">
        <f t="shared" si="114"/>
        <v>6.3776949823625584</v>
      </c>
      <c r="C263" s="76">
        <f t="shared" si="120"/>
        <v>0</v>
      </c>
      <c r="D263" s="76">
        <f t="shared" si="121"/>
        <v>0.42013911646424362</v>
      </c>
      <c r="E263" s="76">
        <f t="shared" si="121"/>
        <v>0.42013911646424362</v>
      </c>
      <c r="F263" s="76">
        <f t="shared" si="121"/>
        <v>0.42013911646424362</v>
      </c>
      <c r="G263" s="76">
        <f t="shared" si="121"/>
        <v>0.42013911646424362</v>
      </c>
      <c r="H263" s="76">
        <f t="shared" si="121"/>
        <v>0.1176389526099882</v>
      </c>
      <c r="I263" s="76">
        <f t="shared" si="121"/>
        <v>0</v>
      </c>
      <c r="J263" s="76">
        <f t="shared" si="121"/>
        <v>0.84027823292848725</v>
      </c>
      <c r="K263" s="76">
        <f t="shared" si="121"/>
        <v>1.1763895260998822E-4</v>
      </c>
      <c r="L263" s="76">
        <f t="shared" si="121"/>
        <v>0</v>
      </c>
      <c r="M263" s="76">
        <f t="shared" si="121"/>
        <v>8.6246157827779932E-2</v>
      </c>
      <c r="N263" s="76">
        <f t="shared" si="121"/>
        <v>0.16805564658569744</v>
      </c>
      <c r="O263" s="76">
        <f t="shared" si="126"/>
        <v>0.23527790521997641</v>
      </c>
      <c r="P263" s="76">
        <f t="shared" si="126"/>
        <v>0.18486121124426719</v>
      </c>
      <c r="Q263" s="76">
        <f t="shared" si="121"/>
        <v>0</v>
      </c>
      <c r="R263" s="76">
        <f t="shared" si="121"/>
        <v>0</v>
      </c>
      <c r="S263" s="76">
        <f t="shared" si="121"/>
        <v>0.16805564658569744</v>
      </c>
      <c r="T263" s="76">
        <f t="shared" si="121"/>
        <v>1.0923617028070336E-2</v>
      </c>
      <c r="U263" s="76">
        <f t="shared" si="121"/>
        <v>0</v>
      </c>
      <c r="V263" s="76">
        <f t="shared" si="121"/>
        <v>0.522148893941762</v>
      </c>
      <c r="W263" s="76">
        <f t="shared" si="122"/>
        <v>0.19494455003940905</v>
      </c>
      <c r="X263" s="76">
        <f t="shared" si="121"/>
        <v>0</v>
      </c>
      <c r="Y263" s="76">
        <f t="shared" si="121"/>
        <v>0.10503477911606091</v>
      </c>
      <c r="Z263" s="76">
        <f t="shared" si="121"/>
        <v>0</v>
      </c>
      <c r="AA263" s="76">
        <f t="shared" si="121"/>
        <v>0.2033473323686939</v>
      </c>
      <c r="AB263" s="76">
        <f t="shared" si="121"/>
        <v>0</v>
      </c>
      <c r="AC263" s="76">
        <f t="shared" si="121"/>
        <v>0.21006955823212181</v>
      </c>
      <c r="AD263" s="76">
        <f t="shared" si="121"/>
        <v>0</v>
      </c>
      <c r="AE263" s="76">
        <f t="shared" si="121"/>
        <v>1.6805564658569746E-2</v>
      </c>
      <c r="AF263" s="76">
        <f t="shared" si="121"/>
        <v>0</v>
      </c>
      <c r="AG263" s="76">
        <f t="shared" si="123"/>
        <v>0</v>
      </c>
      <c r="AH263" s="76">
        <f t="shared" si="123"/>
        <v>0</v>
      </c>
      <c r="AI263" s="76">
        <f t="shared" si="123"/>
        <v>8.4027823292848729E-3</v>
      </c>
      <c r="AJ263" s="698">
        <f t="shared" si="124"/>
        <v>0</v>
      </c>
      <c r="AK263" s="76">
        <f t="shared" si="124"/>
        <v>0</v>
      </c>
      <c r="AL263" s="76">
        <f t="shared" si="124"/>
        <v>1.6805564658569746E-2</v>
      </c>
      <c r="AM263" s="76">
        <f t="shared" si="124"/>
        <v>4.2013911646424365E-3</v>
      </c>
      <c r="AN263" s="76">
        <f t="shared" si="124"/>
        <v>1.579723077905556</v>
      </c>
      <c r="AO263" s="76">
        <f t="shared" si="124"/>
        <v>0</v>
      </c>
      <c r="AP263" s="76">
        <f t="shared" si="124"/>
        <v>0</v>
      </c>
      <c r="AQ263" s="698">
        <f t="shared" si="124"/>
        <v>0</v>
      </c>
      <c r="AR263" s="76">
        <f t="shared" si="124"/>
        <v>0</v>
      </c>
      <c r="AS263" s="76">
        <f t="shared" si="124"/>
        <v>0</v>
      </c>
      <c r="AT263" s="76">
        <f t="shared" si="124"/>
        <v>1.0083338795141847E-3</v>
      </c>
      <c r="AU263" s="76">
        <f t="shared" si="124"/>
        <v>0</v>
      </c>
      <c r="AV263" s="76">
        <f t="shared" si="124"/>
        <v>0</v>
      </c>
      <c r="AW263" s="76">
        <f t="shared" si="124"/>
        <v>0</v>
      </c>
      <c r="AX263" s="76">
        <f t="shared" si="124"/>
        <v>0</v>
      </c>
      <c r="AY263" s="76">
        <f t="shared" si="124"/>
        <v>0</v>
      </c>
      <c r="AZ263" s="76">
        <f t="shared" si="125"/>
        <v>0</v>
      </c>
      <c r="BA263" s="76">
        <f t="shared" si="125"/>
        <v>0</v>
      </c>
      <c r="BB263" s="76">
        <f t="shared" si="125"/>
        <v>2.3191679228826246E-2</v>
      </c>
    </row>
    <row r="264" spans="1:54">
      <c r="A264" s="102">
        <f t="shared" si="96"/>
        <v>43043</v>
      </c>
      <c r="B264" s="106">
        <f t="shared" si="114"/>
        <v>6.3776949823625584</v>
      </c>
      <c r="C264" s="76">
        <f t="shared" si="120"/>
        <v>0</v>
      </c>
      <c r="D264" s="76">
        <f t="shared" si="121"/>
        <v>0.42013911646424362</v>
      </c>
      <c r="E264" s="76">
        <f t="shared" si="121"/>
        <v>0.42013911646424362</v>
      </c>
      <c r="F264" s="76">
        <f t="shared" si="121"/>
        <v>0.42013911646424362</v>
      </c>
      <c r="G264" s="76">
        <f t="shared" si="121"/>
        <v>0.42013911646424362</v>
      </c>
      <c r="H264" s="76">
        <f t="shared" si="121"/>
        <v>0.1176389526099882</v>
      </c>
      <c r="I264" s="76">
        <f t="shared" si="121"/>
        <v>0</v>
      </c>
      <c r="J264" s="76">
        <f t="shared" si="121"/>
        <v>0.84027823292848725</v>
      </c>
      <c r="K264" s="76">
        <f t="shared" si="121"/>
        <v>1.1763895260998822E-4</v>
      </c>
      <c r="L264" s="76">
        <f t="shared" si="121"/>
        <v>0</v>
      </c>
      <c r="M264" s="76">
        <f t="shared" si="121"/>
        <v>8.6246157827779932E-2</v>
      </c>
      <c r="N264" s="76">
        <f t="shared" si="121"/>
        <v>0.16805564658569744</v>
      </c>
      <c r="O264" s="76">
        <f t="shared" si="126"/>
        <v>0.23527790521997641</v>
      </c>
      <c r="P264" s="76">
        <f t="shared" si="126"/>
        <v>0.18486121124426719</v>
      </c>
      <c r="Q264" s="76">
        <f t="shared" si="121"/>
        <v>0</v>
      </c>
      <c r="R264" s="76">
        <f t="shared" si="121"/>
        <v>0</v>
      </c>
      <c r="S264" s="76">
        <f t="shared" si="121"/>
        <v>0.16805564658569744</v>
      </c>
      <c r="T264" s="76">
        <f t="shared" si="121"/>
        <v>1.0923617028070336E-2</v>
      </c>
      <c r="U264" s="76">
        <f t="shared" si="121"/>
        <v>0</v>
      </c>
      <c r="V264" s="76">
        <f t="shared" si="121"/>
        <v>0.522148893941762</v>
      </c>
      <c r="W264" s="76">
        <f t="shared" si="122"/>
        <v>0.19494455003940905</v>
      </c>
      <c r="X264" s="76">
        <f t="shared" si="121"/>
        <v>0</v>
      </c>
      <c r="Y264" s="76">
        <f t="shared" si="121"/>
        <v>0.10503477911606091</v>
      </c>
      <c r="Z264" s="76">
        <f t="shared" si="121"/>
        <v>0</v>
      </c>
      <c r="AA264" s="76">
        <f t="shared" si="121"/>
        <v>0.2033473323686939</v>
      </c>
      <c r="AB264" s="76">
        <f t="shared" si="121"/>
        <v>0</v>
      </c>
      <c r="AC264" s="76">
        <f t="shared" si="121"/>
        <v>0.21006955823212181</v>
      </c>
      <c r="AD264" s="76">
        <f t="shared" si="121"/>
        <v>0</v>
      </c>
      <c r="AE264" s="76">
        <f t="shared" si="121"/>
        <v>1.6805564658569746E-2</v>
      </c>
      <c r="AF264" s="76">
        <f t="shared" si="121"/>
        <v>0</v>
      </c>
      <c r="AG264" s="76">
        <f t="shared" si="123"/>
        <v>0</v>
      </c>
      <c r="AH264" s="76">
        <f t="shared" si="123"/>
        <v>0</v>
      </c>
      <c r="AI264" s="76">
        <f t="shared" si="123"/>
        <v>8.4027823292848729E-3</v>
      </c>
      <c r="AJ264" s="698">
        <f t="shared" si="124"/>
        <v>0</v>
      </c>
      <c r="AK264" s="76">
        <f t="shared" si="124"/>
        <v>0</v>
      </c>
      <c r="AL264" s="76">
        <f t="shared" si="124"/>
        <v>1.6805564658569746E-2</v>
      </c>
      <c r="AM264" s="76">
        <f t="shared" si="124"/>
        <v>4.2013911646424365E-3</v>
      </c>
      <c r="AN264" s="76">
        <f t="shared" si="124"/>
        <v>1.579723077905556</v>
      </c>
      <c r="AO264" s="76">
        <f t="shared" si="124"/>
        <v>0</v>
      </c>
      <c r="AP264" s="76">
        <f t="shared" si="124"/>
        <v>0</v>
      </c>
      <c r="AQ264" s="698">
        <f t="shared" si="124"/>
        <v>0</v>
      </c>
      <c r="AR264" s="76">
        <f t="shared" si="124"/>
        <v>0</v>
      </c>
      <c r="AS264" s="76">
        <f t="shared" si="124"/>
        <v>0</v>
      </c>
      <c r="AT264" s="76">
        <f t="shared" si="124"/>
        <v>1.0083338795141847E-3</v>
      </c>
      <c r="AU264" s="76">
        <f t="shared" si="124"/>
        <v>0</v>
      </c>
      <c r="AV264" s="76">
        <f t="shared" si="124"/>
        <v>0</v>
      </c>
      <c r="AW264" s="76">
        <f t="shared" si="124"/>
        <v>0</v>
      </c>
      <c r="AX264" s="76">
        <f t="shared" si="124"/>
        <v>0</v>
      </c>
      <c r="AY264" s="76">
        <f t="shared" si="124"/>
        <v>0</v>
      </c>
      <c r="AZ264" s="76">
        <f t="shared" si="125"/>
        <v>0</v>
      </c>
      <c r="BA264" s="76">
        <f t="shared" si="125"/>
        <v>0</v>
      </c>
      <c r="BB264" s="76">
        <f t="shared" si="125"/>
        <v>2.3191679228826246E-2</v>
      </c>
    </row>
    <row r="265" spans="1:54">
      <c r="A265" s="102">
        <f t="shared" ref="A265:A328" si="127">A264+1</f>
        <v>43044</v>
      </c>
      <c r="B265" s="106">
        <f t="shared" si="114"/>
        <v>6.3776949823625584</v>
      </c>
      <c r="C265" s="76">
        <f t="shared" si="120"/>
        <v>0</v>
      </c>
      <c r="D265" s="76">
        <f t="shared" si="121"/>
        <v>0.42013911646424362</v>
      </c>
      <c r="E265" s="76">
        <f t="shared" si="121"/>
        <v>0.42013911646424362</v>
      </c>
      <c r="F265" s="76">
        <f t="shared" si="121"/>
        <v>0.42013911646424362</v>
      </c>
      <c r="G265" s="76">
        <f t="shared" si="121"/>
        <v>0.42013911646424362</v>
      </c>
      <c r="H265" s="76">
        <f t="shared" si="121"/>
        <v>0.1176389526099882</v>
      </c>
      <c r="I265" s="76">
        <f t="shared" si="121"/>
        <v>0</v>
      </c>
      <c r="J265" s="76">
        <f t="shared" si="121"/>
        <v>0.84027823292848725</v>
      </c>
      <c r="K265" s="76">
        <f t="shared" si="121"/>
        <v>1.1763895260998822E-4</v>
      </c>
      <c r="L265" s="76">
        <f t="shared" si="121"/>
        <v>0</v>
      </c>
      <c r="M265" s="76">
        <f t="shared" si="121"/>
        <v>8.6246157827779932E-2</v>
      </c>
      <c r="N265" s="76">
        <f t="shared" si="121"/>
        <v>0.16805564658569744</v>
      </c>
      <c r="O265" s="76">
        <f t="shared" si="126"/>
        <v>0.23527790521997641</v>
      </c>
      <c r="P265" s="76">
        <f t="shared" si="126"/>
        <v>0.18486121124426719</v>
      </c>
      <c r="Q265" s="76">
        <f t="shared" si="121"/>
        <v>0</v>
      </c>
      <c r="R265" s="76">
        <f t="shared" si="121"/>
        <v>0</v>
      </c>
      <c r="S265" s="76">
        <f t="shared" si="121"/>
        <v>0.16805564658569744</v>
      </c>
      <c r="T265" s="76">
        <f t="shared" si="121"/>
        <v>1.0923617028070336E-2</v>
      </c>
      <c r="U265" s="76">
        <f t="shared" si="121"/>
        <v>0</v>
      </c>
      <c r="V265" s="76">
        <f t="shared" si="121"/>
        <v>0.522148893941762</v>
      </c>
      <c r="W265" s="76">
        <f t="shared" si="122"/>
        <v>0.19494455003940905</v>
      </c>
      <c r="X265" s="76">
        <f t="shared" si="121"/>
        <v>0</v>
      </c>
      <c r="Y265" s="76">
        <f t="shared" si="121"/>
        <v>0.10503477911606091</v>
      </c>
      <c r="Z265" s="76">
        <f t="shared" si="121"/>
        <v>0</v>
      </c>
      <c r="AA265" s="76">
        <f t="shared" si="121"/>
        <v>0.2033473323686939</v>
      </c>
      <c r="AB265" s="76">
        <f t="shared" si="121"/>
        <v>0</v>
      </c>
      <c r="AC265" s="76">
        <f t="shared" si="121"/>
        <v>0.21006955823212181</v>
      </c>
      <c r="AD265" s="76">
        <f t="shared" si="121"/>
        <v>0</v>
      </c>
      <c r="AE265" s="76">
        <f t="shared" si="121"/>
        <v>1.6805564658569746E-2</v>
      </c>
      <c r="AF265" s="76">
        <f t="shared" si="121"/>
        <v>0</v>
      </c>
      <c r="AG265" s="76">
        <f t="shared" si="123"/>
        <v>0</v>
      </c>
      <c r="AH265" s="76">
        <f t="shared" si="123"/>
        <v>0</v>
      </c>
      <c r="AI265" s="76">
        <f t="shared" si="123"/>
        <v>8.4027823292848729E-3</v>
      </c>
      <c r="AJ265" s="698">
        <f t="shared" si="124"/>
        <v>0</v>
      </c>
      <c r="AK265" s="76">
        <f t="shared" si="124"/>
        <v>0</v>
      </c>
      <c r="AL265" s="76">
        <f t="shared" si="124"/>
        <v>1.6805564658569746E-2</v>
      </c>
      <c r="AM265" s="76">
        <f t="shared" si="124"/>
        <v>4.2013911646424365E-3</v>
      </c>
      <c r="AN265" s="76">
        <f t="shared" si="124"/>
        <v>1.579723077905556</v>
      </c>
      <c r="AO265" s="76">
        <f t="shared" si="124"/>
        <v>0</v>
      </c>
      <c r="AP265" s="76">
        <f t="shared" si="124"/>
        <v>0</v>
      </c>
      <c r="AQ265" s="698">
        <f t="shared" si="124"/>
        <v>0</v>
      </c>
      <c r="AR265" s="76">
        <f t="shared" si="124"/>
        <v>0</v>
      </c>
      <c r="AS265" s="76">
        <f t="shared" si="124"/>
        <v>0</v>
      </c>
      <c r="AT265" s="76">
        <f t="shared" si="124"/>
        <v>1.0083338795141847E-3</v>
      </c>
      <c r="AU265" s="76">
        <f t="shared" si="124"/>
        <v>0</v>
      </c>
      <c r="AV265" s="76">
        <f t="shared" si="124"/>
        <v>0</v>
      </c>
      <c r="AW265" s="76">
        <f t="shared" si="124"/>
        <v>0</v>
      </c>
      <c r="AX265" s="76">
        <f t="shared" si="124"/>
        <v>0</v>
      </c>
      <c r="AY265" s="76">
        <f t="shared" si="124"/>
        <v>0</v>
      </c>
      <c r="AZ265" s="76">
        <f t="shared" si="125"/>
        <v>0</v>
      </c>
      <c r="BA265" s="76">
        <f t="shared" si="125"/>
        <v>0</v>
      </c>
      <c r="BB265" s="76">
        <f t="shared" si="125"/>
        <v>2.3191679228826246E-2</v>
      </c>
    </row>
    <row r="266" spans="1:54">
      <c r="A266" s="102">
        <f t="shared" si="127"/>
        <v>43045</v>
      </c>
      <c r="B266" s="106">
        <f t="shared" si="114"/>
        <v>6.3776949823625584</v>
      </c>
      <c r="C266" s="76">
        <f t="shared" si="120"/>
        <v>0</v>
      </c>
      <c r="D266" s="76">
        <f t="shared" si="121"/>
        <v>0.42013911646424362</v>
      </c>
      <c r="E266" s="76">
        <f t="shared" si="121"/>
        <v>0.42013911646424362</v>
      </c>
      <c r="F266" s="76">
        <f t="shared" si="121"/>
        <v>0.42013911646424362</v>
      </c>
      <c r="G266" s="76">
        <f t="shared" si="121"/>
        <v>0.42013911646424362</v>
      </c>
      <c r="H266" s="76">
        <f t="shared" si="121"/>
        <v>0.1176389526099882</v>
      </c>
      <c r="I266" s="76">
        <f t="shared" si="121"/>
        <v>0</v>
      </c>
      <c r="J266" s="76">
        <f t="shared" si="121"/>
        <v>0.84027823292848725</v>
      </c>
      <c r="K266" s="76">
        <f t="shared" si="121"/>
        <v>1.1763895260998822E-4</v>
      </c>
      <c r="L266" s="76">
        <f t="shared" si="121"/>
        <v>0</v>
      </c>
      <c r="M266" s="76">
        <f t="shared" si="121"/>
        <v>8.6246157827779932E-2</v>
      </c>
      <c r="N266" s="76">
        <f t="shared" si="121"/>
        <v>0.16805564658569744</v>
      </c>
      <c r="O266" s="76">
        <f t="shared" si="126"/>
        <v>0.23527790521997641</v>
      </c>
      <c r="P266" s="76">
        <f t="shared" si="126"/>
        <v>0.18486121124426719</v>
      </c>
      <c r="Q266" s="76">
        <f t="shared" si="121"/>
        <v>0</v>
      </c>
      <c r="R266" s="76">
        <f t="shared" si="121"/>
        <v>0</v>
      </c>
      <c r="S266" s="76">
        <f t="shared" si="121"/>
        <v>0.16805564658569744</v>
      </c>
      <c r="T266" s="76">
        <f t="shared" si="121"/>
        <v>1.0923617028070336E-2</v>
      </c>
      <c r="U266" s="76">
        <f t="shared" si="121"/>
        <v>0</v>
      </c>
      <c r="V266" s="76">
        <f t="shared" si="121"/>
        <v>0.522148893941762</v>
      </c>
      <c r="W266" s="76">
        <f t="shared" si="122"/>
        <v>0.19494455003940905</v>
      </c>
      <c r="X266" s="76">
        <f t="shared" si="121"/>
        <v>0</v>
      </c>
      <c r="Y266" s="76">
        <f t="shared" si="121"/>
        <v>0.10503477911606091</v>
      </c>
      <c r="Z266" s="76">
        <f t="shared" si="121"/>
        <v>0</v>
      </c>
      <c r="AA266" s="76">
        <f t="shared" si="121"/>
        <v>0.2033473323686939</v>
      </c>
      <c r="AB266" s="76">
        <f t="shared" si="121"/>
        <v>0</v>
      </c>
      <c r="AC266" s="76">
        <f t="shared" si="121"/>
        <v>0.21006955823212181</v>
      </c>
      <c r="AD266" s="76">
        <f t="shared" si="121"/>
        <v>0</v>
      </c>
      <c r="AE266" s="76">
        <f t="shared" si="121"/>
        <v>1.6805564658569746E-2</v>
      </c>
      <c r="AF266" s="76">
        <f t="shared" si="121"/>
        <v>0</v>
      </c>
      <c r="AG266" s="76">
        <f t="shared" si="123"/>
        <v>0</v>
      </c>
      <c r="AH266" s="76">
        <f t="shared" si="123"/>
        <v>0</v>
      </c>
      <c r="AI266" s="76">
        <f t="shared" si="123"/>
        <v>8.4027823292848729E-3</v>
      </c>
      <c r="AJ266" s="698">
        <f t="shared" si="124"/>
        <v>0</v>
      </c>
      <c r="AK266" s="76">
        <f t="shared" si="124"/>
        <v>0</v>
      </c>
      <c r="AL266" s="76">
        <f t="shared" si="124"/>
        <v>1.6805564658569746E-2</v>
      </c>
      <c r="AM266" s="76">
        <f t="shared" si="124"/>
        <v>4.2013911646424365E-3</v>
      </c>
      <c r="AN266" s="76">
        <f t="shared" si="124"/>
        <v>1.579723077905556</v>
      </c>
      <c r="AO266" s="76">
        <f t="shared" si="124"/>
        <v>0</v>
      </c>
      <c r="AP266" s="76">
        <f t="shared" si="124"/>
        <v>0</v>
      </c>
      <c r="AQ266" s="698">
        <f t="shared" si="124"/>
        <v>0</v>
      </c>
      <c r="AR266" s="76">
        <f t="shared" si="124"/>
        <v>0</v>
      </c>
      <c r="AS266" s="76">
        <f t="shared" si="124"/>
        <v>0</v>
      </c>
      <c r="AT266" s="76">
        <f t="shared" si="124"/>
        <v>1.0083338795141847E-3</v>
      </c>
      <c r="AU266" s="76">
        <f t="shared" si="124"/>
        <v>0</v>
      </c>
      <c r="AV266" s="76">
        <f t="shared" si="124"/>
        <v>0</v>
      </c>
      <c r="AW266" s="76">
        <f t="shared" si="124"/>
        <v>0</v>
      </c>
      <c r="AX266" s="76">
        <f t="shared" si="124"/>
        <v>0</v>
      </c>
      <c r="AY266" s="76">
        <f t="shared" si="124"/>
        <v>0</v>
      </c>
      <c r="AZ266" s="76">
        <f t="shared" si="125"/>
        <v>0</v>
      </c>
      <c r="BA266" s="76">
        <f t="shared" si="125"/>
        <v>0</v>
      </c>
      <c r="BB266" s="76">
        <f t="shared" si="125"/>
        <v>2.3191679228826246E-2</v>
      </c>
    </row>
    <row r="267" spans="1:54">
      <c r="A267" s="102">
        <f t="shared" si="127"/>
        <v>43046</v>
      </c>
      <c r="B267" s="106">
        <f t="shared" si="114"/>
        <v>6.3776949823625584</v>
      </c>
      <c r="C267" s="76">
        <f t="shared" si="120"/>
        <v>0</v>
      </c>
      <c r="D267" s="76">
        <f t="shared" si="121"/>
        <v>0.42013911646424362</v>
      </c>
      <c r="E267" s="76">
        <f t="shared" si="121"/>
        <v>0.42013911646424362</v>
      </c>
      <c r="F267" s="76">
        <f t="shared" si="121"/>
        <v>0.42013911646424362</v>
      </c>
      <c r="G267" s="76">
        <f t="shared" si="121"/>
        <v>0.42013911646424362</v>
      </c>
      <c r="H267" s="76">
        <f t="shared" si="121"/>
        <v>0.1176389526099882</v>
      </c>
      <c r="I267" s="76">
        <f t="shared" si="121"/>
        <v>0</v>
      </c>
      <c r="J267" s="76">
        <f t="shared" si="121"/>
        <v>0.84027823292848725</v>
      </c>
      <c r="K267" s="76">
        <f t="shared" si="121"/>
        <v>1.1763895260998822E-4</v>
      </c>
      <c r="L267" s="76">
        <f t="shared" si="121"/>
        <v>0</v>
      </c>
      <c r="M267" s="76">
        <f t="shared" si="121"/>
        <v>8.6246157827779932E-2</v>
      </c>
      <c r="N267" s="76">
        <f t="shared" si="121"/>
        <v>0.16805564658569744</v>
      </c>
      <c r="O267" s="76">
        <f t="shared" si="126"/>
        <v>0.23527790521997641</v>
      </c>
      <c r="P267" s="76">
        <f t="shared" si="126"/>
        <v>0.18486121124426719</v>
      </c>
      <c r="Q267" s="76">
        <f t="shared" si="121"/>
        <v>0</v>
      </c>
      <c r="R267" s="76">
        <f t="shared" si="121"/>
        <v>0</v>
      </c>
      <c r="S267" s="76">
        <f t="shared" si="121"/>
        <v>0.16805564658569744</v>
      </c>
      <c r="T267" s="76">
        <f t="shared" si="121"/>
        <v>1.0923617028070336E-2</v>
      </c>
      <c r="U267" s="76">
        <f t="shared" si="121"/>
        <v>0</v>
      </c>
      <c r="V267" s="76">
        <f t="shared" si="121"/>
        <v>0.522148893941762</v>
      </c>
      <c r="W267" s="76">
        <f t="shared" si="122"/>
        <v>0.19494455003940905</v>
      </c>
      <c r="X267" s="76">
        <f t="shared" si="121"/>
        <v>0</v>
      </c>
      <c r="Y267" s="76">
        <f t="shared" si="121"/>
        <v>0.10503477911606091</v>
      </c>
      <c r="Z267" s="76">
        <f t="shared" si="121"/>
        <v>0</v>
      </c>
      <c r="AA267" s="76">
        <f t="shared" si="121"/>
        <v>0.2033473323686939</v>
      </c>
      <c r="AB267" s="76">
        <f t="shared" si="121"/>
        <v>0</v>
      </c>
      <c r="AC267" s="76">
        <f t="shared" si="121"/>
        <v>0.21006955823212181</v>
      </c>
      <c r="AD267" s="76">
        <f t="shared" si="121"/>
        <v>0</v>
      </c>
      <c r="AE267" s="76">
        <f t="shared" si="121"/>
        <v>1.6805564658569746E-2</v>
      </c>
      <c r="AF267" s="76">
        <f t="shared" si="121"/>
        <v>0</v>
      </c>
      <c r="AG267" s="76">
        <f t="shared" si="123"/>
        <v>0</v>
      </c>
      <c r="AH267" s="76">
        <f t="shared" si="123"/>
        <v>0</v>
      </c>
      <c r="AI267" s="76">
        <f t="shared" si="123"/>
        <v>8.4027823292848729E-3</v>
      </c>
      <c r="AJ267" s="698">
        <f t="shared" si="124"/>
        <v>0</v>
      </c>
      <c r="AK267" s="76">
        <f t="shared" si="124"/>
        <v>0</v>
      </c>
      <c r="AL267" s="76">
        <f t="shared" si="124"/>
        <v>1.6805564658569746E-2</v>
      </c>
      <c r="AM267" s="76">
        <f t="shared" si="124"/>
        <v>4.2013911646424365E-3</v>
      </c>
      <c r="AN267" s="76">
        <f t="shared" si="124"/>
        <v>1.579723077905556</v>
      </c>
      <c r="AO267" s="76">
        <f t="shared" si="124"/>
        <v>0</v>
      </c>
      <c r="AP267" s="76">
        <f t="shared" si="124"/>
        <v>0</v>
      </c>
      <c r="AQ267" s="698">
        <f t="shared" si="124"/>
        <v>0</v>
      </c>
      <c r="AR267" s="76">
        <f t="shared" si="124"/>
        <v>0</v>
      </c>
      <c r="AS267" s="76">
        <f t="shared" si="124"/>
        <v>0</v>
      </c>
      <c r="AT267" s="76">
        <f t="shared" si="124"/>
        <v>1.0083338795141847E-3</v>
      </c>
      <c r="AU267" s="76">
        <f t="shared" si="124"/>
        <v>0</v>
      </c>
      <c r="AV267" s="76">
        <f t="shared" si="124"/>
        <v>0</v>
      </c>
      <c r="AW267" s="76">
        <f t="shared" si="124"/>
        <v>0</v>
      </c>
      <c r="AX267" s="76">
        <f t="shared" si="124"/>
        <v>0</v>
      </c>
      <c r="AY267" s="76">
        <f t="shared" si="124"/>
        <v>0</v>
      </c>
      <c r="AZ267" s="76">
        <f t="shared" si="125"/>
        <v>0</v>
      </c>
      <c r="BA267" s="76">
        <f t="shared" si="125"/>
        <v>0</v>
      </c>
      <c r="BB267" s="76">
        <f t="shared" si="125"/>
        <v>2.3191679228826246E-2</v>
      </c>
    </row>
    <row r="268" spans="1:54">
      <c r="A268" s="102">
        <f t="shared" si="127"/>
        <v>43047</v>
      </c>
      <c r="B268" s="106">
        <f t="shared" si="114"/>
        <v>6.3776949823625584</v>
      </c>
      <c r="C268" s="76">
        <f t="shared" si="120"/>
        <v>0</v>
      </c>
      <c r="D268" s="76">
        <f t="shared" si="121"/>
        <v>0.42013911646424362</v>
      </c>
      <c r="E268" s="76">
        <f t="shared" si="121"/>
        <v>0.42013911646424362</v>
      </c>
      <c r="F268" s="76">
        <f t="shared" si="121"/>
        <v>0.42013911646424362</v>
      </c>
      <c r="G268" s="76">
        <f t="shared" si="121"/>
        <v>0.42013911646424362</v>
      </c>
      <c r="H268" s="76">
        <f t="shared" si="121"/>
        <v>0.1176389526099882</v>
      </c>
      <c r="I268" s="76">
        <f t="shared" si="121"/>
        <v>0</v>
      </c>
      <c r="J268" s="76">
        <f t="shared" si="121"/>
        <v>0.84027823292848725</v>
      </c>
      <c r="K268" s="76">
        <f t="shared" si="121"/>
        <v>1.1763895260998822E-4</v>
      </c>
      <c r="L268" s="76">
        <f t="shared" si="121"/>
        <v>0</v>
      </c>
      <c r="M268" s="76">
        <f t="shared" si="121"/>
        <v>8.6246157827779932E-2</v>
      </c>
      <c r="N268" s="76">
        <f t="shared" si="121"/>
        <v>0.16805564658569744</v>
      </c>
      <c r="O268" s="76">
        <f t="shared" si="126"/>
        <v>0.23527790521997641</v>
      </c>
      <c r="P268" s="76">
        <f t="shared" si="126"/>
        <v>0.18486121124426719</v>
      </c>
      <c r="Q268" s="76">
        <f t="shared" si="121"/>
        <v>0</v>
      </c>
      <c r="R268" s="76">
        <f t="shared" si="121"/>
        <v>0</v>
      </c>
      <c r="S268" s="76">
        <f t="shared" si="121"/>
        <v>0.16805564658569744</v>
      </c>
      <c r="T268" s="76">
        <f t="shared" si="121"/>
        <v>1.0923617028070336E-2</v>
      </c>
      <c r="U268" s="76">
        <f t="shared" si="121"/>
        <v>0</v>
      </c>
      <c r="V268" s="76">
        <f t="shared" si="121"/>
        <v>0.522148893941762</v>
      </c>
      <c r="W268" s="76">
        <f t="shared" si="122"/>
        <v>0.19494455003940905</v>
      </c>
      <c r="X268" s="76">
        <f t="shared" si="121"/>
        <v>0</v>
      </c>
      <c r="Y268" s="76">
        <f t="shared" si="121"/>
        <v>0.10503477911606091</v>
      </c>
      <c r="Z268" s="76">
        <f t="shared" si="121"/>
        <v>0</v>
      </c>
      <c r="AA268" s="76">
        <f t="shared" si="121"/>
        <v>0.2033473323686939</v>
      </c>
      <c r="AB268" s="76">
        <f t="shared" si="121"/>
        <v>0</v>
      </c>
      <c r="AC268" s="76">
        <f t="shared" si="121"/>
        <v>0.21006955823212181</v>
      </c>
      <c r="AD268" s="76">
        <f t="shared" si="121"/>
        <v>0</v>
      </c>
      <c r="AE268" s="76">
        <f t="shared" si="121"/>
        <v>1.6805564658569746E-2</v>
      </c>
      <c r="AF268" s="76">
        <f t="shared" si="121"/>
        <v>0</v>
      </c>
      <c r="AG268" s="76">
        <f t="shared" si="123"/>
        <v>0</v>
      </c>
      <c r="AH268" s="76">
        <f t="shared" si="123"/>
        <v>0</v>
      </c>
      <c r="AI268" s="76">
        <f t="shared" si="123"/>
        <v>8.4027823292848729E-3</v>
      </c>
      <c r="AJ268" s="698">
        <f t="shared" si="124"/>
        <v>0</v>
      </c>
      <c r="AK268" s="76">
        <f t="shared" si="124"/>
        <v>0</v>
      </c>
      <c r="AL268" s="76">
        <f t="shared" si="124"/>
        <v>1.6805564658569746E-2</v>
      </c>
      <c r="AM268" s="76">
        <f t="shared" si="124"/>
        <v>4.2013911646424365E-3</v>
      </c>
      <c r="AN268" s="76">
        <f t="shared" si="124"/>
        <v>1.579723077905556</v>
      </c>
      <c r="AO268" s="76">
        <f t="shared" si="124"/>
        <v>0</v>
      </c>
      <c r="AP268" s="76">
        <f t="shared" si="124"/>
        <v>0</v>
      </c>
      <c r="AQ268" s="698">
        <f t="shared" si="124"/>
        <v>0</v>
      </c>
      <c r="AR268" s="76">
        <f t="shared" si="124"/>
        <v>0</v>
      </c>
      <c r="AS268" s="76">
        <f t="shared" si="124"/>
        <v>0</v>
      </c>
      <c r="AT268" s="76">
        <f t="shared" si="124"/>
        <v>1.0083338795141847E-3</v>
      </c>
      <c r="AU268" s="76">
        <f t="shared" si="124"/>
        <v>0</v>
      </c>
      <c r="AV268" s="76">
        <f t="shared" si="124"/>
        <v>0</v>
      </c>
      <c r="AW268" s="76">
        <f t="shared" si="124"/>
        <v>0</v>
      </c>
      <c r="AX268" s="76">
        <f t="shared" si="124"/>
        <v>0</v>
      </c>
      <c r="AY268" s="76">
        <f t="shared" si="124"/>
        <v>0</v>
      </c>
      <c r="AZ268" s="76">
        <f t="shared" si="125"/>
        <v>0</v>
      </c>
      <c r="BA268" s="76">
        <f t="shared" si="125"/>
        <v>0</v>
      </c>
      <c r="BB268" s="76">
        <f t="shared" si="125"/>
        <v>2.3191679228826246E-2</v>
      </c>
    </row>
    <row r="269" spans="1:54">
      <c r="A269" s="102">
        <f t="shared" si="127"/>
        <v>43048</v>
      </c>
      <c r="B269" s="106">
        <f t="shared" si="114"/>
        <v>6.3776949823625584</v>
      </c>
      <c r="C269" s="76">
        <f t="shared" si="120"/>
        <v>0</v>
      </c>
      <c r="D269" s="76">
        <f t="shared" si="121"/>
        <v>0.42013911646424362</v>
      </c>
      <c r="E269" s="76">
        <f t="shared" si="121"/>
        <v>0.42013911646424362</v>
      </c>
      <c r="F269" s="76">
        <f t="shared" si="121"/>
        <v>0.42013911646424362</v>
      </c>
      <c r="G269" s="76">
        <f t="shared" si="121"/>
        <v>0.42013911646424362</v>
      </c>
      <c r="H269" s="76">
        <f t="shared" si="121"/>
        <v>0.1176389526099882</v>
      </c>
      <c r="I269" s="76">
        <f t="shared" si="121"/>
        <v>0</v>
      </c>
      <c r="J269" s="76">
        <f t="shared" si="121"/>
        <v>0.84027823292848725</v>
      </c>
      <c r="K269" s="76">
        <f t="shared" si="121"/>
        <v>1.1763895260998822E-4</v>
      </c>
      <c r="L269" s="76">
        <f t="shared" si="121"/>
        <v>0</v>
      </c>
      <c r="M269" s="76">
        <f t="shared" si="121"/>
        <v>8.6246157827779932E-2</v>
      </c>
      <c r="N269" s="76">
        <f t="shared" si="121"/>
        <v>0.16805564658569744</v>
      </c>
      <c r="O269" s="76">
        <f t="shared" si="126"/>
        <v>0.23527790521997641</v>
      </c>
      <c r="P269" s="76">
        <f t="shared" si="126"/>
        <v>0.18486121124426719</v>
      </c>
      <c r="Q269" s="76">
        <f t="shared" si="121"/>
        <v>0</v>
      </c>
      <c r="R269" s="76">
        <f t="shared" si="121"/>
        <v>0</v>
      </c>
      <c r="S269" s="76">
        <f t="shared" si="121"/>
        <v>0.16805564658569744</v>
      </c>
      <c r="T269" s="76">
        <f t="shared" si="121"/>
        <v>1.0923617028070336E-2</v>
      </c>
      <c r="U269" s="76">
        <f t="shared" si="121"/>
        <v>0</v>
      </c>
      <c r="V269" s="76">
        <f t="shared" si="121"/>
        <v>0.522148893941762</v>
      </c>
      <c r="W269" s="76">
        <f t="shared" si="122"/>
        <v>0.19494455003940905</v>
      </c>
      <c r="X269" s="76">
        <f t="shared" si="121"/>
        <v>0</v>
      </c>
      <c r="Y269" s="76">
        <f t="shared" si="121"/>
        <v>0.10503477911606091</v>
      </c>
      <c r="Z269" s="76">
        <f t="shared" si="121"/>
        <v>0</v>
      </c>
      <c r="AA269" s="76">
        <f t="shared" si="121"/>
        <v>0.2033473323686939</v>
      </c>
      <c r="AB269" s="76">
        <f t="shared" si="121"/>
        <v>0</v>
      </c>
      <c r="AC269" s="76">
        <f t="shared" si="121"/>
        <v>0.21006955823212181</v>
      </c>
      <c r="AD269" s="76">
        <f t="shared" si="121"/>
        <v>0</v>
      </c>
      <c r="AE269" s="76">
        <f t="shared" si="121"/>
        <v>1.6805564658569746E-2</v>
      </c>
      <c r="AF269" s="76">
        <f t="shared" si="121"/>
        <v>0</v>
      </c>
      <c r="AG269" s="76">
        <f t="shared" si="123"/>
        <v>0</v>
      </c>
      <c r="AH269" s="76">
        <f t="shared" si="123"/>
        <v>0</v>
      </c>
      <c r="AI269" s="76">
        <f t="shared" si="123"/>
        <v>8.4027823292848729E-3</v>
      </c>
      <c r="AJ269" s="698">
        <f t="shared" si="124"/>
        <v>0</v>
      </c>
      <c r="AK269" s="76">
        <f t="shared" si="124"/>
        <v>0</v>
      </c>
      <c r="AL269" s="76">
        <f t="shared" si="124"/>
        <v>1.6805564658569746E-2</v>
      </c>
      <c r="AM269" s="76">
        <f t="shared" si="124"/>
        <v>4.2013911646424365E-3</v>
      </c>
      <c r="AN269" s="76">
        <f t="shared" si="124"/>
        <v>1.579723077905556</v>
      </c>
      <c r="AO269" s="76">
        <f t="shared" si="124"/>
        <v>0</v>
      </c>
      <c r="AP269" s="76">
        <f t="shared" si="124"/>
        <v>0</v>
      </c>
      <c r="AQ269" s="698">
        <f t="shared" si="124"/>
        <v>0</v>
      </c>
      <c r="AR269" s="76">
        <f t="shared" si="124"/>
        <v>0</v>
      </c>
      <c r="AS269" s="76">
        <f t="shared" si="124"/>
        <v>0</v>
      </c>
      <c r="AT269" s="76">
        <f t="shared" si="124"/>
        <v>1.0083338795141847E-3</v>
      </c>
      <c r="AU269" s="76">
        <f t="shared" si="124"/>
        <v>0</v>
      </c>
      <c r="AV269" s="76">
        <f t="shared" si="124"/>
        <v>0</v>
      </c>
      <c r="AW269" s="76">
        <f t="shared" si="124"/>
        <v>0</v>
      </c>
      <c r="AX269" s="76">
        <f t="shared" si="124"/>
        <v>0</v>
      </c>
      <c r="AY269" s="76">
        <f t="shared" si="124"/>
        <v>0</v>
      </c>
      <c r="AZ269" s="76">
        <f t="shared" si="125"/>
        <v>0</v>
      </c>
      <c r="BA269" s="76">
        <f t="shared" si="125"/>
        <v>0</v>
      </c>
      <c r="BB269" s="76">
        <f t="shared" si="125"/>
        <v>2.3191679228826246E-2</v>
      </c>
    </row>
    <row r="270" spans="1:54">
      <c r="A270" s="102">
        <f t="shared" si="127"/>
        <v>43049</v>
      </c>
      <c r="B270" s="106">
        <f t="shared" si="114"/>
        <v>6.3776949823625584</v>
      </c>
      <c r="C270" s="76">
        <f t="shared" si="120"/>
        <v>0</v>
      </c>
      <c r="D270" s="76">
        <f t="shared" si="121"/>
        <v>0.42013911646424362</v>
      </c>
      <c r="E270" s="76">
        <f t="shared" si="121"/>
        <v>0.42013911646424362</v>
      </c>
      <c r="F270" s="76">
        <f t="shared" si="121"/>
        <v>0.42013911646424362</v>
      </c>
      <c r="G270" s="76">
        <f t="shared" si="121"/>
        <v>0.42013911646424362</v>
      </c>
      <c r="H270" s="76">
        <f t="shared" si="121"/>
        <v>0.1176389526099882</v>
      </c>
      <c r="I270" s="76">
        <f t="shared" si="121"/>
        <v>0</v>
      </c>
      <c r="J270" s="76">
        <f t="shared" si="121"/>
        <v>0.84027823292848725</v>
      </c>
      <c r="K270" s="76">
        <f t="shared" si="121"/>
        <v>1.1763895260998822E-4</v>
      </c>
      <c r="L270" s="76">
        <f t="shared" si="121"/>
        <v>0</v>
      </c>
      <c r="M270" s="76">
        <f t="shared" si="121"/>
        <v>8.6246157827779932E-2</v>
      </c>
      <c r="N270" s="76">
        <f t="shared" si="121"/>
        <v>0.16805564658569744</v>
      </c>
      <c r="O270" s="76">
        <f t="shared" si="126"/>
        <v>0.23527790521997641</v>
      </c>
      <c r="P270" s="76">
        <f t="shared" si="126"/>
        <v>0.18486121124426719</v>
      </c>
      <c r="Q270" s="76">
        <f t="shared" si="121"/>
        <v>0</v>
      </c>
      <c r="R270" s="76">
        <f t="shared" si="121"/>
        <v>0</v>
      </c>
      <c r="S270" s="76">
        <f t="shared" si="121"/>
        <v>0.16805564658569744</v>
      </c>
      <c r="T270" s="76">
        <f t="shared" si="121"/>
        <v>1.0923617028070336E-2</v>
      </c>
      <c r="U270" s="76">
        <f t="shared" si="121"/>
        <v>0</v>
      </c>
      <c r="V270" s="76">
        <f t="shared" si="121"/>
        <v>0.522148893941762</v>
      </c>
      <c r="W270" s="76">
        <f t="shared" si="122"/>
        <v>0.19494455003940905</v>
      </c>
      <c r="X270" s="76">
        <f t="shared" si="121"/>
        <v>0</v>
      </c>
      <c r="Y270" s="76">
        <f t="shared" si="121"/>
        <v>0.10503477911606091</v>
      </c>
      <c r="Z270" s="76">
        <f t="shared" si="121"/>
        <v>0</v>
      </c>
      <c r="AA270" s="76">
        <f t="shared" si="121"/>
        <v>0.2033473323686939</v>
      </c>
      <c r="AB270" s="76">
        <f t="shared" ref="AB270:AB280" si="128">AB$31/1.98347/30</f>
        <v>0</v>
      </c>
      <c r="AC270" s="76">
        <f t="shared" si="121"/>
        <v>0.21006955823212181</v>
      </c>
      <c r="AD270" s="76">
        <f t="shared" si="121"/>
        <v>0</v>
      </c>
      <c r="AE270" s="76">
        <f t="shared" si="121"/>
        <v>1.6805564658569746E-2</v>
      </c>
      <c r="AF270" s="76">
        <f t="shared" si="121"/>
        <v>0</v>
      </c>
      <c r="AG270" s="76">
        <f t="shared" si="123"/>
        <v>0</v>
      </c>
      <c r="AH270" s="76">
        <f t="shared" si="123"/>
        <v>0</v>
      </c>
      <c r="AI270" s="76">
        <f t="shared" si="123"/>
        <v>8.4027823292848729E-3</v>
      </c>
      <c r="AJ270" s="698">
        <f t="shared" si="124"/>
        <v>0</v>
      </c>
      <c r="AK270" s="76">
        <f t="shared" si="124"/>
        <v>0</v>
      </c>
      <c r="AL270" s="76">
        <f t="shared" si="124"/>
        <v>1.6805564658569746E-2</v>
      </c>
      <c r="AM270" s="76">
        <f t="shared" si="124"/>
        <v>4.2013911646424365E-3</v>
      </c>
      <c r="AN270" s="76">
        <f t="shared" si="124"/>
        <v>1.579723077905556</v>
      </c>
      <c r="AO270" s="76">
        <f t="shared" si="124"/>
        <v>0</v>
      </c>
      <c r="AP270" s="76">
        <f t="shared" si="124"/>
        <v>0</v>
      </c>
      <c r="AQ270" s="698">
        <f t="shared" si="124"/>
        <v>0</v>
      </c>
      <c r="AR270" s="76">
        <f t="shared" si="124"/>
        <v>0</v>
      </c>
      <c r="AS270" s="76">
        <f t="shared" si="124"/>
        <v>0</v>
      </c>
      <c r="AT270" s="76">
        <f t="shared" si="124"/>
        <v>1.0083338795141847E-3</v>
      </c>
      <c r="AU270" s="76">
        <f t="shared" si="124"/>
        <v>0</v>
      </c>
      <c r="AV270" s="76">
        <f t="shared" si="124"/>
        <v>0</v>
      </c>
      <c r="AW270" s="76">
        <f t="shared" si="124"/>
        <v>0</v>
      </c>
      <c r="AX270" s="76">
        <f t="shared" si="124"/>
        <v>0</v>
      </c>
      <c r="AY270" s="76">
        <f t="shared" si="124"/>
        <v>0</v>
      </c>
      <c r="AZ270" s="76">
        <f t="shared" si="125"/>
        <v>0</v>
      </c>
      <c r="BA270" s="76">
        <f t="shared" si="125"/>
        <v>0</v>
      </c>
      <c r="BB270" s="76">
        <f t="shared" si="125"/>
        <v>2.3191679228826246E-2</v>
      </c>
    </row>
    <row r="271" spans="1:54">
      <c r="A271" s="102">
        <f t="shared" si="127"/>
        <v>43050</v>
      </c>
      <c r="B271" s="106">
        <f t="shared" si="114"/>
        <v>6.3776949823625584</v>
      </c>
      <c r="C271" s="76">
        <f t="shared" si="120"/>
        <v>0</v>
      </c>
      <c r="D271" s="76">
        <f t="shared" si="121"/>
        <v>0.42013911646424362</v>
      </c>
      <c r="E271" s="76">
        <f t="shared" si="121"/>
        <v>0.42013911646424362</v>
      </c>
      <c r="F271" s="76">
        <f t="shared" si="121"/>
        <v>0.42013911646424362</v>
      </c>
      <c r="G271" s="76">
        <f t="shared" si="121"/>
        <v>0.42013911646424362</v>
      </c>
      <c r="H271" s="76">
        <f t="shared" si="121"/>
        <v>0.1176389526099882</v>
      </c>
      <c r="I271" s="76">
        <f t="shared" si="121"/>
        <v>0</v>
      </c>
      <c r="J271" s="76">
        <f t="shared" si="121"/>
        <v>0.84027823292848725</v>
      </c>
      <c r="K271" s="76">
        <f t="shared" si="121"/>
        <v>1.1763895260998822E-4</v>
      </c>
      <c r="L271" s="76">
        <f t="shared" si="121"/>
        <v>0</v>
      </c>
      <c r="M271" s="76">
        <f t="shared" si="121"/>
        <v>8.6246157827779932E-2</v>
      </c>
      <c r="N271" s="76">
        <f t="shared" ref="D271:AG286" si="129">N$31/1.98347/30</f>
        <v>0.16805564658569744</v>
      </c>
      <c r="O271" s="76">
        <f t="shared" si="126"/>
        <v>0.23527790521997641</v>
      </c>
      <c r="P271" s="76">
        <f t="shared" si="126"/>
        <v>0.18486121124426719</v>
      </c>
      <c r="Q271" s="76">
        <f t="shared" si="129"/>
        <v>0</v>
      </c>
      <c r="R271" s="76">
        <f t="shared" si="129"/>
        <v>0</v>
      </c>
      <c r="S271" s="76">
        <f t="shared" si="129"/>
        <v>0.16805564658569744</v>
      </c>
      <c r="T271" s="76">
        <f t="shared" si="129"/>
        <v>1.0923617028070336E-2</v>
      </c>
      <c r="U271" s="76">
        <f t="shared" si="129"/>
        <v>0</v>
      </c>
      <c r="V271" s="76">
        <f t="shared" si="129"/>
        <v>0.522148893941762</v>
      </c>
      <c r="W271" s="76">
        <f t="shared" si="122"/>
        <v>0.19494455003940905</v>
      </c>
      <c r="X271" s="76">
        <f t="shared" si="129"/>
        <v>0</v>
      </c>
      <c r="Y271" s="76">
        <f t="shared" si="129"/>
        <v>0.10503477911606091</v>
      </c>
      <c r="Z271" s="76">
        <f t="shared" si="129"/>
        <v>0</v>
      </c>
      <c r="AA271" s="76">
        <f t="shared" si="129"/>
        <v>0.2033473323686939</v>
      </c>
      <c r="AB271" s="76">
        <f t="shared" si="128"/>
        <v>0</v>
      </c>
      <c r="AC271" s="76">
        <f t="shared" si="129"/>
        <v>0.21006955823212181</v>
      </c>
      <c r="AD271" s="76">
        <f t="shared" si="129"/>
        <v>0</v>
      </c>
      <c r="AE271" s="76">
        <f t="shared" si="129"/>
        <v>1.6805564658569746E-2</v>
      </c>
      <c r="AF271" s="76">
        <f t="shared" si="129"/>
        <v>0</v>
      </c>
      <c r="AG271" s="76">
        <f t="shared" si="129"/>
        <v>0</v>
      </c>
      <c r="AH271" s="76">
        <f t="shared" si="123"/>
        <v>0</v>
      </c>
      <c r="AI271" s="76">
        <f t="shared" si="123"/>
        <v>8.4027823292848729E-3</v>
      </c>
      <c r="AJ271" s="698">
        <f t="shared" si="124"/>
        <v>0</v>
      </c>
      <c r="AK271" s="76">
        <f t="shared" si="124"/>
        <v>0</v>
      </c>
      <c r="AL271" s="76">
        <f t="shared" si="124"/>
        <v>1.6805564658569746E-2</v>
      </c>
      <c r="AM271" s="76">
        <f t="shared" si="124"/>
        <v>4.2013911646424365E-3</v>
      </c>
      <c r="AN271" s="76">
        <f t="shared" si="124"/>
        <v>1.579723077905556</v>
      </c>
      <c r="AO271" s="76">
        <f t="shared" si="124"/>
        <v>0</v>
      </c>
      <c r="AP271" s="76">
        <f t="shared" si="124"/>
        <v>0</v>
      </c>
      <c r="AQ271" s="698">
        <f t="shared" si="124"/>
        <v>0</v>
      </c>
      <c r="AR271" s="76">
        <f t="shared" si="124"/>
        <v>0</v>
      </c>
      <c r="AS271" s="76">
        <f t="shared" si="124"/>
        <v>0</v>
      </c>
      <c r="AT271" s="76">
        <f t="shared" si="124"/>
        <v>1.0083338795141847E-3</v>
      </c>
      <c r="AU271" s="76">
        <f t="shared" si="124"/>
        <v>0</v>
      </c>
      <c r="AV271" s="76">
        <f t="shared" si="124"/>
        <v>0</v>
      </c>
      <c r="AW271" s="76">
        <f t="shared" si="124"/>
        <v>0</v>
      </c>
      <c r="AX271" s="76">
        <f t="shared" si="124"/>
        <v>0</v>
      </c>
      <c r="AY271" s="76">
        <f t="shared" si="124"/>
        <v>0</v>
      </c>
      <c r="AZ271" s="76">
        <f t="shared" si="125"/>
        <v>0</v>
      </c>
      <c r="BA271" s="76">
        <f t="shared" si="125"/>
        <v>0</v>
      </c>
      <c r="BB271" s="76">
        <f t="shared" si="125"/>
        <v>2.3191679228826246E-2</v>
      </c>
    </row>
    <row r="272" spans="1:54">
      <c r="A272" s="102">
        <f t="shared" si="127"/>
        <v>43051</v>
      </c>
      <c r="B272" s="106">
        <f t="shared" si="114"/>
        <v>6.3776949823625584</v>
      </c>
      <c r="C272" s="76">
        <f t="shared" si="120"/>
        <v>0</v>
      </c>
      <c r="D272" s="76">
        <f t="shared" si="129"/>
        <v>0.42013911646424362</v>
      </c>
      <c r="E272" s="76">
        <f t="shared" si="129"/>
        <v>0.42013911646424362</v>
      </c>
      <c r="F272" s="76">
        <f t="shared" si="129"/>
        <v>0.42013911646424362</v>
      </c>
      <c r="G272" s="76">
        <f t="shared" si="129"/>
        <v>0.42013911646424362</v>
      </c>
      <c r="H272" s="76">
        <f t="shared" si="129"/>
        <v>0.1176389526099882</v>
      </c>
      <c r="I272" s="76">
        <f t="shared" si="129"/>
        <v>0</v>
      </c>
      <c r="J272" s="76">
        <f t="shared" si="129"/>
        <v>0.84027823292848725</v>
      </c>
      <c r="K272" s="76">
        <f t="shared" si="129"/>
        <v>1.1763895260998822E-4</v>
      </c>
      <c r="L272" s="76">
        <f t="shared" si="129"/>
        <v>0</v>
      </c>
      <c r="M272" s="76">
        <f t="shared" si="129"/>
        <v>8.6246157827779932E-2</v>
      </c>
      <c r="N272" s="76">
        <f t="shared" si="129"/>
        <v>0.16805564658569744</v>
      </c>
      <c r="O272" s="76">
        <f t="shared" si="126"/>
        <v>0.23527790521997641</v>
      </c>
      <c r="P272" s="76">
        <f t="shared" si="126"/>
        <v>0.18486121124426719</v>
      </c>
      <c r="Q272" s="76">
        <f t="shared" si="129"/>
        <v>0</v>
      </c>
      <c r="R272" s="76">
        <f t="shared" si="129"/>
        <v>0</v>
      </c>
      <c r="S272" s="76">
        <f t="shared" si="129"/>
        <v>0.16805564658569744</v>
      </c>
      <c r="T272" s="76">
        <f t="shared" si="129"/>
        <v>1.0923617028070336E-2</v>
      </c>
      <c r="U272" s="76">
        <f t="shared" si="129"/>
        <v>0</v>
      </c>
      <c r="V272" s="76">
        <f t="shared" si="129"/>
        <v>0.522148893941762</v>
      </c>
      <c r="W272" s="76">
        <f t="shared" si="122"/>
        <v>0.19494455003940905</v>
      </c>
      <c r="X272" s="76">
        <f t="shared" si="129"/>
        <v>0</v>
      </c>
      <c r="Y272" s="76">
        <f t="shared" si="129"/>
        <v>0.10503477911606091</v>
      </c>
      <c r="Z272" s="76">
        <f t="shared" si="129"/>
        <v>0</v>
      </c>
      <c r="AA272" s="76">
        <f t="shared" si="129"/>
        <v>0.2033473323686939</v>
      </c>
      <c r="AB272" s="76">
        <f t="shared" si="128"/>
        <v>0</v>
      </c>
      <c r="AC272" s="76">
        <f t="shared" si="129"/>
        <v>0.21006955823212181</v>
      </c>
      <c r="AD272" s="76">
        <f t="shared" si="129"/>
        <v>0</v>
      </c>
      <c r="AE272" s="76">
        <f t="shared" si="129"/>
        <v>1.6805564658569746E-2</v>
      </c>
      <c r="AF272" s="76">
        <f t="shared" si="129"/>
        <v>0</v>
      </c>
      <c r="AG272" s="76">
        <f t="shared" si="123"/>
        <v>0</v>
      </c>
      <c r="AH272" s="76">
        <f t="shared" si="123"/>
        <v>0</v>
      </c>
      <c r="AI272" s="76">
        <f t="shared" si="123"/>
        <v>8.4027823292848729E-3</v>
      </c>
      <c r="AJ272" s="698">
        <f t="shared" si="124"/>
        <v>0</v>
      </c>
      <c r="AK272" s="76">
        <f t="shared" si="124"/>
        <v>0</v>
      </c>
      <c r="AL272" s="76">
        <f t="shared" si="124"/>
        <v>1.6805564658569746E-2</v>
      </c>
      <c r="AM272" s="76">
        <f t="shared" si="124"/>
        <v>4.2013911646424365E-3</v>
      </c>
      <c r="AN272" s="76">
        <f t="shared" si="124"/>
        <v>1.579723077905556</v>
      </c>
      <c r="AO272" s="76">
        <f t="shared" si="124"/>
        <v>0</v>
      </c>
      <c r="AP272" s="76">
        <f t="shared" si="124"/>
        <v>0</v>
      </c>
      <c r="AQ272" s="698">
        <f t="shared" si="124"/>
        <v>0</v>
      </c>
      <c r="AR272" s="76">
        <f t="shared" si="124"/>
        <v>0</v>
      </c>
      <c r="AS272" s="76">
        <f t="shared" si="124"/>
        <v>0</v>
      </c>
      <c r="AT272" s="76">
        <f t="shared" si="124"/>
        <v>1.0083338795141847E-3</v>
      </c>
      <c r="AU272" s="76">
        <f t="shared" si="124"/>
        <v>0</v>
      </c>
      <c r="AV272" s="76">
        <f t="shared" si="124"/>
        <v>0</v>
      </c>
      <c r="AW272" s="76">
        <f t="shared" si="124"/>
        <v>0</v>
      </c>
      <c r="AX272" s="76">
        <f t="shared" si="124"/>
        <v>0</v>
      </c>
      <c r="AY272" s="76">
        <f t="shared" si="124"/>
        <v>0</v>
      </c>
      <c r="AZ272" s="76">
        <f t="shared" si="125"/>
        <v>0</v>
      </c>
      <c r="BA272" s="76">
        <f t="shared" si="125"/>
        <v>0</v>
      </c>
      <c r="BB272" s="76">
        <f t="shared" si="125"/>
        <v>2.3191679228826246E-2</v>
      </c>
    </row>
    <row r="273" spans="1:54">
      <c r="A273" s="102">
        <f t="shared" si="127"/>
        <v>43052</v>
      </c>
      <c r="B273" s="106">
        <f t="shared" si="114"/>
        <v>6.3776949823625584</v>
      </c>
      <c r="C273" s="76">
        <f t="shared" si="120"/>
        <v>0</v>
      </c>
      <c r="D273" s="76">
        <f t="shared" si="129"/>
        <v>0.42013911646424362</v>
      </c>
      <c r="E273" s="76">
        <f t="shared" si="129"/>
        <v>0.42013911646424362</v>
      </c>
      <c r="F273" s="76">
        <f t="shared" si="129"/>
        <v>0.42013911646424362</v>
      </c>
      <c r="G273" s="76">
        <f t="shared" si="129"/>
        <v>0.42013911646424362</v>
      </c>
      <c r="H273" s="76">
        <f t="shared" si="129"/>
        <v>0.1176389526099882</v>
      </c>
      <c r="I273" s="76">
        <f t="shared" si="129"/>
        <v>0</v>
      </c>
      <c r="J273" s="76">
        <f t="shared" si="129"/>
        <v>0.84027823292848725</v>
      </c>
      <c r="K273" s="76">
        <f t="shared" si="129"/>
        <v>1.1763895260998822E-4</v>
      </c>
      <c r="L273" s="76">
        <f t="shared" si="129"/>
        <v>0</v>
      </c>
      <c r="M273" s="76">
        <f t="shared" si="129"/>
        <v>8.6246157827779932E-2</v>
      </c>
      <c r="N273" s="76">
        <f t="shared" si="129"/>
        <v>0.16805564658569744</v>
      </c>
      <c r="O273" s="76">
        <f t="shared" si="126"/>
        <v>0.23527790521997641</v>
      </c>
      <c r="P273" s="76">
        <f t="shared" si="126"/>
        <v>0.18486121124426719</v>
      </c>
      <c r="Q273" s="76">
        <f t="shared" si="129"/>
        <v>0</v>
      </c>
      <c r="R273" s="76">
        <f t="shared" si="129"/>
        <v>0</v>
      </c>
      <c r="S273" s="76">
        <f t="shared" si="129"/>
        <v>0.16805564658569744</v>
      </c>
      <c r="T273" s="76">
        <f t="shared" si="129"/>
        <v>1.0923617028070336E-2</v>
      </c>
      <c r="U273" s="76">
        <f t="shared" si="129"/>
        <v>0</v>
      </c>
      <c r="V273" s="76">
        <f t="shared" si="129"/>
        <v>0.522148893941762</v>
      </c>
      <c r="W273" s="76">
        <f t="shared" si="122"/>
        <v>0.19494455003940905</v>
      </c>
      <c r="X273" s="76">
        <f t="shared" si="129"/>
        <v>0</v>
      </c>
      <c r="Y273" s="76">
        <f t="shared" si="129"/>
        <v>0.10503477911606091</v>
      </c>
      <c r="Z273" s="76">
        <f t="shared" si="129"/>
        <v>0</v>
      </c>
      <c r="AA273" s="76">
        <f t="shared" si="129"/>
        <v>0.2033473323686939</v>
      </c>
      <c r="AB273" s="76">
        <f t="shared" si="128"/>
        <v>0</v>
      </c>
      <c r="AC273" s="76">
        <f t="shared" si="129"/>
        <v>0.21006955823212181</v>
      </c>
      <c r="AD273" s="76">
        <f t="shared" si="129"/>
        <v>0</v>
      </c>
      <c r="AE273" s="76">
        <f t="shared" si="129"/>
        <v>1.6805564658569746E-2</v>
      </c>
      <c r="AF273" s="76">
        <f t="shared" si="129"/>
        <v>0</v>
      </c>
      <c r="AG273" s="76">
        <f t="shared" si="123"/>
        <v>0</v>
      </c>
      <c r="AH273" s="76">
        <f t="shared" si="123"/>
        <v>0</v>
      </c>
      <c r="AI273" s="76">
        <f t="shared" si="123"/>
        <v>8.4027823292848729E-3</v>
      </c>
      <c r="AJ273" s="698">
        <f t="shared" si="124"/>
        <v>0</v>
      </c>
      <c r="AK273" s="76">
        <f t="shared" si="124"/>
        <v>0</v>
      </c>
      <c r="AL273" s="76">
        <f t="shared" si="124"/>
        <v>1.6805564658569746E-2</v>
      </c>
      <c r="AM273" s="76">
        <f t="shared" si="124"/>
        <v>4.2013911646424365E-3</v>
      </c>
      <c r="AN273" s="76">
        <f t="shared" si="124"/>
        <v>1.579723077905556</v>
      </c>
      <c r="AO273" s="76">
        <f t="shared" si="124"/>
        <v>0</v>
      </c>
      <c r="AP273" s="76">
        <f t="shared" si="124"/>
        <v>0</v>
      </c>
      <c r="AQ273" s="698">
        <f t="shared" si="124"/>
        <v>0</v>
      </c>
      <c r="AR273" s="76">
        <f t="shared" si="124"/>
        <v>0</v>
      </c>
      <c r="AS273" s="76">
        <f t="shared" si="124"/>
        <v>0</v>
      </c>
      <c r="AT273" s="76">
        <f t="shared" si="124"/>
        <v>1.0083338795141847E-3</v>
      </c>
      <c r="AU273" s="76">
        <f t="shared" si="124"/>
        <v>0</v>
      </c>
      <c r="AV273" s="76">
        <f t="shared" si="124"/>
        <v>0</v>
      </c>
      <c r="AW273" s="76">
        <f t="shared" si="124"/>
        <v>0</v>
      </c>
      <c r="AX273" s="76">
        <f t="shared" si="124"/>
        <v>0</v>
      </c>
      <c r="AY273" s="76">
        <f t="shared" si="124"/>
        <v>0</v>
      </c>
      <c r="AZ273" s="76">
        <f t="shared" si="125"/>
        <v>0</v>
      </c>
      <c r="BA273" s="76">
        <f t="shared" si="125"/>
        <v>0</v>
      </c>
      <c r="BB273" s="76">
        <f t="shared" si="125"/>
        <v>2.3191679228826246E-2</v>
      </c>
    </row>
    <row r="274" spans="1:54">
      <c r="A274" s="102">
        <f t="shared" si="127"/>
        <v>43053</v>
      </c>
      <c r="B274" s="106">
        <f t="shared" si="114"/>
        <v>6.3776949823625584</v>
      </c>
      <c r="C274" s="76">
        <f t="shared" si="120"/>
        <v>0</v>
      </c>
      <c r="D274" s="76">
        <f t="shared" si="129"/>
        <v>0.42013911646424362</v>
      </c>
      <c r="E274" s="76">
        <f t="shared" si="129"/>
        <v>0.42013911646424362</v>
      </c>
      <c r="F274" s="76">
        <f t="shared" si="129"/>
        <v>0.42013911646424362</v>
      </c>
      <c r="G274" s="76">
        <f t="shared" si="129"/>
        <v>0.42013911646424362</v>
      </c>
      <c r="H274" s="76">
        <f t="shared" si="129"/>
        <v>0.1176389526099882</v>
      </c>
      <c r="I274" s="76">
        <f t="shared" si="129"/>
        <v>0</v>
      </c>
      <c r="J274" s="76">
        <f t="shared" si="129"/>
        <v>0.84027823292848725</v>
      </c>
      <c r="K274" s="76">
        <f t="shared" si="129"/>
        <v>1.1763895260998822E-4</v>
      </c>
      <c r="L274" s="76">
        <f t="shared" si="129"/>
        <v>0</v>
      </c>
      <c r="M274" s="76">
        <f t="shared" si="129"/>
        <v>8.6246157827779932E-2</v>
      </c>
      <c r="N274" s="76">
        <f t="shared" si="129"/>
        <v>0.16805564658569744</v>
      </c>
      <c r="O274" s="76">
        <f t="shared" si="126"/>
        <v>0.23527790521997641</v>
      </c>
      <c r="P274" s="76">
        <f t="shared" si="126"/>
        <v>0.18486121124426719</v>
      </c>
      <c r="Q274" s="76">
        <f t="shared" si="129"/>
        <v>0</v>
      </c>
      <c r="R274" s="76">
        <f t="shared" si="129"/>
        <v>0</v>
      </c>
      <c r="S274" s="76">
        <f t="shared" si="129"/>
        <v>0.16805564658569744</v>
      </c>
      <c r="T274" s="76">
        <f t="shared" si="129"/>
        <v>1.0923617028070336E-2</v>
      </c>
      <c r="U274" s="76">
        <f t="shared" si="129"/>
        <v>0</v>
      </c>
      <c r="V274" s="76">
        <f t="shared" si="129"/>
        <v>0.522148893941762</v>
      </c>
      <c r="W274" s="76">
        <f t="shared" si="122"/>
        <v>0.19494455003940905</v>
      </c>
      <c r="X274" s="76">
        <f t="shared" si="129"/>
        <v>0</v>
      </c>
      <c r="Y274" s="76">
        <f t="shared" si="129"/>
        <v>0.10503477911606091</v>
      </c>
      <c r="Z274" s="76">
        <f t="shared" si="129"/>
        <v>0</v>
      </c>
      <c r="AA274" s="76">
        <f t="shared" si="129"/>
        <v>0.2033473323686939</v>
      </c>
      <c r="AB274" s="76">
        <f t="shared" si="128"/>
        <v>0</v>
      </c>
      <c r="AC274" s="76">
        <f t="shared" si="129"/>
        <v>0.21006955823212181</v>
      </c>
      <c r="AD274" s="76">
        <f t="shared" si="129"/>
        <v>0</v>
      </c>
      <c r="AE274" s="76">
        <f t="shared" si="129"/>
        <v>1.6805564658569746E-2</v>
      </c>
      <c r="AF274" s="76">
        <f t="shared" si="129"/>
        <v>0</v>
      </c>
      <c r="AG274" s="76">
        <f t="shared" si="123"/>
        <v>0</v>
      </c>
      <c r="AH274" s="76">
        <f t="shared" si="123"/>
        <v>0</v>
      </c>
      <c r="AI274" s="76">
        <f t="shared" si="123"/>
        <v>8.4027823292848729E-3</v>
      </c>
      <c r="AJ274" s="698">
        <f t="shared" si="124"/>
        <v>0</v>
      </c>
      <c r="AK274" s="76">
        <f t="shared" si="124"/>
        <v>0</v>
      </c>
      <c r="AL274" s="76">
        <f t="shared" si="124"/>
        <v>1.6805564658569746E-2</v>
      </c>
      <c r="AM274" s="76">
        <f t="shared" si="124"/>
        <v>4.2013911646424365E-3</v>
      </c>
      <c r="AN274" s="76">
        <f t="shared" si="124"/>
        <v>1.579723077905556</v>
      </c>
      <c r="AO274" s="76">
        <f t="shared" si="124"/>
        <v>0</v>
      </c>
      <c r="AP274" s="76">
        <f t="shared" si="124"/>
        <v>0</v>
      </c>
      <c r="AQ274" s="698">
        <f t="shared" si="124"/>
        <v>0</v>
      </c>
      <c r="AR274" s="76">
        <f t="shared" si="124"/>
        <v>0</v>
      </c>
      <c r="AS274" s="76">
        <f t="shared" si="124"/>
        <v>0</v>
      </c>
      <c r="AT274" s="76">
        <f t="shared" si="124"/>
        <v>1.0083338795141847E-3</v>
      </c>
      <c r="AU274" s="76">
        <f t="shared" si="124"/>
        <v>0</v>
      </c>
      <c r="AV274" s="76">
        <f t="shared" si="124"/>
        <v>0</v>
      </c>
      <c r="AW274" s="76">
        <f t="shared" si="124"/>
        <v>0</v>
      </c>
      <c r="AX274" s="76">
        <f t="shared" si="124"/>
        <v>0</v>
      </c>
      <c r="AY274" s="76">
        <f t="shared" si="124"/>
        <v>0</v>
      </c>
      <c r="AZ274" s="76">
        <f t="shared" si="125"/>
        <v>0</v>
      </c>
      <c r="BA274" s="76">
        <f t="shared" si="125"/>
        <v>0</v>
      </c>
      <c r="BB274" s="76">
        <f t="shared" si="125"/>
        <v>2.3191679228826246E-2</v>
      </c>
    </row>
    <row r="275" spans="1:54">
      <c r="A275" s="102">
        <f t="shared" si="127"/>
        <v>43054</v>
      </c>
      <c r="B275" s="106">
        <f t="shared" si="114"/>
        <v>6.3776949823625584</v>
      </c>
      <c r="C275" s="76">
        <f t="shared" si="120"/>
        <v>0</v>
      </c>
      <c r="D275" s="76">
        <f t="shared" si="129"/>
        <v>0.42013911646424362</v>
      </c>
      <c r="E275" s="76">
        <f t="shared" si="129"/>
        <v>0.42013911646424362</v>
      </c>
      <c r="F275" s="76">
        <f t="shared" si="129"/>
        <v>0.42013911646424362</v>
      </c>
      <c r="G275" s="76">
        <f t="shared" si="129"/>
        <v>0.42013911646424362</v>
      </c>
      <c r="H275" s="76">
        <f t="shared" si="129"/>
        <v>0.1176389526099882</v>
      </c>
      <c r="I275" s="76">
        <f t="shared" si="129"/>
        <v>0</v>
      </c>
      <c r="J275" s="76">
        <f t="shared" si="129"/>
        <v>0.84027823292848725</v>
      </c>
      <c r="K275" s="76">
        <f t="shared" si="129"/>
        <v>1.1763895260998822E-4</v>
      </c>
      <c r="L275" s="76">
        <f t="shared" si="129"/>
        <v>0</v>
      </c>
      <c r="M275" s="76">
        <f t="shared" si="129"/>
        <v>8.6246157827779932E-2</v>
      </c>
      <c r="N275" s="76">
        <f t="shared" si="129"/>
        <v>0.16805564658569744</v>
      </c>
      <c r="O275" s="76">
        <f t="shared" si="126"/>
        <v>0.23527790521997641</v>
      </c>
      <c r="P275" s="76">
        <f t="shared" si="126"/>
        <v>0.18486121124426719</v>
      </c>
      <c r="Q275" s="76">
        <f t="shared" si="129"/>
        <v>0</v>
      </c>
      <c r="R275" s="76">
        <f t="shared" si="129"/>
        <v>0</v>
      </c>
      <c r="S275" s="76">
        <f t="shared" si="129"/>
        <v>0.16805564658569744</v>
      </c>
      <c r="T275" s="76">
        <f t="shared" si="129"/>
        <v>1.0923617028070336E-2</v>
      </c>
      <c r="U275" s="76">
        <f t="shared" si="129"/>
        <v>0</v>
      </c>
      <c r="V275" s="76">
        <f t="shared" si="129"/>
        <v>0.522148893941762</v>
      </c>
      <c r="W275" s="76">
        <f t="shared" si="122"/>
        <v>0.19494455003940905</v>
      </c>
      <c r="X275" s="76">
        <f t="shared" si="129"/>
        <v>0</v>
      </c>
      <c r="Y275" s="76">
        <f t="shared" si="129"/>
        <v>0.10503477911606091</v>
      </c>
      <c r="Z275" s="76">
        <f t="shared" si="129"/>
        <v>0</v>
      </c>
      <c r="AA275" s="76">
        <f t="shared" si="129"/>
        <v>0.2033473323686939</v>
      </c>
      <c r="AB275" s="76">
        <f t="shared" si="128"/>
        <v>0</v>
      </c>
      <c r="AC275" s="76">
        <f t="shared" si="129"/>
        <v>0.21006955823212181</v>
      </c>
      <c r="AD275" s="76">
        <f t="shared" si="129"/>
        <v>0</v>
      </c>
      <c r="AE275" s="76">
        <f t="shared" si="129"/>
        <v>1.6805564658569746E-2</v>
      </c>
      <c r="AF275" s="76">
        <f t="shared" si="129"/>
        <v>0</v>
      </c>
      <c r="AG275" s="76">
        <f t="shared" si="123"/>
        <v>0</v>
      </c>
      <c r="AH275" s="76">
        <f t="shared" si="123"/>
        <v>0</v>
      </c>
      <c r="AI275" s="76">
        <f t="shared" si="123"/>
        <v>8.4027823292848729E-3</v>
      </c>
      <c r="AJ275" s="698">
        <f t="shared" si="124"/>
        <v>0</v>
      </c>
      <c r="AK275" s="76">
        <f t="shared" si="124"/>
        <v>0</v>
      </c>
      <c r="AL275" s="76">
        <f t="shared" si="124"/>
        <v>1.6805564658569746E-2</v>
      </c>
      <c r="AM275" s="76">
        <f t="shared" si="124"/>
        <v>4.2013911646424365E-3</v>
      </c>
      <c r="AN275" s="76">
        <f t="shared" si="124"/>
        <v>1.579723077905556</v>
      </c>
      <c r="AO275" s="76">
        <f t="shared" si="124"/>
        <v>0</v>
      </c>
      <c r="AP275" s="76">
        <f t="shared" si="124"/>
        <v>0</v>
      </c>
      <c r="AQ275" s="698">
        <f t="shared" si="124"/>
        <v>0</v>
      </c>
      <c r="AR275" s="76">
        <f t="shared" si="124"/>
        <v>0</v>
      </c>
      <c r="AS275" s="76">
        <f t="shared" si="124"/>
        <v>0</v>
      </c>
      <c r="AT275" s="76">
        <f t="shared" si="124"/>
        <v>1.0083338795141847E-3</v>
      </c>
      <c r="AU275" s="76">
        <f t="shared" si="124"/>
        <v>0</v>
      </c>
      <c r="AV275" s="76">
        <f t="shared" si="124"/>
        <v>0</v>
      </c>
      <c r="AW275" s="76">
        <f t="shared" si="124"/>
        <v>0</v>
      </c>
      <c r="AX275" s="76">
        <f t="shared" si="124"/>
        <v>0</v>
      </c>
      <c r="AY275" s="76">
        <f t="shared" si="124"/>
        <v>0</v>
      </c>
      <c r="AZ275" s="76">
        <f t="shared" si="125"/>
        <v>0</v>
      </c>
      <c r="BA275" s="76">
        <f t="shared" si="125"/>
        <v>0</v>
      </c>
      <c r="BB275" s="76">
        <f t="shared" si="125"/>
        <v>2.3191679228826246E-2</v>
      </c>
    </row>
    <row r="276" spans="1:54">
      <c r="A276" s="102">
        <f t="shared" si="127"/>
        <v>43055</v>
      </c>
      <c r="B276" s="106">
        <f t="shared" si="114"/>
        <v>6.3776949823625584</v>
      </c>
      <c r="C276" s="76">
        <f t="shared" si="120"/>
        <v>0</v>
      </c>
      <c r="D276" s="76">
        <f t="shared" si="129"/>
        <v>0.42013911646424362</v>
      </c>
      <c r="E276" s="76">
        <f t="shared" si="129"/>
        <v>0.42013911646424362</v>
      </c>
      <c r="F276" s="76">
        <f t="shared" si="129"/>
        <v>0.42013911646424362</v>
      </c>
      <c r="G276" s="76">
        <f t="shared" si="129"/>
        <v>0.42013911646424362</v>
      </c>
      <c r="H276" s="76">
        <f t="shared" si="129"/>
        <v>0.1176389526099882</v>
      </c>
      <c r="I276" s="76">
        <f t="shared" si="129"/>
        <v>0</v>
      </c>
      <c r="J276" s="76">
        <f t="shared" si="129"/>
        <v>0.84027823292848725</v>
      </c>
      <c r="K276" s="76">
        <f t="shared" si="129"/>
        <v>1.1763895260998822E-4</v>
      </c>
      <c r="L276" s="76">
        <f t="shared" si="129"/>
        <v>0</v>
      </c>
      <c r="M276" s="76">
        <f t="shared" si="129"/>
        <v>8.6246157827779932E-2</v>
      </c>
      <c r="N276" s="76">
        <f t="shared" si="129"/>
        <v>0.16805564658569744</v>
      </c>
      <c r="O276" s="76">
        <f t="shared" si="126"/>
        <v>0.23527790521997641</v>
      </c>
      <c r="P276" s="76">
        <f t="shared" si="126"/>
        <v>0.18486121124426719</v>
      </c>
      <c r="Q276" s="76">
        <f t="shared" si="129"/>
        <v>0</v>
      </c>
      <c r="R276" s="76">
        <f t="shared" si="129"/>
        <v>0</v>
      </c>
      <c r="S276" s="76">
        <f t="shared" si="129"/>
        <v>0.16805564658569744</v>
      </c>
      <c r="T276" s="76">
        <f t="shared" si="129"/>
        <v>1.0923617028070336E-2</v>
      </c>
      <c r="U276" s="76">
        <f t="shared" si="129"/>
        <v>0</v>
      </c>
      <c r="V276" s="76">
        <f t="shared" si="129"/>
        <v>0.522148893941762</v>
      </c>
      <c r="W276" s="76">
        <f t="shared" si="122"/>
        <v>0.19494455003940905</v>
      </c>
      <c r="X276" s="76">
        <f t="shared" si="129"/>
        <v>0</v>
      </c>
      <c r="Y276" s="76">
        <f t="shared" si="129"/>
        <v>0.10503477911606091</v>
      </c>
      <c r="Z276" s="76">
        <f t="shared" si="129"/>
        <v>0</v>
      </c>
      <c r="AA276" s="76">
        <f t="shared" si="129"/>
        <v>0.2033473323686939</v>
      </c>
      <c r="AB276" s="76">
        <f t="shared" si="128"/>
        <v>0</v>
      </c>
      <c r="AC276" s="76">
        <f t="shared" si="129"/>
        <v>0.21006955823212181</v>
      </c>
      <c r="AD276" s="76">
        <f t="shared" si="129"/>
        <v>0</v>
      </c>
      <c r="AE276" s="76">
        <f t="shared" si="129"/>
        <v>1.6805564658569746E-2</v>
      </c>
      <c r="AF276" s="76">
        <f t="shared" si="129"/>
        <v>0</v>
      </c>
      <c r="AG276" s="76">
        <f t="shared" si="123"/>
        <v>0</v>
      </c>
      <c r="AH276" s="76">
        <f t="shared" si="123"/>
        <v>0</v>
      </c>
      <c r="AI276" s="76">
        <f t="shared" si="123"/>
        <v>8.4027823292848729E-3</v>
      </c>
      <c r="AJ276" s="698">
        <f t="shared" si="124"/>
        <v>0</v>
      </c>
      <c r="AK276" s="76">
        <f t="shared" si="124"/>
        <v>0</v>
      </c>
      <c r="AL276" s="76">
        <f t="shared" si="124"/>
        <v>1.6805564658569746E-2</v>
      </c>
      <c r="AM276" s="76">
        <f t="shared" si="124"/>
        <v>4.2013911646424365E-3</v>
      </c>
      <c r="AN276" s="76">
        <f t="shared" si="124"/>
        <v>1.579723077905556</v>
      </c>
      <c r="AO276" s="76">
        <f t="shared" si="124"/>
        <v>0</v>
      </c>
      <c r="AP276" s="76">
        <f t="shared" si="124"/>
        <v>0</v>
      </c>
      <c r="AQ276" s="698">
        <f t="shared" si="124"/>
        <v>0</v>
      </c>
      <c r="AR276" s="76">
        <f t="shared" si="124"/>
        <v>0</v>
      </c>
      <c r="AS276" s="76">
        <f t="shared" si="124"/>
        <v>0</v>
      </c>
      <c r="AT276" s="76">
        <f t="shared" si="124"/>
        <v>1.0083338795141847E-3</v>
      </c>
      <c r="AU276" s="76">
        <f t="shared" si="124"/>
        <v>0</v>
      </c>
      <c r="AV276" s="76">
        <f t="shared" si="124"/>
        <v>0</v>
      </c>
      <c r="AW276" s="76">
        <f t="shared" si="124"/>
        <v>0</v>
      </c>
      <c r="AX276" s="76">
        <f t="shared" si="124"/>
        <v>0</v>
      </c>
      <c r="AY276" s="76">
        <f t="shared" ref="AW276:BB290" si="130">AY$31/1.98347/30</f>
        <v>0</v>
      </c>
      <c r="AZ276" s="76">
        <f t="shared" si="125"/>
        <v>0</v>
      </c>
      <c r="BA276" s="76">
        <f t="shared" si="125"/>
        <v>0</v>
      </c>
      <c r="BB276" s="76">
        <f t="shared" si="125"/>
        <v>2.3191679228826246E-2</v>
      </c>
    </row>
    <row r="277" spans="1:54">
      <c r="A277" s="102">
        <f t="shared" si="127"/>
        <v>43056</v>
      </c>
      <c r="B277" s="106">
        <f t="shared" si="114"/>
        <v>6.3776949823625584</v>
      </c>
      <c r="C277" s="76">
        <f t="shared" si="120"/>
        <v>0</v>
      </c>
      <c r="D277" s="76">
        <f t="shared" si="129"/>
        <v>0.42013911646424362</v>
      </c>
      <c r="E277" s="76">
        <f t="shared" si="129"/>
        <v>0.42013911646424362</v>
      </c>
      <c r="F277" s="76">
        <f t="shared" si="129"/>
        <v>0.42013911646424362</v>
      </c>
      <c r="G277" s="76">
        <f t="shared" si="129"/>
        <v>0.42013911646424362</v>
      </c>
      <c r="H277" s="76">
        <f t="shared" si="129"/>
        <v>0.1176389526099882</v>
      </c>
      <c r="I277" s="76">
        <f t="shared" si="129"/>
        <v>0</v>
      </c>
      <c r="J277" s="76">
        <f t="shared" si="129"/>
        <v>0.84027823292848725</v>
      </c>
      <c r="K277" s="76">
        <f t="shared" si="129"/>
        <v>1.1763895260998822E-4</v>
      </c>
      <c r="L277" s="76">
        <f t="shared" si="129"/>
        <v>0</v>
      </c>
      <c r="M277" s="76">
        <f t="shared" si="129"/>
        <v>8.6246157827779932E-2</v>
      </c>
      <c r="N277" s="76">
        <f t="shared" si="129"/>
        <v>0.16805564658569744</v>
      </c>
      <c r="O277" s="76">
        <f t="shared" si="126"/>
        <v>0.23527790521997641</v>
      </c>
      <c r="P277" s="76">
        <f t="shared" si="126"/>
        <v>0.18486121124426719</v>
      </c>
      <c r="Q277" s="76">
        <f t="shared" si="129"/>
        <v>0</v>
      </c>
      <c r="R277" s="76">
        <f t="shared" si="129"/>
        <v>0</v>
      </c>
      <c r="S277" s="76">
        <f t="shared" si="129"/>
        <v>0.16805564658569744</v>
      </c>
      <c r="T277" s="76">
        <f t="shared" si="129"/>
        <v>1.0923617028070336E-2</v>
      </c>
      <c r="U277" s="76">
        <f t="shared" si="129"/>
        <v>0</v>
      </c>
      <c r="V277" s="76">
        <f t="shared" si="129"/>
        <v>0.522148893941762</v>
      </c>
      <c r="W277" s="76">
        <f t="shared" si="122"/>
        <v>0.19494455003940905</v>
      </c>
      <c r="X277" s="76">
        <f t="shared" si="129"/>
        <v>0</v>
      </c>
      <c r="Y277" s="76">
        <f t="shared" si="129"/>
        <v>0.10503477911606091</v>
      </c>
      <c r="Z277" s="76">
        <f t="shared" si="129"/>
        <v>0</v>
      </c>
      <c r="AA277" s="76">
        <f t="shared" si="129"/>
        <v>0.2033473323686939</v>
      </c>
      <c r="AB277" s="76">
        <f t="shared" si="128"/>
        <v>0</v>
      </c>
      <c r="AC277" s="76">
        <f t="shared" si="129"/>
        <v>0.21006955823212181</v>
      </c>
      <c r="AD277" s="76">
        <f t="shared" si="129"/>
        <v>0</v>
      </c>
      <c r="AE277" s="76">
        <f t="shared" si="129"/>
        <v>1.6805564658569746E-2</v>
      </c>
      <c r="AF277" s="76">
        <f t="shared" si="129"/>
        <v>0</v>
      </c>
      <c r="AG277" s="76">
        <f t="shared" ref="AG277:AV290" si="131">AG$31/1.98347/30</f>
        <v>0</v>
      </c>
      <c r="AH277" s="76">
        <f t="shared" si="131"/>
        <v>0</v>
      </c>
      <c r="AI277" s="76">
        <f t="shared" si="131"/>
        <v>8.4027823292848729E-3</v>
      </c>
      <c r="AJ277" s="698">
        <f t="shared" si="131"/>
        <v>0</v>
      </c>
      <c r="AK277" s="76">
        <f t="shared" si="131"/>
        <v>0</v>
      </c>
      <c r="AL277" s="76">
        <f t="shared" si="131"/>
        <v>1.6805564658569746E-2</v>
      </c>
      <c r="AM277" s="76">
        <f t="shared" si="131"/>
        <v>4.2013911646424365E-3</v>
      </c>
      <c r="AN277" s="76">
        <f t="shared" si="131"/>
        <v>1.579723077905556</v>
      </c>
      <c r="AO277" s="76">
        <f t="shared" si="131"/>
        <v>0</v>
      </c>
      <c r="AP277" s="76">
        <f t="shared" si="131"/>
        <v>0</v>
      </c>
      <c r="AQ277" s="698">
        <f t="shared" si="131"/>
        <v>0</v>
      </c>
      <c r="AR277" s="76">
        <f t="shared" si="131"/>
        <v>0</v>
      </c>
      <c r="AS277" s="76">
        <f t="shared" si="131"/>
        <v>0</v>
      </c>
      <c r="AT277" s="76">
        <f t="shared" si="131"/>
        <v>1.0083338795141847E-3</v>
      </c>
      <c r="AU277" s="76">
        <f t="shared" si="131"/>
        <v>0</v>
      </c>
      <c r="AV277" s="76">
        <f t="shared" si="131"/>
        <v>0</v>
      </c>
      <c r="AW277" s="76">
        <f t="shared" si="130"/>
        <v>0</v>
      </c>
      <c r="AX277" s="76">
        <f t="shared" si="130"/>
        <v>0</v>
      </c>
      <c r="AY277" s="76">
        <f t="shared" si="130"/>
        <v>0</v>
      </c>
      <c r="AZ277" s="76">
        <f t="shared" si="130"/>
        <v>0</v>
      </c>
      <c r="BA277" s="76">
        <f t="shared" si="130"/>
        <v>0</v>
      </c>
      <c r="BB277" s="76">
        <f t="shared" si="130"/>
        <v>2.3191679228826246E-2</v>
      </c>
    </row>
    <row r="278" spans="1:54">
      <c r="A278" s="102">
        <f t="shared" si="127"/>
        <v>43057</v>
      </c>
      <c r="B278" s="106">
        <f t="shared" si="114"/>
        <v>6.3776949823625584</v>
      </c>
      <c r="C278" s="76">
        <f t="shared" si="120"/>
        <v>0</v>
      </c>
      <c r="D278" s="76">
        <f t="shared" si="129"/>
        <v>0.42013911646424362</v>
      </c>
      <c r="E278" s="76">
        <f t="shared" si="129"/>
        <v>0.42013911646424362</v>
      </c>
      <c r="F278" s="76">
        <f t="shared" si="129"/>
        <v>0.42013911646424362</v>
      </c>
      <c r="G278" s="76">
        <f t="shared" si="129"/>
        <v>0.42013911646424362</v>
      </c>
      <c r="H278" s="76">
        <f t="shared" si="129"/>
        <v>0.1176389526099882</v>
      </c>
      <c r="I278" s="76">
        <f t="shared" si="129"/>
        <v>0</v>
      </c>
      <c r="J278" s="76">
        <f t="shared" si="129"/>
        <v>0.84027823292848725</v>
      </c>
      <c r="K278" s="76">
        <f t="shared" si="129"/>
        <v>1.1763895260998822E-4</v>
      </c>
      <c r="L278" s="76">
        <f t="shared" si="129"/>
        <v>0</v>
      </c>
      <c r="M278" s="76">
        <f t="shared" si="129"/>
        <v>8.6246157827779932E-2</v>
      </c>
      <c r="N278" s="76">
        <f t="shared" si="129"/>
        <v>0.16805564658569744</v>
      </c>
      <c r="O278" s="76">
        <f t="shared" si="129"/>
        <v>0.23527790521997641</v>
      </c>
      <c r="P278" s="76">
        <f t="shared" ref="P278:P290" si="132">P$31/1.98347/30</f>
        <v>0.18486121124426719</v>
      </c>
      <c r="Q278" s="76">
        <f t="shared" si="129"/>
        <v>0</v>
      </c>
      <c r="R278" s="76">
        <f t="shared" si="129"/>
        <v>0</v>
      </c>
      <c r="S278" s="76">
        <f t="shared" si="129"/>
        <v>0.16805564658569744</v>
      </c>
      <c r="T278" s="76">
        <f t="shared" si="129"/>
        <v>1.0923617028070336E-2</v>
      </c>
      <c r="U278" s="76">
        <f t="shared" si="129"/>
        <v>0</v>
      </c>
      <c r="V278" s="76">
        <f t="shared" si="129"/>
        <v>0.522148893941762</v>
      </c>
      <c r="W278" s="76">
        <f t="shared" si="122"/>
        <v>0.19494455003940905</v>
      </c>
      <c r="X278" s="76">
        <f t="shared" si="129"/>
        <v>0</v>
      </c>
      <c r="Y278" s="76">
        <f t="shared" si="129"/>
        <v>0.10503477911606091</v>
      </c>
      <c r="Z278" s="76">
        <f t="shared" si="129"/>
        <v>0</v>
      </c>
      <c r="AA278" s="76">
        <f t="shared" si="129"/>
        <v>0.2033473323686939</v>
      </c>
      <c r="AB278" s="76">
        <f t="shared" si="128"/>
        <v>0</v>
      </c>
      <c r="AC278" s="76">
        <f t="shared" si="129"/>
        <v>0.21006955823212181</v>
      </c>
      <c r="AD278" s="76">
        <f t="shared" si="129"/>
        <v>0</v>
      </c>
      <c r="AE278" s="76">
        <f t="shared" si="129"/>
        <v>1.6805564658569746E-2</v>
      </c>
      <c r="AF278" s="76">
        <f t="shared" si="129"/>
        <v>0</v>
      </c>
      <c r="AG278" s="76">
        <f t="shared" si="131"/>
        <v>0</v>
      </c>
      <c r="AH278" s="76">
        <f t="shared" si="131"/>
        <v>0</v>
      </c>
      <c r="AI278" s="76">
        <f t="shared" si="131"/>
        <v>8.4027823292848729E-3</v>
      </c>
      <c r="AJ278" s="698">
        <f t="shared" si="131"/>
        <v>0</v>
      </c>
      <c r="AK278" s="76">
        <f t="shared" si="131"/>
        <v>0</v>
      </c>
      <c r="AL278" s="76">
        <f t="shared" si="131"/>
        <v>1.6805564658569746E-2</v>
      </c>
      <c r="AM278" s="76">
        <f t="shared" si="131"/>
        <v>4.2013911646424365E-3</v>
      </c>
      <c r="AN278" s="76">
        <f t="shared" si="131"/>
        <v>1.579723077905556</v>
      </c>
      <c r="AO278" s="76">
        <f t="shared" si="131"/>
        <v>0</v>
      </c>
      <c r="AP278" s="76">
        <f t="shared" si="131"/>
        <v>0</v>
      </c>
      <c r="AQ278" s="698">
        <f t="shared" si="131"/>
        <v>0</v>
      </c>
      <c r="AR278" s="76">
        <f t="shared" si="131"/>
        <v>0</v>
      </c>
      <c r="AS278" s="76">
        <f t="shared" si="131"/>
        <v>0</v>
      </c>
      <c r="AT278" s="76">
        <f t="shared" si="131"/>
        <v>1.0083338795141847E-3</v>
      </c>
      <c r="AU278" s="76">
        <f t="shared" si="131"/>
        <v>0</v>
      </c>
      <c r="AV278" s="76">
        <f t="shared" si="131"/>
        <v>0</v>
      </c>
      <c r="AW278" s="76">
        <f t="shared" si="130"/>
        <v>0</v>
      </c>
      <c r="AX278" s="76">
        <f t="shared" si="130"/>
        <v>0</v>
      </c>
      <c r="AY278" s="76">
        <f t="shared" si="130"/>
        <v>0</v>
      </c>
      <c r="AZ278" s="76">
        <f t="shared" si="130"/>
        <v>0</v>
      </c>
      <c r="BA278" s="76">
        <f t="shared" si="130"/>
        <v>0</v>
      </c>
      <c r="BB278" s="76">
        <f t="shared" si="130"/>
        <v>2.3191679228826246E-2</v>
      </c>
    </row>
    <row r="279" spans="1:54">
      <c r="A279" s="102">
        <f t="shared" si="127"/>
        <v>43058</v>
      </c>
      <c r="B279" s="106">
        <f t="shared" si="114"/>
        <v>6.3776949823625584</v>
      </c>
      <c r="C279" s="76">
        <f t="shared" si="120"/>
        <v>0</v>
      </c>
      <c r="D279" s="76">
        <f t="shared" si="129"/>
        <v>0.42013911646424362</v>
      </c>
      <c r="E279" s="76">
        <f t="shared" si="129"/>
        <v>0.42013911646424362</v>
      </c>
      <c r="F279" s="76">
        <f t="shared" si="129"/>
        <v>0.42013911646424362</v>
      </c>
      <c r="G279" s="76">
        <f t="shared" si="129"/>
        <v>0.42013911646424362</v>
      </c>
      <c r="H279" s="76">
        <f t="shared" si="129"/>
        <v>0.1176389526099882</v>
      </c>
      <c r="I279" s="76">
        <f t="shared" si="129"/>
        <v>0</v>
      </c>
      <c r="J279" s="76">
        <f t="shared" si="129"/>
        <v>0.84027823292848725</v>
      </c>
      <c r="K279" s="76">
        <f t="shared" si="129"/>
        <v>1.1763895260998822E-4</v>
      </c>
      <c r="L279" s="76">
        <f t="shared" si="129"/>
        <v>0</v>
      </c>
      <c r="M279" s="76">
        <f t="shared" si="129"/>
        <v>8.6246157827779932E-2</v>
      </c>
      <c r="N279" s="76">
        <f t="shared" si="129"/>
        <v>0.16805564658569744</v>
      </c>
      <c r="O279" s="76">
        <f t="shared" si="129"/>
        <v>0.23527790521997641</v>
      </c>
      <c r="P279" s="76">
        <f t="shared" si="132"/>
        <v>0.18486121124426719</v>
      </c>
      <c r="Q279" s="76">
        <f t="shared" si="129"/>
        <v>0</v>
      </c>
      <c r="R279" s="76">
        <f t="shared" si="129"/>
        <v>0</v>
      </c>
      <c r="S279" s="76">
        <f t="shared" si="129"/>
        <v>0.16805564658569744</v>
      </c>
      <c r="T279" s="76">
        <f t="shared" si="129"/>
        <v>1.0923617028070336E-2</v>
      </c>
      <c r="U279" s="76">
        <f t="shared" si="129"/>
        <v>0</v>
      </c>
      <c r="V279" s="76">
        <f t="shared" si="129"/>
        <v>0.522148893941762</v>
      </c>
      <c r="W279" s="76">
        <f t="shared" si="122"/>
        <v>0.19494455003940905</v>
      </c>
      <c r="X279" s="76">
        <f t="shared" si="129"/>
        <v>0</v>
      </c>
      <c r="Y279" s="76">
        <f t="shared" si="129"/>
        <v>0.10503477911606091</v>
      </c>
      <c r="Z279" s="76">
        <f t="shared" si="129"/>
        <v>0</v>
      </c>
      <c r="AA279" s="76">
        <f t="shared" si="129"/>
        <v>0.2033473323686939</v>
      </c>
      <c r="AB279" s="76">
        <f t="shared" si="128"/>
        <v>0</v>
      </c>
      <c r="AC279" s="76">
        <f t="shared" si="129"/>
        <v>0.21006955823212181</v>
      </c>
      <c r="AD279" s="76">
        <f t="shared" si="129"/>
        <v>0</v>
      </c>
      <c r="AE279" s="76">
        <f t="shared" si="129"/>
        <v>1.6805564658569746E-2</v>
      </c>
      <c r="AF279" s="76">
        <f t="shared" si="129"/>
        <v>0</v>
      </c>
      <c r="AG279" s="76">
        <f t="shared" si="131"/>
        <v>0</v>
      </c>
      <c r="AH279" s="76">
        <f t="shared" si="131"/>
        <v>0</v>
      </c>
      <c r="AI279" s="76">
        <f t="shared" si="131"/>
        <v>8.4027823292848729E-3</v>
      </c>
      <c r="AJ279" s="698">
        <f t="shared" si="131"/>
        <v>0</v>
      </c>
      <c r="AK279" s="76">
        <f t="shared" si="131"/>
        <v>0</v>
      </c>
      <c r="AL279" s="76">
        <f t="shared" si="131"/>
        <v>1.6805564658569746E-2</v>
      </c>
      <c r="AM279" s="76">
        <f t="shared" si="131"/>
        <v>4.2013911646424365E-3</v>
      </c>
      <c r="AN279" s="76">
        <f t="shared" si="131"/>
        <v>1.579723077905556</v>
      </c>
      <c r="AO279" s="76">
        <f t="shared" si="131"/>
        <v>0</v>
      </c>
      <c r="AP279" s="76">
        <f t="shared" si="131"/>
        <v>0</v>
      </c>
      <c r="AQ279" s="698">
        <f t="shared" si="131"/>
        <v>0</v>
      </c>
      <c r="AR279" s="76">
        <f t="shared" si="131"/>
        <v>0</v>
      </c>
      <c r="AS279" s="76">
        <f t="shared" si="131"/>
        <v>0</v>
      </c>
      <c r="AT279" s="76">
        <f t="shared" si="131"/>
        <v>1.0083338795141847E-3</v>
      </c>
      <c r="AU279" s="76">
        <f t="shared" si="131"/>
        <v>0</v>
      </c>
      <c r="AV279" s="76">
        <f t="shared" si="131"/>
        <v>0</v>
      </c>
      <c r="AW279" s="76">
        <f t="shared" si="130"/>
        <v>0</v>
      </c>
      <c r="AX279" s="76">
        <f t="shared" si="130"/>
        <v>0</v>
      </c>
      <c r="AY279" s="76">
        <f t="shared" si="130"/>
        <v>0</v>
      </c>
      <c r="AZ279" s="76">
        <f t="shared" si="130"/>
        <v>0</v>
      </c>
      <c r="BA279" s="76">
        <f t="shared" si="130"/>
        <v>0</v>
      </c>
      <c r="BB279" s="76">
        <f t="shared" si="130"/>
        <v>2.3191679228826246E-2</v>
      </c>
    </row>
    <row r="280" spans="1:54">
      <c r="A280" s="102">
        <f t="shared" si="127"/>
        <v>43059</v>
      </c>
      <c r="B280" s="106">
        <f t="shared" si="114"/>
        <v>6.3776949823625584</v>
      </c>
      <c r="C280" s="76">
        <f t="shared" si="120"/>
        <v>0</v>
      </c>
      <c r="D280" s="76">
        <f t="shared" si="129"/>
        <v>0.42013911646424362</v>
      </c>
      <c r="E280" s="76">
        <f t="shared" si="129"/>
        <v>0.42013911646424362</v>
      </c>
      <c r="F280" s="76">
        <f t="shared" si="129"/>
        <v>0.42013911646424362</v>
      </c>
      <c r="G280" s="76">
        <f t="shared" si="129"/>
        <v>0.42013911646424362</v>
      </c>
      <c r="H280" s="76">
        <f t="shared" si="129"/>
        <v>0.1176389526099882</v>
      </c>
      <c r="I280" s="76">
        <f t="shared" si="129"/>
        <v>0</v>
      </c>
      <c r="J280" s="76">
        <f t="shared" si="129"/>
        <v>0.84027823292848725</v>
      </c>
      <c r="K280" s="76">
        <f t="shared" si="129"/>
        <v>1.1763895260998822E-4</v>
      </c>
      <c r="L280" s="76">
        <f t="shared" si="129"/>
        <v>0</v>
      </c>
      <c r="M280" s="76">
        <f t="shared" si="129"/>
        <v>8.6246157827779932E-2</v>
      </c>
      <c r="N280" s="76">
        <f t="shared" si="129"/>
        <v>0.16805564658569744</v>
      </c>
      <c r="O280" s="76">
        <f t="shared" si="129"/>
        <v>0.23527790521997641</v>
      </c>
      <c r="P280" s="76">
        <f t="shared" si="132"/>
        <v>0.18486121124426719</v>
      </c>
      <c r="Q280" s="76">
        <f t="shared" si="129"/>
        <v>0</v>
      </c>
      <c r="R280" s="76">
        <f t="shared" si="129"/>
        <v>0</v>
      </c>
      <c r="S280" s="76">
        <f t="shared" si="129"/>
        <v>0.16805564658569744</v>
      </c>
      <c r="T280" s="76">
        <f t="shared" si="129"/>
        <v>1.0923617028070336E-2</v>
      </c>
      <c r="U280" s="76">
        <f t="shared" si="129"/>
        <v>0</v>
      </c>
      <c r="V280" s="76">
        <f t="shared" si="129"/>
        <v>0.522148893941762</v>
      </c>
      <c r="W280" s="76">
        <f t="shared" si="122"/>
        <v>0.19494455003940905</v>
      </c>
      <c r="X280" s="76">
        <f t="shared" si="129"/>
        <v>0</v>
      </c>
      <c r="Y280" s="76">
        <f t="shared" si="129"/>
        <v>0.10503477911606091</v>
      </c>
      <c r="Z280" s="76">
        <f t="shared" si="129"/>
        <v>0</v>
      </c>
      <c r="AA280" s="76">
        <f t="shared" si="129"/>
        <v>0.2033473323686939</v>
      </c>
      <c r="AB280" s="76">
        <f t="shared" si="128"/>
        <v>0</v>
      </c>
      <c r="AC280" s="76">
        <f t="shared" si="129"/>
        <v>0.21006955823212181</v>
      </c>
      <c r="AD280" s="76">
        <f t="shared" si="129"/>
        <v>0</v>
      </c>
      <c r="AE280" s="76">
        <f t="shared" si="129"/>
        <v>1.6805564658569746E-2</v>
      </c>
      <c r="AF280" s="76">
        <f t="shared" si="129"/>
        <v>0</v>
      </c>
      <c r="AG280" s="76">
        <f t="shared" si="131"/>
        <v>0</v>
      </c>
      <c r="AH280" s="76">
        <f t="shared" si="131"/>
        <v>0</v>
      </c>
      <c r="AI280" s="76">
        <f t="shared" si="131"/>
        <v>8.4027823292848729E-3</v>
      </c>
      <c r="AJ280" s="698">
        <f t="shared" si="131"/>
        <v>0</v>
      </c>
      <c r="AK280" s="76">
        <f t="shared" si="131"/>
        <v>0</v>
      </c>
      <c r="AL280" s="76">
        <f t="shared" si="131"/>
        <v>1.6805564658569746E-2</v>
      </c>
      <c r="AM280" s="76">
        <f t="shared" si="131"/>
        <v>4.2013911646424365E-3</v>
      </c>
      <c r="AN280" s="76">
        <f t="shared" si="131"/>
        <v>1.579723077905556</v>
      </c>
      <c r="AO280" s="76">
        <f t="shared" si="131"/>
        <v>0</v>
      </c>
      <c r="AP280" s="76">
        <f t="shared" si="131"/>
        <v>0</v>
      </c>
      <c r="AQ280" s="698">
        <f t="shared" si="131"/>
        <v>0</v>
      </c>
      <c r="AR280" s="76">
        <f t="shared" si="131"/>
        <v>0</v>
      </c>
      <c r="AS280" s="76">
        <f t="shared" si="131"/>
        <v>0</v>
      </c>
      <c r="AT280" s="76">
        <f t="shared" si="131"/>
        <v>1.0083338795141847E-3</v>
      </c>
      <c r="AU280" s="76">
        <f t="shared" si="131"/>
        <v>0</v>
      </c>
      <c r="AV280" s="76">
        <f t="shared" si="131"/>
        <v>0</v>
      </c>
      <c r="AW280" s="76">
        <f t="shared" si="130"/>
        <v>0</v>
      </c>
      <c r="AX280" s="76">
        <f t="shared" si="130"/>
        <v>0</v>
      </c>
      <c r="AY280" s="76">
        <f t="shared" si="130"/>
        <v>0</v>
      </c>
      <c r="AZ280" s="76">
        <f t="shared" si="130"/>
        <v>0</v>
      </c>
      <c r="BA280" s="76">
        <f t="shared" si="130"/>
        <v>0</v>
      </c>
      <c r="BB280" s="76">
        <f t="shared" si="130"/>
        <v>2.3191679228826246E-2</v>
      </c>
    </row>
    <row r="281" spans="1:54">
      <c r="A281" s="102">
        <f t="shared" si="127"/>
        <v>43060</v>
      </c>
      <c r="B281" s="106">
        <f t="shared" si="114"/>
        <v>6.3776949823625584</v>
      </c>
      <c r="C281" s="76">
        <f t="shared" si="120"/>
        <v>0</v>
      </c>
      <c r="D281" s="76">
        <f t="shared" si="129"/>
        <v>0.42013911646424362</v>
      </c>
      <c r="E281" s="76">
        <f t="shared" si="129"/>
        <v>0.42013911646424362</v>
      </c>
      <c r="F281" s="76">
        <f t="shared" si="129"/>
        <v>0.42013911646424362</v>
      </c>
      <c r="G281" s="76">
        <f t="shared" si="129"/>
        <v>0.42013911646424362</v>
      </c>
      <c r="H281" s="76">
        <f t="shared" si="129"/>
        <v>0.1176389526099882</v>
      </c>
      <c r="I281" s="76">
        <f t="shared" ref="D281:AG290" si="133">I$31/1.98347/30</f>
        <v>0</v>
      </c>
      <c r="J281" s="76">
        <f t="shared" si="133"/>
        <v>0.84027823292848725</v>
      </c>
      <c r="K281" s="76">
        <f t="shared" si="133"/>
        <v>1.1763895260998822E-4</v>
      </c>
      <c r="L281" s="76">
        <f t="shared" si="133"/>
        <v>0</v>
      </c>
      <c r="M281" s="76">
        <f t="shared" si="133"/>
        <v>8.6246157827779932E-2</v>
      </c>
      <c r="N281" s="76">
        <f t="shared" si="133"/>
        <v>0.16805564658569744</v>
      </c>
      <c r="O281" s="76">
        <f t="shared" si="129"/>
        <v>0.23527790521997641</v>
      </c>
      <c r="P281" s="76">
        <f t="shared" si="132"/>
        <v>0.18486121124426719</v>
      </c>
      <c r="Q281" s="76">
        <f t="shared" si="133"/>
        <v>0</v>
      </c>
      <c r="R281" s="76">
        <f t="shared" si="133"/>
        <v>0</v>
      </c>
      <c r="S281" s="76">
        <f t="shared" si="133"/>
        <v>0.16805564658569744</v>
      </c>
      <c r="T281" s="76">
        <f t="shared" si="133"/>
        <v>1.0923617028070336E-2</v>
      </c>
      <c r="U281" s="76">
        <f t="shared" si="133"/>
        <v>0</v>
      </c>
      <c r="V281" s="76">
        <f t="shared" si="133"/>
        <v>0.522148893941762</v>
      </c>
      <c r="W281" s="76">
        <f t="shared" si="122"/>
        <v>0.19494455003940905</v>
      </c>
      <c r="X281" s="76">
        <f t="shared" si="133"/>
        <v>0</v>
      </c>
      <c r="Y281" s="76">
        <f t="shared" si="133"/>
        <v>0.10503477911606091</v>
      </c>
      <c r="Z281" s="76">
        <f t="shared" si="133"/>
        <v>0</v>
      </c>
      <c r="AA281" s="76">
        <f t="shared" si="133"/>
        <v>0.2033473323686939</v>
      </c>
      <c r="AB281" s="76">
        <f t="shared" si="133"/>
        <v>0</v>
      </c>
      <c r="AC281" s="76">
        <f t="shared" si="133"/>
        <v>0.21006955823212181</v>
      </c>
      <c r="AD281" s="76">
        <f t="shared" si="133"/>
        <v>0</v>
      </c>
      <c r="AE281" s="76">
        <f t="shared" si="133"/>
        <v>1.6805564658569746E-2</v>
      </c>
      <c r="AF281" s="76">
        <f t="shared" si="133"/>
        <v>0</v>
      </c>
      <c r="AG281" s="76">
        <f t="shared" si="133"/>
        <v>0</v>
      </c>
      <c r="AH281" s="76">
        <f t="shared" si="131"/>
        <v>0</v>
      </c>
      <c r="AI281" s="76">
        <f t="shared" si="131"/>
        <v>8.4027823292848729E-3</v>
      </c>
      <c r="AJ281" s="698">
        <f t="shared" si="131"/>
        <v>0</v>
      </c>
      <c r="AK281" s="76">
        <f t="shared" si="131"/>
        <v>0</v>
      </c>
      <c r="AL281" s="76">
        <f t="shared" si="131"/>
        <v>1.6805564658569746E-2</v>
      </c>
      <c r="AM281" s="76">
        <f t="shared" si="131"/>
        <v>4.2013911646424365E-3</v>
      </c>
      <c r="AN281" s="76">
        <f t="shared" si="131"/>
        <v>1.579723077905556</v>
      </c>
      <c r="AO281" s="76">
        <f t="shared" si="131"/>
        <v>0</v>
      </c>
      <c r="AP281" s="76">
        <f t="shared" si="131"/>
        <v>0</v>
      </c>
      <c r="AQ281" s="698">
        <f t="shared" si="131"/>
        <v>0</v>
      </c>
      <c r="AR281" s="76">
        <f t="shared" si="131"/>
        <v>0</v>
      </c>
      <c r="AS281" s="76">
        <f t="shared" si="131"/>
        <v>0</v>
      </c>
      <c r="AT281" s="76">
        <f t="shared" si="131"/>
        <v>1.0083338795141847E-3</v>
      </c>
      <c r="AU281" s="76">
        <f t="shared" si="131"/>
        <v>0</v>
      </c>
      <c r="AV281" s="76">
        <f t="shared" si="131"/>
        <v>0</v>
      </c>
      <c r="AW281" s="76">
        <f t="shared" si="130"/>
        <v>0</v>
      </c>
      <c r="AX281" s="76">
        <f t="shared" si="130"/>
        <v>0</v>
      </c>
      <c r="AY281" s="76">
        <f t="shared" si="130"/>
        <v>0</v>
      </c>
      <c r="AZ281" s="76">
        <f t="shared" si="130"/>
        <v>0</v>
      </c>
      <c r="BA281" s="76">
        <f t="shared" si="130"/>
        <v>0</v>
      </c>
      <c r="BB281" s="76">
        <f t="shared" si="130"/>
        <v>2.3191679228826246E-2</v>
      </c>
    </row>
    <row r="282" spans="1:54">
      <c r="A282" s="102">
        <f t="shared" si="127"/>
        <v>43061</v>
      </c>
      <c r="B282" s="106">
        <f t="shared" si="114"/>
        <v>6.3776949823625584</v>
      </c>
      <c r="C282" s="76">
        <f t="shared" si="120"/>
        <v>0</v>
      </c>
      <c r="D282" s="76">
        <f t="shared" si="133"/>
        <v>0.42013911646424362</v>
      </c>
      <c r="E282" s="76">
        <f t="shared" si="133"/>
        <v>0.42013911646424362</v>
      </c>
      <c r="F282" s="76">
        <f t="shared" si="133"/>
        <v>0.42013911646424362</v>
      </c>
      <c r="G282" s="76">
        <f t="shared" si="133"/>
        <v>0.42013911646424362</v>
      </c>
      <c r="H282" s="76">
        <f t="shared" si="133"/>
        <v>0.1176389526099882</v>
      </c>
      <c r="I282" s="76">
        <f t="shared" si="133"/>
        <v>0</v>
      </c>
      <c r="J282" s="76">
        <f t="shared" si="133"/>
        <v>0.84027823292848725</v>
      </c>
      <c r="K282" s="76">
        <f t="shared" si="133"/>
        <v>1.1763895260998822E-4</v>
      </c>
      <c r="L282" s="76">
        <f t="shared" si="133"/>
        <v>0</v>
      </c>
      <c r="M282" s="76">
        <f t="shared" si="133"/>
        <v>8.6246157827779932E-2</v>
      </c>
      <c r="N282" s="76">
        <f t="shared" si="133"/>
        <v>0.16805564658569744</v>
      </c>
      <c r="O282" s="76">
        <f t="shared" si="129"/>
        <v>0.23527790521997641</v>
      </c>
      <c r="P282" s="76">
        <f t="shared" si="132"/>
        <v>0.18486121124426719</v>
      </c>
      <c r="Q282" s="76">
        <f t="shared" si="133"/>
        <v>0</v>
      </c>
      <c r="R282" s="76">
        <f t="shared" si="133"/>
        <v>0</v>
      </c>
      <c r="S282" s="76">
        <f t="shared" si="133"/>
        <v>0.16805564658569744</v>
      </c>
      <c r="T282" s="76">
        <f t="shared" si="133"/>
        <v>1.0923617028070336E-2</v>
      </c>
      <c r="U282" s="76">
        <f t="shared" si="133"/>
        <v>0</v>
      </c>
      <c r="V282" s="76">
        <f t="shared" si="133"/>
        <v>0.522148893941762</v>
      </c>
      <c r="W282" s="76">
        <f t="shared" si="122"/>
        <v>0.19494455003940905</v>
      </c>
      <c r="X282" s="76">
        <f t="shared" si="133"/>
        <v>0</v>
      </c>
      <c r="Y282" s="76">
        <f t="shared" si="133"/>
        <v>0.10503477911606091</v>
      </c>
      <c r="Z282" s="76">
        <f t="shared" si="133"/>
        <v>0</v>
      </c>
      <c r="AA282" s="76">
        <f t="shared" si="133"/>
        <v>0.2033473323686939</v>
      </c>
      <c r="AB282" s="76">
        <f t="shared" si="133"/>
        <v>0</v>
      </c>
      <c r="AC282" s="76">
        <f t="shared" si="133"/>
        <v>0.21006955823212181</v>
      </c>
      <c r="AD282" s="76">
        <f t="shared" si="133"/>
        <v>0</v>
      </c>
      <c r="AE282" s="76">
        <f t="shared" si="133"/>
        <v>1.6805564658569746E-2</v>
      </c>
      <c r="AF282" s="76">
        <f t="shared" si="133"/>
        <v>0</v>
      </c>
      <c r="AG282" s="76">
        <f t="shared" si="131"/>
        <v>0</v>
      </c>
      <c r="AH282" s="76">
        <f t="shared" si="131"/>
        <v>0</v>
      </c>
      <c r="AI282" s="76">
        <f t="shared" si="131"/>
        <v>8.4027823292848729E-3</v>
      </c>
      <c r="AJ282" s="698">
        <f t="shared" si="131"/>
        <v>0</v>
      </c>
      <c r="AK282" s="76">
        <f t="shared" si="131"/>
        <v>0</v>
      </c>
      <c r="AL282" s="76">
        <f t="shared" si="131"/>
        <v>1.6805564658569746E-2</v>
      </c>
      <c r="AM282" s="76">
        <f t="shared" si="131"/>
        <v>4.2013911646424365E-3</v>
      </c>
      <c r="AN282" s="76">
        <f t="shared" si="131"/>
        <v>1.579723077905556</v>
      </c>
      <c r="AO282" s="76">
        <f t="shared" si="131"/>
        <v>0</v>
      </c>
      <c r="AP282" s="76">
        <f t="shared" si="131"/>
        <v>0</v>
      </c>
      <c r="AQ282" s="698">
        <f t="shared" si="131"/>
        <v>0</v>
      </c>
      <c r="AR282" s="76">
        <f t="shared" si="131"/>
        <v>0</v>
      </c>
      <c r="AS282" s="76">
        <f t="shared" si="131"/>
        <v>0</v>
      </c>
      <c r="AT282" s="76">
        <f t="shared" si="131"/>
        <v>1.0083338795141847E-3</v>
      </c>
      <c r="AU282" s="76">
        <f t="shared" si="131"/>
        <v>0</v>
      </c>
      <c r="AV282" s="76">
        <f t="shared" si="131"/>
        <v>0</v>
      </c>
      <c r="AW282" s="76">
        <f t="shared" si="130"/>
        <v>0</v>
      </c>
      <c r="AX282" s="76">
        <f t="shared" si="130"/>
        <v>0</v>
      </c>
      <c r="AY282" s="76">
        <f t="shared" si="130"/>
        <v>0</v>
      </c>
      <c r="AZ282" s="76">
        <f t="shared" si="130"/>
        <v>0</v>
      </c>
      <c r="BA282" s="76">
        <f t="shared" si="130"/>
        <v>0</v>
      </c>
      <c r="BB282" s="76">
        <f t="shared" si="130"/>
        <v>2.3191679228826246E-2</v>
      </c>
    </row>
    <row r="283" spans="1:54">
      <c r="A283" s="102">
        <f t="shared" si="127"/>
        <v>43062</v>
      </c>
      <c r="B283" s="106">
        <f t="shared" si="114"/>
        <v>6.3776949823625584</v>
      </c>
      <c r="C283" s="76">
        <f t="shared" si="120"/>
        <v>0</v>
      </c>
      <c r="D283" s="76">
        <f t="shared" si="133"/>
        <v>0.42013911646424362</v>
      </c>
      <c r="E283" s="76">
        <f t="shared" si="133"/>
        <v>0.42013911646424362</v>
      </c>
      <c r="F283" s="76">
        <f t="shared" si="133"/>
        <v>0.42013911646424362</v>
      </c>
      <c r="G283" s="76">
        <f t="shared" si="133"/>
        <v>0.42013911646424362</v>
      </c>
      <c r="H283" s="76">
        <f t="shared" si="133"/>
        <v>0.1176389526099882</v>
      </c>
      <c r="I283" s="76">
        <f t="shared" si="133"/>
        <v>0</v>
      </c>
      <c r="J283" s="76">
        <f t="shared" si="133"/>
        <v>0.84027823292848725</v>
      </c>
      <c r="K283" s="76">
        <f t="shared" si="133"/>
        <v>1.1763895260998822E-4</v>
      </c>
      <c r="L283" s="76">
        <f t="shared" si="133"/>
        <v>0</v>
      </c>
      <c r="M283" s="76">
        <f t="shared" si="133"/>
        <v>8.6246157827779932E-2</v>
      </c>
      <c r="N283" s="76">
        <f t="shared" si="133"/>
        <v>0.16805564658569744</v>
      </c>
      <c r="O283" s="76">
        <f t="shared" si="129"/>
        <v>0.23527790521997641</v>
      </c>
      <c r="P283" s="76">
        <f t="shared" si="132"/>
        <v>0.18486121124426719</v>
      </c>
      <c r="Q283" s="76">
        <f t="shared" si="133"/>
        <v>0</v>
      </c>
      <c r="R283" s="76">
        <f t="shared" si="133"/>
        <v>0</v>
      </c>
      <c r="S283" s="76">
        <f t="shared" si="133"/>
        <v>0.16805564658569744</v>
      </c>
      <c r="T283" s="76">
        <f t="shared" si="133"/>
        <v>1.0923617028070336E-2</v>
      </c>
      <c r="U283" s="76">
        <f t="shared" si="133"/>
        <v>0</v>
      </c>
      <c r="V283" s="76">
        <f t="shared" si="133"/>
        <v>0.522148893941762</v>
      </c>
      <c r="W283" s="76">
        <f t="shared" si="122"/>
        <v>0.19494455003940905</v>
      </c>
      <c r="X283" s="76">
        <f t="shared" si="133"/>
        <v>0</v>
      </c>
      <c r="Y283" s="76">
        <f t="shared" si="133"/>
        <v>0.10503477911606091</v>
      </c>
      <c r="Z283" s="76">
        <f t="shared" si="133"/>
        <v>0</v>
      </c>
      <c r="AA283" s="76">
        <f t="shared" si="133"/>
        <v>0.2033473323686939</v>
      </c>
      <c r="AB283" s="76">
        <f t="shared" si="133"/>
        <v>0</v>
      </c>
      <c r="AC283" s="76">
        <f t="shared" si="133"/>
        <v>0.21006955823212181</v>
      </c>
      <c r="AD283" s="76">
        <f t="shared" si="133"/>
        <v>0</v>
      </c>
      <c r="AE283" s="76">
        <f t="shared" si="133"/>
        <v>1.6805564658569746E-2</v>
      </c>
      <c r="AF283" s="76">
        <f t="shared" si="133"/>
        <v>0</v>
      </c>
      <c r="AG283" s="76">
        <f t="shared" si="131"/>
        <v>0</v>
      </c>
      <c r="AH283" s="76">
        <f t="shared" si="131"/>
        <v>0</v>
      </c>
      <c r="AI283" s="76">
        <f t="shared" si="131"/>
        <v>8.4027823292848729E-3</v>
      </c>
      <c r="AJ283" s="698">
        <f t="shared" si="131"/>
        <v>0</v>
      </c>
      <c r="AK283" s="76">
        <f t="shared" si="131"/>
        <v>0</v>
      </c>
      <c r="AL283" s="76">
        <f t="shared" si="131"/>
        <v>1.6805564658569746E-2</v>
      </c>
      <c r="AM283" s="76">
        <f t="shared" si="131"/>
        <v>4.2013911646424365E-3</v>
      </c>
      <c r="AN283" s="76">
        <f t="shared" si="131"/>
        <v>1.579723077905556</v>
      </c>
      <c r="AO283" s="76">
        <f t="shared" si="131"/>
        <v>0</v>
      </c>
      <c r="AP283" s="76">
        <f t="shared" si="131"/>
        <v>0</v>
      </c>
      <c r="AQ283" s="698">
        <f t="shared" si="131"/>
        <v>0</v>
      </c>
      <c r="AR283" s="76">
        <f t="shared" si="131"/>
        <v>0</v>
      </c>
      <c r="AS283" s="76">
        <f t="shared" si="131"/>
        <v>0</v>
      </c>
      <c r="AT283" s="76">
        <f t="shared" si="131"/>
        <v>1.0083338795141847E-3</v>
      </c>
      <c r="AU283" s="76">
        <f t="shared" si="131"/>
        <v>0</v>
      </c>
      <c r="AV283" s="76">
        <f t="shared" si="131"/>
        <v>0</v>
      </c>
      <c r="AW283" s="76">
        <f t="shared" si="130"/>
        <v>0</v>
      </c>
      <c r="AX283" s="76">
        <f t="shared" si="130"/>
        <v>0</v>
      </c>
      <c r="AY283" s="76">
        <f t="shared" si="130"/>
        <v>0</v>
      </c>
      <c r="AZ283" s="76">
        <f t="shared" si="130"/>
        <v>0</v>
      </c>
      <c r="BA283" s="76">
        <f t="shared" si="130"/>
        <v>0</v>
      </c>
      <c r="BB283" s="76">
        <f t="shared" si="130"/>
        <v>2.3191679228826246E-2</v>
      </c>
    </row>
    <row r="284" spans="1:54">
      <c r="A284" s="102">
        <f t="shared" si="127"/>
        <v>43063</v>
      </c>
      <c r="B284" s="106">
        <f t="shared" si="114"/>
        <v>6.3776949823625584</v>
      </c>
      <c r="C284" s="76">
        <f t="shared" si="120"/>
        <v>0</v>
      </c>
      <c r="D284" s="76">
        <f t="shared" si="133"/>
        <v>0.42013911646424362</v>
      </c>
      <c r="E284" s="76">
        <f t="shared" si="133"/>
        <v>0.42013911646424362</v>
      </c>
      <c r="F284" s="76">
        <f t="shared" si="133"/>
        <v>0.42013911646424362</v>
      </c>
      <c r="G284" s="76">
        <f t="shared" si="133"/>
        <v>0.42013911646424362</v>
      </c>
      <c r="H284" s="76">
        <f t="shared" si="133"/>
        <v>0.1176389526099882</v>
      </c>
      <c r="I284" s="76">
        <f t="shared" si="133"/>
        <v>0</v>
      </c>
      <c r="J284" s="76">
        <f t="shared" si="133"/>
        <v>0.84027823292848725</v>
      </c>
      <c r="K284" s="76">
        <f t="shared" si="133"/>
        <v>1.1763895260998822E-4</v>
      </c>
      <c r="L284" s="76">
        <f t="shared" si="133"/>
        <v>0</v>
      </c>
      <c r="M284" s="76">
        <f t="shared" si="133"/>
        <v>8.6246157827779932E-2</v>
      </c>
      <c r="N284" s="76">
        <f t="shared" si="133"/>
        <v>0.16805564658569744</v>
      </c>
      <c r="O284" s="76">
        <f t="shared" si="129"/>
        <v>0.23527790521997641</v>
      </c>
      <c r="P284" s="76">
        <f t="shared" si="132"/>
        <v>0.18486121124426719</v>
      </c>
      <c r="Q284" s="76">
        <f t="shared" si="133"/>
        <v>0</v>
      </c>
      <c r="R284" s="76">
        <f t="shared" si="133"/>
        <v>0</v>
      </c>
      <c r="S284" s="76">
        <f t="shared" si="133"/>
        <v>0.16805564658569744</v>
      </c>
      <c r="T284" s="76">
        <f t="shared" si="133"/>
        <v>1.0923617028070336E-2</v>
      </c>
      <c r="U284" s="76">
        <f t="shared" si="133"/>
        <v>0</v>
      </c>
      <c r="V284" s="76">
        <f t="shared" si="133"/>
        <v>0.522148893941762</v>
      </c>
      <c r="W284" s="76">
        <f t="shared" si="122"/>
        <v>0.19494455003940905</v>
      </c>
      <c r="X284" s="76">
        <f t="shared" si="133"/>
        <v>0</v>
      </c>
      <c r="Y284" s="76">
        <f t="shared" si="133"/>
        <v>0.10503477911606091</v>
      </c>
      <c r="Z284" s="76">
        <f t="shared" si="133"/>
        <v>0</v>
      </c>
      <c r="AA284" s="76">
        <f t="shared" si="133"/>
        <v>0.2033473323686939</v>
      </c>
      <c r="AB284" s="76">
        <f t="shared" si="133"/>
        <v>0</v>
      </c>
      <c r="AC284" s="76">
        <f t="shared" si="133"/>
        <v>0.21006955823212181</v>
      </c>
      <c r="AD284" s="76">
        <f t="shared" si="133"/>
        <v>0</v>
      </c>
      <c r="AE284" s="76">
        <f t="shared" si="133"/>
        <v>1.6805564658569746E-2</v>
      </c>
      <c r="AF284" s="76">
        <f t="shared" si="133"/>
        <v>0</v>
      </c>
      <c r="AG284" s="76">
        <f t="shared" si="131"/>
        <v>0</v>
      </c>
      <c r="AH284" s="76">
        <f t="shared" si="131"/>
        <v>0</v>
      </c>
      <c r="AI284" s="76">
        <f t="shared" si="131"/>
        <v>8.4027823292848729E-3</v>
      </c>
      <c r="AJ284" s="698">
        <f t="shared" si="131"/>
        <v>0</v>
      </c>
      <c r="AK284" s="76">
        <f t="shared" si="131"/>
        <v>0</v>
      </c>
      <c r="AL284" s="76">
        <f t="shared" si="131"/>
        <v>1.6805564658569746E-2</v>
      </c>
      <c r="AM284" s="76">
        <f t="shared" si="131"/>
        <v>4.2013911646424365E-3</v>
      </c>
      <c r="AN284" s="76">
        <f t="shared" si="131"/>
        <v>1.579723077905556</v>
      </c>
      <c r="AO284" s="76">
        <f t="shared" si="131"/>
        <v>0</v>
      </c>
      <c r="AP284" s="76">
        <f t="shared" si="131"/>
        <v>0</v>
      </c>
      <c r="AQ284" s="698">
        <f t="shared" si="131"/>
        <v>0</v>
      </c>
      <c r="AR284" s="76">
        <f t="shared" si="131"/>
        <v>0</v>
      </c>
      <c r="AS284" s="76">
        <f t="shared" si="131"/>
        <v>0</v>
      </c>
      <c r="AT284" s="76">
        <f t="shared" si="131"/>
        <v>1.0083338795141847E-3</v>
      </c>
      <c r="AU284" s="76">
        <f t="shared" si="131"/>
        <v>0</v>
      </c>
      <c r="AV284" s="76">
        <f t="shared" si="131"/>
        <v>0</v>
      </c>
      <c r="AW284" s="76">
        <f t="shared" si="130"/>
        <v>0</v>
      </c>
      <c r="AX284" s="76">
        <f t="shared" si="130"/>
        <v>0</v>
      </c>
      <c r="AY284" s="76">
        <f t="shared" si="130"/>
        <v>0</v>
      </c>
      <c r="AZ284" s="76">
        <f t="shared" si="130"/>
        <v>0</v>
      </c>
      <c r="BA284" s="76">
        <f t="shared" si="130"/>
        <v>0</v>
      </c>
      <c r="BB284" s="76">
        <f t="shared" si="130"/>
        <v>2.3191679228826246E-2</v>
      </c>
    </row>
    <row r="285" spans="1:54">
      <c r="A285" s="102">
        <f t="shared" si="127"/>
        <v>43064</v>
      </c>
      <c r="B285" s="106">
        <f t="shared" si="114"/>
        <v>6.3776949823625584</v>
      </c>
      <c r="C285" s="76">
        <f t="shared" si="120"/>
        <v>0</v>
      </c>
      <c r="D285" s="76">
        <f t="shared" si="133"/>
        <v>0.42013911646424362</v>
      </c>
      <c r="E285" s="76">
        <f t="shared" si="133"/>
        <v>0.42013911646424362</v>
      </c>
      <c r="F285" s="76">
        <f t="shared" si="133"/>
        <v>0.42013911646424362</v>
      </c>
      <c r="G285" s="76">
        <f t="shared" si="133"/>
        <v>0.42013911646424362</v>
      </c>
      <c r="H285" s="76">
        <f t="shared" si="133"/>
        <v>0.1176389526099882</v>
      </c>
      <c r="I285" s="76">
        <f t="shared" si="133"/>
        <v>0</v>
      </c>
      <c r="J285" s="76">
        <f t="shared" si="133"/>
        <v>0.84027823292848725</v>
      </c>
      <c r="K285" s="76">
        <f t="shared" si="133"/>
        <v>1.1763895260998822E-4</v>
      </c>
      <c r="L285" s="76">
        <f t="shared" si="133"/>
        <v>0</v>
      </c>
      <c r="M285" s="76">
        <f t="shared" si="133"/>
        <v>8.6246157827779932E-2</v>
      </c>
      <c r="N285" s="76">
        <f t="shared" si="133"/>
        <v>0.16805564658569744</v>
      </c>
      <c r="O285" s="76">
        <f t="shared" si="129"/>
        <v>0.23527790521997641</v>
      </c>
      <c r="P285" s="76">
        <f t="shared" si="132"/>
        <v>0.18486121124426719</v>
      </c>
      <c r="Q285" s="76">
        <f t="shared" si="133"/>
        <v>0</v>
      </c>
      <c r="R285" s="76">
        <f t="shared" si="133"/>
        <v>0</v>
      </c>
      <c r="S285" s="76">
        <f t="shared" si="133"/>
        <v>0.16805564658569744</v>
      </c>
      <c r="T285" s="76">
        <f t="shared" si="133"/>
        <v>1.0923617028070336E-2</v>
      </c>
      <c r="U285" s="76">
        <f t="shared" si="133"/>
        <v>0</v>
      </c>
      <c r="V285" s="76">
        <f t="shared" si="133"/>
        <v>0.522148893941762</v>
      </c>
      <c r="W285" s="76">
        <f t="shared" si="122"/>
        <v>0.19494455003940905</v>
      </c>
      <c r="X285" s="76">
        <f t="shared" si="133"/>
        <v>0</v>
      </c>
      <c r="Y285" s="76">
        <f t="shared" si="133"/>
        <v>0.10503477911606091</v>
      </c>
      <c r="Z285" s="76">
        <f t="shared" si="133"/>
        <v>0</v>
      </c>
      <c r="AA285" s="76">
        <f t="shared" si="133"/>
        <v>0.2033473323686939</v>
      </c>
      <c r="AB285" s="76">
        <f t="shared" si="133"/>
        <v>0</v>
      </c>
      <c r="AC285" s="76">
        <f t="shared" si="133"/>
        <v>0.21006955823212181</v>
      </c>
      <c r="AD285" s="76">
        <f t="shared" si="133"/>
        <v>0</v>
      </c>
      <c r="AE285" s="76">
        <f t="shared" si="133"/>
        <v>1.6805564658569746E-2</v>
      </c>
      <c r="AF285" s="76">
        <f t="shared" si="133"/>
        <v>0</v>
      </c>
      <c r="AG285" s="76">
        <f t="shared" si="131"/>
        <v>0</v>
      </c>
      <c r="AH285" s="76">
        <f t="shared" si="131"/>
        <v>0</v>
      </c>
      <c r="AI285" s="76">
        <f t="shared" si="131"/>
        <v>8.4027823292848729E-3</v>
      </c>
      <c r="AJ285" s="698">
        <f t="shared" si="131"/>
        <v>0</v>
      </c>
      <c r="AK285" s="76">
        <f t="shared" si="131"/>
        <v>0</v>
      </c>
      <c r="AL285" s="76">
        <f t="shared" si="131"/>
        <v>1.6805564658569746E-2</v>
      </c>
      <c r="AM285" s="76">
        <f t="shared" si="131"/>
        <v>4.2013911646424365E-3</v>
      </c>
      <c r="AN285" s="76">
        <f t="shared" si="131"/>
        <v>1.579723077905556</v>
      </c>
      <c r="AO285" s="76">
        <f t="shared" si="131"/>
        <v>0</v>
      </c>
      <c r="AP285" s="76">
        <f t="shared" si="131"/>
        <v>0</v>
      </c>
      <c r="AQ285" s="698">
        <f t="shared" si="131"/>
        <v>0</v>
      </c>
      <c r="AR285" s="76">
        <f t="shared" si="131"/>
        <v>0</v>
      </c>
      <c r="AS285" s="76">
        <f t="shared" si="131"/>
        <v>0</v>
      </c>
      <c r="AT285" s="76">
        <f t="shared" si="131"/>
        <v>1.0083338795141847E-3</v>
      </c>
      <c r="AU285" s="76">
        <f t="shared" si="131"/>
        <v>0</v>
      </c>
      <c r="AV285" s="76">
        <f t="shared" si="131"/>
        <v>0</v>
      </c>
      <c r="AW285" s="76">
        <f t="shared" si="130"/>
        <v>0</v>
      </c>
      <c r="AX285" s="76">
        <f t="shared" si="130"/>
        <v>0</v>
      </c>
      <c r="AY285" s="76">
        <f t="shared" si="130"/>
        <v>0</v>
      </c>
      <c r="AZ285" s="76">
        <f t="shared" si="130"/>
        <v>0</v>
      </c>
      <c r="BA285" s="76">
        <f t="shared" si="130"/>
        <v>0</v>
      </c>
      <c r="BB285" s="76">
        <f t="shared" si="130"/>
        <v>2.3191679228826246E-2</v>
      </c>
    </row>
    <row r="286" spans="1:54">
      <c r="A286" s="102">
        <f t="shared" si="127"/>
        <v>43065</v>
      </c>
      <c r="B286" s="106">
        <f t="shared" si="114"/>
        <v>6.3776949823625584</v>
      </c>
      <c r="C286" s="76">
        <f t="shared" si="120"/>
        <v>0</v>
      </c>
      <c r="D286" s="76">
        <f t="shared" si="133"/>
        <v>0.42013911646424362</v>
      </c>
      <c r="E286" s="76">
        <f t="shared" si="133"/>
        <v>0.42013911646424362</v>
      </c>
      <c r="F286" s="76">
        <f t="shared" si="133"/>
        <v>0.42013911646424362</v>
      </c>
      <c r="G286" s="76">
        <f t="shared" si="133"/>
        <v>0.42013911646424362</v>
      </c>
      <c r="H286" s="76">
        <f t="shared" si="133"/>
        <v>0.1176389526099882</v>
      </c>
      <c r="I286" s="76">
        <f t="shared" si="133"/>
        <v>0</v>
      </c>
      <c r="J286" s="76">
        <f t="shared" si="133"/>
        <v>0.84027823292848725</v>
      </c>
      <c r="K286" s="76">
        <f t="shared" si="133"/>
        <v>1.1763895260998822E-4</v>
      </c>
      <c r="L286" s="76">
        <f t="shared" si="133"/>
        <v>0</v>
      </c>
      <c r="M286" s="76">
        <f t="shared" si="133"/>
        <v>8.6246157827779932E-2</v>
      </c>
      <c r="N286" s="76">
        <f t="shared" si="133"/>
        <v>0.16805564658569744</v>
      </c>
      <c r="O286" s="76">
        <f t="shared" si="129"/>
        <v>0.23527790521997641</v>
      </c>
      <c r="P286" s="76">
        <f t="shared" si="132"/>
        <v>0.18486121124426719</v>
      </c>
      <c r="Q286" s="76">
        <f t="shared" si="133"/>
        <v>0</v>
      </c>
      <c r="R286" s="76">
        <f t="shared" si="133"/>
        <v>0</v>
      </c>
      <c r="S286" s="76">
        <f t="shared" si="133"/>
        <v>0.16805564658569744</v>
      </c>
      <c r="T286" s="76">
        <f t="shared" si="133"/>
        <v>1.0923617028070336E-2</v>
      </c>
      <c r="U286" s="76">
        <f t="shared" si="133"/>
        <v>0</v>
      </c>
      <c r="V286" s="76">
        <f t="shared" si="133"/>
        <v>0.522148893941762</v>
      </c>
      <c r="W286" s="76">
        <f t="shared" si="122"/>
        <v>0.19494455003940905</v>
      </c>
      <c r="X286" s="76">
        <f t="shared" si="133"/>
        <v>0</v>
      </c>
      <c r="Y286" s="76">
        <f t="shared" si="133"/>
        <v>0.10503477911606091</v>
      </c>
      <c r="Z286" s="76">
        <f t="shared" si="133"/>
        <v>0</v>
      </c>
      <c r="AA286" s="76">
        <f t="shared" si="133"/>
        <v>0.2033473323686939</v>
      </c>
      <c r="AB286" s="76">
        <f t="shared" ref="AB286:AB290" si="134">AB$31/1.98347/30</f>
        <v>0</v>
      </c>
      <c r="AC286" s="76">
        <f t="shared" si="133"/>
        <v>0.21006955823212181</v>
      </c>
      <c r="AD286" s="76">
        <f t="shared" si="133"/>
        <v>0</v>
      </c>
      <c r="AE286" s="76">
        <f t="shared" si="133"/>
        <v>1.6805564658569746E-2</v>
      </c>
      <c r="AF286" s="76">
        <f t="shared" si="133"/>
        <v>0</v>
      </c>
      <c r="AG286" s="76">
        <f t="shared" si="131"/>
        <v>0</v>
      </c>
      <c r="AH286" s="76">
        <f t="shared" si="131"/>
        <v>0</v>
      </c>
      <c r="AI286" s="76">
        <f t="shared" si="131"/>
        <v>8.4027823292848729E-3</v>
      </c>
      <c r="AJ286" s="698">
        <f t="shared" si="131"/>
        <v>0</v>
      </c>
      <c r="AK286" s="76">
        <f t="shared" si="131"/>
        <v>0</v>
      </c>
      <c r="AL286" s="76">
        <f t="shared" si="131"/>
        <v>1.6805564658569746E-2</v>
      </c>
      <c r="AM286" s="76">
        <f t="shared" si="131"/>
        <v>4.2013911646424365E-3</v>
      </c>
      <c r="AN286" s="76">
        <f t="shared" si="131"/>
        <v>1.579723077905556</v>
      </c>
      <c r="AO286" s="76">
        <f t="shared" si="131"/>
        <v>0</v>
      </c>
      <c r="AP286" s="76">
        <f t="shared" si="131"/>
        <v>0</v>
      </c>
      <c r="AQ286" s="698">
        <f t="shared" si="131"/>
        <v>0</v>
      </c>
      <c r="AR286" s="76">
        <f t="shared" si="131"/>
        <v>0</v>
      </c>
      <c r="AS286" s="76">
        <f t="shared" si="131"/>
        <v>0</v>
      </c>
      <c r="AT286" s="76">
        <f t="shared" si="131"/>
        <v>1.0083338795141847E-3</v>
      </c>
      <c r="AU286" s="76">
        <f t="shared" si="131"/>
        <v>0</v>
      </c>
      <c r="AV286" s="76">
        <f t="shared" si="131"/>
        <v>0</v>
      </c>
      <c r="AW286" s="76">
        <f t="shared" si="130"/>
        <v>0</v>
      </c>
      <c r="AX286" s="76">
        <f t="shared" si="130"/>
        <v>0</v>
      </c>
      <c r="AY286" s="76">
        <f t="shared" si="130"/>
        <v>0</v>
      </c>
      <c r="AZ286" s="76">
        <f t="shared" si="130"/>
        <v>0</v>
      </c>
      <c r="BA286" s="76">
        <f t="shared" si="130"/>
        <v>0</v>
      </c>
      <c r="BB286" s="76">
        <f t="shared" si="130"/>
        <v>2.3191679228826246E-2</v>
      </c>
    </row>
    <row r="287" spans="1:54">
      <c r="A287" s="102">
        <f t="shared" si="127"/>
        <v>43066</v>
      </c>
      <c r="B287" s="106">
        <f t="shared" si="114"/>
        <v>6.3776949823625584</v>
      </c>
      <c r="C287" s="76">
        <f t="shared" si="120"/>
        <v>0</v>
      </c>
      <c r="D287" s="76">
        <f t="shared" si="133"/>
        <v>0.42013911646424362</v>
      </c>
      <c r="E287" s="76">
        <f t="shared" si="133"/>
        <v>0.42013911646424362</v>
      </c>
      <c r="F287" s="76">
        <f t="shared" si="133"/>
        <v>0.42013911646424362</v>
      </c>
      <c r="G287" s="76">
        <f t="shared" si="133"/>
        <v>0.42013911646424362</v>
      </c>
      <c r="H287" s="76">
        <f t="shared" si="133"/>
        <v>0.1176389526099882</v>
      </c>
      <c r="I287" s="76">
        <f t="shared" si="133"/>
        <v>0</v>
      </c>
      <c r="J287" s="76">
        <f t="shared" si="133"/>
        <v>0.84027823292848725</v>
      </c>
      <c r="K287" s="76">
        <f t="shared" si="133"/>
        <v>1.1763895260998822E-4</v>
      </c>
      <c r="L287" s="76">
        <f t="shared" si="133"/>
        <v>0</v>
      </c>
      <c r="M287" s="76">
        <f t="shared" si="133"/>
        <v>8.6246157827779932E-2</v>
      </c>
      <c r="N287" s="76">
        <f t="shared" si="133"/>
        <v>0.16805564658569744</v>
      </c>
      <c r="O287" s="76">
        <f t="shared" si="133"/>
        <v>0.23527790521997641</v>
      </c>
      <c r="P287" s="76">
        <f t="shared" si="132"/>
        <v>0.18486121124426719</v>
      </c>
      <c r="Q287" s="76">
        <f t="shared" si="133"/>
        <v>0</v>
      </c>
      <c r="R287" s="76">
        <f t="shared" si="133"/>
        <v>0</v>
      </c>
      <c r="S287" s="76">
        <f t="shared" si="133"/>
        <v>0.16805564658569744</v>
      </c>
      <c r="T287" s="76">
        <f t="shared" si="133"/>
        <v>1.0923617028070336E-2</v>
      </c>
      <c r="U287" s="76">
        <f t="shared" si="133"/>
        <v>0</v>
      </c>
      <c r="V287" s="76">
        <f t="shared" si="133"/>
        <v>0.522148893941762</v>
      </c>
      <c r="W287" s="76">
        <f t="shared" si="122"/>
        <v>0.19494455003940905</v>
      </c>
      <c r="X287" s="76">
        <f t="shared" si="133"/>
        <v>0</v>
      </c>
      <c r="Y287" s="76">
        <f t="shared" si="133"/>
        <v>0.10503477911606091</v>
      </c>
      <c r="Z287" s="76">
        <f t="shared" si="133"/>
        <v>0</v>
      </c>
      <c r="AA287" s="76">
        <f t="shared" si="133"/>
        <v>0.2033473323686939</v>
      </c>
      <c r="AB287" s="76">
        <f t="shared" si="134"/>
        <v>0</v>
      </c>
      <c r="AC287" s="76">
        <f t="shared" si="133"/>
        <v>0.21006955823212181</v>
      </c>
      <c r="AD287" s="76">
        <f t="shared" si="133"/>
        <v>0</v>
      </c>
      <c r="AE287" s="76">
        <f t="shared" si="133"/>
        <v>1.6805564658569746E-2</v>
      </c>
      <c r="AF287" s="76">
        <f t="shared" si="133"/>
        <v>0</v>
      </c>
      <c r="AG287" s="76">
        <f t="shared" si="131"/>
        <v>0</v>
      </c>
      <c r="AH287" s="76">
        <f t="shared" si="131"/>
        <v>0</v>
      </c>
      <c r="AI287" s="76">
        <f t="shared" si="131"/>
        <v>8.4027823292848729E-3</v>
      </c>
      <c r="AJ287" s="698">
        <f t="shared" si="131"/>
        <v>0</v>
      </c>
      <c r="AK287" s="76">
        <f t="shared" si="131"/>
        <v>0</v>
      </c>
      <c r="AL287" s="76">
        <f t="shared" si="131"/>
        <v>1.6805564658569746E-2</v>
      </c>
      <c r="AM287" s="76">
        <f t="shared" si="131"/>
        <v>4.2013911646424365E-3</v>
      </c>
      <c r="AN287" s="76">
        <f t="shared" si="131"/>
        <v>1.579723077905556</v>
      </c>
      <c r="AO287" s="76">
        <f t="shared" si="131"/>
        <v>0</v>
      </c>
      <c r="AP287" s="76">
        <f t="shared" si="131"/>
        <v>0</v>
      </c>
      <c r="AQ287" s="698">
        <f t="shared" si="131"/>
        <v>0</v>
      </c>
      <c r="AR287" s="76">
        <f t="shared" si="131"/>
        <v>0</v>
      </c>
      <c r="AS287" s="76">
        <f t="shared" si="131"/>
        <v>0</v>
      </c>
      <c r="AT287" s="76">
        <f t="shared" si="131"/>
        <v>1.0083338795141847E-3</v>
      </c>
      <c r="AU287" s="76">
        <f t="shared" si="131"/>
        <v>0</v>
      </c>
      <c r="AV287" s="76">
        <f t="shared" si="131"/>
        <v>0</v>
      </c>
      <c r="AW287" s="76">
        <f t="shared" si="130"/>
        <v>0</v>
      </c>
      <c r="AX287" s="76">
        <f t="shared" si="130"/>
        <v>0</v>
      </c>
      <c r="AY287" s="76">
        <f t="shared" si="130"/>
        <v>0</v>
      </c>
      <c r="AZ287" s="76">
        <f t="shared" si="130"/>
        <v>0</v>
      </c>
      <c r="BA287" s="76">
        <f t="shared" si="130"/>
        <v>0</v>
      </c>
      <c r="BB287" s="76">
        <f t="shared" si="130"/>
        <v>2.3191679228826246E-2</v>
      </c>
    </row>
    <row r="288" spans="1:54">
      <c r="A288" s="102">
        <f t="shared" si="127"/>
        <v>43067</v>
      </c>
      <c r="B288" s="106">
        <f t="shared" si="114"/>
        <v>6.3776949823625584</v>
      </c>
      <c r="C288" s="76">
        <f t="shared" si="120"/>
        <v>0</v>
      </c>
      <c r="D288" s="76">
        <f t="shared" si="133"/>
        <v>0.42013911646424362</v>
      </c>
      <c r="E288" s="76">
        <f t="shared" si="133"/>
        <v>0.42013911646424362</v>
      </c>
      <c r="F288" s="76">
        <f t="shared" si="133"/>
        <v>0.42013911646424362</v>
      </c>
      <c r="G288" s="76">
        <f t="shared" si="133"/>
        <v>0.42013911646424362</v>
      </c>
      <c r="H288" s="76">
        <f t="shared" si="133"/>
        <v>0.1176389526099882</v>
      </c>
      <c r="I288" s="76">
        <f t="shared" si="133"/>
        <v>0</v>
      </c>
      <c r="J288" s="76">
        <f t="shared" si="133"/>
        <v>0.84027823292848725</v>
      </c>
      <c r="K288" s="76">
        <f t="shared" si="133"/>
        <v>1.1763895260998822E-4</v>
      </c>
      <c r="L288" s="76">
        <f t="shared" si="133"/>
        <v>0</v>
      </c>
      <c r="M288" s="76">
        <f t="shared" si="133"/>
        <v>8.6246157827779932E-2</v>
      </c>
      <c r="N288" s="76">
        <f t="shared" si="133"/>
        <v>0.16805564658569744</v>
      </c>
      <c r="O288" s="76">
        <f t="shared" si="133"/>
        <v>0.23527790521997641</v>
      </c>
      <c r="P288" s="76">
        <f t="shared" si="132"/>
        <v>0.18486121124426719</v>
      </c>
      <c r="Q288" s="76">
        <f t="shared" si="133"/>
        <v>0</v>
      </c>
      <c r="R288" s="76">
        <f t="shared" si="133"/>
        <v>0</v>
      </c>
      <c r="S288" s="76">
        <f t="shared" si="133"/>
        <v>0.16805564658569744</v>
      </c>
      <c r="T288" s="76">
        <f t="shared" si="133"/>
        <v>1.0923617028070336E-2</v>
      </c>
      <c r="U288" s="76">
        <f t="shared" si="133"/>
        <v>0</v>
      </c>
      <c r="V288" s="76">
        <f t="shared" si="133"/>
        <v>0.522148893941762</v>
      </c>
      <c r="W288" s="76">
        <f t="shared" si="122"/>
        <v>0.19494455003940905</v>
      </c>
      <c r="X288" s="76">
        <f t="shared" si="133"/>
        <v>0</v>
      </c>
      <c r="Y288" s="76">
        <f t="shared" si="133"/>
        <v>0.10503477911606091</v>
      </c>
      <c r="Z288" s="76">
        <f t="shared" si="133"/>
        <v>0</v>
      </c>
      <c r="AA288" s="76">
        <f t="shared" si="133"/>
        <v>0.2033473323686939</v>
      </c>
      <c r="AB288" s="76">
        <f t="shared" si="134"/>
        <v>0</v>
      </c>
      <c r="AC288" s="76">
        <f t="shared" si="133"/>
        <v>0.21006955823212181</v>
      </c>
      <c r="AD288" s="76">
        <f t="shared" si="133"/>
        <v>0</v>
      </c>
      <c r="AE288" s="76">
        <f t="shared" si="133"/>
        <v>1.6805564658569746E-2</v>
      </c>
      <c r="AF288" s="76">
        <f t="shared" si="133"/>
        <v>0</v>
      </c>
      <c r="AG288" s="76">
        <f t="shared" si="131"/>
        <v>0</v>
      </c>
      <c r="AH288" s="76">
        <f t="shared" si="131"/>
        <v>0</v>
      </c>
      <c r="AI288" s="76">
        <f t="shared" si="131"/>
        <v>8.4027823292848729E-3</v>
      </c>
      <c r="AJ288" s="698">
        <f t="shared" si="131"/>
        <v>0</v>
      </c>
      <c r="AK288" s="76">
        <f t="shared" si="131"/>
        <v>0</v>
      </c>
      <c r="AL288" s="76">
        <f t="shared" si="131"/>
        <v>1.6805564658569746E-2</v>
      </c>
      <c r="AM288" s="76">
        <f t="shared" si="131"/>
        <v>4.2013911646424365E-3</v>
      </c>
      <c r="AN288" s="76">
        <f t="shared" si="131"/>
        <v>1.579723077905556</v>
      </c>
      <c r="AO288" s="76">
        <f t="shared" si="131"/>
        <v>0</v>
      </c>
      <c r="AP288" s="76">
        <f t="shared" si="131"/>
        <v>0</v>
      </c>
      <c r="AQ288" s="698">
        <f t="shared" si="131"/>
        <v>0</v>
      </c>
      <c r="AR288" s="76">
        <f t="shared" si="131"/>
        <v>0</v>
      </c>
      <c r="AS288" s="76">
        <f t="shared" si="131"/>
        <v>0</v>
      </c>
      <c r="AT288" s="76">
        <f t="shared" si="131"/>
        <v>1.0083338795141847E-3</v>
      </c>
      <c r="AU288" s="76">
        <f t="shared" si="131"/>
        <v>0</v>
      </c>
      <c r="AV288" s="76">
        <f t="shared" si="131"/>
        <v>0</v>
      </c>
      <c r="AW288" s="76">
        <f t="shared" si="130"/>
        <v>0</v>
      </c>
      <c r="AX288" s="76">
        <f t="shared" si="130"/>
        <v>0</v>
      </c>
      <c r="AY288" s="76">
        <f t="shared" si="130"/>
        <v>0</v>
      </c>
      <c r="AZ288" s="76">
        <f t="shared" si="130"/>
        <v>0</v>
      </c>
      <c r="BA288" s="76">
        <f t="shared" si="130"/>
        <v>0</v>
      </c>
      <c r="BB288" s="76">
        <f t="shared" si="130"/>
        <v>2.3191679228826246E-2</v>
      </c>
    </row>
    <row r="289" spans="1:54">
      <c r="A289" s="102">
        <f t="shared" si="127"/>
        <v>43068</v>
      </c>
      <c r="B289" s="106">
        <f t="shared" si="114"/>
        <v>6.3776949823625584</v>
      </c>
      <c r="C289" s="76">
        <f t="shared" si="120"/>
        <v>0</v>
      </c>
      <c r="D289" s="76">
        <f t="shared" si="133"/>
        <v>0.42013911646424362</v>
      </c>
      <c r="E289" s="76">
        <f t="shared" si="133"/>
        <v>0.42013911646424362</v>
      </c>
      <c r="F289" s="76">
        <f t="shared" si="133"/>
        <v>0.42013911646424362</v>
      </c>
      <c r="G289" s="76">
        <f t="shared" si="133"/>
        <v>0.42013911646424362</v>
      </c>
      <c r="H289" s="76">
        <f t="shared" si="133"/>
        <v>0.1176389526099882</v>
      </c>
      <c r="I289" s="76">
        <f t="shared" si="133"/>
        <v>0</v>
      </c>
      <c r="J289" s="76">
        <f t="shared" si="133"/>
        <v>0.84027823292848725</v>
      </c>
      <c r="K289" s="76">
        <f t="shared" si="133"/>
        <v>1.1763895260998822E-4</v>
      </c>
      <c r="L289" s="76">
        <f t="shared" si="133"/>
        <v>0</v>
      </c>
      <c r="M289" s="76">
        <f t="shared" si="133"/>
        <v>8.6246157827779932E-2</v>
      </c>
      <c r="N289" s="76">
        <f t="shared" si="133"/>
        <v>0.16805564658569744</v>
      </c>
      <c r="O289" s="76">
        <f t="shared" si="133"/>
        <v>0.23527790521997641</v>
      </c>
      <c r="P289" s="76">
        <f t="shared" si="132"/>
        <v>0.18486121124426719</v>
      </c>
      <c r="Q289" s="76">
        <f t="shared" si="133"/>
        <v>0</v>
      </c>
      <c r="R289" s="76">
        <f t="shared" si="133"/>
        <v>0</v>
      </c>
      <c r="S289" s="76">
        <f t="shared" si="133"/>
        <v>0.16805564658569744</v>
      </c>
      <c r="T289" s="76">
        <f t="shared" si="133"/>
        <v>1.0923617028070336E-2</v>
      </c>
      <c r="U289" s="76">
        <f t="shared" si="133"/>
        <v>0</v>
      </c>
      <c r="V289" s="76">
        <f t="shared" si="133"/>
        <v>0.522148893941762</v>
      </c>
      <c r="W289" s="76">
        <f t="shared" si="122"/>
        <v>0.19494455003940905</v>
      </c>
      <c r="X289" s="76">
        <f t="shared" si="133"/>
        <v>0</v>
      </c>
      <c r="Y289" s="76">
        <f t="shared" si="133"/>
        <v>0.10503477911606091</v>
      </c>
      <c r="Z289" s="76">
        <f t="shared" si="133"/>
        <v>0</v>
      </c>
      <c r="AA289" s="76">
        <f t="shared" si="133"/>
        <v>0.2033473323686939</v>
      </c>
      <c r="AB289" s="76">
        <f t="shared" si="134"/>
        <v>0</v>
      </c>
      <c r="AC289" s="76">
        <f t="shared" si="133"/>
        <v>0.21006955823212181</v>
      </c>
      <c r="AD289" s="76">
        <f t="shared" si="133"/>
        <v>0</v>
      </c>
      <c r="AE289" s="76">
        <f t="shared" si="133"/>
        <v>1.6805564658569746E-2</v>
      </c>
      <c r="AF289" s="76">
        <f t="shared" si="133"/>
        <v>0</v>
      </c>
      <c r="AG289" s="76">
        <f t="shared" si="131"/>
        <v>0</v>
      </c>
      <c r="AH289" s="76">
        <f t="shared" si="131"/>
        <v>0</v>
      </c>
      <c r="AI289" s="76">
        <f t="shared" si="131"/>
        <v>8.4027823292848729E-3</v>
      </c>
      <c r="AJ289" s="698">
        <f t="shared" si="131"/>
        <v>0</v>
      </c>
      <c r="AK289" s="76">
        <f t="shared" si="131"/>
        <v>0</v>
      </c>
      <c r="AL289" s="76">
        <f t="shared" si="131"/>
        <v>1.6805564658569746E-2</v>
      </c>
      <c r="AM289" s="76">
        <f t="shared" si="131"/>
        <v>4.2013911646424365E-3</v>
      </c>
      <c r="AN289" s="76">
        <f t="shared" si="131"/>
        <v>1.579723077905556</v>
      </c>
      <c r="AO289" s="76">
        <f t="shared" si="131"/>
        <v>0</v>
      </c>
      <c r="AP289" s="76">
        <f t="shared" si="131"/>
        <v>0</v>
      </c>
      <c r="AQ289" s="698">
        <f t="shared" si="131"/>
        <v>0</v>
      </c>
      <c r="AR289" s="76">
        <f t="shared" si="131"/>
        <v>0</v>
      </c>
      <c r="AS289" s="76">
        <f t="shared" si="131"/>
        <v>0</v>
      </c>
      <c r="AT289" s="76">
        <f t="shared" si="131"/>
        <v>1.0083338795141847E-3</v>
      </c>
      <c r="AU289" s="76">
        <f t="shared" si="131"/>
        <v>0</v>
      </c>
      <c r="AV289" s="76">
        <f t="shared" si="131"/>
        <v>0</v>
      </c>
      <c r="AW289" s="76">
        <f t="shared" si="130"/>
        <v>0</v>
      </c>
      <c r="AX289" s="76">
        <f t="shared" si="130"/>
        <v>0</v>
      </c>
      <c r="AY289" s="76">
        <f t="shared" si="130"/>
        <v>0</v>
      </c>
      <c r="AZ289" s="76">
        <f t="shared" si="130"/>
        <v>0</v>
      </c>
      <c r="BA289" s="76">
        <f t="shared" si="130"/>
        <v>0</v>
      </c>
      <c r="BB289" s="76">
        <f t="shared" si="130"/>
        <v>2.3191679228826246E-2</v>
      </c>
    </row>
    <row r="290" spans="1:54">
      <c r="A290" s="102">
        <f t="shared" si="127"/>
        <v>43069</v>
      </c>
      <c r="B290" s="106">
        <f t="shared" si="114"/>
        <v>6.3776949823625584</v>
      </c>
      <c r="C290" s="76">
        <f t="shared" si="120"/>
        <v>0</v>
      </c>
      <c r="D290" s="76">
        <f t="shared" si="133"/>
        <v>0.42013911646424362</v>
      </c>
      <c r="E290" s="76">
        <f t="shared" si="133"/>
        <v>0.42013911646424362</v>
      </c>
      <c r="F290" s="76">
        <f t="shared" si="133"/>
        <v>0.42013911646424362</v>
      </c>
      <c r="G290" s="76">
        <f t="shared" si="133"/>
        <v>0.42013911646424362</v>
      </c>
      <c r="H290" s="76">
        <f t="shared" si="133"/>
        <v>0.1176389526099882</v>
      </c>
      <c r="I290" s="76">
        <f t="shared" si="133"/>
        <v>0</v>
      </c>
      <c r="J290" s="76">
        <f t="shared" si="133"/>
        <v>0.84027823292848725</v>
      </c>
      <c r="K290" s="76">
        <f t="shared" si="133"/>
        <v>1.1763895260998822E-4</v>
      </c>
      <c r="L290" s="76">
        <f t="shared" si="133"/>
        <v>0</v>
      </c>
      <c r="M290" s="76">
        <f t="shared" si="133"/>
        <v>8.6246157827779932E-2</v>
      </c>
      <c r="N290" s="76">
        <f t="shared" si="133"/>
        <v>0.16805564658569744</v>
      </c>
      <c r="O290" s="76">
        <f t="shared" si="133"/>
        <v>0.23527790521997641</v>
      </c>
      <c r="P290" s="76">
        <f t="shared" si="132"/>
        <v>0.18486121124426719</v>
      </c>
      <c r="Q290" s="76">
        <f t="shared" si="133"/>
        <v>0</v>
      </c>
      <c r="R290" s="76">
        <f t="shared" si="133"/>
        <v>0</v>
      </c>
      <c r="S290" s="76">
        <f t="shared" si="133"/>
        <v>0.16805564658569744</v>
      </c>
      <c r="T290" s="76">
        <f t="shared" si="133"/>
        <v>1.0923617028070336E-2</v>
      </c>
      <c r="U290" s="76">
        <f t="shared" si="133"/>
        <v>0</v>
      </c>
      <c r="V290" s="76">
        <f t="shared" si="133"/>
        <v>0.522148893941762</v>
      </c>
      <c r="W290" s="76">
        <f t="shared" si="122"/>
        <v>0.19494455003940905</v>
      </c>
      <c r="X290" s="76">
        <f t="shared" si="133"/>
        <v>0</v>
      </c>
      <c r="Y290" s="76">
        <f t="shared" si="133"/>
        <v>0.10503477911606091</v>
      </c>
      <c r="Z290" s="76">
        <f t="shared" si="133"/>
        <v>0</v>
      </c>
      <c r="AA290" s="76">
        <f t="shared" si="133"/>
        <v>0.2033473323686939</v>
      </c>
      <c r="AB290" s="76">
        <f t="shared" si="134"/>
        <v>0</v>
      </c>
      <c r="AC290" s="76">
        <f t="shared" si="133"/>
        <v>0.21006955823212181</v>
      </c>
      <c r="AD290" s="76">
        <f t="shared" si="133"/>
        <v>0</v>
      </c>
      <c r="AE290" s="76">
        <f t="shared" si="133"/>
        <v>1.6805564658569746E-2</v>
      </c>
      <c r="AF290" s="76">
        <f t="shared" si="133"/>
        <v>0</v>
      </c>
      <c r="AG290" s="76">
        <f t="shared" si="131"/>
        <v>0</v>
      </c>
      <c r="AH290" s="76">
        <f t="shared" si="131"/>
        <v>0</v>
      </c>
      <c r="AI290" s="76">
        <f t="shared" si="131"/>
        <v>8.4027823292848729E-3</v>
      </c>
      <c r="AJ290" s="698">
        <f t="shared" si="131"/>
        <v>0</v>
      </c>
      <c r="AK290" s="76">
        <f t="shared" si="131"/>
        <v>0</v>
      </c>
      <c r="AL290" s="76">
        <f t="shared" si="131"/>
        <v>1.6805564658569746E-2</v>
      </c>
      <c r="AM290" s="76">
        <f t="shared" si="131"/>
        <v>4.2013911646424365E-3</v>
      </c>
      <c r="AN290" s="76">
        <f t="shared" si="131"/>
        <v>1.579723077905556</v>
      </c>
      <c r="AO290" s="76">
        <f t="shared" si="131"/>
        <v>0</v>
      </c>
      <c r="AP290" s="76">
        <f t="shared" si="131"/>
        <v>0</v>
      </c>
      <c r="AQ290" s="698">
        <f t="shared" si="131"/>
        <v>0</v>
      </c>
      <c r="AR290" s="76">
        <f t="shared" si="131"/>
        <v>0</v>
      </c>
      <c r="AS290" s="76">
        <f t="shared" si="131"/>
        <v>0</v>
      </c>
      <c r="AT290" s="76">
        <f t="shared" si="131"/>
        <v>1.0083338795141847E-3</v>
      </c>
      <c r="AU290" s="76">
        <f t="shared" si="131"/>
        <v>0</v>
      </c>
      <c r="AV290" s="76">
        <f t="shared" si="131"/>
        <v>0</v>
      </c>
      <c r="AW290" s="76">
        <f t="shared" si="130"/>
        <v>0</v>
      </c>
      <c r="AX290" s="76">
        <f t="shared" si="130"/>
        <v>0</v>
      </c>
      <c r="AY290" s="76">
        <f t="shared" si="130"/>
        <v>0</v>
      </c>
      <c r="AZ290" s="76">
        <f t="shared" si="130"/>
        <v>0</v>
      </c>
      <c r="BA290" s="76">
        <f t="shared" si="130"/>
        <v>0</v>
      </c>
      <c r="BB290" s="76">
        <f t="shared" si="130"/>
        <v>2.3191679228826246E-2</v>
      </c>
    </row>
    <row r="291" spans="1:54">
      <c r="A291" s="102">
        <f t="shared" si="127"/>
        <v>43070</v>
      </c>
      <c r="B291" s="106">
        <f t="shared" si="114"/>
        <v>3.6254644637932509</v>
      </c>
      <c r="C291" s="76">
        <f t="shared" ref="C291:C321" si="135">C$32/1.98347/31</f>
        <v>0</v>
      </c>
      <c r="D291" s="76">
        <f t="shared" ref="D291:AG303" si="136">D$32/1.98347/31</f>
        <v>0</v>
      </c>
      <c r="E291" s="76">
        <f t="shared" si="136"/>
        <v>0</v>
      </c>
      <c r="F291" s="76">
        <f t="shared" ref="F291:F314" si="137">F$32/1.98347/31</f>
        <v>0</v>
      </c>
      <c r="G291" s="76">
        <f t="shared" si="136"/>
        <v>0</v>
      </c>
      <c r="H291" s="76">
        <f t="shared" si="136"/>
        <v>6.5053798678334496E-2</v>
      </c>
      <c r="I291" s="76">
        <f t="shared" si="136"/>
        <v>0</v>
      </c>
      <c r="J291" s="76">
        <f t="shared" si="136"/>
        <v>0.65053798678334496</v>
      </c>
      <c r="K291" s="76">
        <f t="shared" si="136"/>
        <v>5.692207384354269E-4</v>
      </c>
      <c r="L291" s="76">
        <f t="shared" si="136"/>
        <v>0</v>
      </c>
      <c r="M291" s="76">
        <f t="shared" si="136"/>
        <v>4.0105666885193215E-2</v>
      </c>
      <c r="N291" s="76">
        <f>N$32/1.98347/31</f>
        <v>0.14637104702625262</v>
      </c>
      <c r="O291" s="76">
        <f>O$32/1.98347/31</f>
        <v>0.21142484570458711</v>
      </c>
      <c r="P291" s="76">
        <f>P$32/1.98347/31</f>
        <v>0.16263449669583624</v>
      </c>
      <c r="Q291" s="76">
        <f>Q$32/1.98347/31</f>
        <v>0</v>
      </c>
      <c r="R291" s="76">
        <f t="shared" si="136"/>
        <v>4.8790349008750863E-3</v>
      </c>
      <c r="S291" s="76">
        <f t="shared" si="136"/>
        <v>8.131724834791812E-2</v>
      </c>
      <c r="T291" s="76">
        <f t="shared" si="136"/>
        <v>1.0571242285229357E-2</v>
      </c>
      <c r="U291" s="76">
        <f t="shared" si="136"/>
        <v>0</v>
      </c>
      <c r="V291" s="76">
        <f t="shared" si="136"/>
        <v>0.21451490114180799</v>
      </c>
      <c r="W291" s="76">
        <f t="shared" ref="W291:W314" si="138">W$32/1.98347/31</f>
        <v>5.8548418810501046E-2</v>
      </c>
      <c r="X291" s="76">
        <f t="shared" si="136"/>
        <v>0</v>
      </c>
      <c r="Y291" s="76">
        <f t="shared" si="136"/>
        <v>0.10164656043489766</v>
      </c>
      <c r="Z291" s="76">
        <f t="shared" si="136"/>
        <v>0</v>
      </c>
      <c r="AA291" s="76">
        <f t="shared" si="136"/>
        <v>0.26997326451508818</v>
      </c>
      <c r="AB291" s="76">
        <f t="shared" si="136"/>
        <v>0</v>
      </c>
      <c r="AC291" s="76">
        <f t="shared" si="136"/>
        <v>0.18377698126629496</v>
      </c>
      <c r="AD291" s="76">
        <f t="shared" ref="AD291:AD314" si="139">AD$32/1.98347/31</f>
        <v>0</v>
      </c>
      <c r="AE291" s="76">
        <f t="shared" si="136"/>
        <v>1.6263449669583624E-2</v>
      </c>
      <c r="AF291" s="76">
        <f t="shared" si="136"/>
        <v>0</v>
      </c>
      <c r="AG291" s="76">
        <f t="shared" si="136"/>
        <v>0</v>
      </c>
      <c r="AH291" s="76">
        <f t="shared" ref="AG291:AW306" si="140">AH$32/1.98347/31</f>
        <v>0</v>
      </c>
      <c r="AI291" s="76">
        <f t="shared" si="140"/>
        <v>8.6196283248793221E-3</v>
      </c>
      <c r="AJ291" s="698">
        <f>AJ$32/1.98347/31</f>
        <v>0</v>
      </c>
      <c r="AK291" s="76">
        <f t="shared" si="140"/>
        <v>0</v>
      </c>
      <c r="AL291" s="76">
        <f t="shared" si="140"/>
        <v>0</v>
      </c>
      <c r="AM291" s="76">
        <f t="shared" si="140"/>
        <v>0</v>
      </c>
      <c r="AN291" s="76">
        <f t="shared" si="140"/>
        <v>1.3823932219146082</v>
      </c>
      <c r="AO291" s="76">
        <f t="shared" si="140"/>
        <v>0</v>
      </c>
      <c r="AP291" s="76">
        <f t="shared" si="140"/>
        <v>0</v>
      </c>
      <c r="AQ291" s="698">
        <f t="shared" si="140"/>
        <v>0</v>
      </c>
      <c r="AR291" s="76">
        <f t="shared" si="140"/>
        <v>0</v>
      </c>
      <c r="AS291" s="76">
        <f t="shared" si="140"/>
        <v>0</v>
      </c>
      <c r="AT291" s="76">
        <f t="shared" si="140"/>
        <v>0</v>
      </c>
      <c r="AU291" s="76">
        <f t="shared" si="140"/>
        <v>0</v>
      </c>
      <c r="AV291" s="76">
        <f t="shared" si="140"/>
        <v>0</v>
      </c>
      <c r="AW291" s="76">
        <f t="shared" si="140"/>
        <v>0</v>
      </c>
      <c r="AX291" s="76">
        <f t="shared" ref="AX291:BB306" si="141">AX$32/1.98347/31</f>
        <v>0</v>
      </c>
      <c r="AY291" s="76">
        <f t="shared" si="141"/>
        <v>0</v>
      </c>
      <c r="AZ291" s="76">
        <f t="shared" si="141"/>
        <v>0</v>
      </c>
      <c r="BA291" s="76">
        <f t="shared" si="141"/>
        <v>0</v>
      </c>
      <c r="BB291" s="76">
        <f t="shared" si="141"/>
        <v>1.6263449669583624E-2</v>
      </c>
    </row>
    <row r="292" spans="1:54">
      <c r="A292" s="102">
        <f t="shared" si="127"/>
        <v>43071</v>
      </c>
      <c r="B292" s="106">
        <f t="shared" si="114"/>
        <v>3.6254644637932509</v>
      </c>
      <c r="C292" s="76">
        <f t="shared" si="135"/>
        <v>0</v>
      </c>
      <c r="D292" s="76">
        <f t="shared" ref="D292:W307" si="142">D$32/1.98347/31</f>
        <v>0</v>
      </c>
      <c r="E292" s="76">
        <f t="shared" si="142"/>
        <v>0</v>
      </c>
      <c r="F292" s="76">
        <f t="shared" si="142"/>
        <v>0</v>
      </c>
      <c r="G292" s="76">
        <f t="shared" si="142"/>
        <v>0</v>
      </c>
      <c r="H292" s="76">
        <f t="shared" si="142"/>
        <v>6.5053798678334496E-2</v>
      </c>
      <c r="I292" s="76">
        <f t="shared" si="142"/>
        <v>0</v>
      </c>
      <c r="J292" s="76">
        <f t="shared" si="142"/>
        <v>0.65053798678334496</v>
      </c>
      <c r="K292" s="76">
        <f t="shared" si="142"/>
        <v>5.692207384354269E-4</v>
      </c>
      <c r="L292" s="76">
        <f t="shared" si="142"/>
        <v>0</v>
      </c>
      <c r="M292" s="76">
        <f t="shared" si="142"/>
        <v>4.0105666885193215E-2</v>
      </c>
      <c r="N292" s="76">
        <f t="shared" si="142"/>
        <v>0.14637104702625262</v>
      </c>
      <c r="O292" s="76">
        <f t="shared" si="142"/>
        <v>0.21142484570458711</v>
      </c>
      <c r="P292" s="76">
        <f t="shared" si="142"/>
        <v>0.16263449669583624</v>
      </c>
      <c r="Q292" s="76">
        <f t="shared" si="142"/>
        <v>0</v>
      </c>
      <c r="R292" s="76">
        <f t="shared" si="142"/>
        <v>4.8790349008750863E-3</v>
      </c>
      <c r="S292" s="76">
        <f t="shared" si="142"/>
        <v>8.131724834791812E-2</v>
      </c>
      <c r="T292" s="76">
        <f t="shared" si="142"/>
        <v>1.0571242285229357E-2</v>
      </c>
      <c r="U292" s="76">
        <f t="shared" si="142"/>
        <v>0</v>
      </c>
      <c r="V292" s="76">
        <f t="shared" si="142"/>
        <v>0.21451490114180799</v>
      </c>
      <c r="W292" s="76">
        <f t="shared" si="142"/>
        <v>5.8548418810501046E-2</v>
      </c>
      <c r="X292" s="76">
        <f t="shared" si="136"/>
        <v>0</v>
      </c>
      <c r="Y292" s="76">
        <f t="shared" si="136"/>
        <v>0.10164656043489766</v>
      </c>
      <c r="Z292" s="76">
        <f t="shared" si="136"/>
        <v>0</v>
      </c>
      <c r="AA292" s="76">
        <f t="shared" si="136"/>
        <v>0.26997326451508818</v>
      </c>
      <c r="AB292" s="76">
        <f t="shared" si="136"/>
        <v>0</v>
      </c>
      <c r="AC292" s="76">
        <f t="shared" si="136"/>
        <v>0.18377698126629496</v>
      </c>
      <c r="AD292" s="76">
        <f t="shared" si="139"/>
        <v>0</v>
      </c>
      <c r="AE292" s="76">
        <f t="shared" si="136"/>
        <v>1.6263449669583624E-2</v>
      </c>
      <c r="AF292" s="76">
        <f t="shared" si="136"/>
        <v>0</v>
      </c>
      <c r="AG292" s="76">
        <f t="shared" si="140"/>
        <v>0</v>
      </c>
      <c r="AH292" s="76">
        <f t="shared" si="140"/>
        <v>0</v>
      </c>
      <c r="AI292" s="76">
        <f t="shared" si="140"/>
        <v>8.6196283248793221E-3</v>
      </c>
      <c r="AJ292" s="698">
        <f t="shared" si="140"/>
        <v>0</v>
      </c>
      <c r="AK292" s="76">
        <f t="shared" si="140"/>
        <v>0</v>
      </c>
      <c r="AL292" s="76">
        <f t="shared" si="140"/>
        <v>0</v>
      </c>
      <c r="AM292" s="76">
        <f t="shared" si="140"/>
        <v>0</v>
      </c>
      <c r="AN292" s="76">
        <f t="shared" si="140"/>
        <v>1.3823932219146082</v>
      </c>
      <c r="AO292" s="76">
        <f t="shared" si="140"/>
        <v>0</v>
      </c>
      <c r="AP292" s="76">
        <f t="shared" si="140"/>
        <v>0</v>
      </c>
      <c r="AQ292" s="698">
        <f t="shared" si="140"/>
        <v>0</v>
      </c>
      <c r="AR292" s="76">
        <f t="shared" si="140"/>
        <v>0</v>
      </c>
      <c r="AS292" s="76">
        <f t="shared" si="140"/>
        <v>0</v>
      </c>
      <c r="AT292" s="76">
        <f t="shared" si="140"/>
        <v>0</v>
      </c>
      <c r="AU292" s="76">
        <f t="shared" si="140"/>
        <v>0</v>
      </c>
      <c r="AV292" s="76">
        <f t="shared" si="140"/>
        <v>0</v>
      </c>
      <c r="AW292" s="76">
        <f t="shared" si="140"/>
        <v>0</v>
      </c>
      <c r="AX292" s="76">
        <f t="shared" si="141"/>
        <v>0</v>
      </c>
      <c r="AY292" s="76">
        <f t="shared" si="141"/>
        <v>0</v>
      </c>
      <c r="AZ292" s="76">
        <f t="shared" si="141"/>
        <v>0</v>
      </c>
      <c r="BA292" s="76">
        <f t="shared" si="141"/>
        <v>0</v>
      </c>
      <c r="BB292" s="76">
        <f t="shared" si="141"/>
        <v>1.6263449669583624E-2</v>
      </c>
    </row>
    <row r="293" spans="1:54">
      <c r="A293" s="102">
        <f t="shared" si="127"/>
        <v>43072</v>
      </c>
      <c r="B293" s="106">
        <f t="shared" si="114"/>
        <v>3.6254644637932509</v>
      </c>
      <c r="C293" s="76">
        <f t="shared" si="135"/>
        <v>0</v>
      </c>
      <c r="D293" s="76">
        <f t="shared" si="136"/>
        <v>0</v>
      </c>
      <c r="E293" s="76">
        <f t="shared" si="136"/>
        <v>0</v>
      </c>
      <c r="F293" s="76">
        <f t="shared" si="137"/>
        <v>0</v>
      </c>
      <c r="G293" s="76">
        <f t="shared" si="136"/>
        <v>0</v>
      </c>
      <c r="H293" s="76">
        <f t="shared" si="136"/>
        <v>6.5053798678334496E-2</v>
      </c>
      <c r="I293" s="76">
        <f t="shared" si="136"/>
        <v>0</v>
      </c>
      <c r="J293" s="76">
        <f t="shared" si="136"/>
        <v>0.65053798678334496</v>
      </c>
      <c r="K293" s="76">
        <f t="shared" si="136"/>
        <v>5.692207384354269E-4</v>
      </c>
      <c r="L293" s="76">
        <f t="shared" si="136"/>
        <v>0</v>
      </c>
      <c r="M293" s="76">
        <f t="shared" si="136"/>
        <v>4.0105666885193215E-2</v>
      </c>
      <c r="N293" s="76">
        <f t="shared" ref="N293:P314" si="143">N$32/1.98347/31</f>
        <v>0.14637104702625262</v>
      </c>
      <c r="O293" s="76">
        <f t="shared" si="142"/>
        <v>0.21142484570458711</v>
      </c>
      <c r="P293" s="76">
        <f t="shared" si="142"/>
        <v>0.16263449669583624</v>
      </c>
      <c r="Q293" s="76">
        <f t="shared" ref="Q293:Q314" si="144">Q$32/1.98347/31</f>
        <v>0</v>
      </c>
      <c r="R293" s="76">
        <f t="shared" si="136"/>
        <v>4.8790349008750863E-3</v>
      </c>
      <c r="S293" s="76">
        <f t="shared" si="136"/>
        <v>8.131724834791812E-2</v>
      </c>
      <c r="T293" s="76">
        <f t="shared" si="136"/>
        <v>1.0571242285229357E-2</v>
      </c>
      <c r="U293" s="76">
        <f t="shared" si="136"/>
        <v>0</v>
      </c>
      <c r="V293" s="76">
        <f t="shared" si="136"/>
        <v>0.21451490114180799</v>
      </c>
      <c r="W293" s="76">
        <f t="shared" si="138"/>
        <v>5.8548418810501046E-2</v>
      </c>
      <c r="X293" s="76">
        <f t="shared" si="136"/>
        <v>0</v>
      </c>
      <c r="Y293" s="76">
        <f t="shared" si="136"/>
        <v>0.10164656043489766</v>
      </c>
      <c r="Z293" s="76">
        <f t="shared" si="136"/>
        <v>0</v>
      </c>
      <c r="AA293" s="76">
        <f t="shared" si="136"/>
        <v>0.26997326451508818</v>
      </c>
      <c r="AB293" s="76">
        <f t="shared" si="136"/>
        <v>0</v>
      </c>
      <c r="AC293" s="76">
        <f t="shared" si="136"/>
        <v>0.18377698126629496</v>
      </c>
      <c r="AD293" s="76">
        <f t="shared" si="139"/>
        <v>0</v>
      </c>
      <c r="AE293" s="76">
        <f t="shared" si="136"/>
        <v>1.6263449669583624E-2</v>
      </c>
      <c r="AF293" s="76">
        <f t="shared" si="136"/>
        <v>0</v>
      </c>
      <c r="AG293" s="76">
        <f t="shared" si="140"/>
        <v>0</v>
      </c>
      <c r="AH293" s="76">
        <f t="shared" si="140"/>
        <v>0</v>
      </c>
      <c r="AI293" s="76">
        <f t="shared" si="140"/>
        <v>8.6196283248793221E-3</v>
      </c>
      <c r="AJ293" s="698">
        <f t="shared" si="140"/>
        <v>0</v>
      </c>
      <c r="AK293" s="76">
        <f t="shared" si="140"/>
        <v>0</v>
      </c>
      <c r="AL293" s="76">
        <f t="shared" si="140"/>
        <v>0</v>
      </c>
      <c r="AM293" s="76">
        <f t="shared" si="140"/>
        <v>0</v>
      </c>
      <c r="AN293" s="76">
        <f t="shared" si="140"/>
        <v>1.3823932219146082</v>
      </c>
      <c r="AO293" s="76">
        <f t="shared" si="140"/>
        <v>0</v>
      </c>
      <c r="AP293" s="76">
        <f t="shared" si="140"/>
        <v>0</v>
      </c>
      <c r="AQ293" s="698">
        <f t="shared" si="140"/>
        <v>0</v>
      </c>
      <c r="AR293" s="76">
        <f t="shared" si="140"/>
        <v>0</v>
      </c>
      <c r="AS293" s="76">
        <f t="shared" si="140"/>
        <v>0</v>
      </c>
      <c r="AT293" s="76">
        <f t="shared" si="140"/>
        <v>0</v>
      </c>
      <c r="AU293" s="76">
        <f t="shared" si="140"/>
        <v>0</v>
      </c>
      <c r="AV293" s="76">
        <f t="shared" si="140"/>
        <v>0</v>
      </c>
      <c r="AW293" s="76">
        <f t="shared" ref="AW293:BB321" si="145">AW$32/1.98347/31</f>
        <v>0</v>
      </c>
      <c r="AX293" s="76">
        <f t="shared" si="141"/>
        <v>0</v>
      </c>
      <c r="AY293" s="76">
        <f t="shared" si="141"/>
        <v>0</v>
      </c>
      <c r="AZ293" s="76">
        <f t="shared" si="141"/>
        <v>0</v>
      </c>
      <c r="BA293" s="76">
        <f t="shared" si="141"/>
        <v>0</v>
      </c>
      <c r="BB293" s="76">
        <f t="shared" si="141"/>
        <v>1.6263449669583624E-2</v>
      </c>
    </row>
    <row r="294" spans="1:54">
      <c r="A294" s="102">
        <f t="shared" si="127"/>
        <v>43073</v>
      </c>
      <c r="B294" s="106">
        <f t="shared" si="114"/>
        <v>3.6254644637932509</v>
      </c>
      <c r="C294" s="76">
        <f t="shared" si="135"/>
        <v>0</v>
      </c>
      <c r="D294" s="76">
        <f t="shared" si="136"/>
        <v>0</v>
      </c>
      <c r="E294" s="76">
        <f t="shared" si="136"/>
        <v>0</v>
      </c>
      <c r="F294" s="76">
        <f t="shared" si="137"/>
        <v>0</v>
      </c>
      <c r="G294" s="76">
        <f t="shared" si="136"/>
        <v>0</v>
      </c>
      <c r="H294" s="76">
        <f t="shared" si="136"/>
        <v>6.5053798678334496E-2</v>
      </c>
      <c r="I294" s="76">
        <f t="shared" si="136"/>
        <v>0</v>
      </c>
      <c r="J294" s="76">
        <f t="shared" si="136"/>
        <v>0.65053798678334496</v>
      </c>
      <c r="K294" s="76">
        <f t="shared" si="136"/>
        <v>5.692207384354269E-4</v>
      </c>
      <c r="L294" s="76">
        <f t="shared" si="136"/>
        <v>0</v>
      </c>
      <c r="M294" s="76">
        <f t="shared" si="136"/>
        <v>4.0105666885193215E-2</v>
      </c>
      <c r="N294" s="76">
        <f t="shared" si="143"/>
        <v>0.14637104702625262</v>
      </c>
      <c r="O294" s="76">
        <f t="shared" si="142"/>
        <v>0.21142484570458711</v>
      </c>
      <c r="P294" s="76">
        <f t="shared" si="142"/>
        <v>0.16263449669583624</v>
      </c>
      <c r="Q294" s="76">
        <f t="shared" si="144"/>
        <v>0</v>
      </c>
      <c r="R294" s="76">
        <f t="shared" si="136"/>
        <v>4.8790349008750863E-3</v>
      </c>
      <c r="S294" s="76">
        <f t="shared" si="136"/>
        <v>8.131724834791812E-2</v>
      </c>
      <c r="T294" s="76">
        <f t="shared" si="136"/>
        <v>1.0571242285229357E-2</v>
      </c>
      <c r="U294" s="76">
        <f t="shared" si="136"/>
        <v>0</v>
      </c>
      <c r="V294" s="76">
        <f t="shared" si="136"/>
        <v>0.21451490114180799</v>
      </c>
      <c r="W294" s="76">
        <f t="shared" si="138"/>
        <v>5.8548418810501046E-2</v>
      </c>
      <c r="X294" s="76">
        <f t="shared" si="136"/>
        <v>0</v>
      </c>
      <c r="Y294" s="76">
        <f t="shared" si="136"/>
        <v>0.10164656043489766</v>
      </c>
      <c r="Z294" s="76">
        <f t="shared" si="136"/>
        <v>0</v>
      </c>
      <c r="AA294" s="76">
        <f t="shared" si="136"/>
        <v>0.26997326451508818</v>
      </c>
      <c r="AB294" s="76">
        <f t="shared" si="136"/>
        <v>0</v>
      </c>
      <c r="AC294" s="76">
        <f t="shared" si="136"/>
        <v>0.18377698126629496</v>
      </c>
      <c r="AD294" s="76">
        <f t="shared" si="139"/>
        <v>0</v>
      </c>
      <c r="AE294" s="76">
        <f t="shared" si="136"/>
        <v>1.6263449669583624E-2</v>
      </c>
      <c r="AF294" s="76">
        <f t="shared" si="136"/>
        <v>0</v>
      </c>
      <c r="AG294" s="76">
        <f t="shared" si="140"/>
        <v>0</v>
      </c>
      <c r="AH294" s="76">
        <f t="shared" si="140"/>
        <v>0</v>
      </c>
      <c r="AI294" s="76">
        <f t="shared" si="140"/>
        <v>8.6196283248793221E-3</v>
      </c>
      <c r="AJ294" s="698">
        <f t="shared" si="140"/>
        <v>0</v>
      </c>
      <c r="AK294" s="76">
        <f t="shared" si="140"/>
        <v>0</v>
      </c>
      <c r="AL294" s="76">
        <f t="shared" si="140"/>
        <v>0</v>
      </c>
      <c r="AM294" s="76">
        <f t="shared" si="140"/>
        <v>0</v>
      </c>
      <c r="AN294" s="76">
        <f t="shared" si="140"/>
        <v>1.3823932219146082</v>
      </c>
      <c r="AO294" s="76">
        <f t="shared" si="140"/>
        <v>0</v>
      </c>
      <c r="AP294" s="76">
        <f t="shared" si="140"/>
        <v>0</v>
      </c>
      <c r="AQ294" s="698">
        <f t="shared" si="140"/>
        <v>0</v>
      </c>
      <c r="AR294" s="76">
        <f t="shared" si="140"/>
        <v>0</v>
      </c>
      <c r="AS294" s="76">
        <f t="shared" si="140"/>
        <v>0</v>
      </c>
      <c r="AT294" s="76">
        <f t="shared" si="140"/>
        <v>0</v>
      </c>
      <c r="AU294" s="76">
        <f t="shared" si="140"/>
        <v>0</v>
      </c>
      <c r="AV294" s="76">
        <f t="shared" si="140"/>
        <v>0</v>
      </c>
      <c r="AW294" s="76">
        <f t="shared" si="145"/>
        <v>0</v>
      </c>
      <c r="AX294" s="76">
        <f t="shared" si="141"/>
        <v>0</v>
      </c>
      <c r="AY294" s="76">
        <f t="shared" si="141"/>
        <v>0</v>
      </c>
      <c r="AZ294" s="76">
        <f t="shared" si="141"/>
        <v>0</v>
      </c>
      <c r="BA294" s="76">
        <f t="shared" si="141"/>
        <v>0</v>
      </c>
      <c r="BB294" s="76">
        <f t="shared" si="141"/>
        <v>1.6263449669583624E-2</v>
      </c>
    </row>
    <row r="295" spans="1:54">
      <c r="A295" s="102">
        <f t="shared" si="127"/>
        <v>43074</v>
      </c>
      <c r="B295" s="106">
        <f t="shared" si="114"/>
        <v>3.6254644637932509</v>
      </c>
      <c r="C295" s="76">
        <f t="shared" si="135"/>
        <v>0</v>
      </c>
      <c r="D295" s="76">
        <f t="shared" si="136"/>
        <v>0</v>
      </c>
      <c r="E295" s="76">
        <f t="shared" si="136"/>
        <v>0</v>
      </c>
      <c r="F295" s="76">
        <f t="shared" si="137"/>
        <v>0</v>
      </c>
      <c r="G295" s="76">
        <f t="shared" si="136"/>
        <v>0</v>
      </c>
      <c r="H295" s="76">
        <f t="shared" si="136"/>
        <v>6.5053798678334496E-2</v>
      </c>
      <c r="I295" s="76">
        <f t="shared" si="136"/>
        <v>0</v>
      </c>
      <c r="J295" s="76">
        <f t="shared" si="136"/>
        <v>0.65053798678334496</v>
      </c>
      <c r="K295" s="76">
        <f t="shared" si="136"/>
        <v>5.692207384354269E-4</v>
      </c>
      <c r="L295" s="76">
        <f t="shared" si="136"/>
        <v>0</v>
      </c>
      <c r="M295" s="76">
        <f t="shared" si="136"/>
        <v>4.0105666885193215E-2</v>
      </c>
      <c r="N295" s="76">
        <f t="shared" si="143"/>
        <v>0.14637104702625262</v>
      </c>
      <c r="O295" s="76">
        <f t="shared" si="142"/>
        <v>0.21142484570458711</v>
      </c>
      <c r="P295" s="76">
        <f t="shared" si="142"/>
        <v>0.16263449669583624</v>
      </c>
      <c r="Q295" s="76">
        <f t="shared" si="144"/>
        <v>0</v>
      </c>
      <c r="R295" s="76">
        <f t="shared" si="136"/>
        <v>4.8790349008750863E-3</v>
      </c>
      <c r="S295" s="76">
        <f t="shared" si="136"/>
        <v>8.131724834791812E-2</v>
      </c>
      <c r="T295" s="76">
        <f t="shared" si="136"/>
        <v>1.0571242285229357E-2</v>
      </c>
      <c r="U295" s="76">
        <f t="shared" si="136"/>
        <v>0</v>
      </c>
      <c r="V295" s="76">
        <f t="shared" si="136"/>
        <v>0.21451490114180799</v>
      </c>
      <c r="W295" s="76">
        <f t="shared" si="138"/>
        <v>5.8548418810501046E-2</v>
      </c>
      <c r="X295" s="76">
        <f t="shared" si="136"/>
        <v>0</v>
      </c>
      <c r="Y295" s="76">
        <f t="shared" si="136"/>
        <v>0.10164656043489766</v>
      </c>
      <c r="Z295" s="76">
        <f t="shared" si="136"/>
        <v>0</v>
      </c>
      <c r="AA295" s="76">
        <f t="shared" si="136"/>
        <v>0.26997326451508818</v>
      </c>
      <c r="AB295" s="76">
        <f t="shared" si="136"/>
        <v>0</v>
      </c>
      <c r="AC295" s="76">
        <f t="shared" si="136"/>
        <v>0.18377698126629496</v>
      </c>
      <c r="AD295" s="76">
        <f t="shared" si="139"/>
        <v>0</v>
      </c>
      <c r="AE295" s="76">
        <f t="shared" si="136"/>
        <v>1.6263449669583624E-2</v>
      </c>
      <c r="AF295" s="76">
        <f t="shared" si="136"/>
        <v>0</v>
      </c>
      <c r="AG295" s="76">
        <f t="shared" si="140"/>
        <v>0</v>
      </c>
      <c r="AH295" s="76">
        <f t="shared" si="140"/>
        <v>0</v>
      </c>
      <c r="AI295" s="76">
        <f t="shared" si="140"/>
        <v>8.6196283248793221E-3</v>
      </c>
      <c r="AJ295" s="698">
        <f t="shared" si="140"/>
        <v>0</v>
      </c>
      <c r="AK295" s="76">
        <f t="shared" si="140"/>
        <v>0</v>
      </c>
      <c r="AL295" s="76">
        <f t="shared" si="140"/>
        <v>0</v>
      </c>
      <c r="AM295" s="76">
        <f t="shared" si="140"/>
        <v>0</v>
      </c>
      <c r="AN295" s="76">
        <f t="shared" si="140"/>
        <v>1.3823932219146082</v>
      </c>
      <c r="AO295" s="76">
        <f t="shared" si="140"/>
        <v>0</v>
      </c>
      <c r="AP295" s="76">
        <f t="shared" si="140"/>
        <v>0</v>
      </c>
      <c r="AQ295" s="698">
        <f t="shared" si="140"/>
        <v>0</v>
      </c>
      <c r="AR295" s="76">
        <f t="shared" si="140"/>
        <v>0</v>
      </c>
      <c r="AS295" s="76">
        <f t="shared" si="140"/>
        <v>0</v>
      </c>
      <c r="AT295" s="76">
        <f t="shared" si="140"/>
        <v>0</v>
      </c>
      <c r="AU295" s="76">
        <f t="shared" si="140"/>
        <v>0</v>
      </c>
      <c r="AV295" s="76">
        <f t="shared" si="140"/>
        <v>0</v>
      </c>
      <c r="AW295" s="76">
        <f t="shared" si="145"/>
        <v>0</v>
      </c>
      <c r="AX295" s="76">
        <f t="shared" si="141"/>
        <v>0</v>
      </c>
      <c r="AY295" s="76">
        <f t="shared" si="141"/>
        <v>0</v>
      </c>
      <c r="AZ295" s="76">
        <f t="shared" si="141"/>
        <v>0</v>
      </c>
      <c r="BA295" s="76">
        <f t="shared" si="141"/>
        <v>0</v>
      </c>
      <c r="BB295" s="76">
        <f t="shared" si="141"/>
        <v>1.6263449669583624E-2</v>
      </c>
    </row>
    <row r="296" spans="1:54">
      <c r="A296" s="102">
        <f t="shared" si="127"/>
        <v>43075</v>
      </c>
      <c r="B296" s="106">
        <f t="shared" si="114"/>
        <v>3.6254644637932509</v>
      </c>
      <c r="C296" s="76">
        <f t="shared" si="135"/>
        <v>0</v>
      </c>
      <c r="D296" s="76">
        <f t="shared" si="136"/>
        <v>0</v>
      </c>
      <c r="E296" s="76">
        <f t="shared" si="136"/>
        <v>0</v>
      </c>
      <c r="F296" s="76">
        <f t="shared" si="137"/>
        <v>0</v>
      </c>
      <c r="G296" s="76">
        <f t="shared" si="136"/>
        <v>0</v>
      </c>
      <c r="H296" s="76">
        <f t="shared" si="136"/>
        <v>6.5053798678334496E-2</v>
      </c>
      <c r="I296" s="76">
        <f t="shared" si="136"/>
        <v>0</v>
      </c>
      <c r="J296" s="76">
        <f t="shared" si="136"/>
        <v>0.65053798678334496</v>
      </c>
      <c r="K296" s="76">
        <f t="shared" si="136"/>
        <v>5.692207384354269E-4</v>
      </c>
      <c r="L296" s="76">
        <f t="shared" si="136"/>
        <v>0</v>
      </c>
      <c r="M296" s="76">
        <f t="shared" si="136"/>
        <v>4.0105666885193215E-2</v>
      </c>
      <c r="N296" s="76">
        <f t="shared" si="143"/>
        <v>0.14637104702625262</v>
      </c>
      <c r="O296" s="76">
        <f t="shared" si="142"/>
        <v>0.21142484570458711</v>
      </c>
      <c r="P296" s="76">
        <f t="shared" si="142"/>
        <v>0.16263449669583624</v>
      </c>
      <c r="Q296" s="76">
        <f t="shared" si="144"/>
        <v>0</v>
      </c>
      <c r="R296" s="76">
        <f t="shared" si="136"/>
        <v>4.8790349008750863E-3</v>
      </c>
      <c r="S296" s="76">
        <f t="shared" si="136"/>
        <v>8.131724834791812E-2</v>
      </c>
      <c r="T296" s="76">
        <f t="shared" si="136"/>
        <v>1.0571242285229357E-2</v>
      </c>
      <c r="U296" s="76">
        <f t="shared" si="136"/>
        <v>0</v>
      </c>
      <c r="V296" s="76">
        <f t="shared" si="136"/>
        <v>0.21451490114180799</v>
      </c>
      <c r="W296" s="76">
        <f t="shared" si="138"/>
        <v>5.8548418810501046E-2</v>
      </c>
      <c r="X296" s="76">
        <f t="shared" si="136"/>
        <v>0</v>
      </c>
      <c r="Y296" s="76">
        <f t="shared" si="136"/>
        <v>0.10164656043489766</v>
      </c>
      <c r="Z296" s="76">
        <f t="shared" si="136"/>
        <v>0</v>
      </c>
      <c r="AA296" s="76">
        <f t="shared" si="136"/>
        <v>0.26997326451508818</v>
      </c>
      <c r="AB296" s="76">
        <f t="shared" si="136"/>
        <v>0</v>
      </c>
      <c r="AC296" s="76">
        <f t="shared" si="136"/>
        <v>0.18377698126629496</v>
      </c>
      <c r="AD296" s="76">
        <f t="shared" si="139"/>
        <v>0</v>
      </c>
      <c r="AE296" s="76">
        <f t="shared" si="136"/>
        <v>1.6263449669583624E-2</v>
      </c>
      <c r="AF296" s="76">
        <f t="shared" si="136"/>
        <v>0</v>
      </c>
      <c r="AG296" s="76">
        <f t="shared" si="140"/>
        <v>0</v>
      </c>
      <c r="AH296" s="76">
        <f t="shared" si="140"/>
        <v>0</v>
      </c>
      <c r="AI296" s="76">
        <f t="shared" si="140"/>
        <v>8.6196283248793221E-3</v>
      </c>
      <c r="AJ296" s="698">
        <f t="shared" si="140"/>
        <v>0</v>
      </c>
      <c r="AK296" s="76">
        <f t="shared" si="140"/>
        <v>0</v>
      </c>
      <c r="AL296" s="76">
        <f t="shared" si="140"/>
        <v>0</v>
      </c>
      <c r="AM296" s="76">
        <f t="shared" si="140"/>
        <v>0</v>
      </c>
      <c r="AN296" s="76">
        <f t="shared" si="140"/>
        <v>1.3823932219146082</v>
      </c>
      <c r="AO296" s="76">
        <f t="shared" si="140"/>
        <v>0</v>
      </c>
      <c r="AP296" s="76">
        <f t="shared" si="140"/>
        <v>0</v>
      </c>
      <c r="AQ296" s="698">
        <f t="shared" si="140"/>
        <v>0</v>
      </c>
      <c r="AR296" s="76">
        <f t="shared" si="140"/>
        <v>0</v>
      </c>
      <c r="AS296" s="76">
        <f t="shared" si="140"/>
        <v>0</v>
      </c>
      <c r="AT296" s="76">
        <f t="shared" si="140"/>
        <v>0</v>
      </c>
      <c r="AU296" s="76">
        <f t="shared" si="140"/>
        <v>0</v>
      </c>
      <c r="AV296" s="76">
        <f t="shared" si="140"/>
        <v>0</v>
      </c>
      <c r="AW296" s="76">
        <f t="shared" si="145"/>
        <v>0</v>
      </c>
      <c r="AX296" s="76">
        <f t="shared" si="141"/>
        <v>0</v>
      </c>
      <c r="AY296" s="76">
        <f t="shared" si="141"/>
        <v>0</v>
      </c>
      <c r="AZ296" s="76">
        <f t="shared" si="141"/>
        <v>0</v>
      </c>
      <c r="BA296" s="76">
        <f t="shared" si="141"/>
        <v>0</v>
      </c>
      <c r="BB296" s="76">
        <f t="shared" si="141"/>
        <v>1.6263449669583624E-2</v>
      </c>
    </row>
    <row r="297" spans="1:54">
      <c r="A297" s="102">
        <f t="shared" si="127"/>
        <v>43076</v>
      </c>
      <c r="B297" s="106">
        <f t="shared" si="114"/>
        <v>3.6254644637932509</v>
      </c>
      <c r="C297" s="76">
        <f t="shared" si="135"/>
        <v>0</v>
      </c>
      <c r="D297" s="76">
        <f t="shared" si="136"/>
        <v>0</v>
      </c>
      <c r="E297" s="76">
        <f t="shared" si="136"/>
        <v>0</v>
      </c>
      <c r="F297" s="76">
        <f t="shared" si="137"/>
        <v>0</v>
      </c>
      <c r="G297" s="76">
        <f t="shared" si="136"/>
        <v>0</v>
      </c>
      <c r="H297" s="76">
        <f t="shared" si="136"/>
        <v>6.5053798678334496E-2</v>
      </c>
      <c r="I297" s="76">
        <f t="shared" si="136"/>
        <v>0</v>
      </c>
      <c r="J297" s="76">
        <f t="shared" si="136"/>
        <v>0.65053798678334496</v>
      </c>
      <c r="K297" s="76">
        <f t="shared" si="136"/>
        <v>5.692207384354269E-4</v>
      </c>
      <c r="L297" s="76">
        <f t="shared" si="136"/>
        <v>0</v>
      </c>
      <c r="M297" s="76">
        <f t="shared" si="136"/>
        <v>4.0105666885193215E-2</v>
      </c>
      <c r="N297" s="76">
        <f t="shared" si="143"/>
        <v>0.14637104702625262</v>
      </c>
      <c r="O297" s="76">
        <f t="shared" si="142"/>
        <v>0.21142484570458711</v>
      </c>
      <c r="P297" s="76">
        <f t="shared" si="142"/>
        <v>0.16263449669583624</v>
      </c>
      <c r="Q297" s="76">
        <f t="shared" si="144"/>
        <v>0</v>
      </c>
      <c r="R297" s="76">
        <f t="shared" si="136"/>
        <v>4.8790349008750863E-3</v>
      </c>
      <c r="S297" s="76">
        <f t="shared" si="136"/>
        <v>8.131724834791812E-2</v>
      </c>
      <c r="T297" s="76">
        <f t="shared" si="136"/>
        <v>1.0571242285229357E-2</v>
      </c>
      <c r="U297" s="76">
        <f t="shared" si="136"/>
        <v>0</v>
      </c>
      <c r="V297" s="76">
        <f t="shared" si="136"/>
        <v>0.21451490114180799</v>
      </c>
      <c r="W297" s="76">
        <f t="shared" si="138"/>
        <v>5.8548418810501046E-2</v>
      </c>
      <c r="X297" s="76">
        <f t="shared" si="136"/>
        <v>0</v>
      </c>
      <c r="Y297" s="76">
        <f t="shared" si="136"/>
        <v>0.10164656043489766</v>
      </c>
      <c r="Z297" s="76">
        <f t="shared" si="136"/>
        <v>0</v>
      </c>
      <c r="AA297" s="76">
        <f t="shared" si="136"/>
        <v>0.26997326451508818</v>
      </c>
      <c r="AB297" s="76">
        <f t="shared" si="136"/>
        <v>0</v>
      </c>
      <c r="AC297" s="76">
        <f t="shared" si="136"/>
        <v>0.18377698126629496</v>
      </c>
      <c r="AD297" s="76">
        <f t="shared" si="139"/>
        <v>0</v>
      </c>
      <c r="AE297" s="76">
        <f t="shared" si="136"/>
        <v>1.6263449669583624E-2</v>
      </c>
      <c r="AF297" s="76">
        <f t="shared" si="136"/>
        <v>0</v>
      </c>
      <c r="AG297" s="76">
        <f t="shared" si="140"/>
        <v>0</v>
      </c>
      <c r="AH297" s="76">
        <f t="shared" si="140"/>
        <v>0</v>
      </c>
      <c r="AI297" s="76">
        <f t="shared" si="140"/>
        <v>8.6196283248793221E-3</v>
      </c>
      <c r="AJ297" s="698">
        <f t="shared" si="140"/>
        <v>0</v>
      </c>
      <c r="AK297" s="76">
        <f t="shared" si="140"/>
        <v>0</v>
      </c>
      <c r="AL297" s="76">
        <f t="shared" si="140"/>
        <v>0</v>
      </c>
      <c r="AM297" s="76">
        <f t="shared" si="140"/>
        <v>0</v>
      </c>
      <c r="AN297" s="76">
        <f t="shared" si="140"/>
        <v>1.3823932219146082</v>
      </c>
      <c r="AO297" s="76">
        <f t="shared" si="140"/>
        <v>0</v>
      </c>
      <c r="AP297" s="76">
        <f t="shared" si="140"/>
        <v>0</v>
      </c>
      <c r="AQ297" s="698">
        <f t="shared" si="140"/>
        <v>0</v>
      </c>
      <c r="AR297" s="76">
        <f t="shared" si="140"/>
        <v>0</v>
      </c>
      <c r="AS297" s="76">
        <f t="shared" si="140"/>
        <v>0</v>
      </c>
      <c r="AT297" s="76">
        <f t="shared" si="140"/>
        <v>0</v>
      </c>
      <c r="AU297" s="76">
        <f t="shared" si="140"/>
        <v>0</v>
      </c>
      <c r="AV297" s="76">
        <f t="shared" si="140"/>
        <v>0</v>
      </c>
      <c r="AW297" s="76">
        <f t="shared" si="145"/>
        <v>0</v>
      </c>
      <c r="AX297" s="76">
        <f t="shared" si="141"/>
        <v>0</v>
      </c>
      <c r="AY297" s="76">
        <f t="shared" si="141"/>
        <v>0</v>
      </c>
      <c r="AZ297" s="76">
        <f t="shared" si="141"/>
        <v>0</v>
      </c>
      <c r="BA297" s="76">
        <f t="shared" si="141"/>
        <v>0</v>
      </c>
      <c r="BB297" s="76">
        <f t="shared" si="141"/>
        <v>1.6263449669583624E-2</v>
      </c>
    </row>
    <row r="298" spans="1:54">
      <c r="A298" s="102">
        <f t="shared" si="127"/>
        <v>43077</v>
      </c>
      <c r="B298" s="106">
        <f t="shared" si="114"/>
        <v>3.6254644637932509</v>
      </c>
      <c r="C298" s="76">
        <f t="shared" si="135"/>
        <v>0</v>
      </c>
      <c r="D298" s="76">
        <f t="shared" si="136"/>
        <v>0</v>
      </c>
      <c r="E298" s="76">
        <f t="shared" si="136"/>
        <v>0</v>
      </c>
      <c r="F298" s="76">
        <f t="shared" si="137"/>
        <v>0</v>
      </c>
      <c r="G298" s="76">
        <f t="shared" si="136"/>
        <v>0</v>
      </c>
      <c r="H298" s="76">
        <f t="shared" si="136"/>
        <v>6.5053798678334496E-2</v>
      </c>
      <c r="I298" s="76">
        <f t="shared" si="136"/>
        <v>0</v>
      </c>
      <c r="J298" s="76">
        <f t="shared" si="136"/>
        <v>0.65053798678334496</v>
      </c>
      <c r="K298" s="76">
        <f t="shared" si="136"/>
        <v>5.692207384354269E-4</v>
      </c>
      <c r="L298" s="76">
        <f t="shared" si="136"/>
        <v>0</v>
      </c>
      <c r="M298" s="76">
        <f t="shared" si="136"/>
        <v>4.0105666885193215E-2</v>
      </c>
      <c r="N298" s="76">
        <f t="shared" si="143"/>
        <v>0.14637104702625262</v>
      </c>
      <c r="O298" s="76">
        <f t="shared" si="142"/>
        <v>0.21142484570458711</v>
      </c>
      <c r="P298" s="76">
        <f t="shared" si="142"/>
        <v>0.16263449669583624</v>
      </c>
      <c r="Q298" s="76">
        <f t="shared" si="144"/>
        <v>0</v>
      </c>
      <c r="R298" s="76">
        <f t="shared" si="136"/>
        <v>4.8790349008750863E-3</v>
      </c>
      <c r="S298" s="76">
        <f t="shared" si="136"/>
        <v>8.131724834791812E-2</v>
      </c>
      <c r="T298" s="76">
        <f t="shared" si="136"/>
        <v>1.0571242285229357E-2</v>
      </c>
      <c r="U298" s="76">
        <f t="shared" si="136"/>
        <v>0</v>
      </c>
      <c r="V298" s="76">
        <f t="shared" si="136"/>
        <v>0.21451490114180799</v>
      </c>
      <c r="W298" s="76">
        <f t="shared" si="138"/>
        <v>5.8548418810501046E-2</v>
      </c>
      <c r="X298" s="76">
        <f t="shared" si="136"/>
        <v>0</v>
      </c>
      <c r="Y298" s="76">
        <f t="shared" si="136"/>
        <v>0.10164656043489766</v>
      </c>
      <c r="Z298" s="76">
        <f t="shared" si="136"/>
        <v>0</v>
      </c>
      <c r="AA298" s="76">
        <f t="shared" si="136"/>
        <v>0.26997326451508818</v>
      </c>
      <c r="AB298" s="76">
        <f t="shared" si="136"/>
        <v>0</v>
      </c>
      <c r="AC298" s="76">
        <f t="shared" si="136"/>
        <v>0.18377698126629496</v>
      </c>
      <c r="AD298" s="76">
        <f t="shared" si="139"/>
        <v>0</v>
      </c>
      <c r="AE298" s="76">
        <f t="shared" si="136"/>
        <v>1.6263449669583624E-2</v>
      </c>
      <c r="AF298" s="76">
        <f t="shared" si="136"/>
        <v>0</v>
      </c>
      <c r="AG298" s="76">
        <f t="shared" si="140"/>
        <v>0</v>
      </c>
      <c r="AH298" s="76">
        <f t="shared" si="140"/>
        <v>0</v>
      </c>
      <c r="AI298" s="76">
        <f t="shared" si="140"/>
        <v>8.6196283248793221E-3</v>
      </c>
      <c r="AJ298" s="698">
        <f t="shared" si="140"/>
        <v>0</v>
      </c>
      <c r="AK298" s="76">
        <f t="shared" si="140"/>
        <v>0</v>
      </c>
      <c r="AL298" s="76">
        <f t="shared" si="140"/>
        <v>0</v>
      </c>
      <c r="AM298" s="76">
        <f t="shared" si="140"/>
        <v>0</v>
      </c>
      <c r="AN298" s="76">
        <f t="shared" si="140"/>
        <v>1.3823932219146082</v>
      </c>
      <c r="AO298" s="76">
        <f t="shared" si="140"/>
        <v>0</v>
      </c>
      <c r="AP298" s="76">
        <f t="shared" si="140"/>
        <v>0</v>
      </c>
      <c r="AQ298" s="698">
        <f t="shared" si="140"/>
        <v>0</v>
      </c>
      <c r="AR298" s="76">
        <f t="shared" si="140"/>
        <v>0</v>
      </c>
      <c r="AS298" s="76">
        <f t="shared" si="140"/>
        <v>0</v>
      </c>
      <c r="AT298" s="76">
        <f t="shared" si="140"/>
        <v>0</v>
      </c>
      <c r="AU298" s="76">
        <f t="shared" si="140"/>
        <v>0</v>
      </c>
      <c r="AV298" s="76">
        <f t="shared" si="140"/>
        <v>0</v>
      </c>
      <c r="AW298" s="76">
        <f t="shared" si="145"/>
        <v>0</v>
      </c>
      <c r="AX298" s="76">
        <f t="shared" si="141"/>
        <v>0</v>
      </c>
      <c r="AY298" s="76">
        <f t="shared" si="141"/>
        <v>0</v>
      </c>
      <c r="AZ298" s="76">
        <f t="shared" si="141"/>
        <v>0</v>
      </c>
      <c r="BA298" s="76">
        <f t="shared" si="141"/>
        <v>0</v>
      </c>
      <c r="BB298" s="76">
        <f t="shared" si="141"/>
        <v>1.6263449669583624E-2</v>
      </c>
    </row>
    <row r="299" spans="1:54">
      <c r="A299" s="102">
        <f t="shared" si="127"/>
        <v>43078</v>
      </c>
      <c r="B299" s="106">
        <f t="shared" si="114"/>
        <v>3.6254644637932509</v>
      </c>
      <c r="C299" s="76">
        <f t="shared" si="135"/>
        <v>0</v>
      </c>
      <c r="D299" s="76">
        <f t="shared" si="136"/>
        <v>0</v>
      </c>
      <c r="E299" s="76">
        <f t="shared" si="136"/>
        <v>0</v>
      </c>
      <c r="F299" s="76">
        <f t="shared" si="137"/>
        <v>0</v>
      </c>
      <c r="G299" s="76">
        <f t="shared" si="136"/>
        <v>0</v>
      </c>
      <c r="H299" s="76">
        <f t="shared" si="136"/>
        <v>6.5053798678334496E-2</v>
      </c>
      <c r="I299" s="76">
        <f t="shared" si="136"/>
        <v>0</v>
      </c>
      <c r="J299" s="76">
        <f t="shared" si="136"/>
        <v>0.65053798678334496</v>
      </c>
      <c r="K299" s="76">
        <f t="shared" si="136"/>
        <v>5.692207384354269E-4</v>
      </c>
      <c r="L299" s="76">
        <f t="shared" si="136"/>
        <v>0</v>
      </c>
      <c r="M299" s="76">
        <f t="shared" si="136"/>
        <v>4.0105666885193215E-2</v>
      </c>
      <c r="N299" s="76">
        <f t="shared" si="143"/>
        <v>0.14637104702625262</v>
      </c>
      <c r="O299" s="76">
        <f t="shared" si="142"/>
        <v>0.21142484570458711</v>
      </c>
      <c r="P299" s="76">
        <f t="shared" si="142"/>
        <v>0.16263449669583624</v>
      </c>
      <c r="Q299" s="76">
        <f t="shared" si="144"/>
        <v>0</v>
      </c>
      <c r="R299" s="76">
        <f t="shared" si="136"/>
        <v>4.8790349008750863E-3</v>
      </c>
      <c r="S299" s="76">
        <f t="shared" si="136"/>
        <v>8.131724834791812E-2</v>
      </c>
      <c r="T299" s="76">
        <f t="shared" si="136"/>
        <v>1.0571242285229357E-2</v>
      </c>
      <c r="U299" s="76">
        <f t="shared" si="136"/>
        <v>0</v>
      </c>
      <c r="V299" s="76">
        <f t="shared" si="136"/>
        <v>0.21451490114180799</v>
      </c>
      <c r="W299" s="76">
        <f t="shared" si="138"/>
        <v>5.8548418810501046E-2</v>
      </c>
      <c r="X299" s="76">
        <f t="shared" si="136"/>
        <v>0</v>
      </c>
      <c r="Y299" s="76">
        <f t="shared" si="136"/>
        <v>0.10164656043489766</v>
      </c>
      <c r="Z299" s="76">
        <f t="shared" si="136"/>
        <v>0</v>
      </c>
      <c r="AA299" s="76">
        <f t="shared" si="136"/>
        <v>0.26997326451508818</v>
      </c>
      <c r="AB299" s="76">
        <f t="shared" si="136"/>
        <v>0</v>
      </c>
      <c r="AC299" s="76">
        <f t="shared" si="136"/>
        <v>0.18377698126629496</v>
      </c>
      <c r="AD299" s="76">
        <f t="shared" si="139"/>
        <v>0</v>
      </c>
      <c r="AE299" s="76">
        <f t="shared" si="136"/>
        <v>1.6263449669583624E-2</v>
      </c>
      <c r="AF299" s="76">
        <f t="shared" si="136"/>
        <v>0</v>
      </c>
      <c r="AG299" s="76">
        <f t="shared" si="140"/>
        <v>0</v>
      </c>
      <c r="AH299" s="76">
        <f t="shared" si="140"/>
        <v>0</v>
      </c>
      <c r="AI299" s="76">
        <f t="shared" si="140"/>
        <v>8.6196283248793221E-3</v>
      </c>
      <c r="AJ299" s="698">
        <f t="shared" si="140"/>
        <v>0</v>
      </c>
      <c r="AK299" s="76">
        <f t="shared" si="140"/>
        <v>0</v>
      </c>
      <c r="AL299" s="76">
        <f t="shared" si="140"/>
        <v>0</v>
      </c>
      <c r="AM299" s="76">
        <f t="shared" si="140"/>
        <v>0</v>
      </c>
      <c r="AN299" s="76">
        <f t="shared" si="140"/>
        <v>1.3823932219146082</v>
      </c>
      <c r="AO299" s="76">
        <f t="shared" si="140"/>
        <v>0</v>
      </c>
      <c r="AP299" s="76">
        <f t="shared" si="140"/>
        <v>0</v>
      </c>
      <c r="AQ299" s="698">
        <f t="shared" si="140"/>
        <v>0</v>
      </c>
      <c r="AR299" s="76">
        <f t="shared" si="140"/>
        <v>0</v>
      </c>
      <c r="AS299" s="76">
        <f t="shared" si="140"/>
        <v>0</v>
      </c>
      <c r="AT299" s="76">
        <f t="shared" si="140"/>
        <v>0</v>
      </c>
      <c r="AU299" s="76">
        <f t="shared" si="140"/>
        <v>0</v>
      </c>
      <c r="AV299" s="76">
        <f t="shared" si="140"/>
        <v>0</v>
      </c>
      <c r="AW299" s="76">
        <f t="shared" si="145"/>
        <v>0</v>
      </c>
      <c r="AX299" s="76">
        <f t="shared" si="141"/>
        <v>0</v>
      </c>
      <c r="AY299" s="76">
        <f t="shared" si="141"/>
        <v>0</v>
      </c>
      <c r="AZ299" s="76">
        <f t="shared" si="141"/>
        <v>0</v>
      </c>
      <c r="BA299" s="76">
        <f t="shared" si="141"/>
        <v>0</v>
      </c>
      <c r="BB299" s="76">
        <f t="shared" si="141"/>
        <v>1.6263449669583624E-2</v>
      </c>
    </row>
    <row r="300" spans="1:54">
      <c r="A300" s="102">
        <f t="shared" si="127"/>
        <v>43079</v>
      </c>
      <c r="B300" s="106">
        <f t="shared" si="114"/>
        <v>3.6254644637932509</v>
      </c>
      <c r="C300" s="76">
        <f t="shared" si="135"/>
        <v>0</v>
      </c>
      <c r="D300" s="76">
        <f t="shared" si="136"/>
        <v>0</v>
      </c>
      <c r="E300" s="76">
        <f t="shared" si="136"/>
        <v>0</v>
      </c>
      <c r="F300" s="76">
        <f t="shared" si="137"/>
        <v>0</v>
      </c>
      <c r="G300" s="76">
        <f t="shared" si="136"/>
        <v>0</v>
      </c>
      <c r="H300" s="76">
        <f t="shared" si="136"/>
        <v>6.5053798678334496E-2</v>
      </c>
      <c r="I300" s="76">
        <f t="shared" si="136"/>
        <v>0</v>
      </c>
      <c r="J300" s="76">
        <f t="shared" si="136"/>
        <v>0.65053798678334496</v>
      </c>
      <c r="K300" s="76">
        <f t="shared" si="136"/>
        <v>5.692207384354269E-4</v>
      </c>
      <c r="L300" s="76">
        <f t="shared" si="136"/>
        <v>0</v>
      </c>
      <c r="M300" s="76">
        <f t="shared" si="136"/>
        <v>4.0105666885193215E-2</v>
      </c>
      <c r="N300" s="76">
        <f t="shared" si="143"/>
        <v>0.14637104702625262</v>
      </c>
      <c r="O300" s="76">
        <f t="shared" si="142"/>
        <v>0.21142484570458711</v>
      </c>
      <c r="P300" s="76">
        <f t="shared" si="142"/>
        <v>0.16263449669583624</v>
      </c>
      <c r="Q300" s="76">
        <f t="shared" si="144"/>
        <v>0</v>
      </c>
      <c r="R300" s="76">
        <f t="shared" si="136"/>
        <v>4.8790349008750863E-3</v>
      </c>
      <c r="S300" s="76">
        <f t="shared" si="136"/>
        <v>8.131724834791812E-2</v>
      </c>
      <c r="T300" s="76">
        <f t="shared" si="136"/>
        <v>1.0571242285229357E-2</v>
      </c>
      <c r="U300" s="76">
        <f t="shared" si="136"/>
        <v>0</v>
      </c>
      <c r="V300" s="76">
        <f t="shared" si="136"/>
        <v>0.21451490114180799</v>
      </c>
      <c r="W300" s="76">
        <f t="shared" si="138"/>
        <v>5.8548418810501046E-2</v>
      </c>
      <c r="X300" s="76">
        <f t="shared" si="136"/>
        <v>0</v>
      </c>
      <c r="Y300" s="76">
        <f t="shared" si="136"/>
        <v>0.10164656043489766</v>
      </c>
      <c r="Z300" s="76">
        <f t="shared" si="136"/>
        <v>0</v>
      </c>
      <c r="AA300" s="76">
        <f t="shared" si="136"/>
        <v>0.26997326451508818</v>
      </c>
      <c r="AB300" s="76">
        <f t="shared" si="136"/>
        <v>0</v>
      </c>
      <c r="AC300" s="76">
        <f t="shared" si="136"/>
        <v>0.18377698126629496</v>
      </c>
      <c r="AD300" s="76">
        <f t="shared" si="139"/>
        <v>0</v>
      </c>
      <c r="AE300" s="76">
        <f t="shared" si="136"/>
        <v>1.6263449669583624E-2</v>
      </c>
      <c r="AF300" s="76">
        <f t="shared" si="136"/>
        <v>0</v>
      </c>
      <c r="AG300" s="76">
        <f t="shared" si="140"/>
        <v>0</v>
      </c>
      <c r="AH300" s="76">
        <f t="shared" si="140"/>
        <v>0</v>
      </c>
      <c r="AI300" s="76">
        <f t="shared" si="140"/>
        <v>8.6196283248793221E-3</v>
      </c>
      <c r="AJ300" s="698">
        <f t="shared" si="140"/>
        <v>0</v>
      </c>
      <c r="AK300" s="76">
        <f t="shared" si="140"/>
        <v>0</v>
      </c>
      <c r="AL300" s="76">
        <f t="shared" si="140"/>
        <v>0</v>
      </c>
      <c r="AM300" s="76">
        <f t="shared" si="140"/>
        <v>0</v>
      </c>
      <c r="AN300" s="76">
        <f t="shared" si="140"/>
        <v>1.3823932219146082</v>
      </c>
      <c r="AO300" s="76">
        <f t="shared" si="140"/>
        <v>0</v>
      </c>
      <c r="AP300" s="76">
        <f t="shared" si="140"/>
        <v>0</v>
      </c>
      <c r="AQ300" s="698">
        <f t="shared" si="140"/>
        <v>0</v>
      </c>
      <c r="AR300" s="76">
        <f t="shared" si="140"/>
        <v>0</v>
      </c>
      <c r="AS300" s="76">
        <f t="shared" si="140"/>
        <v>0</v>
      </c>
      <c r="AT300" s="76">
        <f t="shared" si="140"/>
        <v>0</v>
      </c>
      <c r="AU300" s="76">
        <f t="shared" si="140"/>
        <v>0</v>
      </c>
      <c r="AV300" s="76">
        <f t="shared" si="140"/>
        <v>0</v>
      </c>
      <c r="AW300" s="76">
        <f t="shared" si="145"/>
        <v>0</v>
      </c>
      <c r="AX300" s="76">
        <f t="shared" si="141"/>
        <v>0</v>
      </c>
      <c r="AY300" s="76">
        <f t="shared" si="141"/>
        <v>0</v>
      </c>
      <c r="AZ300" s="76">
        <f t="shared" si="141"/>
        <v>0</v>
      </c>
      <c r="BA300" s="76">
        <f t="shared" si="141"/>
        <v>0</v>
      </c>
      <c r="BB300" s="76">
        <f t="shared" si="141"/>
        <v>1.6263449669583624E-2</v>
      </c>
    </row>
    <row r="301" spans="1:54">
      <c r="A301" s="102">
        <f t="shared" si="127"/>
        <v>43080</v>
      </c>
      <c r="B301" s="106">
        <f t="shared" si="114"/>
        <v>3.6254644637932509</v>
      </c>
      <c r="C301" s="76">
        <f t="shared" si="135"/>
        <v>0</v>
      </c>
      <c r="D301" s="76">
        <f t="shared" si="136"/>
        <v>0</v>
      </c>
      <c r="E301" s="76">
        <f t="shared" si="136"/>
        <v>0</v>
      </c>
      <c r="F301" s="76">
        <f t="shared" si="137"/>
        <v>0</v>
      </c>
      <c r="G301" s="76">
        <f t="shared" si="136"/>
        <v>0</v>
      </c>
      <c r="H301" s="76">
        <f t="shared" si="136"/>
        <v>6.5053798678334496E-2</v>
      </c>
      <c r="I301" s="76">
        <f t="shared" si="136"/>
        <v>0</v>
      </c>
      <c r="J301" s="76">
        <f t="shared" si="136"/>
        <v>0.65053798678334496</v>
      </c>
      <c r="K301" s="76">
        <f t="shared" si="136"/>
        <v>5.692207384354269E-4</v>
      </c>
      <c r="L301" s="76">
        <f t="shared" si="136"/>
        <v>0</v>
      </c>
      <c r="M301" s="76">
        <f t="shared" si="136"/>
        <v>4.0105666885193215E-2</v>
      </c>
      <c r="N301" s="76">
        <f t="shared" si="143"/>
        <v>0.14637104702625262</v>
      </c>
      <c r="O301" s="76">
        <f t="shared" si="142"/>
        <v>0.21142484570458711</v>
      </c>
      <c r="P301" s="76">
        <f t="shared" si="142"/>
        <v>0.16263449669583624</v>
      </c>
      <c r="Q301" s="76">
        <f t="shared" si="144"/>
        <v>0</v>
      </c>
      <c r="R301" s="76">
        <f t="shared" si="136"/>
        <v>4.8790349008750863E-3</v>
      </c>
      <c r="S301" s="76">
        <f t="shared" si="136"/>
        <v>8.131724834791812E-2</v>
      </c>
      <c r="T301" s="76">
        <f t="shared" si="136"/>
        <v>1.0571242285229357E-2</v>
      </c>
      <c r="U301" s="76">
        <f t="shared" si="136"/>
        <v>0</v>
      </c>
      <c r="V301" s="76">
        <f t="shared" si="136"/>
        <v>0.21451490114180799</v>
      </c>
      <c r="W301" s="76">
        <f t="shared" si="138"/>
        <v>5.8548418810501046E-2</v>
      </c>
      <c r="X301" s="76">
        <f t="shared" si="136"/>
        <v>0</v>
      </c>
      <c r="Y301" s="76">
        <f t="shared" si="136"/>
        <v>0.10164656043489766</v>
      </c>
      <c r="Z301" s="76">
        <f t="shared" si="136"/>
        <v>0</v>
      </c>
      <c r="AA301" s="76">
        <f t="shared" si="136"/>
        <v>0.26997326451508818</v>
      </c>
      <c r="AB301" s="76">
        <f t="shared" ref="AB301:AB302" si="146">AB$32/1.98347/31</f>
        <v>0</v>
      </c>
      <c r="AC301" s="76">
        <f t="shared" si="136"/>
        <v>0.18377698126629496</v>
      </c>
      <c r="AD301" s="76">
        <f t="shared" si="139"/>
        <v>0</v>
      </c>
      <c r="AE301" s="76">
        <f t="shared" si="136"/>
        <v>1.6263449669583624E-2</v>
      </c>
      <c r="AF301" s="76">
        <f t="shared" si="136"/>
        <v>0</v>
      </c>
      <c r="AG301" s="76">
        <f t="shared" si="140"/>
        <v>0</v>
      </c>
      <c r="AH301" s="76">
        <f t="shared" si="140"/>
        <v>0</v>
      </c>
      <c r="AI301" s="76">
        <f t="shared" si="140"/>
        <v>8.6196283248793221E-3</v>
      </c>
      <c r="AJ301" s="698">
        <f t="shared" si="140"/>
        <v>0</v>
      </c>
      <c r="AK301" s="76">
        <f t="shared" si="140"/>
        <v>0</v>
      </c>
      <c r="AL301" s="76">
        <f t="shared" si="140"/>
        <v>0</v>
      </c>
      <c r="AM301" s="76">
        <f t="shared" si="140"/>
        <v>0</v>
      </c>
      <c r="AN301" s="76">
        <f t="shared" si="140"/>
        <v>1.3823932219146082</v>
      </c>
      <c r="AO301" s="76">
        <f t="shared" si="140"/>
        <v>0</v>
      </c>
      <c r="AP301" s="76">
        <f t="shared" si="140"/>
        <v>0</v>
      </c>
      <c r="AQ301" s="698">
        <f t="shared" si="140"/>
        <v>0</v>
      </c>
      <c r="AR301" s="76">
        <f t="shared" si="140"/>
        <v>0</v>
      </c>
      <c r="AS301" s="76">
        <f t="shared" si="140"/>
        <v>0</v>
      </c>
      <c r="AT301" s="76">
        <f t="shared" si="140"/>
        <v>0</v>
      </c>
      <c r="AU301" s="76">
        <f t="shared" si="140"/>
        <v>0</v>
      </c>
      <c r="AV301" s="76">
        <f t="shared" si="140"/>
        <v>0</v>
      </c>
      <c r="AW301" s="76">
        <f t="shared" si="145"/>
        <v>0</v>
      </c>
      <c r="AX301" s="76">
        <f t="shared" si="141"/>
        <v>0</v>
      </c>
      <c r="AY301" s="76">
        <f t="shared" si="141"/>
        <v>0</v>
      </c>
      <c r="AZ301" s="76">
        <f t="shared" si="141"/>
        <v>0</v>
      </c>
      <c r="BA301" s="76">
        <f t="shared" si="141"/>
        <v>0</v>
      </c>
      <c r="BB301" s="76">
        <f t="shared" si="141"/>
        <v>1.6263449669583624E-2</v>
      </c>
    </row>
    <row r="302" spans="1:54">
      <c r="A302" s="102">
        <f t="shared" si="127"/>
        <v>43081</v>
      </c>
      <c r="B302" s="106">
        <f t="shared" si="114"/>
        <v>3.6254644637932509</v>
      </c>
      <c r="C302" s="76">
        <f t="shared" si="135"/>
        <v>0</v>
      </c>
      <c r="D302" s="76">
        <f t="shared" si="136"/>
        <v>0</v>
      </c>
      <c r="E302" s="76">
        <f t="shared" si="136"/>
        <v>0</v>
      </c>
      <c r="F302" s="76">
        <f t="shared" si="137"/>
        <v>0</v>
      </c>
      <c r="G302" s="76">
        <f t="shared" si="136"/>
        <v>0</v>
      </c>
      <c r="H302" s="76">
        <f t="shared" si="136"/>
        <v>6.5053798678334496E-2</v>
      </c>
      <c r="I302" s="76">
        <f t="shared" si="136"/>
        <v>0</v>
      </c>
      <c r="J302" s="76">
        <f t="shared" si="136"/>
        <v>0.65053798678334496</v>
      </c>
      <c r="K302" s="76">
        <f t="shared" si="136"/>
        <v>5.692207384354269E-4</v>
      </c>
      <c r="L302" s="76">
        <f t="shared" si="136"/>
        <v>0</v>
      </c>
      <c r="M302" s="76">
        <f t="shared" si="136"/>
        <v>4.0105666885193215E-2</v>
      </c>
      <c r="N302" s="76">
        <f t="shared" si="143"/>
        <v>0.14637104702625262</v>
      </c>
      <c r="O302" s="76">
        <f t="shared" si="142"/>
        <v>0.21142484570458711</v>
      </c>
      <c r="P302" s="76">
        <f t="shared" si="142"/>
        <v>0.16263449669583624</v>
      </c>
      <c r="Q302" s="76">
        <f t="shared" si="144"/>
        <v>0</v>
      </c>
      <c r="R302" s="76">
        <f t="shared" si="136"/>
        <v>4.8790349008750863E-3</v>
      </c>
      <c r="S302" s="76">
        <f t="shared" si="136"/>
        <v>8.131724834791812E-2</v>
      </c>
      <c r="T302" s="76">
        <f t="shared" si="136"/>
        <v>1.0571242285229357E-2</v>
      </c>
      <c r="U302" s="76">
        <f t="shared" si="136"/>
        <v>0</v>
      </c>
      <c r="V302" s="76">
        <f t="shared" si="136"/>
        <v>0.21451490114180799</v>
      </c>
      <c r="W302" s="76">
        <f t="shared" si="138"/>
        <v>5.8548418810501046E-2</v>
      </c>
      <c r="X302" s="76">
        <f t="shared" si="136"/>
        <v>0</v>
      </c>
      <c r="Y302" s="76">
        <f t="shared" si="136"/>
        <v>0.10164656043489766</v>
      </c>
      <c r="Z302" s="76">
        <f t="shared" si="136"/>
        <v>0</v>
      </c>
      <c r="AA302" s="76">
        <f t="shared" si="136"/>
        <v>0.26997326451508818</v>
      </c>
      <c r="AB302" s="76">
        <f t="shared" si="146"/>
        <v>0</v>
      </c>
      <c r="AC302" s="76">
        <f t="shared" si="136"/>
        <v>0.18377698126629496</v>
      </c>
      <c r="AD302" s="76">
        <f t="shared" si="139"/>
        <v>0</v>
      </c>
      <c r="AE302" s="76">
        <f t="shared" si="136"/>
        <v>1.6263449669583624E-2</v>
      </c>
      <c r="AF302" s="76">
        <f t="shared" si="136"/>
        <v>0</v>
      </c>
      <c r="AG302" s="76">
        <f t="shared" si="140"/>
        <v>0</v>
      </c>
      <c r="AH302" s="76">
        <f t="shared" si="140"/>
        <v>0</v>
      </c>
      <c r="AI302" s="76">
        <f t="shared" si="140"/>
        <v>8.6196283248793221E-3</v>
      </c>
      <c r="AJ302" s="698">
        <f t="shared" si="140"/>
        <v>0</v>
      </c>
      <c r="AK302" s="76">
        <f t="shared" si="140"/>
        <v>0</v>
      </c>
      <c r="AL302" s="76">
        <f t="shared" si="140"/>
        <v>0</v>
      </c>
      <c r="AM302" s="76">
        <f t="shared" si="140"/>
        <v>0</v>
      </c>
      <c r="AN302" s="76">
        <f t="shared" si="140"/>
        <v>1.3823932219146082</v>
      </c>
      <c r="AO302" s="76">
        <f t="shared" si="140"/>
        <v>0</v>
      </c>
      <c r="AP302" s="76">
        <f t="shared" si="140"/>
        <v>0</v>
      </c>
      <c r="AQ302" s="698">
        <f t="shared" si="140"/>
        <v>0</v>
      </c>
      <c r="AR302" s="76">
        <f t="shared" si="140"/>
        <v>0</v>
      </c>
      <c r="AS302" s="76">
        <f t="shared" si="140"/>
        <v>0</v>
      </c>
      <c r="AT302" s="76">
        <f t="shared" si="140"/>
        <v>0</v>
      </c>
      <c r="AU302" s="76">
        <f t="shared" si="140"/>
        <v>0</v>
      </c>
      <c r="AV302" s="76">
        <f t="shared" si="140"/>
        <v>0</v>
      </c>
      <c r="AW302" s="76">
        <f t="shared" si="145"/>
        <v>0</v>
      </c>
      <c r="AX302" s="76">
        <f t="shared" si="141"/>
        <v>0</v>
      </c>
      <c r="AY302" s="76">
        <f t="shared" si="141"/>
        <v>0</v>
      </c>
      <c r="AZ302" s="76">
        <f t="shared" si="141"/>
        <v>0</v>
      </c>
      <c r="BA302" s="76">
        <f t="shared" si="141"/>
        <v>0</v>
      </c>
      <c r="BB302" s="76">
        <f t="shared" si="141"/>
        <v>1.6263449669583624E-2</v>
      </c>
    </row>
    <row r="303" spans="1:54">
      <c r="A303" s="102">
        <f t="shared" si="127"/>
        <v>43082</v>
      </c>
      <c r="B303" s="106">
        <f t="shared" si="114"/>
        <v>3.6254644637932509</v>
      </c>
      <c r="C303" s="76">
        <f t="shared" si="135"/>
        <v>0</v>
      </c>
      <c r="D303" s="76">
        <f t="shared" si="136"/>
        <v>0</v>
      </c>
      <c r="E303" s="76">
        <f t="shared" si="136"/>
        <v>0</v>
      </c>
      <c r="F303" s="76">
        <f t="shared" si="137"/>
        <v>0</v>
      </c>
      <c r="G303" s="76">
        <f t="shared" si="136"/>
        <v>0</v>
      </c>
      <c r="H303" s="76">
        <f t="shared" si="136"/>
        <v>6.5053798678334496E-2</v>
      </c>
      <c r="I303" s="76">
        <f t="shared" si="136"/>
        <v>0</v>
      </c>
      <c r="J303" s="76">
        <f t="shared" si="136"/>
        <v>0.65053798678334496</v>
      </c>
      <c r="K303" s="76">
        <f t="shared" ref="D303:AG314" si="147">K$32/1.98347/31</f>
        <v>5.692207384354269E-4</v>
      </c>
      <c r="L303" s="76">
        <f t="shared" si="147"/>
        <v>0</v>
      </c>
      <c r="M303" s="76">
        <f t="shared" si="147"/>
        <v>4.0105666885193215E-2</v>
      </c>
      <c r="N303" s="76">
        <f t="shared" si="143"/>
        <v>0.14637104702625262</v>
      </c>
      <c r="O303" s="76">
        <f t="shared" si="142"/>
        <v>0.21142484570458711</v>
      </c>
      <c r="P303" s="76">
        <f t="shared" si="142"/>
        <v>0.16263449669583624</v>
      </c>
      <c r="Q303" s="76">
        <f t="shared" si="144"/>
        <v>0</v>
      </c>
      <c r="R303" s="76">
        <f t="shared" si="147"/>
        <v>4.8790349008750863E-3</v>
      </c>
      <c r="S303" s="76">
        <f t="shared" si="147"/>
        <v>8.131724834791812E-2</v>
      </c>
      <c r="T303" s="76">
        <f t="shared" si="147"/>
        <v>1.0571242285229357E-2</v>
      </c>
      <c r="U303" s="76">
        <f t="shared" si="147"/>
        <v>0</v>
      </c>
      <c r="V303" s="76">
        <f t="shared" si="147"/>
        <v>0.21451490114180799</v>
      </c>
      <c r="W303" s="76">
        <f t="shared" si="138"/>
        <v>5.8548418810501046E-2</v>
      </c>
      <c r="X303" s="76">
        <f t="shared" si="147"/>
        <v>0</v>
      </c>
      <c r="Y303" s="76">
        <f t="shared" si="147"/>
        <v>0.10164656043489766</v>
      </c>
      <c r="Z303" s="76">
        <f t="shared" si="147"/>
        <v>0</v>
      </c>
      <c r="AA303" s="76">
        <f t="shared" si="147"/>
        <v>0.26997326451508818</v>
      </c>
      <c r="AB303" s="76">
        <f t="shared" si="147"/>
        <v>0</v>
      </c>
      <c r="AC303" s="76">
        <f t="shared" si="147"/>
        <v>0.18377698126629496</v>
      </c>
      <c r="AD303" s="76">
        <f t="shared" si="139"/>
        <v>0</v>
      </c>
      <c r="AE303" s="76">
        <f t="shared" si="147"/>
        <v>1.6263449669583624E-2</v>
      </c>
      <c r="AF303" s="76">
        <f t="shared" si="147"/>
        <v>0</v>
      </c>
      <c r="AG303" s="76">
        <f t="shared" si="147"/>
        <v>0</v>
      </c>
      <c r="AH303" s="76">
        <f t="shared" si="140"/>
        <v>0</v>
      </c>
      <c r="AI303" s="76">
        <f t="shared" si="140"/>
        <v>8.6196283248793221E-3</v>
      </c>
      <c r="AJ303" s="698">
        <f t="shared" si="140"/>
        <v>0</v>
      </c>
      <c r="AK303" s="76">
        <f t="shared" si="140"/>
        <v>0</v>
      </c>
      <c r="AL303" s="76">
        <f t="shared" si="140"/>
        <v>0</v>
      </c>
      <c r="AM303" s="76">
        <f t="shared" si="140"/>
        <v>0</v>
      </c>
      <c r="AN303" s="76">
        <f t="shared" si="140"/>
        <v>1.3823932219146082</v>
      </c>
      <c r="AO303" s="76">
        <f t="shared" si="140"/>
        <v>0</v>
      </c>
      <c r="AP303" s="76">
        <f t="shared" si="140"/>
        <v>0</v>
      </c>
      <c r="AQ303" s="698">
        <f t="shared" si="140"/>
        <v>0</v>
      </c>
      <c r="AR303" s="76">
        <f t="shared" si="140"/>
        <v>0</v>
      </c>
      <c r="AS303" s="76">
        <f t="shared" si="140"/>
        <v>0</v>
      </c>
      <c r="AT303" s="76">
        <f t="shared" si="140"/>
        <v>0</v>
      </c>
      <c r="AU303" s="76">
        <f t="shared" si="140"/>
        <v>0</v>
      </c>
      <c r="AV303" s="76">
        <f t="shared" si="140"/>
        <v>0</v>
      </c>
      <c r="AW303" s="76">
        <f t="shared" si="145"/>
        <v>0</v>
      </c>
      <c r="AX303" s="76">
        <f t="shared" si="141"/>
        <v>0</v>
      </c>
      <c r="AY303" s="76">
        <f t="shared" si="141"/>
        <v>0</v>
      </c>
      <c r="AZ303" s="76">
        <f t="shared" si="141"/>
        <v>0</v>
      </c>
      <c r="BA303" s="76">
        <f t="shared" si="141"/>
        <v>0</v>
      </c>
      <c r="BB303" s="76">
        <f t="shared" si="141"/>
        <v>1.6263449669583624E-2</v>
      </c>
    </row>
    <row r="304" spans="1:54">
      <c r="A304" s="102">
        <f t="shared" si="127"/>
        <v>43083</v>
      </c>
      <c r="B304" s="106">
        <f t="shared" ref="B304:B367" si="148">SUM(C304:BB304)</f>
        <v>3.6254644637932509</v>
      </c>
      <c r="C304" s="76">
        <f t="shared" si="135"/>
        <v>0</v>
      </c>
      <c r="D304" s="76">
        <f t="shared" si="147"/>
        <v>0</v>
      </c>
      <c r="E304" s="76">
        <f t="shared" si="147"/>
        <v>0</v>
      </c>
      <c r="F304" s="76">
        <f t="shared" si="137"/>
        <v>0</v>
      </c>
      <c r="G304" s="76">
        <f t="shared" si="147"/>
        <v>0</v>
      </c>
      <c r="H304" s="76">
        <f t="shared" si="147"/>
        <v>6.5053798678334496E-2</v>
      </c>
      <c r="I304" s="76">
        <f t="shared" si="147"/>
        <v>0</v>
      </c>
      <c r="J304" s="76">
        <f t="shared" si="147"/>
        <v>0.65053798678334496</v>
      </c>
      <c r="K304" s="76">
        <f t="shared" si="147"/>
        <v>5.692207384354269E-4</v>
      </c>
      <c r="L304" s="76">
        <f t="shared" si="147"/>
        <v>0</v>
      </c>
      <c r="M304" s="76">
        <f t="shared" si="147"/>
        <v>4.0105666885193215E-2</v>
      </c>
      <c r="N304" s="76">
        <f t="shared" si="143"/>
        <v>0.14637104702625262</v>
      </c>
      <c r="O304" s="76">
        <f t="shared" si="142"/>
        <v>0.21142484570458711</v>
      </c>
      <c r="P304" s="76">
        <f t="shared" si="142"/>
        <v>0.16263449669583624</v>
      </c>
      <c r="Q304" s="76">
        <f t="shared" si="144"/>
        <v>0</v>
      </c>
      <c r="R304" s="76">
        <f t="shared" si="147"/>
        <v>4.8790349008750863E-3</v>
      </c>
      <c r="S304" s="76">
        <f t="shared" si="147"/>
        <v>8.131724834791812E-2</v>
      </c>
      <c r="T304" s="76">
        <f t="shared" si="147"/>
        <v>1.0571242285229357E-2</v>
      </c>
      <c r="U304" s="76">
        <f t="shared" si="147"/>
        <v>0</v>
      </c>
      <c r="V304" s="76">
        <f t="shared" si="147"/>
        <v>0.21451490114180799</v>
      </c>
      <c r="W304" s="76">
        <f t="shared" si="138"/>
        <v>5.8548418810501046E-2</v>
      </c>
      <c r="X304" s="76">
        <f t="shared" si="147"/>
        <v>0</v>
      </c>
      <c r="Y304" s="76">
        <f t="shared" si="147"/>
        <v>0.10164656043489766</v>
      </c>
      <c r="Z304" s="76">
        <f t="shared" si="147"/>
        <v>0</v>
      </c>
      <c r="AA304" s="76">
        <f t="shared" si="147"/>
        <v>0.26997326451508818</v>
      </c>
      <c r="AB304" s="76">
        <f t="shared" si="147"/>
        <v>0</v>
      </c>
      <c r="AC304" s="76">
        <f t="shared" si="147"/>
        <v>0.18377698126629496</v>
      </c>
      <c r="AD304" s="76">
        <f t="shared" si="139"/>
        <v>0</v>
      </c>
      <c r="AE304" s="76">
        <f t="shared" si="147"/>
        <v>1.6263449669583624E-2</v>
      </c>
      <c r="AF304" s="76">
        <f t="shared" si="147"/>
        <v>0</v>
      </c>
      <c r="AG304" s="76">
        <f t="shared" si="140"/>
        <v>0</v>
      </c>
      <c r="AH304" s="76">
        <f t="shared" si="140"/>
        <v>0</v>
      </c>
      <c r="AI304" s="76">
        <f t="shared" si="140"/>
        <v>8.6196283248793221E-3</v>
      </c>
      <c r="AJ304" s="698">
        <f t="shared" si="140"/>
        <v>0</v>
      </c>
      <c r="AK304" s="76">
        <f t="shared" si="140"/>
        <v>0</v>
      </c>
      <c r="AL304" s="76">
        <f t="shared" si="140"/>
        <v>0</v>
      </c>
      <c r="AM304" s="76">
        <f t="shared" si="140"/>
        <v>0</v>
      </c>
      <c r="AN304" s="76">
        <f t="shared" si="140"/>
        <v>1.3823932219146082</v>
      </c>
      <c r="AO304" s="76">
        <f t="shared" si="140"/>
        <v>0</v>
      </c>
      <c r="AP304" s="76">
        <f t="shared" si="140"/>
        <v>0</v>
      </c>
      <c r="AQ304" s="698">
        <f t="shared" si="140"/>
        <v>0</v>
      </c>
      <c r="AR304" s="76">
        <f t="shared" si="140"/>
        <v>0</v>
      </c>
      <c r="AS304" s="76">
        <f t="shared" si="140"/>
        <v>0</v>
      </c>
      <c r="AT304" s="76">
        <f t="shared" si="140"/>
        <v>0</v>
      </c>
      <c r="AU304" s="76">
        <f t="shared" si="140"/>
        <v>0</v>
      </c>
      <c r="AV304" s="76">
        <f t="shared" si="140"/>
        <v>0</v>
      </c>
      <c r="AW304" s="76">
        <f t="shared" si="145"/>
        <v>0</v>
      </c>
      <c r="AX304" s="76">
        <f t="shared" si="141"/>
        <v>0</v>
      </c>
      <c r="AY304" s="76">
        <f t="shared" si="141"/>
        <v>0</v>
      </c>
      <c r="AZ304" s="76">
        <f t="shared" si="141"/>
        <v>0</v>
      </c>
      <c r="BA304" s="76">
        <f t="shared" si="141"/>
        <v>0</v>
      </c>
      <c r="BB304" s="76">
        <f t="shared" si="141"/>
        <v>1.6263449669583624E-2</v>
      </c>
    </row>
    <row r="305" spans="1:54">
      <c r="A305" s="102">
        <f t="shared" si="127"/>
        <v>43084</v>
      </c>
      <c r="B305" s="106">
        <f t="shared" si="148"/>
        <v>3.6254644637932509</v>
      </c>
      <c r="C305" s="76">
        <f t="shared" si="135"/>
        <v>0</v>
      </c>
      <c r="D305" s="76">
        <f t="shared" si="147"/>
        <v>0</v>
      </c>
      <c r="E305" s="76">
        <f t="shared" si="147"/>
        <v>0</v>
      </c>
      <c r="F305" s="76">
        <f t="shared" si="137"/>
        <v>0</v>
      </c>
      <c r="G305" s="76">
        <f t="shared" si="147"/>
        <v>0</v>
      </c>
      <c r="H305" s="76">
        <f t="shared" si="147"/>
        <v>6.5053798678334496E-2</v>
      </c>
      <c r="I305" s="76">
        <f t="shared" si="147"/>
        <v>0</v>
      </c>
      <c r="J305" s="76">
        <f t="shared" si="147"/>
        <v>0.65053798678334496</v>
      </c>
      <c r="K305" s="76">
        <f t="shared" si="147"/>
        <v>5.692207384354269E-4</v>
      </c>
      <c r="L305" s="76">
        <f t="shared" si="147"/>
        <v>0</v>
      </c>
      <c r="M305" s="76">
        <f t="shared" si="147"/>
        <v>4.0105666885193215E-2</v>
      </c>
      <c r="N305" s="76">
        <f t="shared" si="143"/>
        <v>0.14637104702625262</v>
      </c>
      <c r="O305" s="76">
        <f t="shared" si="142"/>
        <v>0.21142484570458711</v>
      </c>
      <c r="P305" s="76">
        <f t="shared" si="142"/>
        <v>0.16263449669583624</v>
      </c>
      <c r="Q305" s="76">
        <f t="shared" si="144"/>
        <v>0</v>
      </c>
      <c r="R305" s="76">
        <f t="shared" si="147"/>
        <v>4.8790349008750863E-3</v>
      </c>
      <c r="S305" s="76">
        <f t="shared" si="147"/>
        <v>8.131724834791812E-2</v>
      </c>
      <c r="T305" s="76">
        <f t="shared" si="147"/>
        <v>1.0571242285229357E-2</v>
      </c>
      <c r="U305" s="76">
        <f t="shared" si="147"/>
        <v>0</v>
      </c>
      <c r="V305" s="76">
        <f t="shared" si="147"/>
        <v>0.21451490114180799</v>
      </c>
      <c r="W305" s="76">
        <f t="shared" si="138"/>
        <v>5.8548418810501046E-2</v>
      </c>
      <c r="X305" s="76">
        <f t="shared" si="147"/>
        <v>0</v>
      </c>
      <c r="Y305" s="76">
        <f t="shared" si="147"/>
        <v>0.10164656043489766</v>
      </c>
      <c r="Z305" s="76">
        <f t="shared" si="147"/>
        <v>0</v>
      </c>
      <c r="AA305" s="76">
        <f t="shared" si="147"/>
        <v>0.26997326451508818</v>
      </c>
      <c r="AB305" s="76">
        <f t="shared" si="147"/>
        <v>0</v>
      </c>
      <c r="AC305" s="76">
        <f t="shared" si="147"/>
        <v>0.18377698126629496</v>
      </c>
      <c r="AD305" s="76">
        <f t="shared" si="139"/>
        <v>0</v>
      </c>
      <c r="AE305" s="76">
        <f t="shared" si="147"/>
        <v>1.6263449669583624E-2</v>
      </c>
      <c r="AF305" s="76">
        <f t="shared" si="147"/>
        <v>0</v>
      </c>
      <c r="AG305" s="76">
        <f t="shared" si="140"/>
        <v>0</v>
      </c>
      <c r="AH305" s="76">
        <f t="shared" si="140"/>
        <v>0</v>
      </c>
      <c r="AI305" s="76">
        <f t="shared" si="140"/>
        <v>8.6196283248793221E-3</v>
      </c>
      <c r="AJ305" s="698">
        <f t="shared" si="140"/>
        <v>0</v>
      </c>
      <c r="AK305" s="76">
        <f t="shared" si="140"/>
        <v>0</v>
      </c>
      <c r="AL305" s="76">
        <f t="shared" si="140"/>
        <v>0</v>
      </c>
      <c r="AM305" s="76">
        <f t="shared" si="140"/>
        <v>0</v>
      </c>
      <c r="AN305" s="76">
        <f t="shared" si="140"/>
        <v>1.3823932219146082</v>
      </c>
      <c r="AO305" s="76">
        <f t="shared" si="140"/>
        <v>0</v>
      </c>
      <c r="AP305" s="76">
        <f t="shared" si="140"/>
        <v>0</v>
      </c>
      <c r="AQ305" s="698">
        <f t="shared" si="140"/>
        <v>0</v>
      </c>
      <c r="AR305" s="76">
        <f t="shared" si="140"/>
        <v>0</v>
      </c>
      <c r="AS305" s="76">
        <f t="shared" si="140"/>
        <v>0</v>
      </c>
      <c r="AT305" s="76">
        <f t="shared" si="140"/>
        <v>0</v>
      </c>
      <c r="AU305" s="76">
        <f t="shared" si="140"/>
        <v>0</v>
      </c>
      <c r="AV305" s="76">
        <f t="shared" si="140"/>
        <v>0</v>
      </c>
      <c r="AW305" s="76">
        <f t="shared" si="145"/>
        <v>0</v>
      </c>
      <c r="AX305" s="76">
        <f t="shared" si="141"/>
        <v>0</v>
      </c>
      <c r="AY305" s="76">
        <f t="shared" si="141"/>
        <v>0</v>
      </c>
      <c r="AZ305" s="76">
        <f t="shared" si="141"/>
        <v>0</v>
      </c>
      <c r="BA305" s="76">
        <f t="shared" si="141"/>
        <v>0</v>
      </c>
      <c r="BB305" s="76">
        <f t="shared" si="141"/>
        <v>1.6263449669583624E-2</v>
      </c>
    </row>
    <row r="306" spans="1:54">
      <c r="A306" s="102">
        <f t="shared" si="127"/>
        <v>43085</v>
      </c>
      <c r="B306" s="106">
        <f t="shared" si="148"/>
        <v>3.6254644637932509</v>
      </c>
      <c r="C306" s="76">
        <f t="shared" si="135"/>
        <v>0</v>
      </c>
      <c r="D306" s="76">
        <f t="shared" si="147"/>
        <v>0</v>
      </c>
      <c r="E306" s="76">
        <f t="shared" si="147"/>
        <v>0</v>
      </c>
      <c r="F306" s="76">
        <f t="shared" si="137"/>
        <v>0</v>
      </c>
      <c r="G306" s="76">
        <f t="shared" si="147"/>
        <v>0</v>
      </c>
      <c r="H306" s="76">
        <f t="shared" si="147"/>
        <v>6.5053798678334496E-2</v>
      </c>
      <c r="I306" s="76">
        <f t="shared" si="147"/>
        <v>0</v>
      </c>
      <c r="J306" s="76">
        <f t="shared" si="147"/>
        <v>0.65053798678334496</v>
      </c>
      <c r="K306" s="76">
        <f t="shared" si="147"/>
        <v>5.692207384354269E-4</v>
      </c>
      <c r="L306" s="76">
        <f t="shared" si="147"/>
        <v>0</v>
      </c>
      <c r="M306" s="76">
        <f t="shared" si="147"/>
        <v>4.0105666885193215E-2</v>
      </c>
      <c r="N306" s="76">
        <f t="shared" si="143"/>
        <v>0.14637104702625262</v>
      </c>
      <c r="O306" s="76">
        <f t="shared" si="142"/>
        <v>0.21142484570458711</v>
      </c>
      <c r="P306" s="76">
        <f t="shared" si="142"/>
        <v>0.16263449669583624</v>
      </c>
      <c r="Q306" s="76">
        <f t="shared" si="144"/>
        <v>0</v>
      </c>
      <c r="R306" s="76">
        <f t="shared" si="147"/>
        <v>4.8790349008750863E-3</v>
      </c>
      <c r="S306" s="76">
        <f t="shared" si="147"/>
        <v>8.131724834791812E-2</v>
      </c>
      <c r="T306" s="76">
        <f t="shared" si="147"/>
        <v>1.0571242285229357E-2</v>
      </c>
      <c r="U306" s="76">
        <f t="shared" si="147"/>
        <v>0</v>
      </c>
      <c r="V306" s="76">
        <f t="shared" si="147"/>
        <v>0.21451490114180799</v>
      </c>
      <c r="W306" s="76">
        <f t="shared" si="138"/>
        <v>5.8548418810501046E-2</v>
      </c>
      <c r="X306" s="76">
        <f t="shared" si="147"/>
        <v>0</v>
      </c>
      <c r="Y306" s="76">
        <f t="shared" si="147"/>
        <v>0.10164656043489766</v>
      </c>
      <c r="Z306" s="76">
        <f t="shared" si="147"/>
        <v>0</v>
      </c>
      <c r="AA306" s="76">
        <f t="shared" si="147"/>
        <v>0.26997326451508818</v>
      </c>
      <c r="AB306" s="76">
        <f t="shared" si="147"/>
        <v>0</v>
      </c>
      <c r="AC306" s="76">
        <f t="shared" si="147"/>
        <v>0.18377698126629496</v>
      </c>
      <c r="AD306" s="76">
        <f t="shared" si="139"/>
        <v>0</v>
      </c>
      <c r="AE306" s="76">
        <f t="shared" si="147"/>
        <v>1.6263449669583624E-2</v>
      </c>
      <c r="AF306" s="76">
        <f t="shared" si="147"/>
        <v>0</v>
      </c>
      <c r="AG306" s="76">
        <f t="shared" si="140"/>
        <v>0</v>
      </c>
      <c r="AH306" s="76">
        <f t="shared" si="140"/>
        <v>0</v>
      </c>
      <c r="AI306" s="76">
        <f t="shared" si="140"/>
        <v>8.6196283248793221E-3</v>
      </c>
      <c r="AJ306" s="698">
        <f t="shared" si="140"/>
        <v>0</v>
      </c>
      <c r="AK306" s="76">
        <f t="shared" si="140"/>
        <v>0</v>
      </c>
      <c r="AL306" s="76">
        <f t="shared" si="140"/>
        <v>0</v>
      </c>
      <c r="AM306" s="76">
        <f t="shared" si="140"/>
        <v>0</v>
      </c>
      <c r="AN306" s="76">
        <f t="shared" si="140"/>
        <v>1.3823932219146082</v>
      </c>
      <c r="AO306" s="76">
        <f t="shared" si="140"/>
        <v>0</v>
      </c>
      <c r="AP306" s="76">
        <f t="shared" si="140"/>
        <v>0</v>
      </c>
      <c r="AQ306" s="698">
        <f t="shared" si="140"/>
        <v>0</v>
      </c>
      <c r="AR306" s="76">
        <f t="shared" si="140"/>
        <v>0</v>
      </c>
      <c r="AS306" s="76">
        <f t="shared" si="140"/>
        <v>0</v>
      </c>
      <c r="AT306" s="76">
        <f t="shared" si="140"/>
        <v>0</v>
      </c>
      <c r="AU306" s="76">
        <f t="shared" si="140"/>
        <v>0</v>
      </c>
      <c r="AV306" s="76">
        <f t="shared" si="140"/>
        <v>0</v>
      </c>
      <c r="AW306" s="76">
        <f t="shared" si="145"/>
        <v>0</v>
      </c>
      <c r="AX306" s="76">
        <f t="shared" si="141"/>
        <v>0</v>
      </c>
      <c r="AY306" s="76">
        <f t="shared" si="141"/>
        <v>0</v>
      </c>
      <c r="AZ306" s="76">
        <f t="shared" si="141"/>
        <v>0</v>
      </c>
      <c r="BA306" s="76">
        <f t="shared" si="141"/>
        <v>0</v>
      </c>
      <c r="BB306" s="76">
        <f t="shared" si="141"/>
        <v>1.6263449669583624E-2</v>
      </c>
    </row>
    <row r="307" spans="1:54">
      <c r="A307" s="102">
        <f t="shared" si="127"/>
        <v>43086</v>
      </c>
      <c r="B307" s="106">
        <f t="shared" si="148"/>
        <v>3.6254644637932509</v>
      </c>
      <c r="C307" s="76">
        <f t="shared" si="135"/>
        <v>0</v>
      </c>
      <c r="D307" s="76">
        <f t="shared" si="147"/>
        <v>0</v>
      </c>
      <c r="E307" s="76">
        <f t="shared" si="147"/>
        <v>0</v>
      </c>
      <c r="F307" s="76">
        <f t="shared" si="137"/>
        <v>0</v>
      </c>
      <c r="G307" s="76">
        <f t="shared" si="147"/>
        <v>0</v>
      </c>
      <c r="H307" s="76">
        <f t="shared" si="147"/>
        <v>6.5053798678334496E-2</v>
      </c>
      <c r="I307" s="76">
        <f t="shared" si="147"/>
        <v>0</v>
      </c>
      <c r="J307" s="76">
        <f t="shared" si="147"/>
        <v>0.65053798678334496</v>
      </c>
      <c r="K307" s="76">
        <f t="shared" si="147"/>
        <v>5.692207384354269E-4</v>
      </c>
      <c r="L307" s="76">
        <f t="shared" si="147"/>
        <v>0</v>
      </c>
      <c r="M307" s="76">
        <f t="shared" si="147"/>
        <v>4.0105666885193215E-2</v>
      </c>
      <c r="N307" s="76">
        <f t="shared" si="143"/>
        <v>0.14637104702625262</v>
      </c>
      <c r="O307" s="76">
        <f t="shared" si="142"/>
        <v>0.21142484570458711</v>
      </c>
      <c r="P307" s="76">
        <f t="shared" si="142"/>
        <v>0.16263449669583624</v>
      </c>
      <c r="Q307" s="76">
        <f t="shared" si="144"/>
        <v>0</v>
      </c>
      <c r="R307" s="76">
        <f t="shared" si="147"/>
        <v>4.8790349008750863E-3</v>
      </c>
      <c r="S307" s="76">
        <f t="shared" si="147"/>
        <v>8.131724834791812E-2</v>
      </c>
      <c r="T307" s="76">
        <f t="shared" si="147"/>
        <v>1.0571242285229357E-2</v>
      </c>
      <c r="U307" s="76">
        <f t="shared" si="147"/>
        <v>0</v>
      </c>
      <c r="V307" s="76">
        <f t="shared" si="147"/>
        <v>0.21451490114180799</v>
      </c>
      <c r="W307" s="76">
        <f t="shared" si="138"/>
        <v>5.8548418810501046E-2</v>
      </c>
      <c r="X307" s="76">
        <f t="shared" si="147"/>
        <v>0</v>
      </c>
      <c r="Y307" s="76">
        <f t="shared" si="147"/>
        <v>0.10164656043489766</v>
      </c>
      <c r="Z307" s="76">
        <f t="shared" si="147"/>
        <v>0</v>
      </c>
      <c r="AA307" s="76">
        <f t="shared" si="147"/>
        <v>0.26997326451508818</v>
      </c>
      <c r="AB307" s="76">
        <f t="shared" si="147"/>
        <v>0</v>
      </c>
      <c r="AC307" s="76">
        <f t="shared" si="147"/>
        <v>0.18377698126629496</v>
      </c>
      <c r="AD307" s="76">
        <f t="shared" si="139"/>
        <v>0</v>
      </c>
      <c r="AE307" s="76">
        <f t="shared" si="147"/>
        <v>1.6263449669583624E-2</v>
      </c>
      <c r="AF307" s="76">
        <f t="shared" si="147"/>
        <v>0</v>
      </c>
      <c r="AG307" s="76">
        <f t="shared" ref="AG307:AV321" si="149">AG$32/1.98347/31</f>
        <v>0</v>
      </c>
      <c r="AH307" s="76">
        <f t="shared" si="149"/>
        <v>0</v>
      </c>
      <c r="AI307" s="76">
        <f t="shared" si="149"/>
        <v>8.6196283248793221E-3</v>
      </c>
      <c r="AJ307" s="698">
        <f t="shared" si="149"/>
        <v>0</v>
      </c>
      <c r="AK307" s="76">
        <f t="shared" si="149"/>
        <v>0</v>
      </c>
      <c r="AL307" s="76">
        <f t="shared" si="149"/>
        <v>0</v>
      </c>
      <c r="AM307" s="76">
        <f t="shared" si="149"/>
        <v>0</v>
      </c>
      <c r="AN307" s="76">
        <f t="shared" si="149"/>
        <v>1.3823932219146082</v>
      </c>
      <c r="AO307" s="76">
        <f t="shared" si="149"/>
        <v>0</v>
      </c>
      <c r="AP307" s="76">
        <f t="shared" si="149"/>
        <v>0</v>
      </c>
      <c r="AQ307" s="698">
        <f t="shared" si="149"/>
        <v>0</v>
      </c>
      <c r="AR307" s="76">
        <f t="shared" si="149"/>
        <v>0</v>
      </c>
      <c r="AS307" s="76">
        <f t="shared" si="149"/>
        <v>0</v>
      </c>
      <c r="AT307" s="76">
        <f t="shared" si="149"/>
        <v>0</v>
      </c>
      <c r="AU307" s="76">
        <f t="shared" si="149"/>
        <v>0</v>
      </c>
      <c r="AV307" s="76">
        <f t="shared" si="149"/>
        <v>0</v>
      </c>
      <c r="AW307" s="76">
        <f t="shared" si="145"/>
        <v>0</v>
      </c>
      <c r="AX307" s="76">
        <f t="shared" si="145"/>
        <v>0</v>
      </c>
      <c r="AY307" s="76">
        <f t="shared" si="145"/>
        <v>0</v>
      </c>
      <c r="AZ307" s="76">
        <f t="shared" si="145"/>
        <v>0</v>
      </c>
      <c r="BA307" s="76">
        <f t="shared" si="145"/>
        <v>0</v>
      </c>
      <c r="BB307" s="76">
        <f t="shared" si="145"/>
        <v>1.6263449669583624E-2</v>
      </c>
    </row>
    <row r="308" spans="1:54">
      <c r="A308" s="102">
        <f t="shared" si="127"/>
        <v>43087</v>
      </c>
      <c r="B308" s="106">
        <f t="shared" si="148"/>
        <v>3.6254644637932509</v>
      </c>
      <c r="C308" s="76">
        <f t="shared" si="135"/>
        <v>0</v>
      </c>
      <c r="D308" s="76">
        <f t="shared" si="147"/>
        <v>0</v>
      </c>
      <c r="E308" s="76">
        <f t="shared" si="147"/>
        <v>0</v>
      </c>
      <c r="F308" s="76">
        <f t="shared" si="137"/>
        <v>0</v>
      </c>
      <c r="G308" s="76">
        <f t="shared" si="147"/>
        <v>0</v>
      </c>
      <c r="H308" s="76">
        <f t="shared" si="147"/>
        <v>6.5053798678334496E-2</v>
      </c>
      <c r="I308" s="76">
        <f t="shared" si="147"/>
        <v>0</v>
      </c>
      <c r="J308" s="76">
        <f t="shared" si="147"/>
        <v>0.65053798678334496</v>
      </c>
      <c r="K308" s="76">
        <f t="shared" si="147"/>
        <v>5.692207384354269E-4</v>
      </c>
      <c r="L308" s="76">
        <f t="shared" si="147"/>
        <v>0</v>
      </c>
      <c r="M308" s="76">
        <f t="shared" si="147"/>
        <v>4.0105666885193215E-2</v>
      </c>
      <c r="N308" s="76">
        <f t="shared" si="143"/>
        <v>0.14637104702625262</v>
      </c>
      <c r="O308" s="76">
        <f t="shared" si="143"/>
        <v>0.21142484570458711</v>
      </c>
      <c r="P308" s="76">
        <f t="shared" si="143"/>
        <v>0.16263449669583624</v>
      </c>
      <c r="Q308" s="76">
        <f t="shared" si="144"/>
        <v>0</v>
      </c>
      <c r="R308" s="76">
        <f t="shared" si="147"/>
        <v>4.8790349008750863E-3</v>
      </c>
      <c r="S308" s="76">
        <f t="shared" si="147"/>
        <v>8.131724834791812E-2</v>
      </c>
      <c r="T308" s="76">
        <f t="shared" si="147"/>
        <v>1.0571242285229357E-2</v>
      </c>
      <c r="U308" s="76">
        <f t="shared" si="147"/>
        <v>0</v>
      </c>
      <c r="V308" s="76">
        <f t="shared" si="147"/>
        <v>0.21451490114180799</v>
      </c>
      <c r="W308" s="76">
        <f t="shared" si="138"/>
        <v>5.8548418810501046E-2</v>
      </c>
      <c r="X308" s="76">
        <f t="shared" si="147"/>
        <v>0</v>
      </c>
      <c r="Y308" s="76">
        <f t="shared" si="147"/>
        <v>0.10164656043489766</v>
      </c>
      <c r="Z308" s="76">
        <f t="shared" si="147"/>
        <v>0</v>
      </c>
      <c r="AA308" s="76">
        <f t="shared" si="147"/>
        <v>0.26997326451508818</v>
      </c>
      <c r="AB308" s="76">
        <f t="shared" si="147"/>
        <v>0</v>
      </c>
      <c r="AC308" s="76">
        <f t="shared" si="147"/>
        <v>0.18377698126629496</v>
      </c>
      <c r="AD308" s="76">
        <f t="shared" si="139"/>
        <v>0</v>
      </c>
      <c r="AE308" s="76">
        <f t="shared" si="147"/>
        <v>1.6263449669583624E-2</v>
      </c>
      <c r="AF308" s="76">
        <f t="shared" si="147"/>
        <v>0</v>
      </c>
      <c r="AG308" s="76">
        <f t="shared" si="149"/>
        <v>0</v>
      </c>
      <c r="AH308" s="76">
        <f t="shared" si="149"/>
        <v>0</v>
      </c>
      <c r="AI308" s="76">
        <f t="shared" si="149"/>
        <v>8.6196283248793221E-3</v>
      </c>
      <c r="AJ308" s="698">
        <f t="shared" si="149"/>
        <v>0</v>
      </c>
      <c r="AK308" s="76">
        <f t="shared" si="149"/>
        <v>0</v>
      </c>
      <c r="AL308" s="76">
        <f t="shared" si="149"/>
        <v>0</v>
      </c>
      <c r="AM308" s="76">
        <f t="shared" si="149"/>
        <v>0</v>
      </c>
      <c r="AN308" s="76">
        <f t="shared" si="149"/>
        <v>1.3823932219146082</v>
      </c>
      <c r="AO308" s="76">
        <f t="shared" si="149"/>
        <v>0</v>
      </c>
      <c r="AP308" s="76">
        <f t="shared" si="149"/>
        <v>0</v>
      </c>
      <c r="AQ308" s="698">
        <f t="shared" si="149"/>
        <v>0</v>
      </c>
      <c r="AR308" s="76">
        <f t="shared" si="149"/>
        <v>0</v>
      </c>
      <c r="AS308" s="76">
        <f t="shared" si="149"/>
        <v>0</v>
      </c>
      <c r="AT308" s="76">
        <f t="shared" si="149"/>
        <v>0</v>
      </c>
      <c r="AU308" s="76">
        <f t="shared" si="149"/>
        <v>0</v>
      </c>
      <c r="AV308" s="76">
        <f t="shared" si="149"/>
        <v>0</v>
      </c>
      <c r="AW308" s="76">
        <f t="shared" si="145"/>
        <v>0</v>
      </c>
      <c r="AX308" s="76">
        <f t="shared" si="145"/>
        <v>0</v>
      </c>
      <c r="AY308" s="76">
        <f t="shared" si="145"/>
        <v>0</v>
      </c>
      <c r="AZ308" s="76">
        <f t="shared" si="145"/>
        <v>0</v>
      </c>
      <c r="BA308" s="76">
        <f t="shared" si="145"/>
        <v>0</v>
      </c>
      <c r="BB308" s="76">
        <f t="shared" si="145"/>
        <v>1.6263449669583624E-2</v>
      </c>
    </row>
    <row r="309" spans="1:54">
      <c r="A309" s="102">
        <f t="shared" si="127"/>
        <v>43088</v>
      </c>
      <c r="B309" s="106">
        <f t="shared" si="148"/>
        <v>3.6254644637932509</v>
      </c>
      <c r="C309" s="76">
        <f t="shared" si="135"/>
        <v>0</v>
      </c>
      <c r="D309" s="76">
        <f t="shared" si="147"/>
        <v>0</v>
      </c>
      <c r="E309" s="76">
        <f t="shared" si="147"/>
        <v>0</v>
      </c>
      <c r="F309" s="76">
        <f t="shared" si="137"/>
        <v>0</v>
      </c>
      <c r="G309" s="76">
        <f t="shared" si="147"/>
        <v>0</v>
      </c>
      <c r="H309" s="76">
        <f t="shared" si="147"/>
        <v>6.5053798678334496E-2</v>
      </c>
      <c r="I309" s="76">
        <f t="shared" si="147"/>
        <v>0</v>
      </c>
      <c r="J309" s="76">
        <f t="shared" si="147"/>
        <v>0.65053798678334496</v>
      </c>
      <c r="K309" s="76">
        <f t="shared" si="147"/>
        <v>5.692207384354269E-4</v>
      </c>
      <c r="L309" s="76">
        <f t="shared" si="147"/>
        <v>0</v>
      </c>
      <c r="M309" s="76">
        <f t="shared" si="147"/>
        <v>4.0105666885193215E-2</v>
      </c>
      <c r="N309" s="76">
        <f t="shared" si="143"/>
        <v>0.14637104702625262</v>
      </c>
      <c r="O309" s="76">
        <f t="shared" si="143"/>
        <v>0.21142484570458711</v>
      </c>
      <c r="P309" s="76">
        <f t="shared" si="143"/>
        <v>0.16263449669583624</v>
      </c>
      <c r="Q309" s="76">
        <f t="shared" si="144"/>
        <v>0</v>
      </c>
      <c r="R309" s="76">
        <f t="shared" si="147"/>
        <v>4.8790349008750863E-3</v>
      </c>
      <c r="S309" s="76">
        <f t="shared" si="147"/>
        <v>8.131724834791812E-2</v>
      </c>
      <c r="T309" s="76">
        <f t="shared" si="147"/>
        <v>1.0571242285229357E-2</v>
      </c>
      <c r="U309" s="76">
        <f t="shared" si="147"/>
        <v>0</v>
      </c>
      <c r="V309" s="76">
        <f t="shared" si="147"/>
        <v>0.21451490114180799</v>
      </c>
      <c r="W309" s="76">
        <f t="shared" si="138"/>
        <v>5.8548418810501046E-2</v>
      </c>
      <c r="X309" s="76">
        <f t="shared" si="147"/>
        <v>0</v>
      </c>
      <c r="Y309" s="76">
        <f t="shared" si="147"/>
        <v>0.10164656043489766</v>
      </c>
      <c r="Z309" s="76">
        <f t="shared" si="147"/>
        <v>0</v>
      </c>
      <c r="AA309" s="76">
        <f t="shared" si="147"/>
        <v>0.26997326451508818</v>
      </c>
      <c r="AB309" s="76">
        <f t="shared" si="147"/>
        <v>0</v>
      </c>
      <c r="AC309" s="76">
        <f t="shared" si="147"/>
        <v>0.18377698126629496</v>
      </c>
      <c r="AD309" s="76">
        <f t="shared" si="139"/>
        <v>0</v>
      </c>
      <c r="AE309" s="76">
        <f t="shared" si="147"/>
        <v>1.6263449669583624E-2</v>
      </c>
      <c r="AF309" s="76">
        <f t="shared" si="147"/>
        <v>0</v>
      </c>
      <c r="AG309" s="76">
        <f t="shared" si="149"/>
        <v>0</v>
      </c>
      <c r="AH309" s="76">
        <f t="shared" si="149"/>
        <v>0</v>
      </c>
      <c r="AI309" s="76">
        <f t="shared" si="149"/>
        <v>8.6196283248793221E-3</v>
      </c>
      <c r="AJ309" s="698">
        <f t="shared" si="149"/>
        <v>0</v>
      </c>
      <c r="AK309" s="76">
        <f t="shared" si="149"/>
        <v>0</v>
      </c>
      <c r="AL309" s="76">
        <f t="shared" si="149"/>
        <v>0</v>
      </c>
      <c r="AM309" s="76">
        <f t="shared" si="149"/>
        <v>0</v>
      </c>
      <c r="AN309" s="76">
        <f t="shared" si="149"/>
        <v>1.3823932219146082</v>
      </c>
      <c r="AO309" s="76">
        <f t="shared" si="149"/>
        <v>0</v>
      </c>
      <c r="AP309" s="76">
        <f t="shared" si="149"/>
        <v>0</v>
      </c>
      <c r="AQ309" s="698">
        <f t="shared" si="149"/>
        <v>0</v>
      </c>
      <c r="AR309" s="76">
        <f t="shared" si="149"/>
        <v>0</v>
      </c>
      <c r="AS309" s="76">
        <f t="shared" si="149"/>
        <v>0</v>
      </c>
      <c r="AT309" s="76">
        <f t="shared" si="149"/>
        <v>0</v>
      </c>
      <c r="AU309" s="76">
        <f t="shared" si="149"/>
        <v>0</v>
      </c>
      <c r="AV309" s="76">
        <f t="shared" si="149"/>
        <v>0</v>
      </c>
      <c r="AW309" s="76">
        <f t="shared" si="145"/>
        <v>0</v>
      </c>
      <c r="AX309" s="76">
        <f t="shared" si="145"/>
        <v>0</v>
      </c>
      <c r="AY309" s="76">
        <f t="shared" si="145"/>
        <v>0</v>
      </c>
      <c r="AZ309" s="76">
        <f t="shared" si="145"/>
        <v>0</v>
      </c>
      <c r="BA309" s="76">
        <f t="shared" si="145"/>
        <v>0</v>
      </c>
      <c r="BB309" s="76">
        <f t="shared" si="145"/>
        <v>1.6263449669583624E-2</v>
      </c>
    </row>
    <row r="310" spans="1:54">
      <c r="A310" s="102">
        <f t="shared" si="127"/>
        <v>43089</v>
      </c>
      <c r="B310" s="106">
        <f t="shared" si="148"/>
        <v>3.6254644637932509</v>
      </c>
      <c r="C310" s="76">
        <f t="shared" si="135"/>
        <v>0</v>
      </c>
      <c r="D310" s="76">
        <f t="shared" si="147"/>
        <v>0</v>
      </c>
      <c r="E310" s="76">
        <f t="shared" si="147"/>
        <v>0</v>
      </c>
      <c r="F310" s="76">
        <f t="shared" si="137"/>
        <v>0</v>
      </c>
      <c r="G310" s="76">
        <f t="shared" si="147"/>
        <v>0</v>
      </c>
      <c r="H310" s="76">
        <f t="shared" si="147"/>
        <v>6.5053798678334496E-2</v>
      </c>
      <c r="I310" s="76">
        <f t="shared" si="147"/>
        <v>0</v>
      </c>
      <c r="J310" s="76">
        <f t="shared" si="147"/>
        <v>0.65053798678334496</v>
      </c>
      <c r="K310" s="76">
        <f t="shared" si="147"/>
        <v>5.692207384354269E-4</v>
      </c>
      <c r="L310" s="76">
        <f t="shared" si="147"/>
        <v>0</v>
      </c>
      <c r="M310" s="76">
        <f t="shared" si="147"/>
        <v>4.0105666885193215E-2</v>
      </c>
      <c r="N310" s="76">
        <f t="shared" si="143"/>
        <v>0.14637104702625262</v>
      </c>
      <c r="O310" s="76">
        <f t="shared" si="143"/>
        <v>0.21142484570458711</v>
      </c>
      <c r="P310" s="76">
        <f t="shared" si="143"/>
        <v>0.16263449669583624</v>
      </c>
      <c r="Q310" s="76">
        <f t="shared" si="144"/>
        <v>0</v>
      </c>
      <c r="R310" s="76">
        <f t="shared" si="147"/>
        <v>4.8790349008750863E-3</v>
      </c>
      <c r="S310" s="76">
        <f t="shared" si="147"/>
        <v>8.131724834791812E-2</v>
      </c>
      <c r="T310" s="76">
        <f t="shared" si="147"/>
        <v>1.0571242285229357E-2</v>
      </c>
      <c r="U310" s="76">
        <f t="shared" si="147"/>
        <v>0</v>
      </c>
      <c r="V310" s="76">
        <f t="shared" si="147"/>
        <v>0.21451490114180799</v>
      </c>
      <c r="W310" s="76">
        <f t="shared" si="138"/>
        <v>5.8548418810501046E-2</v>
      </c>
      <c r="X310" s="76">
        <f t="shared" si="147"/>
        <v>0</v>
      </c>
      <c r="Y310" s="76">
        <f t="shared" si="147"/>
        <v>0.10164656043489766</v>
      </c>
      <c r="Z310" s="76">
        <f t="shared" si="147"/>
        <v>0</v>
      </c>
      <c r="AA310" s="76">
        <f t="shared" si="147"/>
        <v>0.26997326451508818</v>
      </c>
      <c r="AB310" s="76">
        <f t="shared" si="147"/>
        <v>0</v>
      </c>
      <c r="AC310" s="76">
        <f t="shared" si="147"/>
        <v>0.18377698126629496</v>
      </c>
      <c r="AD310" s="76">
        <f t="shared" si="139"/>
        <v>0</v>
      </c>
      <c r="AE310" s="76">
        <f t="shared" si="147"/>
        <v>1.6263449669583624E-2</v>
      </c>
      <c r="AF310" s="76">
        <f t="shared" si="147"/>
        <v>0</v>
      </c>
      <c r="AG310" s="76">
        <f t="shared" si="149"/>
        <v>0</v>
      </c>
      <c r="AH310" s="76">
        <f t="shared" si="149"/>
        <v>0</v>
      </c>
      <c r="AI310" s="76">
        <f t="shared" si="149"/>
        <v>8.6196283248793221E-3</v>
      </c>
      <c r="AJ310" s="698">
        <f t="shared" si="149"/>
        <v>0</v>
      </c>
      <c r="AK310" s="76">
        <f t="shared" si="149"/>
        <v>0</v>
      </c>
      <c r="AL310" s="76">
        <f t="shared" si="149"/>
        <v>0</v>
      </c>
      <c r="AM310" s="76">
        <f t="shared" si="149"/>
        <v>0</v>
      </c>
      <c r="AN310" s="76">
        <f t="shared" si="149"/>
        <v>1.3823932219146082</v>
      </c>
      <c r="AO310" s="76">
        <f t="shared" si="149"/>
        <v>0</v>
      </c>
      <c r="AP310" s="76">
        <f t="shared" si="149"/>
        <v>0</v>
      </c>
      <c r="AQ310" s="698">
        <f t="shared" si="149"/>
        <v>0</v>
      </c>
      <c r="AR310" s="76">
        <f t="shared" si="149"/>
        <v>0</v>
      </c>
      <c r="AS310" s="76">
        <f t="shared" si="149"/>
        <v>0</v>
      </c>
      <c r="AT310" s="76">
        <f t="shared" si="149"/>
        <v>0</v>
      </c>
      <c r="AU310" s="76">
        <f t="shared" si="149"/>
        <v>0</v>
      </c>
      <c r="AV310" s="76">
        <f t="shared" si="149"/>
        <v>0</v>
      </c>
      <c r="AW310" s="76">
        <f t="shared" si="145"/>
        <v>0</v>
      </c>
      <c r="AX310" s="76">
        <f t="shared" si="145"/>
        <v>0</v>
      </c>
      <c r="AY310" s="76">
        <f t="shared" si="145"/>
        <v>0</v>
      </c>
      <c r="AZ310" s="76">
        <f t="shared" si="145"/>
        <v>0</v>
      </c>
      <c r="BA310" s="76">
        <f t="shared" si="145"/>
        <v>0</v>
      </c>
      <c r="BB310" s="76">
        <f t="shared" si="145"/>
        <v>1.6263449669583624E-2</v>
      </c>
    </row>
    <row r="311" spans="1:54">
      <c r="A311" s="102">
        <f t="shared" si="127"/>
        <v>43090</v>
      </c>
      <c r="B311" s="106">
        <f t="shared" si="148"/>
        <v>3.6254644637932509</v>
      </c>
      <c r="C311" s="76">
        <f t="shared" si="135"/>
        <v>0</v>
      </c>
      <c r="D311" s="76">
        <f t="shared" si="147"/>
        <v>0</v>
      </c>
      <c r="E311" s="76">
        <f t="shared" si="147"/>
        <v>0</v>
      </c>
      <c r="F311" s="76">
        <f t="shared" si="137"/>
        <v>0</v>
      </c>
      <c r="G311" s="76">
        <f t="shared" si="147"/>
        <v>0</v>
      </c>
      <c r="H311" s="76">
        <f t="shared" si="147"/>
        <v>6.5053798678334496E-2</v>
      </c>
      <c r="I311" s="76">
        <f t="shared" si="147"/>
        <v>0</v>
      </c>
      <c r="J311" s="76">
        <f t="shared" si="147"/>
        <v>0.65053798678334496</v>
      </c>
      <c r="K311" s="76">
        <f t="shared" si="147"/>
        <v>5.692207384354269E-4</v>
      </c>
      <c r="L311" s="76">
        <f t="shared" si="147"/>
        <v>0</v>
      </c>
      <c r="M311" s="76">
        <f t="shared" si="147"/>
        <v>4.0105666885193215E-2</v>
      </c>
      <c r="N311" s="76">
        <f t="shared" si="143"/>
        <v>0.14637104702625262</v>
      </c>
      <c r="O311" s="76">
        <f t="shared" si="143"/>
        <v>0.21142484570458711</v>
      </c>
      <c r="P311" s="76">
        <f t="shared" si="143"/>
        <v>0.16263449669583624</v>
      </c>
      <c r="Q311" s="76">
        <f t="shared" si="144"/>
        <v>0</v>
      </c>
      <c r="R311" s="76">
        <f t="shared" si="147"/>
        <v>4.8790349008750863E-3</v>
      </c>
      <c r="S311" s="76">
        <f t="shared" si="147"/>
        <v>8.131724834791812E-2</v>
      </c>
      <c r="T311" s="76">
        <f t="shared" si="147"/>
        <v>1.0571242285229357E-2</v>
      </c>
      <c r="U311" s="76">
        <f t="shared" si="147"/>
        <v>0</v>
      </c>
      <c r="V311" s="76">
        <f t="shared" si="147"/>
        <v>0.21451490114180799</v>
      </c>
      <c r="W311" s="76">
        <f t="shared" si="138"/>
        <v>5.8548418810501046E-2</v>
      </c>
      <c r="X311" s="76">
        <f t="shared" si="147"/>
        <v>0</v>
      </c>
      <c r="Y311" s="76">
        <f t="shared" si="147"/>
        <v>0.10164656043489766</v>
      </c>
      <c r="Z311" s="76">
        <f t="shared" si="147"/>
        <v>0</v>
      </c>
      <c r="AA311" s="76">
        <f t="shared" si="147"/>
        <v>0.26997326451508818</v>
      </c>
      <c r="AB311" s="76">
        <f t="shared" si="147"/>
        <v>0</v>
      </c>
      <c r="AC311" s="76">
        <f t="shared" si="147"/>
        <v>0.18377698126629496</v>
      </c>
      <c r="AD311" s="76">
        <f t="shared" si="139"/>
        <v>0</v>
      </c>
      <c r="AE311" s="76">
        <f t="shared" si="147"/>
        <v>1.6263449669583624E-2</v>
      </c>
      <c r="AF311" s="76">
        <f t="shared" si="147"/>
        <v>0</v>
      </c>
      <c r="AG311" s="76">
        <f t="shared" si="149"/>
        <v>0</v>
      </c>
      <c r="AH311" s="76">
        <f t="shared" si="149"/>
        <v>0</v>
      </c>
      <c r="AI311" s="76">
        <f t="shared" si="149"/>
        <v>8.6196283248793221E-3</v>
      </c>
      <c r="AJ311" s="698">
        <f t="shared" si="149"/>
        <v>0</v>
      </c>
      <c r="AK311" s="76">
        <f t="shared" si="149"/>
        <v>0</v>
      </c>
      <c r="AL311" s="76">
        <f t="shared" si="149"/>
        <v>0</v>
      </c>
      <c r="AM311" s="76">
        <f t="shared" si="149"/>
        <v>0</v>
      </c>
      <c r="AN311" s="76">
        <f t="shared" si="149"/>
        <v>1.3823932219146082</v>
      </c>
      <c r="AO311" s="76">
        <f t="shared" si="149"/>
        <v>0</v>
      </c>
      <c r="AP311" s="76">
        <f t="shared" si="149"/>
        <v>0</v>
      </c>
      <c r="AQ311" s="698">
        <f t="shared" si="149"/>
        <v>0</v>
      </c>
      <c r="AR311" s="76">
        <f t="shared" si="149"/>
        <v>0</v>
      </c>
      <c r="AS311" s="76">
        <f t="shared" si="149"/>
        <v>0</v>
      </c>
      <c r="AT311" s="76">
        <f t="shared" si="149"/>
        <v>0</v>
      </c>
      <c r="AU311" s="76">
        <f t="shared" si="149"/>
        <v>0</v>
      </c>
      <c r="AV311" s="76">
        <f t="shared" si="149"/>
        <v>0</v>
      </c>
      <c r="AW311" s="76">
        <f t="shared" si="145"/>
        <v>0</v>
      </c>
      <c r="AX311" s="76">
        <f t="shared" si="145"/>
        <v>0</v>
      </c>
      <c r="AY311" s="76">
        <f t="shared" si="145"/>
        <v>0</v>
      </c>
      <c r="AZ311" s="76">
        <f t="shared" si="145"/>
        <v>0</v>
      </c>
      <c r="BA311" s="76">
        <f t="shared" si="145"/>
        <v>0</v>
      </c>
      <c r="BB311" s="76">
        <f t="shared" si="145"/>
        <v>1.6263449669583624E-2</v>
      </c>
    </row>
    <row r="312" spans="1:54">
      <c r="A312" s="102">
        <f t="shared" si="127"/>
        <v>43091</v>
      </c>
      <c r="B312" s="106">
        <f t="shared" si="148"/>
        <v>3.6254644637932509</v>
      </c>
      <c r="C312" s="76">
        <f t="shared" si="135"/>
        <v>0</v>
      </c>
      <c r="D312" s="76">
        <f t="shared" si="147"/>
        <v>0</v>
      </c>
      <c r="E312" s="76">
        <f t="shared" si="147"/>
        <v>0</v>
      </c>
      <c r="F312" s="76">
        <f t="shared" si="137"/>
        <v>0</v>
      </c>
      <c r="G312" s="76">
        <f t="shared" si="147"/>
        <v>0</v>
      </c>
      <c r="H312" s="76">
        <f t="shared" si="147"/>
        <v>6.5053798678334496E-2</v>
      </c>
      <c r="I312" s="76">
        <f t="shared" si="147"/>
        <v>0</v>
      </c>
      <c r="J312" s="76">
        <f t="shared" si="147"/>
        <v>0.65053798678334496</v>
      </c>
      <c r="K312" s="76">
        <f t="shared" si="147"/>
        <v>5.692207384354269E-4</v>
      </c>
      <c r="L312" s="76">
        <f t="shared" si="147"/>
        <v>0</v>
      </c>
      <c r="M312" s="76">
        <f t="shared" si="147"/>
        <v>4.0105666885193215E-2</v>
      </c>
      <c r="N312" s="76">
        <f t="shared" si="143"/>
        <v>0.14637104702625262</v>
      </c>
      <c r="O312" s="76">
        <f t="shared" si="143"/>
        <v>0.21142484570458711</v>
      </c>
      <c r="P312" s="76">
        <f t="shared" si="143"/>
        <v>0.16263449669583624</v>
      </c>
      <c r="Q312" s="76">
        <f t="shared" si="144"/>
        <v>0</v>
      </c>
      <c r="R312" s="76">
        <f t="shared" si="147"/>
        <v>4.8790349008750863E-3</v>
      </c>
      <c r="S312" s="76">
        <f t="shared" si="147"/>
        <v>8.131724834791812E-2</v>
      </c>
      <c r="T312" s="76">
        <f t="shared" si="147"/>
        <v>1.0571242285229357E-2</v>
      </c>
      <c r="U312" s="76">
        <f t="shared" si="147"/>
        <v>0</v>
      </c>
      <c r="V312" s="76">
        <f t="shared" si="147"/>
        <v>0.21451490114180799</v>
      </c>
      <c r="W312" s="76">
        <f t="shared" si="138"/>
        <v>5.8548418810501046E-2</v>
      </c>
      <c r="X312" s="76">
        <f t="shared" si="147"/>
        <v>0</v>
      </c>
      <c r="Y312" s="76">
        <f t="shared" si="147"/>
        <v>0.10164656043489766</v>
      </c>
      <c r="Z312" s="76">
        <f t="shared" si="147"/>
        <v>0</v>
      </c>
      <c r="AA312" s="76">
        <f t="shared" si="147"/>
        <v>0.26997326451508818</v>
      </c>
      <c r="AB312" s="76">
        <f t="shared" si="147"/>
        <v>0</v>
      </c>
      <c r="AC312" s="76">
        <f t="shared" si="147"/>
        <v>0.18377698126629496</v>
      </c>
      <c r="AD312" s="76">
        <f t="shared" si="139"/>
        <v>0</v>
      </c>
      <c r="AE312" s="76">
        <f t="shared" si="147"/>
        <v>1.6263449669583624E-2</v>
      </c>
      <c r="AF312" s="76">
        <f t="shared" si="147"/>
        <v>0</v>
      </c>
      <c r="AG312" s="76">
        <f t="shared" si="149"/>
        <v>0</v>
      </c>
      <c r="AH312" s="76">
        <f t="shared" si="149"/>
        <v>0</v>
      </c>
      <c r="AI312" s="76">
        <f t="shared" si="149"/>
        <v>8.6196283248793221E-3</v>
      </c>
      <c r="AJ312" s="698">
        <f t="shared" si="149"/>
        <v>0</v>
      </c>
      <c r="AK312" s="76">
        <f t="shared" si="149"/>
        <v>0</v>
      </c>
      <c r="AL312" s="76">
        <f t="shared" si="149"/>
        <v>0</v>
      </c>
      <c r="AM312" s="76">
        <f t="shared" si="149"/>
        <v>0</v>
      </c>
      <c r="AN312" s="76">
        <f t="shared" si="149"/>
        <v>1.3823932219146082</v>
      </c>
      <c r="AO312" s="76">
        <f t="shared" si="149"/>
        <v>0</v>
      </c>
      <c r="AP312" s="76">
        <f t="shared" si="149"/>
        <v>0</v>
      </c>
      <c r="AQ312" s="698">
        <f t="shared" si="149"/>
        <v>0</v>
      </c>
      <c r="AR312" s="76">
        <f t="shared" si="149"/>
        <v>0</v>
      </c>
      <c r="AS312" s="76">
        <f t="shared" si="149"/>
        <v>0</v>
      </c>
      <c r="AT312" s="76">
        <f t="shared" si="149"/>
        <v>0</v>
      </c>
      <c r="AU312" s="76">
        <f t="shared" si="149"/>
        <v>0</v>
      </c>
      <c r="AV312" s="76">
        <f t="shared" si="149"/>
        <v>0</v>
      </c>
      <c r="AW312" s="76">
        <f t="shared" si="145"/>
        <v>0</v>
      </c>
      <c r="AX312" s="76">
        <f t="shared" si="145"/>
        <v>0</v>
      </c>
      <c r="AY312" s="76">
        <f t="shared" si="145"/>
        <v>0</v>
      </c>
      <c r="AZ312" s="76">
        <f t="shared" si="145"/>
        <v>0</v>
      </c>
      <c r="BA312" s="76">
        <f t="shared" si="145"/>
        <v>0</v>
      </c>
      <c r="BB312" s="76">
        <f t="shared" si="145"/>
        <v>1.6263449669583624E-2</v>
      </c>
    </row>
    <row r="313" spans="1:54">
      <c r="A313" s="102">
        <f t="shared" si="127"/>
        <v>43092</v>
      </c>
      <c r="B313" s="106">
        <f t="shared" si="148"/>
        <v>3.6254644637932509</v>
      </c>
      <c r="C313" s="76">
        <f t="shared" si="135"/>
        <v>0</v>
      </c>
      <c r="D313" s="76">
        <f t="shared" si="147"/>
        <v>0</v>
      </c>
      <c r="E313" s="76">
        <f t="shared" si="147"/>
        <v>0</v>
      </c>
      <c r="F313" s="76">
        <f t="shared" si="137"/>
        <v>0</v>
      </c>
      <c r="G313" s="76">
        <f t="shared" si="147"/>
        <v>0</v>
      </c>
      <c r="H313" s="76">
        <f t="shared" si="147"/>
        <v>6.5053798678334496E-2</v>
      </c>
      <c r="I313" s="76">
        <f t="shared" si="147"/>
        <v>0</v>
      </c>
      <c r="J313" s="76">
        <f t="shared" si="147"/>
        <v>0.65053798678334496</v>
      </c>
      <c r="K313" s="76">
        <f t="shared" si="147"/>
        <v>5.692207384354269E-4</v>
      </c>
      <c r="L313" s="76">
        <f t="shared" si="147"/>
        <v>0</v>
      </c>
      <c r="M313" s="76">
        <f t="shared" si="147"/>
        <v>4.0105666885193215E-2</v>
      </c>
      <c r="N313" s="76">
        <f t="shared" si="143"/>
        <v>0.14637104702625262</v>
      </c>
      <c r="O313" s="76">
        <f t="shared" si="143"/>
        <v>0.21142484570458711</v>
      </c>
      <c r="P313" s="76">
        <f t="shared" si="143"/>
        <v>0.16263449669583624</v>
      </c>
      <c r="Q313" s="76">
        <f t="shared" si="144"/>
        <v>0</v>
      </c>
      <c r="R313" s="76">
        <f t="shared" si="147"/>
        <v>4.8790349008750863E-3</v>
      </c>
      <c r="S313" s="76">
        <f t="shared" si="147"/>
        <v>8.131724834791812E-2</v>
      </c>
      <c r="T313" s="76">
        <f t="shared" si="147"/>
        <v>1.0571242285229357E-2</v>
      </c>
      <c r="U313" s="76">
        <f t="shared" si="147"/>
        <v>0</v>
      </c>
      <c r="V313" s="76">
        <f t="shared" si="147"/>
        <v>0.21451490114180799</v>
      </c>
      <c r="W313" s="76">
        <f t="shared" si="138"/>
        <v>5.8548418810501046E-2</v>
      </c>
      <c r="X313" s="76">
        <f t="shared" si="147"/>
        <v>0</v>
      </c>
      <c r="Y313" s="76">
        <f t="shared" si="147"/>
        <v>0.10164656043489766</v>
      </c>
      <c r="Z313" s="76">
        <f t="shared" si="147"/>
        <v>0</v>
      </c>
      <c r="AA313" s="76">
        <f t="shared" si="147"/>
        <v>0.26997326451508818</v>
      </c>
      <c r="AB313" s="76">
        <f t="shared" si="147"/>
        <v>0</v>
      </c>
      <c r="AC313" s="76">
        <f t="shared" si="147"/>
        <v>0.18377698126629496</v>
      </c>
      <c r="AD313" s="76">
        <f t="shared" si="139"/>
        <v>0</v>
      </c>
      <c r="AE313" s="76">
        <f t="shared" si="147"/>
        <v>1.6263449669583624E-2</v>
      </c>
      <c r="AF313" s="76">
        <f t="shared" si="147"/>
        <v>0</v>
      </c>
      <c r="AG313" s="76">
        <f t="shared" si="149"/>
        <v>0</v>
      </c>
      <c r="AH313" s="76">
        <f t="shared" si="149"/>
        <v>0</v>
      </c>
      <c r="AI313" s="76">
        <f t="shared" si="149"/>
        <v>8.6196283248793221E-3</v>
      </c>
      <c r="AJ313" s="698">
        <f t="shared" si="149"/>
        <v>0</v>
      </c>
      <c r="AK313" s="76">
        <f t="shared" si="149"/>
        <v>0</v>
      </c>
      <c r="AL313" s="76">
        <f t="shared" si="149"/>
        <v>0</v>
      </c>
      <c r="AM313" s="76">
        <f t="shared" si="149"/>
        <v>0</v>
      </c>
      <c r="AN313" s="76">
        <f t="shared" si="149"/>
        <v>1.3823932219146082</v>
      </c>
      <c r="AO313" s="76">
        <f t="shared" si="149"/>
        <v>0</v>
      </c>
      <c r="AP313" s="76">
        <f t="shared" si="149"/>
        <v>0</v>
      </c>
      <c r="AQ313" s="698">
        <f t="shared" si="149"/>
        <v>0</v>
      </c>
      <c r="AR313" s="76">
        <f t="shared" si="149"/>
        <v>0</v>
      </c>
      <c r="AS313" s="76">
        <f t="shared" si="149"/>
        <v>0</v>
      </c>
      <c r="AT313" s="76">
        <f t="shared" si="149"/>
        <v>0</v>
      </c>
      <c r="AU313" s="76">
        <f t="shared" si="149"/>
        <v>0</v>
      </c>
      <c r="AV313" s="76">
        <f t="shared" si="149"/>
        <v>0</v>
      </c>
      <c r="AW313" s="76">
        <f t="shared" si="145"/>
        <v>0</v>
      </c>
      <c r="AX313" s="76">
        <f t="shared" si="145"/>
        <v>0</v>
      </c>
      <c r="AY313" s="76">
        <f t="shared" si="145"/>
        <v>0</v>
      </c>
      <c r="AZ313" s="76">
        <f t="shared" si="145"/>
        <v>0</v>
      </c>
      <c r="BA313" s="76">
        <f t="shared" si="145"/>
        <v>0</v>
      </c>
      <c r="BB313" s="76">
        <f t="shared" si="145"/>
        <v>1.6263449669583624E-2</v>
      </c>
    </row>
    <row r="314" spans="1:54">
      <c r="A314" s="102">
        <f t="shared" si="127"/>
        <v>43093</v>
      </c>
      <c r="B314" s="106">
        <f t="shared" si="148"/>
        <v>3.6254644637932509</v>
      </c>
      <c r="C314" s="76">
        <f t="shared" si="135"/>
        <v>0</v>
      </c>
      <c r="D314" s="76">
        <f t="shared" si="147"/>
        <v>0</v>
      </c>
      <c r="E314" s="76">
        <f t="shared" si="147"/>
        <v>0</v>
      </c>
      <c r="F314" s="76">
        <f t="shared" si="137"/>
        <v>0</v>
      </c>
      <c r="G314" s="76">
        <f t="shared" si="147"/>
        <v>0</v>
      </c>
      <c r="H314" s="76">
        <f t="shared" si="147"/>
        <v>6.5053798678334496E-2</v>
      </c>
      <c r="I314" s="76">
        <f t="shared" si="147"/>
        <v>0</v>
      </c>
      <c r="J314" s="76">
        <f t="shared" si="147"/>
        <v>0.65053798678334496</v>
      </c>
      <c r="K314" s="76">
        <f t="shared" si="147"/>
        <v>5.692207384354269E-4</v>
      </c>
      <c r="L314" s="76">
        <f t="shared" si="147"/>
        <v>0</v>
      </c>
      <c r="M314" s="76">
        <f t="shared" si="147"/>
        <v>4.0105666885193215E-2</v>
      </c>
      <c r="N314" s="76">
        <f t="shared" si="143"/>
        <v>0.14637104702625262</v>
      </c>
      <c r="O314" s="76">
        <f t="shared" si="143"/>
        <v>0.21142484570458711</v>
      </c>
      <c r="P314" s="76">
        <f t="shared" si="143"/>
        <v>0.16263449669583624</v>
      </c>
      <c r="Q314" s="76">
        <f t="shared" si="144"/>
        <v>0</v>
      </c>
      <c r="R314" s="76">
        <f t="shared" si="147"/>
        <v>4.8790349008750863E-3</v>
      </c>
      <c r="S314" s="76">
        <f t="shared" si="147"/>
        <v>8.131724834791812E-2</v>
      </c>
      <c r="T314" s="76">
        <f t="shared" si="147"/>
        <v>1.0571242285229357E-2</v>
      </c>
      <c r="U314" s="76">
        <f t="shared" si="147"/>
        <v>0</v>
      </c>
      <c r="V314" s="76">
        <f t="shared" si="147"/>
        <v>0.21451490114180799</v>
      </c>
      <c r="W314" s="76">
        <f t="shared" si="138"/>
        <v>5.8548418810501046E-2</v>
      </c>
      <c r="X314" s="76">
        <f t="shared" si="147"/>
        <v>0</v>
      </c>
      <c r="Y314" s="76">
        <f t="shared" si="147"/>
        <v>0.10164656043489766</v>
      </c>
      <c r="Z314" s="76">
        <f t="shared" si="147"/>
        <v>0</v>
      </c>
      <c r="AA314" s="76">
        <f t="shared" si="147"/>
        <v>0.26997326451508818</v>
      </c>
      <c r="AB314" s="76">
        <f t="shared" ref="AB314" si="150">AB$32/1.98347/31</f>
        <v>0</v>
      </c>
      <c r="AC314" s="76">
        <f t="shared" ref="D314:AG321" si="151">AC$32/1.98347/31</f>
        <v>0.18377698126629496</v>
      </c>
      <c r="AD314" s="76">
        <f t="shared" si="139"/>
        <v>0</v>
      </c>
      <c r="AE314" s="76">
        <f t="shared" si="151"/>
        <v>1.6263449669583624E-2</v>
      </c>
      <c r="AF314" s="76">
        <f t="shared" si="151"/>
        <v>0</v>
      </c>
      <c r="AG314" s="76">
        <f t="shared" si="151"/>
        <v>0</v>
      </c>
      <c r="AH314" s="76">
        <f t="shared" si="149"/>
        <v>0</v>
      </c>
      <c r="AI314" s="76">
        <f t="shared" si="149"/>
        <v>8.6196283248793221E-3</v>
      </c>
      <c r="AJ314" s="698">
        <f t="shared" si="149"/>
        <v>0</v>
      </c>
      <c r="AK314" s="76">
        <f t="shared" si="149"/>
        <v>0</v>
      </c>
      <c r="AL314" s="76">
        <f t="shared" si="149"/>
        <v>0</v>
      </c>
      <c r="AM314" s="76">
        <f t="shared" si="149"/>
        <v>0</v>
      </c>
      <c r="AN314" s="76">
        <f t="shared" si="149"/>
        <v>1.3823932219146082</v>
      </c>
      <c r="AO314" s="76">
        <f t="shared" si="149"/>
        <v>0</v>
      </c>
      <c r="AP314" s="76">
        <f t="shared" si="149"/>
        <v>0</v>
      </c>
      <c r="AQ314" s="698">
        <f t="shared" si="149"/>
        <v>0</v>
      </c>
      <c r="AR314" s="76">
        <f t="shared" si="149"/>
        <v>0</v>
      </c>
      <c r="AS314" s="76">
        <f t="shared" si="149"/>
        <v>0</v>
      </c>
      <c r="AT314" s="76">
        <f t="shared" si="149"/>
        <v>0</v>
      </c>
      <c r="AU314" s="76">
        <f t="shared" si="149"/>
        <v>0</v>
      </c>
      <c r="AV314" s="76">
        <f t="shared" si="149"/>
        <v>0</v>
      </c>
      <c r="AW314" s="76">
        <f t="shared" si="145"/>
        <v>0</v>
      </c>
      <c r="AX314" s="76">
        <f t="shared" si="145"/>
        <v>0</v>
      </c>
      <c r="AY314" s="76">
        <f t="shared" si="145"/>
        <v>0</v>
      </c>
      <c r="AZ314" s="76">
        <f t="shared" si="145"/>
        <v>0</v>
      </c>
      <c r="BA314" s="76">
        <f t="shared" si="145"/>
        <v>0</v>
      </c>
      <c r="BB314" s="76">
        <f t="shared" si="145"/>
        <v>1.6263449669583624E-2</v>
      </c>
    </row>
    <row r="315" spans="1:54">
      <c r="A315" s="102">
        <f t="shared" si="127"/>
        <v>43094</v>
      </c>
      <c r="B315" s="106">
        <f t="shared" si="148"/>
        <v>3.6254644637932509</v>
      </c>
      <c r="C315" s="76">
        <f t="shared" si="135"/>
        <v>0</v>
      </c>
      <c r="D315" s="76">
        <f t="shared" si="151"/>
        <v>0</v>
      </c>
      <c r="E315" s="76">
        <f t="shared" si="151"/>
        <v>0</v>
      </c>
      <c r="F315" s="76">
        <f t="shared" si="151"/>
        <v>0</v>
      </c>
      <c r="G315" s="76">
        <f t="shared" si="151"/>
        <v>0</v>
      </c>
      <c r="H315" s="76">
        <f t="shared" si="151"/>
        <v>6.5053798678334496E-2</v>
      </c>
      <c r="I315" s="76">
        <f t="shared" si="151"/>
        <v>0</v>
      </c>
      <c r="J315" s="76">
        <f t="shared" si="151"/>
        <v>0.65053798678334496</v>
      </c>
      <c r="K315" s="76">
        <f t="shared" si="151"/>
        <v>5.692207384354269E-4</v>
      </c>
      <c r="L315" s="76">
        <f t="shared" si="151"/>
        <v>0</v>
      </c>
      <c r="M315" s="76">
        <f t="shared" si="151"/>
        <v>4.0105666885193215E-2</v>
      </c>
      <c r="N315" s="76">
        <f t="shared" si="151"/>
        <v>0.14637104702625262</v>
      </c>
      <c r="O315" s="76">
        <f t="shared" si="151"/>
        <v>0.21142484570458711</v>
      </c>
      <c r="P315" s="76">
        <f t="shared" si="151"/>
        <v>0.16263449669583624</v>
      </c>
      <c r="Q315" s="76">
        <f t="shared" si="151"/>
        <v>0</v>
      </c>
      <c r="R315" s="76">
        <f t="shared" si="151"/>
        <v>4.8790349008750863E-3</v>
      </c>
      <c r="S315" s="76">
        <f t="shared" si="151"/>
        <v>8.131724834791812E-2</v>
      </c>
      <c r="T315" s="76">
        <f t="shared" si="151"/>
        <v>1.0571242285229357E-2</v>
      </c>
      <c r="U315" s="76">
        <f t="shared" si="151"/>
        <v>0</v>
      </c>
      <c r="V315" s="76">
        <f t="shared" si="151"/>
        <v>0.21451490114180799</v>
      </c>
      <c r="W315" s="76">
        <f t="shared" si="151"/>
        <v>5.8548418810501046E-2</v>
      </c>
      <c r="X315" s="76">
        <f t="shared" si="151"/>
        <v>0</v>
      </c>
      <c r="Y315" s="76">
        <f t="shared" si="151"/>
        <v>0.10164656043489766</v>
      </c>
      <c r="Z315" s="76">
        <f t="shared" si="151"/>
        <v>0</v>
      </c>
      <c r="AA315" s="76">
        <f t="shared" si="151"/>
        <v>0.26997326451508818</v>
      </c>
      <c r="AB315" s="76">
        <f t="shared" si="151"/>
        <v>0</v>
      </c>
      <c r="AC315" s="76">
        <f t="shared" si="151"/>
        <v>0.18377698126629496</v>
      </c>
      <c r="AD315" s="76">
        <f t="shared" si="151"/>
        <v>0</v>
      </c>
      <c r="AE315" s="76">
        <f t="shared" si="151"/>
        <v>1.6263449669583624E-2</v>
      </c>
      <c r="AF315" s="76">
        <f t="shared" si="151"/>
        <v>0</v>
      </c>
      <c r="AG315" s="76">
        <f t="shared" si="149"/>
        <v>0</v>
      </c>
      <c r="AH315" s="76">
        <f t="shared" si="149"/>
        <v>0</v>
      </c>
      <c r="AI315" s="76">
        <f t="shared" si="149"/>
        <v>8.6196283248793221E-3</v>
      </c>
      <c r="AJ315" s="698">
        <f t="shared" si="149"/>
        <v>0</v>
      </c>
      <c r="AK315" s="76">
        <f t="shared" si="149"/>
        <v>0</v>
      </c>
      <c r="AL315" s="76">
        <f t="shared" si="149"/>
        <v>0</v>
      </c>
      <c r="AM315" s="76">
        <f t="shared" si="149"/>
        <v>0</v>
      </c>
      <c r="AN315" s="76">
        <f t="shared" si="149"/>
        <v>1.3823932219146082</v>
      </c>
      <c r="AO315" s="76">
        <f t="shared" si="149"/>
        <v>0</v>
      </c>
      <c r="AP315" s="76">
        <f t="shared" si="149"/>
        <v>0</v>
      </c>
      <c r="AQ315" s="698">
        <f t="shared" si="149"/>
        <v>0</v>
      </c>
      <c r="AR315" s="76">
        <f t="shared" si="149"/>
        <v>0</v>
      </c>
      <c r="AS315" s="76">
        <f t="shared" si="149"/>
        <v>0</v>
      </c>
      <c r="AT315" s="76">
        <f t="shared" si="149"/>
        <v>0</v>
      </c>
      <c r="AU315" s="76">
        <f t="shared" si="149"/>
        <v>0</v>
      </c>
      <c r="AV315" s="76">
        <f t="shared" si="149"/>
        <v>0</v>
      </c>
      <c r="AW315" s="76">
        <f t="shared" si="145"/>
        <v>0</v>
      </c>
      <c r="AX315" s="76">
        <f t="shared" si="145"/>
        <v>0</v>
      </c>
      <c r="AY315" s="76">
        <f t="shared" si="145"/>
        <v>0</v>
      </c>
      <c r="AZ315" s="76">
        <f t="shared" si="145"/>
        <v>0</v>
      </c>
      <c r="BA315" s="76">
        <f t="shared" si="145"/>
        <v>0</v>
      </c>
      <c r="BB315" s="76">
        <f t="shared" si="145"/>
        <v>1.6263449669583624E-2</v>
      </c>
    </row>
    <row r="316" spans="1:54">
      <c r="A316" s="102">
        <f t="shared" si="127"/>
        <v>43095</v>
      </c>
      <c r="B316" s="106">
        <f t="shared" si="148"/>
        <v>3.6254644637932509</v>
      </c>
      <c r="C316" s="76">
        <f t="shared" si="135"/>
        <v>0</v>
      </c>
      <c r="D316" s="76">
        <f t="shared" si="151"/>
        <v>0</v>
      </c>
      <c r="E316" s="76">
        <f t="shared" si="151"/>
        <v>0</v>
      </c>
      <c r="F316" s="76">
        <f t="shared" si="151"/>
        <v>0</v>
      </c>
      <c r="G316" s="76">
        <f t="shared" si="151"/>
        <v>0</v>
      </c>
      <c r="H316" s="76">
        <f t="shared" si="151"/>
        <v>6.5053798678334496E-2</v>
      </c>
      <c r="I316" s="76">
        <f t="shared" si="151"/>
        <v>0</v>
      </c>
      <c r="J316" s="76">
        <f t="shared" si="151"/>
        <v>0.65053798678334496</v>
      </c>
      <c r="K316" s="76">
        <f t="shared" si="151"/>
        <v>5.692207384354269E-4</v>
      </c>
      <c r="L316" s="76">
        <f t="shared" si="151"/>
        <v>0</v>
      </c>
      <c r="M316" s="76">
        <f t="shared" si="151"/>
        <v>4.0105666885193215E-2</v>
      </c>
      <c r="N316" s="76">
        <f t="shared" si="151"/>
        <v>0.14637104702625262</v>
      </c>
      <c r="O316" s="76">
        <f t="shared" si="151"/>
        <v>0.21142484570458711</v>
      </c>
      <c r="P316" s="76">
        <f t="shared" si="151"/>
        <v>0.16263449669583624</v>
      </c>
      <c r="Q316" s="76">
        <f t="shared" si="151"/>
        <v>0</v>
      </c>
      <c r="R316" s="76">
        <f t="shared" si="151"/>
        <v>4.8790349008750863E-3</v>
      </c>
      <c r="S316" s="76">
        <f t="shared" si="151"/>
        <v>8.131724834791812E-2</v>
      </c>
      <c r="T316" s="76">
        <f t="shared" si="151"/>
        <v>1.0571242285229357E-2</v>
      </c>
      <c r="U316" s="76">
        <f t="shared" si="151"/>
        <v>0</v>
      </c>
      <c r="V316" s="76">
        <f t="shared" si="151"/>
        <v>0.21451490114180799</v>
      </c>
      <c r="W316" s="76">
        <f t="shared" si="151"/>
        <v>5.8548418810501046E-2</v>
      </c>
      <c r="X316" s="76">
        <f t="shared" si="151"/>
        <v>0</v>
      </c>
      <c r="Y316" s="76">
        <f t="shared" si="151"/>
        <v>0.10164656043489766</v>
      </c>
      <c r="Z316" s="76">
        <f t="shared" si="151"/>
        <v>0</v>
      </c>
      <c r="AA316" s="76">
        <f t="shared" si="151"/>
        <v>0.26997326451508818</v>
      </c>
      <c r="AB316" s="76">
        <f t="shared" si="151"/>
        <v>0</v>
      </c>
      <c r="AC316" s="76">
        <f t="shared" si="151"/>
        <v>0.18377698126629496</v>
      </c>
      <c r="AD316" s="76">
        <f t="shared" si="151"/>
        <v>0</v>
      </c>
      <c r="AE316" s="76">
        <f t="shared" si="151"/>
        <v>1.6263449669583624E-2</v>
      </c>
      <c r="AF316" s="76">
        <f t="shared" si="151"/>
        <v>0</v>
      </c>
      <c r="AG316" s="76">
        <f t="shared" si="149"/>
        <v>0</v>
      </c>
      <c r="AH316" s="76">
        <f t="shared" si="149"/>
        <v>0</v>
      </c>
      <c r="AI316" s="76">
        <f t="shared" si="149"/>
        <v>8.6196283248793221E-3</v>
      </c>
      <c r="AJ316" s="698">
        <f t="shared" si="149"/>
        <v>0</v>
      </c>
      <c r="AK316" s="76">
        <f t="shared" si="149"/>
        <v>0</v>
      </c>
      <c r="AL316" s="76">
        <f t="shared" si="149"/>
        <v>0</v>
      </c>
      <c r="AM316" s="76">
        <f t="shared" si="149"/>
        <v>0</v>
      </c>
      <c r="AN316" s="76">
        <f t="shared" si="149"/>
        <v>1.3823932219146082</v>
      </c>
      <c r="AO316" s="76">
        <f t="shared" si="149"/>
        <v>0</v>
      </c>
      <c r="AP316" s="76">
        <f t="shared" si="149"/>
        <v>0</v>
      </c>
      <c r="AQ316" s="698">
        <f t="shared" si="149"/>
        <v>0</v>
      </c>
      <c r="AR316" s="76">
        <f t="shared" si="149"/>
        <v>0</v>
      </c>
      <c r="AS316" s="76">
        <f t="shared" si="149"/>
        <v>0</v>
      </c>
      <c r="AT316" s="76">
        <f t="shared" si="149"/>
        <v>0</v>
      </c>
      <c r="AU316" s="76">
        <f t="shared" si="149"/>
        <v>0</v>
      </c>
      <c r="AV316" s="76">
        <f t="shared" si="149"/>
        <v>0</v>
      </c>
      <c r="AW316" s="76">
        <f t="shared" si="145"/>
        <v>0</v>
      </c>
      <c r="AX316" s="76">
        <f t="shared" si="145"/>
        <v>0</v>
      </c>
      <c r="AY316" s="76">
        <f t="shared" si="145"/>
        <v>0</v>
      </c>
      <c r="AZ316" s="76">
        <f t="shared" si="145"/>
        <v>0</v>
      </c>
      <c r="BA316" s="76">
        <f t="shared" si="145"/>
        <v>0</v>
      </c>
      <c r="BB316" s="76">
        <f t="shared" si="145"/>
        <v>1.6263449669583624E-2</v>
      </c>
    </row>
    <row r="317" spans="1:54">
      <c r="A317" s="102">
        <f t="shared" si="127"/>
        <v>43096</v>
      </c>
      <c r="B317" s="106">
        <f t="shared" si="148"/>
        <v>3.6254644637932509</v>
      </c>
      <c r="C317" s="76">
        <f t="shared" si="135"/>
        <v>0</v>
      </c>
      <c r="D317" s="76">
        <f t="shared" si="151"/>
        <v>0</v>
      </c>
      <c r="E317" s="76">
        <f t="shared" si="151"/>
        <v>0</v>
      </c>
      <c r="F317" s="76">
        <f t="shared" si="151"/>
        <v>0</v>
      </c>
      <c r="G317" s="76">
        <f t="shared" si="151"/>
        <v>0</v>
      </c>
      <c r="H317" s="76">
        <f t="shared" si="151"/>
        <v>6.5053798678334496E-2</v>
      </c>
      <c r="I317" s="76">
        <f t="shared" si="151"/>
        <v>0</v>
      </c>
      <c r="J317" s="76">
        <f t="shared" si="151"/>
        <v>0.65053798678334496</v>
      </c>
      <c r="K317" s="76">
        <f t="shared" si="151"/>
        <v>5.692207384354269E-4</v>
      </c>
      <c r="L317" s="76">
        <f t="shared" si="151"/>
        <v>0</v>
      </c>
      <c r="M317" s="76">
        <f t="shared" si="151"/>
        <v>4.0105666885193215E-2</v>
      </c>
      <c r="N317" s="76">
        <f t="shared" si="151"/>
        <v>0.14637104702625262</v>
      </c>
      <c r="O317" s="76">
        <f t="shared" si="151"/>
        <v>0.21142484570458711</v>
      </c>
      <c r="P317" s="76">
        <f t="shared" si="151"/>
        <v>0.16263449669583624</v>
      </c>
      <c r="Q317" s="76">
        <f t="shared" si="151"/>
        <v>0</v>
      </c>
      <c r="R317" s="76">
        <f t="shared" si="151"/>
        <v>4.8790349008750863E-3</v>
      </c>
      <c r="S317" s="76">
        <f t="shared" si="151"/>
        <v>8.131724834791812E-2</v>
      </c>
      <c r="T317" s="76">
        <f t="shared" si="151"/>
        <v>1.0571242285229357E-2</v>
      </c>
      <c r="U317" s="76">
        <f t="shared" si="151"/>
        <v>0</v>
      </c>
      <c r="V317" s="76">
        <f t="shared" si="151"/>
        <v>0.21451490114180799</v>
      </c>
      <c r="W317" s="76">
        <f t="shared" si="151"/>
        <v>5.8548418810501046E-2</v>
      </c>
      <c r="X317" s="76">
        <f t="shared" si="151"/>
        <v>0</v>
      </c>
      <c r="Y317" s="76">
        <f t="shared" si="151"/>
        <v>0.10164656043489766</v>
      </c>
      <c r="Z317" s="76">
        <f t="shared" si="151"/>
        <v>0</v>
      </c>
      <c r="AA317" s="76">
        <f t="shared" si="151"/>
        <v>0.26997326451508818</v>
      </c>
      <c r="AB317" s="76">
        <f t="shared" si="151"/>
        <v>0</v>
      </c>
      <c r="AC317" s="76">
        <f t="shared" si="151"/>
        <v>0.18377698126629496</v>
      </c>
      <c r="AD317" s="76">
        <f t="shared" si="151"/>
        <v>0</v>
      </c>
      <c r="AE317" s="76">
        <f t="shared" si="151"/>
        <v>1.6263449669583624E-2</v>
      </c>
      <c r="AF317" s="76">
        <f t="shared" si="151"/>
        <v>0</v>
      </c>
      <c r="AG317" s="76">
        <f t="shared" si="149"/>
        <v>0</v>
      </c>
      <c r="AH317" s="76">
        <f t="shared" si="149"/>
        <v>0</v>
      </c>
      <c r="AI317" s="76">
        <f t="shared" si="149"/>
        <v>8.6196283248793221E-3</v>
      </c>
      <c r="AJ317" s="698">
        <f t="shared" si="149"/>
        <v>0</v>
      </c>
      <c r="AK317" s="76">
        <f t="shared" si="149"/>
        <v>0</v>
      </c>
      <c r="AL317" s="76">
        <f t="shared" si="149"/>
        <v>0</v>
      </c>
      <c r="AM317" s="76">
        <f t="shared" si="149"/>
        <v>0</v>
      </c>
      <c r="AN317" s="76">
        <f t="shared" si="149"/>
        <v>1.3823932219146082</v>
      </c>
      <c r="AO317" s="76">
        <f t="shared" si="149"/>
        <v>0</v>
      </c>
      <c r="AP317" s="76">
        <f t="shared" si="149"/>
        <v>0</v>
      </c>
      <c r="AQ317" s="698">
        <f t="shared" si="149"/>
        <v>0</v>
      </c>
      <c r="AR317" s="76">
        <f t="shared" si="149"/>
        <v>0</v>
      </c>
      <c r="AS317" s="76">
        <f t="shared" si="149"/>
        <v>0</v>
      </c>
      <c r="AT317" s="76">
        <f t="shared" si="149"/>
        <v>0</v>
      </c>
      <c r="AU317" s="76">
        <f t="shared" si="149"/>
        <v>0</v>
      </c>
      <c r="AV317" s="76">
        <f t="shared" si="149"/>
        <v>0</v>
      </c>
      <c r="AW317" s="76">
        <f t="shared" si="145"/>
        <v>0</v>
      </c>
      <c r="AX317" s="76">
        <f t="shared" si="145"/>
        <v>0</v>
      </c>
      <c r="AY317" s="76">
        <f t="shared" si="145"/>
        <v>0</v>
      </c>
      <c r="AZ317" s="76">
        <f t="shared" si="145"/>
        <v>0</v>
      </c>
      <c r="BA317" s="76">
        <f t="shared" si="145"/>
        <v>0</v>
      </c>
      <c r="BB317" s="76">
        <f t="shared" si="145"/>
        <v>1.6263449669583624E-2</v>
      </c>
    </row>
    <row r="318" spans="1:54">
      <c r="A318" s="102">
        <f t="shared" si="127"/>
        <v>43097</v>
      </c>
      <c r="B318" s="106">
        <f t="shared" si="148"/>
        <v>3.6254644637932509</v>
      </c>
      <c r="C318" s="76">
        <f t="shared" si="135"/>
        <v>0</v>
      </c>
      <c r="D318" s="76">
        <f t="shared" si="151"/>
        <v>0</v>
      </c>
      <c r="E318" s="76">
        <f t="shared" si="151"/>
        <v>0</v>
      </c>
      <c r="F318" s="76">
        <f t="shared" si="151"/>
        <v>0</v>
      </c>
      <c r="G318" s="76">
        <f t="shared" si="151"/>
        <v>0</v>
      </c>
      <c r="H318" s="76">
        <f t="shared" si="151"/>
        <v>6.5053798678334496E-2</v>
      </c>
      <c r="I318" s="76">
        <f t="shared" si="151"/>
        <v>0</v>
      </c>
      <c r="J318" s="76">
        <f t="shared" si="151"/>
        <v>0.65053798678334496</v>
      </c>
      <c r="K318" s="76">
        <f t="shared" si="151"/>
        <v>5.692207384354269E-4</v>
      </c>
      <c r="L318" s="76">
        <f t="shared" si="151"/>
        <v>0</v>
      </c>
      <c r="M318" s="76">
        <f t="shared" si="151"/>
        <v>4.0105666885193215E-2</v>
      </c>
      <c r="N318" s="76">
        <f t="shared" si="151"/>
        <v>0.14637104702625262</v>
      </c>
      <c r="O318" s="76">
        <f t="shared" si="151"/>
        <v>0.21142484570458711</v>
      </c>
      <c r="P318" s="76">
        <f t="shared" si="151"/>
        <v>0.16263449669583624</v>
      </c>
      <c r="Q318" s="76">
        <f t="shared" si="151"/>
        <v>0</v>
      </c>
      <c r="R318" s="76">
        <f t="shared" si="151"/>
        <v>4.8790349008750863E-3</v>
      </c>
      <c r="S318" s="76">
        <f t="shared" si="151"/>
        <v>8.131724834791812E-2</v>
      </c>
      <c r="T318" s="76">
        <f t="shared" si="151"/>
        <v>1.0571242285229357E-2</v>
      </c>
      <c r="U318" s="76">
        <f t="shared" si="151"/>
        <v>0</v>
      </c>
      <c r="V318" s="76">
        <f t="shared" si="151"/>
        <v>0.21451490114180799</v>
      </c>
      <c r="W318" s="76">
        <f t="shared" si="151"/>
        <v>5.8548418810501046E-2</v>
      </c>
      <c r="X318" s="76">
        <f t="shared" si="151"/>
        <v>0</v>
      </c>
      <c r="Y318" s="76">
        <f t="shared" si="151"/>
        <v>0.10164656043489766</v>
      </c>
      <c r="Z318" s="76">
        <f t="shared" si="151"/>
        <v>0</v>
      </c>
      <c r="AA318" s="76">
        <f t="shared" si="151"/>
        <v>0.26997326451508818</v>
      </c>
      <c r="AB318" s="76">
        <f t="shared" si="151"/>
        <v>0</v>
      </c>
      <c r="AC318" s="76">
        <f t="shared" si="151"/>
        <v>0.18377698126629496</v>
      </c>
      <c r="AD318" s="76">
        <f t="shared" si="151"/>
        <v>0</v>
      </c>
      <c r="AE318" s="76">
        <f t="shared" si="151"/>
        <v>1.6263449669583624E-2</v>
      </c>
      <c r="AF318" s="76">
        <f t="shared" si="151"/>
        <v>0</v>
      </c>
      <c r="AG318" s="76">
        <f t="shared" si="149"/>
        <v>0</v>
      </c>
      <c r="AH318" s="76">
        <f t="shared" si="149"/>
        <v>0</v>
      </c>
      <c r="AI318" s="76">
        <f t="shared" si="149"/>
        <v>8.6196283248793221E-3</v>
      </c>
      <c r="AJ318" s="698">
        <f t="shared" si="149"/>
        <v>0</v>
      </c>
      <c r="AK318" s="76">
        <f t="shared" si="149"/>
        <v>0</v>
      </c>
      <c r="AL318" s="76">
        <f t="shared" si="149"/>
        <v>0</v>
      </c>
      <c r="AM318" s="76">
        <f t="shared" si="149"/>
        <v>0</v>
      </c>
      <c r="AN318" s="76">
        <f t="shared" si="149"/>
        <v>1.3823932219146082</v>
      </c>
      <c r="AO318" s="76">
        <f t="shared" si="149"/>
        <v>0</v>
      </c>
      <c r="AP318" s="76">
        <f t="shared" si="149"/>
        <v>0</v>
      </c>
      <c r="AQ318" s="698">
        <f t="shared" si="149"/>
        <v>0</v>
      </c>
      <c r="AR318" s="76">
        <f t="shared" si="149"/>
        <v>0</v>
      </c>
      <c r="AS318" s="76">
        <f t="shared" si="149"/>
        <v>0</v>
      </c>
      <c r="AT318" s="76">
        <f t="shared" si="149"/>
        <v>0</v>
      </c>
      <c r="AU318" s="76">
        <f t="shared" si="149"/>
        <v>0</v>
      </c>
      <c r="AV318" s="76">
        <f t="shared" si="149"/>
        <v>0</v>
      </c>
      <c r="AW318" s="76">
        <f t="shared" si="145"/>
        <v>0</v>
      </c>
      <c r="AX318" s="76">
        <f t="shared" si="145"/>
        <v>0</v>
      </c>
      <c r="AY318" s="76">
        <f t="shared" si="145"/>
        <v>0</v>
      </c>
      <c r="AZ318" s="76">
        <f t="shared" si="145"/>
        <v>0</v>
      </c>
      <c r="BA318" s="76">
        <f t="shared" si="145"/>
        <v>0</v>
      </c>
      <c r="BB318" s="76">
        <f t="shared" si="145"/>
        <v>1.6263449669583624E-2</v>
      </c>
    </row>
    <row r="319" spans="1:54">
      <c r="A319" s="102">
        <f t="shared" si="127"/>
        <v>43098</v>
      </c>
      <c r="B319" s="106">
        <f t="shared" si="148"/>
        <v>3.6254644637932509</v>
      </c>
      <c r="C319" s="76">
        <f t="shared" si="135"/>
        <v>0</v>
      </c>
      <c r="D319" s="76">
        <f t="shared" si="151"/>
        <v>0</v>
      </c>
      <c r="E319" s="76">
        <f t="shared" si="151"/>
        <v>0</v>
      </c>
      <c r="F319" s="76">
        <f t="shared" si="151"/>
        <v>0</v>
      </c>
      <c r="G319" s="76">
        <f t="shared" si="151"/>
        <v>0</v>
      </c>
      <c r="H319" s="76">
        <f t="shared" si="151"/>
        <v>6.5053798678334496E-2</v>
      </c>
      <c r="I319" s="76">
        <f t="shared" si="151"/>
        <v>0</v>
      </c>
      <c r="J319" s="76">
        <f t="shared" si="151"/>
        <v>0.65053798678334496</v>
      </c>
      <c r="K319" s="76">
        <f t="shared" si="151"/>
        <v>5.692207384354269E-4</v>
      </c>
      <c r="L319" s="76">
        <f t="shared" si="151"/>
        <v>0</v>
      </c>
      <c r="M319" s="76">
        <f t="shared" si="151"/>
        <v>4.0105666885193215E-2</v>
      </c>
      <c r="N319" s="76">
        <f t="shared" si="151"/>
        <v>0.14637104702625262</v>
      </c>
      <c r="O319" s="76">
        <f t="shared" si="151"/>
        <v>0.21142484570458711</v>
      </c>
      <c r="P319" s="76">
        <f t="shared" si="151"/>
        <v>0.16263449669583624</v>
      </c>
      <c r="Q319" s="76">
        <f t="shared" si="151"/>
        <v>0</v>
      </c>
      <c r="R319" s="76">
        <f t="shared" si="151"/>
        <v>4.8790349008750863E-3</v>
      </c>
      <c r="S319" s="76">
        <f t="shared" si="151"/>
        <v>8.131724834791812E-2</v>
      </c>
      <c r="T319" s="76">
        <f t="shared" si="151"/>
        <v>1.0571242285229357E-2</v>
      </c>
      <c r="U319" s="76">
        <f t="shared" si="151"/>
        <v>0</v>
      </c>
      <c r="V319" s="76">
        <f t="shared" si="151"/>
        <v>0.21451490114180799</v>
      </c>
      <c r="W319" s="76">
        <f t="shared" si="151"/>
        <v>5.8548418810501046E-2</v>
      </c>
      <c r="X319" s="76">
        <f t="shared" si="151"/>
        <v>0</v>
      </c>
      <c r="Y319" s="76">
        <f t="shared" si="151"/>
        <v>0.10164656043489766</v>
      </c>
      <c r="Z319" s="76">
        <f t="shared" si="151"/>
        <v>0</v>
      </c>
      <c r="AA319" s="76">
        <f t="shared" si="151"/>
        <v>0.26997326451508818</v>
      </c>
      <c r="AB319" s="76">
        <f t="shared" si="151"/>
        <v>0</v>
      </c>
      <c r="AC319" s="76">
        <f t="shared" si="151"/>
        <v>0.18377698126629496</v>
      </c>
      <c r="AD319" s="76">
        <f t="shared" si="151"/>
        <v>0</v>
      </c>
      <c r="AE319" s="76">
        <f t="shared" si="151"/>
        <v>1.6263449669583624E-2</v>
      </c>
      <c r="AF319" s="76">
        <f t="shared" si="151"/>
        <v>0</v>
      </c>
      <c r="AG319" s="76">
        <f t="shared" si="149"/>
        <v>0</v>
      </c>
      <c r="AH319" s="76">
        <f t="shared" si="149"/>
        <v>0</v>
      </c>
      <c r="AI319" s="76">
        <f t="shared" si="149"/>
        <v>8.6196283248793221E-3</v>
      </c>
      <c r="AJ319" s="698">
        <f t="shared" si="149"/>
        <v>0</v>
      </c>
      <c r="AK319" s="76">
        <f t="shared" si="149"/>
        <v>0</v>
      </c>
      <c r="AL319" s="76">
        <f t="shared" si="149"/>
        <v>0</v>
      </c>
      <c r="AM319" s="76">
        <f t="shared" si="149"/>
        <v>0</v>
      </c>
      <c r="AN319" s="76">
        <f t="shared" si="149"/>
        <v>1.3823932219146082</v>
      </c>
      <c r="AO319" s="76">
        <f t="shared" si="149"/>
        <v>0</v>
      </c>
      <c r="AP319" s="76">
        <f t="shared" si="149"/>
        <v>0</v>
      </c>
      <c r="AQ319" s="698">
        <f t="shared" si="149"/>
        <v>0</v>
      </c>
      <c r="AR319" s="76">
        <f t="shared" si="149"/>
        <v>0</v>
      </c>
      <c r="AS319" s="76">
        <f t="shared" si="149"/>
        <v>0</v>
      </c>
      <c r="AT319" s="76">
        <f t="shared" si="149"/>
        <v>0</v>
      </c>
      <c r="AU319" s="76">
        <f t="shared" si="149"/>
        <v>0</v>
      </c>
      <c r="AV319" s="76">
        <f t="shared" si="149"/>
        <v>0</v>
      </c>
      <c r="AW319" s="76">
        <f t="shared" si="145"/>
        <v>0</v>
      </c>
      <c r="AX319" s="76">
        <f t="shared" si="145"/>
        <v>0</v>
      </c>
      <c r="AY319" s="76">
        <f t="shared" si="145"/>
        <v>0</v>
      </c>
      <c r="AZ319" s="76">
        <f t="shared" si="145"/>
        <v>0</v>
      </c>
      <c r="BA319" s="76">
        <f t="shared" si="145"/>
        <v>0</v>
      </c>
      <c r="BB319" s="76">
        <f t="shared" si="145"/>
        <v>1.6263449669583624E-2</v>
      </c>
    </row>
    <row r="320" spans="1:54">
      <c r="A320" s="102">
        <f t="shared" si="127"/>
        <v>43099</v>
      </c>
      <c r="B320" s="106">
        <f t="shared" si="148"/>
        <v>3.6254644637932509</v>
      </c>
      <c r="C320" s="76">
        <f t="shared" si="135"/>
        <v>0</v>
      </c>
      <c r="D320" s="76">
        <f t="shared" si="151"/>
        <v>0</v>
      </c>
      <c r="E320" s="76">
        <f t="shared" si="151"/>
        <v>0</v>
      </c>
      <c r="F320" s="76">
        <f t="shared" si="151"/>
        <v>0</v>
      </c>
      <c r="G320" s="76">
        <f t="shared" si="151"/>
        <v>0</v>
      </c>
      <c r="H320" s="76">
        <f t="shared" si="151"/>
        <v>6.5053798678334496E-2</v>
      </c>
      <c r="I320" s="76">
        <f t="shared" si="151"/>
        <v>0</v>
      </c>
      <c r="J320" s="76">
        <f t="shared" si="151"/>
        <v>0.65053798678334496</v>
      </c>
      <c r="K320" s="76">
        <f t="shared" si="151"/>
        <v>5.692207384354269E-4</v>
      </c>
      <c r="L320" s="76">
        <f t="shared" si="151"/>
        <v>0</v>
      </c>
      <c r="M320" s="76">
        <f t="shared" si="151"/>
        <v>4.0105666885193215E-2</v>
      </c>
      <c r="N320" s="76">
        <f t="shared" si="151"/>
        <v>0.14637104702625262</v>
      </c>
      <c r="O320" s="76">
        <f t="shared" si="151"/>
        <v>0.21142484570458711</v>
      </c>
      <c r="P320" s="76">
        <f t="shared" si="151"/>
        <v>0.16263449669583624</v>
      </c>
      <c r="Q320" s="76">
        <f t="shared" si="151"/>
        <v>0</v>
      </c>
      <c r="R320" s="76">
        <f t="shared" si="151"/>
        <v>4.8790349008750863E-3</v>
      </c>
      <c r="S320" s="76">
        <f t="shared" si="151"/>
        <v>8.131724834791812E-2</v>
      </c>
      <c r="T320" s="76">
        <f t="shared" si="151"/>
        <v>1.0571242285229357E-2</v>
      </c>
      <c r="U320" s="76">
        <f t="shared" si="151"/>
        <v>0</v>
      </c>
      <c r="V320" s="76">
        <f t="shared" si="151"/>
        <v>0.21451490114180799</v>
      </c>
      <c r="W320" s="76">
        <f t="shared" si="151"/>
        <v>5.8548418810501046E-2</v>
      </c>
      <c r="X320" s="76">
        <f t="shared" si="151"/>
        <v>0</v>
      </c>
      <c r="Y320" s="76">
        <f t="shared" si="151"/>
        <v>0.10164656043489766</v>
      </c>
      <c r="Z320" s="76">
        <f t="shared" si="151"/>
        <v>0</v>
      </c>
      <c r="AA320" s="76">
        <f t="shared" si="151"/>
        <v>0.26997326451508818</v>
      </c>
      <c r="AB320" s="76">
        <f t="shared" si="151"/>
        <v>0</v>
      </c>
      <c r="AC320" s="76">
        <f t="shared" si="151"/>
        <v>0.18377698126629496</v>
      </c>
      <c r="AD320" s="76">
        <f t="shared" si="151"/>
        <v>0</v>
      </c>
      <c r="AE320" s="76">
        <f t="shared" si="151"/>
        <v>1.6263449669583624E-2</v>
      </c>
      <c r="AF320" s="76">
        <f t="shared" si="151"/>
        <v>0</v>
      </c>
      <c r="AG320" s="76">
        <f t="shared" si="149"/>
        <v>0</v>
      </c>
      <c r="AH320" s="76">
        <f t="shared" si="149"/>
        <v>0</v>
      </c>
      <c r="AI320" s="76">
        <f t="shared" si="149"/>
        <v>8.6196283248793221E-3</v>
      </c>
      <c r="AJ320" s="698">
        <f t="shared" si="149"/>
        <v>0</v>
      </c>
      <c r="AK320" s="76">
        <f t="shared" si="149"/>
        <v>0</v>
      </c>
      <c r="AL320" s="76">
        <f t="shared" si="149"/>
        <v>0</v>
      </c>
      <c r="AM320" s="76">
        <f t="shared" si="149"/>
        <v>0</v>
      </c>
      <c r="AN320" s="76">
        <f t="shared" si="149"/>
        <v>1.3823932219146082</v>
      </c>
      <c r="AO320" s="76">
        <f t="shared" si="149"/>
        <v>0</v>
      </c>
      <c r="AP320" s="76">
        <f t="shared" si="149"/>
        <v>0</v>
      </c>
      <c r="AQ320" s="698">
        <f t="shared" si="149"/>
        <v>0</v>
      </c>
      <c r="AR320" s="76">
        <f t="shared" si="149"/>
        <v>0</v>
      </c>
      <c r="AS320" s="76">
        <f t="shared" si="149"/>
        <v>0</v>
      </c>
      <c r="AT320" s="76">
        <f t="shared" si="149"/>
        <v>0</v>
      </c>
      <c r="AU320" s="76">
        <f t="shared" si="149"/>
        <v>0</v>
      </c>
      <c r="AV320" s="76">
        <f t="shared" si="149"/>
        <v>0</v>
      </c>
      <c r="AW320" s="76">
        <f t="shared" si="145"/>
        <v>0</v>
      </c>
      <c r="AX320" s="76">
        <f t="shared" si="145"/>
        <v>0</v>
      </c>
      <c r="AY320" s="76">
        <f t="shared" si="145"/>
        <v>0</v>
      </c>
      <c r="AZ320" s="76">
        <f t="shared" si="145"/>
        <v>0</v>
      </c>
      <c r="BA320" s="76">
        <f t="shared" si="145"/>
        <v>0</v>
      </c>
      <c r="BB320" s="76">
        <f t="shared" si="145"/>
        <v>1.6263449669583624E-2</v>
      </c>
    </row>
    <row r="321" spans="1:54">
      <c r="A321" s="102">
        <f t="shared" si="127"/>
        <v>43100</v>
      </c>
      <c r="B321" s="106">
        <f t="shared" si="148"/>
        <v>3.6254644637932509</v>
      </c>
      <c r="C321" s="76">
        <f t="shared" si="135"/>
        <v>0</v>
      </c>
      <c r="D321" s="76">
        <f t="shared" si="151"/>
        <v>0</v>
      </c>
      <c r="E321" s="76">
        <f t="shared" si="151"/>
        <v>0</v>
      </c>
      <c r="F321" s="76">
        <f t="shared" si="151"/>
        <v>0</v>
      </c>
      <c r="G321" s="76">
        <f t="shared" si="151"/>
        <v>0</v>
      </c>
      <c r="H321" s="76">
        <f t="shared" si="151"/>
        <v>6.5053798678334496E-2</v>
      </c>
      <c r="I321" s="76">
        <f t="shared" si="151"/>
        <v>0</v>
      </c>
      <c r="J321" s="76">
        <f t="shared" si="151"/>
        <v>0.65053798678334496</v>
      </c>
      <c r="K321" s="76">
        <f t="shared" si="151"/>
        <v>5.692207384354269E-4</v>
      </c>
      <c r="L321" s="76">
        <f t="shared" si="151"/>
        <v>0</v>
      </c>
      <c r="M321" s="76">
        <f t="shared" si="151"/>
        <v>4.0105666885193215E-2</v>
      </c>
      <c r="N321" s="76">
        <f t="shared" si="151"/>
        <v>0.14637104702625262</v>
      </c>
      <c r="O321" s="76">
        <f t="shared" si="151"/>
        <v>0.21142484570458711</v>
      </c>
      <c r="P321" s="76">
        <f t="shared" si="151"/>
        <v>0.16263449669583624</v>
      </c>
      <c r="Q321" s="76">
        <f t="shared" si="151"/>
        <v>0</v>
      </c>
      <c r="R321" s="76">
        <f t="shared" si="151"/>
        <v>4.8790349008750863E-3</v>
      </c>
      <c r="S321" s="76">
        <f t="shared" si="151"/>
        <v>8.131724834791812E-2</v>
      </c>
      <c r="T321" s="76">
        <f t="shared" si="151"/>
        <v>1.0571242285229357E-2</v>
      </c>
      <c r="U321" s="76">
        <f t="shared" si="151"/>
        <v>0</v>
      </c>
      <c r="V321" s="76">
        <f t="shared" si="151"/>
        <v>0.21451490114180799</v>
      </c>
      <c r="W321" s="76">
        <f t="shared" si="151"/>
        <v>5.8548418810501046E-2</v>
      </c>
      <c r="X321" s="76">
        <f t="shared" si="151"/>
        <v>0</v>
      </c>
      <c r="Y321" s="76">
        <f t="shared" si="151"/>
        <v>0.10164656043489766</v>
      </c>
      <c r="Z321" s="76">
        <f t="shared" si="151"/>
        <v>0</v>
      </c>
      <c r="AA321" s="76">
        <f t="shared" si="151"/>
        <v>0.26997326451508818</v>
      </c>
      <c r="AB321" s="76">
        <f t="shared" si="151"/>
        <v>0</v>
      </c>
      <c r="AC321" s="76">
        <f t="shared" si="151"/>
        <v>0.18377698126629496</v>
      </c>
      <c r="AD321" s="76">
        <f t="shared" si="151"/>
        <v>0</v>
      </c>
      <c r="AE321" s="76">
        <f t="shared" si="151"/>
        <v>1.6263449669583624E-2</v>
      </c>
      <c r="AF321" s="76">
        <f t="shared" si="151"/>
        <v>0</v>
      </c>
      <c r="AG321" s="76">
        <f t="shared" si="149"/>
        <v>0</v>
      </c>
      <c r="AH321" s="76">
        <f t="shared" si="149"/>
        <v>0</v>
      </c>
      <c r="AI321" s="76">
        <f t="shared" si="149"/>
        <v>8.6196283248793221E-3</v>
      </c>
      <c r="AJ321" s="698">
        <f t="shared" si="149"/>
        <v>0</v>
      </c>
      <c r="AK321" s="76">
        <f t="shared" si="149"/>
        <v>0</v>
      </c>
      <c r="AL321" s="76">
        <f t="shared" si="149"/>
        <v>0</v>
      </c>
      <c r="AM321" s="76">
        <f t="shared" si="149"/>
        <v>0</v>
      </c>
      <c r="AN321" s="76">
        <f t="shared" si="149"/>
        <v>1.3823932219146082</v>
      </c>
      <c r="AO321" s="76">
        <f t="shared" si="149"/>
        <v>0</v>
      </c>
      <c r="AP321" s="76">
        <f t="shared" si="149"/>
        <v>0</v>
      </c>
      <c r="AQ321" s="698">
        <f t="shared" si="149"/>
        <v>0</v>
      </c>
      <c r="AR321" s="76">
        <f t="shared" si="149"/>
        <v>0</v>
      </c>
      <c r="AS321" s="76">
        <f t="shared" si="149"/>
        <v>0</v>
      </c>
      <c r="AT321" s="76">
        <f t="shared" si="149"/>
        <v>0</v>
      </c>
      <c r="AU321" s="76">
        <f t="shared" si="149"/>
        <v>0</v>
      </c>
      <c r="AV321" s="76">
        <f t="shared" si="149"/>
        <v>0</v>
      </c>
      <c r="AW321" s="76">
        <f t="shared" si="145"/>
        <v>0</v>
      </c>
      <c r="AX321" s="76">
        <f t="shared" si="145"/>
        <v>0</v>
      </c>
      <c r="AY321" s="76">
        <f t="shared" si="145"/>
        <v>0</v>
      </c>
      <c r="AZ321" s="76">
        <f t="shared" si="145"/>
        <v>0</v>
      </c>
      <c r="BA321" s="76">
        <f t="shared" si="145"/>
        <v>0</v>
      </c>
      <c r="BB321" s="76">
        <f t="shared" si="145"/>
        <v>1.6263449669583624E-2</v>
      </c>
    </row>
    <row r="322" spans="1:54">
      <c r="A322" s="102">
        <f t="shared" si="127"/>
        <v>43101</v>
      </c>
      <c r="B322" s="106">
        <f t="shared" si="148"/>
        <v>3.7414716502863907</v>
      </c>
      <c r="C322" s="76">
        <f t="shared" ref="C322:C352" si="152">C$33/1.98347/31</f>
        <v>0</v>
      </c>
      <c r="D322" s="76">
        <f t="shared" ref="D322:AG334" si="153">D$33/1.98347/31</f>
        <v>0</v>
      </c>
      <c r="E322" s="76">
        <f t="shared" si="153"/>
        <v>0</v>
      </c>
      <c r="F322" s="76">
        <f t="shared" ref="F322:F345" si="154">F$33/1.98347/31</f>
        <v>0</v>
      </c>
      <c r="G322" s="76">
        <f t="shared" si="153"/>
        <v>0</v>
      </c>
      <c r="H322" s="76">
        <f t="shared" si="153"/>
        <v>4.8790349008750872E-2</v>
      </c>
      <c r="I322" s="76">
        <f t="shared" si="153"/>
        <v>0</v>
      </c>
      <c r="J322" s="76">
        <f t="shared" si="153"/>
        <v>0.65053798678334496</v>
      </c>
      <c r="K322" s="76">
        <f t="shared" si="153"/>
        <v>4.0658624173959065E-4</v>
      </c>
      <c r="L322" s="76">
        <f t="shared" si="153"/>
        <v>0</v>
      </c>
      <c r="M322" s="76">
        <f t="shared" si="153"/>
        <v>1.7710896690176565E-2</v>
      </c>
      <c r="N322" s="76">
        <f>N$33/1.98347/31</f>
        <v>1.6263449669583624E-2</v>
      </c>
      <c r="O322" s="76">
        <f t="shared" ref="O322:P371" si="155">O$24/1.98347/30</f>
        <v>1.2133617683487357</v>
      </c>
      <c r="P322" s="76">
        <f t="shared" si="155"/>
        <v>0.91926438682376521</v>
      </c>
      <c r="Q322" s="76">
        <f>Q$33/1.98347/31</f>
        <v>0</v>
      </c>
      <c r="R322" s="76">
        <f t="shared" si="153"/>
        <v>6.5053798678334504E-3</v>
      </c>
      <c r="S322" s="76">
        <f t="shared" si="153"/>
        <v>8.131724834791812E-2</v>
      </c>
      <c r="T322" s="76">
        <f t="shared" si="153"/>
        <v>1.0571242285229357E-2</v>
      </c>
      <c r="U322" s="76">
        <f t="shared" si="153"/>
        <v>0</v>
      </c>
      <c r="V322" s="76">
        <f t="shared" si="153"/>
        <v>0.15629175132469864</v>
      </c>
      <c r="W322" s="76">
        <f t="shared" ref="W322:W345" si="156">W$33/1.98347/31</f>
        <v>5.8548418810501046E-2</v>
      </c>
      <c r="X322" s="76">
        <f t="shared" si="153"/>
        <v>0</v>
      </c>
      <c r="Y322" s="76">
        <f t="shared" si="153"/>
        <v>0.10164656043489766</v>
      </c>
      <c r="Z322" s="76">
        <f t="shared" si="153"/>
        <v>0</v>
      </c>
      <c r="AA322" s="76">
        <f t="shared" si="153"/>
        <v>0.16263449669583624</v>
      </c>
      <c r="AB322" s="76">
        <f t="shared" si="153"/>
        <v>0</v>
      </c>
      <c r="AC322" s="76">
        <f t="shared" si="153"/>
        <v>0.15287642689408609</v>
      </c>
      <c r="AD322" s="76">
        <f t="shared" ref="AD322:AD345" si="157">AD$33/1.98347/31</f>
        <v>0</v>
      </c>
      <c r="AE322" s="76">
        <f t="shared" si="153"/>
        <v>1.6263449669583624E-2</v>
      </c>
      <c r="AF322" s="76">
        <f t="shared" si="153"/>
        <v>0</v>
      </c>
      <c r="AG322" s="76">
        <f t="shared" si="153"/>
        <v>0</v>
      </c>
      <c r="AH322" s="76">
        <f t="shared" ref="AG322:AV337" si="158">AH$33/1.98347/31</f>
        <v>0</v>
      </c>
      <c r="AI322" s="76">
        <f t="shared" si="158"/>
        <v>8.6196283248793221E-3</v>
      </c>
      <c r="AJ322" s="698">
        <f t="shared" si="158"/>
        <v>0</v>
      </c>
      <c r="AK322" s="76">
        <f t="shared" si="158"/>
        <v>0</v>
      </c>
      <c r="AL322" s="76">
        <f t="shared" si="158"/>
        <v>0</v>
      </c>
      <c r="AM322" s="76">
        <f t="shared" si="158"/>
        <v>0</v>
      </c>
      <c r="AN322" s="76">
        <f t="shared" si="158"/>
        <v>9.7580698017501744E-2</v>
      </c>
      <c r="AO322" s="76">
        <f t="shared" si="158"/>
        <v>0</v>
      </c>
      <c r="AP322" s="76">
        <f t="shared" si="158"/>
        <v>0</v>
      </c>
      <c r="AQ322" s="698">
        <f t="shared" si="158"/>
        <v>0</v>
      </c>
      <c r="AR322" s="76">
        <f t="shared" si="158"/>
        <v>0</v>
      </c>
      <c r="AS322" s="76">
        <f t="shared" si="158"/>
        <v>0</v>
      </c>
      <c r="AT322" s="76">
        <f t="shared" si="158"/>
        <v>0</v>
      </c>
      <c r="AU322" s="76">
        <f t="shared" si="158"/>
        <v>0</v>
      </c>
      <c r="AV322" s="76">
        <f>AV$33/1.98347/31</f>
        <v>0</v>
      </c>
      <c r="AW322" s="76">
        <f t="shared" ref="AW322:BB337" si="159">AW$33/1.98347/31</f>
        <v>0</v>
      </c>
      <c r="AX322" s="76">
        <f t="shared" si="159"/>
        <v>0</v>
      </c>
      <c r="AY322" s="76">
        <f t="shared" si="159"/>
        <v>0</v>
      </c>
      <c r="AZ322" s="76">
        <f t="shared" si="159"/>
        <v>0</v>
      </c>
      <c r="BA322" s="76">
        <f t="shared" si="159"/>
        <v>0</v>
      </c>
      <c r="BB322" s="76">
        <f t="shared" si="159"/>
        <v>2.2280926047329567E-2</v>
      </c>
    </row>
    <row r="323" spans="1:54">
      <c r="A323" s="102">
        <f t="shared" si="127"/>
        <v>43102</v>
      </c>
      <c r="B323" s="106">
        <f t="shared" si="148"/>
        <v>3.7414716502863907</v>
      </c>
      <c r="C323" s="76">
        <f t="shared" si="152"/>
        <v>0</v>
      </c>
      <c r="D323" s="76">
        <f t="shared" ref="D323:W323" si="160">D$33/1.98347/31</f>
        <v>0</v>
      </c>
      <c r="E323" s="76">
        <f t="shared" si="160"/>
        <v>0</v>
      </c>
      <c r="F323" s="76">
        <f t="shared" si="160"/>
        <v>0</v>
      </c>
      <c r="G323" s="76">
        <f t="shared" si="160"/>
        <v>0</v>
      </c>
      <c r="H323" s="76">
        <f t="shared" si="160"/>
        <v>4.8790349008750872E-2</v>
      </c>
      <c r="I323" s="76">
        <f t="shared" si="160"/>
        <v>0</v>
      </c>
      <c r="J323" s="76">
        <f t="shared" si="160"/>
        <v>0.65053798678334496</v>
      </c>
      <c r="K323" s="76">
        <f t="shared" si="160"/>
        <v>4.0658624173959065E-4</v>
      </c>
      <c r="L323" s="76">
        <f t="shared" si="160"/>
        <v>0</v>
      </c>
      <c r="M323" s="76">
        <f t="shared" si="160"/>
        <v>1.7710896690176565E-2</v>
      </c>
      <c r="N323" s="76">
        <f t="shared" si="160"/>
        <v>1.6263449669583624E-2</v>
      </c>
      <c r="O323" s="76">
        <f t="shared" si="155"/>
        <v>1.2133617683487357</v>
      </c>
      <c r="P323" s="76">
        <f t="shared" si="155"/>
        <v>0.91926438682376521</v>
      </c>
      <c r="Q323" s="76">
        <f t="shared" si="160"/>
        <v>0</v>
      </c>
      <c r="R323" s="76">
        <f t="shared" si="160"/>
        <v>6.5053798678334504E-3</v>
      </c>
      <c r="S323" s="76">
        <f t="shared" si="160"/>
        <v>8.131724834791812E-2</v>
      </c>
      <c r="T323" s="76">
        <f t="shared" si="160"/>
        <v>1.0571242285229357E-2</v>
      </c>
      <c r="U323" s="76">
        <f t="shared" si="160"/>
        <v>0</v>
      </c>
      <c r="V323" s="76">
        <f t="shared" si="160"/>
        <v>0.15629175132469864</v>
      </c>
      <c r="W323" s="76">
        <f t="shared" si="160"/>
        <v>5.8548418810501046E-2</v>
      </c>
      <c r="X323" s="76">
        <f t="shared" si="153"/>
        <v>0</v>
      </c>
      <c r="Y323" s="76">
        <f t="shared" si="153"/>
        <v>0.10164656043489766</v>
      </c>
      <c r="Z323" s="76">
        <f t="shared" si="153"/>
        <v>0</v>
      </c>
      <c r="AA323" s="76">
        <f t="shared" si="153"/>
        <v>0.16263449669583624</v>
      </c>
      <c r="AB323" s="76">
        <f t="shared" si="153"/>
        <v>0</v>
      </c>
      <c r="AC323" s="76">
        <f t="shared" si="153"/>
        <v>0.15287642689408609</v>
      </c>
      <c r="AD323" s="76">
        <f t="shared" si="157"/>
        <v>0</v>
      </c>
      <c r="AE323" s="76">
        <f t="shared" si="153"/>
        <v>1.6263449669583624E-2</v>
      </c>
      <c r="AF323" s="76">
        <f t="shared" si="153"/>
        <v>0</v>
      </c>
      <c r="AG323" s="76">
        <f t="shared" si="158"/>
        <v>0</v>
      </c>
      <c r="AH323" s="76">
        <f t="shared" si="158"/>
        <v>0</v>
      </c>
      <c r="AI323" s="76">
        <f t="shared" si="158"/>
        <v>8.6196283248793221E-3</v>
      </c>
      <c r="AJ323" s="698">
        <f t="shared" si="158"/>
        <v>0</v>
      </c>
      <c r="AK323" s="76">
        <f t="shared" si="158"/>
        <v>0</v>
      </c>
      <c r="AL323" s="76">
        <f t="shared" si="158"/>
        <v>0</v>
      </c>
      <c r="AM323" s="76">
        <f t="shared" si="158"/>
        <v>0</v>
      </c>
      <c r="AN323" s="76">
        <f t="shared" si="158"/>
        <v>9.7580698017501744E-2</v>
      </c>
      <c r="AO323" s="76">
        <f t="shared" si="158"/>
        <v>0</v>
      </c>
      <c r="AP323" s="76">
        <f t="shared" si="158"/>
        <v>0</v>
      </c>
      <c r="AQ323" s="698">
        <f t="shared" si="158"/>
        <v>0</v>
      </c>
      <c r="AR323" s="76">
        <f t="shared" si="158"/>
        <v>0</v>
      </c>
      <c r="AS323" s="76">
        <f t="shared" si="158"/>
        <v>0</v>
      </c>
      <c r="AT323" s="76">
        <f t="shared" si="158"/>
        <v>0</v>
      </c>
      <c r="AU323" s="76">
        <f t="shared" si="158"/>
        <v>0</v>
      </c>
      <c r="AV323" s="76">
        <f t="shared" si="158"/>
        <v>0</v>
      </c>
      <c r="AW323" s="76">
        <f t="shared" si="159"/>
        <v>0</v>
      </c>
      <c r="AX323" s="76">
        <f t="shared" si="159"/>
        <v>0</v>
      </c>
      <c r="AY323" s="76">
        <f t="shared" si="159"/>
        <v>0</v>
      </c>
      <c r="AZ323" s="76">
        <f t="shared" si="159"/>
        <v>0</v>
      </c>
      <c r="BA323" s="76">
        <f t="shared" si="159"/>
        <v>0</v>
      </c>
      <c r="BB323" s="76">
        <f t="shared" si="159"/>
        <v>2.2280926047329567E-2</v>
      </c>
    </row>
    <row r="324" spans="1:54">
      <c r="A324" s="102">
        <f t="shared" si="127"/>
        <v>43103</v>
      </c>
      <c r="B324" s="106">
        <f t="shared" si="148"/>
        <v>3.7414716502863907</v>
      </c>
      <c r="C324" s="76">
        <f t="shared" si="152"/>
        <v>0</v>
      </c>
      <c r="D324" s="76">
        <f t="shared" si="153"/>
        <v>0</v>
      </c>
      <c r="E324" s="76">
        <f t="shared" si="153"/>
        <v>0</v>
      </c>
      <c r="F324" s="76">
        <f t="shared" si="154"/>
        <v>0</v>
      </c>
      <c r="G324" s="76">
        <f t="shared" si="153"/>
        <v>0</v>
      </c>
      <c r="H324" s="76">
        <f t="shared" si="153"/>
        <v>4.8790349008750872E-2</v>
      </c>
      <c r="I324" s="76">
        <f t="shared" si="153"/>
        <v>0</v>
      </c>
      <c r="J324" s="76">
        <f t="shared" si="153"/>
        <v>0.65053798678334496</v>
      </c>
      <c r="K324" s="76">
        <f t="shared" si="153"/>
        <v>4.0658624173959065E-4</v>
      </c>
      <c r="L324" s="76">
        <f t="shared" si="153"/>
        <v>0</v>
      </c>
      <c r="M324" s="76">
        <f t="shared" si="153"/>
        <v>1.7710896690176565E-2</v>
      </c>
      <c r="N324" s="76">
        <f t="shared" ref="N324:N345" si="161">N$33/1.98347/31</f>
        <v>1.6263449669583624E-2</v>
      </c>
      <c r="O324" s="76">
        <f t="shared" si="155"/>
        <v>1.2133617683487357</v>
      </c>
      <c r="P324" s="76">
        <f t="shared" si="155"/>
        <v>0.91926438682376521</v>
      </c>
      <c r="Q324" s="76">
        <f t="shared" ref="Q324:Q345" si="162">Q$33/1.98347/31</f>
        <v>0</v>
      </c>
      <c r="R324" s="76">
        <f t="shared" si="153"/>
        <v>6.5053798678334504E-3</v>
      </c>
      <c r="S324" s="76">
        <f t="shared" si="153"/>
        <v>8.131724834791812E-2</v>
      </c>
      <c r="T324" s="76">
        <f t="shared" si="153"/>
        <v>1.0571242285229357E-2</v>
      </c>
      <c r="U324" s="76">
        <f t="shared" si="153"/>
        <v>0</v>
      </c>
      <c r="V324" s="76">
        <f t="shared" si="153"/>
        <v>0.15629175132469864</v>
      </c>
      <c r="W324" s="76">
        <f t="shared" si="156"/>
        <v>5.8548418810501046E-2</v>
      </c>
      <c r="X324" s="76">
        <f t="shared" si="153"/>
        <v>0</v>
      </c>
      <c r="Y324" s="76">
        <f t="shared" si="153"/>
        <v>0.10164656043489766</v>
      </c>
      <c r="Z324" s="76">
        <f t="shared" si="153"/>
        <v>0</v>
      </c>
      <c r="AA324" s="76">
        <f t="shared" si="153"/>
        <v>0.16263449669583624</v>
      </c>
      <c r="AB324" s="76">
        <f t="shared" si="153"/>
        <v>0</v>
      </c>
      <c r="AC324" s="76">
        <f t="shared" si="153"/>
        <v>0.15287642689408609</v>
      </c>
      <c r="AD324" s="76">
        <f t="shared" si="157"/>
        <v>0</v>
      </c>
      <c r="AE324" s="76">
        <f t="shared" si="153"/>
        <v>1.6263449669583624E-2</v>
      </c>
      <c r="AF324" s="76">
        <f t="shared" si="153"/>
        <v>0</v>
      </c>
      <c r="AG324" s="76">
        <f t="shared" si="158"/>
        <v>0</v>
      </c>
      <c r="AH324" s="76">
        <f t="shared" si="158"/>
        <v>0</v>
      </c>
      <c r="AI324" s="76">
        <f t="shared" si="158"/>
        <v>8.6196283248793221E-3</v>
      </c>
      <c r="AJ324" s="698">
        <f t="shared" si="158"/>
        <v>0</v>
      </c>
      <c r="AK324" s="76">
        <f t="shared" si="158"/>
        <v>0</v>
      </c>
      <c r="AL324" s="76">
        <f t="shared" si="158"/>
        <v>0</v>
      </c>
      <c r="AM324" s="76">
        <f t="shared" si="158"/>
        <v>0</v>
      </c>
      <c r="AN324" s="76">
        <f t="shared" si="158"/>
        <v>9.7580698017501744E-2</v>
      </c>
      <c r="AO324" s="76">
        <f t="shared" si="158"/>
        <v>0</v>
      </c>
      <c r="AP324" s="76">
        <f t="shared" si="158"/>
        <v>0</v>
      </c>
      <c r="AQ324" s="698">
        <f t="shared" si="158"/>
        <v>0</v>
      </c>
      <c r="AR324" s="76">
        <f t="shared" si="158"/>
        <v>0</v>
      </c>
      <c r="AS324" s="76">
        <f t="shared" si="158"/>
        <v>0</v>
      </c>
      <c r="AT324" s="76">
        <f t="shared" si="158"/>
        <v>0</v>
      </c>
      <c r="AU324" s="76">
        <f t="shared" si="158"/>
        <v>0</v>
      </c>
      <c r="AV324" s="76">
        <f t="shared" si="158"/>
        <v>0</v>
      </c>
      <c r="AW324" s="76">
        <f t="shared" si="159"/>
        <v>0</v>
      </c>
      <c r="AX324" s="76">
        <f t="shared" si="159"/>
        <v>0</v>
      </c>
      <c r="AY324" s="76">
        <f t="shared" si="159"/>
        <v>0</v>
      </c>
      <c r="AZ324" s="76">
        <f t="shared" si="159"/>
        <v>0</v>
      </c>
      <c r="BA324" s="76">
        <f t="shared" si="159"/>
        <v>0</v>
      </c>
      <c r="BB324" s="76">
        <f t="shared" si="159"/>
        <v>2.2280926047329567E-2</v>
      </c>
    </row>
    <row r="325" spans="1:54">
      <c r="A325" s="102">
        <f t="shared" si="127"/>
        <v>43104</v>
      </c>
      <c r="B325" s="106">
        <f t="shared" si="148"/>
        <v>3.7414716502863907</v>
      </c>
      <c r="C325" s="76">
        <f t="shared" si="152"/>
        <v>0</v>
      </c>
      <c r="D325" s="76">
        <f t="shared" si="153"/>
        <v>0</v>
      </c>
      <c r="E325" s="76">
        <f t="shared" si="153"/>
        <v>0</v>
      </c>
      <c r="F325" s="76">
        <f t="shared" si="154"/>
        <v>0</v>
      </c>
      <c r="G325" s="76">
        <f t="shared" si="153"/>
        <v>0</v>
      </c>
      <c r="H325" s="76">
        <f t="shared" si="153"/>
        <v>4.8790349008750872E-2</v>
      </c>
      <c r="I325" s="76">
        <f t="shared" si="153"/>
        <v>0</v>
      </c>
      <c r="J325" s="76">
        <f t="shared" si="153"/>
        <v>0.65053798678334496</v>
      </c>
      <c r="K325" s="76">
        <f t="shared" si="153"/>
        <v>4.0658624173959065E-4</v>
      </c>
      <c r="L325" s="76">
        <f t="shared" si="153"/>
        <v>0</v>
      </c>
      <c r="M325" s="76">
        <f t="shared" si="153"/>
        <v>1.7710896690176565E-2</v>
      </c>
      <c r="N325" s="76">
        <f t="shared" si="161"/>
        <v>1.6263449669583624E-2</v>
      </c>
      <c r="O325" s="76">
        <f t="shared" si="155"/>
        <v>1.2133617683487357</v>
      </c>
      <c r="P325" s="76">
        <f t="shared" si="155"/>
        <v>0.91926438682376521</v>
      </c>
      <c r="Q325" s="76">
        <f t="shared" si="162"/>
        <v>0</v>
      </c>
      <c r="R325" s="76">
        <f t="shared" si="153"/>
        <v>6.5053798678334504E-3</v>
      </c>
      <c r="S325" s="76">
        <f t="shared" si="153"/>
        <v>8.131724834791812E-2</v>
      </c>
      <c r="T325" s="76">
        <f t="shared" si="153"/>
        <v>1.0571242285229357E-2</v>
      </c>
      <c r="U325" s="76">
        <f t="shared" si="153"/>
        <v>0</v>
      </c>
      <c r="V325" s="76">
        <f t="shared" si="153"/>
        <v>0.15629175132469864</v>
      </c>
      <c r="W325" s="76">
        <f t="shared" si="156"/>
        <v>5.8548418810501046E-2</v>
      </c>
      <c r="X325" s="76">
        <f t="shared" si="153"/>
        <v>0</v>
      </c>
      <c r="Y325" s="76">
        <f t="shared" si="153"/>
        <v>0.10164656043489766</v>
      </c>
      <c r="Z325" s="76">
        <f t="shared" si="153"/>
        <v>0</v>
      </c>
      <c r="AA325" s="76">
        <f t="shared" si="153"/>
        <v>0.16263449669583624</v>
      </c>
      <c r="AB325" s="76">
        <f t="shared" si="153"/>
        <v>0</v>
      </c>
      <c r="AC325" s="76">
        <f t="shared" si="153"/>
        <v>0.15287642689408609</v>
      </c>
      <c r="AD325" s="76">
        <f t="shared" si="157"/>
        <v>0</v>
      </c>
      <c r="AE325" s="76">
        <f t="shared" si="153"/>
        <v>1.6263449669583624E-2</v>
      </c>
      <c r="AF325" s="76">
        <f t="shared" si="153"/>
        <v>0</v>
      </c>
      <c r="AG325" s="76">
        <f t="shared" si="158"/>
        <v>0</v>
      </c>
      <c r="AH325" s="76">
        <f t="shared" si="158"/>
        <v>0</v>
      </c>
      <c r="AI325" s="76">
        <f t="shared" si="158"/>
        <v>8.6196283248793221E-3</v>
      </c>
      <c r="AJ325" s="698">
        <f t="shared" si="158"/>
        <v>0</v>
      </c>
      <c r="AK325" s="76">
        <f t="shared" si="158"/>
        <v>0</v>
      </c>
      <c r="AL325" s="76">
        <f t="shared" si="158"/>
        <v>0</v>
      </c>
      <c r="AM325" s="76">
        <f t="shared" si="158"/>
        <v>0</v>
      </c>
      <c r="AN325" s="76">
        <f t="shared" si="158"/>
        <v>9.7580698017501744E-2</v>
      </c>
      <c r="AO325" s="76">
        <f t="shared" si="158"/>
        <v>0</v>
      </c>
      <c r="AP325" s="76">
        <f t="shared" si="158"/>
        <v>0</v>
      </c>
      <c r="AQ325" s="698">
        <f t="shared" si="158"/>
        <v>0</v>
      </c>
      <c r="AR325" s="76">
        <f t="shared" si="158"/>
        <v>0</v>
      </c>
      <c r="AS325" s="76">
        <f t="shared" si="158"/>
        <v>0</v>
      </c>
      <c r="AT325" s="76">
        <f t="shared" si="158"/>
        <v>0</v>
      </c>
      <c r="AU325" s="76">
        <f t="shared" si="158"/>
        <v>0</v>
      </c>
      <c r="AV325" s="76">
        <f t="shared" si="158"/>
        <v>0</v>
      </c>
      <c r="AW325" s="76">
        <f t="shared" si="159"/>
        <v>0</v>
      </c>
      <c r="AX325" s="76">
        <f t="shared" si="159"/>
        <v>0</v>
      </c>
      <c r="AY325" s="76">
        <f t="shared" si="159"/>
        <v>0</v>
      </c>
      <c r="AZ325" s="76">
        <f t="shared" si="159"/>
        <v>0</v>
      </c>
      <c r="BA325" s="76">
        <f t="shared" si="159"/>
        <v>0</v>
      </c>
      <c r="BB325" s="76">
        <f t="shared" si="159"/>
        <v>2.2280926047329567E-2</v>
      </c>
    </row>
    <row r="326" spans="1:54">
      <c r="A326" s="102">
        <f t="shared" si="127"/>
        <v>43105</v>
      </c>
      <c r="B326" s="106">
        <f t="shared" si="148"/>
        <v>3.7414716502863907</v>
      </c>
      <c r="C326" s="76">
        <f t="shared" si="152"/>
        <v>0</v>
      </c>
      <c r="D326" s="76">
        <f t="shared" si="153"/>
        <v>0</v>
      </c>
      <c r="E326" s="76">
        <f t="shared" si="153"/>
        <v>0</v>
      </c>
      <c r="F326" s="76">
        <f t="shared" si="154"/>
        <v>0</v>
      </c>
      <c r="G326" s="76">
        <f t="shared" si="153"/>
        <v>0</v>
      </c>
      <c r="H326" s="76">
        <f t="shared" si="153"/>
        <v>4.8790349008750872E-2</v>
      </c>
      <c r="I326" s="76">
        <f t="shared" si="153"/>
        <v>0</v>
      </c>
      <c r="J326" s="76">
        <f t="shared" si="153"/>
        <v>0.65053798678334496</v>
      </c>
      <c r="K326" s="76">
        <f t="shared" si="153"/>
        <v>4.0658624173959065E-4</v>
      </c>
      <c r="L326" s="76">
        <f t="shared" si="153"/>
        <v>0</v>
      </c>
      <c r="M326" s="76">
        <f t="shared" si="153"/>
        <v>1.7710896690176565E-2</v>
      </c>
      <c r="N326" s="76">
        <f t="shared" si="161"/>
        <v>1.6263449669583624E-2</v>
      </c>
      <c r="O326" s="76">
        <f t="shared" si="155"/>
        <v>1.2133617683487357</v>
      </c>
      <c r="P326" s="76">
        <f t="shared" si="155"/>
        <v>0.91926438682376521</v>
      </c>
      <c r="Q326" s="76">
        <f t="shared" si="162"/>
        <v>0</v>
      </c>
      <c r="R326" s="76">
        <f t="shared" si="153"/>
        <v>6.5053798678334504E-3</v>
      </c>
      <c r="S326" s="76">
        <f t="shared" si="153"/>
        <v>8.131724834791812E-2</v>
      </c>
      <c r="T326" s="76">
        <f t="shared" si="153"/>
        <v>1.0571242285229357E-2</v>
      </c>
      <c r="U326" s="76">
        <f t="shared" si="153"/>
        <v>0</v>
      </c>
      <c r="V326" s="76">
        <f t="shared" si="153"/>
        <v>0.15629175132469864</v>
      </c>
      <c r="W326" s="76">
        <f t="shared" si="156"/>
        <v>5.8548418810501046E-2</v>
      </c>
      <c r="X326" s="76">
        <f t="shared" si="153"/>
        <v>0</v>
      </c>
      <c r="Y326" s="76">
        <f t="shared" si="153"/>
        <v>0.10164656043489766</v>
      </c>
      <c r="Z326" s="76">
        <f t="shared" si="153"/>
        <v>0</v>
      </c>
      <c r="AA326" s="76">
        <f t="shared" si="153"/>
        <v>0.16263449669583624</v>
      </c>
      <c r="AB326" s="76">
        <f t="shared" si="153"/>
        <v>0</v>
      </c>
      <c r="AC326" s="76">
        <f t="shared" si="153"/>
        <v>0.15287642689408609</v>
      </c>
      <c r="AD326" s="76">
        <f t="shared" si="157"/>
        <v>0</v>
      </c>
      <c r="AE326" s="76">
        <f t="shared" si="153"/>
        <v>1.6263449669583624E-2</v>
      </c>
      <c r="AF326" s="76">
        <f t="shared" si="153"/>
        <v>0</v>
      </c>
      <c r="AG326" s="76">
        <f t="shared" si="158"/>
        <v>0</v>
      </c>
      <c r="AH326" s="76">
        <f t="shared" si="158"/>
        <v>0</v>
      </c>
      <c r="AI326" s="76">
        <f t="shared" si="158"/>
        <v>8.6196283248793221E-3</v>
      </c>
      <c r="AJ326" s="698">
        <f t="shared" si="158"/>
        <v>0</v>
      </c>
      <c r="AK326" s="76">
        <f t="shared" si="158"/>
        <v>0</v>
      </c>
      <c r="AL326" s="76">
        <f t="shared" si="158"/>
        <v>0</v>
      </c>
      <c r="AM326" s="76">
        <f t="shared" si="158"/>
        <v>0</v>
      </c>
      <c r="AN326" s="76">
        <f t="shared" si="158"/>
        <v>9.7580698017501744E-2</v>
      </c>
      <c r="AO326" s="76">
        <f t="shared" si="158"/>
        <v>0</v>
      </c>
      <c r="AP326" s="76">
        <f t="shared" si="158"/>
        <v>0</v>
      </c>
      <c r="AQ326" s="698">
        <f t="shared" si="158"/>
        <v>0</v>
      </c>
      <c r="AR326" s="76">
        <f t="shared" si="158"/>
        <v>0</v>
      </c>
      <c r="AS326" s="76">
        <f t="shared" si="158"/>
        <v>0</v>
      </c>
      <c r="AT326" s="76">
        <f t="shared" si="158"/>
        <v>0</v>
      </c>
      <c r="AU326" s="76">
        <f t="shared" si="158"/>
        <v>0</v>
      </c>
      <c r="AV326" s="76">
        <f t="shared" si="158"/>
        <v>0</v>
      </c>
      <c r="AW326" s="76">
        <f t="shared" si="159"/>
        <v>0</v>
      </c>
      <c r="AX326" s="76">
        <f t="shared" si="159"/>
        <v>0</v>
      </c>
      <c r="AY326" s="76">
        <f t="shared" si="159"/>
        <v>0</v>
      </c>
      <c r="AZ326" s="76">
        <f t="shared" si="159"/>
        <v>0</v>
      </c>
      <c r="BA326" s="76">
        <f t="shared" si="159"/>
        <v>0</v>
      </c>
      <c r="BB326" s="76">
        <f t="shared" si="159"/>
        <v>2.2280926047329567E-2</v>
      </c>
    </row>
    <row r="327" spans="1:54">
      <c r="A327" s="102">
        <f t="shared" si="127"/>
        <v>43106</v>
      </c>
      <c r="B327" s="106">
        <f t="shared" si="148"/>
        <v>3.7414716502863907</v>
      </c>
      <c r="C327" s="76">
        <f t="shared" si="152"/>
        <v>0</v>
      </c>
      <c r="D327" s="76">
        <f t="shared" si="153"/>
        <v>0</v>
      </c>
      <c r="E327" s="76">
        <f t="shared" si="153"/>
        <v>0</v>
      </c>
      <c r="F327" s="76">
        <f t="shared" si="154"/>
        <v>0</v>
      </c>
      <c r="G327" s="76">
        <f t="shared" si="153"/>
        <v>0</v>
      </c>
      <c r="H327" s="76">
        <f t="shared" si="153"/>
        <v>4.8790349008750872E-2</v>
      </c>
      <c r="I327" s="76">
        <f t="shared" si="153"/>
        <v>0</v>
      </c>
      <c r="J327" s="76">
        <f t="shared" si="153"/>
        <v>0.65053798678334496</v>
      </c>
      <c r="K327" s="76">
        <f t="shared" si="153"/>
        <v>4.0658624173959065E-4</v>
      </c>
      <c r="L327" s="76">
        <f t="shared" si="153"/>
        <v>0</v>
      </c>
      <c r="M327" s="76">
        <f t="shared" si="153"/>
        <v>1.7710896690176565E-2</v>
      </c>
      <c r="N327" s="76">
        <f t="shared" si="161"/>
        <v>1.6263449669583624E-2</v>
      </c>
      <c r="O327" s="76">
        <f t="shared" si="155"/>
        <v>1.2133617683487357</v>
      </c>
      <c r="P327" s="76">
        <f t="shared" si="155"/>
        <v>0.91926438682376521</v>
      </c>
      <c r="Q327" s="76">
        <f t="shared" si="162"/>
        <v>0</v>
      </c>
      <c r="R327" s="76">
        <f t="shared" si="153"/>
        <v>6.5053798678334504E-3</v>
      </c>
      <c r="S327" s="76">
        <f t="shared" si="153"/>
        <v>8.131724834791812E-2</v>
      </c>
      <c r="T327" s="76">
        <f t="shared" si="153"/>
        <v>1.0571242285229357E-2</v>
      </c>
      <c r="U327" s="76">
        <f t="shared" si="153"/>
        <v>0</v>
      </c>
      <c r="V327" s="76">
        <f t="shared" si="153"/>
        <v>0.15629175132469864</v>
      </c>
      <c r="W327" s="76">
        <f t="shared" si="156"/>
        <v>5.8548418810501046E-2</v>
      </c>
      <c r="X327" s="76">
        <f t="shared" si="153"/>
        <v>0</v>
      </c>
      <c r="Y327" s="76">
        <f t="shared" si="153"/>
        <v>0.10164656043489766</v>
      </c>
      <c r="Z327" s="76">
        <f t="shared" si="153"/>
        <v>0</v>
      </c>
      <c r="AA327" s="76">
        <f t="shared" si="153"/>
        <v>0.16263449669583624</v>
      </c>
      <c r="AB327" s="76">
        <f t="shared" si="153"/>
        <v>0</v>
      </c>
      <c r="AC327" s="76">
        <f t="shared" si="153"/>
        <v>0.15287642689408609</v>
      </c>
      <c r="AD327" s="76">
        <f t="shared" si="157"/>
        <v>0</v>
      </c>
      <c r="AE327" s="76">
        <f t="shared" si="153"/>
        <v>1.6263449669583624E-2</v>
      </c>
      <c r="AF327" s="76">
        <f t="shared" si="153"/>
        <v>0</v>
      </c>
      <c r="AG327" s="76">
        <f t="shared" si="158"/>
        <v>0</v>
      </c>
      <c r="AH327" s="76">
        <f t="shared" si="158"/>
        <v>0</v>
      </c>
      <c r="AI327" s="76">
        <f t="shared" si="158"/>
        <v>8.6196283248793221E-3</v>
      </c>
      <c r="AJ327" s="698">
        <f t="shared" si="158"/>
        <v>0</v>
      </c>
      <c r="AK327" s="76">
        <f t="shared" si="158"/>
        <v>0</v>
      </c>
      <c r="AL327" s="76">
        <f t="shared" si="158"/>
        <v>0</v>
      </c>
      <c r="AM327" s="76">
        <f t="shared" si="158"/>
        <v>0</v>
      </c>
      <c r="AN327" s="76">
        <f t="shared" si="158"/>
        <v>9.7580698017501744E-2</v>
      </c>
      <c r="AO327" s="76">
        <f t="shared" si="158"/>
        <v>0</v>
      </c>
      <c r="AP327" s="76">
        <f t="shared" si="158"/>
        <v>0</v>
      </c>
      <c r="AQ327" s="698">
        <f t="shared" si="158"/>
        <v>0</v>
      </c>
      <c r="AR327" s="76">
        <f t="shared" si="158"/>
        <v>0</v>
      </c>
      <c r="AS327" s="76">
        <f t="shared" si="158"/>
        <v>0</v>
      </c>
      <c r="AT327" s="76">
        <f t="shared" si="158"/>
        <v>0</v>
      </c>
      <c r="AU327" s="76">
        <f t="shared" si="158"/>
        <v>0</v>
      </c>
      <c r="AV327" s="76">
        <f t="shared" si="158"/>
        <v>0</v>
      </c>
      <c r="AW327" s="76">
        <f t="shared" si="159"/>
        <v>0</v>
      </c>
      <c r="AX327" s="76">
        <f t="shared" si="159"/>
        <v>0</v>
      </c>
      <c r="AY327" s="76">
        <f t="shared" si="159"/>
        <v>0</v>
      </c>
      <c r="AZ327" s="76">
        <f t="shared" si="159"/>
        <v>0</v>
      </c>
      <c r="BA327" s="76">
        <f t="shared" si="159"/>
        <v>0</v>
      </c>
      <c r="BB327" s="76">
        <f t="shared" si="159"/>
        <v>2.2280926047329567E-2</v>
      </c>
    </row>
    <row r="328" spans="1:54">
      <c r="A328" s="102">
        <f t="shared" si="127"/>
        <v>43107</v>
      </c>
      <c r="B328" s="106">
        <f t="shared" si="148"/>
        <v>3.7414716502863907</v>
      </c>
      <c r="C328" s="76">
        <f t="shared" si="152"/>
        <v>0</v>
      </c>
      <c r="D328" s="76">
        <f t="shared" si="153"/>
        <v>0</v>
      </c>
      <c r="E328" s="76">
        <f t="shared" si="153"/>
        <v>0</v>
      </c>
      <c r="F328" s="76">
        <f t="shared" si="154"/>
        <v>0</v>
      </c>
      <c r="G328" s="76">
        <f t="shared" si="153"/>
        <v>0</v>
      </c>
      <c r="H328" s="76">
        <f t="shared" si="153"/>
        <v>4.8790349008750872E-2</v>
      </c>
      <c r="I328" s="76">
        <f t="shared" si="153"/>
        <v>0</v>
      </c>
      <c r="J328" s="76">
        <f t="shared" si="153"/>
        <v>0.65053798678334496</v>
      </c>
      <c r="K328" s="76">
        <f t="shared" si="153"/>
        <v>4.0658624173959065E-4</v>
      </c>
      <c r="L328" s="76">
        <f t="shared" si="153"/>
        <v>0</v>
      </c>
      <c r="M328" s="76">
        <f t="shared" si="153"/>
        <v>1.7710896690176565E-2</v>
      </c>
      <c r="N328" s="76">
        <f t="shared" si="161"/>
        <v>1.6263449669583624E-2</v>
      </c>
      <c r="O328" s="76">
        <f t="shared" si="155"/>
        <v>1.2133617683487357</v>
      </c>
      <c r="P328" s="76">
        <f t="shared" si="155"/>
        <v>0.91926438682376521</v>
      </c>
      <c r="Q328" s="76">
        <f t="shared" si="162"/>
        <v>0</v>
      </c>
      <c r="R328" s="76">
        <f t="shared" si="153"/>
        <v>6.5053798678334504E-3</v>
      </c>
      <c r="S328" s="76">
        <f t="shared" si="153"/>
        <v>8.131724834791812E-2</v>
      </c>
      <c r="T328" s="76">
        <f t="shared" si="153"/>
        <v>1.0571242285229357E-2</v>
      </c>
      <c r="U328" s="76">
        <f t="shared" si="153"/>
        <v>0</v>
      </c>
      <c r="V328" s="76">
        <f t="shared" si="153"/>
        <v>0.15629175132469864</v>
      </c>
      <c r="W328" s="76">
        <f t="shared" si="156"/>
        <v>5.8548418810501046E-2</v>
      </c>
      <c r="X328" s="76">
        <f t="shared" si="153"/>
        <v>0</v>
      </c>
      <c r="Y328" s="76">
        <f t="shared" si="153"/>
        <v>0.10164656043489766</v>
      </c>
      <c r="Z328" s="76">
        <f t="shared" si="153"/>
        <v>0</v>
      </c>
      <c r="AA328" s="76">
        <f t="shared" si="153"/>
        <v>0.16263449669583624</v>
      </c>
      <c r="AB328" s="76">
        <f t="shared" si="153"/>
        <v>0</v>
      </c>
      <c r="AC328" s="76">
        <f t="shared" si="153"/>
        <v>0.15287642689408609</v>
      </c>
      <c r="AD328" s="76">
        <f t="shared" si="157"/>
        <v>0</v>
      </c>
      <c r="AE328" s="76">
        <f t="shared" si="153"/>
        <v>1.6263449669583624E-2</v>
      </c>
      <c r="AF328" s="76">
        <f t="shared" si="153"/>
        <v>0</v>
      </c>
      <c r="AG328" s="76">
        <f t="shared" si="158"/>
        <v>0</v>
      </c>
      <c r="AH328" s="76">
        <f t="shared" si="158"/>
        <v>0</v>
      </c>
      <c r="AI328" s="76">
        <f t="shared" si="158"/>
        <v>8.6196283248793221E-3</v>
      </c>
      <c r="AJ328" s="698">
        <f t="shared" si="158"/>
        <v>0</v>
      </c>
      <c r="AK328" s="76">
        <f t="shared" si="158"/>
        <v>0</v>
      </c>
      <c r="AL328" s="76">
        <f t="shared" si="158"/>
        <v>0</v>
      </c>
      <c r="AM328" s="76">
        <f t="shared" si="158"/>
        <v>0</v>
      </c>
      <c r="AN328" s="76">
        <f t="shared" si="158"/>
        <v>9.7580698017501744E-2</v>
      </c>
      <c r="AO328" s="76">
        <f t="shared" si="158"/>
        <v>0</v>
      </c>
      <c r="AP328" s="76">
        <f t="shared" si="158"/>
        <v>0</v>
      </c>
      <c r="AQ328" s="698">
        <f t="shared" si="158"/>
        <v>0</v>
      </c>
      <c r="AR328" s="76">
        <f t="shared" si="158"/>
        <v>0</v>
      </c>
      <c r="AS328" s="76">
        <f t="shared" si="158"/>
        <v>0</v>
      </c>
      <c r="AT328" s="76">
        <f t="shared" si="158"/>
        <v>0</v>
      </c>
      <c r="AU328" s="76">
        <f t="shared" si="158"/>
        <v>0</v>
      </c>
      <c r="AV328" s="76">
        <f t="shared" si="158"/>
        <v>0</v>
      </c>
      <c r="AW328" s="76">
        <f t="shared" si="159"/>
        <v>0</v>
      </c>
      <c r="AX328" s="76">
        <f t="shared" si="159"/>
        <v>0</v>
      </c>
      <c r="AY328" s="76">
        <f t="shared" si="159"/>
        <v>0</v>
      </c>
      <c r="AZ328" s="76">
        <f t="shared" si="159"/>
        <v>0</v>
      </c>
      <c r="BA328" s="76">
        <f t="shared" si="159"/>
        <v>0</v>
      </c>
      <c r="BB328" s="76">
        <f t="shared" si="159"/>
        <v>2.2280926047329567E-2</v>
      </c>
    </row>
    <row r="329" spans="1:54">
      <c r="A329" s="102">
        <f t="shared" ref="A329:A393" si="163">A328+1</f>
        <v>43108</v>
      </c>
      <c r="B329" s="106">
        <f t="shared" si="148"/>
        <v>3.7414716502863907</v>
      </c>
      <c r="C329" s="76">
        <f t="shared" si="152"/>
        <v>0</v>
      </c>
      <c r="D329" s="76">
        <f t="shared" si="153"/>
        <v>0</v>
      </c>
      <c r="E329" s="76">
        <f t="shared" si="153"/>
        <v>0</v>
      </c>
      <c r="F329" s="76">
        <f t="shared" si="154"/>
        <v>0</v>
      </c>
      <c r="G329" s="76">
        <f t="shared" si="153"/>
        <v>0</v>
      </c>
      <c r="H329" s="76">
        <f t="shared" si="153"/>
        <v>4.8790349008750872E-2</v>
      </c>
      <c r="I329" s="76">
        <f t="shared" si="153"/>
        <v>0</v>
      </c>
      <c r="J329" s="76">
        <f t="shared" si="153"/>
        <v>0.65053798678334496</v>
      </c>
      <c r="K329" s="76">
        <f t="shared" si="153"/>
        <v>4.0658624173959065E-4</v>
      </c>
      <c r="L329" s="76">
        <f t="shared" si="153"/>
        <v>0</v>
      </c>
      <c r="M329" s="76">
        <f t="shared" si="153"/>
        <v>1.7710896690176565E-2</v>
      </c>
      <c r="N329" s="76">
        <f t="shared" si="161"/>
        <v>1.6263449669583624E-2</v>
      </c>
      <c r="O329" s="76">
        <f t="shared" si="155"/>
        <v>1.2133617683487357</v>
      </c>
      <c r="P329" s="76">
        <f t="shared" si="155"/>
        <v>0.91926438682376521</v>
      </c>
      <c r="Q329" s="76">
        <f t="shared" si="162"/>
        <v>0</v>
      </c>
      <c r="R329" s="76">
        <f t="shared" si="153"/>
        <v>6.5053798678334504E-3</v>
      </c>
      <c r="S329" s="76">
        <f t="shared" si="153"/>
        <v>8.131724834791812E-2</v>
      </c>
      <c r="T329" s="76">
        <f t="shared" si="153"/>
        <v>1.0571242285229357E-2</v>
      </c>
      <c r="U329" s="76">
        <f t="shared" si="153"/>
        <v>0</v>
      </c>
      <c r="V329" s="76">
        <f t="shared" si="153"/>
        <v>0.15629175132469864</v>
      </c>
      <c r="W329" s="76">
        <f t="shared" si="156"/>
        <v>5.8548418810501046E-2</v>
      </c>
      <c r="X329" s="76">
        <f t="shared" si="153"/>
        <v>0</v>
      </c>
      <c r="Y329" s="76">
        <f t="shared" si="153"/>
        <v>0.10164656043489766</v>
      </c>
      <c r="Z329" s="76">
        <f t="shared" si="153"/>
        <v>0</v>
      </c>
      <c r="AA329" s="76">
        <f t="shared" si="153"/>
        <v>0.16263449669583624</v>
      </c>
      <c r="AB329" s="76">
        <f t="shared" si="153"/>
        <v>0</v>
      </c>
      <c r="AC329" s="76">
        <f t="shared" si="153"/>
        <v>0.15287642689408609</v>
      </c>
      <c r="AD329" s="76">
        <f t="shared" si="157"/>
        <v>0</v>
      </c>
      <c r="AE329" s="76">
        <f t="shared" si="153"/>
        <v>1.6263449669583624E-2</v>
      </c>
      <c r="AF329" s="76">
        <f t="shared" si="153"/>
        <v>0</v>
      </c>
      <c r="AG329" s="76">
        <f t="shared" si="158"/>
        <v>0</v>
      </c>
      <c r="AH329" s="76">
        <f t="shared" si="158"/>
        <v>0</v>
      </c>
      <c r="AI329" s="76">
        <f t="shared" si="158"/>
        <v>8.6196283248793221E-3</v>
      </c>
      <c r="AJ329" s="698">
        <f t="shared" si="158"/>
        <v>0</v>
      </c>
      <c r="AK329" s="76">
        <f t="shared" si="158"/>
        <v>0</v>
      </c>
      <c r="AL329" s="76">
        <f t="shared" si="158"/>
        <v>0</v>
      </c>
      <c r="AM329" s="76">
        <f t="shared" si="158"/>
        <v>0</v>
      </c>
      <c r="AN329" s="76">
        <f t="shared" si="158"/>
        <v>9.7580698017501744E-2</v>
      </c>
      <c r="AO329" s="76">
        <f t="shared" si="158"/>
        <v>0</v>
      </c>
      <c r="AP329" s="76">
        <f t="shared" si="158"/>
        <v>0</v>
      </c>
      <c r="AQ329" s="698">
        <f t="shared" si="158"/>
        <v>0</v>
      </c>
      <c r="AR329" s="76">
        <f t="shared" si="158"/>
        <v>0</v>
      </c>
      <c r="AS329" s="76">
        <f t="shared" si="158"/>
        <v>0</v>
      </c>
      <c r="AT329" s="76">
        <f t="shared" si="158"/>
        <v>0</v>
      </c>
      <c r="AU329" s="76">
        <f t="shared" si="158"/>
        <v>0</v>
      </c>
      <c r="AV329" s="76">
        <f t="shared" si="158"/>
        <v>0</v>
      </c>
      <c r="AW329" s="76">
        <f t="shared" si="159"/>
        <v>0</v>
      </c>
      <c r="AX329" s="76">
        <f t="shared" si="159"/>
        <v>0</v>
      </c>
      <c r="AY329" s="76">
        <f t="shared" si="159"/>
        <v>0</v>
      </c>
      <c r="AZ329" s="76">
        <f t="shared" si="159"/>
        <v>0</v>
      </c>
      <c r="BA329" s="76">
        <f t="shared" si="159"/>
        <v>0</v>
      </c>
      <c r="BB329" s="76">
        <f t="shared" si="159"/>
        <v>2.2280926047329567E-2</v>
      </c>
    </row>
    <row r="330" spans="1:54">
      <c r="A330" s="102">
        <f t="shared" si="163"/>
        <v>43109</v>
      </c>
      <c r="B330" s="106">
        <f t="shared" si="148"/>
        <v>3.7414716502863907</v>
      </c>
      <c r="C330" s="76">
        <f t="shared" si="152"/>
        <v>0</v>
      </c>
      <c r="D330" s="76">
        <f t="shared" si="153"/>
        <v>0</v>
      </c>
      <c r="E330" s="76">
        <f t="shared" si="153"/>
        <v>0</v>
      </c>
      <c r="F330" s="76">
        <f t="shared" si="154"/>
        <v>0</v>
      </c>
      <c r="G330" s="76">
        <f t="shared" si="153"/>
        <v>0</v>
      </c>
      <c r="H330" s="76">
        <f t="shared" si="153"/>
        <v>4.8790349008750872E-2</v>
      </c>
      <c r="I330" s="76">
        <f t="shared" si="153"/>
        <v>0</v>
      </c>
      <c r="J330" s="76">
        <f t="shared" si="153"/>
        <v>0.65053798678334496</v>
      </c>
      <c r="K330" s="76">
        <f t="shared" si="153"/>
        <v>4.0658624173959065E-4</v>
      </c>
      <c r="L330" s="76">
        <f t="shared" si="153"/>
        <v>0</v>
      </c>
      <c r="M330" s="76">
        <f t="shared" si="153"/>
        <v>1.7710896690176565E-2</v>
      </c>
      <c r="N330" s="76">
        <f t="shared" si="161"/>
        <v>1.6263449669583624E-2</v>
      </c>
      <c r="O330" s="76">
        <f t="shared" si="155"/>
        <v>1.2133617683487357</v>
      </c>
      <c r="P330" s="76">
        <f t="shared" si="155"/>
        <v>0.91926438682376521</v>
      </c>
      <c r="Q330" s="76">
        <f t="shared" si="162"/>
        <v>0</v>
      </c>
      <c r="R330" s="76">
        <f t="shared" si="153"/>
        <v>6.5053798678334504E-3</v>
      </c>
      <c r="S330" s="76">
        <f t="shared" si="153"/>
        <v>8.131724834791812E-2</v>
      </c>
      <c r="T330" s="76">
        <f t="shared" si="153"/>
        <v>1.0571242285229357E-2</v>
      </c>
      <c r="U330" s="76">
        <f t="shared" si="153"/>
        <v>0</v>
      </c>
      <c r="V330" s="76">
        <f t="shared" si="153"/>
        <v>0.15629175132469864</v>
      </c>
      <c r="W330" s="76">
        <f t="shared" si="156"/>
        <v>5.8548418810501046E-2</v>
      </c>
      <c r="X330" s="76">
        <f t="shared" si="153"/>
        <v>0</v>
      </c>
      <c r="Y330" s="76">
        <f t="shared" si="153"/>
        <v>0.10164656043489766</v>
      </c>
      <c r="Z330" s="76">
        <f t="shared" si="153"/>
        <v>0</v>
      </c>
      <c r="AA330" s="76">
        <f t="shared" si="153"/>
        <v>0.16263449669583624</v>
      </c>
      <c r="AB330" s="76">
        <f t="shared" si="153"/>
        <v>0</v>
      </c>
      <c r="AC330" s="76">
        <f t="shared" si="153"/>
        <v>0.15287642689408609</v>
      </c>
      <c r="AD330" s="76">
        <f t="shared" si="157"/>
        <v>0</v>
      </c>
      <c r="AE330" s="76">
        <f t="shared" si="153"/>
        <v>1.6263449669583624E-2</v>
      </c>
      <c r="AF330" s="76">
        <f t="shared" si="153"/>
        <v>0</v>
      </c>
      <c r="AG330" s="76">
        <f t="shared" si="158"/>
        <v>0</v>
      </c>
      <c r="AH330" s="76">
        <f t="shared" si="158"/>
        <v>0</v>
      </c>
      <c r="AI330" s="76">
        <f t="shared" si="158"/>
        <v>8.6196283248793221E-3</v>
      </c>
      <c r="AJ330" s="698">
        <f t="shared" si="158"/>
        <v>0</v>
      </c>
      <c r="AK330" s="76">
        <f t="shared" si="158"/>
        <v>0</v>
      </c>
      <c r="AL330" s="76">
        <f t="shared" si="158"/>
        <v>0</v>
      </c>
      <c r="AM330" s="76">
        <f t="shared" si="158"/>
        <v>0</v>
      </c>
      <c r="AN330" s="76">
        <f t="shared" si="158"/>
        <v>9.7580698017501744E-2</v>
      </c>
      <c r="AO330" s="76">
        <f t="shared" si="158"/>
        <v>0</v>
      </c>
      <c r="AP330" s="76">
        <f t="shared" si="158"/>
        <v>0</v>
      </c>
      <c r="AQ330" s="698">
        <f t="shared" si="158"/>
        <v>0</v>
      </c>
      <c r="AR330" s="76">
        <f t="shared" si="158"/>
        <v>0</v>
      </c>
      <c r="AS330" s="76">
        <f t="shared" si="158"/>
        <v>0</v>
      </c>
      <c r="AT330" s="76">
        <f t="shared" si="158"/>
        <v>0</v>
      </c>
      <c r="AU330" s="76">
        <f t="shared" si="158"/>
        <v>0</v>
      </c>
      <c r="AV330" s="76">
        <f t="shared" si="158"/>
        <v>0</v>
      </c>
      <c r="AW330" s="76">
        <f t="shared" si="159"/>
        <v>0</v>
      </c>
      <c r="AX330" s="76">
        <f t="shared" si="159"/>
        <v>0</v>
      </c>
      <c r="AY330" s="76">
        <f t="shared" si="159"/>
        <v>0</v>
      </c>
      <c r="AZ330" s="76">
        <f t="shared" si="159"/>
        <v>0</v>
      </c>
      <c r="BA330" s="76">
        <f t="shared" si="159"/>
        <v>0</v>
      </c>
      <c r="BB330" s="76">
        <f t="shared" si="159"/>
        <v>2.2280926047329567E-2</v>
      </c>
    </row>
    <row r="331" spans="1:54">
      <c r="A331" s="102">
        <f t="shared" si="163"/>
        <v>43110</v>
      </c>
      <c r="B331" s="106">
        <f t="shared" si="148"/>
        <v>3.7414716502863907</v>
      </c>
      <c r="C331" s="76">
        <f t="shared" si="152"/>
        <v>0</v>
      </c>
      <c r="D331" s="76">
        <f t="shared" si="153"/>
        <v>0</v>
      </c>
      <c r="E331" s="76">
        <f t="shared" si="153"/>
        <v>0</v>
      </c>
      <c r="F331" s="76">
        <f t="shared" si="154"/>
        <v>0</v>
      </c>
      <c r="G331" s="76">
        <f t="shared" si="153"/>
        <v>0</v>
      </c>
      <c r="H331" s="76">
        <f t="shared" si="153"/>
        <v>4.8790349008750872E-2</v>
      </c>
      <c r="I331" s="76">
        <f t="shared" si="153"/>
        <v>0</v>
      </c>
      <c r="J331" s="76">
        <f t="shared" si="153"/>
        <v>0.65053798678334496</v>
      </c>
      <c r="K331" s="76">
        <f t="shared" si="153"/>
        <v>4.0658624173959065E-4</v>
      </c>
      <c r="L331" s="76">
        <f t="shared" si="153"/>
        <v>0</v>
      </c>
      <c r="M331" s="76">
        <f t="shared" si="153"/>
        <v>1.7710896690176565E-2</v>
      </c>
      <c r="N331" s="76">
        <f t="shared" si="161"/>
        <v>1.6263449669583624E-2</v>
      </c>
      <c r="O331" s="76">
        <f t="shared" si="155"/>
        <v>1.2133617683487357</v>
      </c>
      <c r="P331" s="76">
        <f t="shared" si="155"/>
        <v>0.91926438682376521</v>
      </c>
      <c r="Q331" s="76">
        <f t="shared" si="162"/>
        <v>0</v>
      </c>
      <c r="R331" s="76">
        <f t="shared" si="153"/>
        <v>6.5053798678334504E-3</v>
      </c>
      <c r="S331" s="76">
        <f t="shared" si="153"/>
        <v>8.131724834791812E-2</v>
      </c>
      <c r="T331" s="76">
        <f t="shared" si="153"/>
        <v>1.0571242285229357E-2</v>
      </c>
      <c r="U331" s="76">
        <f t="shared" si="153"/>
        <v>0</v>
      </c>
      <c r="V331" s="76">
        <f t="shared" si="153"/>
        <v>0.15629175132469864</v>
      </c>
      <c r="W331" s="76">
        <f t="shared" si="156"/>
        <v>5.8548418810501046E-2</v>
      </c>
      <c r="X331" s="76">
        <f t="shared" si="153"/>
        <v>0</v>
      </c>
      <c r="Y331" s="76">
        <f t="shared" si="153"/>
        <v>0.10164656043489766</v>
      </c>
      <c r="Z331" s="76">
        <f t="shared" si="153"/>
        <v>0</v>
      </c>
      <c r="AA331" s="76">
        <f t="shared" si="153"/>
        <v>0.16263449669583624</v>
      </c>
      <c r="AB331" s="76">
        <f t="shared" si="153"/>
        <v>0</v>
      </c>
      <c r="AC331" s="76">
        <f t="shared" si="153"/>
        <v>0.15287642689408609</v>
      </c>
      <c r="AD331" s="76">
        <f t="shared" si="157"/>
        <v>0</v>
      </c>
      <c r="AE331" s="76">
        <f t="shared" si="153"/>
        <v>1.6263449669583624E-2</v>
      </c>
      <c r="AF331" s="76">
        <f t="shared" si="153"/>
        <v>0</v>
      </c>
      <c r="AG331" s="76">
        <f t="shared" si="158"/>
        <v>0</v>
      </c>
      <c r="AH331" s="76">
        <f t="shared" si="158"/>
        <v>0</v>
      </c>
      <c r="AI331" s="76">
        <f t="shared" si="158"/>
        <v>8.6196283248793221E-3</v>
      </c>
      <c r="AJ331" s="698">
        <f t="shared" si="158"/>
        <v>0</v>
      </c>
      <c r="AK331" s="76">
        <f t="shared" si="158"/>
        <v>0</v>
      </c>
      <c r="AL331" s="76">
        <f t="shared" si="158"/>
        <v>0</v>
      </c>
      <c r="AM331" s="76">
        <f t="shared" si="158"/>
        <v>0</v>
      </c>
      <c r="AN331" s="76">
        <f t="shared" si="158"/>
        <v>9.7580698017501744E-2</v>
      </c>
      <c r="AO331" s="76">
        <f t="shared" si="158"/>
        <v>0</v>
      </c>
      <c r="AP331" s="76">
        <f t="shared" si="158"/>
        <v>0</v>
      </c>
      <c r="AQ331" s="698">
        <f t="shared" si="158"/>
        <v>0</v>
      </c>
      <c r="AR331" s="76">
        <f t="shared" si="158"/>
        <v>0</v>
      </c>
      <c r="AS331" s="76">
        <f t="shared" si="158"/>
        <v>0</v>
      </c>
      <c r="AT331" s="76">
        <f t="shared" si="158"/>
        <v>0</v>
      </c>
      <c r="AU331" s="76">
        <f t="shared" si="158"/>
        <v>0</v>
      </c>
      <c r="AV331" s="76">
        <f t="shared" si="158"/>
        <v>0</v>
      </c>
      <c r="AW331" s="76">
        <f t="shared" si="159"/>
        <v>0</v>
      </c>
      <c r="AX331" s="76">
        <f t="shared" si="159"/>
        <v>0</v>
      </c>
      <c r="AY331" s="76">
        <f t="shared" si="159"/>
        <v>0</v>
      </c>
      <c r="AZ331" s="76">
        <f t="shared" si="159"/>
        <v>0</v>
      </c>
      <c r="BA331" s="76">
        <f t="shared" si="159"/>
        <v>0</v>
      </c>
      <c r="BB331" s="76">
        <f t="shared" si="159"/>
        <v>2.2280926047329567E-2</v>
      </c>
    </row>
    <row r="332" spans="1:54">
      <c r="A332" s="102">
        <f t="shared" si="163"/>
        <v>43111</v>
      </c>
      <c r="B332" s="106">
        <f t="shared" si="148"/>
        <v>3.7414716502863907</v>
      </c>
      <c r="C332" s="76">
        <f t="shared" si="152"/>
        <v>0</v>
      </c>
      <c r="D332" s="76">
        <f t="shared" si="153"/>
        <v>0</v>
      </c>
      <c r="E332" s="76">
        <f t="shared" si="153"/>
        <v>0</v>
      </c>
      <c r="F332" s="76">
        <f t="shared" si="154"/>
        <v>0</v>
      </c>
      <c r="G332" s="76">
        <f t="shared" si="153"/>
        <v>0</v>
      </c>
      <c r="H332" s="76">
        <f t="shared" si="153"/>
        <v>4.8790349008750872E-2</v>
      </c>
      <c r="I332" s="76">
        <f t="shared" si="153"/>
        <v>0</v>
      </c>
      <c r="J332" s="76">
        <f t="shared" si="153"/>
        <v>0.65053798678334496</v>
      </c>
      <c r="K332" s="76">
        <f t="shared" si="153"/>
        <v>4.0658624173959065E-4</v>
      </c>
      <c r="L332" s="76">
        <f t="shared" si="153"/>
        <v>0</v>
      </c>
      <c r="M332" s="76">
        <f t="shared" si="153"/>
        <v>1.7710896690176565E-2</v>
      </c>
      <c r="N332" s="76">
        <f t="shared" si="161"/>
        <v>1.6263449669583624E-2</v>
      </c>
      <c r="O332" s="76">
        <f t="shared" si="155"/>
        <v>1.2133617683487357</v>
      </c>
      <c r="P332" s="76">
        <f t="shared" si="155"/>
        <v>0.91926438682376521</v>
      </c>
      <c r="Q332" s="76">
        <f t="shared" si="162"/>
        <v>0</v>
      </c>
      <c r="R332" s="76">
        <f t="shared" si="153"/>
        <v>6.5053798678334504E-3</v>
      </c>
      <c r="S332" s="76">
        <f t="shared" si="153"/>
        <v>8.131724834791812E-2</v>
      </c>
      <c r="T332" s="76">
        <f t="shared" si="153"/>
        <v>1.0571242285229357E-2</v>
      </c>
      <c r="U332" s="76">
        <f t="shared" si="153"/>
        <v>0</v>
      </c>
      <c r="V332" s="76">
        <f t="shared" si="153"/>
        <v>0.15629175132469864</v>
      </c>
      <c r="W332" s="76">
        <f t="shared" si="156"/>
        <v>5.8548418810501046E-2</v>
      </c>
      <c r="X332" s="76">
        <f t="shared" si="153"/>
        <v>0</v>
      </c>
      <c r="Y332" s="76">
        <f t="shared" si="153"/>
        <v>0.10164656043489766</v>
      </c>
      <c r="Z332" s="76">
        <f t="shared" si="153"/>
        <v>0</v>
      </c>
      <c r="AA332" s="76">
        <f t="shared" si="153"/>
        <v>0.16263449669583624</v>
      </c>
      <c r="AB332" s="76">
        <f t="shared" ref="AB332:AB333" si="164">AB$33/1.98347/31</f>
        <v>0</v>
      </c>
      <c r="AC332" s="76">
        <f t="shared" si="153"/>
        <v>0.15287642689408609</v>
      </c>
      <c r="AD332" s="76">
        <f t="shared" si="157"/>
        <v>0</v>
      </c>
      <c r="AE332" s="76">
        <f t="shared" si="153"/>
        <v>1.6263449669583624E-2</v>
      </c>
      <c r="AF332" s="76">
        <f t="shared" si="153"/>
        <v>0</v>
      </c>
      <c r="AG332" s="76">
        <f t="shared" si="158"/>
        <v>0</v>
      </c>
      <c r="AH332" s="76">
        <f t="shared" si="158"/>
        <v>0</v>
      </c>
      <c r="AI332" s="76">
        <f t="shared" si="158"/>
        <v>8.6196283248793221E-3</v>
      </c>
      <c r="AJ332" s="698">
        <f t="shared" si="158"/>
        <v>0</v>
      </c>
      <c r="AK332" s="76">
        <f t="shared" si="158"/>
        <v>0</v>
      </c>
      <c r="AL332" s="76">
        <f t="shared" si="158"/>
        <v>0</v>
      </c>
      <c r="AM332" s="76">
        <f t="shared" si="158"/>
        <v>0</v>
      </c>
      <c r="AN332" s="76">
        <f t="shared" si="158"/>
        <v>9.7580698017501744E-2</v>
      </c>
      <c r="AO332" s="76">
        <f t="shared" si="158"/>
        <v>0</v>
      </c>
      <c r="AP332" s="76">
        <f t="shared" si="158"/>
        <v>0</v>
      </c>
      <c r="AQ332" s="698">
        <f t="shared" si="158"/>
        <v>0</v>
      </c>
      <c r="AR332" s="76">
        <f t="shared" si="158"/>
        <v>0</v>
      </c>
      <c r="AS332" s="76">
        <f t="shared" si="158"/>
        <v>0</v>
      </c>
      <c r="AT332" s="76">
        <f t="shared" si="158"/>
        <v>0</v>
      </c>
      <c r="AU332" s="76">
        <f t="shared" si="158"/>
        <v>0</v>
      </c>
      <c r="AV332" s="76">
        <f t="shared" si="158"/>
        <v>0</v>
      </c>
      <c r="AW332" s="76">
        <f t="shared" si="159"/>
        <v>0</v>
      </c>
      <c r="AX332" s="76">
        <f t="shared" si="159"/>
        <v>0</v>
      </c>
      <c r="AY332" s="76">
        <f t="shared" si="159"/>
        <v>0</v>
      </c>
      <c r="AZ332" s="76">
        <f t="shared" si="159"/>
        <v>0</v>
      </c>
      <c r="BA332" s="76">
        <f t="shared" si="159"/>
        <v>0</v>
      </c>
      <c r="BB332" s="76">
        <f t="shared" si="159"/>
        <v>2.2280926047329567E-2</v>
      </c>
    </row>
    <row r="333" spans="1:54">
      <c r="A333" s="102">
        <f t="shared" si="163"/>
        <v>43112</v>
      </c>
      <c r="B333" s="106">
        <f t="shared" si="148"/>
        <v>3.7414716502863907</v>
      </c>
      <c r="C333" s="76">
        <f t="shared" si="152"/>
        <v>0</v>
      </c>
      <c r="D333" s="76">
        <f t="shared" si="153"/>
        <v>0</v>
      </c>
      <c r="E333" s="76">
        <f t="shared" si="153"/>
        <v>0</v>
      </c>
      <c r="F333" s="76">
        <f t="shared" si="154"/>
        <v>0</v>
      </c>
      <c r="G333" s="76">
        <f t="shared" si="153"/>
        <v>0</v>
      </c>
      <c r="H333" s="76">
        <f t="shared" si="153"/>
        <v>4.8790349008750872E-2</v>
      </c>
      <c r="I333" s="76">
        <f t="shared" si="153"/>
        <v>0</v>
      </c>
      <c r="J333" s="76">
        <f t="shared" si="153"/>
        <v>0.65053798678334496</v>
      </c>
      <c r="K333" s="76">
        <f t="shared" si="153"/>
        <v>4.0658624173959065E-4</v>
      </c>
      <c r="L333" s="76">
        <f t="shared" si="153"/>
        <v>0</v>
      </c>
      <c r="M333" s="76">
        <f t="shared" si="153"/>
        <v>1.7710896690176565E-2</v>
      </c>
      <c r="N333" s="76">
        <f t="shared" si="161"/>
        <v>1.6263449669583624E-2</v>
      </c>
      <c r="O333" s="76">
        <f t="shared" si="155"/>
        <v>1.2133617683487357</v>
      </c>
      <c r="P333" s="76">
        <f t="shared" si="155"/>
        <v>0.91926438682376521</v>
      </c>
      <c r="Q333" s="76">
        <f t="shared" si="162"/>
        <v>0</v>
      </c>
      <c r="R333" s="76">
        <f t="shared" si="153"/>
        <v>6.5053798678334504E-3</v>
      </c>
      <c r="S333" s="76">
        <f t="shared" si="153"/>
        <v>8.131724834791812E-2</v>
      </c>
      <c r="T333" s="76">
        <f t="shared" si="153"/>
        <v>1.0571242285229357E-2</v>
      </c>
      <c r="U333" s="76">
        <f t="shared" si="153"/>
        <v>0</v>
      </c>
      <c r="V333" s="76">
        <f t="shared" si="153"/>
        <v>0.15629175132469864</v>
      </c>
      <c r="W333" s="76">
        <f t="shared" si="156"/>
        <v>5.8548418810501046E-2</v>
      </c>
      <c r="X333" s="76">
        <f t="shared" si="153"/>
        <v>0</v>
      </c>
      <c r="Y333" s="76">
        <f t="shared" si="153"/>
        <v>0.10164656043489766</v>
      </c>
      <c r="Z333" s="76">
        <f t="shared" si="153"/>
        <v>0</v>
      </c>
      <c r="AA333" s="76">
        <f t="shared" si="153"/>
        <v>0.16263449669583624</v>
      </c>
      <c r="AB333" s="76">
        <f t="shared" si="164"/>
        <v>0</v>
      </c>
      <c r="AC333" s="76">
        <f t="shared" si="153"/>
        <v>0.15287642689408609</v>
      </c>
      <c r="AD333" s="76">
        <f t="shared" si="157"/>
        <v>0</v>
      </c>
      <c r="AE333" s="76">
        <f t="shared" si="153"/>
        <v>1.6263449669583624E-2</v>
      </c>
      <c r="AF333" s="76">
        <f t="shared" si="153"/>
        <v>0</v>
      </c>
      <c r="AG333" s="76">
        <f t="shared" si="158"/>
        <v>0</v>
      </c>
      <c r="AH333" s="76">
        <f t="shared" si="158"/>
        <v>0</v>
      </c>
      <c r="AI333" s="76">
        <f t="shared" si="158"/>
        <v>8.6196283248793221E-3</v>
      </c>
      <c r="AJ333" s="698">
        <f t="shared" si="158"/>
        <v>0</v>
      </c>
      <c r="AK333" s="76">
        <f t="shared" si="158"/>
        <v>0</v>
      </c>
      <c r="AL333" s="76">
        <f t="shared" si="158"/>
        <v>0</v>
      </c>
      <c r="AM333" s="76">
        <f t="shared" si="158"/>
        <v>0</v>
      </c>
      <c r="AN333" s="76">
        <f t="shared" si="158"/>
        <v>9.7580698017501744E-2</v>
      </c>
      <c r="AO333" s="76">
        <f t="shared" si="158"/>
        <v>0</v>
      </c>
      <c r="AP333" s="76">
        <f t="shared" si="158"/>
        <v>0</v>
      </c>
      <c r="AQ333" s="698">
        <f t="shared" si="158"/>
        <v>0</v>
      </c>
      <c r="AR333" s="76">
        <f t="shared" si="158"/>
        <v>0</v>
      </c>
      <c r="AS333" s="76">
        <f t="shared" si="158"/>
        <v>0</v>
      </c>
      <c r="AT333" s="76">
        <f t="shared" si="158"/>
        <v>0</v>
      </c>
      <c r="AU333" s="76">
        <f t="shared" si="158"/>
        <v>0</v>
      </c>
      <c r="AV333" s="76">
        <f t="shared" si="158"/>
        <v>0</v>
      </c>
      <c r="AW333" s="76">
        <f t="shared" si="159"/>
        <v>0</v>
      </c>
      <c r="AX333" s="76">
        <f t="shared" si="159"/>
        <v>0</v>
      </c>
      <c r="AY333" s="76">
        <f t="shared" si="159"/>
        <v>0</v>
      </c>
      <c r="AZ333" s="76">
        <f t="shared" si="159"/>
        <v>0</v>
      </c>
      <c r="BA333" s="76">
        <f t="shared" si="159"/>
        <v>0</v>
      </c>
      <c r="BB333" s="76">
        <f t="shared" si="159"/>
        <v>2.2280926047329567E-2</v>
      </c>
    </row>
    <row r="334" spans="1:54">
      <c r="A334" s="102">
        <f t="shared" si="163"/>
        <v>43113</v>
      </c>
      <c r="B334" s="106">
        <f t="shared" si="148"/>
        <v>3.7414716502863907</v>
      </c>
      <c r="C334" s="76">
        <f t="shared" si="152"/>
        <v>0</v>
      </c>
      <c r="D334" s="76">
        <f t="shared" si="153"/>
        <v>0</v>
      </c>
      <c r="E334" s="76">
        <f t="shared" si="153"/>
        <v>0</v>
      </c>
      <c r="F334" s="76">
        <f t="shared" si="154"/>
        <v>0</v>
      </c>
      <c r="G334" s="76">
        <f t="shared" si="153"/>
        <v>0</v>
      </c>
      <c r="H334" s="76">
        <f t="shared" si="153"/>
        <v>4.8790349008750872E-2</v>
      </c>
      <c r="I334" s="76">
        <f t="shared" si="153"/>
        <v>0</v>
      </c>
      <c r="J334" s="76">
        <f t="shared" si="153"/>
        <v>0.65053798678334496</v>
      </c>
      <c r="K334" s="76">
        <f t="shared" ref="D334:AG345" si="165">K$33/1.98347/31</f>
        <v>4.0658624173959065E-4</v>
      </c>
      <c r="L334" s="76">
        <f t="shared" si="165"/>
        <v>0</v>
      </c>
      <c r="M334" s="76">
        <f t="shared" si="165"/>
        <v>1.7710896690176565E-2</v>
      </c>
      <c r="N334" s="76">
        <f t="shared" si="161"/>
        <v>1.6263449669583624E-2</v>
      </c>
      <c r="O334" s="76">
        <f t="shared" si="155"/>
        <v>1.2133617683487357</v>
      </c>
      <c r="P334" s="76">
        <f t="shared" si="155"/>
        <v>0.91926438682376521</v>
      </c>
      <c r="Q334" s="76">
        <f t="shared" si="162"/>
        <v>0</v>
      </c>
      <c r="R334" s="76">
        <f t="shared" si="165"/>
        <v>6.5053798678334504E-3</v>
      </c>
      <c r="S334" s="76">
        <f t="shared" si="165"/>
        <v>8.131724834791812E-2</v>
      </c>
      <c r="T334" s="76">
        <f t="shared" si="165"/>
        <v>1.0571242285229357E-2</v>
      </c>
      <c r="U334" s="76">
        <f t="shared" si="165"/>
        <v>0</v>
      </c>
      <c r="V334" s="76">
        <f t="shared" si="165"/>
        <v>0.15629175132469864</v>
      </c>
      <c r="W334" s="76">
        <f t="shared" si="156"/>
        <v>5.8548418810501046E-2</v>
      </c>
      <c r="X334" s="76">
        <f t="shared" si="165"/>
        <v>0</v>
      </c>
      <c r="Y334" s="76">
        <f t="shared" si="165"/>
        <v>0.10164656043489766</v>
      </c>
      <c r="Z334" s="76">
        <f t="shared" si="165"/>
        <v>0</v>
      </c>
      <c r="AA334" s="76">
        <f t="shared" si="165"/>
        <v>0.16263449669583624</v>
      </c>
      <c r="AB334" s="76">
        <f t="shared" si="165"/>
        <v>0</v>
      </c>
      <c r="AC334" s="76">
        <f t="shared" si="165"/>
        <v>0.15287642689408609</v>
      </c>
      <c r="AD334" s="76">
        <f t="shared" si="157"/>
        <v>0</v>
      </c>
      <c r="AE334" s="76">
        <f t="shared" si="165"/>
        <v>1.6263449669583624E-2</v>
      </c>
      <c r="AF334" s="76">
        <f t="shared" si="165"/>
        <v>0</v>
      </c>
      <c r="AG334" s="76">
        <f t="shared" si="165"/>
        <v>0</v>
      </c>
      <c r="AH334" s="76">
        <f t="shared" si="158"/>
        <v>0</v>
      </c>
      <c r="AI334" s="76">
        <f t="shared" si="158"/>
        <v>8.6196283248793221E-3</v>
      </c>
      <c r="AJ334" s="698">
        <f t="shared" si="158"/>
        <v>0</v>
      </c>
      <c r="AK334" s="76">
        <f t="shared" si="158"/>
        <v>0</v>
      </c>
      <c r="AL334" s="76">
        <f t="shared" si="158"/>
        <v>0</v>
      </c>
      <c r="AM334" s="76">
        <f t="shared" si="158"/>
        <v>0</v>
      </c>
      <c r="AN334" s="76">
        <f t="shared" si="158"/>
        <v>9.7580698017501744E-2</v>
      </c>
      <c r="AO334" s="76">
        <f t="shared" si="158"/>
        <v>0</v>
      </c>
      <c r="AP334" s="76">
        <f t="shared" si="158"/>
        <v>0</v>
      </c>
      <c r="AQ334" s="698">
        <f t="shared" si="158"/>
        <v>0</v>
      </c>
      <c r="AR334" s="76">
        <f t="shared" si="158"/>
        <v>0</v>
      </c>
      <c r="AS334" s="76">
        <f t="shared" si="158"/>
        <v>0</v>
      </c>
      <c r="AT334" s="76">
        <f t="shared" si="158"/>
        <v>0</v>
      </c>
      <c r="AU334" s="76">
        <f t="shared" si="158"/>
        <v>0</v>
      </c>
      <c r="AV334" s="76">
        <f t="shared" si="158"/>
        <v>0</v>
      </c>
      <c r="AW334" s="76">
        <f t="shared" si="159"/>
        <v>0</v>
      </c>
      <c r="AX334" s="76">
        <f t="shared" si="159"/>
        <v>0</v>
      </c>
      <c r="AY334" s="76">
        <f t="shared" si="159"/>
        <v>0</v>
      </c>
      <c r="AZ334" s="76">
        <f t="shared" si="159"/>
        <v>0</v>
      </c>
      <c r="BA334" s="76">
        <f t="shared" si="159"/>
        <v>0</v>
      </c>
      <c r="BB334" s="76">
        <f t="shared" si="159"/>
        <v>2.2280926047329567E-2</v>
      </c>
    </row>
    <row r="335" spans="1:54">
      <c r="A335" s="102">
        <f t="shared" si="163"/>
        <v>43114</v>
      </c>
      <c r="B335" s="106">
        <f t="shared" si="148"/>
        <v>3.7414716502863907</v>
      </c>
      <c r="C335" s="76">
        <f t="shared" si="152"/>
        <v>0</v>
      </c>
      <c r="D335" s="76">
        <f t="shared" si="165"/>
        <v>0</v>
      </c>
      <c r="E335" s="76">
        <f t="shared" si="165"/>
        <v>0</v>
      </c>
      <c r="F335" s="76">
        <f t="shared" si="154"/>
        <v>0</v>
      </c>
      <c r="G335" s="76">
        <f t="shared" si="165"/>
        <v>0</v>
      </c>
      <c r="H335" s="76">
        <f t="shared" si="165"/>
        <v>4.8790349008750872E-2</v>
      </c>
      <c r="I335" s="76">
        <f t="shared" si="165"/>
        <v>0</v>
      </c>
      <c r="J335" s="76">
        <f t="shared" si="165"/>
        <v>0.65053798678334496</v>
      </c>
      <c r="K335" s="76">
        <f t="shared" si="165"/>
        <v>4.0658624173959065E-4</v>
      </c>
      <c r="L335" s="76">
        <f t="shared" si="165"/>
        <v>0</v>
      </c>
      <c r="M335" s="76">
        <f t="shared" si="165"/>
        <v>1.7710896690176565E-2</v>
      </c>
      <c r="N335" s="76">
        <f t="shared" si="161"/>
        <v>1.6263449669583624E-2</v>
      </c>
      <c r="O335" s="76">
        <f t="shared" si="155"/>
        <v>1.2133617683487357</v>
      </c>
      <c r="P335" s="76">
        <f t="shared" si="155"/>
        <v>0.91926438682376521</v>
      </c>
      <c r="Q335" s="76">
        <f t="shared" si="162"/>
        <v>0</v>
      </c>
      <c r="R335" s="76">
        <f t="shared" si="165"/>
        <v>6.5053798678334504E-3</v>
      </c>
      <c r="S335" s="76">
        <f t="shared" si="165"/>
        <v>8.131724834791812E-2</v>
      </c>
      <c r="T335" s="76">
        <f t="shared" si="165"/>
        <v>1.0571242285229357E-2</v>
      </c>
      <c r="U335" s="76">
        <f t="shared" si="165"/>
        <v>0</v>
      </c>
      <c r="V335" s="76">
        <f t="shared" si="165"/>
        <v>0.15629175132469864</v>
      </c>
      <c r="W335" s="76">
        <f t="shared" si="156"/>
        <v>5.8548418810501046E-2</v>
      </c>
      <c r="X335" s="76">
        <f t="shared" si="165"/>
        <v>0</v>
      </c>
      <c r="Y335" s="76">
        <f t="shared" si="165"/>
        <v>0.10164656043489766</v>
      </c>
      <c r="Z335" s="76">
        <f t="shared" si="165"/>
        <v>0</v>
      </c>
      <c r="AA335" s="76">
        <f t="shared" si="165"/>
        <v>0.16263449669583624</v>
      </c>
      <c r="AB335" s="76">
        <f t="shared" si="165"/>
        <v>0</v>
      </c>
      <c r="AC335" s="76">
        <f t="shared" si="165"/>
        <v>0.15287642689408609</v>
      </c>
      <c r="AD335" s="76">
        <f t="shared" si="157"/>
        <v>0</v>
      </c>
      <c r="AE335" s="76">
        <f t="shared" si="165"/>
        <v>1.6263449669583624E-2</v>
      </c>
      <c r="AF335" s="76">
        <f t="shared" si="165"/>
        <v>0</v>
      </c>
      <c r="AG335" s="76">
        <f t="shared" si="158"/>
        <v>0</v>
      </c>
      <c r="AH335" s="76">
        <f t="shared" si="158"/>
        <v>0</v>
      </c>
      <c r="AI335" s="76">
        <f t="shared" si="158"/>
        <v>8.6196283248793221E-3</v>
      </c>
      <c r="AJ335" s="698">
        <f t="shared" si="158"/>
        <v>0</v>
      </c>
      <c r="AK335" s="76">
        <f t="shared" si="158"/>
        <v>0</v>
      </c>
      <c r="AL335" s="76">
        <f t="shared" si="158"/>
        <v>0</v>
      </c>
      <c r="AM335" s="76">
        <f t="shared" si="158"/>
        <v>0</v>
      </c>
      <c r="AN335" s="76">
        <f t="shared" si="158"/>
        <v>9.7580698017501744E-2</v>
      </c>
      <c r="AO335" s="76">
        <f t="shared" si="158"/>
        <v>0</v>
      </c>
      <c r="AP335" s="76">
        <f t="shared" si="158"/>
        <v>0</v>
      </c>
      <c r="AQ335" s="698">
        <f t="shared" si="158"/>
        <v>0</v>
      </c>
      <c r="AR335" s="76">
        <f t="shared" si="158"/>
        <v>0</v>
      </c>
      <c r="AS335" s="76">
        <f t="shared" si="158"/>
        <v>0</v>
      </c>
      <c r="AT335" s="76">
        <f t="shared" si="158"/>
        <v>0</v>
      </c>
      <c r="AU335" s="76">
        <f t="shared" si="158"/>
        <v>0</v>
      </c>
      <c r="AV335" s="76">
        <f t="shared" si="158"/>
        <v>0</v>
      </c>
      <c r="AW335" s="76">
        <f t="shared" si="159"/>
        <v>0</v>
      </c>
      <c r="AX335" s="76">
        <f t="shared" si="159"/>
        <v>0</v>
      </c>
      <c r="AY335" s="76">
        <f t="shared" si="159"/>
        <v>0</v>
      </c>
      <c r="AZ335" s="76">
        <f t="shared" si="159"/>
        <v>0</v>
      </c>
      <c r="BA335" s="76">
        <f t="shared" si="159"/>
        <v>0</v>
      </c>
      <c r="BB335" s="76">
        <f t="shared" si="159"/>
        <v>2.2280926047329567E-2</v>
      </c>
    </row>
    <row r="336" spans="1:54">
      <c r="A336" s="102">
        <f t="shared" si="163"/>
        <v>43115</v>
      </c>
      <c r="B336" s="106">
        <f t="shared" si="148"/>
        <v>3.7414716502863907</v>
      </c>
      <c r="C336" s="76">
        <f t="shared" si="152"/>
        <v>0</v>
      </c>
      <c r="D336" s="76">
        <f t="shared" si="165"/>
        <v>0</v>
      </c>
      <c r="E336" s="76">
        <f t="shared" si="165"/>
        <v>0</v>
      </c>
      <c r="F336" s="76">
        <f t="shared" si="154"/>
        <v>0</v>
      </c>
      <c r="G336" s="76">
        <f t="shared" si="165"/>
        <v>0</v>
      </c>
      <c r="H336" s="76">
        <f t="shared" si="165"/>
        <v>4.8790349008750872E-2</v>
      </c>
      <c r="I336" s="76">
        <f t="shared" si="165"/>
        <v>0</v>
      </c>
      <c r="J336" s="76">
        <f t="shared" si="165"/>
        <v>0.65053798678334496</v>
      </c>
      <c r="K336" s="76">
        <f t="shared" si="165"/>
        <v>4.0658624173959065E-4</v>
      </c>
      <c r="L336" s="76">
        <f t="shared" si="165"/>
        <v>0</v>
      </c>
      <c r="M336" s="76">
        <f t="shared" si="165"/>
        <v>1.7710896690176565E-2</v>
      </c>
      <c r="N336" s="76">
        <f t="shared" si="161"/>
        <v>1.6263449669583624E-2</v>
      </c>
      <c r="O336" s="76">
        <f t="shared" si="155"/>
        <v>1.2133617683487357</v>
      </c>
      <c r="P336" s="76">
        <f t="shared" si="155"/>
        <v>0.91926438682376521</v>
      </c>
      <c r="Q336" s="76">
        <f t="shared" si="162"/>
        <v>0</v>
      </c>
      <c r="R336" s="76">
        <f t="shared" si="165"/>
        <v>6.5053798678334504E-3</v>
      </c>
      <c r="S336" s="76">
        <f t="shared" si="165"/>
        <v>8.131724834791812E-2</v>
      </c>
      <c r="T336" s="76">
        <f t="shared" si="165"/>
        <v>1.0571242285229357E-2</v>
      </c>
      <c r="U336" s="76">
        <f t="shared" si="165"/>
        <v>0</v>
      </c>
      <c r="V336" s="76">
        <f t="shared" si="165"/>
        <v>0.15629175132469864</v>
      </c>
      <c r="W336" s="76">
        <f t="shared" si="156"/>
        <v>5.8548418810501046E-2</v>
      </c>
      <c r="X336" s="76">
        <f t="shared" si="165"/>
        <v>0</v>
      </c>
      <c r="Y336" s="76">
        <f t="shared" si="165"/>
        <v>0.10164656043489766</v>
      </c>
      <c r="Z336" s="76">
        <f t="shared" si="165"/>
        <v>0</v>
      </c>
      <c r="AA336" s="76">
        <f t="shared" si="165"/>
        <v>0.16263449669583624</v>
      </c>
      <c r="AB336" s="76">
        <f t="shared" si="165"/>
        <v>0</v>
      </c>
      <c r="AC336" s="76">
        <f t="shared" si="165"/>
        <v>0.15287642689408609</v>
      </c>
      <c r="AD336" s="76">
        <f t="shared" si="157"/>
        <v>0</v>
      </c>
      <c r="AE336" s="76">
        <f t="shared" si="165"/>
        <v>1.6263449669583624E-2</v>
      </c>
      <c r="AF336" s="76">
        <f t="shared" si="165"/>
        <v>0</v>
      </c>
      <c r="AG336" s="76">
        <f t="shared" si="158"/>
        <v>0</v>
      </c>
      <c r="AH336" s="76">
        <f t="shared" si="158"/>
        <v>0</v>
      </c>
      <c r="AI336" s="76">
        <f t="shared" si="158"/>
        <v>8.6196283248793221E-3</v>
      </c>
      <c r="AJ336" s="698">
        <f t="shared" si="158"/>
        <v>0</v>
      </c>
      <c r="AK336" s="76">
        <f t="shared" si="158"/>
        <v>0</v>
      </c>
      <c r="AL336" s="76">
        <f t="shared" si="158"/>
        <v>0</v>
      </c>
      <c r="AM336" s="76">
        <f t="shared" si="158"/>
        <v>0</v>
      </c>
      <c r="AN336" s="76">
        <f t="shared" si="158"/>
        <v>9.7580698017501744E-2</v>
      </c>
      <c r="AO336" s="76">
        <f t="shared" si="158"/>
        <v>0</v>
      </c>
      <c r="AP336" s="76">
        <f t="shared" si="158"/>
        <v>0</v>
      </c>
      <c r="AQ336" s="698">
        <f t="shared" si="158"/>
        <v>0</v>
      </c>
      <c r="AR336" s="76">
        <f t="shared" si="158"/>
        <v>0</v>
      </c>
      <c r="AS336" s="76">
        <f t="shared" si="158"/>
        <v>0</v>
      </c>
      <c r="AT336" s="76">
        <f t="shared" si="158"/>
        <v>0</v>
      </c>
      <c r="AU336" s="76">
        <f t="shared" si="158"/>
        <v>0</v>
      </c>
      <c r="AV336" s="76">
        <f t="shared" si="158"/>
        <v>0</v>
      </c>
      <c r="AW336" s="76">
        <f t="shared" si="159"/>
        <v>0</v>
      </c>
      <c r="AX336" s="76">
        <f t="shared" si="159"/>
        <v>0</v>
      </c>
      <c r="AY336" s="76">
        <f t="shared" si="159"/>
        <v>0</v>
      </c>
      <c r="AZ336" s="76">
        <f t="shared" si="159"/>
        <v>0</v>
      </c>
      <c r="BA336" s="76">
        <f t="shared" si="159"/>
        <v>0</v>
      </c>
      <c r="BB336" s="76">
        <f t="shared" si="159"/>
        <v>2.2280926047329567E-2</v>
      </c>
    </row>
    <row r="337" spans="1:54">
      <c r="A337" s="102">
        <f t="shared" si="163"/>
        <v>43116</v>
      </c>
      <c r="B337" s="106">
        <f t="shared" si="148"/>
        <v>3.7414716502863907</v>
      </c>
      <c r="C337" s="76">
        <f t="shared" si="152"/>
        <v>0</v>
      </c>
      <c r="D337" s="76">
        <f t="shared" si="165"/>
        <v>0</v>
      </c>
      <c r="E337" s="76">
        <f t="shared" si="165"/>
        <v>0</v>
      </c>
      <c r="F337" s="76">
        <f t="shared" si="154"/>
        <v>0</v>
      </c>
      <c r="G337" s="76">
        <f t="shared" si="165"/>
        <v>0</v>
      </c>
      <c r="H337" s="76">
        <f t="shared" si="165"/>
        <v>4.8790349008750872E-2</v>
      </c>
      <c r="I337" s="76">
        <f t="shared" si="165"/>
        <v>0</v>
      </c>
      <c r="J337" s="76">
        <f t="shared" si="165"/>
        <v>0.65053798678334496</v>
      </c>
      <c r="K337" s="76">
        <f t="shared" si="165"/>
        <v>4.0658624173959065E-4</v>
      </c>
      <c r="L337" s="76">
        <f t="shared" si="165"/>
        <v>0</v>
      </c>
      <c r="M337" s="76">
        <f t="shared" si="165"/>
        <v>1.7710896690176565E-2</v>
      </c>
      <c r="N337" s="76">
        <f t="shared" si="161"/>
        <v>1.6263449669583624E-2</v>
      </c>
      <c r="O337" s="76">
        <f t="shared" si="155"/>
        <v>1.2133617683487357</v>
      </c>
      <c r="P337" s="76">
        <f t="shared" si="155"/>
        <v>0.91926438682376521</v>
      </c>
      <c r="Q337" s="76">
        <f t="shared" si="162"/>
        <v>0</v>
      </c>
      <c r="R337" s="76">
        <f t="shared" si="165"/>
        <v>6.5053798678334504E-3</v>
      </c>
      <c r="S337" s="76">
        <f t="shared" si="165"/>
        <v>8.131724834791812E-2</v>
      </c>
      <c r="T337" s="76">
        <f t="shared" si="165"/>
        <v>1.0571242285229357E-2</v>
      </c>
      <c r="U337" s="76">
        <f t="shared" si="165"/>
        <v>0</v>
      </c>
      <c r="V337" s="76">
        <f t="shared" si="165"/>
        <v>0.15629175132469864</v>
      </c>
      <c r="W337" s="76">
        <f t="shared" si="156"/>
        <v>5.8548418810501046E-2</v>
      </c>
      <c r="X337" s="76">
        <f t="shared" si="165"/>
        <v>0</v>
      </c>
      <c r="Y337" s="76">
        <f t="shared" si="165"/>
        <v>0.10164656043489766</v>
      </c>
      <c r="Z337" s="76">
        <f t="shared" si="165"/>
        <v>0</v>
      </c>
      <c r="AA337" s="76">
        <f t="shared" si="165"/>
        <v>0.16263449669583624</v>
      </c>
      <c r="AB337" s="76">
        <f t="shared" si="165"/>
        <v>0</v>
      </c>
      <c r="AC337" s="76">
        <f t="shared" si="165"/>
        <v>0.15287642689408609</v>
      </c>
      <c r="AD337" s="76">
        <f t="shared" si="157"/>
        <v>0</v>
      </c>
      <c r="AE337" s="76">
        <f t="shared" si="165"/>
        <v>1.6263449669583624E-2</v>
      </c>
      <c r="AF337" s="76">
        <f t="shared" si="165"/>
        <v>0</v>
      </c>
      <c r="AG337" s="76">
        <f t="shared" si="158"/>
        <v>0</v>
      </c>
      <c r="AH337" s="76">
        <f t="shared" si="158"/>
        <v>0</v>
      </c>
      <c r="AI337" s="76">
        <f t="shared" si="158"/>
        <v>8.6196283248793221E-3</v>
      </c>
      <c r="AJ337" s="698">
        <f t="shared" si="158"/>
        <v>0</v>
      </c>
      <c r="AK337" s="76">
        <f t="shared" si="158"/>
        <v>0</v>
      </c>
      <c r="AL337" s="76">
        <f t="shared" si="158"/>
        <v>0</v>
      </c>
      <c r="AM337" s="76">
        <f t="shared" si="158"/>
        <v>0</v>
      </c>
      <c r="AN337" s="76">
        <f t="shared" si="158"/>
        <v>9.7580698017501744E-2</v>
      </c>
      <c r="AO337" s="76">
        <f t="shared" si="158"/>
        <v>0</v>
      </c>
      <c r="AP337" s="76">
        <f t="shared" si="158"/>
        <v>0</v>
      </c>
      <c r="AQ337" s="698">
        <f t="shared" si="158"/>
        <v>0</v>
      </c>
      <c r="AR337" s="76">
        <f t="shared" si="158"/>
        <v>0</v>
      </c>
      <c r="AS337" s="76">
        <f t="shared" si="158"/>
        <v>0</v>
      </c>
      <c r="AT337" s="76">
        <f t="shared" si="158"/>
        <v>0</v>
      </c>
      <c r="AU337" s="76">
        <f t="shared" si="158"/>
        <v>0</v>
      </c>
      <c r="AV337" s="76">
        <f t="shared" si="158"/>
        <v>0</v>
      </c>
      <c r="AW337" s="76">
        <f t="shared" si="159"/>
        <v>0</v>
      </c>
      <c r="AX337" s="76">
        <f t="shared" si="159"/>
        <v>0</v>
      </c>
      <c r="AY337" s="76">
        <f t="shared" si="159"/>
        <v>0</v>
      </c>
      <c r="AZ337" s="76">
        <f t="shared" si="159"/>
        <v>0</v>
      </c>
      <c r="BA337" s="76">
        <f t="shared" si="159"/>
        <v>0</v>
      </c>
      <c r="BB337" s="76">
        <f t="shared" si="159"/>
        <v>2.2280926047329567E-2</v>
      </c>
    </row>
    <row r="338" spans="1:54">
      <c r="A338" s="102">
        <f t="shared" si="163"/>
        <v>43117</v>
      </c>
      <c r="B338" s="106">
        <f t="shared" si="148"/>
        <v>3.7414716502863907</v>
      </c>
      <c r="C338" s="76">
        <f t="shared" si="152"/>
        <v>0</v>
      </c>
      <c r="D338" s="76">
        <f t="shared" si="165"/>
        <v>0</v>
      </c>
      <c r="E338" s="76">
        <f t="shared" si="165"/>
        <v>0</v>
      </c>
      <c r="F338" s="76">
        <f t="shared" si="154"/>
        <v>0</v>
      </c>
      <c r="G338" s="76">
        <f t="shared" si="165"/>
        <v>0</v>
      </c>
      <c r="H338" s="76">
        <f t="shared" si="165"/>
        <v>4.8790349008750872E-2</v>
      </c>
      <c r="I338" s="76">
        <f t="shared" si="165"/>
        <v>0</v>
      </c>
      <c r="J338" s="76">
        <f t="shared" si="165"/>
        <v>0.65053798678334496</v>
      </c>
      <c r="K338" s="76">
        <f t="shared" si="165"/>
        <v>4.0658624173959065E-4</v>
      </c>
      <c r="L338" s="76">
        <f t="shared" si="165"/>
        <v>0</v>
      </c>
      <c r="M338" s="76">
        <f t="shared" si="165"/>
        <v>1.7710896690176565E-2</v>
      </c>
      <c r="N338" s="76">
        <f t="shared" si="161"/>
        <v>1.6263449669583624E-2</v>
      </c>
      <c r="O338" s="76">
        <f t="shared" si="155"/>
        <v>1.2133617683487357</v>
      </c>
      <c r="P338" s="76">
        <f t="shared" si="155"/>
        <v>0.91926438682376521</v>
      </c>
      <c r="Q338" s="76">
        <f t="shared" si="162"/>
        <v>0</v>
      </c>
      <c r="R338" s="76">
        <f t="shared" si="165"/>
        <v>6.5053798678334504E-3</v>
      </c>
      <c r="S338" s="76">
        <f t="shared" si="165"/>
        <v>8.131724834791812E-2</v>
      </c>
      <c r="T338" s="76">
        <f t="shared" si="165"/>
        <v>1.0571242285229357E-2</v>
      </c>
      <c r="U338" s="76">
        <f t="shared" si="165"/>
        <v>0</v>
      </c>
      <c r="V338" s="76">
        <f t="shared" si="165"/>
        <v>0.15629175132469864</v>
      </c>
      <c r="W338" s="76">
        <f t="shared" si="156"/>
        <v>5.8548418810501046E-2</v>
      </c>
      <c r="X338" s="76">
        <f t="shared" si="165"/>
        <v>0</v>
      </c>
      <c r="Y338" s="76">
        <f t="shared" si="165"/>
        <v>0.10164656043489766</v>
      </c>
      <c r="Z338" s="76">
        <f t="shared" si="165"/>
        <v>0</v>
      </c>
      <c r="AA338" s="76">
        <f t="shared" si="165"/>
        <v>0.16263449669583624</v>
      </c>
      <c r="AB338" s="76">
        <f t="shared" si="165"/>
        <v>0</v>
      </c>
      <c r="AC338" s="76">
        <f t="shared" si="165"/>
        <v>0.15287642689408609</v>
      </c>
      <c r="AD338" s="76">
        <f t="shared" si="157"/>
        <v>0</v>
      </c>
      <c r="AE338" s="76">
        <f t="shared" si="165"/>
        <v>1.6263449669583624E-2</v>
      </c>
      <c r="AF338" s="76">
        <f t="shared" si="165"/>
        <v>0</v>
      </c>
      <c r="AG338" s="76">
        <f t="shared" ref="AG338:AV352" si="166">AG$33/1.98347/31</f>
        <v>0</v>
      </c>
      <c r="AH338" s="76">
        <f t="shared" si="166"/>
        <v>0</v>
      </c>
      <c r="AI338" s="76">
        <f t="shared" si="166"/>
        <v>8.6196283248793221E-3</v>
      </c>
      <c r="AJ338" s="698">
        <f t="shared" si="166"/>
        <v>0</v>
      </c>
      <c r="AK338" s="76">
        <f t="shared" si="166"/>
        <v>0</v>
      </c>
      <c r="AL338" s="76">
        <f t="shared" si="166"/>
        <v>0</v>
      </c>
      <c r="AM338" s="76">
        <f t="shared" si="166"/>
        <v>0</v>
      </c>
      <c r="AN338" s="76">
        <f t="shared" si="166"/>
        <v>9.7580698017501744E-2</v>
      </c>
      <c r="AO338" s="76">
        <f t="shared" si="166"/>
        <v>0</v>
      </c>
      <c r="AP338" s="76">
        <f t="shared" si="166"/>
        <v>0</v>
      </c>
      <c r="AQ338" s="698">
        <f t="shared" si="166"/>
        <v>0</v>
      </c>
      <c r="AR338" s="76">
        <f t="shared" si="166"/>
        <v>0</v>
      </c>
      <c r="AS338" s="76">
        <f t="shared" si="166"/>
        <v>0</v>
      </c>
      <c r="AT338" s="76">
        <f t="shared" si="166"/>
        <v>0</v>
      </c>
      <c r="AU338" s="76">
        <f t="shared" si="166"/>
        <v>0</v>
      </c>
      <c r="AV338" s="76">
        <f t="shared" si="166"/>
        <v>0</v>
      </c>
      <c r="AW338" s="76">
        <f t="shared" ref="AW338:BB352" si="167">AW$33/1.98347/31</f>
        <v>0</v>
      </c>
      <c r="AX338" s="76">
        <f t="shared" si="167"/>
        <v>0</v>
      </c>
      <c r="AY338" s="76">
        <f t="shared" si="167"/>
        <v>0</v>
      </c>
      <c r="AZ338" s="76">
        <f t="shared" si="167"/>
        <v>0</v>
      </c>
      <c r="BA338" s="76">
        <f t="shared" si="167"/>
        <v>0</v>
      </c>
      <c r="BB338" s="76">
        <f t="shared" si="167"/>
        <v>2.2280926047329567E-2</v>
      </c>
    </row>
    <row r="339" spans="1:54">
      <c r="A339" s="102">
        <f t="shared" si="163"/>
        <v>43118</v>
      </c>
      <c r="B339" s="106">
        <f t="shared" si="148"/>
        <v>3.7414716502863907</v>
      </c>
      <c r="C339" s="76">
        <f t="shared" si="152"/>
        <v>0</v>
      </c>
      <c r="D339" s="76">
        <f t="shared" si="165"/>
        <v>0</v>
      </c>
      <c r="E339" s="76">
        <f t="shared" si="165"/>
        <v>0</v>
      </c>
      <c r="F339" s="76">
        <f t="shared" si="154"/>
        <v>0</v>
      </c>
      <c r="G339" s="76">
        <f t="shared" si="165"/>
        <v>0</v>
      </c>
      <c r="H339" s="76">
        <f t="shared" si="165"/>
        <v>4.8790349008750872E-2</v>
      </c>
      <c r="I339" s="76">
        <f t="shared" si="165"/>
        <v>0</v>
      </c>
      <c r="J339" s="76">
        <f t="shared" si="165"/>
        <v>0.65053798678334496</v>
      </c>
      <c r="K339" s="76">
        <f t="shared" si="165"/>
        <v>4.0658624173959065E-4</v>
      </c>
      <c r="L339" s="76">
        <f t="shared" si="165"/>
        <v>0</v>
      </c>
      <c r="M339" s="76">
        <f t="shared" si="165"/>
        <v>1.7710896690176565E-2</v>
      </c>
      <c r="N339" s="76">
        <f t="shared" si="161"/>
        <v>1.6263449669583624E-2</v>
      </c>
      <c r="O339" s="76">
        <f t="shared" si="155"/>
        <v>1.2133617683487357</v>
      </c>
      <c r="P339" s="76">
        <f t="shared" si="155"/>
        <v>0.91926438682376521</v>
      </c>
      <c r="Q339" s="76">
        <f t="shared" si="162"/>
        <v>0</v>
      </c>
      <c r="R339" s="76">
        <f t="shared" si="165"/>
        <v>6.5053798678334504E-3</v>
      </c>
      <c r="S339" s="76">
        <f t="shared" si="165"/>
        <v>8.131724834791812E-2</v>
      </c>
      <c r="T339" s="76">
        <f t="shared" si="165"/>
        <v>1.0571242285229357E-2</v>
      </c>
      <c r="U339" s="76">
        <f t="shared" si="165"/>
        <v>0</v>
      </c>
      <c r="V339" s="76">
        <f t="shared" si="165"/>
        <v>0.15629175132469864</v>
      </c>
      <c r="W339" s="76">
        <f t="shared" si="156"/>
        <v>5.8548418810501046E-2</v>
      </c>
      <c r="X339" s="76">
        <f t="shared" si="165"/>
        <v>0</v>
      </c>
      <c r="Y339" s="76">
        <f t="shared" si="165"/>
        <v>0.10164656043489766</v>
      </c>
      <c r="Z339" s="76">
        <f t="shared" si="165"/>
        <v>0</v>
      </c>
      <c r="AA339" s="76">
        <f t="shared" si="165"/>
        <v>0.16263449669583624</v>
      </c>
      <c r="AB339" s="76">
        <f t="shared" si="165"/>
        <v>0</v>
      </c>
      <c r="AC339" s="76">
        <f t="shared" si="165"/>
        <v>0.15287642689408609</v>
      </c>
      <c r="AD339" s="76">
        <f t="shared" si="157"/>
        <v>0</v>
      </c>
      <c r="AE339" s="76">
        <f t="shared" si="165"/>
        <v>1.6263449669583624E-2</v>
      </c>
      <c r="AF339" s="76">
        <f t="shared" si="165"/>
        <v>0</v>
      </c>
      <c r="AG339" s="76">
        <f t="shared" si="166"/>
        <v>0</v>
      </c>
      <c r="AH339" s="76">
        <f t="shared" si="166"/>
        <v>0</v>
      </c>
      <c r="AI339" s="76">
        <f t="shared" si="166"/>
        <v>8.6196283248793221E-3</v>
      </c>
      <c r="AJ339" s="698">
        <f t="shared" si="166"/>
        <v>0</v>
      </c>
      <c r="AK339" s="76">
        <f t="shared" si="166"/>
        <v>0</v>
      </c>
      <c r="AL339" s="76">
        <f t="shared" si="166"/>
        <v>0</v>
      </c>
      <c r="AM339" s="76">
        <f t="shared" si="166"/>
        <v>0</v>
      </c>
      <c r="AN339" s="76">
        <f t="shared" si="166"/>
        <v>9.7580698017501744E-2</v>
      </c>
      <c r="AO339" s="76">
        <f t="shared" si="166"/>
        <v>0</v>
      </c>
      <c r="AP339" s="76">
        <f t="shared" si="166"/>
        <v>0</v>
      </c>
      <c r="AQ339" s="698">
        <f t="shared" si="166"/>
        <v>0</v>
      </c>
      <c r="AR339" s="76">
        <f t="shared" si="166"/>
        <v>0</v>
      </c>
      <c r="AS339" s="76">
        <f t="shared" si="166"/>
        <v>0</v>
      </c>
      <c r="AT339" s="76">
        <f t="shared" si="166"/>
        <v>0</v>
      </c>
      <c r="AU339" s="76">
        <f t="shared" si="166"/>
        <v>0</v>
      </c>
      <c r="AV339" s="76">
        <f t="shared" si="166"/>
        <v>0</v>
      </c>
      <c r="AW339" s="76">
        <f t="shared" si="167"/>
        <v>0</v>
      </c>
      <c r="AX339" s="76">
        <f t="shared" si="167"/>
        <v>0</v>
      </c>
      <c r="AY339" s="76">
        <f t="shared" si="167"/>
        <v>0</v>
      </c>
      <c r="AZ339" s="76">
        <f t="shared" si="167"/>
        <v>0</v>
      </c>
      <c r="BA339" s="76">
        <f t="shared" si="167"/>
        <v>0</v>
      </c>
      <c r="BB339" s="76">
        <f t="shared" si="167"/>
        <v>2.2280926047329567E-2</v>
      </c>
    </row>
    <row r="340" spans="1:54">
      <c r="A340" s="102">
        <f t="shared" si="163"/>
        <v>43119</v>
      </c>
      <c r="B340" s="106">
        <f t="shared" si="148"/>
        <v>3.7414716502863907</v>
      </c>
      <c r="C340" s="76">
        <f t="shared" si="152"/>
        <v>0</v>
      </c>
      <c r="D340" s="76">
        <f t="shared" si="165"/>
        <v>0</v>
      </c>
      <c r="E340" s="76">
        <f t="shared" si="165"/>
        <v>0</v>
      </c>
      <c r="F340" s="76">
        <f t="shared" si="154"/>
        <v>0</v>
      </c>
      <c r="G340" s="76">
        <f t="shared" si="165"/>
        <v>0</v>
      </c>
      <c r="H340" s="76">
        <f t="shared" si="165"/>
        <v>4.8790349008750872E-2</v>
      </c>
      <c r="I340" s="76">
        <f t="shared" si="165"/>
        <v>0</v>
      </c>
      <c r="J340" s="76">
        <f t="shared" si="165"/>
        <v>0.65053798678334496</v>
      </c>
      <c r="K340" s="76">
        <f t="shared" si="165"/>
        <v>4.0658624173959065E-4</v>
      </c>
      <c r="L340" s="76">
        <f t="shared" si="165"/>
        <v>0</v>
      </c>
      <c r="M340" s="76">
        <f t="shared" si="165"/>
        <v>1.7710896690176565E-2</v>
      </c>
      <c r="N340" s="76">
        <f t="shared" si="161"/>
        <v>1.6263449669583624E-2</v>
      </c>
      <c r="O340" s="76">
        <f t="shared" si="155"/>
        <v>1.2133617683487357</v>
      </c>
      <c r="P340" s="76">
        <f t="shared" si="155"/>
        <v>0.91926438682376521</v>
      </c>
      <c r="Q340" s="76">
        <f t="shared" si="162"/>
        <v>0</v>
      </c>
      <c r="R340" s="76">
        <f t="shared" si="165"/>
        <v>6.5053798678334504E-3</v>
      </c>
      <c r="S340" s="76">
        <f t="shared" si="165"/>
        <v>8.131724834791812E-2</v>
      </c>
      <c r="T340" s="76">
        <f t="shared" si="165"/>
        <v>1.0571242285229357E-2</v>
      </c>
      <c r="U340" s="76">
        <f t="shared" si="165"/>
        <v>0</v>
      </c>
      <c r="V340" s="76">
        <f t="shared" si="165"/>
        <v>0.15629175132469864</v>
      </c>
      <c r="W340" s="76">
        <f t="shared" si="156"/>
        <v>5.8548418810501046E-2</v>
      </c>
      <c r="X340" s="76">
        <f t="shared" si="165"/>
        <v>0</v>
      </c>
      <c r="Y340" s="76">
        <f t="shared" si="165"/>
        <v>0.10164656043489766</v>
      </c>
      <c r="Z340" s="76">
        <f t="shared" si="165"/>
        <v>0</v>
      </c>
      <c r="AA340" s="76">
        <f t="shared" si="165"/>
        <v>0.16263449669583624</v>
      </c>
      <c r="AB340" s="76">
        <f t="shared" si="165"/>
        <v>0</v>
      </c>
      <c r="AC340" s="76">
        <f t="shared" si="165"/>
        <v>0.15287642689408609</v>
      </c>
      <c r="AD340" s="76">
        <f t="shared" si="157"/>
        <v>0</v>
      </c>
      <c r="AE340" s="76">
        <f t="shared" si="165"/>
        <v>1.6263449669583624E-2</v>
      </c>
      <c r="AF340" s="76">
        <f t="shared" si="165"/>
        <v>0</v>
      </c>
      <c r="AG340" s="76">
        <f t="shared" si="166"/>
        <v>0</v>
      </c>
      <c r="AH340" s="76">
        <f t="shared" si="166"/>
        <v>0</v>
      </c>
      <c r="AI340" s="76">
        <f t="shared" si="166"/>
        <v>8.6196283248793221E-3</v>
      </c>
      <c r="AJ340" s="698">
        <f t="shared" si="166"/>
        <v>0</v>
      </c>
      <c r="AK340" s="76">
        <f t="shared" si="166"/>
        <v>0</v>
      </c>
      <c r="AL340" s="76">
        <f t="shared" si="166"/>
        <v>0</v>
      </c>
      <c r="AM340" s="76">
        <f t="shared" si="166"/>
        <v>0</v>
      </c>
      <c r="AN340" s="76">
        <f t="shared" si="166"/>
        <v>9.7580698017501744E-2</v>
      </c>
      <c r="AO340" s="76">
        <f t="shared" si="166"/>
        <v>0</v>
      </c>
      <c r="AP340" s="76">
        <f t="shared" si="166"/>
        <v>0</v>
      </c>
      <c r="AQ340" s="698">
        <f t="shared" si="166"/>
        <v>0</v>
      </c>
      <c r="AR340" s="76">
        <f t="shared" si="166"/>
        <v>0</v>
      </c>
      <c r="AS340" s="76">
        <f t="shared" si="166"/>
        <v>0</v>
      </c>
      <c r="AT340" s="76">
        <f t="shared" si="166"/>
        <v>0</v>
      </c>
      <c r="AU340" s="76">
        <f t="shared" si="166"/>
        <v>0</v>
      </c>
      <c r="AV340" s="76">
        <f t="shared" si="166"/>
        <v>0</v>
      </c>
      <c r="AW340" s="76">
        <f t="shared" si="167"/>
        <v>0</v>
      </c>
      <c r="AX340" s="76">
        <f t="shared" si="167"/>
        <v>0</v>
      </c>
      <c r="AY340" s="76">
        <f t="shared" si="167"/>
        <v>0</v>
      </c>
      <c r="AZ340" s="76">
        <f t="shared" si="167"/>
        <v>0</v>
      </c>
      <c r="BA340" s="76">
        <f t="shared" si="167"/>
        <v>0</v>
      </c>
      <c r="BB340" s="76">
        <f t="shared" si="167"/>
        <v>2.2280926047329567E-2</v>
      </c>
    </row>
    <row r="341" spans="1:54">
      <c r="A341" s="102">
        <f t="shared" si="163"/>
        <v>43120</v>
      </c>
      <c r="B341" s="106">
        <f t="shared" si="148"/>
        <v>3.7414716502863907</v>
      </c>
      <c r="C341" s="76">
        <f t="shared" si="152"/>
        <v>0</v>
      </c>
      <c r="D341" s="76">
        <f t="shared" si="165"/>
        <v>0</v>
      </c>
      <c r="E341" s="76">
        <f t="shared" si="165"/>
        <v>0</v>
      </c>
      <c r="F341" s="76">
        <f t="shared" si="154"/>
        <v>0</v>
      </c>
      <c r="G341" s="76">
        <f t="shared" si="165"/>
        <v>0</v>
      </c>
      <c r="H341" s="76">
        <f t="shared" si="165"/>
        <v>4.8790349008750872E-2</v>
      </c>
      <c r="I341" s="76">
        <f t="shared" si="165"/>
        <v>0</v>
      </c>
      <c r="J341" s="76">
        <f t="shared" si="165"/>
        <v>0.65053798678334496</v>
      </c>
      <c r="K341" s="76">
        <f t="shared" si="165"/>
        <v>4.0658624173959065E-4</v>
      </c>
      <c r="L341" s="76">
        <f t="shared" si="165"/>
        <v>0</v>
      </c>
      <c r="M341" s="76">
        <f t="shared" si="165"/>
        <v>1.7710896690176565E-2</v>
      </c>
      <c r="N341" s="76">
        <f t="shared" si="161"/>
        <v>1.6263449669583624E-2</v>
      </c>
      <c r="O341" s="76">
        <f t="shared" si="155"/>
        <v>1.2133617683487357</v>
      </c>
      <c r="P341" s="76">
        <f t="shared" si="155"/>
        <v>0.91926438682376521</v>
      </c>
      <c r="Q341" s="76">
        <f t="shared" si="162"/>
        <v>0</v>
      </c>
      <c r="R341" s="76">
        <f t="shared" si="165"/>
        <v>6.5053798678334504E-3</v>
      </c>
      <c r="S341" s="76">
        <f t="shared" si="165"/>
        <v>8.131724834791812E-2</v>
      </c>
      <c r="T341" s="76">
        <f t="shared" si="165"/>
        <v>1.0571242285229357E-2</v>
      </c>
      <c r="U341" s="76">
        <f t="shared" si="165"/>
        <v>0</v>
      </c>
      <c r="V341" s="76">
        <f t="shared" si="165"/>
        <v>0.15629175132469864</v>
      </c>
      <c r="W341" s="76">
        <f t="shared" si="156"/>
        <v>5.8548418810501046E-2</v>
      </c>
      <c r="X341" s="76">
        <f t="shared" si="165"/>
        <v>0</v>
      </c>
      <c r="Y341" s="76">
        <f t="shared" si="165"/>
        <v>0.10164656043489766</v>
      </c>
      <c r="Z341" s="76">
        <f t="shared" si="165"/>
        <v>0</v>
      </c>
      <c r="AA341" s="76">
        <f t="shared" si="165"/>
        <v>0.16263449669583624</v>
      </c>
      <c r="AB341" s="76">
        <f t="shared" si="165"/>
        <v>0</v>
      </c>
      <c r="AC341" s="76">
        <f t="shared" si="165"/>
        <v>0.15287642689408609</v>
      </c>
      <c r="AD341" s="76">
        <f t="shared" si="157"/>
        <v>0</v>
      </c>
      <c r="AE341" s="76">
        <f t="shared" si="165"/>
        <v>1.6263449669583624E-2</v>
      </c>
      <c r="AF341" s="76">
        <f t="shared" si="165"/>
        <v>0</v>
      </c>
      <c r="AG341" s="76">
        <f t="shared" si="166"/>
        <v>0</v>
      </c>
      <c r="AH341" s="76">
        <f t="shared" si="166"/>
        <v>0</v>
      </c>
      <c r="AI341" s="76">
        <f t="shared" si="166"/>
        <v>8.6196283248793221E-3</v>
      </c>
      <c r="AJ341" s="698">
        <f t="shared" si="166"/>
        <v>0</v>
      </c>
      <c r="AK341" s="76">
        <f t="shared" si="166"/>
        <v>0</v>
      </c>
      <c r="AL341" s="76">
        <f t="shared" si="166"/>
        <v>0</v>
      </c>
      <c r="AM341" s="76">
        <f t="shared" si="166"/>
        <v>0</v>
      </c>
      <c r="AN341" s="76">
        <f t="shared" si="166"/>
        <v>9.7580698017501744E-2</v>
      </c>
      <c r="AO341" s="76">
        <f t="shared" si="166"/>
        <v>0</v>
      </c>
      <c r="AP341" s="76">
        <f t="shared" si="166"/>
        <v>0</v>
      </c>
      <c r="AQ341" s="698">
        <f t="shared" si="166"/>
        <v>0</v>
      </c>
      <c r="AR341" s="76">
        <f t="shared" si="166"/>
        <v>0</v>
      </c>
      <c r="AS341" s="76">
        <f t="shared" si="166"/>
        <v>0</v>
      </c>
      <c r="AT341" s="76">
        <f t="shared" si="166"/>
        <v>0</v>
      </c>
      <c r="AU341" s="76">
        <f t="shared" si="166"/>
        <v>0</v>
      </c>
      <c r="AV341" s="76">
        <f t="shared" si="166"/>
        <v>0</v>
      </c>
      <c r="AW341" s="76">
        <f t="shared" si="167"/>
        <v>0</v>
      </c>
      <c r="AX341" s="76">
        <f t="shared" si="167"/>
        <v>0</v>
      </c>
      <c r="AY341" s="76">
        <f t="shared" si="167"/>
        <v>0</v>
      </c>
      <c r="AZ341" s="76">
        <f t="shared" si="167"/>
        <v>0</v>
      </c>
      <c r="BA341" s="76">
        <f t="shared" si="167"/>
        <v>0</v>
      </c>
      <c r="BB341" s="76">
        <f t="shared" si="167"/>
        <v>2.2280926047329567E-2</v>
      </c>
    </row>
    <row r="342" spans="1:54">
      <c r="A342" s="102">
        <f t="shared" si="163"/>
        <v>43121</v>
      </c>
      <c r="B342" s="106">
        <f t="shared" si="148"/>
        <v>3.7414716502863907</v>
      </c>
      <c r="C342" s="76">
        <f t="shared" si="152"/>
        <v>0</v>
      </c>
      <c r="D342" s="76">
        <f t="shared" si="165"/>
        <v>0</v>
      </c>
      <c r="E342" s="76">
        <f t="shared" si="165"/>
        <v>0</v>
      </c>
      <c r="F342" s="76">
        <f t="shared" si="154"/>
        <v>0</v>
      </c>
      <c r="G342" s="76">
        <f t="shared" si="165"/>
        <v>0</v>
      </c>
      <c r="H342" s="76">
        <f t="shared" si="165"/>
        <v>4.8790349008750872E-2</v>
      </c>
      <c r="I342" s="76">
        <f t="shared" si="165"/>
        <v>0</v>
      </c>
      <c r="J342" s="76">
        <f t="shared" si="165"/>
        <v>0.65053798678334496</v>
      </c>
      <c r="K342" s="76">
        <f t="shared" si="165"/>
        <v>4.0658624173959065E-4</v>
      </c>
      <c r="L342" s="76">
        <f t="shared" si="165"/>
        <v>0</v>
      </c>
      <c r="M342" s="76">
        <f t="shared" si="165"/>
        <v>1.7710896690176565E-2</v>
      </c>
      <c r="N342" s="76">
        <f t="shared" si="161"/>
        <v>1.6263449669583624E-2</v>
      </c>
      <c r="O342" s="76">
        <f t="shared" si="155"/>
        <v>1.2133617683487357</v>
      </c>
      <c r="P342" s="76">
        <f t="shared" si="155"/>
        <v>0.91926438682376521</v>
      </c>
      <c r="Q342" s="76">
        <f t="shared" si="162"/>
        <v>0</v>
      </c>
      <c r="R342" s="76">
        <f t="shared" si="165"/>
        <v>6.5053798678334504E-3</v>
      </c>
      <c r="S342" s="76">
        <f t="shared" si="165"/>
        <v>8.131724834791812E-2</v>
      </c>
      <c r="T342" s="76">
        <f t="shared" si="165"/>
        <v>1.0571242285229357E-2</v>
      </c>
      <c r="U342" s="76">
        <f t="shared" si="165"/>
        <v>0</v>
      </c>
      <c r="V342" s="76">
        <f t="shared" si="165"/>
        <v>0.15629175132469864</v>
      </c>
      <c r="W342" s="76">
        <f t="shared" si="156"/>
        <v>5.8548418810501046E-2</v>
      </c>
      <c r="X342" s="76">
        <f t="shared" si="165"/>
        <v>0</v>
      </c>
      <c r="Y342" s="76">
        <f t="shared" si="165"/>
        <v>0.10164656043489766</v>
      </c>
      <c r="Z342" s="76">
        <f t="shared" si="165"/>
        <v>0</v>
      </c>
      <c r="AA342" s="76">
        <f t="shared" si="165"/>
        <v>0.16263449669583624</v>
      </c>
      <c r="AB342" s="76">
        <f t="shared" si="165"/>
        <v>0</v>
      </c>
      <c r="AC342" s="76">
        <f t="shared" si="165"/>
        <v>0.15287642689408609</v>
      </c>
      <c r="AD342" s="76">
        <f t="shared" si="157"/>
        <v>0</v>
      </c>
      <c r="AE342" s="76">
        <f t="shared" si="165"/>
        <v>1.6263449669583624E-2</v>
      </c>
      <c r="AF342" s="76">
        <f t="shared" si="165"/>
        <v>0</v>
      </c>
      <c r="AG342" s="76">
        <f t="shared" si="166"/>
        <v>0</v>
      </c>
      <c r="AH342" s="76">
        <f t="shared" si="166"/>
        <v>0</v>
      </c>
      <c r="AI342" s="76">
        <f t="shared" si="166"/>
        <v>8.6196283248793221E-3</v>
      </c>
      <c r="AJ342" s="698">
        <f t="shared" si="166"/>
        <v>0</v>
      </c>
      <c r="AK342" s="76">
        <f t="shared" si="166"/>
        <v>0</v>
      </c>
      <c r="AL342" s="76">
        <f t="shared" si="166"/>
        <v>0</v>
      </c>
      <c r="AM342" s="76">
        <f t="shared" si="166"/>
        <v>0</v>
      </c>
      <c r="AN342" s="76">
        <f t="shared" si="166"/>
        <v>9.7580698017501744E-2</v>
      </c>
      <c r="AO342" s="76">
        <f t="shared" si="166"/>
        <v>0</v>
      </c>
      <c r="AP342" s="76">
        <f t="shared" si="166"/>
        <v>0</v>
      </c>
      <c r="AQ342" s="698">
        <f t="shared" si="166"/>
        <v>0</v>
      </c>
      <c r="AR342" s="76">
        <f t="shared" si="166"/>
        <v>0</v>
      </c>
      <c r="AS342" s="76">
        <f t="shared" si="166"/>
        <v>0</v>
      </c>
      <c r="AT342" s="76">
        <f t="shared" si="166"/>
        <v>0</v>
      </c>
      <c r="AU342" s="76">
        <f t="shared" si="166"/>
        <v>0</v>
      </c>
      <c r="AV342" s="76">
        <f t="shared" si="166"/>
        <v>0</v>
      </c>
      <c r="AW342" s="76">
        <f t="shared" si="167"/>
        <v>0</v>
      </c>
      <c r="AX342" s="76">
        <f t="shared" si="167"/>
        <v>0</v>
      </c>
      <c r="AY342" s="76">
        <f t="shared" si="167"/>
        <v>0</v>
      </c>
      <c r="AZ342" s="76">
        <f t="shared" si="167"/>
        <v>0</v>
      </c>
      <c r="BA342" s="76">
        <f t="shared" si="167"/>
        <v>0</v>
      </c>
      <c r="BB342" s="76">
        <f t="shared" si="167"/>
        <v>2.2280926047329567E-2</v>
      </c>
    </row>
    <row r="343" spans="1:54">
      <c r="A343" s="102">
        <f t="shared" si="163"/>
        <v>43122</v>
      </c>
      <c r="B343" s="106">
        <f t="shared" si="148"/>
        <v>3.7414716502863907</v>
      </c>
      <c r="C343" s="76">
        <f t="shared" si="152"/>
        <v>0</v>
      </c>
      <c r="D343" s="76">
        <f t="shared" si="165"/>
        <v>0</v>
      </c>
      <c r="E343" s="76">
        <f t="shared" si="165"/>
        <v>0</v>
      </c>
      <c r="F343" s="76">
        <f t="shared" si="154"/>
        <v>0</v>
      </c>
      <c r="G343" s="76">
        <f t="shared" si="165"/>
        <v>0</v>
      </c>
      <c r="H343" s="76">
        <f t="shared" si="165"/>
        <v>4.8790349008750872E-2</v>
      </c>
      <c r="I343" s="76">
        <f t="shared" si="165"/>
        <v>0</v>
      </c>
      <c r="J343" s="76">
        <f t="shared" si="165"/>
        <v>0.65053798678334496</v>
      </c>
      <c r="K343" s="76">
        <f t="shared" si="165"/>
        <v>4.0658624173959065E-4</v>
      </c>
      <c r="L343" s="76">
        <f t="shared" si="165"/>
        <v>0</v>
      </c>
      <c r="M343" s="76">
        <f t="shared" si="165"/>
        <v>1.7710896690176565E-2</v>
      </c>
      <c r="N343" s="76">
        <f t="shared" si="161"/>
        <v>1.6263449669583624E-2</v>
      </c>
      <c r="O343" s="76">
        <f t="shared" si="155"/>
        <v>1.2133617683487357</v>
      </c>
      <c r="P343" s="76">
        <f t="shared" si="155"/>
        <v>0.91926438682376521</v>
      </c>
      <c r="Q343" s="76">
        <f t="shared" si="162"/>
        <v>0</v>
      </c>
      <c r="R343" s="76">
        <f t="shared" si="165"/>
        <v>6.5053798678334504E-3</v>
      </c>
      <c r="S343" s="76">
        <f t="shared" si="165"/>
        <v>8.131724834791812E-2</v>
      </c>
      <c r="T343" s="76">
        <f t="shared" si="165"/>
        <v>1.0571242285229357E-2</v>
      </c>
      <c r="U343" s="76">
        <f t="shared" si="165"/>
        <v>0</v>
      </c>
      <c r="V343" s="76">
        <f t="shared" si="165"/>
        <v>0.15629175132469864</v>
      </c>
      <c r="W343" s="76">
        <f t="shared" si="156"/>
        <v>5.8548418810501046E-2</v>
      </c>
      <c r="X343" s="76">
        <f t="shared" si="165"/>
        <v>0</v>
      </c>
      <c r="Y343" s="76">
        <f t="shared" si="165"/>
        <v>0.10164656043489766</v>
      </c>
      <c r="Z343" s="76">
        <f t="shared" si="165"/>
        <v>0</v>
      </c>
      <c r="AA343" s="76">
        <f t="shared" si="165"/>
        <v>0.16263449669583624</v>
      </c>
      <c r="AB343" s="76">
        <f t="shared" si="165"/>
        <v>0</v>
      </c>
      <c r="AC343" s="76">
        <f t="shared" si="165"/>
        <v>0.15287642689408609</v>
      </c>
      <c r="AD343" s="76">
        <f t="shared" si="157"/>
        <v>0</v>
      </c>
      <c r="AE343" s="76">
        <f t="shared" si="165"/>
        <v>1.6263449669583624E-2</v>
      </c>
      <c r="AF343" s="76">
        <f t="shared" si="165"/>
        <v>0</v>
      </c>
      <c r="AG343" s="76">
        <f t="shared" si="166"/>
        <v>0</v>
      </c>
      <c r="AH343" s="76">
        <f t="shared" si="166"/>
        <v>0</v>
      </c>
      <c r="AI343" s="76">
        <f t="shared" si="166"/>
        <v>8.6196283248793221E-3</v>
      </c>
      <c r="AJ343" s="698">
        <f t="shared" si="166"/>
        <v>0</v>
      </c>
      <c r="AK343" s="76">
        <f t="shared" si="166"/>
        <v>0</v>
      </c>
      <c r="AL343" s="76">
        <f t="shared" si="166"/>
        <v>0</v>
      </c>
      <c r="AM343" s="76">
        <f t="shared" si="166"/>
        <v>0</v>
      </c>
      <c r="AN343" s="76">
        <f t="shared" si="166"/>
        <v>9.7580698017501744E-2</v>
      </c>
      <c r="AO343" s="76">
        <f t="shared" si="166"/>
        <v>0</v>
      </c>
      <c r="AP343" s="76">
        <f t="shared" si="166"/>
        <v>0</v>
      </c>
      <c r="AQ343" s="698">
        <f t="shared" si="166"/>
        <v>0</v>
      </c>
      <c r="AR343" s="76">
        <f t="shared" si="166"/>
        <v>0</v>
      </c>
      <c r="AS343" s="76">
        <f t="shared" si="166"/>
        <v>0</v>
      </c>
      <c r="AT343" s="76">
        <f t="shared" si="166"/>
        <v>0</v>
      </c>
      <c r="AU343" s="76">
        <f t="shared" si="166"/>
        <v>0</v>
      </c>
      <c r="AV343" s="76">
        <f t="shared" si="166"/>
        <v>0</v>
      </c>
      <c r="AW343" s="76">
        <f t="shared" si="167"/>
        <v>0</v>
      </c>
      <c r="AX343" s="76">
        <f t="shared" si="167"/>
        <v>0</v>
      </c>
      <c r="AY343" s="76">
        <f t="shared" si="167"/>
        <v>0</v>
      </c>
      <c r="AZ343" s="76">
        <f t="shared" si="167"/>
        <v>0</v>
      </c>
      <c r="BA343" s="76">
        <f t="shared" si="167"/>
        <v>0</v>
      </c>
      <c r="BB343" s="76">
        <f t="shared" si="167"/>
        <v>2.2280926047329567E-2</v>
      </c>
    </row>
    <row r="344" spans="1:54">
      <c r="A344" s="102">
        <f t="shared" si="163"/>
        <v>43123</v>
      </c>
      <c r="B344" s="106">
        <f t="shared" si="148"/>
        <v>3.7414716502863907</v>
      </c>
      <c r="C344" s="76">
        <f t="shared" si="152"/>
        <v>0</v>
      </c>
      <c r="D344" s="76">
        <f t="shared" si="165"/>
        <v>0</v>
      </c>
      <c r="E344" s="76">
        <f t="shared" si="165"/>
        <v>0</v>
      </c>
      <c r="F344" s="76">
        <f t="shared" si="154"/>
        <v>0</v>
      </c>
      <c r="G344" s="76">
        <f t="shared" si="165"/>
        <v>0</v>
      </c>
      <c r="H344" s="76">
        <f t="shared" si="165"/>
        <v>4.8790349008750872E-2</v>
      </c>
      <c r="I344" s="76">
        <f t="shared" si="165"/>
        <v>0</v>
      </c>
      <c r="J344" s="76">
        <f t="shared" si="165"/>
        <v>0.65053798678334496</v>
      </c>
      <c r="K344" s="76">
        <f t="shared" si="165"/>
        <v>4.0658624173959065E-4</v>
      </c>
      <c r="L344" s="76">
        <f t="shared" si="165"/>
        <v>0</v>
      </c>
      <c r="M344" s="76">
        <f t="shared" si="165"/>
        <v>1.7710896690176565E-2</v>
      </c>
      <c r="N344" s="76">
        <f t="shared" si="161"/>
        <v>1.6263449669583624E-2</v>
      </c>
      <c r="O344" s="76">
        <f t="shared" si="155"/>
        <v>1.2133617683487357</v>
      </c>
      <c r="P344" s="76">
        <f t="shared" si="155"/>
        <v>0.91926438682376521</v>
      </c>
      <c r="Q344" s="76">
        <f t="shared" si="162"/>
        <v>0</v>
      </c>
      <c r="R344" s="76">
        <f t="shared" si="165"/>
        <v>6.5053798678334504E-3</v>
      </c>
      <c r="S344" s="76">
        <f t="shared" si="165"/>
        <v>8.131724834791812E-2</v>
      </c>
      <c r="T344" s="76">
        <f t="shared" si="165"/>
        <v>1.0571242285229357E-2</v>
      </c>
      <c r="U344" s="76">
        <f t="shared" si="165"/>
        <v>0</v>
      </c>
      <c r="V344" s="76">
        <f t="shared" si="165"/>
        <v>0.15629175132469864</v>
      </c>
      <c r="W344" s="76">
        <f t="shared" si="156"/>
        <v>5.8548418810501046E-2</v>
      </c>
      <c r="X344" s="76">
        <f t="shared" si="165"/>
        <v>0</v>
      </c>
      <c r="Y344" s="76">
        <f t="shared" si="165"/>
        <v>0.10164656043489766</v>
      </c>
      <c r="Z344" s="76">
        <f t="shared" si="165"/>
        <v>0</v>
      </c>
      <c r="AA344" s="76">
        <f t="shared" si="165"/>
        <v>0.16263449669583624</v>
      </c>
      <c r="AB344" s="76">
        <f t="shared" si="165"/>
        <v>0</v>
      </c>
      <c r="AC344" s="76">
        <f t="shared" si="165"/>
        <v>0.15287642689408609</v>
      </c>
      <c r="AD344" s="76">
        <f t="shared" si="157"/>
        <v>0</v>
      </c>
      <c r="AE344" s="76">
        <f t="shared" si="165"/>
        <v>1.6263449669583624E-2</v>
      </c>
      <c r="AF344" s="76">
        <f t="shared" si="165"/>
        <v>0</v>
      </c>
      <c r="AG344" s="76">
        <f t="shared" si="166"/>
        <v>0</v>
      </c>
      <c r="AH344" s="76">
        <f t="shared" si="166"/>
        <v>0</v>
      </c>
      <c r="AI344" s="76">
        <f t="shared" si="166"/>
        <v>8.6196283248793221E-3</v>
      </c>
      <c r="AJ344" s="698">
        <f t="shared" si="166"/>
        <v>0</v>
      </c>
      <c r="AK344" s="76">
        <f t="shared" si="166"/>
        <v>0</v>
      </c>
      <c r="AL344" s="76">
        <f t="shared" si="166"/>
        <v>0</v>
      </c>
      <c r="AM344" s="76">
        <f t="shared" si="166"/>
        <v>0</v>
      </c>
      <c r="AN344" s="76">
        <f t="shared" si="166"/>
        <v>9.7580698017501744E-2</v>
      </c>
      <c r="AO344" s="76">
        <f t="shared" si="166"/>
        <v>0</v>
      </c>
      <c r="AP344" s="76">
        <f t="shared" si="166"/>
        <v>0</v>
      </c>
      <c r="AQ344" s="698">
        <f t="shared" si="166"/>
        <v>0</v>
      </c>
      <c r="AR344" s="76">
        <f t="shared" si="166"/>
        <v>0</v>
      </c>
      <c r="AS344" s="76">
        <f t="shared" si="166"/>
        <v>0</v>
      </c>
      <c r="AT344" s="76">
        <f t="shared" si="166"/>
        <v>0</v>
      </c>
      <c r="AU344" s="76">
        <f t="shared" si="166"/>
        <v>0</v>
      </c>
      <c r="AV344" s="76">
        <f t="shared" si="166"/>
        <v>0</v>
      </c>
      <c r="AW344" s="76">
        <f t="shared" si="167"/>
        <v>0</v>
      </c>
      <c r="AX344" s="76">
        <f t="shared" si="167"/>
        <v>0</v>
      </c>
      <c r="AY344" s="76">
        <f t="shared" si="167"/>
        <v>0</v>
      </c>
      <c r="AZ344" s="76">
        <f t="shared" si="167"/>
        <v>0</v>
      </c>
      <c r="BA344" s="76">
        <f t="shared" si="167"/>
        <v>0</v>
      </c>
      <c r="BB344" s="76">
        <f t="shared" si="167"/>
        <v>2.2280926047329567E-2</v>
      </c>
    </row>
    <row r="345" spans="1:54">
      <c r="A345" s="102">
        <f t="shared" si="163"/>
        <v>43124</v>
      </c>
      <c r="B345" s="106">
        <f t="shared" si="148"/>
        <v>3.7414716502863907</v>
      </c>
      <c r="C345" s="76">
        <f t="shared" si="152"/>
        <v>0</v>
      </c>
      <c r="D345" s="76">
        <f t="shared" si="165"/>
        <v>0</v>
      </c>
      <c r="E345" s="76">
        <f t="shared" si="165"/>
        <v>0</v>
      </c>
      <c r="F345" s="76">
        <f t="shared" si="154"/>
        <v>0</v>
      </c>
      <c r="G345" s="76">
        <f t="shared" si="165"/>
        <v>0</v>
      </c>
      <c r="H345" s="76">
        <f t="shared" si="165"/>
        <v>4.8790349008750872E-2</v>
      </c>
      <c r="I345" s="76">
        <f t="shared" si="165"/>
        <v>0</v>
      </c>
      <c r="J345" s="76">
        <f t="shared" si="165"/>
        <v>0.65053798678334496</v>
      </c>
      <c r="K345" s="76">
        <f t="shared" si="165"/>
        <v>4.0658624173959065E-4</v>
      </c>
      <c r="L345" s="76">
        <f t="shared" si="165"/>
        <v>0</v>
      </c>
      <c r="M345" s="76">
        <f t="shared" si="165"/>
        <v>1.7710896690176565E-2</v>
      </c>
      <c r="N345" s="76">
        <f t="shared" si="161"/>
        <v>1.6263449669583624E-2</v>
      </c>
      <c r="O345" s="76">
        <f t="shared" si="155"/>
        <v>1.2133617683487357</v>
      </c>
      <c r="P345" s="76">
        <f t="shared" si="155"/>
        <v>0.91926438682376521</v>
      </c>
      <c r="Q345" s="76">
        <f t="shared" si="162"/>
        <v>0</v>
      </c>
      <c r="R345" s="76">
        <f t="shared" si="165"/>
        <v>6.5053798678334504E-3</v>
      </c>
      <c r="S345" s="76">
        <f t="shared" si="165"/>
        <v>8.131724834791812E-2</v>
      </c>
      <c r="T345" s="76">
        <f t="shared" si="165"/>
        <v>1.0571242285229357E-2</v>
      </c>
      <c r="U345" s="76">
        <f t="shared" si="165"/>
        <v>0</v>
      </c>
      <c r="V345" s="76">
        <f t="shared" si="165"/>
        <v>0.15629175132469864</v>
      </c>
      <c r="W345" s="76">
        <f t="shared" si="156"/>
        <v>5.8548418810501046E-2</v>
      </c>
      <c r="X345" s="76">
        <f t="shared" si="165"/>
        <v>0</v>
      </c>
      <c r="Y345" s="76">
        <f t="shared" si="165"/>
        <v>0.10164656043489766</v>
      </c>
      <c r="Z345" s="76">
        <f t="shared" si="165"/>
        <v>0</v>
      </c>
      <c r="AA345" s="76">
        <f t="shared" si="165"/>
        <v>0.16263449669583624</v>
      </c>
      <c r="AB345" s="76">
        <f t="shared" ref="AB345" si="168">AB$33/1.98347/31</f>
        <v>0</v>
      </c>
      <c r="AC345" s="76">
        <f t="shared" ref="D345:AG352" si="169">AC$33/1.98347/31</f>
        <v>0.15287642689408609</v>
      </c>
      <c r="AD345" s="76">
        <f t="shared" si="157"/>
        <v>0</v>
      </c>
      <c r="AE345" s="76">
        <f t="shared" si="169"/>
        <v>1.6263449669583624E-2</v>
      </c>
      <c r="AF345" s="76">
        <f t="shared" si="169"/>
        <v>0</v>
      </c>
      <c r="AG345" s="76">
        <f t="shared" si="169"/>
        <v>0</v>
      </c>
      <c r="AH345" s="76">
        <f t="shared" si="166"/>
        <v>0</v>
      </c>
      <c r="AI345" s="76">
        <f t="shared" si="166"/>
        <v>8.6196283248793221E-3</v>
      </c>
      <c r="AJ345" s="698">
        <f t="shared" si="166"/>
        <v>0</v>
      </c>
      <c r="AK345" s="76">
        <f t="shared" si="166"/>
        <v>0</v>
      </c>
      <c r="AL345" s="76">
        <f t="shared" si="166"/>
        <v>0</v>
      </c>
      <c r="AM345" s="76">
        <f t="shared" si="166"/>
        <v>0</v>
      </c>
      <c r="AN345" s="76">
        <f t="shared" si="166"/>
        <v>9.7580698017501744E-2</v>
      </c>
      <c r="AO345" s="76">
        <f t="shared" si="166"/>
        <v>0</v>
      </c>
      <c r="AP345" s="76">
        <f t="shared" si="166"/>
        <v>0</v>
      </c>
      <c r="AQ345" s="698">
        <f t="shared" si="166"/>
        <v>0</v>
      </c>
      <c r="AR345" s="76">
        <f t="shared" si="166"/>
        <v>0</v>
      </c>
      <c r="AS345" s="76">
        <f t="shared" si="166"/>
        <v>0</v>
      </c>
      <c r="AT345" s="76">
        <f t="shared" si="166"/>
        <v>0</v>
      </c>
      <c r="AU345" s="76">
        <f t="shared" si="166"/>
        <v>0</v>
      </c>
      <c r="AV345" s="76">
        <f t="shared" si="166"/>
        <v>0</v>
      </c>
      <c r="AW345" s="76">
        <f t="shared" si="167"/>
        <v>0</v>
      </c>
      <c r="AX345" s="76">
        <f t="shared" si="167"/>
        <v>0</v>
      </c>
      <c r="AY345" s="76">
        <f t="shared" si="167"/>
        <v>0</v>
      </c>
      <c r="AZ345" s="76">
        <f t="shared" si="167"/>
        <v>0</v>
      </c>
      <c r="BA345" s="76">
        <f t="shared" si="167"/>
        <v>0</v>
      </c>
      <c r="BB345" s="76">
        <f t="shared" si="167"/>
        <v>2.2280926047329567E-2</v>
      </c>
    </row>
    <row r="346" spans="1:54">
      <c r="A346" s="102">
        <f t="shared" si="163"/>
        <v>43125</v>
      </c>
      <c r="B346" s="106">
        <f t="shared" si="148"/>
        <v>3.7414716502863907</v>
      </c>
      <c r="C346" s="76">
        <f t="shared" si="152"/>
        <v>0</v>
      </c>
      <c r="D346" s="76">
        <f t="shared" si="169"/>
        <v>0</v>
      </c>
      <c r="E346" s="76">
        <f t="shared" si="169"/>
        <v>0</v>
      </c>
      <c r="F346" s="76">
        <f t="shared" si="169"/>
        <v>0</v>
      </c>
      <c r="G346" s="76">
        <f t="shared" si="169"/>
        <v>0</v>
      </c>
      <c r="H346" s="76">
        <f t="shared" si="169"/>
        <v>4.8790349008750872E-2</v>
      </c>
      <c r="I346" s="76">
        <f t="shared" si="169"/>
        <v>0</v>
      </c>
      <c r="J346" s="76">
        <f t="shared" si="169"/>
        <v>0.65053798678334496</v>
      </c>
      <c r="K346" s="76">
        <f t="shared" si="169"/>
        <v>4.0658624173959065E-4</v>
      </c>
      <c r="L346" s="76">
        <f t="shared" si="169"/>
        <v>0</v>
      </c>
      <c r="M346" s="76">
        <f t="shared" si="169"/>
        <v>1.7710896690176565E-2</v>
      </c>
      <c r="N346" s="76">
        <f t="shared" si="169"/>
        <v>1.6263449669583624E-2</v>
      </c>
      <c r="O346" s="76">
        <f t="shared" si="155"/>
        <v>1.2133617683487357</v>
      </c>
      <c r="P346" s="76">
        <f t="shared" si="155"/>
        <v>0.91926438682376521</v>
      </c>
      <c r="Q346" s="76">
        <f t="shared" si="169"/>
        <v>0</v>
      </c>
      <c r="R346" s="76">
        <f t="shared" si="169"/>
        <v>6.5053798678334504E-3</v>
      </c>
      <c r="S346" s="76">
        <f t="shared" si="169"/>
        <v>8.131724834791812E-2</v>
      </c>
      <c r="T346" s="76">
        <f t="shared" si="169"/>
        <v>1.0571242285229357E-2</v>
      </c>
      <c r="U346" s="76">
        <f t="shared" si="169"/>
        <v>0</v>
      </c>
      <c r="V346" s="76">
        <f t="shared" si="169"/>
        <v>0.15629175132469864</v>
      </c>
      <c r="W346" s="76">
        <f t="shared" si="169"/>
        <v>5.8548418810501046E-2</v>
      </c>
      <c r="X346" s="76">
        <f t="shared" si="169"/>
        <v>0</v>
      </c>
      <c r="Y346" s="76">
        <f t="shared" si="169"/>
        <v>0.10164656043489766</v>
      </c>
      <c r="Z346" s="76">
        <f t="shared" si="169"/>
        <v>0</v>
      </c>
      <c r="AA346" s="76">
        <f t="shared" si="169"/>
        <v>0.16263449669583624</v>
      </c>
      <c r="AB346" s="76">
        <f t="shared" si="169"/>
        <v>0</v>
      </c>
      <c r="AC346" s="76">
        <f t="shared" si="169"/>
        <v>0.15287642689408609</v>
      </c>
      <c r="AD346" s="76">
        <f t="shared" si="169"/>
        <v>0</v>
      </c>
      <c r="AE346" s="76">
        <f t="shared" si="169"/>
        <v>1.6263449669583624E-2</v>
      </c>
      <c r="AF346" s="76">
        <f t="shared" si="169"/>
        <v>0</v>
      </c>
      <c r="AG346" s="76">
        <f t="shared" si="166"/>
        <v>0</v>
      </c>
      <c r="AH346" s="76">
        <f t="shared" si="166"/>
        <v>0</v>
      </c>
      <c r="AI346" s="76">
        <f t="shared" si="166"/>
        <v>8.6196283248793221E-3</v>
      </c>
      <c r="AJ346" s="698">
        <f t="shared" si="166"/>
        <v>0</v>
      </c>
      <c r="AK346" s="76">
        <f t="shared" si="166"/>
        <v>0</v>
      </c>
      <c r="AL346" s="76">
        <f t="shared" si="166"/>
        <v>0</v>
      </c>
      <c r="AM346" s="76">
        <f t="shared" si="166"/>
        <v>0</v>
      </c>
      <c r="AN346" s="76">
        <f t="shared" si="166"/>
        <v>9.7580698017501744E-2</v>
      </c>
      <c r="AO346" s="76">
        <f t="shared" si="166"/>
        <v>0</v>
      </c>
      <c r="AP346" s="76">
        <f t="shared" si="166"/>
        <v>0</v>
      </c>
      <c r="AQ346" s="698">
        <f t="shared" si="166"/>
        <v>0</v>
      </c>
      <c r="AR346" s="76">
        <f t="shared" si="166"/>
        <v>0</v>
      </c>
      <c r="AS346" s="76">
        <f t="shared" si="166"/>
        <v>0</v>
      </c>
      <c r="AT346" s="76">
        <f t="shared" si="166"/>
        <v>0</v>
      </c>
      <c r="AU346" s="76">
        <f t="shared" si="166"/>
        <v>0</v>
      </c>
      <c r="AV346" s="76">
        <f t="shared" si="166"/>
        <v>0</v>
      </c>
      <c r="AW346" s="76">
        <f t="shared" si="167"/>
        <v>0</v>
      </c>
      <c r="AX346" s="76">
        <f t="shared" si="167"/>
        <v>0</v>
      </c>
      <c r="AY346" s="76">
        <f t="shared" si="167"/>
        <v>0</v>
      </c>
      <c r="AZ346" s="76">
        <f t="shared" si="167"/>
        <v>0</v>
      </c>
      <c r="BA346" s="76">
        <f t="shared" si="167"/>
        <v>0</v>
      </c>
      <c r="BB346" s="76">
        <f t="shared" si="167"/>
        <v>2.2280926047329567E-2</v>
      </c>
    </row>
    <row r="347" spans="1:54">
      <c r="A347" s="102">
        <f t="shared" si="163"/>
        <v>43126</v>
      </c>
      <c r="B347" s="106">
        <f t="shared" si="148"/>
        <v>3.7414716502863907</v>
      </c>
      <c r="C347" s="76">
        <f t="shared" si="152"/>
        <v>0</v>
      </c>
      <c r="D347" s="76">
        <f t="shared" si="169"/>
        <v>0</v>
      </c>
      <c r="E347" s="76">
        <f t="shared" si="169"/>
        <v>0</v>
      </c>
      <c r="F347" s="76">
        <f t="shared" si="169"/>
        <v>0</v>
      </c>
      <c r="G347" s="76">
        <f t="shared" si="169"/>
        <v>0</v>
      </c>
      <c r="H347" s="76">
        <f t="shared" si="169"/>
        <v>4.8790349008750872E-2</v>
      </c>
      <c r="I347" s="76">
        <f t="shared" si="169"/>
        <v>0</v>
      </c>
      <c r="J347" s="76">
        <f t="shared" si="169"/>
        <v>0.65053798678334496</v>
      </c>
      <c r="K347" s="76">
        <f t="shared" si="169"/>
        <v>4.0658624173959065E-4</v>
      </c>
      <c r="L347" s="76">
        <f t="shared" si="169"/>
        <v>0</v>
      </c>
      <c r="M347" s="76">
        <f t="shared" si="169"/>
        <v>1.7710896690176565E-2</v>
      </c>
      <c r="N347" s="76">
        <f t="shared" si="169"/>
        <v>1.6263449669583624E-2</v>
      </c>
      <c r="O347" s="76">
        <f t="shared" si="155"/>
        <v>1.2133617683487357</v>
      </c>
      <c r="P347" s="76">
        <f t="shared" si="155"/>
        <v>0.91926438682376521</v>
      </c>
      <c r="Q347" s="76">
        <f t="shared" si="169"/>
        <v>0</v>
      </c>
      <c r="R347" s="76">
        <f t="shared" si="169"/>
        <v>6.5053798678334504E-3</v>
      </c>
      <c r="S347" s="76">
        <f t="shared" si="169"/>
        <v>8.131724834791812E-2</v>
      </c>
      <c r="T347" s="76">
        <f t="shared" si="169"/>
        <v>1.0571242285229357E-2</v>
      </c>
      <c r="U347" s="76">
        <f t="shared" si="169"/>
        <v>0</v>
      </c>
      <c r="V347" s="76">
        <f t="shared" si="169"/>
        <v>0.15629175132469864</v>
      </c>
      <c r="W347" s="76">
        <f t="shared" si="169"/>
        <v>5.8548418810501046E-2</v>
      </c>
      <c r="X347" s="76">
        <f t="shared" si="169"/>
        <v>0</v>
      </c>
      <c r="Y347" s="76">
        <f t="shared" si="169"/>
        <v>0.10164656043489766</v>
      </c>
      <c r="Z347" s="76">
        <f t="shared" si="169"/>
        <v>0</v>
      </c>
      <c r="AA347" s="76">
        <f t="shared" si="169"/>
        <v>0.16263449669583624</v>
      </c>
      <c r="AB347" s="76">
        <f t="shared" si="169"/>
        <v>0</v>
      </c>
      <c r="AC347" s="76">
        <f t="shared" si="169"/>
        <v>0.15287642689408609</v>
      </c>
      <c r="AD347" s="76">
        <f t="shared" si="169"/>
        <v>0</v>
      </c>
      <c r="AE347" s="76">
        <f t="shared" si="169"/>
        <v>1.6263449669583624E-2</v>
      </c>
      <c r="AF347" s="76">
        <f t="shared" si="169"/>
        <v>0</v>
      </c>
      <c r="AG347" s="76">
        <f t="shared" si="166"/>
        <v>0</v>
      </c>
      <c r="AH347" s="76">
        <f t="shared" si="166"/>
        <v>0</v>
      </c>
      <c r="AI347" s="76">
        <f t="shared" si="166"/>
        <v>8.6196283248793221E-3</v>
      </c>
      <c r="AJ347" s="698">
        <f t="shared" si="166"/>
        <v>0</v>
      </c>
      <c r="AK347" s="76">
        <f t="shared" si="166"/>
        <v>0</v>
      </c>
      <c r="AL347" s="76">
        <f t="shared" si="166"/>
        <v>0</v>
      </c>
      <c r="AM347" s="76">
        <f t="shared" si="166"/>
        <v>0</v>
      </c>
      <c r="AN347" s="76">
        <f t="shared" si="166"/>
        <v>9.7580698017501744E-2</v>
      </c>
      <c r="AO347" s="76">
        <f t="shared" si="166"/>
        <v>0</v>
      </c>
      <c r="AP347" s="76">
        <f t="shared" si="166"/>
        <v>0</v>
      </c>
      <c r="AQ347" s="698">
        <f t="shared" si="166"/>
        <v>0</v>
      </c>
      <c r="AR347" s="76">
        <f t="shared" si="166"/>
        <v>0</v>
      </c>
      <c r="AS347" s="76">
        <f t="shared" si="166"/>
        <v>0</v>
      </c>
      <c r="AT347" s="76">
        <f t="shared" si="166"/>
        <v>0</v>
      </c>
      <c r="AU347" s="76">
        <f t="shared" si="166"/>
        <v>0</v>
      </c>
      <c r="AV347" s="76">
        <f t="shared" si="166"/>
        <v>0</v>
      </c>
      <c r="AW347" s="76">
        <f t="shared" si="167"/>
        <v>0</v>
      </c>
      <c r="AX347" s="76">
        <f t="shared" si="167"/>
        <v>0</v>
      </c>
      <c r="AY347" s="76">
        <f t="shared" si="167"/>
        <v>0</v>
      </c>
      <c r="AZ347" s="76">
        <f t="shared" si="167"/>
        <v>0</v>
      </c>
      <c r="BA347" s="76">
        <f t="shared" si="167"/>
        <v>0</v>
      </c>
      <c r="BB347" s="76">
        <f t="shared" si="167"/>
        <v>2.2280926047329567E-2</v>
      </c>
    </row>
    <row r="348" spans="1:54">
      <c r="A348" s="102">
        <f t="shared" si="163"/>
        <v>43127</v>
      </c>
      <c r="B348" s="106">
        <f t="shared" si="148"/>
        <v>3.7414716502863907</v>
      </c>
      <c r="C348" s="76">
        <f t="shared" si="152"/>
        <v>0</v>
      </c>
      <c r="D348" s="76">
        <f t="shared" si="169"/>
        <v>0</v>
      </c>
      <c r="E348" s="76">
        <f t="shared" si="169"/>
        <v>0</v>
      </c>
      <c r="F348" s="76">
        <f t="shared" si="169"/>
        <v>0</v>
      </c>
      <c r="G348" s="76">
        <f t="shared" si="169"/>
        <v>0</v>
      </c>
      <c r="H348" s="76">
        <f t="shared" si="169"/>
        <v>4.8790349008750872E-2</v>
      </c>
      <c r="I348" s="76">
        <f t="shared" si="169"/>
        <v>0</v>
      </c>
      <c r="J348" s="76">
        <f t="shared" si="169"/>
        <v>0.65053798678334496</v>
      </c>
      <c r="K348" s="76">
        <f t="shared" si="169"/>
        <v>4.0658624173959065E-4</v>
      </c>
      <c r="L348" s="76">
        <f t="shared" si="169"/>
        <v>0</v>
      </c>
      <c r="M348" s="76">
        <f t="shared" si="169"/>
        <v>1.7710896690176565E-2</v>
      </c>
      <c r="N348" s="76">
        <f t="shared" si="169"/>
        <v>1.6263449669583624E-2</v>
      </c>
      <c r="O348" s="76">
        <f t="shared" si="155"/>
        <v>1.2133617683487357</v>
      </c>
      <c r="P348" s="76">
        <f t="shared" si="155"/>
        <v>0.91926438682376521</v>
      </c>
      <c r="Q348" s="76">
        <f t="shared" si="169"/>
        <v>0</v>
      </c>
      <c r="R348" s="76">
        <f t="shared" si="169"/>
        <v>6.5053798678334504E-3</v>
      </c>
      <c r="S348" s="76">
        <f t="shared" si="169"/>
        <v>8.131724834791812E-2</v>
      </c>
      <c r="T348" s="76">
        <f t="shared" si="169"/>
        <v>1.0571242285229357E-2</v>
      </c>
      <c r="U348" s="76">
        <f t="shared" si="169"/>
        <v>0</v>
      </c>
      <c r="V348" s="76">
        <f t="shared" si="169"/>
        <v>0.15629175132469864</v>
      </c>
      <c r="W348" s="76">
        <f t="shared" si="169"/>
        <v>5.8548418810501046E-2</v>
      </c>
      <c r="X348" s="76">
        <f t="shared" si="169"/>
        <v>0</v>
      </c>
      <c r="Y348" s="76">
        <f t="shared" si="169"/>
        <v>0.10164656043489766</v>
      </c>
      <c r="Z348" s="76">
        <f t="shared" si="169"/>
        <v>0</v>
      </c>
      <c r="AA348" s="76">
        <f t="shared" si="169"/>
        <v>0.16263449669583624</v>
      </c>
      <c r="AB348" s="76">
        <f t="shared" si="169"/>
        <v>0</v>
      </c>
      <c r="AC348" s="76">
        <f t="shared" si="169"/>
        <v>0.15287642689408609</v>
      </c>
      <c r="AD348" s="76">
        <f t="shared" si="169"/>
        <v>0</v>
      </c>
      <c r="AE348" s="76">
        <f t="shared" si="169"/>
        <v>1.6263449669583624E-2</v>
      </c>
      <c r="AF348" s="76">
        <f t="shared" si="169"/>
        <v>0</v>
      </c>
      <c r="AG348" s="76">
        <f t="shared" si="166"/>
        <v>0</v>
      </c>
      <c r="AH348" s="76">
        <f t="shared" si="166"/>
        <v>0</v>
      </c>
      <c r="AI348" s="76">
        <f t="shared" si="166"/>
        <v>8.6196283248793221E-3</v>
      </c>
      <c r="AJ348" s="698">
        <f t="shared" si="166"/>
        <v>0</v>
      </c>
      <c r="AK348" s="76">
        <f t="shared" si="166"/>
        <v>0</v>
      </c>
      <c r="AL348" s="76">
        <f t="shared" si="166"/>
        <v>0</v>
      </c>
      <c r="AM348" s="76">
        <f t="shared" si="166"/>
        <v>0</v>
      </c>
      <c r="AN348" s="76">
        <f t="shared" si="166"/>
        <v>9.7580698017501744E-2</v>
      </c>
      <c r="AO348" s="76">
        <f t="shared" si="166"/>
        <v>0</v>
      </c>
      <c r="AP348" s="76">
        <f t="shared" si="166"/>
        <v>0</v>
      </c>
      <c r="AQ348" s="698">
        <f t="shared" si="166"/>
        <v>0</v>
      </c>
      <c r="AR348" s="76">
        <f t="shared" si="166"/>
        <v>0</v>
      </c>
      <c r="AS348" s="76">
        <f t="shared" si="166"/>
        <v>0</v>
      </c>
      <c r="AT348" s="76">
        <f t="shared" si="166"/>
        <v>0</v>
      </c>
      <c r="AU348" s="76">
        <f t="shared" si="166"/>
        <v>0</v>
      </c>
      <c r="AV348" s="76">
        <f t="shared" si="166"/>
        <v>0</v>
      </c>
      <c r="AW348" s="76">
        <f t="shared" si="167"/>
        <v>0</v>
      </c>
      <c r="AX348" s="76">
        <f t="shared" si="167"/>
        <v>0</v>
      </c>
      <c r="AY348" s="76">
        <f t="shared" si="167"/>
        <v>0</v>
      </c>
      <c r="AZ348" s="76">
        <f t="shared" si="167"/>
        <v>0</v>
      </c>
      <c r="BA348" s="76">
        <f t="shared" si="167"/>
        <v>0</v>
      </c>
      <c r="BB348" s="76">
        <f t="shared" si="167"/>
        <v>2.2280926047329567E-2</v>
      </c>
    </row>
    <row r="349" spans="1:54">
      <c r="A349" s="102">
        <f t="shared" si="163"/>
        <v>43128</v>
      </c>
      <c r="B349" s="106">
        <f t="shared" si="148"/>
        <v>3.7414716502863907</v>
      </c>
      <c r="C349" s="76">
        <f t="shared" si="152"/>
        <v>0</v>
      </c>
      <c r="D349" s="76">
        <f t="shared" si="169"/>
        <v>0</v>
      </c>
      <c r="E349" s="76">
        <f t="shared" si="169"/>
        <v>0</v>
      </c>
      <c r="F349" s="76">
        <f t="shared" si="169"/>
        <v>0</v>
      </c>
      <c r="G349" s="76">
        <f t="shared" si="169"/>
        <v>0</v>
      </c>
      <c r="H349" s="76">
        <f t="shared" si="169"/>
        <v>4.8790349008750872E-2</v>
      </c>
      <c r="I349" s="76">
        <f t="shared" si="169"/>
        <v>0</v>
      </c>
      <c r="J349" s="76">
        <f t="shared" si="169"/>
        <v>0.65053798678334496</v>
      </c>
      <c r="K349" s="76">
        <f t="shared" si="169"/>
        <v>4.0658624173959065E-4</v>
      </c>
      <c r="L349" s="76">
        <f t="shared" si="169"/>
        <v>0</v>
      </c>
      <c r="M349" s="76">
        <f t="shared" si="169"/>
        <v>1.7710896690176565E-2</v>
      </c>
      <c r="N349" s="76">
        <f t="shared" si="169"/>
        <v>1.6263449669583624E-2</v>
      </c>
      <c r="O349" s="76">
        <f t="shared" si="155"/>
        <v>1.2133617683487357</v>
      </c>
      <c r="P349" s="76">
        <f t="shared" si="155"/>
        <v>0.91926438682376521</v>
      </c>
      <c r="Q349" s="76">
        <f t="shared" si="169"/>
        <v>0</v>
      </c>
      <c r="R349" s="76">
        <f t="shared" si="169"/>
        <v>6.5053798678334504E-3</v>
      </c>
      <c r="S349" s="76">
        <f t="shared" si="169"/>
        <v>8.131724834791812E-2</v>
      </c>
      <c r="T349" s="76">
        <f t="shared" si="169"/>
        <v>1.0571242285229357E-2</v>
      </c>
      <c r="U349" s="76">
        <f t="shared" si="169"/>
        <v>0</v>
      </c>
      <c r="V349" s="76">
        <f t="shared" si="169"/>
        <v>0.15629175132469864</v>
      </c>
      <c r="W349" s="76">
        <f t="shared" si="169"/>
        <v>5.8548418810501046E-2</v>
      </c>
      <c r="X349" s="76">
        <f t="shared" si="169"/>
        <v>0</v>
      </c>
      <c r="Y349" s="76">
        <f t="shared" si="169"/>
        <v>0.10164656043489766</v>
      </c>
      <c r="Z349" s="76">
        <f t="shared" si="169"/>
        <v>0</v>
      </c>
      <c r="AA349" s="76">
        <f t="shared" si="169"/>
        <v>0.16263449669583624</v>
      </c>
      <c r="AB349" s="76">
        <f t="shared" si="169"/>
        <v>0</v>
      </c>
      <c r="AC349" s="76">
        <f t="shared" si="169"/>
        <v>0.15287642689408609</v>
      </c>
      <c r="AD349" s="76">
        <f t="shared" si="169"/>
        <v>0</v>
      </c>
      <c r="AE349" s="76">
        <f t="shared" si="169"/>
        <v>1.6263449669583624E-2</v>
      </c>
      <c r="AF349" s="76">
        <f t="shared" si="169"/>
        <v>0</v>
      </c>
      <c r="AG349" s="76">
        <f t="shared" si="166"/>
        <v>0</v>
      </c>
      <c r="AH349" s="76">
        <f t="shared" si="166"/>
        <v>0</v>
      </c>
      <c r="AI349" s="76">
        <f t="shared" si="166"/>
        <v>8.6196283248793221E-3</v>
      </c>
      <c r="AJ349" s="698">
        <f t="shared" si="166"/>
        <v>0</v>
      </c>
      <c r="AK349" s="76">
        <f t="shared" si="166"/>
        <v>0</v>
      </c>
      <c r="AL349" s="76">
        <f t="shared" si="166"/>
        <v>0</v>
      </c>
      <c r="AM349" s="76">
        <f t="shared" si="166"/>
        <v>0</v>
      </c>
      <c r="AN349" s="76">
        <f t="shared" si="166"/>
        <v>9.7580698017501744E-2</v>
      </c>
      <c r="AO349" s="76">
        <f t="shared" si="166"/>
        <v>0</v>
      </c>
      <c r="AP349" s="76">
        <f t="shared" si="166"/>
        <v>0</v>
      </c>
      <c r="AQ349" s="698">
        <f t="shared" si="166"/>
        <v>0</v>
      </c>
      <c r="AR349" s="76">
        <f t="shared" si="166"/>
        <v>0</v>
      </c>
      <c r="AS349" s="76">
        <f t="shared" si="166"/>
        <v>0</v>
      </c>
      <c r="AT349" s="76">
        <f t="shared" si="166"/>
        <v>0</v>
      </c>
      <c r="AU349" s="76">
        <f t="shared" si="166"/>
        <v>0</v>
      </c>
      <c r="AV349" s="76">
        <f t="shared" si="166"/>
        <v>0</v>
      </c>
      <c r="AW349" s="76">
        <f t="shared" si="167"/>
        <v>0</v>
      </c>
      <c r="AX349" s="76">
        <f t="shared" si="167"/>
        <v>0</v>
      </c>
      <c r="AY349" s="76">
        <f t="shared" si="167"/>
        <v>0</v>
      </c>
      <c r="AZ349" s="76">
        <f t="shared" si="167"/>
        <v>0</v>
      </c>
      <c r="BA349" s="76">
        <f t="shared" si="167"/>
        <v>0</v>
      </c>
      <c r="BB349" s="76">
        <f t="shared" si="167"/>
        <v>2.2280926047329567E-2</v>
      </c>
    </row>
    <row r="350" spans="1:54">
      <c r="A350" s="102">
        <f t="shared" si="163"/>
        <v>43129</v>
      </c>
      <c r="B350" s="106">
        <f t="shared" si="148"/>
        <v>3.7414716502863907</v>
      </c>
      <c r="C350" s="76">
        <f t="shared" si="152"/>
        <v>0</v>
      </c>
      <c r="D350" s="76">
        <f t="shared" si="169"/>
        <v>0</v>
      </c>
      <c r="E350" s="76">
        <f t="shared" si="169"/>
        <v>0</v>
      </c>
      <c r="F350" s="76">
        <f t="shared" si="169"/>
        <v>0</v>
      </c>
      <c r="G350" s="76">
        <f t="shared" si="169"/>
        <v>0</v>
      </c>
      <c r="H350" s="76">
        <f t="shared" si="169"/>
        <v>4.8790349008750872E-2</v>
      </c>
      <c r="I350" s="76">
        <f t="shared" si="169"/>
        <v>0</v>
      </c>
      <c r="J350" s="76">
        <f t="shared" si="169"/>
        <v>0.65053798678334496</v>
      </c>
      <c r="K350" s="76">
        <f t="shared" si="169"/>
        <v>4.0658624173959065E-4</v>
      </c>
      <c r="L350" s="76">
        <f t="shared" si="169"/>
        <v>0</v>
      </c>
      <c r="M350" s="76">
        <f t="shared" si="169"/>
        <v>1.7710896690176565E-2</v>
      </c>
      <c r="N350" s="76">
        <f t="shared" si="169"/>
        <v>1.6263449669583624E-2</v>
      </c>
      <c r="O350" s="76">
        <f t="shared" si="155"/>
        <v>1.2133617683487357</v>
      </c>
      <c r="P350" s="76">
        <f t="shared" si="155"/>
        <v>0.91926438682376521</v>
      </c>
      <c r="Q350" s="76">
        <f t="shared" si="169"/>
        <v>0</v>
      </c>
      <c r="R350" s="76">
        <f t="shared" si="169"/>
        <v>6.5053798678334504E-3</v>
      </c>
      <c r="S350" s="76">
        <f t="shared" si="169"/>
        <v>8.131724834791812E-2</v>
      </c>
      <c r="T350" s="76">
        <f t="shared" si="169"/>
        <v>1.0571242285229357E-2</v>
      </c>
      <c r="U350" s="76">
        <f t="shared" si="169"/>
        <v>0</v>
      </c>
      <c r="V350" s="76">
        <f t="shared" si="169"/>
        <v>0.15629175132469864</v>
      </c>
      <c r="W350" s="76">
        <f t="shared" si="169"/>
        <v>5.8548418810501046E-2</v>
      </c>
      <c r="X350" s="76">
        <f t="shared" si="169"/>
        <v>0</v>
      </c>
      <c r="Y350" s="76">
        <f t="shared" si="169"/>
        <v>0.10164656043489766</v>
      </c>
      <c r="Z350" s="76">
        <f t="shared" si="169"/>
        <v>0</v>
      </c>
      <c r="AA350" s="76">
        <f t="shared" si="169"/>
        <v>0.16263449669583624</v>
      </c>
      <c r="AB350" s="76">
        <f t="shared" si="169"/>
        <v>0</v>
      </c>
      <c r="AC350" s="76">
        <f t="shared" si="169"/>
        <v>0.15287642689408609</v>
      </c>
      <c r="AD350" s="76">
        <f t="shared" si="169"/>
        <v>0</v>
      </c>
      <c r="AE350" s="76">
        <f t="shared" si="169"/>
        <v>1.6263449669583624E-2</v>
      </c>
      <c r="AF350" s="76">
        <f t="shared" si="169"/>
        <v>0</v>
      </c>
      <c r="AG350" s="76">
        <f t="shared" si="166"/>
        <v>0</v>
      </c>
      <c r="AH350" s="76">
        <f t="shared" si="166"/>
        <v>0</v>
      </c>
      <c r="AI350" s="76">
        <f t="shared" si="166"/>
        <v>8.6196283248793221E-3</v>
      </c>
      <c r="AJ350" s="698">
        <f t="shared" si="166"/>
        <v>0</v>
      </c>
      <c r="AK350" s="76">
        <f t="shared" si="166"/>
        <v>0</v>
      </c>
      <c r="AL350" s="76">
        <f t="shared" si="166"/>
        <v>0</v>
      </c>
      <c r="AM350" s="76">
        <f t="shared" si="166"/>
        <v>0</v>
      </c>
      <c r="AN350" s="76">
        <f t="shared" si="166"/>
        <v>9.7580698017501744E-2</v>
      </c>
      <c r="AO350" s="76">
        <f t="shared" si="166"/>
        <v>0</v>
      </c>
      <c r="AP350" s="76">
        <f t="shared" si="166"/>
        <v>0</v>
      </c>
      <c r="AQ350" s="698">
        <f t="shared" si="166"/>
        <v>0</v>
      </c>
      <c r="AR350" s="76">
        <f t="shared" si="166"/>
        <v>0</v>
      </c>
      <c r="AS350" s="76">
        <f t="shared" si="166"/>
        <v>0</v>
      </c>
      <c r="AT350" s="76">
        <f t="shared" si="166"/>
        <v>0</v>
      </c>
      <c r="AU350" s="76">
        <f t="shared" si="166"/>
        <v>0</v>
      </c>
      <c r="AV350" s="76">
        <f t="shared" si="166"/>
        <v>0</v>
      </c>
      <c r="AW350" s="76">
        <f t="shared" si="167"/>
        <v>0</v>
      </c>
      <c r="AX350" s="76">
        <f t="shared" si="167"/>
        <v>0</v>
      </c>
      <c r="AY350" s="76">
        <f t="shared" si="167"/>
        <v>0</v>
      </c>
      <c r="AZ350" s="76">
        <f t="shared" si="167"/>
        <v>0</v>
      </c>
      <c r="BA350" s="76">
        <f t="shared" si="167"/>
        <v>0</v>
      </c>
      <c r="BB350" s="76">
        <f t="shared" si="167"/>
        <v>2.2280926047329567E-2</v>
      </c>
    </row>
    <row r="351" spans="1:54">
      <c r="A351" s="102">
        <f t="shared" si="163"/>
        <v>43130</v>
      </c>
      <c r="B351" s="106">
        <f t="shared" si="148"/>
        <v>3.7414716502863907</v>
      </c>
      <c r="C351" s="76">
        <f t="shared" si="152"/>
        <v>0</v>
      </c>
      <c r="D351" s="76">
        <f t="shared" si="169"/>
        <v>0</v>
      </c>
      <c r="E351" s="76">
        <f t="shared" si="169"/>
        <v>0</v>
      </c>
      <c r="F351" s="76">
        <f t="shared" si="169"/>
        <v>0</v>
      </c>
      <c r="G351" s="76">
        <f t="shared" si="169"/>
        <v>0</v>
      </c>
      <c r="H351" s="76">
        <f t="shared" si="169"/>
        <v>4.8790349008750872E-2</v>
      </c>
      <c r="I351" s="76">
        <f t="shared" si="169"/>
        <v>0</v>
      </c>
      <c r="J351" s="76">
        <f t="shared" si="169"/>
        <v>0.65053798678334496</v>
      </c>
      <c r="K351" s="76">
        <f t="shared" si="169"/>
        <v>4.0658624173959065E-4</v>
      </c>
      <c r="L351" s="76">
        <f t="shared" si="169"/>
        <v>0</v>
      </c>
      <c r="M351" s="76">
        <f t="shared" si="169"/>
        <v>1.7710896690176565E-2</v>
      </c>
      <c r="N351" s="76">
        <f t="shared" si="169"/>
        <v>1.6263449669583624E-2</v>
      </c>
      <c r="O351" s="76">
        <f t="shared" si="155"/>
        <v>1.2133617683487357</v>
      </c>
      <c r="P351" s="76">
        <f t="shared" si="155"/>
        <v>0.91926438682376521</v>
      </c>
      <c r="Q351" s="76">
        <f t="shared" si="169"/>
        <v>0</v>
      </c>
      <c r="R351" s="76">
        <f t="shared" si="169"/>
        <v>6.5053798678334504E-3</v>
      </c>
      <c r="S351" s="76">
        <f t="shared" si="169"/>
        <v>8.131724834791812E-2</v>
      </c>
      <c r="T351" s="76">
        <f t="shared" si="169"/>
        <v>1.0571242285229357E-2</v>
      </c>
      <c r="U351" s="76">
        <f t="shared" si="169"/>
        <v>0</v>
      </c>
      <c r="V351" s="76">
        <f t="shared" si="169"/>
        <v>0.15629175132469864</v>
      </c>
      <c r="W351" s="76">
        <f t="shared" si="169"/>
        <v>5.8548418810501046E-2</v>
      </c>
      <c r="X351" s="76">
        <f t="shared" si="169"/>
        <v>0</v>
      </c>
      <c r="Y351" s="76">
        <f t="shared" si="169"/>
        <v>0.10164656043489766</v>
      </c>
      <c r="Z351" s="76">
        <f t="shared" si="169"/>
        <v>0</v>
      </c>
      <c r="AA351" s="76">
        <f t="shared" si="169"/>
        <v>0.16263449669583624</v>
      </c>
      <c r="AB351" s="76">
        <f t="shared" si="169"/>
        <v>0</v>
      </c>
      <c r="AC351" s="76">
        <f t="shared" si="169"/>
        <v>0.15287642689408609</v>
      </c>
      <c r="AD351" s="76">
        <f t="shared" si="169"/>
        <v>0</v>
      </c>
      <c r="AE351" s="76">
        <f t="shared" si="169"/>
        <v>1.6263449669583624E-2</v>
      </c>
      <c r="AF351" s="76">
        <f t="shared" si="169"/>
        <v>0</v>
      </c>
      <c r="AG351" s="76">
        <f t="shared" si="166"/>
        <v>0</v>
      </c>
      <c r="AH351" s="76">
        <f t="shared" si="166"/>
        <v>0</v>
      </c>
      <c r="AI351" s="76">
        <f t="shared" si="166"/>
        <v>8.6196283248793221E-3</v>
      </c>
      <c r="AJ351" s="698">
        <f t="shared" si="166"/>
        <v>0</v>
      </c>
      <c r="AK351" s="76">
        <f t="shared" si="166"/>
        <v>0</v>
      </c>
      <c r="AL351" s="76">
        <f t="shared" si="166"/>
        <v>0</v>
      </c>
      <c r="AM351" s="76">
        <f t="shared" si="166"/>
        <v>0</v>
      </c>
      <c r="AN351" s="76">
        <f t="shared" si="166"/>
        <v>9.7580698017501744E-2</v>
      </c>
      <c r="AO351" s="76">
        <f t="shared" si="166"/>
        <v>0</v>
      </c>
      <c r="AP351" s="76">
        <f t="shared" si="166"/>
        <v>0</v>
      </c>
      <c r="AQ351" s="698">
        <f t="shared" si="166"/>
        <v>0</v>
      </c>
      <c r="AR351" s="76">
        <f t="shared" si="166"/>
        <v>0</v>
      </c>
      <c r="AS351" s="76">
        <f t="shared" si="166"/>
        <v>0</v>
      </c>
      <c r="AT351" s="76">
        <f t="shared" si="166"/>
        <v>0</v>
      </c>
      <c r="AU351" s="76">
        <f t="shared" si="166"/>
        <v>0</v>
      </c>
      <c r="AV351" s="76">
        <f t="shared" si="166"/>
        <v>0</v>
      </c>
      <c r="AW351" s="76">
        <f t="shared" si="167"/>
        <v>0</v>
      </c>
      <c r="AX351" s="76">
        <f t="shared" si="167"/>
        <v>0</v>
      </c>
      <c r="AY351" s="76">
        <f t="shared" si="167"/>
        <v>0</v>
      </c>
      <c r="AZ351" s="76">
        <f t="shared" si="167"/>
        <v>0</v>
      </c>
      <c r="BA351" s="76">
        <f t="shared" si="167"/>
        <v>0</v>
      </c>
      <c r="BB351" s="76">
        <f t="shared" si="167"/>
        <v>2.2280926047329567E-2</v>
      </c>
    </row>
    <row r="352" spans="1:54">
      <c r="A352" s="102">
        <f t="shared" si="163"/>
        <v>43131</v>
      </c>
      <c r="B352" s="106">
        <f t="shared" si="148"/>
        <v>3.7414716502863907</v>
      </c>
      <c r="C352" s="76">
        <f t="shared" si="152"/>
        <v>0</v>
      </c>
      <c r="D352" s="76">
        <f t="shared" si="169"/>
        <v>0</v>
      </c>
      <c r="E352" s="76">
        <f t="shared" si="169"/>
        <v>0</v>
      </c>
      <c r="F352" s="76">
        <f t="shared" si="169"/>
        <v>0</v>
      </c>
      <c r="G352" s="76">
        <f t="shared" si="169"/>
        <v>0</v>
      </c>
      <c r="H352" s="76">
        <f t="shared" si="169"/>
        <v>4.8790349008750872E-2</v>
      </c>
      <c r="I352" s="76">
        <f t="shared" si="169"/>
        <v>0</v>
      </c>
      <c r="J352" s="76">
        <f t="shared" si="169"/>
        <v>0.65053798678334496</v>
      </c>
      <c r="K352" s="76">
        <f t="shared" si="169"/>
        <v>4.0658624173959065E-4</v>
      </c>
      <c r="L352" s="76">
        <f t="shared" si="169"/>
        <v>0</v>
      </c>
      <c r="M352" s="76">
        <f t="shared" si="169"/>
        <v>1.7710896690176565E-2</v>
      </c>
      <c r="N352" s="76">
        <f t="shared" si="169"/>
        <v>1.6263449669583624E-2</v>
      </c>
      <c r="O352" s="76">
        <f t="shared" si="155"/>
        <v>1.2133617683487357</v>
      </c>
      <c r="P352" s="76">
        <f t="shared" si="155"/>
        <v>0.91926438682376521</v>
      </c>
      <c r="Q352" s="76">
        <f t="shared" si="169"/>
        <v>0</v>
      </c>
      <c r="R352" s="76">
        <f t="shared" si="169"/>
        <v>6.5053798678334504E-3</v>
      </c>
      <c r="S352" s="76">
        <f t="shared" si="169"/>
        <v>8.131724834791812E-2</v>
      </c>
      <c r="T352" s="76">
        <f t="shared" si="169"/>
        <v>1.0571242285229357E-2</v>
      </c>
      <c r="U352" s="76">
        <f t="shared" si="169"/>
        <v>0</v>
      </c>
      <c r="V352" s="76">
        <f t="shared" si="169"/>
        <v>0.15629175132469864</v>
      </c>
      <c r="W352" s="76">
        <f t="shared" si="169"/>
        <v>5.8548418810501046E-2</v>
      </c>
      <c r="X352" s="76">
        <f t="shared" si="169"/>
        <v>0</v>
      </c>
      <c r="Y352" s="76">
        <f t="shared" si="169"/>
        <v>0.10164656043489766</v>
      </c>
      <c r="Z352" s="76">
        <f t="shared" si="169"/>
        <v>0</v>
      </c>
      <c r="AA352" s="76">
        <f t="shared" si="169"/>
        <v>0.16263449669583624</v>
      </c>
      <c r="AB352" s="76">
        <f t="shared" si="169"/>
        <v>0</v>
      </c>
      <c r="AC352" s="76">
        <f t="shared" si="169"/>
        <v>0.15287642689408609</v>
      </c>
      <c r="AD352" s="76">
        <f t="shared" si="169"/>
        <v>0</v>
      </c>
      <c r="AE352" s="76">
        <f t="shared" si="169"/>
        <v>1.6263449669583624E-2</v>
      </c>
      <c r="AF352" s="76">
        <f t="shared" si="169"/>
        <v>0</v>
      </c>
      <c r="AG352" s="76">
        <f t="shared" si="166"/>
        <v>0</v>
      </c>
      <c r="AH352" s="76">
        <f t="shared" si="166"/>
        <v>0</v>
      </c>
      <c r="AI352" s="76">
        <f t="shared" si="166"/>
        <v>8.6196283248793221E-3</v>
      </c>
      <c r="AJ352" s="698">
        <f t="shared" si="166"/>
        <v>0</v>
      </c>
      <c r="AK352" s="76">
        <f t="shared" si="166"/>
        <v>0</v>
      </c>
      <c r="AL352" s="76">
        <f t="shared" si="166"/>
        <v>0</v>
      </c>
      <c r="AM352" s="76">
        <f t="shared" si="166"/>
        <v>0</v>
      </c>
      <c r="AN352" s="76">
        <f t="shared" si="166"/>
        <v>9.7580698017501744E-2</v>
      </c>
      <c r="AO352" s="76">
        <f t="shared" si="166"/>
        <v>0</v>
      </c>
      <c r="AP352" s="76">
        <f t="shared" si="166"/>
        <v>0</v>
      </c>
      <c r="AQ352" s="698">
        <f t="shared" si="166"/>
        <v>0</v>
      </c>
      <c r="AR352" s="76">
        <f t="shared" si="166"/>
        <v>0</v>
      </c>
      <c r="AS352" s="76">
        <f t="shared" si="166"/>
        <v>0</v>
      </c>
      <c r="AT352" s="76">
        <f t="shared" si="166"/>
        <v>0</v>
      </c>
      <c r="AU352" s="76">
        <f t="shared" si="166"/>
        <v>0</v>
      </c>
      <c r="AV352" s="76">
        <f t="shared" si="166"/>
        <v>0</v>
      </c>
      <c r="AW352" s="76">
        <f t="shared" si="167"/>
        <v>0</v>
      </c>
      <c r="AX352" s="76">
        <f t="shared" si="167"/>
        <v>0</v>
      </c>
      <c r="AY352" s="76">
        <f t="shared" si="167"/>
        <v>0</v>
      </c>
      <c r="AZ352" s="76">
        <f t="shared" si="167"/>
        <v>0</v>
      </c>
      <c r="BA352" s="76">
        <f t="shared" si="167"/>
        <v>0</v>
      </c>
      <c r="BB352" s="76">
        <f t="shared" si="167"/>
        <v>2.2280926047329567E-2</v>
      </c>
    </row>
    <row r="353" spans="1:54">
      <c r="A353" s="102">
        <f t="shared" si="163"/>
        <v>43132</v>
      </c>
      <c r="B353" s="106">
        <f t="shared" si="148"/>
        <v>5.5328540386292708</v>
      </c>
      <c r="C353" s="76">
        <f t="shared" ref="C353:N362" si="170">C$34/1.98347/28</f>
        <v>0</v>
      </c>
      <c r="D353" s="76">
        <f t="shared" si="170"/>
        <v>0</v>
      </c>
      <c r="E353" s="76">
        <f t="shared" si="170"/>
        <v>0</v>
      </c>
      <c r="F353" s="76">
        <f t="shared" si="170"/>
        <v>0</v>
      </c>
      <c r="G353" s="76">
        <f t="shared" si="170"/>
        <v>0</v>
      </c>
      <c r="H353" s="76">
        <f t="shared" si="170"/>
        <v>3.6011924268363742E-2</v>
      </c>
      <c r="I353" s="76">
        <f t="shared" si="170"/>
        <v>0</v>
      </c>
      <c r="J353" s="76">
        <f t="shared" si="170"/>
        <v>0.72023848536727475</v>
      </c>
      <c r="K353" s="76">
        <f t="shared" si="170"/>
        <v>5.401788640254561E-4</v>
      </c>
      <c r="L353" s="76">
        <f t="shared" si="170"/>
        <v>0</v>
      </c>
      <c r="M353" s="76">
        <f t="shared" si="170"/>
        <v>2.3929923676327704E-2</v>
      </c>
      <c r="N353" s="76">
        <f t="shared" si="170"/>
        <v>1.8005962134181871E-2</v>
      </c>
      <c r="O353" s="76">
        <f t="shared" si="155"/>
        <v>1.2133617683487357</v>
      </c>
      <c r="P353" s="76">
        <f t="shared" si="155"/>
        <v>0.91926438682376521</v>
      </c>
      <c r="Q353" s="76">
        <f t="shared" ref="Q353:AJ353" si="171">Q$34/1.98347/28</f>
        <v>0</v>
      </c>
      <c r="R353" s="76">
        <f t="shared" si="171"/>
        <v>7.2023848536727489E-3</v>
      </c>
      <c r="S353" s="76">
        <f t="shared" si="171"/>
        <v>9.0029810670909344E-2</v>
      </c>
      <c r="T353" s="76">
        <f t="shared" si="171"/>
        <v>1.1703875387218217E-2</v>
      </c>
      <c r="U353" s="76">
        <f t="shared" si="171"/>
        <v>0</v>
      </c>
      <c r="V353" s="76">
        <f t="shared" si="171"/>
        <v>8.3367604681262059E-2</v>
      </c>
      <c r="W353" s="76">
        <f t="shared" si="171"/>
        <v>5.5818482615963796E-2</v>
      </c>
      <c r="X353" s="76">
        <f t="shared" si="171"/>
        <v>0</v>
      </c>
      <c r="Y353" s="76">
        <f t="shared" si="171"/>
        <v>0.11253726333863669</v>
      </c>
      <c r="Z353" s="76">
        <f t="shared" si="171"/>
        <v>0</v>
      </c>
      <c r="AA353" s="76">
        <f t="shared" si="171"/>
        <v>0.14404769707345497</v>
      </c>
      <c r="AB353" s="76">
        <f t="shared" si="171"/>
        <v>0</v>
      </c>
      <c r="AC353" s="76">
        <f t="shared" si="171"/>
        <v>0.14044650464661859</v>
      </c>
      <c r="AD353" s="76">
        <f t="shared" si="171"/>
        <v>0</v>
      </c>
      <c r="AE353" s="76">
        <f t="shared" si="171"/>
        <v>1.8005962134181871E-2</v>
      </c>
      <c r="AF353" s="76">
        <f t="shared" si="171"/>
        <v>0</v>
      </c>
      <c r="AG353" s="76">
        <f t="shared" si="171"/>
        <v>0</v>
      </c>
      <c r="AH353" s="76">
        <f t="shared" si="171"/>
        <v>0</v>
      </c>
      <c r="AI353" s="76">
        <f t="shared" si="171"/>
        <v>8.4628022030654778E-3</v>
      </c>
      <c r="AJ353" s="698">
        <f t="shared" si="171"/>
        <v>0</v>
      </c>
      <c r="AK353" s="76">
        <f t="shared" ref="AK353:AZ368" si="172">AK$34/1.98347/28</f>
        <v>1.800596213418187</v>
      </c>
      <c r="AL353" s="76">
        <f t="shared" si="172"/>
        <v>0</v>
      </c>
      <c r="AM353" s="76">
        <f t="shared" si="172"/>
        <v>0</v>
      </c>
      <c r="AN353" s="76">
        <f t="shared" si="172"/>
        <v>0.10803577280509122</v>
      </c>
      <c r="AO353" s="76">
        <f t="shared" si="172"/>
        <v>0</v>
      </c>
      <c r="AP353" s="76">
        <f t="shared" si="172"/>
        <v>0</v>
      </c>
      <c r="AQ353" s="698">
        <f t="shared" si="172"/>
        <v>0</v>
      </c>
      <c r="AR353" s="76">
        <f t="shared" si="172"/>
        <v>0</v>
      </c>
      <c r="AS353" s="76">
        <f t="shared" si="172"/>
        <v>0</v>
      </c>
      <c r="AT353" s="76">
        <f t="shared" si="172"/>
        <v>0</v>
      </c>
      <c r="AU353" s="76">
        <f t="shared" si="172"/>
        <v>0</v>
      </c>
      <c r="AV353" s="76">
        <f t="shared" si="172"/>
        <v>0</v>
      </c>
      <c r="AW353" s="76">
        <f t="shared" si="172"/>
        <v>0</v>
      </c>
      <c r="AX353" s="76">
        <f t="shared" si="172"/>
        <v>0</v>
      </c>
      <c r="AY353" s="76">
        <f t="shared" si="172"/>
        <v>0</v>
      </c>
      <c r="AZ353" s="76">
        <f t="shared" si="172"/>
        <v>0</v>
      </c>
      <c r="BA353" s="76">
        <f t="shared" ref="BA353:BB368" si="173">BA$34/1.98347/28</f>
        <v>0</v>
      </c>
      <c r="BB353" s="76">
        <f t="shared" si="173"/>
        <v>2.1247035318334606E-2</v>
      </c>
    </row>
    <row r="354" spans="1:54">
      <c r="A354" s="102">
        <f t="shared" si="163"/>
        <v>43133</v>
      </c>
      <c r="B354" s="106">
        <f t="shared" si="148"/>
        <v>5.5328540386292708</v>
      </c>
      <c r="C354" s="76">
        <f t="shared" si="170"/>
        <v>0</v>
      </c>
      <c r="D354" s="76">
        <f t="shared" si="170"/>
        <v>0</v>
      </c>
      <c r="E354" s="76">
        <f t="shared" si="170"/>
        <v>0</v>
      </c>
      <c r="F354" s="76">
        <f t="shared" si="170"/>
        <v>0</v>
      </c>
      <c r="G354" s="76">
        <f t="shared" si="170"/>
        <v>0</v>
      </c>
      <c r="H354" s="76">
        <f t="shared" si="170"/>
        <v>3.6011924268363742E-2</v>
      </c>
      <c r="I354" s="76">
        <f t="shared" si="170"/>
        <v>0</v>
      </c>
      <c r="J354" s="76">
        <f t="shared" si="170"/>
        <v>0.72023848536727475</v>
      </c>
      <c r="K354" s="76">
        <f t="shared" si="170"/>
        <v>5.401788640254561E-4</v>
      </c>
      <c r="L354" s="76">
        <f t="shared" si="170"/>
        <v>0</v>
      </c>
      <c r="M354" s="76">
        <f t="shared" si="170"/>
        <v>2.3929923676327704E-2</v>
      </c>
      <c r="N354" s="76">
        <f t="shared" si="170"/>
        <v>1.8005962134181871E-2</v>
      </c>
      <c r="O354" s="76">
        <f t="shared" si="155"/>
        <v>1.2133617683487357</v>
      </c>
      <c r="P354" s="76">
        <f t="shared" si="155"/>
        <v>0.91926438682376521</v>
      </c>
      <c r="Q354" s="76">
        <f t="shared" ref="Q354:Z363" si="174">Q$34/1.98347/28</f>
        <v>0</v>
      </c>
      <c r="R354" s="76">
        <f t="shared" si="174"/>
        <v>7.2023848536727489E-3</v>
      </c>
      <c r="S354" s="76">
        <f t="shared" si="174"/>
        <v>9.0029810670909344E-2</v>
      </c>
      <c r="T354" s="76">
        <f t="shared" si="174"/>
        <v>1.1703875387218217E-2</v>
      </c>
      <c r="U354" s="76">
        <f t="shared" si="174"/>
        <v>0</v>
      </c>
      <c r="V354" s="76">
        <f t="shared" si="174"/>
        <v>8.3367604681262059E-2</v>
      </c>
      <c r="W354" s="76">
        <f t="shared" si="174"/>
        <v>5.5818482615963796E-2</v>
      </c>
      <c r="X354" s="76">
        <f t="shared" si="174"/>
        <v>0</v>
      </c>
      <c r="Y354" s="76">
        <f t="shared" si="174"/>
        <v>0.11253726333863669</v>
      </c>
      <c r="Z354" s="76">
        <f t="shared" si="174"/>
        <v>0</v>
      </c>
      <c r="AA354" s="76">
        <f t="shared" ref="AA354:AI363" si="175">AA$34/1.98347/28</f>
        <v>0.14404769707345497</v>
      </c>
      <c r="AB354" s="76">
        <f t="shared" si="175"/>
        <v>0</v>
      </c>
      <c r="AC354" s="76">
        <f t="shared" si="175"/>
        <v>0.14044650464661859</v>
      </c>
      <c r="AD354" s="76">
        <f t="shared" si="175"/>
        <v>0</v>
      </c>
      <c r="AE354" s="76">
        <f t="shared" si="175"/>
        <v>1.8005962134181871E-2</v>
      </c>
      <c r="AF354" s="76">
        <f t="shared" si="175"/>
        <v>0</v>
      </c>
      <c r="AG354" s="76">
        <f t="shared" si="175"/>
        <v>0</v>
      </c>
      <c r="AH354" s="76">
        <f t="shared" si="175"/>
        <v>0</v>
      </c>
      <c r="AI354" s="76">
        <f t="shared" si="175"/>
        <v>8.4628022030654778E-3</v>
      </c>
      <c r="AJ354" s="698">
        <f t="shared" ref="AJ354:AV380" si="176">AJ$34/1.98347/28</f>
        <v>0</v>
      </c>
      <c r="AK354" s="76">
        <f t="shared" si="172"/>
        <v>1.800596213418187</v>
      </c>
      <c r="AL354" s="76">
        <f t="shared" si="172"/>
        <v>0</v>
      </c>
      <c r="AM354" s="76">
        <f t="shared" si="172"/>
        <v>0</v>
      </c>
      <c r="AN354" s="76">
        <f t="shared" si="172"/>
        <v>0.10803577280509122</v>
      </c>
      <c r="AO354" s="76">
        <f t="shared" si="172"/>
        <v>0</v>
      </c>
      <c r="AP354" s="76">
        <f t="shared" si="172"/>
        <v>0</v>
      </c>
      <c r="AQ354" s="698">
        <f t="shared" si="172"/>
        <v>0</v>
      </c>
      <c r="AR354" s="76">
        <f t="shared" si="172"/>
        <v>0</v>
      </c>
      <c r="AS354" s="76">
        <f t="shared" si="172"/>
        <v>0</v>
      </c>
      <c r="AT354" s="76">
        <f t="shared" si="172"/>
        <v>0</v>
      </c>
      <c r="AU354" s="76">
        <f t="shared" si="172"/>
        <v>0</v>
      </c>
      <c r="AV354" s="76">
        <f t="shared" si="172"/>
        <v>0</v>
      </c>
      <c r="AW354" s="76">
        <f t="shared" si="172"/>
        <v>0</v>
      </c>
      <c r="AX354" s="76">
        <f t="shared" si="172"/>
        <v>0</v>
      </c>
      <c r="AY354" s="76">
        <f t="shared" si="172"/>
        <v>0</v>
      </c>
      <c r="AZ354" s="76">
        <f t="shared" si="172"/>
        <v>0</v>
      </c>
      <c r="BA354" s="76">
        <f t="shared" si="173"/>
        <v>0</v>
      </c>
      <c r="BB354" s="76">
        <f t="shared" si="173"/>
        <v>2.1247035318334606E-2</v>
      </c>
    </row>
    <row r="355" spans="1:54">
      <c r="A355" s="102">
        <f t="shared" si="163"/>
        <v>43134</v>
      </c>
      <c r="B355" s="106">
        <f t="shared" si="148"/>
        <v>5.5328540386292708</v>
      </c>
      <c r="C355" s="76">
        <f t="shared" si="170"/>
        <v>0</v>
      </c>
      <c r="D355" s="76">
        <f t="shared" si="170"/>
        <v>0</v>
      </c>
      <c r="E355" s="76">
        <f t="shared" si="170"/>
        <v>0</v>
      </c>
      <c r="F355" s="76">
        <f t="shared" si="170"/>
        <v>0</v>
      </c>
      <c r="G355" s="76">
        <f t="shared" si="170"/>
        <v>0</v>
      </c>
      <c r="H355" s="76">
        <f t="shared" si="170"/>
        <v>3.6011924268363742E-2</v>
      </c>
      <c r="I355" s="76">
        <f t="shared" si="170"/>
        <v>0</v>
      </c>
      <c r="J355" s="76">
        <f t="shared" si="170"/>
        <v>0.72023848536727475</v>
      </c>
      <c r="K355" s="76">
        <f t="shared" si="170"/>
        <v>5.401788640254561E-4</v>
      </c>
      <c r="L355" s="76">
        <f t="shared" si="170"/>
        <v>0</v>
      </c>
      <c r="M355" s="76">
        <f t="shared" si="170"/>
        <v>2.3929923676327704E-2</v>
      </c>
      <c r="N355" s="76">
        <f t="shared" si="170"/>
        <v>1.8005962134181871E-2</v>
      </c>
      <c r="O355" s="76">
        <f t="shared" si="155"/>
        <v>1.2133617683487357</v>
      </c>
      <c r="P355" s="76">
        <f t="shared" si="155"/>
        <v>0.91926438682376521</v>
      </c>
      <c r="Q355" s="76">
        <f t="shared" si="174"/>
        <v>0</v>
      </c>
      <c r="R355" s="76">
        <f t="shared" si="174"/>
        <v>7.2023848536727489E-3</v>
      </c>
      <c r="S355" s="76">
        <f t="shared" si="174"/>
        <v>9.0029810670909344E-2</v>
      </c>
      <c r="T355" s="76">
        <f t="shared" si="174"/>
        <v>1.1703875387218217E-2</v>
      </c>
      <c r="U355" s="76">
        <f t="shared" si="174"/>
        <v>0</v>
      </c>
      <c r="V355" s="76">
        <f t="shared" si="174"/>
        <v>8.3367604681262059E-2</v>
      </c>
      <c r="W355" s="76">
        <f t="shared" si="174"/>
        <v>5.5818482615963796E-2</v>
      </c>
      <c r="X355" s="76">
        <f t="shared" si="174"/>
        <v>0</v>
      </c>
      <c r="Y355" s="76">
        <f t="shared" si="174"/>
        <v>0.11253726333863669</v>
      </c>
      <c r="Z355" s="76">
        <f t="shared" si="174"/>
        <v>0</v>
      </c>
      <c r="AA355" s="76">
        <f t="shared" si="175"/>
        <v>0.14404769707345497</v>
      </c>
      <c r="AB355" s="76">
        <f t="shared" si="175"/>
        <v>0</v>
      </c>
      <c r="AC355" s="76">
        <f t="shared" si="175"/>
        <v>0.14044650464661859</v>
      </c>
      <c r="AD355" s="76">
        <f t="shared" si="175"/>
        <v>0</v>
      </c>
      <c r="AE355" s="76">
        <f t="shared" si="175"/>
        <v>1.8005962134181871E-2</v>
      </c>
      <c r="AF355" s="76">
        <f t="shared" si="175"/>
        <v>0</v>
      </c>
      <c r="AG355" s="76">
        <f t="shared" si="175"/>
        <v>0</v>
      </c>
      <c r="AH355" s="76">
        <f t="shared" si="175"/>
        <v>0</v>
      </c>
      <c r="AI355" s="76">
        <f t="shared" si="175"/>
        <v>8.4628022030654778E-3</v>
      </c>
      <c r="AJ355" s="698">
        <f t="shared" si="176"/>
        <v>0</v>
      </c>
      <c r="AK355" s="76">
        <f t="shared" si="172"/>
        <v>1.800596213418187</v>
      </c>
      <c r="AL355" s="76">
        <f t="shared" si="172"/>
        <v>0</v>
      </c>
      <c r="AM355" s="76">
        <f t="shared" si="172"/>
        <v>0</v>
      </c>
      <c r="AN355" s="76">
        <f t="shared" si="172"/>
        <v>0.10803577280509122</v>
      </c>
      <c r="AO355" s="76">
        <f t="shared" si="172"/>
        <v>0</v>
      </c>
      <c r="AP355" s="76">
        <f t="shared" si="172"/>
        <v>0</v>
      </c>
      <c r="AQ355" s="698">
        <f t="shared" si="172"/>
        <v>0</v>
      </c>
      <c r="AR355" s="76">
        <f t="shared" si="172"/>
        <v>0</v>
      </c>
      <c r="AS355" s="76">
        <f t="shared" si="172"/>
        <v>0</v>
      </c>
      <c r="AT355" s="76">
        <f t="shared" si="172"/>
        <v>0</v>
      </c>
      <c r="AU355" s="76">
        <f t="shared" si="172"/>
        <v>0</v>
      </c>
      <c r="AV355" s="76">
        <f t="shared" si="172"/>
        <v>0</v>
      </c>
      <c r="AW355" s="76">
        <f t="shared" si="172"/>
        <v>0</v>
      </c>
      <c r="AX355" s="76">
        <f t="shared" si="172"/>
        <v>0</v>
      </c>
      <c r="AY355" s="76">
        <f t="shared" si="172"/>
        <v>0</v>
      </c>
      <c r="AZ355" s="76">
        <f t="shared" si="172"/>
        <v>0</v>
      </c>
      <c r="BA355" s="76">
        <f t="shared" si="173"/>
        <v>0</v>
      </c>
      <c r="BB355" s="76">
        <f t="shared" si="173"/>
        <v>2.1247035318334606E-2</v>
      </c>
    </row>
    <row r="356" spans="1:54">
      <c r="A356" s="102">
        <f t="shared" si="163"/>
        <v>43135</v>
      </c>
      <c r="B356" s="106">
        <f t="shared" si="148"/>
        <v>5.5328540386292708</v>
      </c>
      <c r="C356" s="76">
        <f t="shared" si="170"/>
        <v>0</v>
      </c>
      <c r="D356" s="76">
        <f t="shared" si="170"/>
        <v>0</v>
      </c>
      <c r="E356" s="76">
        <f t="shared" si="170"/>
        <v>0</v>
      </c>
      <c r="F356" s="76">
        <f t="shared" si="170"/>
        <v>0</v>
      </c>
      <c r="G356" s="76">
        <f t="shared" si="170"/>
        <v>0</v>
      </c>
      <c r="H356" s="76">
        <f t="shared" si="170"/>
        <v>3.6011924268363742E-2</v>
      </c>
      <c r="I356" s="76">
        <f t="shared" si="170"/>
        <v>0</v>
      </c>
      <c r="J356" s="76">
        <f t="shared" si="170"/>
        <v>0.72023848536727475</v>
      </c>
      <c r="K356" s="76">
        <f t="shared" si="170"/>
        <v>5.401788640254561E-4</v>
      </c>
      <c r="L356" s="76">
        <f t="shared" si="170"/>
        <v>0</v>
      </c>
      <c r="M356" s="76">
        <f t="shared" si="170"/>
        <v>2.3929923676327704E-2</v>
      </c>
      <c r="N356" s="76">
        <f t="shared" si="170"/>
        <v>1.8005962134181871E-2</v>
      </c>
      <c r="O356" s="76">
        <f t="shared" si="155"/>
        <v>1.2133617683487357</v>
      </c>
      <c r="P356" s="76">
        <f t="shared" si="155"/>
        <v>0.91926438682376521</v>
      </c>
      <c r="Q356" s="76">
        <f t="shared" si="174"/>
        <v>0</v>
      </c>
      <c r="R356" s="76">
        <f t="shared" si="174"/>
        <v>7.2023848536727489E-3</v>
      </c>
      <c r="S356" s="76">
        <f t="shared" si="174"/>
        <v>9.0029810670909344E-2</v>
      </c>
      <c r="T356" s="76">
        <f t="shared" si="174"/>
        <v>1.1703875387218217E-2</v>
      </c>
      <c r="U356" s="76">
        <f t="shared" si="174"/>
        <v>0</v>
      </c>
      <c r="V356" s="76">
        <f t="shared" si="174"/>
        <v>8.3367604681262059E-2</v>
      </c>
      <c r="W356" s="76">
        <f t="shared" si="174"/>
        <v>5.5818482615963796E-2</v>
      </c>
      <c r="X356" s="76">
        <f t="shared" si="174"/>
        <v>0</v>
      </c>
      <c r="Y356" s="76">
        <f t="shared" si="174"/>
        <v>0.11253726333863669</v>
      </c>
      <c r="Z356" s="76">
        <f t="shared" si="174"/>
        <v>0</v>
      </c>
      <c r="AA356" s="76">
        <f t="shared" si="175"/>
        <v>0.14404769707345497</v>
      </c>
      <c r="AB356" s="76">
        <f t="shared" si="175"/>
        <v>0</v>
      </c>
      <c r="AC356" s="76">
        <f t="shared" si="175"/>
        <v>0.14044650464661859</v>
      </c>
      <c r="AD356" s="76">
        <f t="shared" si="175"/>
        <v>0</v>
      </c>
      <c r="AE356" s="76">
        <f t="shared" si="175"/>
        <v>1.8005962134181871E-2</v>
      </c>
      <c r="AF356" s="76">
        <f t="shared" si="175"/>
        <v>0</v>
      </c>
      <c r="AG356" s="76">
        <f t="shared" si="175"/>
        <v>0</v>
      </c>
      <c r="AH356" s="76">
        <f t="shared" si="175"/>
        <v>0</v>
      </c>
      <c r="AI356" s="76">
        <f t="shared" si="175"/>
        <v>8.4628022030654778E-3</v>
      </c>
      <c r="AJ356" s="698">
        <f t="shared" si="176"/>
        <v>0</v>
      </c>
      <c r="AK356" s="76">
        <f t="shared" si="172"/>
        <v>1.800596213418187</v>
      </c>
      <c r="AL356" s="76">
        <f t="shared" si="172"/>
        <v>0</v>
      </c>
      <c r="AM356" s="76">
        <f t="shared" si="172"/>
        <v>0</v>
      </c>
      <c r="AN356" s="76">
        <f t="shared" si="172"/>
        <v>0.10803577280509122</v>
      </c>
      <c r="AO356" s="76">
        <f t="shared" si="172"/>
        <v>0</v>
      </c>
      <c r="AP356" s="76">
        <f t="shared" si="172"/>
        <v>0</v>
      </c>
      <c r="AQ356" s="698">
        <f t="shared" si="172"/>
        <v>0</v>
      </c>
      <c r="AR356" s="76">
        <f t="shared" si="172"/>
        <v>0</v>
      </c>
      <c r="AS356" s="76">
        <f t="shared" si="172"/>
        <v>0</v>
      </c>
      <c r="AT356" s="76">
        <f t="shared" si="172"/>
        <v>0</v>
      </c>
      <c r="AU356" s="76">
        <f t="shared" si="172"/>
        <v>0</v>
      </c>
      <c r="AV356" s="76">
        <f t="shared" si="172"/>
        <v>0</v>
      </c>
      <c r="AW356" s="76">
        <f t="shared" si="172"/>
        <v>0</v>
      </c>
      <c r="AX356" s="76">
        <f t="shared" si="172"/>
        <v>0</v>
      </c>
      <c r="AY356" s="76">
        <f t="shared" si="172"/>
        <v>0</v>
      </c>
      <c r="AZ356" s="76">
        <f t="shared" si="172"/>
        <v>0</v>
      </c>
      <c r="BA356" s="76">
        <f t="shared" si="173"/>
        <v>0</v>
      </c>
      <c r="BB356" s="76">
        <f t="shared" si="173"/>
        <v>2.1247035318334606E-2</v>
      </c>
    </row>
    <row r="357" spans="1:54">
      <c r="A357" s="102">
        <f t="shared" si="163"/>
        <v>43136</v>
      </c>
      <c r="B357" s="106">
        <f t="shared" si="148"/>
        <v>5.5328540386292708</v>
      </c>
      <c r="C357" s="76">
        <f t="shared" si="170"/>
        <v>0</v>
      </c>
      <c r="D357" s="76">
        <f t="shared" si="170"/>
        <v>0</v>
      </c>
      <c r="E357" s="76">
        <f t="shared" si="170"/>
        <v>0</v>
      </c>
      <c r="F357" s="76">
        <f t="shared" si="170"/>
        <v>0</v>
      </c>
      <c r="G357" s="76">
        <f t="shared" si="170"/>
        <v>0</v>
      </c>
      <c r="H357" s="76">
        <f t="shared" si="170"/>
        <v>3.6011924268363742E-2</v>
      </c>
      <c r="I357" s="76">
        <f t="shared" si="170"/>
        <v>0</v>
      </c>
      <c r="J357" s="76">
        <f t="shared" si="170"/>
        <v>0.72023848536727475</v>
      </c>
      <c r="K357" s="76">
        <f t="shared" si="170"/>
        <v>5.401788640254561E-4</v>
      </c>
      <c r="L357" s="76">
        <f t="shared" si="170"/>
        <v>0</v>
      </c>
      <c r="M357" s="76">
        <f t="shared" si="170"/>
        <v>2.3929923676327704E-2</v>
      </c>
      <c r="N357" s="76">
        <f t="shared" si="170"/>
        <v>1.8005962134181871E-2</v>
      </c>
      <c r="O357" s="76">
        <f t="shared" si="155"/>
        <v>1.2133617683487357</v>
      </c>
      <c r="P357" s="76">
        <f t="shared" si="155"/>
        <v>0.91926438682376521</v>
      </c>
      <c r="Q357" s="76">
        <f t="shared" si="174"/>
        <v>0</v>
      </c>
      <c r="R357" s="76">
        <f t="shared" si="174"/>
        <v>7.2023848536727489E-3</v>
      </c>
      <c r="S357" s="76">
        <f t="shared" si="174"/>
        <v>9.0029810670909344E-2</v>
      </c>
      <c r="T357" s="76">
        <f t="shared" si="174"/>
        <v>1.1703875387218217E-2</v>
      </c>
      <c r="U357" s="76">
        <f t="shared" si="174"/>
        <v>0</v>
      </c>
      <c r="V357" s="76">
        <f t="shared" si="174"/>
        <v>8.3367604681262059E-2</v>
      </c>
      <c r="W357" s="76">
        <f t="shared" si="174"/>
        <v>5.5818482615963796E-2</v>
      </c>
      <c r="X357" s="76">
        <f t="shared" si="174"/>
        <v>0</v>
      </c>
      <c r="Y357" s="76">
        <f t="shared" si="174"/>
        <v>0.11253726333863669</v>
      </c>
      <c r="Z357" s="76">
        <f t="shared" si="174"/>
        <v>0</v>
      </c>
      <c r="AA357" s="76">
        <f t="shared" si="175"/>
        <v>0.14404769707345497</v>
      </c>
      <c r="AB357" s="76">
        <f t="shared" si="175"/>
        <v>0</v>
      </c>
      <c r="AC357" s="76">
        <f t="shared" si="175"/>
        <v>0.14044650464661859</v>
      </c>
      <c r="AD357" s="76">
        <f t="shared" si="175"/>
        <v>0</v>
      </c>
      <c r="AE357" s="76">
        <f t="shared" si="175"/>
        <v>1.8005962134181871E-2</v>
      </c>
      <c r="AF357" s="76">
        <f t="shared" si="175"/>
        <v>0</v>
      </c>
      <c r="AG357" s="76">
        <f t="shared" si="175"/>
        <v>0</v>
      </c>
      <c r="AH357" s="76">
        <f t="shared" si="175"/>
        <v>0</v>
      </c>
      <c r="AI357" s="76">
        <f t="shared" si="175"/>
        <v>8.4628022030654778E-3</v>
      </c>
      <c r="AJ357" s="698">
        <f t="shared" si="176"/>
        <v>0</v>
      </c>
      <c r="AK357" s="76">
        <f t="shared" si="172"/>
        <v>1.800596213418187</v>
      </c>
      <c r="AL357" s="76">
        <f t="shared" si="172"/>
        <v>0</v>
      </c>
      <c r="AM357" s="76">
        <f t="shared" si="172"/>
        <v>0</v>
      </c>
      <c r="AN357" s="76">
        <f t="shared" si="172"/>
        <v>0.10803577280509122</v>
      </c>
      <c r="AO357" s="76">
        <f t="shared" si="172"/>
        <v>0</v>
      </c>
      <c r="AP357" s="76">
        <f t="shared" si="172"/>
        <v>0</v>
      </c>
      <c r="AQ357" s="698">
        <f t="shared" si="172"/>
        <v>0</v>
      </c>
      <c r="AR357" s="76">
        <f t="shared" si="172"/>
        <v>0</v>
      </c>
      <c r="AS357" s="76">
        <f t="shared" si="172"/>
        <v>0</v>
      </c>
      <c r="AT357" s="76">
        <f t="shared" si="172"/>
        <v>0</v>
      </c>
      <c r="AU357" s="76">
        <f t="shared" si="172"/>
        <v>0</v>
      </c>
      <c r="AV357" s="76">
        <f t="shared" si="172"/>
        <v>0</v>
      </c>
      <c r="AW357" s="76">
        <f t="shared" si="172"/>
        <v>0</v>
      </c>
      <c r="AX357" s="76">
        <f t="shared" si="172"/>
        <v>0</v>
      </c>
      <c r="AY357" s="76">
        <f t="shared" si="172"/>
        <v>0</v>
      </c>
      <c r="AZ357" s="76">
        <f t="shared" si="172"/>
        <v>0</v>
      </c>
      <c r="BA357" s="76">
        <f t="shared" si="173"/>
        <v>0</v>
      </c>
      <c r="BB357" s="76">
        <f t="shared" si="173"/>
        <v>2.1247035318334606E-2</v>
      </c>
    </row>
    <row r="358" spans="1:54">
      <c r="A358" s="102">
        <f t="shared" si="163"/>
        <v>43137</v>
      </c>
      <c r="B358" s="106">
        <f t="shared" si="148"/>
        <v>5.5328540386292708</v>
      </c>
      <c r="C358" s="76">
        <f t="shared" si="170"/>
        <v>0</v>
      </c>
      <c r="D358" s="76">
        <f t="shared" si="170"/>
        <v>0</v>
      </c>
      <c r="E358" s="76">
        <f t="shared" si="170"/>
        <v>0</v>
      </c>
      <c r="F358" s="76">
        <f t="shared" si="170"/>
        <v>0</v>
      </c>
      <c r="G358" s="76">
        <f t="shared" si="170"/>
        <v>0</v>
      </c>
      <c r="H358" s="76">
        <f t="shared" si="170"/>
        <v>3.6011924268363742E-2</v>
      </c>
      <c r="I358" s="76">
        <f t="shared" si="170"/>
        <v>0</v>
      </c>
      <c r="J358" s="76">
        <f t="shared" si="170"/>
        <v>0.72023848536727475</v>
      </c>
      <c r="K358" s="76">
        <f t="shared" si="170"/>
        <v>5.401788640254561E-4</v>
      </c>
      <c r="L358" s="76">
        <f t="shared" si="170"/>
        <v>0</v>
      </c>
      <c r="M358" s="76">
        <f t="shared" si="170"/>
        <v>2.3929923676327704E-2</v>
      </c>
      <c r="N358" s="76">
        <f t="shared" si="170"/>
        <v>1.8005962134181871E-2</v>
      </c>
      <c r="O358" s="76">
        <f t="shared" si="155"/>
        <v>1.2133617683487357</v>
      </c>
      <c r="P358" s="76">
        <f t="shared" si="155"/>
        <v>0.91926438682376521</v>
      </c>
      <c r="Q358" s="76">
        <f t="shared" si="174"/>
        <v>0</v>
      </c>
      <c r="R358" s="76">
        <f t="shared" si="174"/>
        <v>7.2023848536727489E-3</v>
      </c>
      <c r="S358" s="76">
        <f t="shared" si="174"/>
        <v>9.0029810670909344E-2</v>
      </c>
      <c r="T358" s="76">
        <f t="shared" si="174"/>
        <v>1.1703875387218217E-2</v>
      </c>
      <c r="U358" s="76">
        <f t="shared" si="174"/>
        <v>0</v>
      </c>
      <c r="V358" s="76">
        <f t="shared" si="174"/>
        <v>8.3367604681262059E-2</v>
      </c>
      <c r="W358" s="76">
        <f t="shared" si="174"/>
        <v>5.5818482615963796E-2</v>
      </c>
      <c r="X358" s="76">
        <f t="shared" si="174"/>
        <v>0</v>
      </c>
      <c r="Y358" s="76">
        <f t="shared" si="174"/>
        <v>0.11253726333863669</v>
      </c>
      <c r="Z358" s="76">
        <f t="shared" si="174"/>
        <v>0</v>
      </c>
      <c r="AA358" s="76">
        <f t="shared" si="175"/>
        <v>0.14404769707345497</v>
      </c>
      <c r="AB358" s="76">
        <f t="shared" si="175"/>
        <v>0</v>
      </c>
      <c r="AC358" s="76">
        <f t="shared" si="175"/>
        <v>0.14044650464661859</v>
      </c>
      <c r="AD358" s="76">
        <f t="shared" si="175"/>
        <v>0</v>
      </c>
      <c r="AE358" s="76">
        <f t="shared" si="175"/>
        <v>1.8005962134181871E-2</v>
      </c>
      <c r="AF358" s="76">
        <f t="shared" si="175"/>
        <v>0</v>
      </c>
      <c r="AG358" s="76">
        <f t="shared" si="175"/>
        <v>0</v>
      </c>
      <c r="AH358" s="76">
        <f t="shared" si="175"/>
        <v>0</v>
      </c>
      <c r="AI358" s="76">
        <f t="shared" si="175"/>
        <v>8.4628022030654778E-3</v>
      </c>
      <c r="AJ358" s="698">
        <f t="shared" si="176"/>
        <v>0</v>
      </c>
      <c r="AK358" s="76">
        <f t="shared" si="172"/>
        <v>1.800596213418187</v>
      </c>
      <c r="AL358" s="76">
        <f t="shared" si="172"/>
        <v>0</v>
      </c>
      <c r="AM358" s="76">
        <f t="shared" si="172"/>
        <v>0</v>
      </c>
      <c r="AN358" s="76">
        <f t="shared" si="172"/>
        <v>0.10803577280509122</v>
      </c>
      <c r="AO358" s="76">
        <f t="shared" si="172"/>
        <v>0</v>
      </c>
      <c r="AP358" s="76">
        <f t="shared" si="172"/>
        <v>0</v>
      </c>
      <c r="AQ358" s="698">
        <f t="shared" si="172"/>
        <v>0</v>
      </c>
      <c r="AR358" s="76">
        <f t="shared" si="172"/>
        <v>0</v>
      </c>
      <c r="AS358" s="76">
        <f t="shared" si="172"/>
        <v>0</v>
      </c>
      <c r="AT358" s="76">
        <f t="shared" si="172"/>
        <v>0</v>
      </c>
      <c r="AU358" s="76">
        <f t="shared" si="172"/>
        <v>0</v>
      </c>
      <c r="AV358" s="76">
        <f t="shared" si="172"/>
        <v>0</v>
      </c>
      <c r="AW358" s="76">
        <f t="shared" si="172"/>
        <v>0</v>
      </c>
      <c r="AX358" s="76">
        <f t="shared" si="172"/>
        <v>0</v>
      </c>
      <c r="AY358" s="76">
        <f t="shared" si="172"/>
        <v>0</v>
      </c>
      <c r="AZ358" s="76">
        <f t="shared" si="172"/>
        <v>0</v>
      </c>
      <c r="BA358" s="76">
        <f t="shared" si="173"/>
        <v>0</v>
      </c>
      <c r="BB358" s="76">
        <f t="shared" si="173"/>
        <v>2.1247035318334606E-2</v>
      </c>
    </row>
    <row r="359" spans="1:54">
      <c r="A359" s="102">
        <f t="shared" si="163"/>
        <v>43138</v>
      </c>
      <c r="B359" s="106">
        <f t="shared" si="148"/>
        <v>5.5328540386292708</v>
      </c>
      <c r="C359" s="76">
        <f t="shared" si="170"/>
        <v>0</v>
      </c>
      <c r="D359" s="76">
        <f t="shared" si="170"/>
        <v>0</v>
      </c>
      <c r="E359" s="76">
        <f t="shared" si="170"/>
        <v>0</v>
      </c>
      <c r="F359" s="76">
        <f t="shared" si="170"/>
        <v>0</v>
      </c>
      <c r="G359" s="76">
        <f t="shared" si="170"/>
        <v>0</v>
      </c>
      <c r="H359" s="76">
        <f t="shared" si="170"/>
        <v>3.6011924268363742E-2</v>
      </c>
      <c r="I359" s="76">
        <f t="shared" si="170"/>
        <v>0</v>
      </c>
      <c r="J359" s="76">
        <f t="shared" si="170"/>
        <v>0.72023848536727475</v>
      </c>
      <c r="K359" s="76">
        <f t="shared" si="170"/>
        <v>5.401788640254561E-4</v>
      </c>
      <c r="L359" s="76">
        <f t="shared" si="170"/>
        <v>0</v>
      </c>
      <c r="M359" s="76">
        <f t="shared" si="170"/>
        <v>2.3929923676327704E-2</v>
      </c>
      <c r="N359" s="76">
        <f t="shared" si="170"/>
        <v>1.8005962134181871E-2</v>
      </c>
      <c r="O359" s="76">
        <f t="shared" si="155"/>
        <v>1.2133617683487357</v>
      </c>
      <c r="P359" s="76">
        <f t="shared" si="155"/>
        <v>0.91926438682376521</v>
      </c>
      <c r="Q359" s="76">
        <f t="shared" si="174"/>
        <v>0</v>
      </c>
      <c r="R359" s="76">
        <f t="shared" si="174"/>
        <v>7.2023848536727489E-3</v>
      </c>
      <c r="S359" s="76">
        <f t="shared" si="174"/>
        <v>9.0029810670909344E-2</v>
      </c>
      <c r="T359" s="76">
        <f t="shared" si="174"/>
        <v>1.1703875387218217E-2</v>
      </c>
      <c r="U359" s="76">
        <f t="shared" si="174"/>
        <v>0</v>
      </c>
      <c r="V359" s="76">
        <f t="shared" si="174"/>
        <v>8.3367604681262059E-2</v>
      </c>
      <c r="W359" s="76">
        <f t="shared" si="174"/>
        <v>5.5818482615963796E-2</v>
      </c>
      <c r="X359" s="76">
        <f t="shared" si="174"/>
        <v>0</v>
      </c>
      <c r="Y359" s="76">
        <f t="shared" si="174"/>
        <v>0.11253726333863669</v>
      </c>
      <c r="Z359" s="76">
        <f t="shared" si="174"/>
        <v>0</v>
      </c>
      <c r="AA359" s="76">
        <f t="shared" si="175"/>
        <v>0.14404769707345497</v>
      </c>
      <c r="AB359" s="76">
        <f t="shared" si="175"/>
        <v>0</v>
      </c>
      <c r="AC359" s="76">
        <f t="shared" si="175"/>
        <v>0.14044650464661859</v>
      </c>
      <c r="AD359" s="76">
        <f t="shared" si="175"/>
        <v>0</v>
      </c>
      <c r="AE359" s="76">
        <f t="shared" si="175"/>
        <v>1.8005962134181871E-2</v>
      </c>
      <c r="AF359" s="76">
        <f t="shared" si="175"/>
        <v>0</v>
      </c>
      <c r="AG359" s="76">
        <f t="shared" si="175"/>
        <v>0</v>
      </c>
      <c r="AH359" s="76">
        <f t="shared" si="175"/>
        <v>0</v>
      </c>
      <c r="AI359" s="76">
        <f t="shared" si="175"/>
        <v>8.4628022030654778E-3</v>
      </c>
      <c r="AJ359" s="698">
        <f t="shared" si="176"/>
        <v>0</v>
      </c>
      <c r="AK359" s="76">
        <f t="shared" si="172"/>
        <v>1.800596213418187</v>
      </c>
      <c r="AL359" s="76">
        <f t="shared" si="172"/>
        <v>0</v>
      </c>
      <c r="AM359" s="76">
        <f t="shared" si="172"/>
        <v>0</v>
      </c>
      <c r="AN359" s="76">
        <f t="shared" si="172"/>
        <v>0.10803577280509122</v>
      </c>
      <c r="AO359" s="76">
        <f t="shared" si="172"/>
        <v>0</v>
      </c>
      <c r="AP359" s="76">
        <f t="shared" si="172"/>
        <v>0</v>
      </c>
      <c r="AQ359" s="698">
        <f t="shared" si="172"/>
        <v>0</v>
      </c>
      <c r="AR359" s="76">
        <f t="shared" si="172"/>
        <v>0</v>
      </c>
      <c r="AS359" s="76">
        <f t="shared" si="172"/>
        <v>0</v>
      </c>
      <c r="AT359" s="76">
        <f t="shared" si="172"/>
        <v>0</v>
      </c>
      <c r="AU359" s="76">
        <f t="shared" si="172"/>
        <v>0</v>
      </c>
      <c r="AV359" s="76">
        <f t="shared" si="172"/>
        <v>0</v>
      </c>
      <c r="AW359" s="76">
        <f t="shared" si="172"/>
        <v>0</v>
      </c>
      <c r="AX359" s="76">
        <f t="shared" si="172"/>
        <v>0</v>
      </c>
      <c r="AY359" s="76">
        <f t="shared" si="172"/>
        <v>0</v>
      </c>
      <c r="AZ359" s="76">
        <f t="shared" si="172"/>
        <v>0</v>
      </c>
      <c r="BA359" s="76">
        <f t="shared" si="173"/>
        <v>0</v>
      </c>
      <c r="BB359" s="76">
        <f t="shared" si="173"/>
        <v>2.1247035318334606E-2</v>
      </c>
    </row>
    <row r="360" spans="1:54">
      <c r="A360" s="102">
        <f t="shared" si="163"/>
        <v>43139</v>
      </c>
      <c r="B360" s="106">
        <f t="shared" si="148"/>
        <v>5.5328540386292708</v>
      </c>
      <c r="C360" s="76">
        <f t="shared" si="170"/>
        <v>0</v>
      </c>
      <c r="D360" s="76">
        <f t="shared" si="170"/>
        <v>0</v>
      </c>
      <c r="E360" s="76">
        <f t="shared" si="170"/>
        <v>0</v>
      </c>
      <c r="F360" s="76">
        <f t="shared" si="170"/>
        <v>0</v>
      </c>
      <c r="G360" s="76">
        <f t="shared" si="170"/>
        <v>0</v>
      </c>
      <c r="H360" s="76">
        <f t="shared" si="170"/>
        <v>3.6011924268363742E-2</v>
      </c>
      <c r="I360" s="76">
        <f t="shared" si="170"/>
        <v>0</v>
      </c>
      <c r="J360" s="76">
        <f t="shared" si="170"/>
        <v>0.72023848536727475</v>
      </c>
      <c r="K360" s="76">
        <f t="shared" si="170"/>
        <v>5.401788640254561E-4</v>
      </c>
      <c r="L360" s="76">
        <f t="shared" si="170"/>
        <v>0</v>
      </c>
      <c r="M360" s="76">
        <f t="shared" si="170"/>
        <v>2.3929923676327704E-2</v>
      </c>
      <c r="N360" s="76">
        <f t="shared" si="170"/>
        <v>1.8005962134181871E-2</v>
      </c>
      <c r="O360" s="76">
        <f t="shared" si="155"/>
        <v>1.2133617683487357</v>
      </c>
      <c r="P360" s="76">
        <f t="shared" si="155"/>
        <v>0.91926438682376521</v>
      </c>
      <c r="Q360" s="76">
        <f t="shared" si="174"/>
        <v>0</v>
      </c>
      <c r="R360" s="76">
        <f t="shared" si="174"/>
        <v>7.2023848536727489E-3</v>
      </c>
      <c r="S360" s="76">
        <f t="shared" si="174"/>
        <v>9.0029810670909344E-2</v>
      </c>
      <c r="T360" s="76">
        <f t="shared" si="174"/>
        <v>1.1703875387218217E-2</v>
      </c>
      <c r="U360" s="76">
        <f t="shared" si="174"/>
        <v>0</v>
      </c>
      <c r="V360" s="76">
        <f t="shared" si="174"/>
        <v>8.3367604681262059E-2</v>
      </c>
      <c r="W360" s="76">
        <f t="shared" si="174"/>
        <v>5.5818482615963796E-2</v>
      </c>
      <c r="X360" s="76">
        <f t="shared" si="174"/>
        <v>0</v>
      </c>
      <c r="Y360" s="76">
        <f t="shared" si="174"/>
        <v>0.11253726333863669</v>
      </c>
      <c r="Z360" s="76">
        <f t="shared" si="174"/>
        <v>0</v>
      </c>
      <c r="AA360" s="76">
        <f t="shared" si="175"/>
        <v>0.14404769707345497</v>
      </c>
      <c r="AB360" s="76">
        <f t="shared" si="175"/>
        <v>0</v>
      </c>
      <c r="AC360" s="76">
        <f t="shared" si="175"/>
        <v>0.14044650464661859</v>
      </c>
      <c r="AD360" s="76">
        <f t="shared" si="175"/>
        <v>0</v>
      </c>
      <c r="AE360" s="76">
        <f t="shared" si="175"/>
        <v>1.8005962134181871E-2</v>
      </c>
      <c r="AF360" s="76">
        <f t="shared" si="175"/>
        <v>0</v>
      </c>
      <c r="AG360" s="76">
        <f t="shared" si="175"/>
        <v>0</v>
      </c>
      <c r="AH360" s="76">
        <f t="shared" si="175"/>
        <v>0</v>
      </c>
      <c r="AI360" s="76">
        <f t="shared" si="175"/>
        <v>8.4628022030654778E-3</v>
      </c>
      <c r="AJ360" s="698">
        <f t="shared" si="176"/>
        <v>0</v>
      </c>
      <c r="AK360" s="76">
        <f t="shared" si="172"/>
        <v>1.800596213418187</v>
      </c>
      <c r="AL360" s="76">
        <f t="shared" si="172"/>
        <v>0</v>
      </c>
      <c r="AM360" s="76">
        <f t="shared" si="172"/>
        <v>0</v>
      </c>
      <c r="AN360" s="76">
        <f t="shared" si="172"/>
        <v>0.10803577280509122</v>
      </c>
      <c r="AO360" s="76">
        <f t="shared" si="172"/>
        <v>0</v>
      </c>
      <c r="AP360" s="76">
        <f t="shared" si="172"/>
        <v>0</v>
      </c>
      <c r="AQ360" s="698">
        <f t="shared" si="172"/>
        <v>0</v>
      </c>
      <c r="AR360" s="76">
        <f t="shared" si="172"/>
        <v>0</v>
      </c>
      <c r="AS360" s="76">
        <f t="shared" si="172"/>
        <v>0</v>
      </c>
      <c r="AT360" s="76">
        <f t="shared" si="172"/>
        <v>0</v>
      </c>
      <c r="AU360" s="76">
        <f t="shared" si="172"/>
        <v>0</v>
      </c>
      <c r="AV360" s="76">
        <f t="shared" si="172"/>
        <v>0</v>
      </c>
      <c r="AW360" s="76">
        <f t="shared" si="172"/>
        <v>0</v>
      </c>
      <c r="AX360" s="76">
        <f t="shared" si="172"/>
        <v>0</v>
      </c>
      <c r="AY360" s="76">
        <f t="shared" si="172"/>
        <v>0</v>
      </c>
      <c r="AZ360" s="76">
        <f t="shared" si="172"/>
        <v>0</v>
      </c>
      <c r="BA360" s="76">
        <f t="shared" si="173"/>
        <v>0</v>
      </c>
      <c r="BB360" s="76">
        <f t="shared" si="173"/>
        <v>2.1247035318334606E-2</v>
      </c>
    </row>
    <row r="361" spans="1:54">
      <c r="A361" s="102">
        <f t="shared" si="163"/>
        <v>43140</v>
      </c>
      <c r="B361" s="106">
        <f t="shared" si="148"/>
        <v>5.5328540386292708</v>
      </c>
      <c r="C361" s="76">
        <f t="shared" si="170"/>
        <v>0</v>
      </c>
      <c r="D361" s="76">
        <f t="shared" si="170"/>
        <v>0</v>
      </c>
      <c r="E361" s="76">
        <f t="shared" si="170"/>
        <v>0</v>
      </c>
      <c r="F361" s="76">
        <f t="shared" si="170"/>
        <v>0</v>
      </c>
      <c r="G361" s="76">
        <f t="shared" si="170"/>
        <v>0</v>
      </c>
      <c r="H361" s="76">
        <f t="shared" si="170"/>
        <v>3.6011924268363742E-2</v>
      </c>
      <c r="I361" s="76">
        <f t="shared" si="170"/>
        <v>0</v>
      </c>
      <c r="J361" s="76">
        <f t="shared" si="170"/>
        <v>0.72023848536727475</v>
      </c>
      <c r="K361" s="76">
        <f t="shared" si="170"/>
        <v>5.401788640254561E-4</v>
      </c>
      <c r="L361" s="76">
        <f t="shared" si="170"/>
        <v>0</v>
      </c>
      <c r="M361" s="76">
        <f t="shared" si="170"/>
        <v>2.3929923676327704E-2</v>
      </c>
      <c r="N361" s="76">
        <f t="shared" si="170"/>
        <v>1.8005962134181871E-2</v>
      </c>
      <c r="O361" s="76">
        <f t="shared" si="155"/>
        <v>1.2133617683487357</v>
      </c>
      <c r="P361" s="76">
        <f t="shared" si="155"/>
        <v>0.91926438682376521</v>
      </c>
      <c r="Q361" s="76">
        <f t="shared" si="174"/>
        <v>0</v>
      </c>
      <c r="R361" s="76">
        <f t="shared" si="174"/>
        <v>7.2023848536727489E-3</v>
      </c>
      <c r="S361" s="76">
        <f t="shared" si="174"/>
        <v>9.0029810670909344E-2</v>
      </c>
      <c r="T361" s="76">
        <f t="shared" si="174"/>
        <v>1.1703875387218217E-2</v>
      </c>
      <c r="U361" s="76">
        <f t="shared" si="174"/>
        <v>0</v>
      </c>
      <c r="V361" s="76">
        <f t="shared" si="174"/>
        <v>8.3367604681262059E-2</v>
      </c>
      <c r="W361" s="76">
        <f t="shared" si="174"/>
        <v>5.5818482615963796E-2</v>
      </c>
      <c r="X361" s="76">
        <f t="shared" si="174"/>
        <v>0</v>
      </c>
      <c r="Y361" s="76">
        <f t="shared" si="174"/>
        <v>0.11253726333863669</v>
      </c>
      <c r="Z361" s="76">
        <f t="shared" si="174"/>
        <v>0</v>
      </c>
      <c r="AA361" s="76">
        <f t="shared" si="175"/>
        <v>0.14404769707345497</v>
      </c>
      <c r="AB361" s="76">
        <f t="shared" si="175"/>
        <v>0</v>
      </c>
      <c r="AC361" s="76">
        <f t="shared" si="175"/>
        <v>0.14044650464661859</v>
      </c>
      <c r="AD361" s="76">
        <f t="shared" si="175"/>
        <v>0</v>
      </c>
      <c r="AE361" s="76">
        <f t="shared" si="175"/>
        <v>1.8005962134181871E-2</v>
      </c>
      <c r="AF361" s="76">
        <f t="shared" si="175"/>
        <v>0</v>
      </c>
      <c r="AG361" s="76">
        <f t="shared" si="175"/>
        <v>0</v>
      </c>
      <c r="AH361" s="76">
        <f t="shared" si="175"/>
        <v>0</v>
      </c>
      <c r="AI361" s="76">
        <f t="shared" si="175"/>
        <v>8.4628022030654778E-3</v>
      </c>
      <c r="AJ361" s="698">
        <f t="shared" si="176"/>
        <v>0</v>
      </c>
      <c r="AK361" s="76">
        <f t="shared" si="172"/>
        <v>1.800596213418187</v>
      </c>
      <c r="AL361" s="76">
        <f t="shared" si="172"/>
        <v>0</v>
      </c>
      <c r="AM361" s="76">
        <f t="shared" si="172"/>
        <v>0</v>
      </c>
      <c r="AN361" s="76">
        <f t="shared" si="172"/>
        <v>0.10803577280509122</v>
      </c>
      <c r="AO361" s="76">
        <f t="shared" si="172"/>
        <v>0</v>
      </c>
      <c r="AP361" s="76">
        <f t="shared" si="172"/>
        <v>0</v>
      </c>
      <c r="AQ361" s="698">
        <f t="shared" si="172"/>
        <v>0</v>
      </c>
      <c r="AR361" s="76">
        <f t="shared" si="172"/>
        <v>0</v>
      </c>
      <c r="AS361" s="76">
        <f t="shared" si="172"/>
        <v>0</v>
      </c>
      <c r="AT361" s="76">
        <f t="shared" si="172"/>
        <v>0</v>
      </c>
      <c r="AU361" s="76">
        <f t="shared" si="172"/>
        <v>0</v>
      </c>
      <c r="AV361" s="76">
        <f t="shared" si="172"/>
        <v>0</v>
      </c>
      <c r="AW361" s="76">
        <f t="shared" si="172"/>
        <v>0</v>
      </c>
      <c r="AX361" s="76">
        <f t="shared" si="172"/>
        <v>0</v>
      </c>
      <c r="AY361" s="76">
        <f t="shared" si="172"/>
        <v>0</v>
      </c>
      <c r="AZ361" s="76">
        <f t="shared" si="172"/>
        <v>0</v>
      </c>
      <c r="BA361" s="76">
        <f t="shared" si="173"/>
        <v>0</v>
      </c>
      <c r="BB361" s="76">
        <f t="shared" si="173"/>
        <v>2.1247035318334606E-2</v>
      </c>
    </row>
    <row r="362" spans="1:54">
      <c r="A362" s="102">
        <f t="shared" si="163"/>
        <v>43141</v>
      </c>
      <c r="B362" s="106">
        <f t="shared" si="148"/>
        <v>5.5328540386292708</v>
      </c>
      <c r="C362" s="76">
        <f t="shared" si="170"/>
        <v>0</v>
      </c>
      <c r="D362" s="76">
        <f t="shared" si="170"/>
        <v>0</v>
      </c>
      <c r="E362" s="76">
        <f t="shared" si="170"/>
        <v>0</v>
      </c>
      <c r="F362" s="76">
        <f t="shared" si="170"/>
        <v>0</v>
      </c>
      <c r="G362" s="76">
        <f t="shared" si="170"/>
        <v>0</v>
      </c>
      <c r="H362" s="76">
        <f t="shared" si="170"/>
        <v>3.6011924268363742E-2</v>
      </c>
      <c r="I362" s="76">
        <f t="shared" si="170"/>
        <v>0</v>
      </c>
      <c r="J362" s="76">
        <f t="shared" si="170"/>
        <v>0.72023848536727475</v>
      </c>
      <c r="K362" s="76">
        <f t="shared" si="170"/>
        <v>5.401788640254561E-4</v>
      </c>
      <c r="L362" s="76">
        <f t="shared" si="170"/>
        <v>0</v>
      </c>
      <c r="M362" s="76">
        <f t="shared" si="170"/>
        <v>2.3929923676327704E-2</v>
      </c>
      <c r="N362" s="76">
        <f t="shared" si="170"/>
        <v>1.8005962134181871E-2</v>
      </c>
      <c r="O362" s="76">
        <f t="shared" si="155"/>
        <v>1.2133617683487357</v>
      </c>
      <c r="P362" s="76">
        <f t="shared" si="155"/>
        <v>0.91926438682376521</v>
      </c>
      <c r="Q362" s="76">
        <f t="shared" si="174"/>
        <v>0</v>
      </c>
      <c r="R362" s="76">
        <f t="shared" si="174"/>
        <v>7.2023848536727489E-3</v>
      </c>
      <c r="S362" s="76">
        <f t="shared" si="174"/>
        <v>9.0029810670909344E-2</v>
      </c>
      <c r="T362" s="76">
        <f t="shared" si="174"/>
        <v>1.1703875387218217E-2</v>
      </c>
      <c r="U362" s="76">
        <f t="shared" si="174"/>
        <v>0</v>
      </c>
      <c r="V362" s="76">
        <f t="shared" si="174"/>
        <v>8.3367604681262059E-2</v>
      </c>
      <c r="W362" s="76">
        <f t="shared" si="174"/>
        <v>5.5818482615963796E-2</v>
      </c>
      <c r="X362" s="76">
        <f t="shared" si="174"/>
        <v>0</v>
      </c>
      <c r="Y362" s="76">
        <f t="shared" si="174"/>
        <v>0.11253726333863669</v>
      </c>
      <c r="Z362" s="76">
        <f t="shared" si="174"/>
        <v>0</v>
      </c>
      <c r="AA362" s="76">
        <f t="shared" si="175"/>
        <v>0.14404769707345497</v>
      </c>
      <c r="AB362" s="76">
        <f t="shared" si="175"/>
        <v>0</v>
      </c>
      <c r="AC362" s="76">
        <f t="shared" si="175"/>
        <v>0.14044650464661859</v>
      </c>
      <c r="AD362" s="76">
        <f t="shared" si="175"/>
        <v>0</v>
      </c>
      <c r="AE362" s="76">
        <f t="shared" si="175"/>
        <v>1.8005962134181871E-2</v>
      </c>
      <c r="AF362" s="76">
        <f t="shared" si="175"/>
        <v>0</v>
      </c>
      <c r="AG362" s="76">
        <f t="shared" si="175"/>
        <v>0</v>
      </c>
      <c r="AH362" s="76">
        <f t="shared" si="175"/>
        <v>0</v>
      </c>
      <c r="AI362" s="76">
        <f t="shared" si="175"/>
        <v>8.4628022030654778E-3</v>
      </c>
      <c r="AJ362" s="698">
        <f t="shared" si="176"/>
        <v>0</v>
      </c>
      <c r="AK362" s="76">
        <f t="shared" si="172"/>
        <v>1.800596213418187</v>
      </c>
      <c r="AL362" s="76">
        <f t="shared" si="172"/>
        <v>0</v>
      </c>
      <c r="AM362" s="76">
        <f t="shared" si="172"/>
        <v>0</v>
      </c>
      <c r="AN362" s="76">
        <f t="shared" si="172"/>
        <v>0.10803577280509122</v>
      </c>
      <c r="AO362" s="76">
        <f t="shared" si="172"/>
        <v>0</v>
      </c>
      <c r="AP362" s="76">
        <f t="shared" si="172"/>
        <v>0</v>
      </c>
      <c r="AQ362" s="698">
        <f t="shared" si="172"/>
        <v>0</v>
      </c>
      <c r="AR362" s="76">
        <f t="shared" si="172"/>
        <v>0</v>
      </c>
      <c r="AS362" s="76">
        <f t="shared" si="172"/>
        <v>0</v>
      </c>
      <c r="AT362" s="76">
        <f t="shared" si="172"/>
        <v>0</v>
      </c>
      <c r="AU362" s="76">
        <f t="shared" si="172"/>
        <v>0</v>
      </c>
      <c r="AV362" s="76">
        <f t="shared" si="172"/>
        <v>0</v>
      </c>
      <c r="AW362" s="76">
        <f t="shared" si="172"/>
        <v>0</v>
      </c>
      <c r="AX362" s="76">
        <f t="shared" si="172"/>
        <v>0</v>
      </c>
      <c r="AY362" s="76">
        <f t="shared" si="172"/>
        <v>0</v>
      </c>
      <c r="AZ362" s="76">
        <f t="shared" si="172"/>
        <v>0</v>
      </c>
      <c r="BA362" s="76">
        <f t="shared" si="173"/>
        <v>0</v>
      </c>
      <c r="BB362" s="76">
        <f t="shared" si="173"/>
        <v>2.1247035318334606E-2</v>
      </c>
    </row>
    <row r="363" spans="1:54">
      <c r="A363" s="102">
        <f t="shared" si="163"/>
        <v>43142</v>
      </c>
      <c r="B363" s="106">
        <f t="shared" si="148"/>
        <v>5.5328540386292708</v>
      </c>
      <c r="C363" s="76">
        <f t="shared" ref="C363:N372" si="177">C$34/1.98347/28</f>
        <v>0</v>
      </c>
      <c r="D363" s="76">
        <f t="shared" si="177"/>
        <v>0</v>
      </c>
      <c r="E363" s="76">
        <f t="shared" si="177"/>
        <v>0</v>
      </c>
      <c r="F363" s="76">
        <f t="shared" si="177"/>
        <v>0</v>
      </c>
      <c r="G363" s="76">
        <f t="shared" si="177"/>
        <v>0</v>
      </c>
      <c r="H363" s="76">
        <f t="shared" si="177"/>
        <v>3.6011924268363742E-2</v>
      </c>
      <c r="I363" s="76">
        <f t="shared" si="177"/>
        <v>0</v>
      </c>
      <c r="J363" s="76">
        <f t="shared" si="177"/>
        <v>0.72023848536727475</v>
      </c>
      <c r="K363" s="76">
        <f t="shared" si="177"/>
        <v>5.401788640254561E-4</v>
      </c>
      <c r="L363" s="76">
        <f t="shared" si="177"/>
        <v>0</v>
      </c>
      <c r="M363" s="76">
        <f t="shared" si="177"/>
        <v>2.3929923676327704E-2</v>
      </c>
      <c r="N363" s="76">
        <f t="shared" si="177"/>
        <v>1.8005962134181871E-2</v>
      </c>
      <c r="O363" s="76">
        <f t="shared" si="155"/>
        <v>1.2133617683487357</v>
      </c>
      <c r="P363" s="76">
        <f t="shared" si="155"/>
        <v>0.91926438682376521</v>
      </c>
      <c r="Q363" s="76">
        <f t="shared" si="174"/>
        <v>0</v>
      </c>
      <c r="R363" s="76">
        <f t="shared" si="174"/>
        <v>7.2023848536727489E-3</v>
      </c>
      <c r="S363" s="76">
        <f t="shared" si="174"/>
        <v>9.0029810670909344E-2</v>
      </c>
      <c r="T363" s="76">
        <f t="shared" si="174"/>
        <v>1.1703875387218217E-2</v>
      </c>
      <c r="U363" s="76">
        <f t="shared" si="174"/>
        <v>0</v>
      </c>
      <c r="V363" s="76">
        <f t="shared" si="174"/>
        <v>8.3367604681262059E-2</v>
      </c>
      <c r="W363" s="76">
        <f t="shared" si="174"/>
        <v>5.5818482615963796E-2</v>
      </c>
      <c r="X363" s="76">
        <f t="shared" si="174"/>
        <v>0</v>
      </c>
      <c r="Y363" s="76">
        <f t="shared" si="174"/>
        <v>0.11253726333863669</v>
      </c>
      <c r="Z363" s="76">
        <f t="shared" si="174"/>
        <v>0</v>
      </c>
      <c r="AA363" s="76">
        <f t="shared" si="175"/>
        <v>0.14404769707345497</v>
      </c>
      <c r="AB363" s="76">
        <f t="shared" si="175"/>
        <v>0</v>
      </c>
      <c r="AC363" s="76">
        <f t="shared" si="175"/>
        <v>0.14044650464661859</v>
      </c>
      <c r="AD363" s="76">
        <f t="shared" si="175"/>
        <v>0</v>
      </c>
      <c r="AE363" s="76">
        <f t="shared" si="175"/>
        <v>1.8005962134181871E-2</v>
      </c>
      <c r="AF363" s="76">
        <f t="shared" si="175"/>
        <v>0</v>
      </c>
      <c r="AG363" s="76">
        <f t="shared" si="175"/>
        <v>0</v>
      </c>
      <c r="AH363" s="76">
        <f t="shared" si="175"/>
        <v>0</v>
      </c>
      <c r="AI363" s="76">
        <f t="shared" si="175"/>
        <v>8.4628022030654778E-3</v>
      </c>
      <c r="AJ363" s="698">
        <f t="shared" si="176"/>
        <v>0</v>
      </c>
      <c r="AK363" s="76">
        <f t="shared" si="172"/>
        <v>1.800596213418187</v>
      </c>
      <c r="AL363" s="76">
        <f t="shared" si="172"/>
        <v>0</v>
      </c>
      <c r="AM363" s="76">
        <f t="shared" si="172"/>
        <v>0</v>
      </c>
      <c r="AN363" s="76">
        <f t="shared" si="172"/>
        <v>0.10803577280509122</v>
      </c>
      <c r="AO363" s="76">
        <f t="shared" si="172"/>
        <v>0</v>
      </c>
      <c r="AP363" s="76">
        <f t="shared" si="172"/>
        <v>0</v>
      </c>
      <c r="AQ363" s="698">
        <f t="shared" si="172"/>
        <v>0</v>
      </c>
      <c r="AR363" s="76">
        <f t="shared" si="172"/>
        <v>0</v>
      </c>
      <c r="AS363" s="76">
        <f t="shared" si="172"/>
        <v>0</v>
      </c>
      <c r="AT363" s="76">
        <f t="shared" si="172"/>
        <v>0</v>
      </c>
      <c r="AU363" s="76">
        <f t="shared" si="172"/>
        <v>0</v>
      </c>
      <c r="AV363" s="76">
        <f t="shared" si="172"/>
        <v>0</v>
      </c>
      <c r="AW363" s="76">
        <f t="shared" si="172"/>
        <v>0</v>
      </c>
      <c r="AX363" s="76">
        <f t="shared" si="172"/>
        <v>0</v>
      </c>
      <c r="AY363" s="76">
        <f t="shared" si="172"/>
        <v>0</v>
      </c>
      <c r="AZ363" s="76">
        <f t="shared" si="172"/>
        <v>0</v>
      </c>
      <c r="BA363" s="76">
        <f t="shared" si="173"/>
        <v>0</v>
      </c>
      <c r="BB363" s="76">
        <f t="shared" si="173"/>
        <v>2.1247035318334606E-2</v>
      </c>
    </row>
    <row r="364" spans="1:54">
      <c r="A364" s="102">
        <f t="shared" si="163"/>
        <v>43143</v>
      </c>
      <c r="B364" s="106">
        <f t="shared" si="148"/>
        <v>5.5328540386292708</v>
      </c>
      <c r="C364" s="76">
        <f t="shared" si="177"/>
        <v>0</v>
      </c>
      <c r="D364" s="76">
        <f t="shared" si="177"/>
        <v>0</v>
      </c>
      <c r="E364" s="76">
        <f t="shared" si="177"/>
        <v>0</v>
      </c>
      <c r="F364" s="76">
        <f t="shared" si="177"/>
        <v>0</v>
      </c>
      <c r="G364" s="76">
        <f t="shared" si="177"/>
        <v>0</v>
      </c>
      <c r="H364" s="76">
        <f t="shared" si="177"/>
        <v>3.6011924268363742E-2</v>
      </c>
      <c r="I364" s="76">
        <f t="shared" si="177"/>
        <v>0</v>
      </c>
      <c r="J364" s="76">
        <f t="shared" si="177"/>
        <v>0.72023848536727475</v>
      </c>
      <c r="K364" s="76">
        <f t="shared" si="177"/>
        <v>5.401788640254561E-4</v>
      </c>
      <c r="L364" s="76">
        <f t="shared" si="177"/>
        <v>0</v>
      </c>
      <c r="M364" s="76">
        <f t="shared" si="177"/>
        <v>2.3929923676327704E-2</v>
      </c>
      <c r="N364" s="76">
        <f t="shared" si="177"/>
        <v>1.8005962134181871E-2</v>
      </c>
      <c r="O364" s="76">
        <f t="shared" si="155"/>
        <v>1.2133617683487357</v>
      </c>
      <c r="P364" s="76">
        <f t="shared" si="155"/>
        <v>0.91926438682376521</v>
      </c>
      <c r="Q364" s="76">
        <f t="shared" ref="Q364:Z373" si="178">Q$34/1.98347/28</f>
        <v>0</v>
      </c>
      <c r="R364" s="76">
        <f t="shared" si="178"/>
        <v>7.2023848536727489E-3</v>
      </c>
      <c r="S364" s="76">
        <f t="shared" si="178"/>
        <v>9.0029810670909344E-2</v>
      </c>
      <c r="T364" s="76">
        <f t="shared" si="178"/>
        <v>1.1703875387218217E-2</v>
      </c>
      <c r="U364" s="76">
        <f t="shared" si="178"/>
        <v>0</v>
      </c>
      <c r="V364" s="76">
        <f t="shared" si="178"/>
        <v>8.3367604681262059E-2</v>
      </c>
      <c r="W364" s="76">
        <f t="shared" si="178"/>
        <v>5.5818482615963796E-2</v>
      </c>
      <c r="X364" s="76">
        <f t="shared" si="178"/>
        <v>0</v>
      </c>
      <c r="Y364" s="76">
        <f t="shared" si="178"/>
        <v>0.11253726333863669</v>
      </c>
      <c r="Z364" s="76">
        <f t="shared" si="178"/>
        <v>0</v>
      </c>
      <c r="AA364" s="76">
        <f t="shared" ref="AA364:AI373" si="179">AA$34/1.98347/28</f>
        <v>0.14404769707345497</v>
      </c>
      <c r="AB364" s="76">
        <f t="shared" si="179"/>
        <v>0</v>
      </c>
      <c r="AC364" s="76">
        <f t="shared" si="179"/>
        <v>0.14044650464661859</v>
      </c>
      <c r="AD364" s="76">
        <f t="shared" si="179"/>
        <v>0</v>
      </c>
      <c r="AE364" s="76">
        <f t="shared" si="179"/>
        <v>1.8005962134181871E-2</v>
      </c>
      <c r="AF364" s="76">
        <f t="shared" si="179"/>
        <v>0</v>
      </c>
      <c r="AG364" s="76">
        <f t="shared" si="179"/>
        <v>0</v>
      </c>
      <c r="AH364" s="76">
        <f t="shared" si="179"/>
        <v>0</v>
      </c>
      <c r="AI364" s="76">
        <f t="shared" si="179"/>
        <v>8.4628022030654778E-3</v>
      </c>
      <c r="AJ364" s="698">
        <f t="shared" si="176"/>
        <v>0</v>
      </c>
      <c r="AK364" s="76">
        <f t="shared" si="172"/>
        <v>1.800596213418187</v>
      </c>
      <c r="AL364" s="76">
        <f t="shared" si="172"/>
        <v>0</v>
      </c>
      <c r="AM364" s="76">
        <f t="shared" si="172"/>
        <v>0</v>
      </c>
      <c r="AN364" s="76">
        <f t="shared" si="172"/>
        <v>0.10803577280509122</v>
      </c>
      <c r="AO364" s="76">
        <f t="shared" si="172"/>
        <v>0</v>
      </c>
      <c r="AP364" s="76">
        <f t="shared" si="172"/>
        <v>0</v>
      </c>
      <c r="AQ364" s="698">
        <f t="shared" si="172"/>
        <v>0</v>
      </c>
      <c r="AR364" s="76">
        <f t="shared" si="172"/>
        <v>0</v>
      </c>
      <c r="AS364" s="76">
        <f t="shared" si="172"/>
        <v>0</v>
      </c>
      <c r="AT364" s="76">
        <f t="shared" si="172"/>
        <v>0</v>
      </c>
      <c r="AU364" s="76">
        <f t="shared" si="172"/>
        <v>0</v>
      </c>
      <c r="AV364" s="76">
        <f t="shared" si="172"/>
        <v>0</v>
      </c>
      <c r="AW364" s="76">
        <f t="shared" si="172"/>
        <v>0</v>
      </c>
      <c r="AX364" s="76">
        <f t="shared" si="172"/>
        <v>0</v>
      </c>
      <c r="AY364" s="76">
        <f t="shared" si="172"/>
        <v>0</v>
      </c>
      <c r="AZ364" s="76">
        <f t="shared" si="172"/>
        <v>0</v>
      </c>
      <c r="BA364" s="76">
        <f t="shared" si="173"/>
        <v>0</v>
      </c>
      <c r="BB364" s="76">
        <f t="shared" si="173"/>
        <v>2.1247035318334606E-2</v>
      </c>
    </row>
    <row r="365" spans="1:54">
      <c r="A365" s="102">
        <f t="shared" si="163"/>
        <v>43144</v>
      </c>
      <c r="B365" s="106">
        <f t="shared" si="148"/>
        <v>5.5328540386292708</v>
      </c>
      <c r="C365" s="76">
        <f t="shared" si="177"/>
        <v>0</v>
      </c>
      <c r="D365" s="76">
        <f t="shared" si="177"/>
        <v>0</v>
      </c>
      <c r="E365" s="76">
        <f t="shared" si="177"/>
        <v>0</v>
      </c>
      <c r="F365" s="76">
        <f t="shared" si="177"/>
        <v>0</v>
      </c>
      <c r="G365" s="76">
        <f t="shared" si="177"/>
        <v>0</v>
      </c>
      <c r="H365" s="76">
        <f t="shared" si="177"/>
        <v>3.6011924268363742E-2</v>
      </c>
      <c r="I365" s="76">
        <f t="shared" si="177"/>
        <v>0</v>
      </c>
      <c r="J365" s="76">
        <f t="shared" si="177"/>
        <v>0.72023848536727475</v>
      </c>
      <c r="K365" s="76">
        <f t="shared" si="177"/>
        <v>5.401788640254561E-4</v>
      </c>
      <c r="L365" s="76">
        <f t="shared" si="177"/>
        <v>0</v>
      </c>
      <c r="M365" s="76">
        <f t="shared" si="177"/>
        <v>2.3929923676327704E-2</v>
      </c>
      <c r="N365" s="76">
        <f t="shared" si="177"/>
        <v>1.8005962134181871E-2</v>
      </c>
      <c r="O365" s="76">
        <f t="shared" si="155"/>
        <v>1.2133617683487357</v>
      </c>
      <c r="P365" s="76">
        <f t="shared" si="155"/>
        <v>0.91926438682376521</v>
      </c>
      <c r="Q365" s="76">
        <f t="shared" si="178"/>
        <v>0</v>
      </c>
      <c r="R365" s="76">
        <f t="shared" si="178"/>
        <v>7.2023848536727489E-3</v>
      </c>
      <c r="S365" s="76">
        <f t="shared" si="178"/>
        <v>9.0029810670909344E-2</v>
      </c>
      <c r="T365" s="76">
        <f t="shared" si="178"/>
        <v>1.1703875387218217E-2</v>
      </c>
      <c r="U365" s="76">
        <f t="shared" si="178"/>
        <v>0</v>
      </c>
      <c r="V365" s="76">
        <f t="shared" si="178"/>
        <v>8.3367604681262059E-2</v>
      </c>
      <c r="W365" s="76">
        <f t="shared" si="178"/>
        <v>5.5818482615963796E-2</v>
      </c>
      <c r="X365" s="76">
        <f t="shared" si="178"/>
        <v>0</v>
      </c>
      <c r="Y365" s="76">
        <f t="shared" si="178"/>
        <v>0.11253726333863669</v>
      </c>
      <c r="Z365" s="76">
        <f t="shared" si="178"/>
        <v>0</v>
      </c>
      <c r="AA365" s="76">
        <f t="shared" si="179"/>
        <v>0.14404769707345497</v>
      </c>
      <c r="AB365" s="76">
        <f t="shared" si="179"/>
        <v>0</v>
      </c>
      <c r="AC365" s="76">
        <f t="shared" si="179"/>
        <v>0.14044650464661859</v>
      </c>
      <c r="AD365" s="76">
        <f t="shared" si="179"/>
        <v>0</v>
      </c>
      <c r="AE365" s="76">
        <f t="shared" si="179"/>
        <v>1.8005962134181871E-2</v>
      </c>
      <c r="AF365" s="76">
        <f t="shared" si="179"/>
        <v>0</v>
      </c>
      <c r="AG365" s="76">
        <f t="shared" si="179"/>
        <v>0</v>
      </c>
      <c r="AH365" s="76">
        <f t="shared" si="179"/>
        <v>0</v>
      </c>
      <c r="AI365" s="76">
        <f t="shared" si="179"/>
        <v>8.4628022030654778E-3</v>
      </c>
      <c r="AJ365" s="698">
        <f t="shared" si="176"/>
        <v>0</v>
      </c>
      <c r="AK365" s="76">
        <f t="shared" si="172"/>
        <v>1.800596213418187</v>
      </c>
      <c r="AL365" s="76">
        <f t="shared" si="172"/>
        <v>0</v>
      </c>
      <c r="AM365" s="76">
        <f t="shared" si="172"/>
        <v>0</v>
      </c>
      <c r="AN365" s="76">
        <f t="shared" si="172"/>
        <v>0.10803577280509122</v>
      </c>
      <c r="AO365" s="76">
        <f t="shared" si="172"/>
        <v>0</v>
      </c>
      <c r="AP365" s="76">
        <f t="shared" si="172"/>
        <v>0</v>
      </c>
      <c r="AQ365" s="698">
        <f t="shared" si="172"/>
        <v>0</v>
      </c>
      <c r="AR365" s="76">
        <f t="shared" si="172"/>
        <v>0</v>
      </c>
      <c r="AS365" s="76">
        <f t="shared" si="172"/>
        <v>0</v>
      </c>
      <c r="AT365" s="76">
        <f t="shared" si="172"/>
        <v>0</v>
      </c>
      <c r="AU365" s="76">
        <f t="shared" si="172"/>
        <v>0</v>
      </c>
      <c r="AV365" s="76">
        <f t="shared" si="172"/>
        <v>0</v>
      </c>
      <c r="AW365" s="76">
        <f t="shared" si="172"/>
        <v>0</v>
      </c>
      <c r="AX365" s="76">
        <f t="shared" si="172"/>
        <v>0</v>
      </c>
      <c r="AY365" s="76">
        <f t="shared" si="172"/>
        <v>0</v>
      </c>
      <c r="AZ365" s="76">
        <f t="shared" si="172"/>
        <v>0</v>
      </c>
      <c r="BA365" s="76">
        <f t="shared" si="173"/>
        <v>0</v>
      </c>
      <c r="BB365" s="76">
        <f t="shared" si="173"/>
        <v>2.1247035318334606E-2</v>
      </c>
    </row>
    <row r="366" spans="1:54">
      <c r="A366" s="102">
        <f t="shared" si="163"/>
        <v>43145</v>
      </c>
      <c r="B366" s="106">
        <f t="shared" si="148"/>
        <v>5.5328540386292708</v>
      </c>
      <c r="C366" s="76">
        <f t="shared" si="177"/>
        <v>0</v>
      </c>
      <c r="D366" s="76">
        <f t="shared" si="177"/>
        <v>0</v>
      </c>
      <c r="E366" s="76">
        <f t="shared" si="177"/>
        <v>0</v>
      </c>
      <c r="F366" s="76">
        <f t="shared" si="177"/>
        <v>0</v>
      </c>
      <c r="G366" s="76">
        <f t="shared" si="177"/>
        <v>0</v>
      </c>
      <c r="H366" s="76">
        <f t="shared" si="177"/>
        <v>3.6011924268363742E-2</v>
      </c>
      <c r="I366" s="76">
        <f t="shared" si="177"/>
        <v>0</v>
      </c>
      <c r="J366" s="76">
        <f t="shared" si="177"/>
        <v>0.72023848536727475</v>
      </c>
      <c r="K366" s="76">
        <f t="shared" si="177"/>
        <v>5.401788640254561E-4</v>
      </c>
      <c r="L366" s="76">
        <f t="shared" si="177"/>
        <v>0</v>
      </c>
      <c r="M366" s="76">
        <f t="shared" si="177"/>
        <v>2.3929923676327704E-2</v>
      </c>
      <c r="N366" s="76">
        <f t="shared" si="177"/>
        <v>1.8005962134181871E-2</v>
      </c>
      <c r="O366" s="76">
        <f t="shared" si="155"/>
        <v>1.2133617683487357</v>
      </c>
      <c r="P366" s="76">
        <f t="shared" si="155"/>
        <v>0.91926438682376521</v>
      </c>
      <c r="Q366" s="76">
        <f t="shared" si="178"/>
        <v>0</v>
      </c>
      <c r="R366" s="76">
        <f t="shared" si="178"/>
        <v>7.2023848536727489E-3</v>
      </c>
      <c r="S366" s="76">
        <f t="shared" si="178"/>
        <v>9.0029810670909344E-2</v>
      </c>
      <c r="T366" s="76">
        <f t="shared" si="178"/>
        <v>1.1703875387218217E-2</v>
      </c>
      <c r="U366" s="76">
        <f t="shared" si="178"/>
        <v>0</v>
      </c>
      <c r="V366" s="76">
        <f t="shared" si="178"/>
        <v>8.3367604681262059E-2</v>
      </c>
      <c r="W366" s="76">
        <f t="shared" si="178"/>
        <v>5.5818482615963796E-2</v>
      </c>
      <c r="X366" s="76">
        <f t="shared" si="178"/>
        <v>0</v>
      </c>
      <c r="Y366" s="76">
        <f t="shared" si="178"/>
        <v>0.11253726333863669</v>
      </c>
      <c r="Z366" s="76">
        <f t="shared" si="178"/>
        <v>0</v>
      </c>
      <c r="AA366" s="76">
        <f t="shared" si="179"/>
        <v>0.14404769707345497</v>
      </c>
      <c r="AB366" s="76">
        <f t="shared" si="179"/>
        <v>0</v>
      </c>
      <c r="AC366" s="76">
        <f t="shared" si="179"/>
        <v>0.14044650464661859</v>
      </c>
      <c r="AD366" s="76">
        <f t="shared" si="179"/>
        <v>0</v>
      </c>
      <c r="AE366" s="76">
        <f t="shared" si="179"/>
        <v>1.8005962134181871E-2</v>
      </c>
      <c r="AF366" s="76">
        <f t="shared" si="179"/>
        <v>0</v>
      </c>
      <c r="AG366" s="76">
        <f t="shared" si="179"/>
        <v>0</v>
      </c>
      <c r="AH366" s="76">
        <f t="shared" si="179"/>
        <v>0</v>
      </c>
      <c r="AI366" s="76">
        <f t="shared" si="179"/>
        <v>8.4628022030654778E-3</v>
      </c>
      <c r="AJ366" s="698">
        <f t="shared" si="176"/>
        <v>0</v>
      </c>
      <c r="AK366" s="76">
        <f t="shared" si="172"/>
        <v>1.800596213418187</v>
      </c>
      <c r="AL366" s="76">
        <f t="shared" si="172"/>
        <v>0</v>
      </c>
      <c r="AM366" s="76">
        <f t="shared" si="172"/>
        <v>0</v>
      </c>
      <c r="AN366" s="76">
        <f t="shared" si="172"/>
        <v>0.10803577280509122</v>
      </c>
      <c r="AO366" s="76">
        <f t="shared" si="172"/>
        <v>0</v>
      </c>
      <c r="AP366" s="76">
        <f t="shared" si="172"/>
        <v>0</v>
      </c>
      <c r="AQ366" s="698">
        <f t="shared" si="172"/>
        <v>0</v>
      </c>
      <c r="AR366" s="76">
        <f t="shared" si="172"/>
        <v>0</v>
      </c>
      <c r="AS366" s="76">
        <f t="shared" si="172"/>
        <v>0</v>
      </c>
      <c r="AT366" s="76">
        <f t="shared" si="172"/>
        <v>0</v>
      </c>
      <c r="AU366" s="76">
        <f t="shared" si="172"/>
        <v>0</v>
      </c>
      <c r="AV366" s="76">
        <f t="shared" si="172"/>
        <v>0</v>
      </c>
      <c r="AW366" s="76">
        <f t="shared" si="172"/>
        <v>0</v>
      </c>
      <c r="AX366" s="76">
        <f t="shared" si="172"/>
        <v>0</v>
      </c>
      <c r="AY366" s="76">
        <f t="shared" si="172"/>
        <v>0</v>
      </c>
      <c r="AZ366" s="76">
        <f t="shared" si="172"/>
        <v>0</v>
      </c>
      <c r="BA366" s="76">
        <f t="shared" si="173"/>
        <v>0</v>
      </c>
      <c r="BB366" s="76">
        <f t="shared" si="173"/>
        <v>2.1247035318334606E-2</v>
      </c>
    </row>
    <row r="367" spans="1:54">
      <c r="A367" s="102">
        <f t="shared" si="163"/>
        <v>43146</v>
      </c>
      <c r="B367" s="106">
        <f t="shared" si="148"/>
        <v>5.5328540386292708</v>
      </c>
      <c r="C367" s="76">
        <f t="shared" si="177"/>
        <v>0</v>
      </c>
      <c r="D367" s="76">
        <f t="shared" si="177"/>
        <v>0</v>
      </c>
      <c r="E367" s="76">
        <f t="shared" si="177"/>
        <v>0</v>
      </c>
      <c r="F367" s="76">
        <f t="shared" si="177"/>
        <v>0</v>
      </c>
      <c r="G367" s="76">
        <f t="shared" si="177"/>
        <v>0</v>
      </c>
      <c r="H367" s="76">
        <f t="shared" si="177"/>
        <v>3.6011924268363742E-2</v>
      </c>
      <c r="I367" s="76">
        <f t="shared" si="177"/>
        <v>0</v>
      </c>
      <c r="J367" s="76">
        <f t="shared" si="177"/>
        <v>0.72023848536727475</v>
      </c>
      <c r="K367" s="76">
        <f t="shared" si="177"/>
        <v>5.401788640254561E-4</v>
      </c>
      <c r="L367" s="76">
        <f t="shared" si="177"/>
        <v>0</v>
      </c>
      <c r="M367" s="76">
        <f t="shared" si="177"/>
        <v>2.3929923676327704E-2</v>
      </c>
      <c r="N367" s="76">
        <f t="shared" si="177"/>
        <v>1.8005962134181871E-2</v>
      </c>
      <c r="O367" s="76">
        <f t="shared" si="155"/>
        <v>1.2133617683487357</v>
      </c>
      <c r="P367" s="76">
        <f t="shared" si="155"/>
        <v>0.91926438682376521</v>
      </c>
      <c r="Q367" s="76">
        <f t="shared" si="178"/>
        <v>0</v>
      </c>
      <c r="R367" s="76">
        <f t="shared" si="178"/>
        <v>7.2023848536727489E-3</v>
      </c>
      <c r="S367" s="76">
        <f t="shared" si="178"/>
        <v>9.0029810670909344E-2</v>
      </c>
      <c r="T367" s="76">
        <f t="shared" si="178"/>
        <v>1.1703875387218217E-2</v>
      </c>
      <c r="U367" s="76">
        <f t="shared" si="178"/>
        <v>0</v>
      </c>
      <c r="V367" s="76">
        <f t="shared" si="178"/>
        <v>8.3367604681262059E-2</v>
      </c>
      <c r="W367" s="76">
        <f t="shared" si="178"/>
        <v>5.5818482615963796E-2</v>
      </c>
      <c r="X367" s="76">
        <f t="shared" si="178"/>
        <v>0</v>
      </c>
      <c r="Y367" s="76">
        <f t="shared" si="178"/>
        <v>0.11253726333863669</v>
      </c>
      <c r="Z367" s="76">
        <f t="shared" si="178"/>
        <v>0</v>
      </c>
      <c r="AA367" s="76">
        <f t="shared" si="179"/>
        <v>0.14404769707345497</v>
      </c>
      <c r="AB367" s="76">
        <f t="shared" si="179"/>
        <v>0</v>
      </c>
      <c r="AC367" s="76">
        <f t="shared" si="179"/>
        <v>0.14044650464661859</v>
      </c>
      <c r="AD367" s="76">
        <f t="shared" si="179"/>
        <v>0</v>
      </c>
      <c r="AE367" s="76">
        <f t="shared" si="179"/>
        <v>1.8005962134181871E-2</v>
      </c>
      <c r="AF367" s="76">
        <f t="shared" si="179"/>
        <v>0</v>
      </c>
      <c r="AG367" s="76">
        <f t="shared" si="179"/>
        <v>0</v>
      </c>
      <c r="AH367" s="76">
        <f t="shared" si="179"/>
        <v>0</v>
      </c>
      <c r="AI367" s="76">
        <f t="shared" si="179"/>
        <v>8.4628022030654778E-3</v>
      </c>
      <c r="AJ367" s="698">
        <f t="shared" si="176"/>
        <v>0</v>
      </c>
      <c r="AK367" s="76">
        <f t="shared" si="172"/>
        <v>1.800596213418187</v>
      </c>
      <c r="AL367" s="76">
        <f t="shared" si="172"/>
        <v>0</v>
      </c>
      <c r="AM367" s="76">
        <f t="shared" si="172"/>
        <v>0</v>
      </c>
      <c r="AN367" s="76">
        <f t="shared" si="172"/>
        <v>0.10803577280509122</v>
      </c>
      <c r="AO367" s="76">
        <f t="shared" si="172"/>
        <v>0</v>
      </c>
      <c r="AP367" s="76">
        <f t="shared" si="172"/>
        <v>0</v>
      </c>
      <c r="AQ367" s="698">
        <f t="shared" si="172"/>
        <v>0</v>
      </c>
      <c r="AR367" s="76">
        <f t="shared" si="172"/>
        <v>0</v>
      </c>
      <c r="AS367" s="76">
        <f t="shared" si="172"/>
        <v>0</v>
      </c>
      <c r="AT367" s="76">
        <f t="shared" si="172"/>
        <v>0</v>
      </c>
      <c r="AU367" s="76">
        <f t="shared" si="172"/>
        <v>0</v>
      </c>
      <c r="AV367" s="76">
        <f t="shared" si="172"/>
        <v>0</v>
      </c>
      <c r="AW367" s="76">
        <f t="shared" si="172"/>
        <v>0</v>
      </c>
      <c r="AX367" s="76">
        <f t="shared" si="172"/>
        <v>0</v>
      </c>
      <c r="AY367" s="76">
        <f t="shared" si="172"/>
        <v>0</v>
      </c>
      <c r="AZ367" s="76">
        <f t="shared" si="172"/>
        <v>0</v>
      </c>
      <c r="BA367" s="76">
        <f t="shared" si="173"/>
        <v>0</v>
      </c>
      <c r="BB367" s="76">
        <f t="shared" si="173"/>
        <v>2.1247035318334606E-2</v>
      </c>
    </row>
    <row r="368" spans="1:54">
      <c r="A368" s="102">
        <f t="shared" si="163"/>
        <v>43147</v>
      </c>
      <c r="B368" s="106">
        <f t="shared" ref="B368:B431" si="180">SUM(C368:BB368)</f>
        <v>5.5328540386292708</v>
      </c>
      <c r="C368" s="76">
        <f t="shared" si="177"/>
        <v>0</v>
      </c>
      <c r="D368" s="76">
        <f t="shared" si="177"/>
        <v>0</v>
      </c>
      <c r="E368" s="76">
        <f t="shared" si="177"/>
        <v>0</v>
      </c>
      <c r="F368" s="76">
        <f t="shared" si="177"/>
        <v>0</v>
      </c>
      <c r="G368" s="76">
        <f t="shared" si="177"/>
        <v>0</v>
      </c>
      <c r="H368" s="76">
        <f t="shared" si="177"/>
        <v>3.6011924268363742E-2</v>
      </c>
      <c r="I368" s="76">
        <f t="shared" si="177"/>
        <v>0</v>
      </c>
      <c r="J368" s="76">
        <f t="shared" si="177"/>
        <v>0.72023848536727475</v>
      </c>
      <c r="K368" s="76">
        <f t="shared" si="177"/>
        <v>5.401788640254561E-4</v>
      </c>
      <c r="L368" s="76">
        <f t="shared" si="177"/>
        <v>0</v>
      </c>
      <c r="M368" s="76">
        <f t="shared" si="177"/>
        <v>2.3929923676327704E-2</v>
      </c>
      <c r="N368" s="76">
        <f t="shared" si="177"/>
        <v>1.8005962134181871E-2</v>
      </c>
      <c r="O368" s="76">
        <f t="shared" si="155"/>
        <v>1.2133617683487357</v>
      </c>
      <c r="P368" s="76">
        <f t="shared" si="155"/>
        <v>0.91926438682376521</v>
      </c>
      <c r="Q368" s="76">
        <f t="shared" si="178"/>
        <v>0</v>
      </c>
      <c r="R368" s="76">
        <f t="shared" si="178"/>
        <v>7.2023848536727489E-3</v>
      </c>
      <c r="S368" s="76">
        <f t="shared" si="178"/>
        <v>9.0029810670909344E-2</v>
      </c>
      <c r="T368" s="76">
        <f t="shared" si="178"/>
        <v>1.1703875387218217E-2</v>
      </c>
      <c r="U368" s="76">
        <f t="shared" si="178"/>
        <v>0</v>
      </c>
      <c r="V368" s="76">
        <f t="shared" si="178"/>
        <v>8.3367604681262059E-2</v>
      </c>
      <c r="W368" s="76">
        <f t="shared" si="178"/>
        <v>5.5818482615963796E-2</v>
      </c>
      <c r="X368" s="76">
        <f t="shared" si="178"/>
        <v>0</v>
      </c>
      <c r="Y368" s="76">
        <f t="shared" si="178"/>
        <v>0.11253726333863669</v>
      </c>
      <c r="Z368" s="76">
        <f t="shared" si="178"/>
        <v>0</v>
      </c>
      <c r="AA368" s="76">
        <f t="shared" si="179"/>
        <v>0.14404769707345497</v>
      </c>
      <c r="AB368" s="76">
        <f t="shared" si="179"/>
        <v>0</v>
      </c>
      <c r="AC368" s="76">
        <f t="shared" si="179"/>
        <v>0.14044650464661859</v>
      </c>
      <c r="AD368" s="76">
        <f t="shared" si="179"/>
        <v>0</v>
      </c>
      <c r="AE368" s="76">
        <f t="shared" si="179"/>
        <v>1.8005962134181871E-2</v>
      </c>
      <c r="AF368" s="76">
        <f t="shared" si="179"/>
        <v>0</v>
      </c>
      <c r="AG368" s="76">
        <f t="shared" si="179"/>
        <v>0</v>
      </c>
      <c r="AH368" s="76">
        <f t="shared" si="179"/>
        <v>0</v>
      </c>
      <c r="AI368" s="76">
        <f t="shared" si="179"/>
        <v>8.4628022030654778E-3</v>
      </c>
      <c r="AJ368" s="698">
        <f t="shared" si="176"/>
        <v>0</v>
      </c>
      <c r="AK368" s="76">
        <f t="shared" si="172"/>
        <v>1.800596213418187</v>
      </c>
      <c r="AL368" s="76">
        <f t="shared" si="172"/>
        <v>0</v>
      </c>
      <c r="AM368" s="76">
        <f t="shared" si="172"/>
        <v>0</v>
      </c>
      <c r="AN368" s="76">
        <f t="shared" si="172"/>
        <v>0.10803577280509122</v>
      </c>
      <c r="AO368" s="76">
        <f t="shared" si="172"/>
        <v>0</v>
      </c>
      <c r="AP368" s="76">
        <f t="shared" si="172"/>
        <v>0</v>
      </c>
      <c r="AQ368" s="698">
        <f t="shared" si="172"/>
        <v>0</v>
      </c>
      <c r="AR368" s="76">
        <f t="shared" si="172"/>
        <v>0</v>
      </c>
      <c r="AS368" s="76">
        <f t="shared" si="172"/>
        <v>0</v>
      </c>
      <c r="AT368" s="76">
        <f t="shared" si="172"/>
        <v>0</v>
      </c>
      <c r="AU368" s="76">
        <f t="shared" si="172"/>
        <v>0</v>
      </c>
      <c r="AV368" s="76">
        <f t="shared" si="172"/>
        <v>0</v>
      </c>
      <c r="AW368" s="76">
        <f t="shared" si="172"/>
        <v>0</v>
      </c>
      <c r="AX368" s="76">
        <f t="shared" si="172"/>
        <v>0</v>
      </c>
      <c r="AY368" s="76">
        <f t="shared" si="172"/>
        <v>0</v>
      </c>
      <c r="AZ368" s="76">
        <f t="shared" ref="AW368:BB380" si="181">AZ$34/1.98347/28</f>
        <v>0</v>
      </c>
      <c r="BA368" s="76">
        <f t="shared" si="173"/>
        <v>0</v>
      </c>
      <c r="BB368" s="76">
        <f t="shared" si="173"/>
        <v>2.1247035318334606E-2</v>
      </c>
    </row>
    <row r="369" spans="1:54">
      <c r="A369" s="102">
        <f t="shared" si="163"/>
        <v>43148</v>
      </c>
      <c r="B369" s="106">
        <f t="shared" si="180"/>
        <v>5.5328540386292708</v>
      </c>
      <c r="C369" s="76">
        <f t="shared" si="177"/>
        <v>0</v>
      </c>
      <c r="D369" s="76">
        <f t="shared" si="177"/>
        <v>0</v>
      </c>
      <c r="E369" s="76">
        <f t="shared" si="177"/>
        <v>0</v>
      </c>
      <c r="F369" s="76">
        <f t="shared" si="177"/>
        <v>0</v>
      </c>
      <c r="G369" s="76">
        <f t="shared" si="177"/>
        <v>0</v>
      </c>
      <c r="H369" s="76">
        <f t="shared" si="177"/>
        <v>3.6011924268363742E-2</v>
      </c>
      <c r="I369" s="76">
        <f t="shared" si="177"/>
        <v>0</v>
      </c>
      <c r="J369" s="76">
        <f t="shared" si="177"/>
        <v>0.72023848536727475</v>
      </c>
      <c r="K369" s="76">
        <f t="shared" si="177"/>
        <v>5.401788640254561E-4</v>
      </c>
      <c r="L369" s="76">
        <f t="shared" si="177"/>
        <v>0</v>
      </c>
      <c r="M369" s="76">
        <f t="shared" si="177"/>
        <v>2.3929923676327704E-2</v>
      </c>
      <c r="N369" s="76">
        <f t="shared" si="177"/>
        <v>1.8005962134181871E-2</v>
      </c>
      <c r="O369" s="76">
        <f t="shared" si="155"/>
        <v>1.2133617683487357</v>
      </c>
      <c r="P369" s="76">
        <f t="shared" si="155"/>
        <v>0.91926438682376521</v>
      </c>
      <c r="Q369" s="76">
        <f t="shared" si="178"/>
        <v>0</v>
      </c>
      <c r="R369" s="76">
        <f t="shared" si="178"/>
        <v>7.2023848536727489E-3</v>
      </c>
      <c r="S369" s="76">
        <f t="shared" si="178"/>
        <v>9.0029810670909344E-2</v>
      </c>
      <c r="T369" s="76">
        <f t="shared" si="178"/>
        <v>1.1703875387218217E-2</v>
      </c>
      <c r="U369" s="76">
        <f t="shared" si="178"/>
        <v>0</v>
      </c>
      <c r="V369" s="76">
        <f t="shared" si="178"/>
        <v>8.3367604681262059E-2</v>
      </c>
      <c r="W369" s="76">
        <f t="shared" si="178"/>
        <v>5.5818482615963796E-2</v>
      </c>
      <c r="X369" s="76">
        <f t="shared" si="178"/>
        <v>0</v>
      </c>
      <c r="Y369" s="76">
        <f t="shared" si="178"/>
        <v>0.11253726333863669</v>
      </c>
      <c r="Z369" s="76">
        <f t="shared" si="178"/>
        <v>0</v>
      </c>
      <c r="AA369" s="76">
        <f t="shared" si="179"/>
        <v>0.14404769707345497</v>
      </c>
      <c r="AB369" s="76">
        <f t="shared" si="179"/>
        <v>0</v>
      </c>
      <c r="AC369" s="76">
        <f t="shared" si="179"/>
        <v>0.14044650464661859</v>
      </c>
      <c r="AD369" s="76">
        <f t="shared" si="179"/>
        <v>0</v>
      </c>
      <c r="AE369" s="76">
        <f t="shared" si="179"/>
        <v>1.8005962134181871E-2</v>
      </c>
      <c r="AF369" s="76">
        <f t="shared" si="179"/>
        <v>0</v>
      </c>
      <c r="AG369" s="76">
        <f t="shared" si="179"/>
        <v>0</v>
      </c>
      <c r="AH369" s="76">
        <f t="shared" si="179"/>
        <v>0</v>
      </c>
      <c r="AI369" s="76">
        <f t="shared" si="179"/>
        <v>8.4628022030654778E-3</v>
      </c>
      <c r="AJ369" s="698">
        <f t="shared" si="176"/>
        <v>0</v>
      </c>
      <c r="AK369" s="76">
        <f t="shared" si="176"/>
        <v>1.800596213418187</v>
      </c>
      <c r="AL369" s="76">
        <f t="shared" si="176"/>
        <v>0</v>
      </c>
      <c r="AM369" s="76">
        <f t="shared" si="176"/>
        <v>0</v>
      </c>
      <c r="AN369" s="76">
        <f t="shared" si="176"/>
        <v>0.10803577280509122</v>
      </c>
      <c r="AO369" s="76">
        <f t="shared" si="176"/>
        <v>0</v>
      </c>
      <c r="AP369" s="76">
        <f t="shared" si="176"/>
        <v>0</v>
      </c>
      <c r="AQ369" s="698">
        <f t="shared" si="176"/>
        <v>0</v>
      </c>
      <c r="AR369" s="76">
        <f t="shared" si="176"/>
        <v>0</v>
      </c>
      <c r="AS369" s="76">
        <f t="shared" si="176"/>
        <v>0</v>
      </c>
      <c r="AT369" s="76">
        <f t="shared" si="176"/>
        <v>0</v>
      </c>
      <c r="AU369" s="76">
        <f t="shared" si="176"/>
        <v>0</v>
      </c>
      <c r="AV369" s="76">
        <f t="shared" si="176"/>
        <v>0</v>
      </c>
      <c r="AW369" s="76">
        <f t="shared" si="181"/>
        <v>0</v>
      </c>
      <c r="AX369" s="76">
        <f t="shared" si="181"/>
        <v>0</v>
      </c>
      <c r="AY369" s="76">
        <f t="shared" si="181"/>
        <v>0</v>
      </c>
      <c r="AZ369" s="76">
        <f t="shared" si="181"/>
        <v>0</v>
      </c>
      <c r="BA369" s="76">
        <f t="shared" si="181"/>
        <v>0</v>
      </c>
      <c r="BB369" s="76">
        <f t="shared" si="181"/>
        <v>2.1247035318334606E-2</v>
      </c>
    </row>
    <row r="370" spans="1:54">
      <c r="A370" s="102">
        <f t="shared" si="163"/>
        <v>43149</v>
      </c>
      <c r="B370" s="106">
        <f t="shared" si="180"/>
        <v>5.5328540386292708</v>
      </c>
      <c r="C370" s="76">
        <f t="shared" si="177"/>
        <v>0</v>
      </c>
      <c r="D370" s="76">
        <f t="shared" si="177"/>
        <v>0</v>
      </c>
      <c r="E370" s="76">
        <f t="shared" si="177"/>
        <v>0</v>
      </c>
      <c r="F370" s="76">
        <f t="shared" si="177"/>
        <v>0</v>
      </c>
      <c r="G370" s="76">
        <f t="shared" si="177"/>
        <v>0</v>
      </c>
      <c r="H370" s="76">
        <f t="shared" si="177"/>
        <v>3.6011924268363742E-2</v>
      </c>
      <c r="I370" s="76">
        <f t="shared" si="177"/>
        <v>0</v>
      </c>
      <c r="J370" s="76">
        <f t="shared" si="177"/>
        <v>0.72023848536727475</v>
      </c>
      <c r="K370" s="76">
        <f t="shared" si="177"/>
        <v>5.401788640254561E-4</v>
      </c>
      <c r="L370" s="76">
        <f t="shared" si="177"/>
        <v>0</v>
      </c>
      <c r="M370" s="76">
        <f t="shared" si="177"/>
        <v>2.3929923676327704E-2</v>
      </c>
      <c r="N370" s="76">
        <f t="shared" si="177"/>
        <v>1.8005962134181871E-2</v>
      </c>
      <c r="O370" s="76">
        <f t="shared" si="155"/>
        <v>1.2133617683487357</v>
      </c>
      <c r="P370" s="76">
        <f t="shared" si="155"/>
        <v>0.91926438682376521</v>
      </c>
      <c r="Q370" s="76">
        <f t="shared" si="178"/>
        <v>0</v>
      </c>
      <c r="R370" s="76">
        <f t="shared" si="178"/>
        <v>7.2023848536727489E-3</v>
      </c>
      <c r="S370" s="76">
        <f t="shared" si="178"/>
        <v>9.0029810670909344E-2</v>
      </c>
      <c r="T370" s="76">
        <f t="shared" si="178"/>
        <v>1.1703875387218217E-2</v>
      </c>
      <c r="U370" s="76">
        <f t="shared" si="178"/>
        <v>0</v>
      </c>
      <c r="V370" s="76">
        <f t="shared" si="178"/>
        <v>8.3367604681262059E-2</v>
      </c>
      <c r="W370" s="76">
        <f t="shared" si="178"/>
        <v>5.5818482615963796E-2</v>
      </c>
      <c r="X370" s="76">
        <f t="shared" si="178"/>
        <v>0</v>
      </c>
      <c r="Y370" s="76">
        <f t="shared" si="178"/>
        <v>0.11253726333863669</v>
      </c>
      <c r="Z370" s="76">
        <f t="shared" si="178"/>
        <v>0</v>
      </c>
      <c r="AA370" s="76">
        <f t="shared" si="179"/>
        <v>0.14404769707345497</v>
      </c>
      <c r="AB370" s="76">
        <f t="shared" si="179"/>
        <v>0</v>
      </c>
      <c r="AC370" s="76">
        <f t="shared" si="179"/>
        <v>0.14044650464661859</v>
      </c>
      <c r="AD370" s="76">
        <f t="shared" si="179"/>
        <v>0</v>
      </c>
      <c r="AE370" s="76">
        <f t="shared" si="179"/>
        <v>1.8005962134181871E-2</v>
      </c>
      <c r="AF370" s="76">
        <f t="shared" si="179"/>
        <v>0</v>
      </c>
      <c r="AG370" s="76">
        <f t="shared" si="179"/>
        <v>0</v>
      </c>
      <c r="AH370" s="76">
        <f t="shared" si="179"/>
        <v>0</v>
      </c>
      <c r="AI370" s="76">
        <f t="shared" si="179"/>
        <v>8.4628022030654778E-3</v>
      </c>
      <c r="AJ370" s="698">
        <f t="shared" si="176"/>
        <v>0</v>
      </c>
      <c r="AK370" s="76">
        <f t="shared" si="176"/>
        <v>1.800596213418187</v>
      </c>
      <c r="AL370" s="76">
        <f t="shared" si="176"/>
        <v>0</v>
      </c>
      <c r="AM370" s="76">
        <f t="shared" si="176"/>
        <v>0</v>
      </c>
      <c r="AN370" s="76">
        <f t="shared" si="176"/>
        <v>0.10803577280509122</v>
      </c>
      <c r="AO370" s="76">
        <f t="shared" si="176"/>
        <v>0</v>
      </c>
      <c r="AP370" s="76">
        <f t="shared" si="176"/>
        <v>0</v>
      </c>
      <c r="AQ370" s="698">
        <f t="shared" si="176"/>
        <v>0</v>
      </c>
      <c r="AR370" s="76">
        <f t="shared" si="176"/>
        <v>0</v>
      </c>
      <c r="AS370" s="76">
        <f t="shared" si="176"/>
        <v>0</v>
      </c>
      <c r="AT370" s="76">
        <f t="shared" si="176"/>
        <v>0</v>
      </c>
      <c r="AU370" s="76">
        <f t="shared" si="176"/>
        <v>0</v>
      </c>
      <c r="AV370" s="76">
        <f t="shared" si="176"/>
        <v>0</v>
      </c>
      <c r="AW370" s="76">
        <f t="shared" si="181"/>
        <v>0</v>
      </c>
      <c r="AX370" s="76">
        <f t="shared" si="181"/>
        <v>0</v>
      </c>
      <c r="AY370" s="76">
        <f t="shared" si="181"/>
        <v>0</v>
      </c>
      <c r="AZ370" s="76">
        <f t="shared" si="181"/>
        <v>0</v>
      </c>
      <c r="BA370" s="76">
        <f t="shared" si="181"/>
        <v>0</v>
      </c>
      <c r="BB370" s="76">
        <f t="shared" si="181"/>
        <v>2.1247035318334606E-2</v>
      </c>
    </row>
    <row r="371" spans="1:54">
      <c r="A371" s="102">
        <f t="shared" si="163"/>
        <v>43150</v>
      </c>
      <c r="B371" s="106">
        <f t="shared" si="180"/>
        <v>5.5328540386292708</v>
      </c>
      <c r="C371" s="76">
        <f t="shared" si="177"/>
        <v>0</v>
      </c>
      <c r="D371" s="76">
        <f t="shared" si="177"/>
        <v>0</v>
      </c>
      <c r="E371" s="76">
        <f t="shared" si="177"/>
        <v>0</v>
      </c>
      <c r="F371" s="76">
        <f t="shared" si="177"/>
        <v>0</v>
      </c>
      <c r="G371" s="76">
        <f t="shared" si="177"/>
        <v>0</v>
      </c>
      <c r="H371" s="76">
        <f t="shared" si="177"/>
        <v>3.6011924268363742E-2</v>
      </c>
      <c r="I371" s="76">
        <f t="shared" si="177"/>
        <v>0</v>
      </c>
      <c r="J371" s="76">
        <f t="shared" si="177"/>
        <v>0.72023848536727475</v>
      </c>
      <c r="K371" s="76">
        <f t="shared" si="177"/>
        <v>5.401788640254561E-4</v>
      </c>
      <c r="L371" s="76">
        <f t="shared" si="177"/>
        <v>0</v>
      </c>
      <c r="M371" s="76">
        <f t="shared" si="177"/>
        <v>2.3929923676327704E-2</v>
      </c>
      <c r="N371" s="76">
        <f t="shared" si="177"/>
        <v>1.8005962134181871E-2</v>
      </c>
      <c r="O371" s="76">
        <f t="shared" si="155"/>
        <v>1.2133617683487357</v>
      </c>
      <c r="P371" s="76">
        <f t="shared" si="155"/>
        <v>0.91926438682376521</v>
      </c>
      <c r="Q371" s="76">
        <f t="shared" si="178"/>
        <v>0</v>
      </c>
      <c r="R371" s="76">
        <f t="shared" si="178"/>
        <v>7.2023848536727489E-3</v>
      </c>
      <c r="S371" s="76">
        <f t="shared" si="178"/>
        <v>9.0029810670909344E-2</v>
      </c>
      <c r="T371" s="76">
        <f t="shared" si="178"/>
        <v>1.1703875387218217E-2</v>
      </c>
      <c r="U371" s="76">
        <f t="shared" si="178"/>
        <v>0</v>
      </c>
      <c r="V371" s="76">
        <f t="shared" si="178"/>
        <v>8.3367604681262059E-2</v>
      </c>
      <c r="W371" s="76">
        <f t="shared" si="178"/>
        <v>5.5818482615963796E-2</v>
      </c>
      <c r="X371" s="76">
        <f t="shared" si="178"/>
        <v>0</v>
      </c>
      <c r="Y371" s="76">
        <f t="shared" si="178"/>
        <v>0.11253726333863669</v>
      </c>
      <c r="Z371" s="76">
        <f t="shared" si="178"/>
        <v>0</v>
      </c>
      <c r="AA371" s="76">
        <f t="shared" si="179"/>
        <v>0.14404769707345497</v>
      </c>
      <c r="AB371" s="76">
        <f t="shared" si="179"/>
        <v>0</v>
      </c>
      <c r="AC371" s="76">
        <f t="shared" si="179"/>
        <v>0.14044650464661859</v>
      </c>
      <c r="AD371" s="76">
        <f t="shared" si="179"/>
        <v>0</v>
      </c>
      <c r="AE371" s="76">
        <f t="shared" si="179"/>
        <v>1.8005962134181871E-2</v>
      </c>
      <c r="AF371" s="76">
        <f t="shared" si="179"/>
        <v>0</v>
      </c>
      <c r="AG371" s="76">
        <f t="shared" si="179"/>
        <v>0</v>
      </c>
      <c r="AH371" s="76">
        <f t="shared" si="179"/>
        <v>0</v>
      </c>
      <c r="AI371" s="76">
        <f t="shared" si="179"/>
        <v>8.4628022030654778E-3</v>
      </c>
      <c r="AJ371" s="698">
        <f t="shared" si="176"/>
        <v>0</v>
      </c>
      <c r="AK371" s="76">
        <f t="shared" si="176"/>
        <v>1.800596213418187</v>
      </c>
      <c r="AL371" s="76">
        <f t="shared" si="176"/>
        <v>0</v>
      </c>
      <c r="AM371" s="76">
        <f t="shared" si="176"/>
        <v>0</v>
      </c>
      <c r="AN371" s="76">
        <f t="shared" si="176"/>
        <v>0.10803577280509122</v>
      </c>
      <c r="AO371" s="76">
        <f t="shared" si="176"/>
        <v>0</v>
      </c>
      <c r="AP371" s="76">
        <f t="shared" si="176"/>
        <v>0</v>
      </c>
      <c r="AQ371" s="698">
        <f t="shared" si="176"/>
        <v>0</v>
      </c>
      <c r="AR371" s="76">
        <f t="shared" si="176"/>
        <v>0</v>
      </c>
      <c r="AS371" s="76">
        <f t="shared" si="176"/>
        <v>0</v>
      </c>
      <c r="AT371" s="76">
        <f t="shared" si="176"/>
        <v>0</v>
      </c>
      <c r="AU371" s="76">
        <f t="shared" si="176"/>
        <v>0</v>
      </c>
      <c r="AV371" s="76">
        <f t="shared" si="176"/>
        <v>0</v>
      </c>
      <c r="AW371" s="76">
        <f t="shared" si="181"/>
        <v>0</v>
      </c>
      <c r="AX371" s="76">
        <f t="shared" si="181"/>
        <v>0</v>
      </c>
      <c r="AY371" s="76">
        <f t="shared" si="181"/>
        <v>0</v>
      </c>
      <c r="AZ371" s="76">
        <f t="shared" si="181"/>
        <v>0</v>
      </c>
      <c r="BA371" s="76">
        <f t="shared" si="181"/>
        <v>0</v>
      </c>
      <c r="BB371" s="76">
        <f t="shared" si="181"/>
        <v>2.1247035318334606E-2</v>
      </c>
    </row>
    <row r="372" spans="1:54">
      <c r="A372" s="102">
        <f t="shared" si="163"/>
        <v>43151</v>
      </c>
      <c r="B372" s="106">
        <f t="shared" si="180"/>
        <v>5.5328540386292708</v>
      </c>
      <c r="C372" s="76">
        <f t="shared" si="177"/>
        <v>0</v>
      </c>
      <c r="D372" s="76">
        <f t="shared" si="177"/>
        <v>0</v>
      </c>
      <c r="E372" s="76">
        <f t="shared" si="177"/>
        <v>0</v>
      </c>
      <c r="F372" s="76">
        <f t="shared" si="177"/>
        <v>0</v>
      </c>
      <c r="G372" s="76">
        <f t="shared" si="177"/>
        <v>0</v>
      </c>
      <c r="H372" s="76">
        <f t="shared" si="177"/>
        <v>3.6011924268363742E-2</v>
      </c>
      <c r="I372" s="76">
        <f t="shared" si="177"/>
        <v>0</v>
      </c>
      <c r="J372" s="76">
        <f t="shared" si="177"/>
        <v>0.72023848536727475</v>
      </c>
      <c r="K372" s="76">
        <f t="shared" si="177"/>
        <v>5.401788640254561E-4</v>
      </c>
      <c r="L372" s="76">
        <f t="shared" si="177"/>
        <v>0</v>
      </c>
      <c r="M372" s="76">
        <f t="shared" si="177"/>
        <v>2.3929923676327704E-2</v>
      </c>
      <c r="N372" s="76">
        <f t="shared" si="177"/>
        <v>1.8005962134181871E-2</v>
      </c>
      <c r="O372" s="76">
        <f t="shared" ref="O372:P435" si="182">O$24/1.98347/30</f>
        <v>1.2133617683487357</v>
      </c>
      <c r="P372" s="76">
        <f t="shared" si="182"/>
        <v>0.91926438682376521</v>
      </c>
      <c r="Q372" s="76">
        <f t="shared" si="178"/>
        <v>0</v>
      </c>
      <c r="R372" s="76">
        <f t="shared" si="178"/>
        <v>7.2023848536727489E-3</v>
      </c>
      <c r="S372" s="76">
        <f t="shared" si="178"/>
        <v>9.0029810670909344E-2</v>
      </c>
      <c r="T372" s="76">
        <f t="shared" si="178"/>
        <v>1.1703875387218217E-2</v>
      </c>
      <c r="U372" s="76">
        <f t="shared" si="178"/>
        <v>0</v>
      </c>
      <c r="V372" s="76">
        <f t="shared" si="178"/>
        <v>8.3367604681262059E-2</v>
      </c>
      <c r="W372" s="76">
        <f t="shared" si="178"/>
        <v>5.5818482615963796E-2</v>
      </c>
      <c r="X372" s="76">
        <f t="shared" si="178"/>
        <v>0</v>
      </c>
      <c r="Y372" s="76">
        <f t="shared" si="178"/>
        <v>0.11253726333863669</v>
      </c>
      <c r="Z372" s="76">
        <f t="shared" si="178"/>
        <v>0</v>
      </c>
      <c r="AA372" s="76">
        <f t="shared" si="179"/>
        <v>0.14404769707345497</v>
      </c>
      <c r="AB372" s="76">
        <f t="shared" si="179"/>
        <v>0</v>
      </c>
      <c r="AC372" s="76">
        <f t="shared" si="179"/>
        <v>0.14044650464661859</v>
      </c>
      <c r="AD372" s="76">
        <f t="shared" si="179"/>
        <v>0</v>
      </c>
      <c r="AE372" s="76">
        <f t="shared" si="179"/>
        <v>1.8005962134181871E-2</v>
      </c>
      <c r="AF372" s="76">
        <f t="shared" si="179"/>
        <v>0</v>
      </c>
      <c r="AG372" s="76">
        <f t="shared" si="179"/>
        <v>0</v>
      </c>
      <c r="AH372" s="76">
        <f t="shared" si="179"/>
        <v>0</v>
      </c>
      <c r="AI372" s="76">
        <f t="shared" si="179"/>
        <v>8.4628022030654778E-3</v>
      </c>
      <c r="AJ372" s="698">
        <f t="shared" si="176"/>
        <v>0</v>
      </c>
      <c r="AK372" s="76">
        <f t="shared" si="176"/>
        <v>1.800596213418187</v>
      </c>
      <c r="AL372" s="76">
        <f t="shared" si="176"/>
        <v>0</v>
      </c>
      <c r="AM372" s="76">
        <f t="shared" si="176"/>
        <v>0</v>
      </c>
      <c r="AN372" s="76">
        <f t="shared" si="176"/>
        <v>0.10803577280509122</v>
      </c>
      <c r="AO372" s="76">
        <f t="shared" si="176"/>
        <v>0</v>
      </c>
      <c r="AP372" s="76">
        <f t="shared" si="176"/>
        <v>0</v>
      </c>
      <c r="AQ372" s="698">
        <f t="shared" si="176"/>
        <v>0</v>
      </c>
      <c r="AR372" s="76">
        <f t="shared" si="176"/>
        <v>0</v>
      </c>
      <c r="AS372" s="76">
        <f t="shared" si="176"/>
        <v>0</v>
      </c>
      <c r="AT372" s="76">
        <f t="shared" si="176"/>
        <v>0</v>
      </c>
      <c r="AU372" s="76">
        <f t="shared" si="176"/>
        <v>0</v>
      </c>
      <c r="AV372" s="76">
        <f t="shared" si="176"/>
        <v>0</v>
      </c>
      <c r="AW372" s="76">
        <f t="shared" si="181"/>
        <v>0</v>
      </c>
      <c r="AX372" s="76">
        <f t="shared" si="181"/>
        <v>0</v>
      </c>
      <c r="AY372" s="76">
        <f t="shared" si="181"/>
        <v>0</v>
      </c>
      <c r="AZ372" s="76">
        <f t="shared" si="181"/>
        <v>0</v>
      </c>
      <c r="BA372" s="76">
        <f t="shared" si="181"/>
        <v>0</v>
      </c>
      <c r="BB372" s="76">
        <f t="shared" si="181"/>
        <v>2.1247035318334606E-2</v>
      </c>
    </row>
    <row r="373" spans="1:54">
      <c r="A373" s="102">
        <f t="shared" si="163"/>
        <v>43152</v>
      </c>
      <c r="B373" s="106">
        <f t="shared" si="180"/>
        <v>5.5328540386292708</v>
      </c>
      <c r="C373" s="76">
        <f t="shared" ref="C373:N380" si="183">C$34/1.98347/28</f>
        <v>0</v>
      </c>
      <c r="D373" s="76">
        <f t="shared" si="183"/>
        <v>0</v>
      </c>
      <c r="E373" s="76">
        <f t="shared" si="183"/>
        <v>0</v>
      </c>
      <c r="F373" s="76">
        <f t="shared" si="183"/>
        <v>0</v>
      </c>
      <c r="G373" s="76">
        <f t="shared" si="183"/>
        <v>0</v>
      </c>
      <c r="H373" s="76">
        <f t="shared" si="183"/>
        <v>3.6011924268363742E-2</v>
      </c>
      <c r="I373" s="76">
        <f t="shared" si="183"/>
        <v>0</v>
      </c>
      <c r="J373" s="76">
        <f t="shared" si="183"/>
        <v>0.72023848536727475</v>
      </c>
      <c r="K373" s="76">
        <f t="shared" si="183"/>
        <v>5.401788640254561E-4</v>
      </c>
      <c r="L373" s="76">
        <f t="shared" si="183"/>
        <v>0</v>
      </c>
      <c r="M373" s="76">
        <f t="shared" si="183"/>
        <v>2.3929923676327704E-2</v>
      </c>
      <c r="N373" s="76">
        <f t="shared" si="183"/>
        <v>1.8005962134181871E-2</v>
      </c>
      <c r="O373" s="76">
        <f t="shared" si="182"/>
        <v>1.2133617683487357</v>
      </c>
      <c r="P373" s="76">
        <f t="shared" si="182"/>
        <v>0.91926438682376521</v>
      </c>
      <c r="Q373" s="76">
        <f t="shared" si="178"/>
        <v>0</v>
      </c>
      <c r="R373" s="76">
        <f t="shared" si="178"/>
        <v>7.2023848536727489E-3</v>
      </c>
      <c r="S373" s="76">
        <f t="shared" si="178"/>
        <v>9.0029810670909344E-2</v>
      </c>
      <c r="T373" s="76">
        <f t="shared" si="178"/>
        <v>1.1703875387218217E-2</v>
      </c>
      <c r="U373" s="76">
        <f t="shared" si="178"/>
        <v>0</v>
      </c>
      <c r="V373" s="76">
        <f t="shared" si="178"/>
        <v>8.3367604681262059E-2</v>
      </c>
      <c r="W373" s="76">
        <f t="shared" si="178"/>
        <v>5.5818482615963796E-2</v>
      </c>
      <c r="X373" s="76">
        <f t="shared" si="178"/>
        <v>0</v>
      </c>
      <c r="Y373" s="76">
        <f t="shared" si="178"/>
        <v>0.11253726333863669</v>
      </c>
      <c r="Z373" s="76">
        <f t="shared" si="178"/>
        <v>0</v>
      </c>
      <c r="AA373" s="76">
        <f t="shared" si="179"/>
        <v>0.14404769707345497</v>
      </c>
      <c r="AB373" s="76">
        <f t="shared" si="179"/>
        <v>0</v>
      </c>
      <c r="AC373" s="76">
        <f t="shared" si="179"/>
        <v>0.14044650464661859</v>
      </c>
      <c r="AD373" s="76">
        <f t="shared" si="179"/>
        <v>0</v>
      </c>
      <c r="AE373" s="76">
        <f t="shared" si="179"/>
        <v>1.8005962134181871E-2</v>
      </c>
      <c r="AF373" s="76">
        <f t="shared" si="179"/>
        <v>0</v>
      </c>
      <c r="AG373" s="76">
        <f t="shared" si="179"/>
        <v>0</v>
      </c>
      <c r="AH373" s="76">
        <f t="shared" si="179"/>
        <v>0</v>
      </c>
      <c r="AI373" s="76">
        <f t="shared" si="179"/>
        <v>8.4628022030654778E-3</v>
      </c>
      <c r="AJ373" s="698">
        <f t="shared" si="176"/>
        <v>0</v>
      </c>
      <c r="AK373" s="76">
        <f t="shared" si="176"/>
        <v>1.800596213418187</v>
      </c>
      <c r="AL373" s="76">
        <f t="shared" si="176"/>
        <v>0</v>
      </c>
      <c r="AM373" s="76">
        <f t="shared" si="176"/>
        <v>0</v>
      </c>
      <c r="AN373" s="76">
        <f t="shared" si="176"/>
        <v>0.10803577280509122</v>
      </c>
      <c r="AO373" s="76">
        <f t="shared" si="176"/>
        <v>0</v>
      </c>
      <c r="AP373" s="76">
        <f t="shared" si="176"/>
        <v>0</v>
      </c>
      <c r="AQ373" s="698">
        <f t="shared" si="176"/>
        <v>0</v>
      </c>
      <c r="AR373" s="76">
        <f t="shared" si="176"/>
        <v>0</v>
      </c>
      <c r="AS373" s="76">
        <f t="shared" si="176"/>
        <v>0</v>
      </c>
      <c r="AT373" s="76">
        <f t="shared" si="176"/>
        <v>0</v>
      </c>
      <c r="AU373" s="76">
        <f t="shared" si="176"/>
        <v>0</v>
      </c>
      <c r="AV373" s="76">
        <f t="shared" si="176"/>
        <v>0</v>
      </c>
      <c r="AW373" s="76">
        <f t="shared" si="181"/>
        <v>0</v>
      </c>
      <c r="AX373" s="76">
        <f t="shared" si="181"/>
        <v>0</v>
      </c>
      <c r="AY373" s="76">
        <f t="shared" si="181"/>
        <v>0</v>
      </c>
      <c r="AZ373" s="76">
        <f t="shared" si="181"/>
        <v>0</v>
      </c>
      <c r="BA373" s="76">
        <f t="shared" si="181"/>
        <v>0</v>
      </c>
      <c r="BB373" s="76">
        <f t="shared" si="181"/>
        <v>2.1247035318334606E-2</v>
      </c>
    </row>
    <row r="374" spans="1:54">
      <c r="A374" s="102">
        <f t="shared" si="163"/>
        <v>43153</v>
      </c>
      <c r="B374" s="106">
        <f t="shared" si="180"/>
        <v>5.5328540386292708</v>
      </c>
      <c r="C374" s="76">
        <f t="shared" si="183"/>
        <v>0</v>
      </c>
      <c r="D374" s="76">
        <f t="shared" si="183"/>
        <v>0</v>
      </c>
      <c r="E374" s="76">
        <f t="shared" si="183"/>
        <v>0</v>
      </c>
      <c r="F374" s="76">
        <f t="shared" si="183"/>
        <v>0</v>
      </c>
      <c r="G374" s="76">
        <f t="shared" si="183"/>
        <v>0</v>
      </c>
      <c r="H374" s="76">
        <f t="shared" si="183"/>
        <v>3.6011924268363742E-2</v>
      </c>
      <c r="I374" s="76">
        <f t="shared" si="183"/>
        <v>0</v>
      </c>
      <c r="J374" s="76">
        <f t="shared" si="183"/>
        <v>0.72023848536727475</v>
      </c>
      <c r="K374" s="76">
        <f t="shared" si="183"/>
        <v>5.401788640254561E-4</v>
      </c>
      <c r="L374" s="76">
        <f t="shared" si="183"/>
        <v>0</v>
      </c>
      <c r="M374" s="76">
        <f t="shared" si="183"/>
        <v>2.3929923676327704E-2</v>
      </c>
      <c r="N374" s="76">
        <f t="shared" si="183"/>
        <v>1.8005962134181871E-2</v>
      </c>
      <c r="O374" s="76">
        <f t="shared" si="182"/>
        <v>1.2133617683487357</v>
      </c>
      <c r="P374" s="76">
        <f t="shared" si="182"/>
        <v>0.91926438682376521</v>
      </c>
      <c r="Q374" s="76">
        <f t="shared" ref="Q374:Z380" si="184">Q$34/1.98347/28</f>
        <v>0</v>
      </c>
      <c r="R374" s="76">
        <f t="shared" si="184"/>
        <v>7.2023848536727489E-3</v>
      </c>
      <c r="S374" s="76">
        <f t="shared" si="184"/>
        <v>9.0029810670909344E-2</v>
      </c>
      <c r="T374" s="76">
        <f t="shared" si="184"/>
        <v>1.1703875387218217E-2</v>
      </c>
      <c r="U374" s="76">
        <f t="shared" si="184"/>
        <v>0</v>
      </c>
      <c r="V374" s="76">
        <f t="shared" si="184"/>
        <v>8.3367604681262059E-2</v>
      </c>
      <c r="W374" s="76">
        <f t="shared" si="184"/>
        <v>5.5818482615963796E-2</v>
      </c>
      <c r="X374" s="76">
        <f t="shared" si="184"/>
        <v>0</v>
      </c>
      <c r="Y374" s="76">
        <f t="shared" si="184"/>
        <v>0.11253726333863669</v>
      </c>
      <c r="Z374" s="76">
        <f t="shared" si="184"/>
        <v>0</v>
      </c>
      <c r="AA374" s="76">
        <f t="shared" ref="AA374:AI380" si="185">AA$34/1.98347/28</f>
        <v>0.14404769707345497</v>
      </c>
      <c r="AB374" s="76">
        <f t="shared" si="185"/>
        <v>0</v>
      </c>
      <c r="AC374" s="76">
        <f t="shared" si="185"/>
        <v>0.14044650464661859</v>
      </c>
      <c r="AD374" s="76">
        <f t="shared" si="185"/>
        <v>0</v>
      </c>
      <c r="AE374" s="76">
        <f t="shared" si="185"/>
        <v>1.8005962134181871E-2</v>
      </c>
      <c r="AF374" s="76">
        <f t="shared" si="185"/>
        <v>0</v>
      </c>
      <c r="AG374" s="76">
        <f t="shared" si="185"/>
        <v>0</v>
      </c>
      <c r="AH374" s="76">
        <f t="shared" si="185"/>
        <v>0</v>
      </c>
      <c r="AI374" s="76">
        <f t="shared" si="185"/>
        <v>8.4628022030654778E-3</v>
      </c>
      <c r="AJ374" s="698">
        <f t="shared" si="176"/>
        <v>0</v>
      </c>
      <c r="AK374" s="76">
        <f t="shared" si="176"/>
        <v>1.800596213418187</v>
      </c>
      <c r="AL374" s="76">
        <f t="shared" si="176"/>
        <v>0</v>
      </c>
      <c r="AM374" s="76">
        <f t="shared" si="176"/>
        <v>0</v>
      </c>
      <c r="AN374" s="76">
        <f t="shared" si="176"/>
        <v>0.10803577280509122</v>
      </c>
      <c r="AO374" s="76">
        <f t="shared" si="176"/>
        <v>0</v>
      </c>
      <c r="AP374" s="76">
        <f t="shared" si="176"/>
        <v>0</v>
      </c>
      <c r="AQ374" s="698">
        <f t="shared" si="176"/>
        <v>0</v>
      </c>
      <c r="AR374" s="76">
        <f t="shared" si="176"/>
        <v>0</v>
      </c>
      <c r="AS374" s="76">
        <f t="shared" si="176"/>
        <v>0</v>
      </c>
      <c r="AT374" s="76">
        <f t="shared" si="176"/>
        <v>0</v>
      </c>
      <c r="AU374" s="76">
        <f t="shared" si="176"/>
        <v>0</v>
      </c>
      <c r="AV374" s="76">
        <f t="shared" si="176"/>
        <v>0</v>
      </c>
      <c r="AW374" s="76">
        <f t="shared" si="181"/>
        <v>0</v>
      </c>
      <c r="AX374" s="76">
        <f t="shared" si="181"/>
        <v>0</v>
      </c>
      <c r="AY374" s="76">
        <f t="shared" si="181"/>
        <v>0</v>
      </c>
      <c r="AZ374" s="76">
        <f t="shared" si="181"/>
        <v>0</v>
      </c>
      <c r="BA374" s="76">
        <f t="shared" si="181"/>
        <v>0</v>
      </c>
      <c r="BB374" s="76">
        <f t="shared" si="181"/>
        <v>2.1247035318334606E-2</v>
      </c>
    </row>
    <row r="375" spans="1:54">
      <c r="A375" s="102">
        <f t="shared" si="163"/>
        <v>43154</v>
      </c>
      <c r="B375" s="106">
        <f t="shared" si="180"/>
        <v>5.5328540386292708</v>
      </c>
      <c r="C375" s="76">
        <f t="shared" si="183"/>
        <v>0</v>
      </c>
      <c r="D375" s="76">
        <f t="shared" si="183"/>
        <v>0</v>
      </c>
      <c r="E375" s="76">
        <f t="shared" si="183"/>
        <v>0</v>
      </c>
      <c r="F375" s="76">
        <f t="shared" si="183"/>
        <v>0</v>
      </c>
      <c r="G375" s="76">
        <f t="shared" si="183"/>
        <v>0</v>
      </c>
      <c r="H375" s="76">
        <f t="shared" si="183"/>
        <v>3.6011924268363742E-2</v>
      </c>
      <c r="I375" s="76">
        <f t="shared" si="183"/>
        <v>0</v>
      </c>
      <c r="J375" s="76">
        <f t="shared" si="183"/>
        <v>0.72023848536727475</v>
      </c>
      <c r="K375" s="76">
        <f t="shared" si="183"/>
        <v>5.401788640254561E-4</v>
      </c>
      <c r="L375" s="76">
        <f t="shared" si="183"/>
        <v>0</v>
      </c>
      <c r="M375" s="76">
        <f t="shared" si="183"/>
        <v>2.3929923676327704E-2</v>
      </c>
      <c r="N375" s="76">
        <f t="shared" si="183"/>
        <v>1.8005962134181871E-2</v>
      </c>
      <c r="O375" s="76">
        <f t="shared" si="182"/>
        <v>1.2133617683487357</v>
      </c>
      <c r="P375" s="76">
        <f t="shared" si="182"/>
        <v>0.91926438682376521</v>
      </c>
      <c r="Q375" s="76">
        <f t="shared" si="184"/>
        <v>0</v>
      </c>
      <c r="R375" s="76">
        <f t="shared" si="184"/>
        <v>7.2023848536727489E-3</v>
      </c>
      <c r="S375" s="76">
        <f t="shared" si="184"/>
        <v>9.0029810670909344E-2</v>
      </c>
      <c r="T375" s="76">
        <f t="shared" si="184"/>
        <v>1.1703875387218217E-2</v>
      </c>
      <c r="U375" s="76">
        <f t="shared" si="184"/>
        <v>0</v>
      </c>
      <c r="V375" s="76">
        <f t="shared" si="184"/>
        <v>8.3367604681262059E-2</v>
      </c>
      <c r="W375" s="76">
        <f t="shared" si="184"/>
        <v>5.5818482615963796E-2</v>
      </c>
      <c r="X375" s="76">
        <f t="shared" si="184"/>
        <v>0</v>
      </c>
      <c r="Y375" s="76">
        <f t="shared" si="184"/>
        <v>0.11253726333863669</v>
      </c>
      <c r="Z375" s="76">
        <f t="shared" si="184"/>
        <v>0</v>
      </c>
      <c r="AA375" s="76">
        <f t="shared" si="185"/>
        <v>0.14404769707345497</v>
      </c>
      <c r="AB375" s="76">
        <f t="shared" si="185"/>
        <v>0</v>
      </c>
      <c r="AC375" s="76">
        <f t="shared" si="185"/>
        <v>0.14044650464661859</v>
      </c>
      <c r="AD375" s="76">
        <f t="shared" si="185"/>
        <v>0</v>
      </c>
      <c r="AE375" s="76">
        <f t="shared" si="185"/>
        <v>1.8005962134181871E-2</v>
      </c>
      <c r="AF375" s="76">
        <f t="shared" si="185"/>
        <v>0</v>
      </c>
      <c r="AG375" s="76">
        <f t="shared" si="185"/>
        <v>0</v>
      </c>
      <c r="AH375" s="76">
        <f t="shared" si="185"/>
        <v>0</v>
      </c>
      <c r="AI375" s="76">
        <f t="shared" si="185"/>
        <v>8.4628022030654778E-3</v>
      </c>
      <c r="AJ375" s="698">
        <f t="shared" si="176"/>
        <v>0</v>
      </c>
      <c r="AK375" s="76">
        <f t="shared" si="176"/>
        <v>1.800596213418187</v>
      </c>
      <c r="AL375" s="76">
        <f t="shared" si="176"/>
        <v>0</v>
      </c>
      <c r="AM375" s="76">
        <f t="shared" si="176"/>
        <v>0</v>
      </c>
      <c r="AN375" s="76">
        <f t="shared" si="176"/>
        <v>0.10803577280509122</v>
      </c>
      <c r="AO375" s="76">
        <f t="shared" si="176"/>
        <v>0</v>
      </c>
      <c r="AP375" s="76">
        <f t="shared" si="176"/>
        <v>0</v>
      </c>
      <c r="AQ375" s="698">
        <f t="shared" si="176"/>
        <v>0</v>
      </c>
      <c r="AR375" s="76">
        <f t="shared" si="176"/>
        <v>0</v>
      </c>
      <c r="AS375" s="76">
        <f t="shared" si="176"/>
        <v>0</v>
      </c>
      <c r="AT375" s="76">
        <f t="shared" si="176"/>
        <v>0</v>
      </c>
      <c r="AU375" s="76">
        <f t="shared" si="176"/>
        <v>0</v>
      </c>
      <c r="AV375" s="76">
        <f t="shared" si="176"/>
        <v>0</v>
      </c>
      <c r="AW375" s="76">
        <f t="shared" si="181"/>
        <v>0</v>
      </c>
      <c r="AX375" s="76">
        <f t="shared" si="181"/>
        <v>0</v>
      </c>
      <c r="AY375" s="76">
        <f t="shared" si="181"/>
        <v>0</v>
      </c>
      <c r="AZ375" s="76">
        <f t="shared" si="181"/>
        <v>0</v>
      </c>
      <c r="BA375" s="76">
        <f t="shared" si="181"/>
        <v>0</v>
      </c>
      <c r="BB375" s="76">
        <f t="shared" si="181"/>
        <v>2.1247035318334606E-2</v>
      </c>
    </row>
    <row r="376" spans="1:54">
      <c r="A376" s="102">
        <f t="shared" si="163"/>
        <v>43155</v>
      </c>
      <c r="B376" s="106">
        <f t="shared" si="180"/>
        <v>5.5328540386292708</v>
      </c>
      <c r="C376" s="76">
        <f t="shared" si="183"/>
        <v>0</v>
      </c>
      <c r="D376" s="76">
        <f t="shared" si="183"/>
        <v>0</v>
      </c>
      <c r="E376" s="76">
        <f t="shared" si="183"/>
        <v>0</v>
      </c>
      <c r="F376" s="76">
        <f t="shared" si="183"/>
        <v>0</v>
      </c>
      <c r="G376" s="76">
        <f t="shared" si="183"/>
        <v>0</v>
      </c>
      <c r="H376" s="76">
        <f t="shared" si="183"/>
        <v>3.6011924268363742E-2</v>
      </c>
      <c r="I376" s="76">
        <f t="shared" si="183"/>
        <v>0</v>
      </c>
      <c r="J376" s="76">
        <f t="shared" si="183"/>
        <v>0.72023848536727475</v>
      </c>
      <c r="K376" s="76">
        <f t="shared" si="183"/>
        <v>5.401788640254561E-4</v>
      </c>
      <c r="L376" s="76">
        <f t="shared" si="183"/>
        <v>0</v>
      </c>
      <c r="M376" s="76">
        <f t="shared" si="183"/>
        <v>2.3929923676327704E-2</v>
      </c>
      <c r="N376" s="76">
        <f t="shared" si="183"/>
        <v>1.8005962134181871E-2</v>
      </c>
      <c r="O376" s="76">
        <f t="shared" si="182"/>
        <v>1.2133617683487357</v>
      </c>
      <c r="P376" s="76">
        <f t="shared" si="182"/>
        <v>0.91926438682376521</v>
      </c>
      <c r="Q376" s="76">
        <f t="shared" si="184"/>
        <v>0</v>
      </c>
      <c r="R376" s="76">
        <f t="shared" si="184"/>
        <v>7.2023848536727489E-3</v>
      </c>
      <c r="S376" s="76">
        <f t="shared" si="184"/>
        <v>9.0029810670909344E-2</v>
      </c>
      <c r="T376" s="76">
        <f t="shared" si="184"/>
        <v>1.1703875387218217E-2</v>
      </c>
      <c r="U376" s="76">
        <f t="shared" si="184"/>
        <v>0</v>
      </c>
      <c r="V376" s="76">
        <f t="shared" si="184"/>
        <v>8.3367604681262059E-2</v>
      </c>
      <c r="W376" s="76">
        <f t="shared" si="184"/>
        <v>5.5818482615963796E-2</v>
      </c>
      <c r="X376" s="76">
        <f t="shared" si="184"/>
        <v>0</v>
      </c>
      <c r="Y376" s="76">
        <f t="shared" si="184"/>
        <v>0.11253726333863669</v>
      </c>
      <c r="Z376" s="76">
        <f t="shared" si="184"/>
        <v>0</v>
      </c>
      <c r="AA376" s="76">
        <f t="shared" si="185"/>
        <v>0.14404769707345497</v>
      </c>
      <c r="AB376" s="76">
        <f t="shared" si="185"/>
        <v>0</v>
      </c>
      <c r="AC376" s="76">
        <f t="shared" si="185"/>
        <v>0.14044650464661859</v>
      </c>
      <c r="AD376" s="76">
        <f t="shared" si="185"/>
        <v>0</v>
      </c>
      <c r="AE376" s="76">
        <f t="shared" si="185"/>
        <v>1.8005962134181871E-2</v>
      </c>
      <c r="AF376" s="76">
        <f t="shared" si="185"/>
        <v>0</v>
      </c>
      <c r="AG376" s="76">
        <f t="shared" si="185"/>
        <v>0</v>
      </c>
      <c r="AH376" s="76">
        <f t="shared" si="185"/>
        <v>0</v>
      </c>
      <c r="AI376" s="76">
        <f t="shared" si="185"/>
        <v>8.4628022030654778E-3</v>
      </c>
      <c r="AJ376" s="698">
        <f t="shared" si="176"/>
        <v>0</v>
      </c>
      <c r="AK376" s="76">
        <f t="shared" si="176"/>
        <v>1.800596213418187</v>
      </c>
      <c r="AL376" s="76">
        <f t="shared" si="176"/>
        <v>0</v>
      </c>
      <c r="AM376" s="76">
        <f t="shared" si="176"/>
        <v>0</v>
      </c>
      <c r="AN376" s="76">
        <f t="shared" si="176"/>
        <v>0.10803577280509122</v>
      </c>
      <c r="AO376" s="76">
        <f t="shared" si="176"/>
        <v>0</v>
      </c>
      <c r="AP376" s="76">
        <f t="shared" si="176"/>
        <v>0</v>
      </c>
      <c r="AQ376" s="698">
        <f t="shared" si="176"/>
        <v>0</v>
      </c>
      <c r="AR376" s="76">
        <f t="shared" si="176"/>
        <v>0</v>
      </c>
      <c r="AS376" s="76">
        <f t="shared" si="176"/>
        <v>0</v>
      </c>
      <c r="AT376" s="76">
        <f t="shared" si="176"/>
        <v>0</v>
      </c>
      <c r="AU376" s="76">
        <f t="shared" si="176"/>
        <v>0</v>
      </c>
      <c r="AV376" s="76">
        <f t="shared" si="176"/>
        <v>0</v>
      </c>
      <c r="AW376" s="76">
        <f t="shared" si="181"/>
        <v>0</v>
      </c>
      <c r="AX376" s="76">
        <f t="shared" si="181"/>
        <v>0</v>
      </c>
      <c r="AY376" s="76">
        <f t="shared" si="181"/>
        <v>0</v>
      </c>
      <c r="AZ376" s="76">
        <f t="shared" si="181"/>
        <v>0</v>
      </c>
      <c r="BA376" s="76">
        <f t="shared" si="181"/>
        <v>0</v>
      </c>
      <c r="BB376" s="76">
        <f t="shared" si="181"/>
        <v>2.1247035318334606E-2</v>
      </c>
    </row>
    <row r="377" spans="1:54">
      <c r="A377" s="102">
        <f t="shared" si="163"/>
        <v>43156</v>
      </c>
      <c r="B377" s="106">
        <f t="shared" si="180"/>
        <v>5.5328540386292708</v>
      </c>
      <c r="C377" s="76">
        <f t="shared" si="183"/>
        <v>0</v>
      </c>
      <c r="D377" s="76">
        <f t="shared" si="183"/>
        <v>0</v>
      </c>
      <c r="E377" s="76">
        <f t="shared" si="183"/>
        <v>0</v>
      </c>
      <c r="F377" s="76">
        <f t="shared" si="183"/>
        <v>0</v>
      </c>
      <c r="G377" s="76">
        <f t="shared" si="183"/>
        <v>0</v>
      </c>
      <c r="H377" s="76">
        <f t="shared" si="183"/>
        <v>3.6011924268363742E-2</v>
      </c>
      <c r="I377" s="76">
        <f t="shared" si="183"/>
        <v>0</v>
      </c>
      <c r="J377" s="76">
        <f t="shared" si="183"/>
        <v>0.72023848536727475</v>
      </c>
      <c r="K377" s="76">
        <f t="shared" si="183"/>
        <v>5.401788640254561E-4</v>
      </c>
      <c r="L377" s="76">
        <f t="shared" si="183"/>
        <v>0</v>
      </c>
      <c r="M377" s="76">
        <f t="shared" si="183"/>
        <v>2.3929923676327704E-2</v>
      </c>
      <c r="N377" s="76">
        <f t="shared" si="183"/>
        <v>1.8005962134181871E-2</v>
      </c>
      <c r="O377" s="76">
        <f t="shared" si="182"/>
        <v>1.2133617683487357</v>
      </c>
      <c r="P377" s="76">
        <f t="shared" si="182"/>
        <v>0.91926438682376521</v>
      </c>
      <c r="Q377" s="76">
        <f t="shared" si="184"/>
        <v>0</v>
      </c>
      <c r="R377" s="76">
        <f t="shared" si="184"/>
        <v>7.2023848536727489E-3</v>
      </c>
      <c r="S377" s="76">
        <f t="shared" si="184"/>
        <v>9.0029810670909344E-2</v>
      </c>
      <c r="T377" s="76">
        <f t="shared" si="184"/>
        <v>1.1703875387218217E-2</v>
      </c>
      <c r="U377" s="76">
        <f t="shared" si="184"/>
        <v>0</v>
      </c>
      <c r="V377" s="76">
        <f t="shared" si="184"/>
        <v>8.3367604681262059E-2</v>
      </c>
      <c r="W377" s="76">
        <f t="shared" si="184"/>
        <v>5.5818482615963796E-2</v>
      </c>
      <c r="X377" s="76">
        <f t="shared" si="184"/>
        <v>0</v>
      </c>
      <c r="Y377" s="76">
        <f t="shared" si="184"/>
        <v>0.11253726333863669</v>
      </c>
      <c r="Z377" s="76">
        <f t="shared" si="184"/>
        <v>0</v>
      </c>
      <c r="AA377" s="76">
        <f t="shared" si="185"/>
        <v>0.14404769707345497</v>
      </c>
      <c r="AB377" s="76">
        <f t="shared" si="185"/>
        <v>0</v>
      </c>
      <c r="AC377" s="76">
        <f t="shared" si="185"/>
        <v>0.14044650464661859</v>
      </c>
      <c r="AD377" s="76">
        <f t="shared" si="185"/>
        <v>0</v>
      </c>
      <c r="AE377" s="76">
        <f t="shared" si="185"/>
        <v>1.8005962134181871E-2</v>
      </c>
      <c r="AF377" s="76">
        <f t="shared" si="185"/>
        <v>0</v>
      </c>
      <c r="AG377" s="76">
        <f t="shared" si="185"/>
        <v>0</v>
      </c>
      <c r="AH377" s="76">
        <f t="shared" si="185"/>
        <v>0</v>
      </c>
      <c r="AI377" s="76">
        <f t="shared" si="185"/>
        <v>8.4628022030654778E-3</v>
      </c>
      <c r="AJ377" s="698">
        <f t="shared" si="176"/>
        <v>0</v>
      </c>
      <c r="AK377" s="76">
        <f t="shared" si="176"/>
        <v>1.800596213418187</v>
      </c>
      <c r="AL377" s="76">
        <f t="shared" si="176"/>
        <v>0</v>
      </c>
      <c r="AM377" s="76">
        <f t="shared" si="176"/>
        <v>0</v>
      </c>
      <c r="AN377" s="76">
        <f t="shared" si="176"/>
        <v>0.10803577280509122</v>
      </c>
      <c r="AO377" s="76">
        <f t="shared" si="176"/>
        <v>0</v>
      </c>
      <c r="AP377" s="76">
        <f t="shared" si="176"/>
        <v>0</v>
      </c>
      <c r="AQ377" s="698">
        <f t="shared" si="176"/>
        <v>0</v>
      </c>
      <c r="AR377" s="76">
        <f t="shared" si="176"/>
        <v>0</v>
      </c>
      <c r="AS377" s="76">
        <f t="shared" si="176"/>
        <v>0</v>
      </c>
      <c r="AT377" s="76">
        <f t="shared" si="176"/>
        <v>0</v>
      </c>
      <c r="AU377" s="76">
        <f t="shared" si="176"/>
        <v>0</v>
      </c>
      <c r="AV377" s="76">
        <f t="shared" si="176"/>
        <v>0</v>
      </c>
      <c r="AW377" s="76">
        <f t="shared" si="181"/>
        <v>0</v>
      </c>
      <c r="AX377" s="76">
        <f t="shared" si="181"/>
        <v>0</v>
      </c>
      <c r="AY377" s="76">
        <f t="shared" si="181"/>
        <v>0</v>
      </c>
      <c r="AZ377" s="76">
        <f t="shared" si="181"/>
        <v>0</v>
      </c>
      <c r="BA377" s="76">
        <f t="shared" si="181"/>
        <v>0</v>
      </c>
      <c r="BB377" s="76">
        <f t="shared" si="181"/>
        <v>2.1247035318334606E-2</v>
      </c>
    </row>
    <row r="378" spans="1:54">
      <c r="A378" s="102">
        <f t="shared" si="163"/>
        <v>43157</v>
      </c>
      <c r="B378" s="106">
        <f t="shared" si="180"/>
        <v>5.5328540386292708</v>
      </c>
      <c r="C378" s="76">
        <f t="shared" si="183"/>
        <v>0</v>
      </c>
      <c r="D378" s="76">
        <f t="shared" si="183"/>
        <v>0</v>
      </c>
      <c r="E378" s="76">
        <f t="shared" si="183"/>
        <v>0</v>
      </c>
      <c r="F378" s="76">
        <f t="shared" si="183"/>
        <v>0</v>
      </c>
      <c r="G378" s="76">
        <f t="shared" si="183"/>
        <v>0</v>
      </c>
      <c r="H378" s="76">
        <f t="shared" si="183"/>
        <v>3.6011924268363742E-2</v>
      </c>
      <c r="I378" s="76">
        <f t="shared" si="183"/>
        <v>0</v>
      </c>
      <c r="J378" s="76">
        <f t="shared" si="183"/>
        <v>0.72023848536727475</v>
      </c>
      <c r="K378" s="76">
        <f t="shared" si="183"/>
        <v>5.401788640254561E-4</v>
      </c>
      <c r="L378" s="76">
        <f t="shared" si="183"/>
        <v>0</v>
      </c>
      <c r="M378" s="76">
        <f t="shared" si="183"/>
        <v>2.3929923676327704E-2</v>
      </c>
      <c r="N378" s="76">
        <f t="shared" si="183"/>
        <v>1.8005962134181871E-2</v>
      </c>
      <c r="O378" s="76">
        <f t="shared" si="182"/>
        <v>1.2133617683487357</v>
      </c>
      <c r="P378" s="76">
        <f t="shared" si="182"/>
        <v>0.91926438682376521</v>
      </c>
      <c r="Q378" s="76">
        <f t="shared" si="184"/>
        <v>0</v>
      </c>
      <c r="R378" s="76">
        <f t="shared" si="184"/>
        <v>7.2023848536727489E-3</v>
      </c>
      <c r="S378" s="76">
        <f t="shared" si="184"/>
        <v>9.0029810670909344E-2</v>
      </c>
      <c r="T378" s="76">
        <f t="shared" si="184"/>
        <v>1.1703875387218217E-2</v>
      </c>
      <c r="U378" s="76">
        <f t="shared" si="184"/>
        <v>0</v>
      </c>
      <c r="V378" s="76">
        <f t="shared" si="184"/>
        <v>8.3367604681262059E-2</v>
      </c>
      <c r="W378" s="76">
        <f t="shared" si="184"/>
        <v>5.5818482615963796E-2</v>
      </c>
      <c r="X378" s="76">
        <f t="shared" si="184"/>
        <v>0</v>
      </c>
      <c r="Y378" s="76">
        <f t="shared" si="184"/>
        <v>0.11253726333863669</v>
      </c>
      <c r="Z378" s="76">
        <f t="shared" si="184"/>
        <v>0</v>
      </c>
      <c r="AA378" s="76">
        <f t="shared" si="185"/>
        <v>0.14404769707345497</v>
      </c>
      <c r="AB378" s="76">
        <f t="shared" si="185"/>
        <v>0</v>
      </c>
      <c r="AC378" s="76">
        <f t="shared" si="185"/>
        <v>0.14044650464661859</v>
      </c>
      <c r="AD378" s="76">
        <f t="shared" si="185"/>
        <v>0</v>
      </c>
      <c r="AE378" s="76">
        <f t="shared" si="185"/>
        <v>1.8005962134181871E-2</v>
      </c>
      <c r="AF378" s="76">
        <f t="shared" si="185"/>
        <v>0</v>
      </c>
      <c r="AG378" s="76">
        <f t="shared" si="185"/>
        <v>0</v>
      </c>
      <c r="AH378" s="76">
        <f t="shared" si="185"/>
        <v>0</v>
      </c>
      <c r="AI378" s="76">
        <f t="shared" si="185"/>
        <v>8.4628022030654778E-3</v>
      </c>
      <c r="AJ378" s="698">
        <f t="shared" si="176"/>
        <v>0</v>
      </c>
      <c r="AK378" s="76">
        <f t="shared" si="176"/>
        <v>1.800596213418187</v>
      </c>
      <c r="AL378" s="76">
        <f t="shared" si="176"/>
        <v>0</v>
      </c>
      <c r="AM378" s="76">
        <f t="shared" si="176"/>
        <v>0</v>
      </c>
      <c r="AN378" s="76">
        <f t="shared" si="176"/>
        <v>0.10803577280509122</v>
      </c>
      <c r="AO378" s="76">
        <f t="shared" si="176"/>
        <v>0</v>
      </c>
      <c r="AP378" s="76">
        <f t="shared" si="176"/>
        <v>0</v>
      </c>
      <c r="AQ378" s="698">
        <f t="shared" si="176"/>
        <v>0</v>
      </c>
      <c r="AR378" s="76">
        <f t="shared" si="176"/>
        <v>0</v>
      </c>
      <c r="AS378" s="76">
        <f t="shared" si="176"/>
        <v>0</v>
      </c>
      <c r="AT378" s="76">
        <f t="shared" si="176"/>
        <v>0</v>
      </c>
      <c r="AU378" s="76">
        <f t="shared" si="176"/>
        <v>0</v>
      </c>
      <c r="AV378" s="76">
        <f t="shared" si="176"/>
        <v>0</v>
      </c>
      <c r="AW378" s="76">
        <f t="shared" si="181"/>
        <v>0</v>
      </c>
      <c r="AX378" s="76">
        <f t="shared" si="181"/>
        <v>0</v>
      </c>
      <c r="AY378" s="76">
        <f t="shared" si="181"/>
        <v>0</v>
      </c>
      <c r="AZ378" s="76">
        <f t="shared" si="181"/>
        <v>0</v>
      </c>
      <c r="BA378" s="76">
        <f t="shared" si="181"/>
        <v>0</v>
      </c>
      <c r="BB378" s="76">
        <f t="shared" si="181"/>
        <v>2.1247035318334606E-2</v>
      </c>
    </row>
    <row r="379" spans="1:54">
      <c r="A379" s="102">
        <f t="shared" si="163"/>
        <v>43158</v>
      </c>
      <c r="B379" s="106">
        <f t="shared" si="180"/>
        <v>5.5328540386292708</v>
      </c>
      <c r="C379" s="76">
        <f t="shared" si="183"/>
        <v>0</v>
      </c>
      <c r="D379" s="76">
        <f t="shared" si="183"/>
        <v>0</v>
      </c>
      <c r="E379" s="76">
        <f t="shared" si="183"/>
        <v>0</v>
      </c>
      <c r="F379" s="76">
        <f t="shared" si="183"/>
        <v>0</v>
      </c>
      <c r="G379" s="76">
        <f t="shared" si="183"/>
        <v>0</v>
      </c>
      <c r="H379" s="76">
        <f t="shared" si="183"/>
        <v>3.6011924268363742E-2</v>
      </c>
      <c r="I379" s="76">
        <f t="shared" si="183"/>
        <v>0</v>
      </c>
      <c r="J379" s="76">
        <f t="shared" si="183"/>
        <v>0.72023848536727475</v>
      </c>
      <c r="K379" s="76">
        <f t="shared" si="183"/>
        <v>5.401788640254561E-4</v>
      </c>
      <c r="L379" s="76">
        <f t="shared" si="183"/>
        <v>0</v>
      </c>
      <c r="M379" s="76">
        <f t="shared" si="183"/>
        <v>2.3929923676327704E-2</v>
      </c>
      <c r="N379" s="76">
        <f t="shared" si="183"/>
        <v>1.8005962134181871E-2</v>
      </c>
      <c r="O379" s="76">
        <f t="shared" si="182"/>
        <v>1.2133617683487357</v>
      </c>
      <c r="P379" s="76">
        <f t="shared" si="182"/>
        <v>0.91926438682376521</v>
      </c>
      <c r="Q379" s="76">
        <f t="shared" si="184"/>
        <v>0</v>
      </c>
      <c r="R379" s="76">
        <f t="shared" si="184"/>
        <v>7.2023848536727489E-3</v>
      </c>
      <c r="S379" s="76">
        <f t="shared" si="184"/>
        <v>9.0029810670909344E-2</v>
      </c>
      <c r="T379" s="76">
        <f t="shared" si="184"/>
        <v>1.1703875387218217E-2</v>
      </c>
      <c r="U379" s="76">
        <f t="shared" si="184"/>
        <v>0</v>
      </c>
      <c r="V379" s="76">
        <f t="shared" si="184"/>
        <v>8.3367604681262059E-2</v>
      </c>
      <c r="W379" s="76">
        <f t="shared" si="184"/>
        <v>5.5818482615963796E-2</v>
      </c>
      <c r="X379" s="76">
        <f t="shared" si="184"/>
        <v>0</v>
      </c>
      <c r="Y379" s="76">
        <f t="shared" si="184"/>
        <v>0.11253726333863669</v>
      </c>
      <c r="Z379" s="76">
        <f t="shared" si="184"/>
        <v>0</v>
      </c>
      <c r="AA379" s="76">
        <f t="shared" si="185"/>
        <v>0.14404769707345497</v>
      </c>
      <c r="AB379" s="76">
        <f t="shared" si="185"/>
        <v>0</v>
      </c>
      <c r="AC379" s="76">
        <f t="shared" si="185"/>
        <v>0.14044650464661859</v>
      </c>
      <c r="AD379" s="76">
        <f t="shared" si="185"/>
        <v>0</v>
      </c>
      <c r="AE379" s="76">
        <f t="shared" si="185"/>
        <v>1.8005962134181871E-2</v>
      </c>
      <c r="AF379" s="76">
        <f t="shared" si="185"/>
        <v>0</v>
      </c>
      <c r="AG379" s="76">
        <f t="shared" si="185"/>
        <v>0</v>
      </c>
      <c r="AH379" s="76">
        <f t="shared" si="185"/>
        <v>0</v>
      </c>
      <c r="AI379" s="76">
        <f t="shared" si="185"/>
        <v>8.4628022030654778E-3</v>
      </c>
      <c r="AJ379" s="698">
        <f t="shared" si="176"/>
        <v>0</v>
      </c>
      <c r="AK379" s="76">
        <f t="shared" si="176"/>
        <v>1.800596213418187</v>
      </c>
      <c r="AL379" s="76">
        <f t="shared" si="176"/>
        <v>0</v>
      </c>
      <c r="AM379" s="76">
        <f t="shared" si="176"/>
        <v>0</v>
      </c>
      <c r="AN379" s="76">
        <f t="shared" si="176"/>
        <v>0.10803577280509122</v>
      </c>
      <c r="AO379" s="76">
        <f t="shared" si="176"/>
        <v>0</v>
      </c>
      <c r="AP379" s="76">
        <f t="shared" si="176"/>
        <v>0</v>
      </c>
      <c r="AQ379" s="698">
        <f t="shared" si="176"/>
        <v>0</v>
      </c>
      <c r="AR379" s="76">
        <f t="shared" si="176"/>
        <v>0</v>
      </c>
      <c r="AS379" s="76">
        <f t="shared" si="176"/>
        <v>0</v>
      </c>
      <c r="AT379" s="76">
        <f t="shared" si="176"/>
        <v>0</v>
      </c>
      <c r="AU379" s="76">
        <f t="shared" si="176"/>
        <v>0</v>
      </c>
      <c r="AV379" s="76">
        <f t="shared" si="176"/>
        <v>0</v>
      </c>
      <c r="AW379" s="76">
        <f t="shared" si="181"/>
        <v>0</v>
      </c>
      <c r="AX379" s="76">
        <f t="shared" si="181"/>
        <v>0</v>
      </c>
      <c r="AY379" s="76">
        <f t="shared" si="181"/>
        <v>0</v>
      </c>
      <c r="AZ379" s="76">
        <f t="shared" si="181"/>
        <v>0</v>
      </c>
      <c r="BA379" s="76">
        <f t="shared" si="181"/>
        <v>0</v>
      </c>
      <c r="BB379" s="76">
        <f t="shared" si="181"/>
        <v>2.1247035318334606E-2</v>
      </c>
    </row>
    <row r="380" spans="1:54">
      <c r="A380" s="102">
        <f t="shared" si="163"/>
        <v>43159</v>
      </c>
      <c r="B380" s="106">
        <f t="shared" si="180"/>
        <v>5.5328540386292708</v>
      </c>
      <c r="C380" s="76">
        <f t="shared" si="183"/>
        <v>0</v>
      </c>
      <c r="D380" s="76">
        <f t="shared" si="183"/>
        <v>0</v>
      </c>
      <c r="E380" s="76">
        <f t="shared" si="183"/>
        <v>0</v>
      </c>
      <c r="F380" s="76">
        <f t="shared" si="183"/>
        <v>0</v>
      </c>
      <c r="G380" s="76">
        <f t="shared" si="183"/>
        <v>0</v>
      </c>
      <c r="H380" s="76">
        <f t="shared" si="183"/>
        <v>3.6011924268363742E-2</v>
      </c>
      <c r="I380" s="76">
        <f t="shared" si="183"/>
        <v>0</v>
      </c>
      <c r="J380" s="76">
        <f t="shared" si="183"/>
        <v>0.72023848536727475</v>
      </c>
      <c r="K380" s="76">
        <f t="shared" si="183"/>
        <v>5.401788640254561E-4</v>
      </c>
      <c r="L380" s="76">
        <f t="shared" si="183"/>
        <v>0</v>
      </c>
      <c r="M380" s="76">
        <f t="shared" si="183"/>
        <v>2.3929923676327704E-2</v>
      </c>
      <c r="N380" s="76">
        <f t="shared" si="183"/>
        <v>1.8005962134181871E-2</v>
      </c>
      <c r="O380" s="76">
        <f t="shared" si="182"/>
        <v>1.2133617683487357</v>
      </c>
      <c r="P380" s="76">
        <f t="shared" si="182"/>
        <v>0.91926438682376521</v>
      </c>
      <c r="Q380" s="76">
        <f t="shared" si="184"/>
        <v>0</v>
      </c>
      <c r="R380" s="76">
        <f t="shared" si="184"/>
        <v>7.2023848536727489E-3</v>
      </c>
      <c r="S380" s="76">
        <f t="shared" si="184"/>
        <v>9.0029810670909344E-2</v>
      </c>
      <c r="T380" s="76">
        <f t="shared" si="184"/>
        <v>1.1703875387218217E-2</v>
      </c>
      <c r="U380" s="76">
        <f t="shared" si="184"/>
        <v>0</v>
      </c>
      <c r="V380" s="76">
        <f t="shared" si="184"/>
        <v>8.3367604681262059E-2</v>
      </c>
      <c r="W380" s="76">
        <f t="shared" si="184"/>
        <v>5.5818482615963796E-2</v>
      </c>
      <c r="X380" s="76">
        <f t="shared" si="184"/>
        <v>0</v>
      </c>
      <c r="Y380" s="76">
        <f t="shared" si="184"/>
        <v>0.11253726333863669</v>
      </c>
      <c r="Z380" s="76">
        <f t="shared" si="184"/>
        <v>0</v>
      </c>
      <c r="AA380" s="76">
        <f t="shared" si="185"/>
        <v>0.14404769707345497</v>
      </c>
      <c r="AB380" s="76">
        <f t="shared" si="185"/>
        <v>0</v>
      </c>
      <c r="AC380" s="76">
        <f t="shared" si="185"/>
        <v>0.14044650464661859</v>
      </c>
      <c r="AD380" s="76">
        <f t="shared" si="185"/>
        <v>0</v>
      </c>
      <c r="AE380" s="76">
        <f t="shared" si="185"/>
        <v>1.8005962134181871E-2</v>
      </c>
      <c r="AF380" s="76">
        <f t="shared" si="185"/>
        <v>0</v>
      </c>
      <c r="AG380" s="76">
        <f t="shared" si="185"/>
        <v>0</v>
      </c>
      <c r="AH380" s="76">
        <f t="shared" si="185"/>
        <v>0</v>
      </c>
      <c r="AI380" s="76">
        <f t="shared" si="185"/>
        <v>8.4628022030654778E-3</v>
      </c>
      <c r="AJ380" s="698">
        <f t="shared" si="176"/>
        <v>0</v>
      </c>
      <c r="AK380" s="76">
        <f t="shared" si="176"/>
        <v>1.800596213418187</v>
      </c>
      <c r="AL380" s="76">
        <f t="shared" si="176"/>
        <v>0</v>
      </c>
      <c r="AM380" s="76">
        <f t="shared" si="176"/>
        <v>0</v>
      </c>
      <c r="AN380" s="76">
        <f t="shared" si="176"/>
        <v>0.10803577280509122</v>
      </c>
      <c r="AO380" s="76">
        <f t="shared" si="176"/>
        <v>0</v>
      </c>
      <c r="AP380" s="76">
        <f t="shared" si="176"/>
        <v>0</v>
      </c>
      <c r="AQ380" s="698">
        <f t="shared" si="176"/>
        <v>0</v>
      </c>
      <c r="AR380" s="76">
        <f t="shared" si="176"/>
        <v>0</v>
      </c>
      <c r="AS380" s="76">
        <f t="shared" si="176"/>
        <v>0</v>
      </c>
      <c r="AT380" s="76">
        <f t="shared" si="176"/>
        <v>0</v>
      </c>
      <c r="AU380" s="76">
        <f t="shared" si="176"/>
        <v>0</v>
      </c>
      <c r="AV380" s="76">
        <f t="shared" si="176"/>
        <v>0</v>
      </c>
      <c r="AW380" s="76">
        <f t="shared" si="181"/>
        <v>0</v>
      </c>
      <c r="AX380" s="76">
        <f t="shared" si="181"/>
        <v>0</v>
      </c>
      <c r="AY380" s="76">
        <f t="shared" si="181"/>
        <v>0</v>
      </c>
      <c r="AZ380" s="76">
        <f t="shared" si="181"/>
        <v>0</v>
      </c>
      <c r="BA380" s="76">
        <f t="shared" si="181"/>
        <v>0</v>
      </c>
      <c r="BB380" s="76">
        <f t="shared" si="181"/>
        <v>2.1247035318334606E-2</v>
      </c>
    </row>
    <row r="381" spans="1:54">
      <c r="A381" s="102">
        <f t="shared" si="163"/>
        <v>43160</v>
      </c>
      <c r="B381" s="106">
        <f t="shared" si="180"/>
        <v>8.9279833306146283</v>
      </c>
      <c r="C381" s="76">
        <f t="shared" ref="C381:N381" si="186">C$35/1.98347/31</f>
        <v>0</v>
      </c>
      <c r="D381" s="76">
        <f t="shared" si="186"/>
        <v>0</v>
      </c>
      <c r="E381" s="76">
        <f t="shared" si="186"/>
        <v>0</v>
      </c>
      <c r="F381" s="76">
        <f t="shared" si="186"/>
        <v>0</v>
      </c>
      <c r="G381" s="76">
        <f t="shared" si="186"/>
        <v>0</v>
      </c>
      <c r="H381" s="76">
        <f t="shared" si="186"/>
        <v>1.1384414768708537E-2</v>
      </c>
      <c r="I381" s="76">
        <f t="shared" si="186"/>
        <v>0</v>
      </c>
      <c r="J381" s="76">
        <f t="shared" si="186"/>
        <v>0.65053798678334496</v>
      </c>
      <c r="K381" s="76">
        <f t="shared" si="186"/>
        <v>6.1801108744417778E-4</v>
      </c>
      <c r="L381" s="76">
        <f t="shared" si="186"/>
        <v>0</v>
      </c>
      <c r="M381" s="76">
        <f t="shared" si="186"/>
        <v>5.1587662351919264E-2</v>
      </c>
      <c r="N381" s="76">
        <f t="shared" si="186"/>
        <v>4.8790349008750872E-2</v>
      </c>
      <c r="O381" s="76">
        <f t="shared" si="182"/>
        <v>1.2133617683487357</v>
      </c>
      <c r="P381" s="76">
        <f t="shared" si="182"/>
        <v>0.91926438682376521</v>
      </c>
      <c r="Q381" s="76">
        <f t="shared" ref="Q381:AJ381" si="187">Q$35/1.98347/31</f>
        <v>0</v>
      </c>
      <c r="R381" s="76">
        <f t="shared" si="187"/>
        <v>1.9516139603500345E-2</v>
      </c>
      <c r="S381" s="76">
        <f t="shared" si="187"/>
        <v>0.16263449669583624</v>
      </c>
      <c r="T381" s="76">
        <f t="shared" si="187"/>
        <v>1.0571242285229357E-2</v>
      </c>
      <c r="U381" s="76">
        <f t="shared" si="187"/>
        <v>0</v>
      </c>
      <c r="V381" s="76">
        <f t="shared" si="187"/>
        <v>6.3590088208071965E-2</v>
      </c>
      <c r="W381" s="76">
        <f t="shared" si="187"/>
        <v>5.8548418810501046E-2</v>
      </c>
      <c r="X381" s="76">
        <f t="shared" si="187"/>
        <v>0</v>
      </c>
      <c r="Y381" s="76">
        <f t="shared" si="187"/>
        <v>0.10164656043489766</v>
      </c>
      <c r="Z381" s="76">
        <f t="shared" si="187"/>
        <v>0</v>
      </c>
      <c r="AA381" s="76">
        <f t="shared" si="187"/>
        <v>0.11059145775316864</v>
      </c>
      <c r="AB381" s="76">
        <f t="shared" si="187"/>
        <v>0</v>
      </c>
      <c r="AC381" s="76">
        <f t="shared" si="187"/>
        <v>0.10408607788533521</v>
      </c>
      <c r="AD381" s="76">
        <f t="shared" si="187"/>
        <v>0</v>
      </c>
      <c r="AE381" s="76">
        <f t="shared" si="187"/>
        <v>1.6263449669583624E-2</v>
      </c>
      <c r="AF381" s="76">
        <f t="shared" si="187"/>
        <v>0</v>
      </c>
      <c r="AG381" s="76">
        <f t="shared" si="187"/>
        <v>0</v>
      </c>
      <c r="AH381" s="76">
        <f t="shared" si="187"/>
        <v>0</v>
      </c>
      <c r="AI381" s="76">
        <f t="shared" si="187"/>
        <v>8.4569938281834848E-3</v>
      </c>
      <c r="AJ381" s="698">
        <f t="shared" si="187"/>
        <v>0</v>
      </c>
      <c r="AK381" s="76">
        <f t="shared" ref="AJ381:AY396" si="188">AK$35/1.98347/31</f>
        <v>4.8790349008750873</v>
      </c>
      <c r="AL381" s="76">
        <f t="shared" si="188"/>
        <v>1.6263449669583624E-2</v>
      </c>
      <c r="AM381" s="76">
        <f t="shared" si="188"/>
        <v>0</v>
      </c>
      <c r="AN381" s="76">
        <f t="shared" si="188"/>
        <v>0.43911314107875787</v>
      </c>
      <c r="AO381" s="76">
        <f t="shared" si="188"/>
        <v>0</v>
      </c>
      <c r="AP381" s="76">
        <f t="shared" si="188"/>
        <v>0</v>
      </c>
      <c r="AQ381" s="698">
        <f t="shared" si="188"/>
        <v>0</v>
      </c>
      <c r="AR381" s="76">
        <f t="shared" si="188"/>
        <v>0</v>
      </c>
      <c r="AS381" s="76">
        <f t="shared" si="188"/>
        <v>0</v>
      </c>
      <c r="AT381" s="76">
        <f t="shared" si="188"/>
        <v>1.4149201212537753E-2</v>
      </c>
      <c r="AU381" s="76">
        <f t="shared" si="188"/>
        <v>0</v>
      </c>
      <c r="AV381" s="76">
        <f t="shared" si="188"/>
        <v>0</v>
      </c>
      <c r="AW381" s="76">
        <f t="shared" si="188"/>
        <v>0</v>
      </c>
      <c r="AX381" s="76">
        <f t="shared" si="188"/>
        <v>0</v>
      </c>
      <c r="AY381" s="76">
        <f t="shared" si="188"/>
        <v>0</v>
      </c>
      <c r="AZ381" s="76">
        <f t="shared" ref="AZ381:BB396" si="189">AZ$35/1.98347/31</f>
        <v>0</v>
      </c>
      <c r="BA381" s="76">
        <f t="shared" si="189"/>
        <v>0</v>
      </c>
      <c r="BB381" s="76">
        <f t="shared" si="189"/>
        <v>2.7973133431683832E-2</v>
      </c>
    </row>
    <row r="382" spans="1:54">
      <c r="A382" s="102">
        <f>A381+1</f>
        <v>43161</v>
      </c>
      <c r="B382" s="106">
        <f t="shared" si="180"/>
        <v>8.9279833306146283</v>
      </c>
      <c r="C382" s="76">
        <f t="shared" ref="C382:C411" si="190">C$35/1.98347/31</f>
        <v>0</v>
      </c>
      <c r="D382" s="76">
        <f t="shared" ref="D382:AG394" si="191">D$35/1.98347/31</f>
        <v>0</v>
      </c>
      <c r="E382" s="76">
        <f t="shared" si="191"/>
        <v>0</v>
      </c>
      <c r="F382" s="76">
        <f t="shared" ref="F382:F405" si="192">F$35/1.98347/31</f>
        <v>0</v>
      </c>
      <c r="G382" s="76">
        <f t="shared" si="191"/>
        <v>0</v>
      </c>
      <c r="H382" s="76">
        <f t="shared" si="191"/>
        <v>1.1384414768708537E-2</v>
      </c>
      <c r="I382" s="76">
        <f t="shared" si="191"/>
        <v>0</v>
      </c>
      <c r="J382" s="76">
        <f t="shared" si="191"/>
        <v>0.65053798678334496</v>
      </c>
      <c r="K382" s="76">
        <f t="shared" si="191"/>
        <v>6.1801108744417778E-4</v>
      </c>
      <c r="L382" s="76">
        <f t="shared" si="191"/>
        <v>0</v>
      </c>
      <c r="M382" s="76">
        <f t="shared" si="191"/>
        <v>5.1587662351919264E-2</v>
      </c>
      <c r="N382" s="76">
        <f>N$35/1.98347/31</f>
        <v>4.8790349008750872E-2</v>
      </c>
      <c r="O382" s="76">
        <f t="shared" si="182"/>
        <v>1.2133617683487357</v>
      </c>
      <c r="P382" s="76">
        <f t="shared" si="182"/>
        <v>0.91926438682376521</v>
      </c>
      <c r="Q382" s="76">
        <f>Q$35/1.98347/31</f>
        <v>0</v>
      </c>
      <c r="R382" s="76">
        <f t="shared" si="191"/>
        <v>1.9516139603500345E-2</v>
      </c>
      <c r="S382" s="76">
        <f t="shared" si="191"/>
        <v>0.16263449669583624</v>
      </c>
      <c r="T382" s="76">
        <f t="shared" si="191"/>
        <v>1.0571242285229357E-2</v>
      </c>
      <c r="U382" s="76">
        <f t="shared" si="191"/>
        <v>0</v>
      </c>
      <c r="V382" s="76">
        <f t="shared" si="191"/>
        <v>6.3590088208071965E-2</v>
      </c>
      <c r="W382" s="76">
        <f t="shared" ref="W382:W405" si="193">W$35/1.98347/31</f>
        <v>5.8548418810501046E-2</v>
      </c>
      <c r="X382" s="76">
        <f t="shared" si="191"/>
        <v>0</v>
      </c>
      <c r="Y382" s="76">
        <f t="shared" si="191"/>
        <v>0.10164656043489766</v>
      </c>
      <c r="Z382" s="76">
        <f t="shared" si="191"/>
        <v>0</v>
      </c>
      <c r="AA382" s="76">
        <f t="shared" si="191"/>
        <v>0.11059145775316864</v>
      </c>
      <c r="AB382" s="76">
        <f t="shared" si="191"/>
        <v>0</v>
      </c>
      <c r="AC382" s="76">
        <f t="shared" si="191"/>
        <v>0.10408607788533521</v>
      </c>
      <c r="AD382" s="76">
        <f t="shared" ref="AD382:AD405" si="194">AD$35/1.98347/31</f>
        <v>0</v>
      </c>
      <c r="AE382" s="76">
        <f t="shared" si="191"/>
        <v>1.6263449669583624E-2</v>
      </c>
      <c r="AF382" s="76">
        <f t="shared" si="191"/>
        <v>0</v>
      </c>
      <c r="AG382" s="76">
        <f t="shared" si="191"/>
        <v>0</v>
      </c>
      <c r="AH382" s="76">
        <f t="shared" ref="AG382:AV397" si="195">AH$35/1.98347/31</f>
        <v>0</v>
      </c>
      <c r="AI382" s="76">
        <f t="shared" si="195"/>
        <v>8.4569938281834848E-3</v>
      </c>
      <c r="AJ382" s="698">
        <f t="shared" si="188"/>
        <v>0</v>
      </c>
      <c r="AK382" s="76">
        <f t="shared" si="188"/>
        <v>4.8790349008750873</v>
      </c>
      <c r="AL382" s="76">
        <f t="shared" si="188"/>
        <v>1.6263449669583624E-2</v>
      </c>
      <c r="AM382" s="76">
        <f t="shared" si="188"/>
        <v>0</v>
      </c>
      <c r="AN382" s="76">
        <f t="shared" si="188"/>
        <v>0.43911314107875787</v>
      </c>
      <c r="AO382" s="76">
        <f t="shared" si="188"/>
        <v>0</v>
      </c>
      <c r="AP382" s="76">
        <f t="shared" si="188"/>
        <v>0</v>
      </c>
      <c r="AQ382" s="698">
        <f t="shared" si="188"/>
        <v>0</v>
      </c>
      <c r="AR382" s="76">
        <f t="shared" si="188"/>
        <v>0</v>
      </c>
      <c r="AS382" s="76">
        <f t="shared" si="188"/>
        <v>0</v>
      </c>
      <c r="AT382" s="76">
        <f t="shared" si="188"/>
        <v>1.4149201212537753E-2</v>
      </c>
      <c r="AU382" s="76">
        <f t="shared" si="188"/>
        <v>0</v>
      </c>
      <c r="AV382" s="76">
        <f t="shared" si="188"/>
        <v>0</v>
      </c>
      <c r="AW382" s="76">
        <f t="shared" si="188"/>
        <v>0</v>
      </c>
      <c r="AX382" s="76">
        <f t="shared" si="188"/>
        <v>0</v>
      </c>
      <c r="AY382" s="76">
        <f t="shared" si="188"/>
        <v>0</v>
      </c>
      <c r="AZ382" s="76">
        <f t="shared" si="189"/>
        <v>0</v>
      </c>
      <c r="BA382" s="76">
        <f t="shared" si="189"/>
        <v>0</v>
      </c>
      <c r="BB382" s="76">
        <f t="shared" si="189"/>
        <v>2.7973133431683832E-2</v>
      </c>
    </row>
    <row r="383" spans="1:54">
      <c r="A383" s="102">
        <f t="shared" si="163"/>
        <v>43162</v>
      </c>
      <c r="B383" s="106">
        <f t="shared" si="180"/>
        <v>8.9279833306146283</v>
      </c>
      <c r="C383" s="76">
        <f t="shared" si="190"/>
        <v>0</v>
      </c>
      <c r="D383" s="76">
        <f t="shared" ref="D383:W383" si="196">D$35/1.98347/31</f>
        <v>0</v>
      </c>
      <c r="E383" s="76">
        <f t="shared" si="196"/>
        <v>0</v>
      </c>
      <c r="F383" s="76">
        <f t="shared" si="196"/>
        <v>0</v>
      </c>
      <c r="G383" s="76">
        <f t="shared" si="196"/>
        <v>0</v>
      </c>
      <c r="H383" s="76">
        <f t="shared" si="196"/>
        <v>1.1384414768708537E-2</v>
      </c>
      <c r="I383" s="76">
        <f t="shared" si="196"/>
        <v>0</v>
      </c>
      <c r="J383" s="76">
        <f t="shared" si="196"/>
        <v>0.65053798678334496</v>
      </c>
      <c r="K383" s="76">
        <f t="shared" si="196"/>
        <v>6.1801108744417778E-4</v>
      </c>
      <c r="L383" s="76">
        <f t="shared" si="196"/>
        <v>0</v>
      </c>
      <c r="M383" s="76">
        <f t="shared" si="196"/>
        <v>5.1587662351919264E-2</v>
      </c>
      <c r="N383" s="76">
        <f t="shared" si="196"/>
        <v>4.8790349008750872E-2</v>
      </c>
      <c r="O383" s="76">
        <f t="shared" si="182"/>
        <v>1.2133617683487357</v>
      </c>
      <c r="P383" s="76">
        <f t="shared" si="182"/>
        <v>0.91926438682376521</v>
      </c>
      <c r="Q383" s="76">
        <f t="shared" si="196"/>
        <v>0</v>
      </c>
      <c r="R383" s="76">
        <f t="shared" si="196"/>
        <v>1.9516139603500345E-2</v>
      </c>
      <c r="S383" s="76">
        <f t="shared" si="196"/>
        <v>0.16263449669583624</v>
      </c>
      <c r="T383" s="76">
        <f t="shared" si="196"/>
        <v>1.0571242285229357E-2</v>
      </c>
      <c r="U383" s="76">
        <f t="shared" si="196"/>
        <v>0</v>
      </c>
      <c r="V383" s="76">
        <f t="shared" si="196"/>
        <v>6.3590088208071965E-2</v>
      </c>
      <c r="W383" s="76">
        <f t="shared" si="196"/>
        <v>5.8548418810501046E-2</v>
      </c>
      <c r="X383" s="76">
        <f t="shared" si="191"/>
        <v>0</v>
      </c>
      <c r="Y383" s="76">
        <f t="shared" si="191"/>
        <v>0.10164656043489766</v>
      </c>
      <c r="Z383" s="76">
        <f t="shared" si="191"/>
        <v>0</v>
      </c>
      <c r="AA383" s="76">
        <f t="shared" si="191"/>
        <v>0.11059145775316864</v>
      </c>
      <c r="AB383" s="76">
        <f t="shared" si="191"/>
        <v>0</v>
      </c>
      <c r="AC383" s="76">
        <f t="shared" si="191"/>
        <v>0.10408607788533521</v>
      </c>
      <c r="AD383" s="76">
        <f t="shared" si="194"/>
        <v>0</v>
      </c>
      <c r="AE383" s="76">
        <f t="shared" si="191"/>
        <v>1.6263449669583624E-2</v>
      </c>
      <c r="AF383" s="76">
        <f t="shared" si="191"/>
        <v>0</v>
      </c>
      <c r="AG383" s="76">
        <f t="shared" si="195"/>
        <v>0</v>
      </c>
      <c r="AH383" s="76">
        <f t="shared" si="195"/>
        <v>0</v>
      </c>
      <c r="AI383" s="76">
        <f t="shared" si="195"/>
        <v>8.4569938281834848E-3</v>
      </c>
      <c r="AJ383" s="698">
        <f t="shared" si="188"/>
        <v>0</v>
      </c>
      <c r="AK383" s="76">
        <f t="shared" si="188"/>
        <v>4.8790349008750873</v>
      </c>
      <c r="AL383" s="76">
        <f t="shared" si="188"/>
        <v>1.6263449669583624E-2</v>
      </c>
      <c r="AM383" s="76">
        <f t="shared" si="188"/>
        <v>0</v>
      </c>
      <c r="AN383" s="76">
        <f t="shared" si="188"/>
        <v>0.43911314107875787</v>
      </c>
      <c r="AO383" s="76">
        <f t="shared" si="188"/>
        <v>0</v>
      </c>
      <c r="AP383" s="76">
        <f t="shared" si="188"/>
        <v>0</v>
      </c>
      <c r="AQ383" s="698">
        <f t="shared" si="188"/>
        <v>0</v>
      </c>
      <c r="AR383" s="76">
        <f t="shared" si="188"/>
        <v>0</v>
      </c>
      <c r="AS383" s="76">
        <f t="shared" si="188"/>
        <v>0</v>
      </c>
      <c r="AT383" s="76">
        <f t="shared" si="188"/>
        <v>1.4149201212537753E-2</v>
      </c>
      <c r="AU383" s="76">
        <f t="shared" si="188"/>
        <v>0</v>
      </c>
      <c r="AV383" s="76">
        <f t="shared" si="188"/>
        <v>0</v>
      </c>
      <c r="AW383" s="76">
        <f t="shared" si="188"/>
        <v>0</v>
      </c>
      <c r="AX383" s="76">
        <f t="shared" si="188"/>
        <v>0</v>
      </c>
      <c r="AY383" s="76">
        <f t="shared" si="188"/>
        <v>0</v>
      </c>
      <c r="AZ383" s="76">
        <f t="shared" si="189"/>
        <v>0</v>
      </c>
      <c r="BA383" s="76">
        <f t="shared" si="189"/>
        <v>0</v>
      </c>
      <c r="BB383" s="76">
        <f t="shared" si="189"/>
        <v>2.7973133431683832E-2</v>
      </c>
    </row>
    <row r="384" spans="1:54">
      <c r="A384" s="102">
        <f t="shared" si="163"/>
        <v>43163</v>
      </c>
      <c r="B384" s="106">
        <f t="shared" si="180"/>
        <v>8.9279833306146283</v>
      </c>
      <c r="C384" s="76">
        <f t="shared" si="190"/>
        <v>0</v>
      </c>
      <c r="D384" s="76">
        <f t="shared" si="191"/>
        <v>0</v>
      </c>
      <c r="E384" s="76">
        <f t="shared" si="191"/>
        <v>0</v>
      </c>
      <c r="F384" s="76">
        <f t="shared" si="192"/>
        <v>0</v>
      </c>
      <c r="G384" s="76">
        <f t="shared" si="191"/>
        <v>0</v>
      </c>
      <c r="H384" s="76">
        <f t="shared" si="191"/>
        <v>1.1384414768708537E-2</v>
      </c>
      <c r="I384" s="76">
        <f t="shared" si="191"/>
        <v>0</v>
      </c>
      <c r="J384" s="76">
        <f t="shared" si="191"/>
        <v>0.65053798678334496</v>
      </c>
      <c r="K384" s="76">
        <f t="shared" si="191"/>
        <v>6.1801108744417778E-4</v>
      </c>
      <c r="L384" s="76">
        <f t="shared" si="191"/>
        <v>0</v>
      </c>
      <c r="M384" s="76">
        <f t="shared" si="191"/>
        <v>5.1587662351919264E-2</v>
      </c>
      <c r="N384" s="76">
        <f t="shared" ref="N384:N405" si="197">N$35/1.98347/31</f>
        <v>4.8790349008750872E-2</v>
      </c>
      <c r="O384" s="76">
        <f t="shared" si="182"/>
        <v>1.2133617683487357</v>
      </c>
      <c r="P384" s="76">
        <f t="shared" si="182"/>
        <v>0.91926438682376521</v>
      </c>
      <c r="Q384" s="76">
        <f t="shared" ref="Q384:Q405" si="198">Q$35/1.98347/31</f>
        <v>0</v>
      </c>
      <c r="R384" s="76">
        <f t="shared" si="191"/>
        <v>1.9516139603500345E-2</v>
      </c>
      <c r="S384" s="76">
        <f t="shared" si="191"/>
        <v>0.16263449669583624</v>
      </c>
      <c r="T384" s="76">
        <f t="shared" si="191"/>
        <v>1.0571242285229357E-2</v>
      </c>
      <c r="U384" s="76">
        <f t="shared" si="191"/>
        <v>0</v>
      </c>
      <c r="V384" s="76">
        <f t="shared" si="191"/>
        <v>6.3590088208071965E-2</v>
      </c>
      <c r="W384" s="76">
        <f t="shared" si="193"/>
        <v>5.8548418810501046E-2</v>
      </c>
      <c r="X384" s="76">
        <f t="shared" si="191"/>
        <v>0</v>
      </c>
      <c r="Y384" s="76">
        <f t="shared" si="191"/>
        <v>0.10164656043489766</v>
      </c>
      <c r="Z384" s="76">
        <f t="shared" si="191"/>
        <v>0</v>
      </c>
      <c r="AA384" s="76">
        <f t="shared" si="191"/>
        <v>0.11059145775316864</v>
      </c>
      <c r="AB384" s="76">
        <f t="shared" si="191"/>
        <v>0</v>
      </c>
      <c r="AC384" s="76">
        <f t="shared" si="191"/>
        <v>0.10408607788533521</v>
      </c>
      <c r="AD384" s="76">
        <f t="shared" si="194"/>
        <v>0</v>
      </c>
      <c r="AE384" s="76">
        <f t="shared" si="191"/>
        <v>1.6263449669583624E-2</v>
      </c>
      <c r="AF384" s="76">
        <f t="shared" si="191"/>
        <v>0</v>
      </c>
      <c r="AG384" s="76">
        <f t="shared" si="195"/>
        <v>0</v>
      </c>
      <c r="AH384" s="76">
        <f t="shared" si="195"/>
        <v>0</v>
      </c>
      <c r="AI384" s="76">
        <f t="shared" si="195"/>
        <v>8.4569938281834848E-3</v>
      </c>
      <c r="AJ384" s="698">
        <f t="shared" si="188"/>
        <v>0</v>
      </c>
      <c r="AK384" s="76">
        <f t="shared" si="188"/>
        <v>4.8790349008750873</v>
      </c>
      <c r="AL384" s="76">
        <f t="shared" si="188"/>
        <v>1.6263449669583624E-2</v>
      </c>
      <c r="AM384" s="76">
        <f t="shared" si="188"/>
        <v>0</v>
      </c>
      <c r="AN384" s="76">
        <f t="shared" si="188"/>
        <v>0.43911314107875787</v>
      </c>
      <c r="AO384" s="76">
        <f t="shared" si="188"/>
        <v>0</v>
      </c>
      <c r="AP384" s="76">
        <f t="shared" si="188"/>
        <v>0</v>
      </c>
      <c r="AQ384" s="698">
        <f t="shared" si="188"/>
        <v>0</v>
      </c>
      <c r="AR384" s="76">
        <f t="shared" si="188"/>
        <v>0</v>
      </c>
      <c r="AS384" s="76">
        <f t="shared" si="188"/>
        <v>0</v>
      </c>
      <c r="AT384" s="76">
        <f t="shared" si="188"/>
        <v>1.4149201212537753E-2</v>
      </c>
      <c r="AU384" s="76">
        <f t="shared" si="188"/>
        <v>0</v>
      </c>
      <c r="AV384" s="76">
        <f t="shared" si="188"/>
        <v>0</v>
      </c>
      <c r="AW384" s="76">
        <f t="shared" si="188"/>
        <v>0</v>
      </c>
      <c r="AX384" s="76">
        <f t="shared" si="188"/>
        <v>0</v>
      </c>
      <c r="AY384" s="76">
        <f t="shared" si="188"/>
        <v>0</v>
      </c>
      <c r="AZ384" s="76">
        <f t="shared" si="189"/>
        <v>0</v>
      </c>
      <c r="BA384" s="76">
        <f t="shared" si="189"/>
        <v>0</v>
      </c>
      <c r="BB384" s="76">
        <f t="shared" si="189"/>
        <v>2.7973133431683832E-2</v>
      </c>
    </row>
    <row r="385" spans="1:54">
      <c r="A385" s="102">
        <f t="shared" si="163"/>
        <v>43164</v>
      </c>
      <c r="B385" s="106">
        <f t="shared" si="180"/>
        <v>8.9279833306146283</v>
      </c>
      <c r="C385" s="76">
        <f t="shared" si="190"/>
        <v>0</v>
      </c>
      <c r="D385" s="76">
        <f t="shared" si="191"/>
        <v>0</v>
      </c>
      <c r="E385" s="76">
        <f t="shared" si="191"/>
        <v>0</v>
      </c>
      <c r="F385" s="76">
        <f t="shared" si="192"/>
        <v>0</v>
      </c>
      <c r="G385" s="76">
        <f t="shared" si="191"/>
        <v>0</v>
      </c>
      <c r="H385" s="76">
        <f t="shared" si="191"/>
        <v>1.1384414768708537E-2</v>
      </c>
      <c r="I385" s="76">
        <f t="shared" si="191"/>
        <v>0</v>
      </c>
      <c r="J385" s="76">
        <f t="shared" si="191"/>
        <v>0.65053798678334496</v>
      </c>
      <c r="K385" s="76">
        <f t="shared" si="191"/>
        <v>6.1801108744417778E-4</v>
      </c>
      <c r="L385" s="76">
        <f t="shared" si="191"/>
        <v>0</v>
      </c>
      <c r="M385" s="76">
        <f t="shared" si="191"/>
        <v>5.1587662351919264E-2</v>
      </c>
      <c r="N385" s="76">
        <f t="shared" si="197"/>
        <v>4.8790349008750872E-2</v>
      </c>
      <c r="O385" s="76">
        <f t="shared" si="182"/>
        <v>1.2133617683487357</v>
      </c>
      <c r="P385" s="76">
        <f t="shared" si="182"/>
        <v>0.91926438682376521</v>
      </c>
      <c r="Q385" s="76">
        <f t="shared" si="198"/>
        <v>0</v>
      </c>
      <c r="R385" s="76">
        <f t="shared" si="191"/>
        <v>1.9516139603500345E-2</v>
      </c>
      <c r="S385" s="76">
        <f t="shared" si="191"/>
        <v>0.16263449669583624</v>
      </c>
      <c r="T385" s="76">
        <f t="shared" si="191"/>
        <v>1.0571242285229357E-2</v>
      </c>
      <c r="U385" s="76">
        <f t="shared" si="191"/>
        <v>0</v>
      </c>
      <c r="V385" s="76">
        <f t="shared" si="191"/>
        <v>6.3590088208071965E-2</v>
      </c>
      <c r="W385" s="76">
        <f t="shared" si="193"/>
        <v>5.8548418810501046E-2</v>
      </c>
      <c r="X385" s="76">
        <f t="shared" si="191"/>
        <v>0</v>
      </c>
      <c r="Y385" s="76">
        <f t="shared" si="191"/>
        <v>0.10164656043489766</v>
      </c>
      <c r="Z385" s="76">
        <f t="shared" si="191"/>
        <v>0</v>
      </c>
      <c r="AA385" s="76">
        <f t="shared" si="191"/>
        <v>0.11059145775316864</v>
      </c>
      <c r="AB385" s="76">
        <f t="shared" si="191"/>
        <v>0</v>
      </c>
      <c r="AC385" s="76">
        <f t="shared" si="191"/>
        <v>0.10408607788533521</v>
      </c>
      <c r="AD385" s="76">
        <f t="shared" si="194"/>
        <v>0</v>
      </c>
      <c r="AE385" s="76">
        <f t="shared" si="191"/>
        <v>1.6263449669583624E-2</v>
      </c>
      <c r="AF385" s="76">
        <f t="shared" si="191"/>
        <v>0</v>
      </c>
      <c r="AG385" s="76">
        <f t="shared" si="195"/>
        <v>0</v>
      </c>
      <c r="AH385" s="76">
        <f t="shared" si="195"/>
        <v>0</v>
      </c>
      <c r="AI385" s="76">
        <f t="shared" si="195"/>
        <v>8.4569938281834848E-3</v>
      </c>
      <c r="AJ385" s="698">
        <f t="shared" si="188"/>
        <v>0</v>
      </c>
      <c r="AK385" s="76">
        <f t="shared" si="188"/>
        <v>4.8790349008750873</v>
      </c>
      <c r="AL385" s="76">
        <f t="shared" si="188"/>
        <v>1.6263449669583624E-2</v>
      </c>
      <c r="AM385" s="76">
        <f t="shared" si="188"/>
        <v>0</v>
      </c>
      <c r="AN385" s="76">
        <f t="shared" si="188"/>
        <v>0.43911314107875787</v>
      </c>
      <c r="AO385" s="76">
        <f t="shared" si="188"/>
        <v>0</v>
      </c>
      <c r="AP385" s="76">
        <f t="shared" si="188"/>
        <v>0</v>
      </c>
      <c r="AQ385" s="698">
        <f t="shared" si="188"/>
        <v>0</v>
      </c>
      <c r="AR385" s="76">
        <f t="shared" si="188"/>
        <v>0</v>
      </c>
      <c r="AS385" s="76">
        <f t="shared" si="188"/>
        <v>0</v>
      </c>
      <c r="AT385" s="76">
        <f t="shared" si="188"/>
        <v>1.4149201212537753E-2</v>
      </c>
      <c r="AU385" s="76">
        <f t="shared" si="188"/>
        <v>0</v>
      </c>
      <c r="AV385" s="76">
        <f t="shared" si="188"/>
        <v>0</v>
      </c>
      <c r="AW385" s="76">
        <f t="shared" si="188"/>
        <v>0</v>
      </c>
      <c r="AX385" s="76">
        <f t="shared" si="188"/>
        <v>0</v>
      </c>
      <c r="AY385" s="76">
        <f t="shared" si="188"/>
        <v>0</v>
      </c>
      <c r="AZ385" s="76">
        <f t="shared" si="189"/>
        <v>0</v>
      </c>
      <c r="BA385" s="76">
        <f t="shared" si="189"/>
        <v>0</v>
      </c>
      <c r="BB385" s="76">
        <f t="shared" si="189"/>
        <v>2.7973133431683832E-2</v>
      </c>
    </row>
    <row r="386" spans="1:54">
      <c r="A386" s="102">
        <f t="shared" si="163"/>
        <v>43165</v>
      </c>
      <c r="B386" s="106">
        <f t="shared" si="180"/>
        <v>8.9279833306146283</v>
      </c>
      <c r="C386" s="76">
        <f t="shared" si="190"/>
        <v>0</v>
      </c>
      <c r="D386" s="76">
        <f t="shared" si="191"/>
        <v>0</v>
      </c>
      <c r="E386" s="76">
        <f t="shared" si="191"/>
        <v>0</v>
      </c>
      <c r="F386" s="76">
        <f t="shared" si="192"/>
        <v>0</v>
      </c>
      <c r="G386" s="76">
        <f t="shared" si="191"/>
        <v>0</v>
      </c>
      <c r="H386" s="76">
        <f t="shared" si="191"/>
        <v>1.1384414768708537E-2</v>
      </c>
      <c r="I386" s="76">
        <f t="shared" si="191"/>
        <v>0</v>
      </c>
      <c r="J386" s="76">
        <f t="shared" si="191"/>
        <v>0.65053798678334496</v>
      </c>
      <c r="K386" s="76">
        <f t="shared" si="191"/>
        <v>6.1801108744417778E-4</v>
      </c>
      <c r="L386" s="76">
        <f t="shared" si="191"/>
        <v>0</v>
      </c>
      <c r="M386" s="76">
        <f t="shared" si="191"/>
        <v>5.1587662351919264E-2</v>
      </c>
      <c r="N386" s="76">
        <f t="shared" si="197"/>
        <v>4.8790349008750872E-2</v>
      </c>
      <c r="O386" s="76">
        <f t="shared" si="182"/>
        <v>1.2133617683487357</v>
      </c>
      <c r="P386" s="76">
        <f t="shared" si="182"/>
        <v>0.91926438682376521</v>
      </c>
      <c r="Q386" s="76">
        <f t="shared" si="198"/>
        <v>0</v>
      </c>
      <c r="R386" s="76">
        <f t="shared" si="191"/>
        <v>1.9516139603500345E-2</v>
      </c>
      <c r="S386" s="76">
        <f t="shared" si="191"/>
        <v>0.16263449669583624</v>
      </c>
      <c r="T386" s="76">
        <f t="shared" si="191"/>
        <v>1.0571242285229357E-2</v>
      </c>
      <c r="U386" s="76">
        <f t="shared" si="191"/>
        <v>0</v>
      </c>
      <c r="V386" s="76">
        <f t="shared" si="191"/>
        <v>6.3590088208071965E-2</v>
      </c>
      <c r="W386" s="76">
        <f t="shared" si="193"/>
        <v>5.8548418810501046E-2</v>
      </c>
      <c r="X386" s="76">
        <f t="shared" si="191"/>
        <v>0</v>
      </c>
      <c r="Y386" s="76">
        <f t="shared" si="191"/>
        <v>0.10164656043489766</v>
      </c>
      <c r="Z386" s="76">
        <f t="shared" si="191"/>
        <v>0</v>
      </c>
      <c r="AA386" s="76">
        <f t="shared" si="191"/>
        <v>0.11059145775316864</v>
      </c>
      <c r="AB386" s="76">
        <f t="shared" si="191"/>
        <v>0</v>
      </c>
      <c r="AC386" s="76">
        <f t="shared" si="191"/>
        <v>0.10408607788533521</v>
      </c>
      <c r="AD386" s="76">
        <f t="shared" si="194"/>
        <v>0</v>
      </c>
      <c r="AE386" s="76">
        <f t="shared" si="191"/>
        <v>1.6263449669583624E-2</v>
      </c>
      <c r="AF386" s="76">
        <f t="shared" si="191"/>
        <v>0</v>
      </c>
      <c r="AG386" s="76">
        <f t="shared" si="195"/>
        <v>0</v>
      </c>
      <c r="AH386" s="76">
        <f t="shared" si="195"/>
        <v>0</v>
      </c>
      <c r="AI386" s="76">
        <f t="shared" si="195"/>
        <v>8.4569938281834848E-3</v>
      </c>
      <c r="AJ386" s="698">
        <f t="shared" si="188"/>
        <v>0</v>
      </c>
      <c r="AK386" s="76">
        <f t="shared" si="188"/>
        <v>4.8790349008750873</v>
      </c>
      <c r="AL386" s="76">
        <f t="shared" si="188"/>
        <v>1.6263449669583624E-2</v>
      </c>
      <c r="AM386" s="76">
        <f t="shared" si="188"/>
        <v>0</v>
      </c>
      <c r="AN386" s="76">
        <f t="shared" si="188"/>
        <v>0.43911314107875787</v>
      </c>
      <c r="AO386" s="76">
        <f t="shared" si="188"/>
        <v>0</v>
      </c>
      <c r="AP386" s="76">
        <f t="shared" si="188"/>
        <v>0</v>
      </c>
      <c r="AQ386" s="698">
        <f t="shared" si="188"/>
        <v>0</v>
      </c>
      <c r="AR386" s="76">
        <f t="shared" si="188"/>
        <v>0</v>
      </c>
      <c r="AS386" s="76">
        <f t="shared" si="188"/>
        <v>0</v>
      </c>
      <c r="AT386" s="76">
        <f t="shared" si="188"/>
        <v>1.4149201212537753E-2</v>
      </c>
      <c r="AU386" s="76">
        <f t="shared" si="188"/>
        <v>0</v>
      </c>
      <c r="AV386" s="76">
        <f t="shared" si="188"/>
        <v>0</v>
      </c>
      <c r="AW386" s="76">
        <f t="shared" si="188"/>
        <v>0</v>
      </c>
      <c r="AX386" s="76">
        <f t="shared" si="188"/>
        <v>0</v>
      </c>
      <c r="AY386" s="76">
        <f t="shared" si="188"/>
        <v>0</v>
      </c>
      <c r="AZ386" s="76">
        <f t="shared" si="189"/>
        <v>0</v>
      </c>
      <c r="BA386" s="76">
        <f t="shared" si="189"/>
        <v>0</v>
      </c>
      <c r="BB386" s="76">
        <f t="shared" si="189"/>
        <v>2.7973133431683832E-2</v>
      </c>
    </row>
    <row r="387" spans="1:54">
      <c r="A387" s="102">
        <f t="shared" si="163"/>
        <v>43166</v>
      </c>
      <c r="B387" s="106">
        <f t="shared" si="180"/>
        <v>8.9279833306146283</v>
      </c>
      <c r="C387" s="76">
        <f t="shared" si="190"/>
        <v>0</v>
      </c>
      <c r="D387" s="76">
        <f t="shared" si="191"/>
        <v>0</v>
      </c>
      <c r="E387" s="76">
        <f t="shared" si="191"/>
        <v>0</v>
      </c>
      <c r="F387" s="76">
        <f t="shared" si="192"/>
        <v>0</v>
      </c>
      <c r="G387" s="76">
        <f t="shared" si="191"/>
        <v>0</v>
      </c>
      <c r="H387" s="76">
        <f t="shared" si="191"/>
        <v>1.1384414768708537E-2</v>
      </c>
      <c r="I387" s="76">
        <f t="shared" si="191"/>
        <v>0</v>
      </c>
      <c r="J387" s="76">
        <f t="shared" si="191"/>
        <v>0.65053798678334496</v>
      </c>
      <c r="K387" s="76">
        <f t="shared" si="191"/>
        <v>6.1801108744417778E-4</v>
      </c>
      <c r="L387" s="76">
        <f t="shared" si="191"/>
        <v>0</v>
      </c>
      <c r="M387" s="76">
        <f t="shared" si="191"/>
        <v>5.1587662351919264E-2</v>
      </c>
      <c r="N387" s="76">
        <f t="shared" si="197"/>
        <v>4.8790349008750872E-2</v>
      </c>
      <c r="O387" s="76">
        <f t="shared" si="182"/>
        <v>1.2133617683487357</v>
      </c>
      <c r="P387" s="76">
        <f t="shared" si="182"/>
        <v>0.91926438682376521</v>
      </c>
      <c r="Q387" s="76">
        <f t="shared" si="198"/>
        <v>0</v>
      </c>
      <c r="R387" s="76">
        <f t="shared" si="191"/>
        <v>1.9516139603500345E-2</v>
      </c>
      <c r="S387" s="76">
        <f t="shared" si="191"/>
        <v>0.16263449669583624</v>
      </c>
      <c r="T387" s="76">
        <f t="shared" si="191"/>
        <v>1.0571242285229357E-2</v>
      </c>
      <c r="U387" s="76">
        <f t="shared" si="191"/>
        <v>0</v>
      </c>
      <c r="V387" s="76">
        <f t="shared" si="191"/>
        <v>6.3590088208071965E-2</v>
      </c>
      <c r="W387" s="76">
        <f t="shared" si="193"/>
        <v>5.8548418810501046E-2</v>
      </c>
      <c r="X387" s="76">
        <f t="shared" si="191"/>
        <v>0</v>
      </c>
      <c r="Y387" s="76">
        <f t="shared" si="191"/>
        <v>0.10164656043489766</v>
      </c>
      <c r="Z387" s="76">
        <f t="shared" si="191"/>
        <v>0</v>
      </c>
      <c r="AA387" s="76">
        <f t="shared" si="191"/>
        <v>0.11059145775316864</v>
      </c>
      <c r="AB387" s="76">
        <f t="shared" si="191"/>
        <v>0</v>
      </c>
      <c r="AC387" s="76">
        <f t="shared" si="191"/>
        <v>0.10408607788533521</v>
      </c>
      <c r="AD387" s="76">
        <f t="shared" si="194"/>
        <v>0</v>
      </c>
      <c r="AE387" s="76">
        <f t="shared" si="191"/>
        <v>1.6263449669583624E-2</v>
      </c>
      <c r="AF387" s="76">
        <f t="shared" si="191"/>
        <v>0</v>
      </c>
      <c r="AG387" s="76">
        <f t="shared" si="195"/>
        <v>0</v>
      </c>
      <c r="AH387" s="76">
        <f t="shared" si="195"/>
        <v>0</v>
      </c>
      <c r="AI387" s="76">
        <f t="shared" si="195"/>
        <v>8.4569938281834848E-3</v>
      </c>
      <c r="AJ387" s="698">
        <f t="shared" si="188"/>
        <v>0</v>
      </c>
      <c r="AK387" s="76">
        <f t="shared" si="188"/>
        <v>4.8790349008750873</v>
      </c>
      <c r="AL387" s="76">
        <f t="shared" si="188"/>
        <v>1.6263449669583624E-2</v>
      </c>
      <c r="AM387" s="76">
        <f t="shared" si="188"/>
        <v>0</v>
      </c>
      <c r="AN387" s="76">
        <f t="shared" si="188"/>
        <v>0.43911314107875787</v>
      </c>
      <c r="AO387" s="76">
        <f t="shared" si="188"/>
        <v>0</v>
      </c>
      <c r="AP387" s="76">
        <f t="shared" si="188"/>
        <v>0</v>
      </c>
      <c r="AQ387" s="698">
        <f t="shared" si="188"/>
        <v>0</v>
      </c>
      <c r="AR387" s="76">
        <f t="shared" si="188"/>
        <v>0</v>
      </c>
      <c r="AS387" s="76">
        <f t="shared" si="188"/>
        <v>0</v>
      </c>
      <c r="AT387" s="76">
        <f t="shared" si="188"/>
        <v>1.4149201212537753E-2</v>
      </c>
      <c r="AU387" s="76">
        <f t="shared" si="188"/>
        <v>0</v>
      </c>
      <c r="AV387" s="76">
        <f t="shared" si="188"/>
        <v>0</v>
      </c>
      <c r="AW387" s="76">
        <f t="shared" si="188"/>
        <v>0</v>
      </c>
      <c r="AX387" s="76">
        <f t="shared" si="188"/>
        <v>0</v>
      </c>
      <c r="AY387" s="76">
        <f t="shared" si="188"/>
        <v>0</v>
      </c>
      <c r="AZ387" s="76">
        <f t="shared" si="189"/>
        <v>0</v>
      </c>
      <c r="BA387" s="76">
        <f t="shared" si="189"/>
        <v>0</v>
      </c>
      <c r="BB387" s="76">
        <f t="shared" si="189"/>
        <v>2.7973133431683832E-2</v>
      </c>
    </row>
    <row r="388" spans="1:54">
      <c r="A388" s="102">
        <f t="shared" si="163"/>
        <v>43167</v>
      </c>
      <c r="B388" s="106">
        <f t="shared" si="180"/>
        <v>8.9279833306146283</v>
      </c>
      <c r="C388" s="76">
        <f t="shared" si="190"/>
        <v>0</v>
      </c>
      <c r="D388" s="76">
        <f t="shared" si="191"/>
        <v>0</v>
      </c>
      <c r="E388" s="76">
        <f t="shared" si="191"/>
        <v>0</v>
      </c>
      <c r="F388" s="76">
        <f t="shared" si="192"/>
        <v>0</v>
      </c>
      <c r="G388" s="76">
        <f t="shared" si="191"/>
        <v>0</v>
      </c>
      <c r="H388" s="76">
        <f t="shared" si="191"/>
        <v>1.1384414768708537E-2</v>
      </c>
      <c r="I388" s="76">
        <f t="shared" si="191"/>
        <v>0</v>
      </c>
      <c r="J388" s="76">
        <f t="shared" si="191"/>
        <v>0.65053798678334496</v>
      </c>
      <c r="K388" s="76">
        <f t="shared" si="191"/>
        <v>6.1801108744417778E-4</v>
      </c>
      <c r="L388" s="76">
        <f t="shared" si="191"/>
        <v>0</v>
      </c>
      <c r="M388" s="76">
        <f t="shared" si="191"/>
        <v>5.1587662351919264E-2</v>
      </c>
      <c r="N388" s="76">
        <f t="shared" si="197"/>
        <v>4.8790349008750872E-2</v>
      </c>
      <c r="O388" s="76">
        <f t="shared" si="182"/>
        <v>1.2133617683487357</v>
      </c>
      <c r="P388" s="76">
        <f t="shared" si="182"/>
        <v>0.91926438682376521</v>
      </c>
      <c r="Q388" s="76">
        <f t="shared" si="198"/>
        <v>0</v>
      </c>
      <c r="R388" s="76">
        <f t="shared" si="191"/>
        <v>1.9516139603500345E-2</v>
      </c>
      <c r="S388" s="76">
        <f t="shared" si="191"/>
        <v>0.16263449669583624</v>
      </c>
      <c r="T388" s="76">
        <f t="shared" si="191"/>
        <v>1.0571242285229357E-2</v>
      </c>
      <c r="U388" s="76">
        <f t="shared" si="191"/>
        <v>0</v>
      </c>
      <c r="V388" s="76">
        <f t="shared" si="191"/>
        <v>6.3590088208071965E-2</v>
      </c>
      <c r="W388" s="76">
        <f t="shared" si="193"/>
        <v>5.8548418810501046E-2</v>
      </c>
      <c r="X388" s="76">
        <f t="shared" si="191"/>
        <v>0</v>
      </c>
      <c r="Y388" s="76">
        <f t="shared" si="191"/>
        <v>0.10164656043489766</v>
      </c>
      <c r="Z388" s="76">
        <f t="shared" si="191"/>
        <v>0</v>
      </c>
      <c r="AA388" s="76">
        <f t="shared" si="191"/>
        <v>0.11059145775316864</v>
      </c>
      <c r="AB388" s="76">
        <f t="shared" si="191"/>
        <v>0</v>
      </c>
      <c r="AC388" s="76">
        <f t="shared" si="191"/>
        <v>0.10408607788533521</v>
      </c>
      <c r="AD388" s="76">
        <f t="shared" si="194"/>
        <v>0</v>
      </c>
      <c r="AE388" s="76">
        <f t="shared" si="191"/>
        <v>1.6263449669583624E-2</v>
      </c>
      <c r="AF388" s="76">
        <f t="shared" si="191"/>
        <v>0</v>
      </c>
      <c r="AG388" s="76">
        <f t="shared" si="195"/>
        <v>0</v>
      </c>
      <c r="AH388" s="76">
        <f t="shared" si="195"/>
        <v>0</v>
      </c>
      <c r="AI388" s="76">
        <f t="shared" si="195"/>
        <v>8.4569938281834848E-3</v>
      </c>
      <c r="AJ388" s="698">
        <f t="shared" si="188"/>
        <v>0</v>
      </c>
      <c r="AK388" s="76">
        <f t="shared" si="188"/>
        <v>4.8790349008750873</v>
      </c>
      <c r="AL388" s="76">
        <f t="shared" si="188"/>
        <v>1.6263449669583624E-2</v>
      </c>
      <c r="AM388" s="76">
        <f t="shared" si="188"/>
        <v>0</v>
      </c>
      <c r="AN388" s="76">
        <f t="shared" si="188"/>
        <v>0.43911314107875787</v>
      </c>
      <c r="AO388" s="76">
        <f t="shared" si="188"/>
        <v>0</v>
      </c>
      <c r="AP388" s="76">
        <f t="shared" si="188"/>
        <v>0</v>
      </c>
      <c r="AQ388" s="698">
        <f t="shared" si="188"/>
        <v>0</v>
      </c>
      <c r="AR388" s="76">
        <f t="shared" si="188"/>
        <v>0</v>
      </c>
      <c r="AS388" s="76">
        <f t="shared" si="188"/>
        <v>0</v>
      </c>
      <c r="AT388" s="76">
        <f t="shared" si="188"/>
        <v>1.4149201212537753E-2</v>
      </c>
      <c r="AU388" s="76">
        <f t="shared" si="188"/>
        <v>0</v>
      </c>
      <c r="AV388" s="76">
        <f t="shared" si="188"/>
        <v>0</v>
      </c>
      <c r="AW388" s="76">
        <f t="shared" si="188"/>
        <v>0</v>
      </c>
      <c r="AX388" s="76">
        <f t="shared" si="188"/>
        <v>0</v>
      </c>
      <c r="AY388" s="76">
        <f t="shared" si="188"/>
        <v>0</v>
      </c>
      <c r="AZ388" s="76">
        <f t="shared" si="189"/>
        <v>0</v>
      </c>
      <c r="BA388" s="76">
        <f t="shared" si="189"/>
        <v>0</v>
      </c>
      <c r="BB388" s="76">
        <f t="shared" si="189"/>
        <v>2.7973133431683832E-2</v>
      </c>
    </row>
    <row r="389" spans="1:54">
      <c r="A389" s="102">
        <f t="shared" si="163"/>
        <v>43168</v>
      </c>
      <c r="B389" s="106">
        <f t="shared" si="180"/>
        <v>8.9279833306146283</v>
      </c>
      <c r="C389" s="76">
        <f t="shared" si="190"/>
        <v>0</v>
      </c>
      <c r="D389" s="76">
        <f t="shared" si="191"/>
        <v>0</v>
      </c>
      <c r="E389" s="76">
        <f t="shared" si="191"/>
        <v>0</v>
      </c>
      <c r="F389" s="76">
        <f t="shared" si="192"/>
        <v>0</v>
      </c>
      <c r="G389" s="76">
        <f t="shared" si="191"/>
        <v>0</v>
      </c>
      <c r="H389" s="76">
        <f t="shared" si="191"/>
        <v>1.1384414768708537E-2</v>
      </c>
      <c r="I389" s="76">
        <f t="shared" si="191"/>
        <v>0</v>
      </c>
      <c r="J389" s="76">
        <f t="shared" si="191"/>
        <v>0.65053798678334496</v>
      </c>
      <c r="K389" s="76">
        <f t="shared" si="191"/>
        <v>6.1801108744417778E-4</v>
      </c>
      <c r="L389" s="76">
        <f t="shared" si="191"/>
        <v>0</v>
      </c>
      <c r="M389" s="76">
        <f t="shared" si="191"/>
        <v>5.1587662351919264E-2</v>
      </c>
      <c r="N389" s="76">
        <f t="shared" si="197"/>
        <v>4.8790349008750872E-2</v>
      </c>
      <c r="O389" s="76">
        <f t="shared" si="182"/>
        <v>1.2133617683487357</v>
      </c>
      <c r="P389" s="76">
        <f t="shared" si="182"/>
        <v>0.91926438682376521</v>
      </c>
      <c r="Q389" s="76">
        <f t="shared" si="198"/>
        <v>0</v>
      </c>
      <c r="R389" s="76">
        <f t="shared" si="191"/>
        <v>1.9516139603500345E-2</v>
      </c>
      <c r="S389" s="76">
        <f t="shared" si="191"/>
        <v>0.16263449669583624</v>
      </c>
      <c r="T389" s="76">
        <f t="shared" si="191"/>
        <v>1.0571242285229357E-2</v>
      </c>
      <c r="U389" s="76">
        <f t="shared" si="191"/>
        <v>0</v>
      </c>
      <c r="V389" s="76">
        <f t="shared" si="191"/>
        <v>6.3590088208071965E-2</v>
      </c>
      <c r="W389" s="76">
        <f t="shared" si="193"/>
        <v>5.8548418810501046E-2</v>
      </c>
      <c r="X389" s="76">
        <f t="shared" si="191"/>
        <v>0</v>
      </c>
      <c r="Y389" s="76">
        <f t="shared" si="191"/>
        <v>0.10164656043489766</v>
      </c>
      <c r="Z389" s="76">
        <f t="shared" si="191"/>
        <v>0</v>
      </c>
      <c r="AA389" s="76">
        <f t="shared" si="191"/>
        <v>0.11059145775316864</v>
      </c>
      <c r="AB389" s="76">
        <f t="shared" si="191"/>
        <v>0</v>
      </c>
      <c r="AC389" s="76">
        <f t="shared" si="191"/>
        <v>0.10408607788533521</v>
      </c>
      <c r="AD389" s="76">
        <f t="shared" si="194"/>
        <v>0</v>
      </c>
      <c r="AE389" s="76">
        <f t="shared" si="191"/>
        <v>1.6263449669583624E-2</v>
      </c>
      <c r="AF389" s="76">
        <f t="shared" si="191"/>
        <v>0</v>
      </c>
      <c r="AG389" s="76">
        <f t="shared" si="195"/>
        <v>0</v>
      </c>
      <c r="AH389" s="76">
        <f t="shared" si="195"/>
        <v>0</v>
      </c>
      <c r="AI389" s="76">
        <f t="shared" si="195"/>
        <v>8.4569938281834848E-3</v>
      </c>
      <c r="AJ389" s="698">
        <f t="shared" si="188"/>
        <v>0</v>
      </c>
      <c r="AK389" s="76">
        <f t="shared" si="188"/>
        <v>4.8790349008750873</v>
      </c>
      <c r="AL389" s="76">
        <f t="shared" si="188"/>
        <v>1.6263449669583624E-2</v>
      </c>
      <c r="AM389" s="76">
        <f t="shared" si="188"/>
        <v>0</v>
      </c>
      <c r="AN389" s="76">
        <f t="shared" si="188"/>
        <v>0.43911314107875787</v>
      </c>
      <c r="AO389" s="76">
        <f t="shared" si="188"/>
        <v>0</v>
      </c>
      <c r="AP389" s="76">
        <f t="shared" si="188"/>
        <v>0</v>
      </c>
      <c r="AQ389" s="698">
        <f t="shared" si="188"/>
        <v>0</v>
      </c>
      <c r="AR389" s="76">
        <f t="shared" si="188"/>
        <v>0</v>
      </c>
      <c r="AS389" s="76">
        <f t="shared" si="188"/>
        <v>0</v>
      </c>
      <c r="AT389" s="76">
        <f t="shared" si="188"/>
        <v>1.4149201212537753E-2</v>
      </c>
      <c r="AU389" s="76">
        <f t="shared" si="188"/>
        <v>0</v>
      </c>
      <c r="AV389" s="76">
        <f t="shared" si="188"/>
        <v>0</v>
      </c>
      <c r="AW389" s="76">
        <f t="shared" si="188"/>
        <v>0</v>
      </c>
      <c r="AX389" s="76">
        <f t="shared" si="188"/>
        <v>0</v>
      </c>
      <c r="AY389" s="76">
        <f t="shared" si="188"/>
        <v>0</v>
      </c>
      <c r="AZ389" s="76">
        <f t="shared" si="189"/>
        <v>0</v>
      </c>
      <c r="BA389" s="76">
        <f t="shared" si="189"/>
        <v>0</v>
      </c>
      <c r="BB389" s="76">
        <f t="shared" si="189"/>
        <v>2.7973133431683832E-2</v>
      </c>
    </row>
    <row r="390" spans="1:54">
      <c r="A390" s="102">
        <f t="shared" si="163"/>
        <v>43169</v>
      </c>
      <c r="B390" s="106">
        <f t="shared" si="180"/>
        <v>8.9279833306146283</v>
      </c>
      <c r="C390" s="76">
        <f t="shared" si="190"/>
        <v>0</v>
      </c>
      <c r="D390" s="76">
        <f t="shared" si="191"/>
        <v>0</v>
      </c>
      <c r="E390" s="76">
        <f t="shared" si="191"/>
        <v>0</v>
      </c>
      <c r="F390" s="76">
        <f t="shared" si="192"/>
        <v>0</v>
      </c>
      <c r="G390" s="76">
        <f t="shared" si="191"/>
        <v>0</v>
      </c>
      <c r="H390" s="76">
        <f t="shared" si="191"/>
        <v>1.1384414768708537E-2</v>
      </c>
      <c r="I390" s="76">
        <f t="shared" si="191"/>
        <v>0</v>
      </c>
      <c r="J390" s="76">
        <f t="shared" si="191"/>
        <v>0.65053798678334496</v>
      </c>
      <c r="K390" s="76">
        <f t="shared" si="191"/>
        <v>6.1801108744417778E-4</v>
      </c>
      <c r="L390" s="76">
        <f t="shared" si="191"/>
        <v>0</v>
      </c>
      <c r="M390" s="76">
        <f t="shared" si="191"/>
        <v>5.1587662351919264E-2</v>
      </c>
      <c r="N390" s="76">
        <f t="shared" si="197"/>
        <v>4.8790349008750872E-2</v>
      </c>
      <c r="O390" s="76">
        <f t="shared" si="182"/>
        <v>1.2133617683487357</v>
      </c>
      <c r="P390" s="76">
        <f t="shared" si="182"/>
        <v>0.91926438682376521</v>
      </c>
      <c r="Q390" s="76">
        <f t="shared" si="198"/>
        <v>0</v>
      </c>
      <c r="R390" s="76">
        <f t="shared" si="191"/>
        <v>1.9516139603500345E-2</v>
      </c>
      <c r="S390" s="76">
        <f t="shared" si="191"/>
        <v>0.16263449669583624</v>
      </c>
      <c r="T390" s="76">
        <f t="shared" si="191"/>
        <v>1.0571242285229357E-2</v>
      </c>
      <c r="U390" s="76">
        <f t="shared" si="191"/>
        <v>0</v>
      </c>
      <c r="V390" s="76">
        <f t="shared" si="191"/>
        <v>6.3590088208071965E-2</v>
      </c>
      <c r="W390" s="76">
        <f t="shared" si="193"/>
        <v>5.8548418810501046E-2</v>
      </c>
      <c r="X390" s="76">
        <f t="shared" si="191"/>
        <v>0</v>
      </c>
      <c r="Y390" s="76">
        <f t="shared" si="191"/>
        <v>0.10164656043489766</v>
      </c>
      <c r="Z390" s="76">
        <f t="shared" si="191"/>
        <v>0</v>
      </c>
      <c r="AA390" s="76">
        <f t="shared" si="191"/>
        <v>0.11059145775316864</v>
      </c>
      <c r="AB390" s="76">
        <f t="shared" si="191"/>
        <v>0</v>
      </c>
      <c r="AC390" s="76">
        <f t="shared" si="191"/>
        <v>0.10408607788533521</v>
      </c>
      <c r="AD390" s="76">
        <f t="shared" si="194"/>
        <v>0</v>
      </c>
      <c r="AE390" s="76">
        <f t="shared" si="191"/>
        <v>1.6263449669583624E-2</v>
      </c>
      <c r="AF390" s="76">
        <f t="shared" si="191"/>
        <v>0</v>
      </c>
      <c r="AG390" s="76">
        <f t="shared" si="195"/>
        <v>0</v>
      </c>
      <c r="AH390" s="76">
        <f t="shared" si="195"/>
        <v>0</v>
      </c>
      <c r="AI390" s="76">
        <f t="shared" si="195"/>
        <v>8.4569938281834848E-3</v>
      </c>
      <c r="AJ390" s="698">
        <f t="shared" si="188"/>
        <v>0</v>
      </c>
      <c r="AK390" s="76">
        <f t="shared" si="188"/>
        <v>4.8790349008750873</v>
      </c>
      <c r="AL390" s="76">
        <f t="shared" si="188"/>
        <v>1.6263449669583624E-2</v>
      </c>
      <c r="AM390" s="76">
        <f t="shared" si="188"/>
        <v>0</v>
      </c>
      <c r="AN390" s="76">
        <f t="shared" si="188"/>
        <v>0.43911314107875787</v>
      </c>
      <c r="AO390" s="76">
        <f t="shared" si="188"/>
        <v>0</v>
      </c>
      <c r="AP390" s="76">
        <f t="shared" si="188"/>
        <v>0</v>
      </c>
      <c r="AQ390" s="698">
        <f t="shared" si="188"/>
        <v>0</v>
      </c>
      <c r="AR390" s="76">
        <f t="shared" si="188"/>
        <v>0</v>
      </c>
      <c r="AS390" s="76">
        <f t="shared" si="188"/>
        <v>0</v>
      </c>
      <c r="AT390" s="76">
        <f t="shared" si="188"/>
        <v>1.4149201212537753E-2</v>
      </c>
      <c r="AU390" s="76">
        <f t="shared" si="188"/>
        <v>0</v>
      </c>
      <c r="AV390" s="76">
        <f t="shared" si="188"/>
        <v>0</v>
      </c>
      <c r="AW390" s="76">
        <f t="shared" si="188"/>
        <v>0</v>
      </c>
      <c r="AX390" s="76">
        <f t="shared" si="188"/>
        <v>0</v>
      </c>
      <c r="AY390" s="76">
        <f t="shared" si="188"/>
        <v>0</v>
      </c>
      <c r="AZ390" s="76">
        <f t="shared" si="189"/>
        <v>0</v>
      </c>
      <c r="BA390" s="76">
        <f t="shared" si="189"/>
        <v>0</v>
      </c>
      <c r="BB390" s="76">
        <f t="shared" si="189"/>
        <v>2.7973133431683832E-2</v>
      </c>
    </row>
    <row r="391" spans="1:54">
      <c r="A391" s="102">
        <f t="shared" si="163"/>
        <v>43170</v>
      </c>
      <c r="B391" s="106">
        <f t="shared" si="180"/>
        <v>8.9279833306146283</v>
      </c>
      <c r="C391" s="76">
        <f t="shared" si="190"/>
        <v>0</v>
      </c>
      <c r="D391" s="76">
        <f t="shared" si="191"/>
        <v>0</v>
      </c>
      <c r="E391" s="76">
        <f t="shared" si="191"/>
        <v>0</v>
      </c>
      <c r="F391" s="76">
        <f t="shared" si="192"/>
        <v>0</v>
      </c>
      <c r="G391" s="76">
        <f t="shared" si="191"/>
        <v>0</v>
      </c>
      <c r="H391" s="76">
        <f t="shared" si="191"/>
        <v>1.1384414768708537E-2</v>
      </c>
      <c r="I391" s="76">
        <f t="shared" si="191"/>
        <v>0</v>
      </c>
      <c r="J391" s="76">
        <f t="shared" si="191"/>
        <v>0.65053798678334496</v>
      </c>
      <c r="K391" s="76">
        <f t="shared" si="191"/>
        <v>6.1801108744417778E-4</v>
      </c>
      <c r="L391" s="76">
        <f t="shared" si="191"/>
        <v>0</v>
      </c>
      <c r="M391" s="76">
        <f t="shared" si="191"/>
        <v>5.1587662351919264E-2</v>
      </c>
      <c r="N391" s="76">
        <f t="shared" si="197"/>
        <v>4.8790349008750872E-2</v>
      </c>
      <c r="O391" s="76">
        <f t="shared" si="182"/>
        <v>1.2133617683487357</v>
      </c>
      <c r="P391" s="76">
        <f t="shared" si="182"/>
        <v>0.91926438682376521</v>
      </c>
      <c r="Q391" s="76">
        <f t="shared" si="198"/>
        <v>0</v>
      </c>
      <c r="R391" s="76">
        <f t="shared" si="191"/>
        <v>1.9516139603500345E-2</v>
      </c>
      <c r="S391" s="76">
        <f t="shared" si="191"/>
        <v>0.16263449669583624</v>
      </c>
      <c r="T391" s="76">
        <f t="shared" si="191"/>
        <v>1.0571242285229357E-2</v>
      </c>
      <c r="U391" s="76">
        <f t="shared" si="191"/>
        <v>0</v>
      </c>
      <c r="V391" s="76">
        <f t="shared" si="191"/>
        <v>6.3590088208071965E-2</v>
      </c>
      <c r="W391" s="76">
        <f t="shared" si="193"/>
        <v>5.8548418810501046E-2</v>
      </c>
      <c r="X391" s="76">
        <f t="shared" si="191"/>
        <v>0</v>
      </c>
      <c r="Y391" s="76">
        <f t="shared" si="191"/>
        <v>0.10164656043489766</v>
      </c>
      <c r="Z391" s="76">
        <f t="shared" si="191"/>
        <v>0</v>
      </c>
      <c r="AA391" s="76">
        <f t="shared" si="191"/>
        <v>0.11059145775316864</v>
      </c>
      <c r="AB391" s="76">
        <f t="shared" si="191"/>
        <v>0</v>
      </c>
      <c r="AC391" s="76">
        <f t="shared" si="191"/>
        <v>0.10408607788533521</v>
      </c>
      <c r="AD391" s="76">
        <f t="shared" si="194"/>
        <v>0</v>
      </c>
      <c r="AE391" s="76">
        <f t="shared" si="191"/>
        <v>1.6263449669583624E-2</v>
      </c>
      <c r="AF391" s="76">
        <f t="shared" si="191"/>
        <v>0</v>
      </c>
      <c r="AG391" s="76">
        <f t="shared" si="195"/>
        <v>0</v>
      </c>
      <c r="AH391" s="76">
        <f t="shared" si="195"/>
        <v>0</v>
      </c>
      <c r="AI391" s="76">
        <f t="shared" si="195"/>
        <v>8.4569938281834848E-3</v>
      </c>
      <c r="AJ391" s="698">
        <f t="shared" si="188"/>
        <v>0</v>
      </c>
      <c r="AK391" s="76">
        <f t="shared" si="188"/>
        <v>4.8790349008750873</v>
      </c>
      <c r="AL391" s="76">
        <f t="shared" si="188"/>
        <v>1.6263449669583624E-2</v>
      </c>
      <c r="AM391" s="76">
        <f t="shared" si="188"/>
        <v>0</v>
      </c>
      <c r="AN391" s="76">
        <f t="shared" si="188"/>
        <v>0.43911314107875787</v>
      </c>
      <c r="AO391" s="76">
        <f t="shared" si="188"/>
        <v>0</v>
      </c>
      <c r="AP391" s="76">
        <f t="shared" si="188"/>
        <v>0</v>
      </c>
      <c r="AQ391" s="698">
        <f t="shared" si="188"/>
        <v>0</v>
      </c>
      <c r="AR391" s="76">
        <f t="shared" si="188"/>
        <v>0</v>
      </c>
      <c r="AS391" s="76">
        <f t="shared" si="188"/>
        <v>0</v>
      </c>
      <c r="AT391" s="76">
        <f t="shared" si="188"/>
        <v>1.4149201212537753E-2</v>
      </c>
      <c r="AU391" s="76">
        <f t="shared" si="188"/>
        <v>0</v>
      </c>
      <c r="AV391" s="76">
        <f t="shared" si="188"/>
        <v>0</v>
      </c>
      <c r="AW391" s="76">
        <f t="shared" si="188"/>
        <v>0</v>
      </c>
      <c r="AX391" s="76">
        <f t="shared" si="188"/>
        <v>0</v>
      </c>
      <c r="AY391" s="76">
        <f t="shared" si="188"/>
        <v>0</v>
      </c>
      <c r="AZ391" s="76">
        <f t="shared" si="189"/>
        <v>0</v>
      </c>
      <c r="BA391" s="76">
        <f t="shared" si="189"/>
        <v>0</v>
      </c>
      <c r="BB391" s="76">
        <f t="shared" si="189"/>
        <v>2.7973133431683832E-2</v>
      </c>
    </row>
    <row r="392" spans="1:54">
      <c r="A392" s="102">
        <f t="shared" si="163"/>
        <v>43171</v>
      </c>
      <c r="B392" s="106">
        <f t="shared" si="180"/>
        <v>8.9279833306146283</v>
      </c>
      <c r="C392" s="76">
        <f t="shared" si="190"/>
        <v>0</v>
      </c>
      <c r="D392" s="76">
        <f t="shared" si="191"/>
        <v>0</v>
      </c>
      <c r="E392" s="76">
        <f t="shared" si="191"/>
        <v>0</v>
      </c>
      <c r="F392" s="76">
        <f t="shared" si="192"/>
        <v>0</v>
      </c>
      <c r="G392" s="76">
        <f t="shared" si="191"/>
        <v>0</v>
      </c>
      <c r="H392" s="76">
        <f t="shared" si="191"/>
        <v>1.1384414768708537E-2</v>
      </c>
      <c r="I392" s="76">
        <f t="shared" si="191"/>
        <v>0</v>
      </c>
      <c r="J392" s="76">
        <f t="shared" si="191"/>
        <v>0.65053798678334496</v>
      </c>
      <c r="K392" s="76">
        <f t="shared" si="191"/>
        <v>6.1801108744417778E-4</v>
      </c>
      <c r="L392" s="76">
        <f t="shared" si="191"/>
        <v>0</v>
      </c>
      <c r="M392" s="76">
        <f t="shared" si="191"/>
        <v>5.1587662351919264E-2</v>
      </c>
      <c r="N392" s="76">
        <f t="shared" si="197"/>
        <v>4.8790349008750872E-2</v>
      </c>
      <c r="O392" s="76">
        <f t="shared" si="182"/>
        <v>1.2133617683487357</v>
      </c>
      <c r="P392" s="76">
        <f t="shared" si="182"/>
        <v>0.91926438682376521</v>
      </c>
      <c r="Q392" s="76">
        <f t="shared" si="198"/>
        <v>0</v>
      </c>
      <c r="R392" s="76">
        <f t="shared" si="191"/>
        <v>1.9516139603500345E-2</v>
      </c>
      <c r="S392" s="76">
        <f t="shared" si="191"/>
        <v>0.16263449669583624</v>
      </c>
      <c r="T392" s="76">
        <f t="shared" si="191"/>
        <v>1.0571242285229357E-2</v>
      </c>
      <c r="U392" s="76">
        <f t="shared" si="191"/>
        <v>0</v>
      </c>
      <c r="V392" s="76">
        <f t="shared" si="191"/>
        <v>6.3590088208071965E-2</v>
      </c>
      <c r="W392" s="76">
        <f t="shared" si="193"/>
        <v>5.8548418810501046E-2</v>
      </c>
      <c r="X392" s="76">
        <f t="shared" si="191"/>
        <v>0</v>
      </c>
      <c r="Y392" s="76">
        <f t="shared" si="191"/>
        <v>0.10164656043489766</v>
      </c>
      <c r="Z392" s="76">
        <f t="shared" si="191"/>
        <v>0</v>
      </c>
      <c r="AA392" s="76">
        <f t="shared" si="191"/>
        <v>0.11059145775316864</v>
      </c>
      <c r="AB392" s="76">
        <f t="shared" ref="AB392:AB393" si="199">AB$35/1.98347/31</f>
        <v>0</v>
      </c>
      <c r="AC392" s="76">
        <f t="shared" si="191"/>
        <v>0.10408607788533521</v>
      </c>
      <c r="AD392" s="76">
        <f t="shared" si="194"/>
        <v>0</v>
      </c>
      <c r="AE392" s="76">
        <f t="shared" si="191"/>
        <v>1.6263449669583624E-2</v>
      </c>
      <c r="AF392" s="76">
        <f t="shared" si="191"/>
        <v>0</v>
      </c>
      <c r="AG392" s="76">
        <f t="shared" si="195"/>
        <v>0</v>
      </c>
      <c r="AH392" s="76">
        <f t="shared" si="195"/>
        <v>0</v>
      </c>
      <c r="AI392" s="76">
        <f t="shared" si="195"/>
        <v>8.4569938281834848E-3</v>
      </c>
      <c r="AJ392" s="698">
        <f t="shared" si="188"/>
        <v>0</v>
      </c>
      <c r="AK392" s="76">
        <f t="shared" si="188"/>
        <v>4.8790349008750873</v>
      </c>
      <c r="AL392" s="76">
        <f t="shared" si="188"/>
        <v>1.6263449669583624E-2</v>
      </c>
      <c r="AM392" s="76">
        <f t="shared" si="188"/>
        <v>0</v>
      </c>
      <c r="AN392" s="76">
        <f t="shared" si="188"/>
        <v>0.43911314107875787</v>
      </c>
      <c r="AO392" s="76">
        <f t="shared" si="188"/>
        <v>0</v>
      </c>
      <c r="AP392" s="76">
        <f t="shared" si="188"/>
        <v>0</v>
      </c>
      <c r="AQ392" s="698">
        <f t="shared" si="188"/>
        <v>0</v>
      </c>
      <c r="AR392" s="76">
        <f t="shared" si="188"/>
        <v>0</v>
      </c>
      <c r="AS392" s="76">
        <f t="shared" si="188"/>
        <v>0</v>
      </c>
      <c r="AT392" s="76">
        <f t="shared" si="188"/>
        <v>1.4149201212537753E-2</v>
      </c>
      <c r="AU392" s="76">
        <f t="shared" si="188"/>
        <v>0</v>
      </c>
      <c r="AV392" s="76">
        <f t="shared" si="188"/>
        <v>0</v>
      </c>
      <c r="AW392" s="76">
        <f t="shared" si="188"/>
        <v>0</v>
      </c>
      <c r="AX392" s="76">
        <f t="shared" si="188"/>
        <v>0</v>
      </c>
      <c r="AY392" s="76">
        <f t="shared" si="188"/>
        <v>0</v>
      </c>
      <c r="AZ392" s="76">
        <f t="shared" si="189"/>
        <v>0</v>
      </c>
      <c r="BA392" s="76">
        <f t="shared" si="189"/>
        <v>0</v>
      </c>
      <c r="BB392" s="76">
        <f t="shared" si="189"/>
        <v>2.7973133431683832E-2</v>
      </c>
    </row>
    <row r="393" spans="1:54">
      <c r="A393" s="102">
        <f t="shared" si="163"/>
        <v>43172</v>
      </c>
      <c r="B393" s="106">
        <f t="shared" si="180"/>
        <v>8.9279833306146283</v>
      </c>
      <c r="C393" s="76">
        <f t="shared" si="190"/>
        <v>0</v>
      </c>
      <c r="D393" s="76">
        <f t="shared" si="191"/>
        <v>0</v>
      </c>
      <c r="E393" s="76">
        <f t="shared" si="191"/>
        <v>0</v>
      </c>
      <c r="F393" s="76">
        <f t="shared" si="192"/>
        <v>0</v>
      </c>
      <c r="G393" s="76">
        <f t="shared" si="191"/>
        <v>0</v>
      </c>
      <c r="H393" s="76">
        <f t="shared" si="191"/>
        <v>1.1384414768708537E-2</v>
      </c>
      <c r="I393" s="76">
        <f t="shared" si="191"/>
        <v>0</v>
      </c>
      <c r="J393" s="76">
        <f t="shared" si="191"/>
        <v>0.65053798678334496</v>
      </c>
      <c r="K393" s="76">
        <f t="shared" si="191"/>
        <v>6.1801108744417778E-4</v>
      </c>
      <c r="L393" s="76">
        <f t="shared" si="191"/>
        <v>0</v>
      </c>
      <c r="M393" s="76">
        <f t="shared" si="191"/>
        <v>5.1587662351919264E-2</v>
      </c>
      <c r="N393" s="76">
        <f t="shared" si="197"/>
        <v>4.8790349008750872E-2</v>
      </c>
      <c r="O393" s="76">
        <f t="shared" si="182"/>
        <v>1.2133617683487357</v>
      </c>
      <c r="P393" s="76">
        <f t="shared" si="182"/>
        <v>0.91926438682376521</v>
      </c>
      <c r="Q393" s="76">
        <f t="shared" si="198"/>
        <v>0</v>
      </c>
      <c r="R393" s="76">
        <f t="shared" si="191"/>
        <v>1.9516139603500345E-2</v>
      </c>
      <c r="S393" s="76">
        <f t="shared" si="191"/>
        <v>0.16263449669583624</v>
      </c>
      <c r="T393" s="76">
        <f t="shared" si="191"/>
        <v>1.0571242285229357E-2</v>
      </c>
      <c r="U393" s="76">
        <f t="shared" si="191"/>
        <v>0</v>
      </c>
      <c r="V393" s="76">
        <f t="shared" si="191"/>
        <v>6.3590088208071965E-2</v>
      </c>
      <c r="W393" s="76">
        <f t="shared" si="193"/>
        <v>5.8548418810501046E-2</v>
      </c>
      <c r="X393" s="76">
        <f t="shared" si="191"/>
        <v>0</v>
      </c>
      <c r="Y393" s="76">
        <f t="shared" si="191"/>
        <v>0.10164656043489766</v>
      </c>
      <c r="Z393" s="76">
        <f t="shared" si="191"/>
        <v>0</v>
      </c>
      <c r="AA393" s="76">
        <f t="shared" si="191"/>
        <v>0.11059145775316864</v>
      </c>
      <c r="AB393" s="76">
        <f t="shared" si="199"/>
        <v>0</v>
      </c>
      <c r="AC393" s="76">
        <f t="shared" si="191"/>
        <v>0.10408607788533521</v>
      </c>
      <c r="AD393" s="76">
        <f t="shared" si="194"/>
        <v>0</v>
      </c>
      <c r="AE393" s="76">
        <f t="shared" si="191"/>
        <v>1.6263449669583624E-2</v>
      </c>
      <c r="AF393" s="76">
        <f t="shared" si="191"/>
        <v>0</v>
      </c>
      <c r="AG393" s="76">
        <f t="shared" si="195"/>
        <v>0</v>
      </c>
      <c r="AH393" s="76">
        <f t="shared" si="195"/>
        <v>0</v>
      </c>
      <c r="AI393" s="76">
        <f t="shared" si="195"/>
        <v>8.4569938281834848E-3</v>
      </c>
      <c r="AJ393" s="698">
        <f t="shared" si="188"/>
        <v>0</v>
      </c>
      <c r="AK393" s="76">
        <f t="shared" si="188"/>
        <v>4.8790349008750873</v>
      </c>
      <c r="AL393" s="76">
        <f t="shared" si="188"/>
        <v>1.6263449669583624E-2</v>
      </c>
      <c r="AM393" s="76">
        <f t="shared" si="188"/>
        <v>0</v>
      </c>
      <c r="AN393" s="76">
        <f t="shared" si="188"/>
        <v>0.43911314107875787</v>
      </c>
      <c r="AO393" s="76">
        <f t="shared" si="188"/>
        <v>0</v>
      </c>
      <c r="AP393" s="76">
        <f t="shared" si="188"/>
        <v>0</v>
      </c>
      <c r="AQ393" s="698">
        <f t="shared" si="188"/>
        <v>0</v>
      </c>
      <c r="AR393" s="76">
        <f t="shared" si="188"/>
        <v>0</v>
      </c>
      <c r="AS393" s="76">
        <f t="shared" si="188"/>
        <v>0</v>
      </c>
      <c r="AT393" s="76">
        <f t="shared" si="188"/>
        <v>1.4149201212537753E-2</v>
      </c>
      <c r="AU393" s="76">
        <f t="shared" si="188"/>
        <v>0</v>
      </c>
      <c r="AV393" s="76">
        <f t="shared" si="188"/>
        <v>0</v>
      </c>
      <c r="AW393" s="76">
        <f t="shared" si="188"/>
        <v>0</v>
      </c>
      <c r="AX393" s="76">
        <f t="shared" si="188"/>
        <v>0</v>
      </c>
      <c r="AY393" s="76">
        <f t="shared" si="188"/>
        <v>0</v>
      </c>
      <c r="AZ393" s="76">
        <f t="shared" si="189"/>
        <v>0</v>
      </c>
      <c r="BA393" s="76">
        <f t="shared" si="189"/>
        <v>0</v>
      </c>
      <c r="BB393" s="76">
        <f t="shared" si="189"/>
        <v>2.7973133431683832E-2</v>
      </c>
    </row>
    <row r="394" spans="1:54">
      <c r="A394" s="102">
        <f t="shared" ref="A394:A457" si="200">A393+1</f>
        <v>43173</v>
      </c>
      <c r="B394" s="106">
        <f t="shared" si="180"/>
        <v>8.9279833306146283</v>
      </c>
      <c r="C394" s="76">
        <f t="shared" si="190"/>
        <v>0</v>
      </c>
      <c r="D394" s="76">
        <f t="shared" si="191"/>
        <v>0</v>
      </c>
      <c r="E394" s="76">
        <f t="shared" si="191"/>
        <v>0</v>
      </c>
      <c r="F394" s="76">
        <f t="shared" si="192"/>
        <v>0</v>
      </c>
      <c r="G394" s="76">
        <f t="shared" si="191"/>
        <v>0</v>
      </c>
      <c r="H394" s="76">
        <f t="shared" si="191"/>
        <v>1.1384414768708537E-2</v>
      </c>
      <c r="I394" s="76">
        <f t="shared" si="191"/>
        <v>0</v>
      </c>
      <c r="J394" s="76">
        <f t="shared" si="191"/>
        <v>0.65053798678334496</v>
      </c>
      <c r="K394" s="76">
        <f t="shared" ref="D394:AG405" si="201">K$35/1.98347/31</f>
        <v>6.1801108744417778E-4</v>
      </c>
      <c r="L394" s="76">
        <f t="shared" si="201"/>
        <v>0</v>
      </c>
      <c r="M394" s="76">
        <f t="shared" si="201"/>
        <v>5.1587662351919264E-2</v>
      </c>
      <c r="N394" s="76">
        <f t="shared" si="197"/>
        <v>4.8790349008750872E-2</v>
      </c>
      <c r="O394" s="76">
        <f t="shared" si="182"/>
        <v>1.2133617683487357</v>
      </c>
      <c r="P394" s="76">
        <f t="shared" si="182"/>
        <v>0.91926438682376521</v>
      </c>
      <c r="Q394" s="76">
        <f t="shared" si="198"/>
        <v>0</v>
      </c>
      <c r="R394" s="76">
        <f t="shared" si="201"/>
        <v>1.9516139603500345E-2</v>
      </c>
      <c r="S394" s="76">
        <f t="shared" si="201"/>
        <v>0.16263449669583624</v>
      </c>
      <c r="T394" s="76">
        <f t="shared" si="201"/>
        <v>1.0571242285229357E-2</v>
      </c>
      <c r="U394" s="76">
        <f t="shared" si="201"/>
        <v>0</v>
      </c>
      <c r="V394" s="76">
        <f t="shared" si="201"/>
        <v>6.3590088208071965E-2</v>
      </c>
      <c r="W394" s="76">
        <f t="shared" si="193"/>
        <v>5.8548418810501046E-2</v>
      </c>
      <c r="X394" s="76">
        <f t="shared" si="201"/>
        <v>0</v>
      </c>
      <c r="Y394" s="76">
        <f t="shared" si="201"/>
        <v>0.10164656043489766</v>
      </c>
      <c r="Z394" s="76">
        <f t="shared" si="201"/>
        <v>0</v>
      </c>
      <c r="AA394" s="76">
        <f t="shared" si="201"/>
        <v>0.11059145775316864</v>
      </c>
      <c r="AB394" s="76">
        <f t="shared" si="201"/>
        <v>0</v>
      </c>
      <c r="AC394" s="76">
        <f t="shared" si="201"/>
        <v>0.10408607788533521</v>
      </c>
      <c r="AD394" s="76">
        <f t="shared" si="194"/>
        <v>0</v>
      </c>
      <c r="AE394" s="76">
        <f t="shared" si="201"/>
        <v>1.6263449669583624E-2</v>
      </c>
      <c r="AF394" s="76">
        <f t="shared" si="201"/>
        <v>0</v>
      </c>
      <c r="AG394" s="76">
        <f t="shared" si="201"/>
        <v>0</v>
      </c>
      <c r="AH394" s="76">
        <f t="shared" si="195"/>
        <v>0</v>
      </c>
      <c r="AI394" s="76">
        <f t="shared" si="195"/>
        <v>8.4569938281834848E-3</v>
      </c>
      <c r="AJ394" s="698">
        <f t="shared" si="188"/>
        <v>0</v>
      </c>
      <c r="AK394" s="76">
        <f t="shared" si="188"/>
        <v>4.8790349008750873</v>
      </c>
      <c r="AL394" s="76">
        <f t="shared" si="188"/>
        <v>1.6263449669583624E-2</v>
      </c>
      <c r="AM394" s="76">
        <f t="shared" si="188"/>
        <v>0</v>
      </c>
      <c r="AN394" s="76">
        <f t="shared" si="188"/>
        <v>0.43911314107875787</v>
      </c>
      <c r="AO394" s="76">
        <f t="shared" si="188"/>
        <v>0</v>
      </c>
      <c r="AP394" s="76">
        <f t="shared" si="188"/>
        <v>0</v>
      </c>
      <c r="AQ394" s="698">
        <f t="shared" si="188"/>
        <v>0</v>
      </c>
      <c r="AR394" s="76">
        <f t="shared" si="188"/>
        <v>0</v>
      </c>
      <c r="AS394" s="76">
        <f t="shared" si="188"/>
        <v>0</v>
      </c>
      <c r="AT394" s="76">
        <f t="shared" si="188"/>
        <v>1.4149201212537753E-2</v>
      </c>
      <c r="AU394" s="76">
        <f t="shared" si="188"/>
        <v>0</v>
      </c>
      <c r="AV394" s="76">
        <f t="shared" si="188"/>
        <v>0</v>
      </c>
      <c r="AW394" s="76">
        <f t="shared" si="188"/>
        <v>0</v>
      </c>
      <c r="AX394" s="76">
        <f t="shared" si="188"/>
        <v>0</v>
      </c>
      <c r="AY394" s="76">
        <f t="shared" si="188"/>
        <v>0</v>
      </c>
      <c r="AZ394" s="76">
        <f t="shared" si="189"/>
        <v>0</v>
      </c>
      <c r="BA394" s="76">
        <f t="shared" si="189"/>
        <v>0</v>
      </c>
      <c r="BB394" s="76">
        <f t="shared" si="189"/>
        <v>2.7973133431683832E-2</v>
      </c>
    </row>
    <row r="395" spans="1:54">
      <c r="A395" s="102">
        <f t="shared" si="200"/>
        <v>43174</v>
      </c>
      <c r="B395" s="106">
        <f t="shared" si="180"/>
        <v>8.9279833306146283</v>
      </c>
      <c r="C395" s="76">
        <f t="shared" si="190"/>
        <v>0</v>
      </c>
      <c r="D395" s="76">
        <f t="shared" si="201"/>
        <v>0</v>
      </c>
      <c r="E395" s="76">
        <f t="shared" si="201"/>
        <v>0</v>
      </c>
      <c r="F395" s="76">
        <f t="shared" si="192"/>
        <v>0</v>
      </c>
      <c r="G395" s="76">
        <f t="shared" si="201"/>
        <v>0</v>
      </c>
      <c r="H395" s="76">
        <f t="shared" si="201"/>
        <v>1.1384414768708537E-2</v>
      </c>
      <c r="I395" s="76">
        <f t="shared" si="201"/>
        <v>0</v>
      </c>
      <c r="J395" s="76">
        <f t="shared" si="201"/>
        <v>0.65053798678334496</v>
      </c>
      <c r="K395" s="76">
        <f t="shared" si="201"/>
        <v>6.1801108744417778E-4</v>
      </c>
      <c r="L395" s="76">
        <f t="shared" si="201"/>
        <v>0</v>
      </c>
      <c r="M395" s="76">
        <f t="shared" si="201"/>
        <v>5.1587662351919264E-2</v>
      </c>
      <c r="N395" s="76">
        <f t="shared" si="197"/>
        <v>4.8790349008750872E-2</v>
      </c>
      <c r="O395" s="76">
        <f t="shared" si="182"/>
        <v>1.2133617683487357</v>
      </c>
      <c r="P395" s="76">
        <f t="shared" si="182"/>
        <v>0.91926438682376521</v>
      </c>
      <c r="Q395" s="76">
        <f t="shared" si="198"/>
        <v>0</v>
      </c>
      <c r="R395" s="76">
        <f t="shared" si="201"/>
        <v>1.9516139603500345E-2</v>
      </c>
      <c r="S395" s="76">
        <f t="shared" si="201"/>
        <v>0.16263449669583624</v>
      </c>
      <c r="T395" s="76">
        <f t="shared" si="201"/>
        <v>1.0571242285229357E-2</v>
      </c>
      <c r="U395" s="76">
        <f t="shared" si="201"/>
        <v>0</v>
      </c>
      <c r="V395" s="76">
        <f t="shared" si="201"/>
        <v>6.3590088208071965E-2</v>
      </c>
      <c r="W395" s="76">
        <f t="shared" si="193"/>
        <v>5.8548418810501046E-2</v>
      </c>
      <c r="X395" s="76">
        <f t="shared" si="201"/>
        <v>0</v>
      </c>
      <c r="Y395" s="76">
        <f t="shared" si="201"/>
        <v>0.10164656043489766</v>
      </c>
      <c r="Z395" s="76">
        <f t="shared" si="201"/>
        <v>0</v>
      </c>
      <c r="AA395" s="76">
        <f t="shared" si="201"/>
        <v>0.11059145775316864</v>
      </c>
      <c r="AB395" s="76">
        <f t="shared" si="201"/>
        <v>0</v>
      </c>
      <c r="AC395" s="76">
        <f t="shared" si="201"/>
        <v>0.10408607788533521</v>
      </c>
      <c r="AD395" s="76">
        <f t="shared" si="194"/>
        <v>0</v>
      </c>
      <c r="AE395" s="76">
        <f t="shared" si="201"/>
        <v>1.6263449669583624E-2</v>
      </c>
      <c r="AF395" s="76">
        <f t="shared" si="201"/>
        <v>0</v>
      </c>
      <c r="AG395" s="76">
        <f t="shared" si="195"/>
        <v>0</v>
      </c>
      <c r="AH395" s="76">
        <f t="shared" si="195"/>
        <v>0</v>
      </c>
      <c r="AI395" s="76">
        <f t="shared" si="195"/>
        <v>8.4569938281834848E-3</v>
      </c>
      <c r="AJ395" s="698">
        <f t="shared" si="188"/>
        <v>0</v>
      </c>
      <c r="AK395" s="76">
        <f t="shared" si="188"/>
        <v>4.8790349008750873</v>
      </c>
      <c r="AL395" s="76">
        <f t="shared" si="188"/>
        <v>1.6263449669583624E-2</v>
      </c>
      <c r="AM395" s="76">
        <f t="shared" si="188"/>
        <v>0</v>
      </c>
      <c r="AN395" s="76">
        <f t="shared" si="188"/>
        <v>0.43911314107875787</v>
      </c>
      <c r="AO395" s="76">
        <f t="shared" si="188"/>
        <v>0</v>
      </c>
      <c r="AP395" s="76">
        <f t="shared" si="188"/>
        <v>0</v>
      </c>
      <c r="AQ395" s="698">
        <f t="shared" si="188"/>
        <v>0</v>
      </c>
      <c r="AR395" s="76">
        <f t="shared" si="188"/>
        <v>0</v>
      </c>
      <c r="AS395" s="76">
        <f t="shared" si="188"/>
        <v>0</v>
      </c>
      <c r="AT395" s="76">
        <f t="shared" si="188"/>
        <v>1.4149201212537753E-2</v>
      </c>
      <c r="AU395" s="76">
        <f t="shared" si="188"/>
        <v>0</v>
      </c>
      <c r="AV395" s="76">
        <f t="shared" si="188"/>
        <v>0</v>
      </c>
      <c r="AW395" s="76">
        <f t="shared" si="188"/>
        <v>0</v>
      </c>
      <c r="AX395" s="76">
        <f t="shared" si="188"/>
        <v>0</v>
      </c>
      <c r="AY395" s="76">
        <f t="shared" si="188"/>
        <v>0</v>
      </c>
      <c r="AZ395" s="76">
        <f t="shared" si="189"/>
        <v>0</v>
      </c>
      <c r="BA395" s="76">
        <f t="shared" si="189"/>
        <v>0</v>
      </c>
      <c r="BB395" s="76">
        <f t="shared" si="189"/>
        <v>2.7973133431683832E-2</v>
      </c>
    </row>
    <row r="396" spans="1:54">
      <c r="A396" s="102">
        <f t="shared" si="200"/>
        <v>43175</v>
      </c>
      <c r="B396" s="106">
        <f t="shared" si="180"/>
        <v>8.9279833306146283</v>
      </c>
      <c r="C396" s="76">
        <f t="shared" si="190"/>
        <v>0</v>
      </c>
      <c r="D396" s="76">
        <f t="shared" si="201"/>
        <v>0</v>
      </c>
      <c r="E396" s="76">
        <f t="shared" si="201"/>
        <v>0</v>
      </c>
      <c r="F396" s="76">
        <f t="shared" si="192"/>
        <v>0</v>
      </c>
      <c r="G396" s="76">
        <f t="shared" si="201"/>
        <v>0</v>
      </c>
      <c r="H396" s="76">
        <f t="shared" si="201"/>
        <v>1.1384414768708537E-2</v>
      </c>
      <c r="I396" s="76">
        <f t="shared" si="201"/>
        <v>0</v>
      </c>
      <c r="J396" s="76">
        <f t="shared" si="201"/>
        <v>0.65053798678334496</v>
      </c>
      <c r="K396" s="76">
        <f t="shared" si="201"/>
        <v>6.1801108744417778E-4</v>
      </c>
      <c r="L396" s="76">
        <f t="shared" si="201"/>
        <v>0</v>
      </c>
      <c r="M396" s="76">
        <f t="shared" si="201"/>
        <v>5.1587662351919264E-2</v>
      </c>
      <c r="N396" s="76">
        <f t="shared" si="197"/>
        <v>4.8790349008750872E-2</v>
      </c>
      <c r="O396" s="76">
        <f t="shared" si="182"/>
        <v>1.2133617683487357</v>
      </c>
      <c r="P396" s="76">
        <f t="shared" si="182"/>
        <v>0.91926438682376521</v>
      </c>
      <c r="Q396" s="76">
        <f t="shared" si="198"/>
        <v>0</v>
      </c>
      <c r="R396" s="76">
        <f t="shared" si="201"/>
        <v>1.9516139603500345E-2</v>
      </c>
      <c r="S396" s="76">
        <f t="shared" si="201"/>
        <v>0.16263449669583624</v>
      </c>
      <c r="T396" s="76">
        <f t="shared" si="201"/>
        <v>1.0571242285229357E-2</v>
      </c>
      <c r="U396" s="76">
        <f t="shared" si="201"/>
        <v>0</v>
      </c>
      <c r="V396" s="76">
        <f t="shared" si="201"/>
        <v>6.3590088208071965E-2</v>
      </c>
      <c r="W396" s="76">
        <f t="shared" si="193"/>
        <v>5.8548418810501046E-2</v>
      </c>
      <c r="X396" s="76">
        <f t="shared" si="201"/>
        <v>0</v>
      </c>
      <c r="Y396" s="76">
        <f t="shared" si="201"/>
        <v>0.10164656043489766</v>
      </c>
      <c r="Z396" s="76">
        <f t="shared" si="201"/>
        <v>0</v>
      </c>
      <c r="AA396" s="76">
        <f t="shared" si="201"/>
        <v>0.11059145775316864</v>
      </c>
      <c r="AB396" s="76">
        <f t="shared" si="201"/>
        <v>0</v>
      </c>
      <c r="AC396" s="76">
        <f t="shared" si="201"/>
        <v>0.10408607788533521</v>
      </c>
      <c r="AD396" s="76">
        <f t="shared" si="194"/>
        <v>0</v>
      </c>
      <c r="AE396" s="76">
        <f t="shared" si="201"/>
        <v>1.6263449669583624E-2</v>
      </c>
      <c r="AF396" s="76">
        <f t="shared" si="201"/>
        <v>0</v>
      </c>
      <c r="AG396" s="76">
        <f t="shared" si="195"/>
        <v>0</v>
      </c>
      <c r="AH396" s="76">
        <f t="shared" si="195"/>
        <v>0</v>
      </c>
      <c r="AI396" s="76">
        <f t="shared" si="195"/>
        <v>8.4569938281834848E-3</v>
      </c>
      <c r="AJ396" s="698">
        <f t="shared" si="188"/>
        <v>0</v>
      </c>
      <c r="AK396" s="76">
        <f t="shared" si="188"/>
        <v>4.8790349008750873</v>
      </c>
      <c r="AL396" s="76">
        <f t="shared" si="188"/>
        <v>1.6263449669583624E-2</v>
      </c>
      <c r="AM396" s="76">
        <f t="shared" si="188"/>
        <v>0</v>
      </c>
      <c r="AN396" s="76">
        <f t="shared" si="188"/>
        <v>0.43911314107875787</v>
      </c>
      <c r="AO396" s="76">
        <f t="shared" si="188"/>
        <v>0</v>
      </c>
      <c r="AP396" s="76">
        <f t="shared" si="188"/>
        <v>0</v>
      </c>
      <c r="AQ396" s="698">
        <f t="shared" si="188"/>
        <v>0</v>
      </c>
      <c r="AR396" s="76">
        <f t="shared" si="188"/>
        <v>0</v>
      </c>
      <c r="AS396" s="76">
        <f t="shared" si="188"/>
        <v>0</v>
      </c>
      <c r="AT396" s="76">
        <f t="shared" si="188"/>
        <v>1.4149201212537753E-2</v>
      </c>
      <c r="AU396" s="76">
        <f t="shared" si="188"/>
        <v>0</v>
      </c>
      <c r="AV396" s="76">
        <f t="shared" si="188"/>
        <v>0</v>
      </c>
      <c r="AW396" s="76">
        <f t="shared" si="188"/>
        <v>0</v>
      </c>
      <c r="AX396" s="76">
        <f t="shared" si="188"/>
        <v>0</v>
      </c>
      <c r="AY396" s="76">
        <f t="shared" si="188"/>
        <v>0</v>
      </c>
      <c r="AZ396" s="76">
        <f t="shared" si="189"/>
        <v>0</v>
      </c>
      <c r="BA396" s="76">
        <f t="shared" si="189"/>
        <v>0</v>
      </c>
      <c r="BB396" s="76">
        <f t="shared" si="189"/>
        <v>2.7973133431683832E-2</v>
      </c>
    </row>
    <row r="397" spans="1:54">
      <c r="A397" s="102">
        <f t="shared" si="200"/>
        <v>43176</v>
      </c>
      <c r="B397" s="106">
        <f t="shared" si="180"/>
        <v>8.9279833306146283</v>
      </c>
      <c r="C397" s="76">
        <f t="shared" si="190"/>
        <v>0</v>
      </c>
      <c r="D397" s="76">
        <f t="shared" si="201"/>
        <v>0</v>
      </c>
      <c r="E397" s="76">
        <f t="shared" si="201"/>
        <v>0</v>
      </c>
      <c r="F397" s="76">
        <f t="shared" si="192"/>
        <v>0</v>
      </c>
      <c r="G397" s="76">
        <f t="shared" si="201"/>
        <v>0</v>
      </c>
      <c r="H397" s="76">
        <f t="shared" si="201"/>
        <v>1.1384414768708537E-2</v>
      </c>
      <c r="I397" s="76">
        <f t="shared" si="201"/>
        <v>0</v>
      </c>
      <c r="J397" s="76">
        <f t="shared" si="201"/>
        <v>0.65053798678334496</v>
      </c>
      <c r="K397" s="76">
        <f t="shared" si="201"/>
        <v>6.1801108744417778E-4</v>
      </c>
      <c r="L397" s="76">
        <f t="shared" si="201"/>
        <v>0</v>
      </c>
      <c r="M397" s="76">
        <f t="shared" si="201"/>
        <v>5.1587662351919264E-2</v>
      </c>
      <c r="N397" s="76">
        <f t="shared" si="197"/>
        <v>4.8790349008750872E-2</v>
      </c>
      <c r="O397" s="76">
        <f t="shared" si="182"/>
        <v>1.2133617683487357</v>
      </c>
      <c r="P397" s="76">
        <f t="shared" si="182"/>
        <v>0.91926438682376521</v>
      </c>
      <c r="Q397" s="76">
        <f t="shared" si="198"/>
        <v>0</v>
      </c>
      <c r="R397" s="76">
        <f t="shared" si="201"/>
        <v>1.9516139603500345E-2</v>
      </c>
      <c r="S397" s="76">
        <f t="shared" si="201"/>
        <v>0.16263449669583624</v>
      </c>
      <c r="T397" s="76">
        <f t="shared" si="201"/>
        <v>1.0571242285229357E-2</v>
      </c>
      <c r="U397" s="76">
        <f t="shared" si="201"/>
        <v>0</v>
      </c>
      <c r="V397" s="76">
        <f t="shared" si="201"/>
        <v>6.3590088208071965E-2</v>
      </c>
      <c r="W397" s="76">
        <f t="shared" si="193"/>
        <v>5.8548418810501046E-2</v>
      </c>
      <c r="X397" s="76">
        <f t="shared" si="201"/>
        <v>0</v>
      </c>
      <c r="Y397" s="76">
        <f t="shared" si="201"/>
        <v>0.10164656043489766</v>
      </c>
      <c r="Z397" s="76">
        <f t="shared" si="201"/>
        <v>0</v>
      </c>
      <c r="AA397" s="76">
        <f t="shared" si="201"/>
        <v>0.11059145775316864</v>
      </c>
      <c r="AB397" s="76">
        <f t="shared" si="201"/>
        <v>0</v>
      </c>
      <c r="AC397" s="76">
        <f t="shared" si="201"/>
        <v>0.10408607788533521</v>
      </c>
      <c r="AD397" s="76">
        <f t="shared" si="194"/>
        <v>0</v>
      </c>
      <c r="AE397" s="76">
        <f t="shared" si="201"/>
        <v>1.6263449669583624E-2</v>
      </c>
      <c r="AF397" s="76">
        <f t="shared" si="201"/>
        <v>0</v>
      </c>
      <c r="AG397" s="76">
        <f t="shared" si="195"/>
        <v>0</v>
      </c>
      <c r="AH397" s="76">
        <f t="shared" si="195"/>
        <v>0</v>
      </c>
      <c r="AI397" s="76">
        <f t="shared" si="195"/>
        <v>8.4569938281834848E-3</v>
      </c>
      <c r="AJ397" s="698">
        <f t="shared" si="195"/>
        <v>0</v>
      </c>
      <c r="AK397" s="76">
        <f t="shared" si="195"/>
        <v>4.8790349008750873</v>
      </c>
      <c r="AL397" s="76">
        <f t="shared" si="195"/>
        <v>1.6263449669583624E-2</v>
      </c>
      <c r="AM397" s="76">
        <f t="shared" si="195"/>
        <v>0</v>
      </c>
      <c r="AN397" s="76">
        <f t="shared" si="195"/>
        <v>0.43911314107875787</v>
      </c>
      <c r="AO397" s="76">
        <f t="shared" si="195"/>
        <v>0</v>
      </c>
      <c r="AP397" s="76">
        <f t="shared" si="195"/>
        <v>0</v>
      </c>
      <c r="AQ397" s="698">
        <f t="shared" si="195"/>
        <v>0</v>
      </c>
      <c r="AR397" s="76">
        <f t="shared" si="195"/>
        <v>0</v>
      </c>
      <c r="AS397" s="76">
        <f t="shared" si="195"/>
        <v>0</v>
      </c>
      <c r="AT397" s="76">
        <f t="shared" si="195"/>
        <v>1.4149201212537753E-2</v>
      </c>
      <c r="AU397" s="76">
        <f t="shared" si="195"/>
        <v>0</v>
      </c>
      <c r="AV397" s="76">
        <f t="shared" si="195"/>
        <v>0</v>
      </c>
      <c r="AW397" s="76">
        <f t="shared" ref="AW397:BB411" si="202">AW$35/1.98347/31</f>
        <v>0</v>
      </c>
      <c r="AX397" s="76">
        <f t="shared" si="202"/>
        <v>0</v>
      </c>
      <c r="AY397" s="76">
        <f t="shared" si="202"/>
        <v>0</v>
      </c>
      <c r="AZ397" s="76">
        <f t="shared" si="202"/>
        <v>0</v>
      </c>
      <c r="BA397" s="76">
        <f t="shared" si="202"/>
        <v>0</v>
      </c>
      <c r="BB397" s="76">
        <f t="shared" si="202"/>
        <v>2.7973133431683832E-2</v>
      </c>
    </row>
    <row r="398" spans="1:54">
      <c r="A398" s="102">
        <f t="shared" si="200"/>
        <v>43177</v>
      </c>
      <c r="B398" s="106">
        <f t="shared" si="180"/>
        <v>8.9279833306146283</v>
      </c>
      <c r="C398" s="76">
        <f t="shared" si="190"/>
        <v>0</v>
      </c>
      <c r="D398" s="76">
        <f t="shared" si="201"/>
        <v>0</v>
      </c>
      <c r="E398" s="76">
        <f t="shared" si="201"/>
        <v>0</v>
      </c>
      <c r="F398" s="76">
        <f t="shared" si="192"/>
        <v>0</v>
      </c>
      <c r="G398" s="76">
        <f t="shared" si="201"/>
        <v>0</v>
      </c>
      <c r="H398" s="76">
        <f t="shared" si="201"/>
        <v>1.1384414768708537E-2</v>
      </c>
      <c r="I398" s="76">
        <f t="shared" si="201"/>
        <v>0</v>
      </c>
      <c r="J398" s="76">
        <f t="shared" si="201"/>
        <v>0.65053798678334496</v>
      </c>
      <c r="K398" s="76">
        <f t="shared" si="201"/>
        <v>6.1801108744417778E-4</v>
      </c>
      <c r="L398" s="76">
        <f t="shared" si="201"/>
        <v>0</v>
      </c>
      <c r="M398" s="76">
        <f t="shared" si="201"/>
        <v>5.1587662351919264E-2</v>
      </c>
      <c r="N398" s="76">
        <f t="shared" si="197"/>
        <v>4.8790349008750872E-2</v>
      </c>
      <c r="O398" s="76">
        <f t="shared" si="182"/>
        <v>1.2133617683487357</v>
      </c>
      <c r="P398" s="76">
        <f t="shared" si="182"/>
        <v>0.91926438682376521</v>
      </c>
      <c r="Q398" s="76">
        <f t="shared" si="198"/>
        <v>0</v>
      </c>
      <c r="R398" s="76">
        <f t="shared" si="201"/>
        <v>1.9516139603500345E-2</v>
      </c>
      <c r="S398" s="76">
        <f t="shared" si="201"/>
        <v>0.16263449669583624</v>
      </c>
      <c r="T398" s="76">
        <f t="shared" si="201"/>
        <v>1.0571242285229357E-2</v>
      </c>
      <c r="U398" s="76">
        <f t="shared" si="201"/>
        <v>0</v>
      </c>
      <c r="V398" s="76">
        <f t="shared" si="201"/>
        <v>6.3590088208071965E-2</v>
      </c>
      <c r="W398" s="76">
        <f t="shared" si="193"/>
        <v>5.8548418810501046E-2</v>
      </c>
      <c r="X398" s="76">
        <f t="shared" si="201"/>
        <v>0</v>
      </c>
      <c r="Y398" s="76">
        <f t="shared" si="201"/>
        <v>0.10164656043489766</v>
      </c>
      <c r="Z398" s="76">
        <f t="shared" si="201"/>
        <v>0</v>
      </c>
      <c r="AA398" s="76">
        <f t="shared" si="201"/>
        <v>0.11059145775316864</v>
      </c>
      <c r="AB398" s="76">
        <f t="shared" si="201"/>
        <v>0</v>
      </c>
      <c r="AC398" s="76">
        <f t="shared" si="201"/>
        <v>0.10408607788533521</v>
      </c>
      <c r="AD398" s="76">
        <f t="shared" si="194"/>
        <v>0</v>
      </c>
      <c r="AE398" s="76">
        <f t="shared" si="201"/>
        <v>1.6263449669583624E-2</v>
      </c>
      <c r="AF398" s="76">
        <f t="shared" si="201"/>
        <v>0</v>
      </c>
      <c r="AG398" s="76">
        <f t="shared" ref="AG398:AV411" si="203">AG$35/1.98347/31</f>
        <v>0</v>
      </c>
      <c r="AH398" s="76">
        <f t="shared" si="203"/>
        <v>0</v>
      </c>
      <c r="AI398" s="76">
        <f t="shared" si="203"/>
        <v>8.4569938281834848E-3</v>
      </c>
      <c r="AJ398" s="698">
        <f t="shared" si="203"/>
        <v>0</v>
      </c>
      <c r="AK398" s="76">
        <f t="shared" si="203"/>
        <v>4.8790349008750873</v>
      </c>
      <c r="AL398" s="76">
        <f t="shared" si="203"/>
        <v>1.6263449669583624E-2</v>
      </c>
      <c r="AM398" s="76">
        <f t="shared" si="203"/>
        <v>0</v>
      </c>
      <c r="AN398" s="76">
        <f t="shared" si="203"/>
        <v>0.43911314107875787</v>
      </c>
      <c r="AO398" s="76">
        <f t="shared" si="203"/>
        <v>0</v>
      </c>
      <c r="AP398" s="76">
        <f t="shared" si="203"/>
        <v>0</v>
      </c>
      <c r="AQ398" s="698">
        <f t="shared" si="203"/>
        <v>0</v>
      </c>
      <c r="AR398" s="76">
        <f t="shared" si="203"/>
        <v>0</v>
      </c>
      <c r="AS398" s="76">
        <f t="shared" si="203"/>
        <v>0</v>
      </c>
      <c r="AT398" s="76">
        <f t="shared" si="203"/>
        <v>1.4149201212537753E-2</v>
      </c>
      <c r="AU398" s="76">
        <f t="shared" si="203"/>
        <v>0</v>
      </c>
      <c r="AV398" s="76">
        <f t="shared" si="203"/>
        <v>0</v>
      </c>
      <c r="AW398" s="76">
        <f t="shared" si="202"/>
        <v>0</v>
      </c>
      <c r="AX398" s="76">
        <f t="shared" si="202"/>
        <v>0</v>
      </c>
      <c r="AY398" s="76">
        <f t="shared" si="202"/>
        <v>0</v>
      </c>
      <c r="AZ398" s="76">
        <f t="shared" si="202"/>
        <v>0</v>
      </c>
      <c r="BA398" s="76">
        <f t="shared" si="202"/>
        <v>0</v>
      </c>
      <c r="BB398" s="76">
        <f t="shared" si="202"/>
        <v>2.7973133431683832E-2</v>
      </c>
    </row>
    <row r="399" spans="1:54">
      <c r="A399" s="102">
        <f t="shared" si="200"/>
        <v>43178</v>
      </c>
      <c r="B399" s="106">
        <f t="shared" si="180"/>
        <v>8.9279833306146283</v>
      </c>
      <c r="C399" s="76">
        <f t="shared" si="190"/>
        <v>0</v>
      </c>
      <c r="D399" s="76">
        <f t="shared" si="201"/>
        <v>0</v>
      </c>
      <c r="E399" s="76">
        <f t="shared" si="201"/>
        <v>0</v>
      </c>
      <c r="F399" s="76">
        <f t="shared" si="192"/>
        <v>0</v>
      </c>
      <c r="G399" s="76">
        <f t="shared" si="201"/>
        <v>0</v>
      </c>
      <c r="H399" s="76">
        <f t="shared" si="201"/>
        <v>1.1384414768708537E-2</v>
      </c>
      <c r="I399" s="76">
        <f t="shared" si="201"/>
        <v>0</v>
      </c>
      <c r="J399" s="76">
        <f t="shared" si="201"/>
        <v>0.65053798678334496</v>
      </c>
      <c r="K399" s="76">
        <f t="shared" si="201"/>
        <v>6.1801108744417778E-4</v>
      </c>
      <c r="L399" s="76">
        <f t="shared" si="201"/>
        <v>0</v>
      </c>
      <c r="M399" s="76">
        <f t="shared" si="201"/>
        <v>5.1587662351919264E-2</v>
      </c>
      <c r="N399" s="76">
        <f t="shared" si="197"/>
        <v>4.8790349008750872E-2</v>
      </c>
      <c r="O399" s="76">
        <f t="shared" si="182"/>
        <v>1.2133617683487357</v>
      </c>
      <c r="P399" s="76">
        <f t="shared" si="182"/>
        <v>0.91926438682376521</v>
      </c>
      <c r="Q399" s="76">
        <f t="shared" si="198"/>
        <v>0</v>
      </c>
      <c r="R399" s="76">
        <f t="shared" si="201"/>
        <v>1.9516139603500345E-2</v>
      </c>
      <c r="S399" s="76">
        <f t="shared" si="201"/>
        <v>0.16263449669583624</v>
      </c>
      <c r="T399" s="76">
        <f t="shared" si="201"/>
        <v>1.0571242285229357E-2</v>
      </c>
      <c r="U399" s="76">
        <f t="shared" si="201"/>
        <v>0</v>
      </c>
      <c r="V399" s="76">
        <f t="shared" si="201"/>
        <v>6.3590088208071965E-2</v>
      </c>
      <c r="W399" s="76">
        <f t="shared" si="193"/>
        <v>5.8548418810501046E-2</v>
      </c>
      <c r="X399" s="76">
        <f t="shared" si="201"/>
        <v>0</v>
      </c>
      <c r="Y399" s="76">
        <f t="shared" si="201"/>
        <v>0.10164656043489766</v>
      </c>
      <c r="Z399" s="76">
        <f t="shared" si="201"/>
        <v>0</v>
      </c>
      <c r="AA399" s="76">
        <f t="shared" si="201"/>
        <v>0.11059145775316864</v>
      </c>
      <c r="AB399" s="76">
        <f t="shared" si="201"/>
        <v>0</v>
      </c>
      <c r="AC399" s="76">
        <f t="shared" si="201"/>
        <v>0.10408607788533521</v>
      </c>
      <c r="AD399" s="76">
        <f t="shared" si="194"/>
        <v>0</v>
      </c>
      <c r="AE399" s="76">
        <f t="shared" si="201"/>
        <v>1.6263449669583624E-2</v>
      </c>
      <c r="AF399" s="76">
        <f t="shared" si="201"/>
        <v>0</v>
      </c>
      <c r="AG399" s="76">
        <f t="shared" si="203"/>
        <v>0</v>
      </c>
      <c r="AH399" s="76">
        <f t="shared" si="203"/>
        <v>0</v>
      </c>
      <c r="AI399" s="76">
        <f t="shared" si="203"/>
        <v>8.4569938281834848E-3</v>
      </c>
      <c r="AJ399" s="698">
        <f t="shared" si="203"/>
        <v>0</v>
      </c>
      <c r="AK399" s="76">
        <f t="shared" si="203"/>
        <v>4.8790349008750873</v>
      </c>
      <c r="AL399" s="76">
        <f t="shared" si="203"/>
        <v>1.6263449669583624E-2</v>
      </c>
      <c r="AM399" s="76">
        <f t="shared" si="203"/>
        <v>0</v>
      </c>
      <c r="AN399" s="76">
        <f t="shared" si="203"/>
        <v>0.43911314107875787</v>
      </c>
      <c r="AO399" s="76">
        <f t="shared" si="203"/>
        <v>0</v>
      </c>
      <c r="AP399" s="76">
        <f t="shared" si="203"/>
        <v>0</v>
      </c>
      <c r="AQ399" s="698">
        <f t="shared" si="203"/>
        <v>0</v>
      </c>
      <c r="AR399" s="76">
        <f t="shared" si="203"/>
        <v>0</v>
      </c>
      <c r="AS399" s="76">
        <f t="shared" si="203"/>
        <v>0</v>
      </c>
      <c r="AT399" s="76">
        <f t="shared" si="203"/>
        <v>1.4149201212537753E-2</v>
      </c>
      <c r="AU399" s="76">
        <f t="shared" si="203"/>
        <v>0</v>
      </c>
      <c r="AV399" s="76">
        <f t="shared" si="203"/>
        <v>0</v>
      </c>
      <c r="AW399" s="76">
        <f t="shared" si="202"/>
        <v>0</v>
      </c>
      <c r="AX399" s="76">
        <f t="shared" si="202"/>
        <v>0</v>
      </c>
      <c r="AY399" s="76">
        <f t="shared" si="202"/>
        <v>0</v>
      </c>
      <c r="AZ399" s="76">
        <f t="shared" si="202"/>
        <v>0</v>
      </c>
      <c r="BA399" s="76">
        <f t="shared" si="202"/>
        <v>0</v>
      </c>
      <c r="BB399" s="76">
        <f t="shared" si="202"/>
        <v>2.7973133431683832E-2</v>
      </c>
    </row>
    <row r="400" spans="1:54">
      <c r="A400" s="102">
        <f t="shared" si="200"/>
        <v>43179</v>
      </c>
      <c r="B400" s="106">
        <f t="shared" si="180"/>
        <v>8.9279833306146283</v>
      </c>
      <c r="C400" s="76">
        <f t="shared" si="190"/>
        <v>0</v>
      </c>
      <c r="D400" s="76">
        <f t="shared" si="201"/>
        <v>0</v>
      </c>
      <c r="E400" s="76">
        <f t="shared" si="201"/>
        <v>0</v>
      </c>
      <c r="F400" s="76">
        <f t="shared" si="192"/>
        <v>0</v>
      </c>
      <c r="G400" s="76">
        <f t="shared" si="201"/>
        <v>0</v>
      </c>
      <c r="H400" s="76">
        <f t="shared" si="201"/>
        <v>1.1384414768708537E-2</v>
      </c>
      <c r="I400" s="76">
        <f t="shared" si="201"/>
        <v>0</v>
      </c>
      <c r="J400" s="76">
        <f t="shared" si="201"/>
        <v>0.65053798678334496</v>
      </c>
      <c r="K400" s="76">
        <f t="shared" si="201"/>
        <v>6.1801108744417778E-4</v>
      </c>
      <c r="L400" s="76">
        <f t="shared" si="201"/>
        <v>0</v>
      </c>
      <c r="M400" s="76">
        <f t="shared" si="201"/>
        <v>5.1587662351919264E-2</v>
      </c>
      <c r="N400" s="76">
        <f t="shared" si="197"/>
        <v>4.8790349008750872E-2</v>
      </c>
      <c r="O400" s="76">
        <f t="shared" si="182"/>
        <v>1.2133617683487357</v>
      </c>
      <c r="P400" s="76">
        <f t="shared" si="182"/>
        <v>0.91926438682376521</v>
      </c>
      <c r="Q400" s="76">
        <f t="shared" si="198"/>
        <v>0</v>
      </c>
      <c r="R400" s="76">
        <f t="shared" si="201"/>
        <v>1.9516139603500345E-2</v>
      </c>
      <c r="S400" s="76">
        <f t="shared" si="201"/>
        <v>0.16263449669583624</v>
      </c>
      <c r="T400" s="76">
        <f t="shared" si="201"/>
        <v>1.0571242285229357E-2</v>
      </c>
      <c r="U400" s="76">
        <f t="shared" si="201"/>
        <v>0</v>
      </c>
      <c r="V400" s="76">
        <f t="shared" si="201"/>
        <v>6.3590088208071965E-2</v>
      </c>
      <c r="W400" s="76">
        <f t="shared" si="193"/>
        <v>5.8548418810501046E-2</v>
      </c>
      <c r="X400" s="76">
        <f t="shared" si="201"/>
        <v>0</v>
      </c>
      <c r="Y400" s="76">
        <f t="shared" si="201"/>
        <v>0.10164656043489766</v>
      </c>
      <c r="Z400" s="76">
        <f t="shared" si="201"/>
        <v>0</v>
      </c>
      <c r="AA400" s="76">
        <f t="shared" si="201"/>
        <v>0.11059145775316864</v>
      </c>
      <c r="AB400" s="76">
        <f t="shared" si="201"/>
        <v>0</v>
      </c>
      <c r="AC400" s="76">
        <f t="shared" si="201"/>
        <v>0.10408607788533521</v>
      </c>
      <c r="AD400" s="76">
        <f t="shared" si="194"/>
        <v>0</v>
      </c>
      <c r="AE400" s="76">
        <f t="shared" si="201"/>
        <v>1.6263449669583624E-2</v>
      </c>
      <c r="AF400" s="76">
        <f t="shared" si="201"/>
        <v>0</v>
      </c>
      <c r="AG400" s="76">
        <f t="shared" si="203"/>
        <v>0</v>
      </c>
      <c r="AH400" s="76">
        <f t="shared" si="203"/>
        <v>0</v>
      </c>
      <c r="AI400" s="76">
        <f t="shared" si="203"/>
        <v>8.4569938281834848E-3</v>
      </c>
      <c r="AJ400" s="698">
        <f t="shared" si="203"/>
        <v>0</v>
      </c>
      <c r="AK400" s="76">
        <f t="shared" si="203"/>
        <v>4.8790349008750873</v>
      </c>
      <c r="AL400" s="76">
        <f t="shared" si="203"/>
        <v>1.6263449669583624E-2</v>
      </c>
      <c r="AM400" s="76">
        <f t="shared" si="203"/>
        <v>0</v>
      </c>
      <c r="AN400" s="76">
        <f t="shared" si="203"/>
        <v>0.43911314107875787</v>
      </c>
      <c r="AO400" s="76">
        <f t="shared" si="203"/>
        <v>0</v>
      </c>
      <c r="AP400" s="76">
        <f t="shared" si="203"/>
        <v>0</v>
      </c>
      <c r="AQ400" s="698">
        <f t="shared" si="203"/>
        <v>0</v>
      </c>
      <c r="AR400" s="76">
        <f t="shared" si="203"/>
        <v>0</v>
      </c>
      <c r="AS400" s="76">
        <f t="shared" si="203"/>
        <v>0</v>
      </c>
      <c r="AT400" s="76">
        <f t="shared" si="203"/>
        <v>1.4149201212537753E-2</v>
      </c>
      <c r="AU400" s="76">
        <f t="shared" si="203"/>
        <v>0</v>
      </c>
      <c r="AV400" s="76">
        <f t="shared" si="203"/>
        <v>0</v>
      </c>
      <c r="AW400" s="76">
        <f t="shared" si="202"/>
        <v>0</v>
      </c>
      <c r="AX400" s="76">
        <f t="shared" si="202"/>
        <v>0</v>
      </c>
      <c r="AY400" s="76">
        <f t="shared" si="202"/>
        <v>0</v>
      </c>
      <c r="AZ400" s="76">
        <f t="shared" si="202"/>
        <v>0</v>
      </c>
      <c r="BA400" s="76">
        <f t="shared" si="202"/>
        <v>0</v>
      </c>
      <c r="BB400" s="76">
        <f t="shared" si="202"/>
        <v>2.7973133431683832E-2</v>
      </c>
    </row>
    <row r="401" spans="1:54">
      <c r="A401" s="102">
        <f t="shared" si="200"/>
        <v>43180</v>
      </c>
      <c r="B401" s="106">
        <f t="shared" si="180"/>
        <v>8.9279833306146283</v>
      </c>
      <c r="C401" s="76">
        <f t="shared" si="190"/>
        <v>0</v>
      </c>
      <c r="D401" s="76">
        <f t="shared" si="201"/>
        <v>0</v>
      </c>
      <c r="E401" s="76">
        <f t="shared" si="201"/>
        <v>0</v>
      </c>
      <c r="F401" s="76">
        <f t="shared" si="192"/>
        <v>0</v>
      </c>
      <c r="G401" s="76">
        <f t="shared" si="201"/>
        <v>0</v>
      </c>
      <c r="H401" s="76">
        <f t="shared" si="201"/>
        <v>1.1384414768708537E-2</v>
      </c>
      <c r="I401" s="76">
        <f t="shared" si="201"/>
        <v>0</v>
      </c>
      <c r="J401" s="76">
        <f t="shared" si="201"/>
        <v>0.65053798678334496</v>
      </c>
      <c r="K401" s="76">
        <f t="shared" si="201"/>
        <v>6.1801108744417778E-4</v>
      </c>
      <c r="L401" s="76">
        <f t="shared" si="201"/>
        <v>0</v>
      </c>
      <c r="M401" s="76">
        <f t="shared" si="201"/>
        <v>5.1587662351919264E-2</v>
      </c>
      <c r="N401" s="76">
        <f t="shared" si="197"/>
        <v>4.8790349008750872E-2</v>
      </c>
      <c r="O401" s="76">
        <f t="shared" si="182"/>
        <v>1.2133617683487357</v>
      </c>
      <c r="P401" s="76">
        <f t="shared" si="182"/>
        <v>0.91926438682376521</v>
      </c>
      <c r="Q401" s="76">
        <f t="shared" si="198"/>
        <v>0</v>
      </c>
      <c r="R401" s="76">
        <f t="shared" si="201"/>
        <v>1.9516139603500345E-2</v>
      </c>
      <c r="S401" s="76">
        <f t="shared" si="201"/>
        <v>0.16263449669583624</v>
      </c>
      <c r="T401" s="76">
        <f t="shared" si="201"/>
        <v>1.0571242285229357E-2</v>
      </c>
      <c r="U401" s="76">
        <f t="shared" si="201"/>
        <v>0</v>
      </c>
      <c r="V401" s="76">
        <f t="shared" si="201"/>
        <v>6.3590088208071965E-2</v>
      </c>
      <c r="W401" s="76">
        <f t="shared" si="193"/>
        <v>5.8548418810501046E-2</v>
      </c>
      <c r="X401" s="76">
        <f t="shared" si="201"/>
        <v>0</v>
      </c>
      <c r="Y401" s="76">
        <f t="shared" si="201"/>
        <v>0.10164656043489766</v>
      </c>
      <c r="Z401" s="76">
        <f t="shared" si="201"/>
        <v>0</v>
      </c>
      <c r="AA401" s="76">
        <f t="shared" si="201"/>
        <v>0.11059145775316864</v>
      </c>
      <c r="AB401" s="76">
        <f t="shared" si="201"/>
        <v>0</v>
      </c>
      <c r="AC401" s="76">
        <f t="shared" si="201"/>
        <v>0.10408607788533521</v>
      </c>
      <c r="AD401" s="76">
        <f t="shared" si="194"/>
        <v>0</v>
      </c>
      <c r="AE401" s="76">
        <f t="shared" si="201"/>
        <v>1.6263449669583624E-2</v>
      </c>
      <c r="AF401" s="76">
        <f t="shared" si="201"/>
        <v>0</v>
      </c>
      <c r="AG401" s="76">
        <f t="shared" si="203"/>
        <v>0</v>
      </c>
      <c r="AH401" s="76">
        <f t="shared" si="203"/>
        <v>0</v>
      </c>
      <c r="AI401" s="76">
        <f t="shared" si="203"/>
        <v>8.4569938281834848E-3</v>
      </c>
      <c r="AJ401" s="698">
        <f t="shared" si="203"/>
        <v>0</v>
      </c>
      <c r="AK401" s="76">
        <f t="shared" si="203"/>
        <v>4.8790349008750873</v>
      </c>
      <c r="AL401" s="76">
        <f t="shared" si="203"/>
        <v>1.6263449669583624E-2</v>
      </c>
      <c r="AM401" s="76">
        <f t="shared" si="203"/>
        <v>0</v>
      </c>
      <c r="AN401" s="76">
        <f t="shared" si="203"/>
        <v>0.43911314107875787</v>
      </c>
      <c r="AO401" s="76">
        <f t="shared" si="203"/>
        <v>0</v>
      </c>
      <c r="AP401" s="76">
        <f t="shared" si="203"/>
        <v>0</v>
      </c>
      <c r="AQ401" s="698">
        <f t="shared" si="203"/>
        <v>0</v>
      </c>
      <c r="AR401" s="76">
        <f t="shared" si="203"/>
        <v>0</v>
      </c>
      <c r="AS401" s="76">
        <f t="shared" si="203"/>
        <v>0</v>
      </c>
      <c r="AT401" s="76">
        <f t="shared" si="203"/>
        <v>1.4149201212537753E-2</v>
      </c>
      <c r="AU401" s="76">
        <f t="shared" si="203"/>
        <v>0</v>
      </c>
      <c r="AV401" s="76">
        <f t="shared" si="203"/>
        <v>0</v>
      </c>
      <c r="AW401" s="76">
        <f t="shared" si="202"/>
        <v>0</v>
      </c>
      <c r="AX401" s="76">
        <f t="shared" si="202"/>
        <v>0</v>
      </c>
      <c r="AY401" s="76">
        <f t="shared" si="202"/>
        <v>0</v>
      </c>
      <c r="AZ401" s="76">
        <f t="shared" si="202"/>
        <v>0</v>
      </c>
      <c r="BA401" s="76">
        <f t="shared" si="202"/>
        <v>0</v>
      </c>
      <c r="BB401" s="76">
        <f t="shared" si="202"/>
        <v>2.7973133431683832E-2</v>
      </c>
    </row>
    <row r="402" spans="1:54">
      <c r="A402" s="102">
        <f t="shared" si="200"/>
        <v>43181</v>
      </c>
      <c r="B402" s="106">
        <f t="shared" si="180"/>
        <v>8.9279833306146283</v>
      </c>
      <c r="C402" s="76">
        <f t="shared" si="190"/>
        <v>0</v>
      </c>
      <c r="D402" s="76">
        <f t="shared" si="201"/>
        <v>0</v>
      </c>
      <c r="E402" s="76">
        <f t="shared" si="201"/>
        <v>0</v>
      </c>
      <c r="F402" s="76">
        <f t="shared" si="192"/>
        <v>0</v>
      </c>
      <c r="G402" s="76">
        <f t="shared" si="201"/>
        <v>0</v>
      </c>
      <c r="H402" s="76">
        <f t="shared" si="201"/>
        <v>1.1384414768708537E-2</v>
      </c>
      <c r="I402" s="76">
        <f t="shared" si="201"/>
        <v>0</v>
      </c>
      <c r="J402" s="76">
        <f t="shared" si="201"/>
        <v>0.65053798678334496</v>
      </c>
      <c r="K402" s="76">
        <f t="shared" si="201"/>
        <v>6.1801108744417778E-4</v>
      </c>
      <c r="L402" s="76">
        <f t="shared" si="201"/>
        <v>0</v>
      </c>
      <c r="M402" s="76">
        <f t="shared" si="201"/>
        <v>5.1587662351919264E-2</v>
      </c>
      <c r="N402" s="76">
        <f t="shared" si="197"/>
        <v>4.8790349008750872E-2</v>
      </c>
      <c r="O402" s="76">
        <f t="shared" si="182"/>
        <v>1.2133617683487357</v>
      </c>
      <c r="P402" s="76">
        <f t="shared" si="182"/>
        <v>0.91926438682376521</v>
      </c>
      <c r="Q402" s="76">
        <f t="shared" si="198"/>
        <v>0</v>
      </c>
      <c r="R402" s="76">
        <f t="shared" si="201"/>
        <v>1.9516139603500345E-2</v>
      </c>
      <c r="S402" s="76">
        <f t="shared" si="201"/>
        <v>0.16263449669583624</v>
      </c>
      <c r="T402" s="76">
        <f t="shared" si="201"/>
        <v>1.0571242285229357E-2</v>
      </c>
      <c r="U402" s="76">
        <f t="shared" si="201"/>
        <v>0</v>
      </c>
      <c r="V402" s="76">
        <f t="shared" si="201"/>
        <v>6.3590088208071965E-2</v>
      </c>
      <c r="W402" s="76">
        <f t="shared" si="193"/>
        <v>5.8548418810501046E-2</v>
      </c>
      <c r="X402" s="76">
        <f t="shared" si="201"/>
        <v>0</v>
      </c>
      <c r="Y402" s="76">
        <f t="shared" si="201"/>
        <v>0.10164656043489766</v>
      </c>
      <c r="Z402" s="76">
        <f t="shared" si="201"/>
        <v>0</v>
      </c>
      <c r="AA402" s="76">
        <f t="shared" si="201"/>
        <v>0.11059145775316864</v>
      </c>
      <c r="AB402" s="76">
        <f t="shared" si="201"/>
        <v>0</v>
      </c>
      <c r="AC402" s="76">
        <f t="shared" si="201"/>
        <v>0.10408607788533521</v>
      </c>
      <c r="AD402" s="76">
        <f t="shared" si="194"/>
        <v>0</v>
      </c>
      <c r="AE402" s="76">
        <f t="shared" si="201"/>
        <v>1.6263449669583624E-2</v>
      </c>
      <c r="AF402" s="76">
        <f t="shared" si="201"/>
        <v>0</v>
      </c>
      <c r="AG402" s="76">
        <f t="shared" si="203"/>
        <v>0</v>
      </c>
      <c r="AH402" s="76">
        <f t="shared" si="203"/>
        <v>0</v>
      </c>
      <c r="AI402" s="76">
        <f t="shared" si="203"/>
        <v>8.4569938281834848E-3</v>
      </c>
      <c r="AJ402" s="698">
        <f t="shared" si="203"/>
        <v>0</v>
      </c>
      <c r="AK402" s="76">
        <f t="shared" si="203"/>
        <v>4.8790349008750873</v>
      </c>
      <c r="AL402" s="76">
        <f t="shared" si="203"/>
        <v>1.6263449669583624E-2</v>
      </c>
      <c r="AM402" s="76">
        <f t="shared" si="203"/>
        <v>0</v>
      </c>
      <c r="AN402" s="76">
        <f t="shared" si="203"/>
        <v>0.43911314107875787</v>
      </c>
      <c r="AO402" s="76">
        <f t="shared" si="203"/>
        <v>0</v>
      </c>
      <c r="AP402" s="76">
        <f t="shared" si="203"/>
        <v>0</v>
      </c>
      <c r="AQ402" s="698">
        <f t="shared" si="203"/>
        <v>0</v>
      </c>
      <c r="AR402" s="76">
        <f t="shared" si="203"/>
        <v>0</v>
      </c>
      <c r="AS402" s="76">
        <f t="shared" si="203"/>
        <v>0</v>
      </c>
      <c r="AT402" s="76">
        <f t="shared" si="203"/>
        <v>1.4149201212537753E-2</v>
      </c>
      <c r="AU402" s="76">
        <f t="shared" si="203"/>
        <v>0</v>
      </c>
      <c r="AV402" s="76">
        <f t="shared" si="203"/>
        <v>0</v>
      </c>
      <c r="AW402" s="76">
        <f t="shared" si="202"/>
        <v>0</v>
      </c>
      <c r="AX402" s="76">
        <f t="shared" si="202"/>
        <v>0</v>
      </c>
      <c r="AY402" s="76">
        <f t="shared" si="202"/>
        <v>0</v>
      </c>
      <c r="AZ402" s="76">
        <f t="shared" si="202"/>
        <v>0</v>
      </c>
      <c r="BA402" s="76">
        <f t="shared" si="202"/>
        <v>0</v>
      </c>
      <c r="BB402" s="76">
        <f t="shared" si="202"/>
        <v>2.7973133431683832E-2</v>
      </c>
    </row>
    <row r="403" spans="1:54">
      <c r="A403" s="102">
        <f t="shared" si="200"/>
        <v>43182</v>
      </c>
      <c r="B403" s="106">
        <f t="shared" si="180"/>
        <v>8.9279833306146283</v>
      </c>
      <c r="C403" s="76">
        <f t="shared" si="190"/>
        <v>0</v>
      </c>
      <c r="D403" s="76">
        <f t="shared" si="201"/>
        <v>0</v>
      </c>
      <c r="E403" s="76">
        <f t="shared" si="201"/>
        <v>0</v>
      </c>
      <c r="F403" s="76">
        <f t="shared" si="192"/>
        <v>0</v>
      </c>
      <c r="G403" s="76">
        <f t="shared" si="201"/>
        <v>0</v>
      </c>
      <c r="H403" s="76">
        <f t="shared" si="201"/>
        <v>1.1384414768708537E-2</v>
      </c>
      <c r="I403" s="76">
        <f t="shared" si="201"/>
        <v>0</v>
      </c>
      <c r="J403" s="76">
        <f t="shared" si="201"/>
        <v>0.65053798678334496</v>
      </c>
      <c r="K403" s="76">
        <f t="shared" si="201"/>
        <v>6.1801108744417778E-4</v>
      </c>
      <c r="L403" s="76">
        <f t="shared" si="201"/>
        <v>0</v>
      </c>
      <c r="M403" s="76">
        <f t="shared" si="201"/>
        <v>5.1587662351919264E-2</v>
      </c>
      <c r="N403" s="76">
        <f t="shared" si="197"/>
        <v>4.8790349008750872E-2</v>
      </c>
      <c r="O403" s="76">
        <f t="shared" si="182"/>
        <v>1.2133617683487357</v>
      </c>
      <c r="P403" s="76">
        <f t="shared" si="182"/>
        <v>0.91926438682376521</v>
      </c>
      <c r="Q403" s="76">
        <f t="shared" si="198"/>
        <v>0</v>
      </c>
      <c r="R403" s="76">
        <f t="shared" si="201"/>
        <v>1.9516139603500345E-2</v>
      </c>
      <c r="S403" s="76">
        <f t="shared" si="201"/>
        <v>0.16263449669583624</v>
      </c>
      <c r="T403" s="76">
        <f t="shared" si="201"/>
        <v>1.0571242285229357E-2</v>
      </c>
      <c r="U403" s="76">
        <f t="shared" si="201"/>
        <v>0</v>
      </c>
      <c r="V403" s="76">
        <f t="shared" si="201"/>
        <v>6.3590088208071965E-2</v>
      </c>
      <c r="W403" s="76">
        <f t="shared" si="193"/>
        <v>5.8548418810501046E-2</v>
      </c>
      <c r="X403" s="76">
        <f t="shared" si="201"/>
        <v>0</v>
      </c>
      <c r="Y403" s="76">
        <f t="shared" si="201"/>
        <v>0.10164656043489766</v>
      </c>
      <c r="Z403" s="76">
        <f t="shared" si="201"/>
        <v>0</v>
      </c>
      <c r="AA403" s="76">
        <f t="shared" si="201"/>
        <v>0.11059145775316864</v>
      </c>
      <c r="AB403" s="76">
        <f t="shared" si="201"/>
        <v>0</v>
      </c>
      <c r="AC403" s="76">
        <f t="shared" si="201"/>
        <v>0.10408607788533521</v>
      </c>
      <c r="AD403" s="76">
        <f t="shared" si="194"/>
        <v>0</v>
      </c>
      <c r="AE403" s="76">
        <f t="shared" si="201"/>
        <v>1.6263449669583624E-2</v>
      </c>
      <c r="AF403" s="76">
        <f t="shared" si="201"/>
        <v>0</v>
      </c>
      <c r="AG403" s="76">
        <f t="shared" si="203"/>
        <v>0</v>
      </c>
      <c r="AH403" s="76">
        <f t="shared" si="203"/>
        <v>0</v>
      </c>
      <c r="AI403" s="76">
        <f t="shared" si="203"/>
        <v>8.4569938281834848E-3</v>
      </c>
      <c r="AJ403" s="698">
        <f t="shared" si="203"/>
        <v>0</v>
      </c>
      <c r="AK403" s="76">
        <f t="shared" si="203"/>
        <v>4.8790349008750873</v>
      </c>
      <c r="AL403" s="76">
        <f t="shared" si="203"/>
        <v>1.6263449669583624E-2</v>
      </c>
      <c r="AM403" s="76">
        <f t="shared" si="203"/>
        <v>0</v>
      </c>
      <c r="AN403" s="76">
        <f t="shared" si="203"/>
        <v>0.43911314107875787</v>
      </c>
      <c r="AO403" s="76">
        <f t="shared" si="203"/>
        <v>0</v>
      </c>
      <c r="AP403" s="76">
        <f t="shared" si="203"/>
        <v>0</v>
      </c>
      <c r="AQ403" s="698">
        <f t="shared" si="203"/>
        <v>0</v>
      </c>
      <c r="AR403" s="76">
        <f t="shared" si="203"/>
        <v>0</v>
      </c>
      <c r="AS403" s="76">
        <f t="shared" si="203"/>
        <v>0</v>
      </c>
      <c r="AT403" s="76">
        <f t="shared" si="203"/>
        <v>1.4149201212537753E-2</v>
      </c>
      <c r="AU403" s="76">
        <f t="shared" si="203"/>
        <v>0</v>
      </c>
      <c r="AV403" s="76">
        <f t="shared" si="203"/>
        <v>0</v>
      </c>
      <c r="AW403" s="76">
        <f t="shared" si="202"/>
        <v>0</v>
      </c>
      <c r="AX403" s="76">
        <f t="shared" si="202"/>
        <v>0</v>
      </c>
      <c r="AY403" s="76">
        <f t="shared" si="202"/>
        <v>0</v>
      </c>
      <c r="AZ403" s="76">
        <f t="shared" si="202"/>
        <v>0</v>
      </c>
      <c r="BA403" s="76">
        <f t="shared" si="202"/>
        <v>0</v>
      </c>
      <c r="BB403" s="76">
        <f t="shared" si="202"/>
        <v>2.7973133431683832E-2</v>
      </c>
    </row>
    <row r="404" spans="1:54">
      <c r="A404" s="102">
        <f t="shared" si="200"/>
        <v>43183</v>
      </c>
      <c r="B404" s="106">
        <f t="shared" si="180"/>
        <v>8.9279833306146283</v>
      </c>
      <c r="C404" s="76">
        <f t="shared" si="190"/>
        <v>0</v>
      </c>
      <c r="D404" s="76">
        <f t="shared" si="201"/>
        <v>0</v>
      </c>
      <c r="E404" s="76">
        <f t="shared" si="201"/>
        <v>0</v>
      </c>
      <c r="F404" s="76">
        <f t="shared" si="192"/>
        <v>0</v>
      </c>
      <c r="G404" s="76">
        <f t="shared" si="201"/>
        <v>0</v>
      </c>
      <c r="H404" s="76">
        <f t="shared" si="201"/>
        <v>1.1384414768708537E-2</v>
      </c>
      <c r="I404" s="76">
        <f t="shared" si="201"/>
        <v>0</v>
      </c>
      <c r="J404" s="76">
        <f t="shared" si="201"/>
        <v>0.65053798678334496</v>
      </c>
      <c r="K404" s="76">
        <f t="shared" si="201"/>
        <v>6.1801108744417778E-4</v>
      </c>
      <c r="L404" s="76">
        <f t="shared" si="201"/>
        <v>0</v>
      </c>
      <c r="M404" s="76">
        <f t="shared" si="201"/>
        <v>5.1587662351919264E-2</v>
      </c>
      <c r="N404" s="76">
        <f t="shared" si="197"/>
        <v>4.8790349008750872E-2</v>
      </c>
      <c r="O404" s="76">
        <f t="shared" si="182"/>
        <v>1.2133617683487357</v>
      </c>
      <c r="P404" s="76">
        <f t="shared" si="182"/>
        <v>0.91926438682376521</v>
      </c>
      <c r="Q404" s="76">
        <f t="shared" si="198"/>
        <v>0</v>
      </c>
      <c r="R404" s="76">
        <f t="shared" si="201"/>
        <v>1.9516139603500345E-2</v>
      </c>
      <c r="S404" s="76">
        <f t="shared" si="201"/>
        <v>0.16263449669583624</v>
      </c>
      <c r="T404" s="76">
        <f t="shared" si="201"/>
        <v>1.0571242285229357E-2</v>
      </c>
      <c r="U404" s="76">
        <f t="shared" si="201"/>
        <v>0</v>
      </c>
      <c r="V404" s="76">
        <f t="shared" si="201"/>
        <v>6.3590088208071965E-2</v>
      </c>
      <c r="W404" s="76">
        <f t="shared" si="193"/>
        <v>5.8548418810501046E-2</v>
      </c>
      <c r="X404" s="76">
        <f t="shared" si="201"/>
        <v>0</v>
      </c>
      <c r="Y404" s="76">
        <f t="shared" si="201"/>
        <v>0.10164656043489766</v>
      </c>
      <c r="Z404" s="76">
        <f t="shared" si="201"/>
        <v>0</v>
      </c>
      <c r="AA404" s="76">
        <f t="shared" si="201"/>
        <v>0.11059145775316864</v>
      </c>
      <c r="AB404" s="76">
        <f t="shared" si="201"/>
        <v>0</v>
      </c>
      <c r="AC404" s="76">
        <f t="shared" si="201"/>
        <v>0.10408607788533521</v>
      </c>
      <c r="AD404" s="76">
        <f t="shared" si="194"/>
        <v>0</v>
      </c>
      <c r="AE404" s="76">
        <f t="shared" si="201"/>
        <v>1.6263449669583624E-2</v>
      </c>
      <c r="AF404" s="76">
        <f t="shared" si="201"/>
        <v>0</v>
      </c>
      <c r="AG404" s="76">
        <f t="shared" si="203"/>
        <v>0</v>
      </c>
      <c r="AH404" s="76">
        <f t="shared" si="203"/>
        <v>0</v>
      </c>
      <c r="AI404" s="76">
        <f t="shared" si="203"/>
        <v>8.4569938281834848E-3</v>
      </c>
      <c r="AJ404" s="698">
        <f t="shared" si="203"/>
        <v>0</v>
      </c>
      <c r="AK404" s="76">
        <f t="shared" si="203"/>
        <v>4.8790349008750873</v>
      </c>
      <c r="AL404" s="76">
        <f t="shared" si="203"/>
        <v>1.6263449669583624E-2</v>
      </c>
      <c r="AM404" s="76">
        <f t="shared" si="203"/>
        <v>0</v>
      </c>
      <c r="AN404" s="76">
        <f t="shared" si="203"/>
        <v>0.43911314107875787</v>
      </c>
      <c r="AO404" s="76">
        <f t="shared" si="203"/>
        <v>0</v>
      </c>
      <c r="AP404" s="76">
        <f t="shared" si="203"/>
        <v>0</v>
      </c>
      <c r="AQ404" s="698">
        <f t="shared" si="203"/>
        <v>0</v>
      </c>
      <c r="AR404" s="76">
        <f t="shared" si="203"/>
        <v>0</v>
      </c>
      <c r="AS404" s="76">
        <f t="shared" si="203"/>
        <v>0</v>
      </c>
      <c r="AT404" s="76">
        <f t="shared" si="203"/>
        <v>1.4149201212537753E-2</v>
      </c>
      <c r="AU404" s="76">
        <f t="shared" si="203"/>
        <v>0</v>
      </c>
      <c r="AV404" s="76">
        <f t="shared" si="203"/>
        <v>0</v>
      </c>
      <c r="AW404" s="76">
        <f t="shared" si="202"/>
        <v>0</v>
      </c>
      <c r="AX404" s="76">
        <f t="shared" si="202"/>
        <v>0</v>
      </c>
      <c r="AY404" s="76">
        <f t="shared" si="202"/>
        <v>0</v>
      </c>
      <c r="AZ404" s="76">
        <f t="shared" si="202"/>
        <v>0</v>
      </c>
      <c r="BA404" s="76">
        <f t="shared" si="202"/>
        <v>0</v>
      </c>
      <c r="BB404" s="76">
        <f t="shared" si="202"/>
        <v>2.7973133431683832E-2</v>
      </c>
    </row>
    <row r="405" spans="1:54">
      <c r="A405" s="102">
        <f t="shared" si="200"/>
        <v>43184</v>
      </c>
      <c r="B405" s="106">
        <f t="shared" si="180"/>
        <v>8.9279833306146283</v>
      </c>
      <c r="C405" s="76">
        <f t="shared" si="190"/>
        <v>0</v>
      </c>
      <c r="D405" s="76">
        <f t="shared" si="201"/>
        <v>0</v>
      </c>
      <c r="E405" s="76">
        <f t="shared" si="201"/>
        <v>0</v>
      </c>
      <c r="F405" s="76">
        <f t="shared" si="192"/>
        <v>0</v>
      </c>
      <c r="G405" s="76">
        <f t="shared" si="201"/>
        <v>0</v>
      </c>
      <c r="H405" s="76">
        <f t="shared" si="201"/>
        <v>1.1384414768708537E-2</v>
      </c>
      <c r="I405" s="76">
        <f t="shared" si="201"/>
        <v>0</v>
      </c>
      <c r="J405" s="76">
        <f t="shared" si="201"/>
        <v>0.65053798678334496</v>
      </c>
      <c r="K405" s="76">
        <f t="shared" si="201"/>
        <v>6.1801108744417778E-4</v>
      </c>
      <c r="L405" s="76">
        <f t="shared" si="201"/>
        <v>0</v>
      </c>
      <c r="M405" s="76">
        <f t="shared" si="201"/>
        <v>5.1587662351919264E-2</v>
      </c>
      <c r="N405" s="76">
        <f t="shared" si="197"/>
        <v>4.8790349008750872E-2</v>
      </c>
      <c r="O405" s="76">
        <f t="shared" si="182"/>
        <v>1.2133617683487357</v>
      </c>
      <c r="P405" s="76">
        <f t="shared" si="182"/>
        <v>0.91926438682376521</v>
      </c>
      <c r="Q405" s="76">
        <f t="shared" si="198"/>
        <v>0</v>
      </c>
      <c r="R405" s="76">
        <f t="shared" si="201"/>
        <v>1.9516139603500345E-2</v>
      </c>
      <c r="S405" s="76">
        <f t="shared" si="201"/>
        <v>0.16263449669583624</v>
      </c>
      <c r="T405" s="76">
        <f t="shared" si="201"/>
        <v>1.0571242285229357E-2</v>
      </c>
      <c r="U405" s="76">
        <f t="shared" si="201"/>
        <v>0</v>
      </c>
      <c r="V405" s="76">
        <f t="shared" si="201"/>
        <v>6.3590088208071965E-2</v>
      </c>
      <c r="W405" s="76">
        <f t="shared" si="193"/>
        <v>5.8548418810501046E-2</v>
      </c>
      <c r="X405" s="76">
        <f t="shared" si="201"/>
        <v>0</v>
      </c>
      <c r="Y405" s="76">
        <f t="shared" si="201"/>
        <v>0.10164656043489766</v>
      </c>
      <c r="Z405" s="76">
        <f t="shared" si="201"/>
        <v>0</v>
      </c>
      <c r="AA405" s="76">
        <f t="shared" si="201"/>
        <v>0.11059145775316864</v>
      </c>
      <c r="AB405" s="76">
        <f t="shared" ref="AB405" si="204">AB$35/1.98347/31</f>
        <v>0</v>
      </c>
      <c r="AC405" s="76">
        <f t="shared" ref="D405:AG411" si="205">AC$35/1.98347/31</f>
        <v>0.10408607788533521</v>
      </c>
      <c r="AD405" s="76">
        <f t="shared" si="194"/>
        <v>0</v>
      </c>
      <c r="AE405" s="76">
        <f t="shared" si="205"/>
        <v>1.6263449669583624E-2</v>
      </c>
      <c r="AF405" s="76">
        <f t="shared" si="205"/>
        <v>0</v>
      </c>
      <c r="AG405" s="76">
        <f t="shared" si="205"/>
        <v>0</v>
      </c>
      <c r="AH405" s="76">
        <f t="shared" si="203"/>
        <v>0</v>
      </c>
      <c r="AI405" s="76">
        <f t="shared" si="203"/>
        <v>8.4569938281834848E-3</v>
      </c>
      <c r="AJ405" s="698">
        <f t="shared" si="203"/>
        <v>0</v>
      </c>
      <c r="AK405" s="76">
        <f t="shared" si="203"/>
        <v>4.8790349008750873</v>
      </c>
      <c r="AL405" s="76">
        <f t="shared" si="203"/>
        <v>1.6263449669583624E-2</v>
      </c>
      <c r="AM405" s="76">
        <f t="shared" si="203"/>
        <v>0</v>
      </c>
      <c r="AN405" s="76">
        <f t="shared" si="203"/>
        <v>0.43911314107875787</v>
      </c>
      <c r="AO405" s="76">
        <f t="shared" si="203"/>
        <v>0</v>
      </c>
      <c r="AP405" s="76">
        <f t="shared" si="203"/>
        <v>0</v>
      </c>
      <c r="AQ405" s="698">
        <f t="shared" si="203"/>
        <v>0</v>
      </c>
      <c r="AR405" s="76">
        <f t="shared" si="203"/>
        <v>0</v>
      </c>
      <c r="AS405" s="76">
        <f t="shared" si="203"/>
        <v>0</v>
      </c>
      <c r="AT405" s="76">
        <f t="shared" si="203"/>
        <v>1.4149201212537753E-2</v>
      </c>
      <c r="AU405" s="76">
        <f t="shared" si="203"/>
        <v>0</v>
      </c>
      <c r="AV405" s="76">
        <f t="shared" si="203"/>
        <v>0</v>
      </c>
      <c r="AW405" s="76">
        <f t="shared" si="202"/>
        <v>0</v>
      </c>
      <c r="AX405" s="76">
        <f t="shared" si="202"/>
        <v>0</v>
      </c>
      <c r="AY405" s="76">
        <f t="shared" si="202"/>
        <v>0</v>
      </c>
      <c r="AZ405" s="76">
        <f t="shared" si="202"/>
        <v>0</v>
      </c>
      <c r="BA405" s="76">
        <f t="shared" si="202"/>
        <v>0</v>
      </c>
      <c r="BB405" s="76">
        <f t="shared" si="202"/>
        <v>2.7973133431683832E-2</v>
      </c>
    </row>
    <row r="406" spans="1:54">
      <c r="A406" s="102">
        <f t="shared" si="200"/>
        <v>43185</v>
      </c>
      <c r="B406" s="106">
        <f t="shared" si="180"/>
        <v>8.9279833306146283</v>
      </c>
      <c r="C406" s="76">
        <f t="shared" si="190"/>
        <v>0</v>
      </c>
      <c r="D406" s="76">
        <f t="shared" si="205"/>
        <v>0</v>
      </c>
      <c r="E406" s="76">
        <f t="shared" si="205"/>
        <v>0</v>
      </c>
      <c r="F406" s="76">
        <f t="shared" si="205"/>
        <v>0</v>
      </c>
      <c r="G406" s="76">
        <f t="shared" si="205"/>
        <v>0</v>
      </c>
      <c r="H406" s="76">
        <f t="shared" si="205"/>
        <v>1.1384414768708537E-2</v>
      </c>
      <c r="I406" s="76">
        <f t="shared" si="205"/>
        <v>0</v>
      </c>
      <c r="J406" s="76">
        <f t="shared" si="205"/>
        <v>0.65053798678334496</v>
      </c>
      <c r="K406" s="76">
        <f t="shared" si="205"/>
        <v>6.1801108744417778E-4</v>
      </c>
      <c r="L406" s="76">
        <f t="shared" si="205"/>
        <v>0</v>
      </c>
      <c r="M406" s="76">
        <f t="shared" si="205"/>
        <v>5.1587662351919264E-2</v>
      </c>
      <c r="N406" s="76">
        <f t="shared" si="205"/>
        <v>4.8790349008750872E-2</v>
      </c>
      <c r="O406" s="76">
        <f t="shared" si="182"/>
        <v>1.2133617683487357</v>
      </c>
      <c r="P406" s="76">
        <f t="shared" si="182"/>
        <v>0.91926438682376521</v>
      </c>
      <c r="Q406" s="76">
        <f t="shared" si="205"/>
        <v>0</v>
      </c>
      <c r="R406" s="76">
        <f t="shared" si="205"/>
        <v>1.9516139603500345E-2</v>
      </c>
      <c r="S406" s="76">
        <f t="shared" si="205"/>
        <v>0.16263449669583624</v>
      </c>
      <c r="T406" s="76">
        <f t="shared" si="205"/>
        <v>1.0571242285229357E-2</v>
      </c>
      <c r="U406" s="76">
        <f t="shared" si="205"/>
        <v>0</v>
      </c>
      <c r="V406" s="76">
        <f t="shared" si="205"/>
        <v>6.3590088208071965E-2</v>
      </c>
      <c r="W406" s="76">
        <f t="shared" si="205"/>
        <v>5.8548418810501046E-2</v>
      </c>
      <c r="X406" s="76">
        <f t="shared" si="205"/>
        <v>0</v>
      </c>
      <c r="Y406" s="76">
        <f t="shared" si="205"/>
        <v>0.10164656043489766</v>
      </c>
      <c r="Z406" s="76">
        <f t="shared" si="205"/>
        <v>0</v>
      </c>
      <c r="AA406" s="76">
        <f t="shared" si="205"/>
        <v>0.11059145775316864</v>
      </c>
      <c r="AB406" s="76">
        <f t="shared" si="205"/>
        <v>0</v>
      </c>
      <c r="AC406" s="76">
        <f t="shared" si="205"/>
        <v>0.10408607788533521</v>
      </c>
      <c r="AD406" s="76">
        <f t="shared" si="205"/>
        <v>0</v>
      </c>
      <c r="AE406" s="76">
        <f t="shared" si="205"/>
        <v>1.6263449669583624E-2</v>
      </c>
      <c r="AF406" s="76">
        <f t="shared" si="205"/>
        <v>0</v>
      </c>
      <c r="AG406" s="76">
        <f t="shared" si="203"/>
        <v>0</v>
      </c>
      <c r="AH406" s="76">
        <f t="shared" si="203"/>
        <v>0</v>
      </c>
      <c r="AI406" s="76">
        <f t="shared" si="203"/>
        <v>8.4569938281834848E-3</v>
      </c>
      <c r="AJ406" s="698">
        <f t="shared" si="203"/>
        <v>0</v>
      </c>
      <c r="AK406" s="76">
        <f t="shared" si="203"/>
        <v>4.8790349008750873</v>
      </c>
      <c r="AL406" s="76">
        <f t="shared" si="203"/>
        <v>1.6263449669583624E-2</v>
      </c>
      <c r="AM406" s="76">
        <f t="shared" si="203"/>
        <v>0</v>
      </c>
      <c r="AN406" s="76">
        <f t="shared" si="203"/>
        <v>0.43911314107875787</v>
      </c>
      <c r="AO406" s="76">
        <f t="shared" si="203"/>
        <v>0</v>
      </c>
      <c r="AP406" s="76">
        <f t="shared" si="203"/>
        <v>0</v>
      </c>
      <c r="AQ406" s="698">
        <f t="shared" si="203"/>
        <v>0</v>
      </c>
      <c r="AR406" s="76">
        <f t="shared" si="203"/>
        <v>0</v>
      </c>
      <c r="AS406" s="76">
        <f t="shared" si="203"/>
        <v>0</v>
      </c>
      <c r="AT406" s="76">
        <f t="shared" si="203"/>
        <v>1.4149201212537753E-2</v>
      </c>
      <c r="AU406" s="76">
        <f t="shared" si="203"/>
        <v>0</v>
      </c>
      <c r="AV406" s="76">
        <f t="shared" si="203"/>
        <v>0</v>
      </c>
      <c r="AW406" s="76">
        <f t="shared" si="202"/>
        <v>0</v>
      </c>
      <c r="AX406" s="76">
        <f t="shared" si="202"/>
        <v>0</v>
      </c>
      <c r="AY406" s="76">
        <f t="shared" si="202"/>
        <v>0</v>
      </c>
      <c r="AZ406" s="76">
        <f t="shared" si="202"/>
        <v>0</v>
      </c>
      <c r="BA406" s="76">
        <f t="shared" si="202"/>
        <v>0</v>
      </c>
      <c r="BB406" s="76">
        <f t="shared" si="202"/>
        <v>2.7973133431683832E-2</v>
      </c>
    </row>
    <row r="407" spans="1:54">
      <c r="A407" s="102">
        <f t="shared" si="200"/>
        <v>43186</v>
      </c>
      <c r="B407" s="106">
        <f t="shared" si="180"/>
        <v>8.9279833306146283</v>
      </c>
      <c r="C407" s="76">
        <f t="shared" si="190"/>
        <v>0</v>
      </c>
      <c r="D407" s="76">
        <f t="shared" si="205"/>
        <v>0</v>
      </c>
      <c r="E407" s="76">
        <f t="shared" si="205"/>
        <v>0</v>
      </c>
      <c r="F407" s="76">
        <f t="shared" si="205"/>
        <v>0</v>
      </c>
      <c r="G407" s="76">
        <f t="shared" si="205"/>
        <v>0</v>
      </c>
      <c r="H407" s="76">
        <f t="shared" si="205"/>
        <v>1.1384414768708537E-2</v>
      </c>
      <c r="I407" s="76">
        <f t="shared" si="205"/>
        <v>0</v>
      </c>
      <c r="J407" s="76">
        <f t="shared" si="205"/>
        <v>0.65053798678334496</v>
      </c>
      <c r="K407" s="76">
        <f t="shared" si="205"/>
        <v>6.1801108744417778E-4</v>
      </c>
      <c r="L407" s="76">
        <f t="shared" si="205"/>
        <v>0</v>
      </c>
      <c r="M407" s="76">
        <f t="shared" si="205"/>
        <v>5.1587662351919264E-2</v>
      </c>
      <c r="N407" s="76">
        <f t="shared" si="205"/>
        <v>4.8790349008750872E-2</v>
      </c>
      <c r="O407" s="76">
        <f t="shared" si="182"/>
        <v>1.2133617683487357</v>
      </c>
      <c r="P407" s="76">
        <f t="shared" si="182"/>
        <v>0.91926438682376521</v>
      </c>
      <c r="Q407" s="76">
        <f t="shared" si="205"/>
        <v>0</v>
      </c>
      <c r="R407" s="76">
        <f t="shared" si="205"/>
        <v>1.9516139603500345E-2</v>
      </c>
      <c r="S407" s="76">
        <f t="shared" si="205"/>
        <v>0.16263449669583624</v>
      </c>
      <c r="T407" s="76">
        <f t="shared" si="205"/>
        <v>1.0571242285229357E-2</v>
      </c>
      <c r="U407" s="76">
        <f t="shared" si="205"/>
        <v>0</v>
      </c>
      <c r="V407" s="76">
        <f t="shared" si="205"/>
        <v>6.3590088208071965E-2</v>
      </c>
      <c r="W407" s="76">
        <f t="shared" si="205"/>
        <v>5.8548418810501046E-2</v>
      </c>
      <c r="X407" s="76">
        <f t="shared" si="205"/>
        <v>0</v>
      </c>
      <c r="Y407" s="76">
        <f t="shared" si="205"/>
        <v>0.10164656043489766</v>
      </c>
      <c r="Z407" s="76">
        <f t="shared" si="205"/>
        <v>0</v>
      </c>
      <c r="AA407" s="76">
        <f t="shared" si="205"/>
        <v>0.11059145775316864</v>
      </c>
      <c r="AB407" s="76">
        <f t="shared" si="205"/>
        <v>0</v>
      </c>
      <c r="AC407" s="76">
        <f t="shared" si="205"/>
        <v>0.10408607788533521</v>
      </c>
      <c r="AD407" s="76">
        <f t="shared" si="205"/>
        <v>0</v>
      </c>
      <c r="AE407" s="76">
        <f t="shared" si="205"/>
        <v>1.6263449669583624E-2</v>
      </c>
      <c r="AF407" s="76">
        <f t="shared" si="205"/>
        <v>0</v>
      </c>
      <c r="AG407" s="76">
        <f t="shared" si="203"/>
        <v>0</v>
      </c>
      <c r="AH407" s="76">
        <f t="shared" si="203"/>
        <v>0</v>
      </c>
      <c r="AI407" s="76">
        <f t="shared" si="203"/>
        <v>8.4569938281834848E-3</v>
      </c>
      <c r="AJ407" s="698">
        <f t="shared" si="203"/>
        <v>0</v>
      </c>
      <c r="AK407" s="76">
        <f t="shared" si="203"/>
        <v>4.8790349008750873</v>
      </c>
      <c r="AL407" s="76">
        <f t="shared" si="203"/>
        <v>1.6263449669583624E-2</v>
      </c>
      <c r="AM407" s="76">
        <f t="shared" si="203"/>
        <v>0</v>
      </c>
      <c r="AN407" s="76">
        <f t="shared" si="203"/>
        <v>0.43911314107875787</v>
      </c>
      <c r="AO407" s="76">
        <f t="shared" si="203"/>
        <v>0</v>
      </c>
      <c r="AP407" s="76">
        <f t="shared" si="203"/>
        <v>0</v>
      </c>
      <c r="AQ407" s="698">
        <f t="shared" si="203"/>
        <v>0</v>
      </c>
      <c r="AR407" s="76">
        <f t="shared" si="203"/>
        <v>0</v>
      </c>
      <c r="AS407" s="76">
        <f t="shared" si="203"/>
        <v>0</v>
      </c>
      <c r="AT407" s="76">
        <f t="shared" si="203"/>
        <v>1.4149201212537753E-2</v>
      </c>
      <c r="AU407" s="76">
        <f t="shared" si="203"/>
        <v>0</v>
      </c>
      <c r="AV407" s="76">
        <f t="shared" si="203"/>
        <v>0</v>
      </c>
      <c r="AW407" s="76">
        <f t="shared" si="202"/>
        <v>0</v>
      </c>
      <c r="AX407" s="76">
        <f t="shared" si="202"/>
        <v>0</v>
      </c>
      <c r="AY407" s="76">
        <f t="shared" si="202"/>
        <v>0</v>
      </c>
      <c r="AZ407" s="76">
        <f t="shared" si="202"/>
        <v>0</v>
      </c>
      <c r="BA407" s="76">
        <f t="shared" si="202"/>
        <v>0</v>
      </c>
      <c r="BB407" s="76">
        <f t="shared" si="202"/>
        <v>2.7973133431683832E-2</v>
      </c>
    </row>
    <row r="408" spans="1:54">
      <c r="A408" s="102">
        <f t="shared" si="200"/>
        <v>43187</v>
      </c>
      <c r="B408" s="106">
        <f t="shared" si="180"/>
        <v>8.9279833306146283</v>
      </c>
      <c r="C408" s="76">
        <f t="shared" si="190"/>
        <v>0</v>
      </c>
      <c r="D408" s="76">
        <f t="shared" si="205"/>
        <v>0</v>
      </c>
      <c r="E408" s="76">
        <f t="shared" si="205"/>
        <v>0</v>
      </c>
      <c r="F408" s="76">
        <f t="shared" si="205"/>
        <v>0</v>
      </c>
      <c r="G408" s="76">
        <f t="shared" si="205"/>
        <v>0</v>
      </c>
      <c r="H408" s="76">
        <f t="shared" si="205"/>
        <v>1.1384414768708537E-2</v>
      </c>
      <c r="I408" s="76">
        <f t="shared" si="205"/>
        <v>0</v>
      </c>
      <c r="J408" s="76">
        <f t="shared" si="205"/>
        <v>0.65053798678334496</v>
      </c>
      <c r="K408" s="76">
        <f t="shared" si="205"/>
        <v>6.1801108744417778E-4</v>
      </c>
      <c r="L408" s="76">
        <f t="shared" si="205"/>
        <v>0</v>
      </c>
      <c r="M408" s="76">
        <f t="shared" si="205"/>
        <v>5.1587662351919264E-2</v>
      </c>
      <c r="N408" s="76">
        <f t="shared" si="205"/>
        <v>4.8790349008750872E-2</v>
      </c>
      <c r="O408" s="76">
        <f t="shared" si="182"/>
        <v>1.2133617683487357</v>
      </c>
      <c r="P408" s="76">
        <f t="shared" si="182"/>
        <v>0.91926438682376521</v>
      </c>
      <c r="Q408" s="76">
        <f t="shared" si="205"/>
        <v>0</v>
      </c>
      <c r="R408" s="76">
        <f t="shared" si="205"/>
        <v>1.9516139603500345E-2</v>
      </c>
      <c r="S408" s="76">
        <f t="shared" si="205"/>
        <v>0.16263449669583624</v>
      </c>
      <c r="T408" s="76">
        <f t="shared" si="205"/>
        <v>1.0571242285229357E-2</v>
      </c>
      <c r="U408" s="76">
        <f t="shared" si="205"/>
        <v>0</v>
      </c>
      <c r="V408" s="76">
        <f t="shared" si="205"/>
        <v>6.3590088208071965E-2</v>
      </c>
      <c r="W408" s="76">
        <f t="shared" si="205"/>
        <v>5.8548418810501046E-2</v>
      </c>
      <c r="X408" s="76">
        <f t="shared" si="205"/>
        <v>0</v>
      </c>
      <c r="Y408" s="76">
        <f t="shared" si="205"/>
        <v>0.10164656043489766</v>
      </c>
      <c r="Z408" s="76">
        <f t="shared" si="205"/>
        <v>0</v>
      </c>
      <c r="AA408" s="76">
        <f t="shared" si="205"/>
        <v>0.11059145775316864</v>
      </c>
      <c r="AB408" s="76">
        <f t="shared" si="205"/>
        <v>0</v>
      </c>
      <c r="AC408" s="76">
        <f t="shared" si="205"/>
        <v>0.10408607788533521</v>
      </c>
      <c r="AD408" s="76">
        <f t="shared" si="205"/>
        <v>0</v>
      </c>
      <c r="AE408" s="76">
        <f t="shared" si="205"/>
        <v>1.6263449669583624E-2</v>
      </c>
      <c r="AF408" s="76">
        <f t="shared" si="205"/>
        <v>0</v>
      </c>
      <c r="AG408" s="76">
        <f t="shared" si="203"/>
        <v>0</v>
      </c>
      <c r="AH408" s="76">
        <f t="shared" si="203"/>
        <v>0</v>
      </c>
      <c r="AI408" s="76">
        <f t="shared" si="203"/>
        <v>8.4569938281834848E-3</v>
      </c>
      <c r="AJ408" s="698">
        <f t="shared" si="203"/>
        <v>0</v>
      </c>
      <c r="AK408" s="76">
        <f t="shared" si="203"/>
        <v>4.8790349008750873</v>
      </c>
      <c r="AL408" s="76">
        <f t="shared" si="203"/>
        <v>1.6263449669583624E-2</v>
      </c>
      <c r="AM408" s="76">
        <f t="shared" si="203"/>
        <v>0</v>
      </c>
      <c r="AN408" s="76">
        <f t="shared" si="203"/>
        <v>0.43911314107875787</v>
      </c>
      <c r="AO408" s="76">
        <f t="shared" si="203"/>
        <v>0</v>
      </c>
      <c r="AP408" s="76">
        <f t="shared" si="203"/>
        <v>0</v>
      </c>
      <c r="AQ408" s="698">
        <f t="shared" si="203"/>
        <v>0</v>
      </c>
      <c r="AR408" s="76">
        <f t="shared" si="203"/>
        <v>0</v>
      </c>
      <c r="AS408" s="76">
        <f t="shared" si="203"/>
        <v>0</v>
      </c>
      <c r="AT408" s="76">
        <f t="shared" si="203"/>
        <v>1.4149201212537753E-2</v>
      </c>
      <c r="AU408" s="76">
        <f t="shared" si="203"/>
        <v>0</v>
      </c>
      <c r="AV408" s="76">
        <f t="shared" si="203"/>
        <v>0</v>
      </c>
      <c r="AW408" s="76">
        <f t="shared" si="202"/>
        <v>0</v>
      </c>
      <c r="AX408" s="76">
        <f t="shared" si="202"/>
        <v>0</v>
      </c>
      <c r="AY408" s="76">
        <f t="shared" si="202"/>
        <v>0</v>
      </c>
      <c r="AZ408" s="76">
        <f t="shared" si="202"/>
        <v>0</v>
      </c>
      <c r="BA408" s="76">
        <f t="shared" si="202"/>
        <v>0</v>
      </c>
      <c r="BB408" s="76">
        <f t="shared" si="202"/>
        <v>2.7973133431683832E-2</v>
      </c>
    </row>
    <row r="409" spans="1:54">
      <c r="A409" s="102">
        <f t="shared" si="200"/>
        <v>43188</v>
      </c>
      <c r="B409" s="106">
        <f t="shared" si="180"/>
        <v>8.9279833306146283</v>
      </c>
      <c r="C409" s="76">
        <f t="shared" si="190"/>
        <v>0</v>
      </c>
      <c r="D409" s="76">
        <f t="shared" si="205"/>
        <v>0</v>
      </c>
      <c r="E409" s="76">
        <f t="shared" si="205"/>
        <v>0</v>
      </c>
      <c r="F409" s="76">
        <f t="shared" si="205"/>
        <v>0</v>
      </c>
      <c r="G409" s="76">
        <f t="shared" si="205"/>
        <v>0</v>
      </c>
      <c r="H409" s="76">
        <f t="shared" si="205"/>
        <v>1.1384414768708537E-2</v>
      </c>
      <c r="I409" s="76">
        <f t="shared" si="205"/>
        <v>0</v>
      </c>
      <c r="J409" s="76">
        <f t="shared" si="205"/>
        <v>0.65053798678334496</v>
      </c>
      <c r="K409" s="76">
        <f t="shared" si="205"/>
        <v>6.1801108744417778E-4</v>
      </c>
      <c r="L409" s="76">
        <f t="shared" si="205"/>
        <v>0</v>
      </c>
      <c r="M409" s="76">
        <f t="shared" si="205"/>
        <v>5.1587662351919264E-2</v>
      </c>
      <c r="N409" s="76">
        <f t="shared" si="205"/>
        <v>4.8790349008750872E-2</v>
      </c>
      <c r="O409" s="76">
        <f t="shared" si="182"/>
        <v>1.2133617683487357</v>
      </c>
      <c r="P409" s="76">
        <f t="shared" si="182"/>
        <v>0.91926438682376521</v>
      </c>
      <c r="Q409" s="76">
        <f t="shared" si="205"/>
        <v>0</v>
      </c>
      <c r="R409" s="76">
        <f t="shared" si="205"/>
        <v>1.9516139603500345E-2</v>
      </c>
      <c r="S409" s="76">
        <f t="shared" si="205"/>
        <v>0.16263449669583624</v>
      </c>
      <c r="T409" s="76">
        <f t="shared" si="205"/>
        <v>1.0571242285229357E-2</v>
      </c>
      <c r="U409" s="76">
        <f t="shared" si="205"/>
        <v>0</v>
      </c>
      <c r="V409" s="76">
        <f t="shared" si="205"/>
        <v>6.3590088208071965E-2</v>
      </c>
      <c r="W409" s="76">
        <f t="shared" si="205"/>
        <v>5.8548418810501046E-2</v>
      </c>
      <c r="X409" s="76">
        <f t="shared" si="205"/>
        <v>0</v>
      </c>
      <c r="Y409" s="76">
        <f t="shared" si="205"/>
        <v>0.10164656043489766</v>
      </c>
      <c r="Z409" s="76">
        <f t="shared" si="205"/>
        <v>0</v>
      </c>
      <c r="AA409" s="76">
        <f t="shared" si="205"/>
        <v>0.11059145775316864</v>
      </c>
      <c r="AB409" s="76">
        <f t="shared" si="205"/>
        <v>0</v>
      </c>
      <c r="AC409" s="76">
        <f t="shared" si="205"/>
        <v>0.10408607788533521</v>
      </c>
      <c r="AD409" s="76">
        <f t="shared" si="205"/>
        <v>0</v>
      </c>
      <c r="AE409" s="76">
        <f t="shared" si="205"/>
        <v>1.6263449669583624E-2</v>
      </c>
      <c r="AF409" s="76">
        <f t="shared" si="205"/>
        <v>0</v>
      </c>
      <c r="AG409" s="76">
        <f t="shared" si="203"/>
        <v>0</v>
      </c>
      <c r="AH409" s="76">
        <f t="shared" si="203"/>
        <v>0</v>
      </c>
      <c r="AI409" s="76">
        <f t="shared" si="203"/>
        <v>8.4569938281834848E-3</v>
      </c>
      <c r="AJ409" s="698">
        <f t="shared" si="203"/>
        <v>0</v>
      </c>
      <c r="AK409" s="76">
        <f t="shared" si="203"/>
        <v>4.8790349008750873</v>
      </c>
      <c r="AL409" s="76">
        <f t="shared" si="203"/>
        <v>1.6263449669583624E-2</v>
      </c>
      <c r="AM409" s="76">
        <f t="shared" si="203"/>
        <v>0</v>
      </c>
      <c r="AN409" s="76">
        <f t="shared" si="203"/>
        <v>0.43911314107875787</v>
      </c>
      <c r="AO409" s="76">
        <f t="shared" si="203"/>
        <v>0</v>
      </c>
      <c r="AP409" s="76">
        <f t="shared" si="203"/>
        <v>0</v>
      </c>
      <c r="AQ409" s="698">
        <f t="shared" si="203"/>
        <v>0</v>
      </c>
      <c r="AR409" s="76">
        <f t="shared" si="203"/>
        <v>0</v>
      </c>
      <c r="AS409" s="76">
        <f t="shared" si="203"/>
        <v>0</v>
      </c>
      <c r="AT409" s="76">
        <f t="shared" si="203"/>
        <v>1.4149201212537753E-2</v>
      </c>
      <c r="AU409" s="76">
        <f t="shared" si="203"/>
        <v>0</v>
      </c>
      <c r="AV409" s="76">
        <f t="shared" si="203"/>
        <v>0</v>
      </c>
      <c r="AW409" s="76">
        <f t="shared" si="202"/>
        <v>0</v>
      </c>
      <c r="AX409" s="76">
        <f t="shared" si="202"/>
        <v>0</v>
      </c>
      <c r="AY409" s="76">
        <f t="shared" si="202"/>
        <v>0</v>
      </c>
      <c r="AZ409" s="76">
        <f t="shared" si="202"/>
        <v>0</v>
      </c>
      <c r="BA409" s="76">
        <f t="shared" si="202"/>
        <v>0</v>
      </c>
      <c r="BB409" s="76">
        <f t="shared" si="202"/>
        <v>2.7973133431683832E-2</v>
      </c>
    </row>
    <row r="410" spans="1:54">
      <c r="A410" s="102">
        <f t="shared" si="200"/>
        <v>43189</v>
      </c>
      <c r="B410" s="106">
        <f t="shared" si="180"/>
        <v>8.9279833306146283</v>
      </c>
      <c r="C410" s="76">
        <f t="shared" si="190"/>
        <v>0</v>
      </c>
      <c r="D410" s="76">
        <f t="shared" si="205"/>
        <v>0</v>
      </c>
      <c r="E410" s="76">
        <f t="shared" si="205"/>
        <v>0</v>
      </c>
      <c r="F410" s="76">
        <f t="shared" si="205"/>
        <v>0</v>
      </c>
      <c r="G410" s="76">
        <f t="shared" si="205"/>
        <v>0</v>
      </c>
      <c r="H410" s="76">
        <f t="shared" si="205"/>
        <v>1.1384414768708537E-2</v>
      </c>
      <c r="I410" s="76">
        <f t="shared" si="205"/>
        <v>0</v>
      </c>
      <c r="J410" s="76">
        <f t="shared" si="205"/>
        <v>0.65053798678334496</v>
      </c>
      <c r="K410" s="76">
        <f t="shared" si="205"/>
        <v>6.1801108744417778E-4</v>
      </c>
      <c r="L410" s="76">
        <f t="shared" si="205"/>
        <v>0</v>
      </c>
      <c r="M410" s="76">
        <f t="shared" si="205"/>
        <v>5.1587662351919264E-2</v>
      </c>
      <c r="N410" s="76">
        <f t="shared" si="205"/>
        <v>4.8790349008750872E-2</v>
      </c>
      <c r="O410" s="76">
        <f t="shared" si="182"/>
        <v>1.2133617683487357</v>
      </c>
      <c r="P410" s="76">
        <f t="shared" si="182"/>
        <v>0.91926438682376521</v>
      </c>
      <c r="Q410" s="76">
        <f t="shared" si="205"/>
        <v>0</v>
      </c>
      <c r="R410" s="76">
        <f t="shared" si="205"/>
        <v>1.9516139603500345E-2</v>
      </c>
      <c r="S410" s="76">
        <f t="shared" si="205"/>
        <v>0.16263449669583624</v>
      </c>
      <c r="T410" s="76">
        <f t="shared" si="205"/>
        <v>1.0571242285229357E-2</v>
      </c>
      <c r="U410" s="76">
        <f t="shared" si="205"/>
        <v>0</v>
      </c>
      <c r="V410" s="76">
        <f t="shared" si="205"/>
        <v>6.3590088208071965E-2</v>
      </c>
      <c r="W410" s="76">
        <f t="shared" si="205"/>
        <v>5.8548418810501046E-2</v>
      </c>
      <c r="X410" s="76">
        <f t="shared" si="205"/>
        <v>0</v>
      </c>
      <c r="Y410" s="76">
        <f t="shared" si="205"/>
        <v>0.10164656043489766</v>
      </c>
      <c r="Z410" s="76">
        <f t="shared" si="205"/>
        <v>0</v>
      </c>
      <c r="AA410" s="76">
        <f t="shared" si="205"/>
        <v>0.11059145775316864</v>
      </c>
      <c r="AB410" s="76">
        <f t="shared" si="205"/>
        <v>0</v>
      </c>
      <c r="AC410" s="76">
        <f t="shared" si="205"/>
        <v>0.10408607788533521</v>
      </c>
      <c r="AD410" s="76">
        <f t="shared" si="205"/>
        <v>0</v>
      </c>
      <c r="AE410" s="76">
        <f t="shared" si="205"/>
        <v>1.6263449669583624E-2</v>
      </c>
      <c r="AF410" s="76">
        <f t="shared" si="205"/>
        <v>0</v>
      </c>
      <c r="AG410" s="76">
        <f t="shared" si="203"/>
        <v>0</v>
      </c>
      <c r="AH410" s="76">
        <f t="shared" si="203"/>
        <v>0</v>
      </c>
      <c r="AI410" s="76">
        <f t="shared" si="203"/>
        <v>8.4569938281834848E-3</v>
      </c>
      <c r="AJ410" s="698">
        <f t="shared" si="203"/>
        <v>0</v>
      </c>
      <c r="AK410" s="76">
        <f t="shared" si="203"/>
        <v>4.8790349008750873</v>
      </c>
      <c r="AL410" s="76">
        <f t="shared" si="203"/>
        <v>1.6263449669583624E-2</v>
      </c>
      <c r="AM410" s="76">
        <f t="shared" si="203"/>
        <v>0</v>
      </c>
      <c r="AN410" s="76">
        <f t="shared" si="203"/>
        <v>0.43911314107875787</v>
      </c>
      <c r="AO410" s="76">
        <f t="shared" si="203"/>
        <v>0</v>
      </c>
      <c r="AP410" s="76">
        <f t="shared" si="203"/>
        <v>0</v>
      </c>
      <c r="AQ410" s="698">
        <f t="shared" si="203"/>
        <v>0</v>
      </c>
      <c r="AR410" s="76">
        <f t="shared" si="203"/>
        <v>0</v>
      </c>
      <c r="AS410" s="76">
        <f t="shared" si="203"/>
        <v>0</v>
      </c>
      <c r="AT410" s="76">
        <f t="shared" si="203"/>
        <v>1.4149201212537753E-2</v>
      </c>
      <c r="AU410" s="76">
        <f t="shared" si="203"/>
        <v>0</v>
      </c>
      <c r="AV410" s="76">
        <f t="shared" si="203"/>
        <v>0</v>
      </c>
      <c r="AW410" s="76">
        <f t="shared" si="202"/>
        <v>0</v>
      </c>
      <c r="AX410" s="76">
        <f t="shared" si="202"/>
        <v>0</v>
      </c>
      <c r="AY410" s="76">
        <f t="shared" si="202"/>
        <v>0</v>
      </c>
      <c r="AZ410" s="76">
        <f t="shared" si="202"/>
        <v>0</v>
      </c>
      <c r="BA410" s="76">
        <f t="shared" si="202"/>
        <v>0</v>
      </c>
      <c r="BB410" s="76">
        <f t="shared" si="202"/>
        <v>2.7973133431683832E-2</v>
      </c>
    </row>
    <row r="411" spans="1:54">
      <c r="A411" s="102">
        <f t="shared" si="200"/>
        <v>43190</v>
      </c>
      <c r="B411" s="106">
        <f t="shared" si="180"/>
        <v>8.9279833306146283</v>
      </c>
      <c r="C411" s="76">
        <f t="shared" si="190"/>
        <v>0</v>
      </c>
      <c r="D411" s="76">
        <f t="shared" si="205"/>
        <v>0</v>
      </c>
      <c r="E411" s="76">
        <f t="shared" si="205"/>
        <v>0</v>
      </c>
      <c r="F411" s="76">
        <f t="shared" si="205"/>
        <v>0</v>
      </c>
      <c r="G411" s="76">
        <f t="shared" si="205"/>
        <v>0</v>
      </c>
      <c r="H411" s="76">
        <f t="shared" si="205"/>
        <v>1.1384414768708537E-2</v>
      </c>
      <c r="I411" s="76">
        <f t="shared" si="205"/>
        <v>0</v>
      </c>
      <c r="J411" s="76">
        <f t="shared" si="205"/>
        <v>0.65053798678334496</v>
      </c>
      <c r="K411" s="76">
        <f t="shared" si="205"/>
        <v>6.1801108744417778E-4</v>
      </c>
      <c r="L411" s="76">
        <f t="shared" si="205"/>
        <v>0</v>
      </c>
      <c r="M411" s="76">
        <f t="shared" si="205"/>
        <v>5.1587662351919264E-2</v>
      </c>
      <c r="N411" s="76">
        <f t="shared" si="205"/>
        <v>4.8790349008750872E-2</v>
      </c>
      <c r="O411" s="76">
        <f t="shared" si="182"/>
        <v>1.2133617683487357</v>
      </c>
      <c r="P411" s="76">
        <f t="shared" si="182"/>
        <v>0.91926438682376521</v>
      </c>
      <c r="Q411" s="76">
        <f t="shared" si="205"/>
        <v>0</v>
      </c>
      <c r="R411" s="76">
        <f t="shared" si="205"/>
        <v>1.9516139603500345E-2</v>
      </c>
      <c r="S411" s="76">
        <f t="shared" si="205"/>
        <v>0.16263449669583624</v>
      </c>
      <c r="T411" s="76">
        <f t="shared" si="205"/>
        <v>1.0571242285229357E-2</v>
      </c>
      <c r="U411" s="76">
        <f t="shared" si="205"/>
        <v>0</v>
      </c>
      <c r="V411" s="76">
        <f t="shared" si="205"/>
        <v>6.3590088208071965E-2</v>
      </c>
      <c r="W411" s="76">
        <f t="shared" si="205"/>
        <v>5.8548418810501046E-2</v>
      </c>
      <c r="X411" s="76">
        <f t="shared" si="205"/>
        <v>0</v>
      </c>
      <c r="Y411" s="76">
        <f t="shared" si="205"/>
        <v>0.10164656043489766</v>
      </c>
      <c r="Z411" s="76">
        <f t="shared" si="205"/>
        <v>0</v>
      </c>
      <c r="AA411" s="76">
        <f t="shared" si="205"/>
        <v>0.11059145775316864</v>
      </c>
      <c r="AB411" s="76">
        <f t="shared" si="205"/>
        <v>0</v>
      </c>
      <c r="AC411" s="76">
        <f t="shared" si="205"/>
        <v>0.10408607788533521</v>
      </c>
      <c r="AD411" s="76">
        <f t="shared" si="205"/>
        <v>0</v>
      </c>
      <c r="AE411" s="76">
        <f t="shared" si="205"/>
        <v>1.6263449669583624E-2</v>
      </c>
      <c r="AF411" s="76">
        <f t="shared" si="205"/>
        <v>0</v>
      </c>
      <c r="AG411" s="76">
        <f t="shared" si="203"/>
        <v>0</v>
      </c>
      <c r="AH411" s="76">
        <f t="shared" si="203"/>
        <v>0</v>
      </c>
      <c r="AI411" s="76">
        <f t="shared" si="203"/>
        <v>8.4569938281834848E-3</v>
      </c>
      <c r="AJ411" s="698">
        <f t="shared" si="203"/>
        <v>0</v>
      </c>
      <c r="AK411" s="76">
        <f t="shared" si="203"/>
        <v>4.8790349008750873</v>
      </c>
      <c r="AL411" s="76">
        <f t="shared" si="203"/>
        <v>1.6263449669583624E-2</v>
      </c>
      <c r="AM411" s="76">
        <f t="shared" si="203"/>
        <v>0</v>
      </c>
      <c r="AN411" s="76">
        <f t="shared" si="203"/>
        <v>0.43911314107875787</v>
      </c>
      <c r="AO411" s="76">
        <f t="shared" si="203"/>
        <v>0</v>
      </c>
      <c r="AP411" s="76">
        <f t="shared" si="203"/>
        <v>0</v>
      </c>
      <c r="AQ411" s="698">
        <f t="shared" si="203"/>
        <v>0</v>
      </c>
      <c r="AR411" s="76">
        <f t="shared" si="203"/>
        <v>0</v>
      </c>
      <c r="AS411" s="76">
        <f t="shared" si="203"/>
        <v>0</v>
      </c>
      <c r="AT411" s="76">
        <f t="shared" si="203"/>
        <v>1.4149201212537753E-2</v>
      </c>
      <c r="AU411" s="76">
        <f t="shared" si="203"/>
        <v>0</v>
      </c>
      <c r="AV411" s="76">
        <f t="shared" si="203"/>
        <v>0</v>
      </c>
      <c r="AW411" s="76">
        <f t="shared" si="202"/>
        <v>0</v>
      </c>
      <c r="AX411" s="76">
        <f t="shared" si="202"/>
        <v>0</v>
      </c>
      <c r="AY411" s="76">
        <f t="shared" si="202"/>
        <v>0</v>
      </c>
      <c r="AZ411" s="76">
        <f t="shared" si="202"/>
        <v>0</v>
      </c>
      <c r="BA411" s="76">
        <f t="shared" si="202"/>
        <v>0</v>
      </c>
      <c r="BB411" s="76">
        <f t="shared" si="202"/>
        <v>2.7973133431683832E-2</v>
      </c>
    </row>
    <row r="412" spans="1:54">
      <c r="A412" s="102">
        <f t="shared" si="200"/>
        <v>43191</v>
      </c>
      <c r="B412" s="106">
        <f t="shared" si="180"/>
        <v>8.9102935764090194</v>
      </c>
      <c r="C412" s="76">
        <f t="shared" ref="C412:N412" si="206">C$36/1.98347/30</f>
        <v>0</v>
      </c>
      <c r="D412" s="76">
        <f t="shared" si="206"/>
        <v>0.35291685782996468</v>
      </c>
      <c r="E412" s="76">
        <f t="shared" si="206"/>
        <v>0.35291685782996468</v>
      </c>
      <c r="F412" s="76">
        <f t="shared" si="206"/>
        <v>0.35291685782996468</v>
      </c>
      <c r="G412" s="76">
        <f t="shared" si="206"/>
        <v>0.35291685782996468</v>
      </c>
      <c r="H412" s="76">
        <f t="shared" si="206"/>
        <v>0.10251394441727543</v>
      </c>
      <c r="I412" s="76">
        <f t="shared" si="206"/>
        <v>0</v>
      </c>
      <c r="J412" s="76">
        <f t="shared" si="206"/>
        <v>1.1763895260998822</v>
      </c>
      <c r="K412" s="76">
        <f t="shared" si="206"/>
        <v>2.6048625220783106E-3</v>
      </c>
      <c r="L412" s="76">
        <f t="shared" si="206"/>
        <v>0</v>
      </c>
      <c r="M412" s="76">
        <f t="shared" si="206"/>
        <v>0.67060925213556699</v>
      </c>
      <c r="N412" s="76">
        <f t="shared" si="206"/>
        <v>0.16805564658569744</v>
      </c>
      <c r="O412" s="76">
        <f t="shared" si="182"/>
        <v>1.2133617683487357</v>
      </c>
      <c r="P412" s="76">
        <f t="shared" si="182"/>
        <v>0.91926438682376521</v>
      </c>
      <c r="Q412" s="76">
        <f t="shared" ref="Q412:AI412" si="207">Q$36/1.98347/30</f>
        <v>0</v>
      </c>
      <c r="R412" s="76">
        <f t="shared" si="207"/>
        <v>0.10419450088313242</v>
      </c>
      <c r="S412" s="76">
        <f t="shared" si="207"/>
        <v>0.50416693975709237</v>
      </c>
      <c r="T412" s="76">
        <f t="shared" si="207"/>
        <v>1.0923617028070336E-2</v>
      </c>
      <c r="U412" s="76">
        <f t="shared" si="207"/>
        <v>0</v>
      </c>
      <c r="V412" s="76">
        <f t="shared" si="207"/>
        <v>0.16687925705959755</v>
      </c>
      <c r="W412" s="76">
        <f t="shared" si="207"/>
        <v>7.2263928031849903E-2</v>
      </c>
      <c r="X412" s="76">
        <f t="shared" si="207"/>
        <v>0</v>
      </c>
      <c r="Y412" s="76">
        <f t="shared" si="207"/>
        <v>0.10503477911606091</v>
      </c>
      <c r="Z412" s="76">
        <f t="shared" si="207"/>
        <v>0</v>
      </c>
      <c r="AA412" s="76">
        <f t="shared" si="207"/>
        <v>1.3444451726855797E-2</v>
      </c>
      <c r="AB412" s="76">
        <f t="shared" si="207"/>
        <v>0</v>
      </c>
      <c r="AC412" s="76">
        <f t="shared" si="207"/>
        <v>0</v>
      </c>
      <c r="AD412" s="76">
        <f t="shared" si="207"/>
        <v>0</v>
      </c>
      <c r="AE412" s="76">
        <f t="shared" si="207"/>
        <v>1.6805564658569746E-2</v>
      </c>
      <c r="AF412" s="76">
        <f t="shared" si="207"/>
        <v>0</v>
      </c>
      <c r="AG412" s="76">
        <f t="shared" si="207"/>
        <v>0</v>
      </c>
      <c r="AH412" s="76">
        <f t="shared" si="207"/>
        <v>0.40333355180567387</v>
      </c>
      <c r="AI412" s="76">
        <f t="shared" si="207"/>
        <v>1.848612112442672E-2</v>
      </c>
      <c r="AJ412" s="698">
        <f t="shared" ref="AJ412:AY427" si="208">AJ$36/1.98347/30</f>
        <v>0</v>
      </c>
      <c r="AK412" s="76">
        <f t="shared" si="208"/>
        <v>0</v>
      </c>
      <c r="AL412" s="76">
        <f t="shared" si="208"/>
        <v>8.4027823292848719E-2</v>
      </c>
      <c r="AM412" s="76">
        <f t="shared" si="208"/>
        <v>9.5791718553847535E-3</v>
      </c>
      <c r="AN412" s="76">
        <f t="shared" si="208"/>
        <v>1.5629175132469864</v>
      </c>
      <c r="AO412" s="76">
        <f t="shared" si="208"/>
        <v>0</v>
      </c>
      <c r="AP412" s="76">
        <f t="shared" si="208"/>
        <v>0</v>
      </c>
      <c r="AQ412" s="698">
        <f t="shared" si="208"/>
        <v>0</v>
      </c>
      <c r="AR412" s="76">
        <f t="shared" si="208"/>
        <v>3.5795852722753554E-2</v>
      </c>
      <c r="AS412" s="76">
        <f t="shared" si="208"/>
        <v>0</v>
      </c>
      <c r="AT412" s="76">
        <f t="shared" si="208"/>
        <v>9.5791718553847549E-2</v>
      </c>
      <c r="AU412" s="76">
        <f t="shared" si="208"/>
        <v>0</v>
      </c>
      <c r="AV412" s="76">
        <f t="shared" si="208"/>
        <v>0</v>
      </c>
      <c r="AW412" s="76">
        <f t="shared" si="208"/>
        <v>0</v>
      </c>
      <c r="AX412" s="76">
        <f t="shared" si="208"/>
        <v>0</v>
      </c>
      <c r="AY412" s="76">
        <f t="shared" si="208"/>
        <v>0</v>
      </c>
      <c r="AZ412" s="76">
        <f t="shared" ref="AZ412:BB427" si="209">AZ$36/1.98347/30</f>
        <v>0</v>
      </c>
      <c r="BA412" s="76">
        <f t="shared" si="209"/>
        <v>0</v>
      </c>
      <c r="BB412" s="76">
        <f t="shared" si="209"/>
        <v>4.2181967293010054E-2</v>
      </c>
    </row>
    <row r="413" spans="1:54">
      <c r="A413" s="102">
        <f t="shared" si="200"/>
        <v>43192</v>
      </c>
      <c r="B413" s="106">
        <f t="shared" si="180"/>
        <v>8.9102935764090194</v>
      </c>
      <c r="C413" s="76">
        <f t="shared" ref="C413:C441" si="210">C$36/1.98347/30</f>
        <v>0</v>
      </c>
      <c r="D413" s="76">
        <f t="shared" ref="D413:AG423" si="211">D$36/1.98347/30</f>
        <v>0.35291685782996468</v>
      </c>
      <c r="E413" s="76">
        <f t="shared" si="211"/>
        <v>0.35291685782996468</v>
      </c>
      <c r="F413" s="76">
        <f t="shared" si="211"/>
        <v>0.35291685782996468</v>
      </c>
      <c r="G413" s="76">
        <f t="shared" si="211"/>
        <v>0.35291685782996468</v>
      </c>
      <c r="H413" s="76">
        <f t="shared" si="211"/>
        <v>0.10251394441727543</v>
      </c>
      <c r="I413" s="76">
        <f t="shared" si="211"/>
        <v>0</v>
      </c>
      <c r="J413" s="76">
        <f t="shared" si="211"/>
        <v>1.1763895260998822</v>
      </c>
      <c r="K413" s="76">
        <f t="shared" si="211"/>
        <v>2.6048625220783106E-3</v>
      </c>
      <c r="L413" s="76">
        <f t="shared" si="211"/>
        <v>0</v>
      </c>
      <c r="M413" s="76">
        <f t="shared" si="211"/>
        <v>0.67060925213556699</v>
      </c>
      <c r="N413" s="76">
        <f t="shared" si="211"/>
        <v>0.16805564658569744</v>
      </c>
      <c r="O413" s="76">
        <f t="shared" si="182"/>
        <v>1.2133617683487357</v>
      </c>
      <c r="P413" s="76">
        <f t="shared" si="182"/>
        <v>0.91926438682376521</v>
      </c>
      <c r="Q413" s="76">
        <f t="shared" si="211"/>
        <v>0</v>
      </c>
      <c r="R413" s="76">
        <f t="shared" si="211"/>
        <v>0.10419450088313242</v>
      </c>
      <c r="S413" s="76">
        <f t="shared" si="211"/>
        <v>0.50416693975709237</v>
      </c>
      <c r="T413" s="76">
        <f t="shared" si="211"/>
        <v>1.0923617028070336E-2</v>
      </c>
      <c r="U413" s="76">
        <f t="shared" si="211"/>
        <v>0</v>
      </c>
      <c r="V413" s="76">
        <f t="shared" si="211"/>
        <v>0.16687925705959755</v>
      </c>
      <c r="W413" s="76">
        <f t="shared" ref="W413:W441" si="212">W$36/1.98347/30</f>
        <v>7.2263928031849903E-2</v>
      </c>
      <c r="X413" s="76">
        <f t="shared" si="211"/>
        <v>0</v>
      </c>
      <c r="Y413" s="76">
        <f t="shared" si="211"/>
        <v>0.10503477911606091</v>
      </c>
      <c r="Z413" s="76">
        <f t="shared" si="211"/>
        <v>0</v>
      </c>
      <c r="AA413" s="76">
        <f t="shared" si="211"/>
        <v>1.3444451726855797E-2</v>
      </c>
      <c r="AB413" s="76">
        <f t="shared" si="211"/>
        <v>0</v>
      </c>
      <c r="AC413" s="76">
        <f t="shared" si="211"/>
        <v>0</v>
      </c>
      <c r="AD413" s="76">
        <f t="shared" si="211"/>
        <v>0</v>
      </c>
      <c r="AE413" s="76">
        <f t="shared" si="211"/>
        <v>1.6805564658569746E-2</v>
      </c>
      <c r="AF413" s="76">
        <f t="shared" si="211"/>
        <v>0</v>
      </c>
      <c r="AG413" s="76">
        <f t="shared" si="211"/>
        <v>0</v>
      </c>
      <c r="AH413" s="76">
        <f t="shared" ref="AG413:AV428" si="213">AH$36/1.98347/30</f>
        <v>0.40333355180567387</v>
      </c>
      <c r="AI413" s="76">
        <f t="shared" si="213"/>
        <v>1.848612112442672E-2</v>
      </c>
      <c r="AJ413" s="698">
        <f t="shared" si="208"/>
        <v>0</v>
      </c>
      <c r="AK413" s="76">
        <f t="shared" si="208"/>
        <v>0</v>
      </c>
      <c r="AL413" s="76">
        <f t="shared" si="208"/>
        <v>8.4027823292848719E-2</v>
      </c>
      <c r="AM413" s="76">
        <f t="shared" si="208"/>
        <v>9.5791718553847535E-3</v>
      </c>
      <c r="AN413" s="76">
        <f t="shared" si="208"/>
        <v>1.5629175132469864</v>
      </c>
      <c r="AO413" s="76">
        <f t="shared" si="208"/>
        <v>0</v>
      </c>
      <c r="AP413" s="76">
        <f t="shared" si="208"/>
        <v>0</v>
      </c>
      <c r="AQ413" s="698">
        <f t="shared" si="208"/>
        <v>0</v>
      </c>
      <c r="AR413" s="76">
        <f t="shared" si="208"/>
        <v>3.5795852722753554E-2</v>
      </c>
      <c r="AS413" s="76">
        <f t="shared" si="208"/>
        <v>0</v>
      </c>
      <c r="AT413" s="76">
        <f t="shared" si="208"/>
        <v>9.5791718553847549E-2</v>
      </c>
      <c r="AU413" s="76">
        <f t="shared" si="208"/>
        <v>0</v>
      </c>
      <c r="AV413" s="76">
        <f t="shared" si="208"/>
        <v>0</v>
      </c>
      <c r="AW413" s="76">
        <f t="shared" si="208"/>
        <v>0</v>
      </c>
      <c r="AX413" s="76">
        <f t="shared" si="208"/>
        <v>0</v>
      </c>
      <c r="AY413" s="76">
        <f t="shared" si="208"/>
        <v>0</v>
      </c>
      <c r="AZ413" s="76">
        <f t="shared" si="209"/>
        <v>0</v>
      </c>
      <c r="BA413" s="76">
        <f t="shared" si="209"/>
        <v>0</v>
      </c>
      <c r="BB413" s="76">
        <f t="shared" si="209"/>
        <v>4.2181967293010054E-2</v>
      </c>
    </row>
    <row r="414" spans="1:54">
      <c r="A414" s="102">
        <f t="shared" si="200"/>
        <v>43193</v>
      </c>
      <c r="B414" s="106">
        <f t="shared" si="180"/>
        <v>8.9102935764090194</v>
      </c>
      <c r="C414" s="76">
        <f t="shared" si="210"/>
        <v>0</v>
      </c>
      <c r="D414" s="76">
        <f t="shared" ref="D414:T414" si="214">D$36/1.98347/30</f>
        <v>0.35291685782996468</v>
      </c>
      <c r="E414" s="76">
        <f t="shared" si="214"/>
        <v>0.35291685782996468</v>
      </c>
      <c r="F414" s="76">
        <f t="shared" si="214"/>
        <v>0.35291685782996468</v>
      </c>
      <c r="G414" s="76">
        <f t="shared" si="214"/>
        <v>0.35291685782996468</v>
      </c>
      <c r="H414" s="76">
        <f t="shared" si="214"/>
        <v>0.10251394441727543</v>
      </c>
      <c r="I414" s="76">
        <f t="shared" si="214"/>
        <v>0</v>
      </c>
      <c r="J414" s="76">
        <f t="shared" si="214"/>
        <v>1.1763895260998822</v>
      </c>
      <c r="K414" s="76">
        <f t="shared" si="214"/>
        <v>2.6048625220783106E-3</v>
      </c>
      <c r="L414" s="76">
        <f t="shared" si="214"/>
        <v>0</v>
      </c>
      <c r="M414" s="76">
        <f t="shared" si="214"/>
        <v>0.67060925213556699</v>
      </c>
      <c r="N414" s="76">
        <f t="shared" si="214"/>
        <v>0.16805564658569744</v>
      </c>
      <c r="O414" s="76">
        <f t="shared" si="182"/>
        <v>1.2133617683487357</v>
      </c>
      <c r="P414" s="76">
        <f t="shared" si="182"/>
        <v>0.91926438682376521</v>
      </c>
      <c r="Q414" s="76">
        <f t="shared" si="214"/>
        <v>0</v>
      </c>
      <c r="R414" s="76">
        <f t="shared" si="214"/>
        <v>0.10419450088313242</v>
      </c>
      <c r="S414" s="76">
        <f t="shared" si="214"/>
        <v>0.50416693975709237</v>
      </c>
      <c r="T414" s="76">
        <f t="shared" si="214"/>
        <v>1.0923617028070336E-2</v>
      </c>
      <c r="U414" s="76">
        <f t="shared" si="211"/>
        <v>0</v>
      </c>
      <c r="V414" s="76">
        <f t="shared" si="211"/>
        <v>0.16687925705959755</v>
      </c>
      <c r="W414" s="76">
        <f t="shared" si="212"/>
        <v>7.2263928031849903E-2</v>
      </c>
      <c r="X414" s="76">
        <f t="shared" si="211"/>
        <v>0</v>
      </c>
      <c r="Y414" s="76">
        <f t="shared" si="211"/>
        <v>0.10503477911606091</v>
      </c>
      <c r="Z414" s="76">
        <f t="shared" si="211"/>
        <v>0</v>
      </c>
      <c r="AA414" s="76">
        <f t="shared" si="211"/>
        <v>1.3444451726855797E-2</v>
      </c>
      <c r="AB414" s="76">
        <f t="shared" si="211"/>
        <v>0</v>
      </c>
      <c r="AC414" s="76">
        <f t="shared" si="211"/>
        <v>0</v>
      </c>
      <c r="AD414" s="76">
        <f t="shared" si="211"/>
        <v>0</v>
      </c>
      <c r="AE414" s="76">
        <f t="shared" si="211"/>
        <v>1.6805564658569746E-2</v>
      </c>
      <c r="AF414" s="76">
        <f t="shared" si="211"/>
        <v>0</v>
      </c>
      <c r="AG414" s="76">
        <f t="shared" si="213"/>
        <v>0</v>
      </c>
      <c r="AH414" s="76">
        <f t="shared" si="213"/>
        <v>0.40333355180567387</v>
      </c>
      <c r="AI414" s="76">
        <f t="shared" si="213"/>
        <v>1.848612112442672E-2</v>
      </c>
      <c r="AJ414" s="698">
        <f t="shared" si="208"/>
        <v>0</v>
      </c>
      <c r="AK414" s="76">
        <f t="shared" si="208"/>
        <v>0</v>
      </c>
      <c r="AL414" s="76">
        <f t="shared" si="208"/>
        <v>8.4027823292848719E-2</v>
      </c>
      <c r="AM414" s="76">
        <f t="shared" si="208"/>
        <v>9.5791718553847535E-3</v>
      </c>
      <c r="AN414" s="76">
        <f t="shared" si="208"/>
        <v>1.5629175132469864</v>
      </c>
      <c r="AO414" s="76">
        <f t="shared" si="208"/>
        <v>0</v>
      </c>
      <c r="AP414" s="76">
        <f t="shared" si="208"/>
        <v>0</v>
      </c>
      <c r="AQ414" s="698">
        <f t="shared" si="208"/>
        <v>0</v>
      </c>
      <c r="AR414" s="76">
        <f t="shared" si="208"/>
        <v>3.5795852722753554E-2</v>
      </c>
      <c r="AS414" s="76">
        <f t="shared" si="208"/>
        <v>0</v>
      </c>
      <c r="AT414" s="76">
        <f t="shared" si="208"/>
        <v>9.5791718553847549E-2</v>
      </c>
      <c r="AU414" s="76">
        <f t="shared" si="208"/>
        <v>0</v>
      </c>
      <c r="AV414" s="76">
        <f t="shared" si="208"/>
        <v>0</v>
      </c>
      <c r="AW414" s="76">
        <f t="shared" si="208"/>
        <v>0</v>
      </c>
      <c r="AX414" s="76">
        <f t="shared" si="208"/>
        <v>0</v>
      </c>
      <c r="AY414" s="76">
        <f t="shared" si="208"/>
        <v>0</v>
      </c>
      <c r="AZ414" s="76">
        <f t="shared" si="209"/>
        <v>0</v>
      </c>
      <c r="BA414" s="76">
        <f t="shared" si="209"/>
        <v>0</v>
      </c>
      <c r="BB414" s="76">
        <f t="shared" si="209"/>
        <v>4.2181967293010054E-2</v>
      </c>
    </row>
    <row r="415" spans="1:54">
      <c r="A415" s="102">
        <f t="shared" si="200"/>
        <v>43194</v>
      </c>
      <c r="B415" s="106">
        <f t="shared" si="180"/>
        <v>8.9102935764090194</v>
      </c>
      <c r="C415" s="76">
        <f t="shared" si="210"/>
        <v>0</v>
      </c>
      <c r="D415" s="76">
        <f t="shared" si="211"/>
        <v>0.35291685782996468</v>
      </c>
      <c r="E415" s="76">
        <f t="shared" si="211"/>
        <v>0.35291685782996468</v>
      </c>
      <c r="F415" s="76">
        <f t="shared" si="211"/>
        <v>0.35291685782996468</v>
      </c>
      <c r="G415" s="76">
        <f t="shared" si="211"/>
        <v>0.35291685782996468</v>
      </c>
      <c r="H415" s="76">
        <f t="shared" si="211"/>
        <v>0.10251394441727543</v>
      </c>
      <c r="I415" s="76">
        <f t="shared" si="211"/>
        <v>0</v>
      </c>
      <c r="J415" s="76">
        <f t="shared" si="211"/>
        <v>1.1763895260998822</v>
      </c>
      <c r="K415" s="76">
        <f t="shared" si="211"/>
        <v>2.6048625220783106E-3</v>
      </c>
      <c r="L415" s="76">
        <f t="shared" si="211"/>
        <v>0</v>
      </c>
      <c r="M415" s="76">
        <f t="shared" si="211"/>
        <v>0.67060925213556699</v>
      </c>
      <c r="N415" s="76">
        <f t="shared" si="211"/>
        <v>0.16805564658569744</v>
      </c>
      <c r="O415" s="76">
        <f t="shared" si="182"/>
        <v>1.2133617683487357</v>
      </c>
      <c r="P415" s="76">
        <f t="shared" si="182"/>
        <v>0.91926438682376521</v>
      </c>
      <c r="Q415" s="76">
        <f t="shared" si="211"/>
        <v>0</v>
      </c>
      <c r="R415" s="76">
        <f t="shared" si="211"/>
        <v>0.10419450088313242</v>
      </c>
      <c r="S415" s="76">
        <f t="shared" si="211"/>
        <v>0.50416693975709237</v>
      </c>
      <c r="T415" s="76">
        <f t="shared" si="211"/>
        <v>1.0923617028070336E-2</v>
      </c>
      <c r="U415" s="76">
        <f t="shared" si="211"/>
        <v>0</v>
      </c>
      <c r="V415" s="76">
        <f t="shared" si="211"/>
        <v>0.16687925705959755</v>
      </c>
      <c r="W415" s="76">
        <f t="shared" si="212"/>
        <v>7.2263928031849903E-2</v>
      </c>
      <c r="X415" s="76">
        <f t="shared" si="211"/>
        <v>0</v>
      </c>
      <c r="Y415" s="76">
        <f t="shared" si="211"/>
        <v>0.10503477911606091</v>
      </c>
      <c r="Z415" s="76">
        <f t="shared" si="211"/>
        <v>0</v>
      </c>
      <c r="AA415" s="76">
        <f t="shared" si="211"/>
        <v>1.3444451726855797E-2</v>
      </c>
      <c r="AB415" s="76">
        <f t="shared" si="211"/>
        <v>0</v>
      </c>
      <c r="AC415" s="76">
        <f t="shared" si="211"/>
        <v>0</v>
      </c>
      <c r="AD415" s="76">
        <f t="shared" si="211"/>
        <v>0</v>
      </c>
      <c r="AE415" s="76">
        <f t="shared" si="211"/>
        <v>1.6805564658569746E-2</v>
      </c>
      <c r="AF415" s="76">
        <f t="shared" si="211"/>
        <v>0</v>
      </c>
      <c r="AG415" s="76">
        <f t="shared" si="213"/>
        <v>0</v>
      </c>
      <c r="AH415" s="76">
        <f t="shared" si="213"/>
        <v>0.40333355180567387</v>
      </c>
      <c r="AI415" s="76">
        <f t="shared" si="213"/>
        <v>1.848612112442672E-2</v>
      </c>
      <c r="AJ415" s="698">
        <f t="shared" si="208"/>
        <v>0</v>
      </c>
      <c r="AK415" s="76">
        <f t="shared" si="208"/>
        <v>0</v>
      </c>
      <c r="AL415" s="76">
        <f t="shared" si="208"/>
        <v>8.4027823292848719E-2</v>
      </c>
      <c r="AM415" s="76">
        <f t="shared" si="208"/>
        <v>9.5791718553847535E-3</v>
      </c>
      <c r="AN415" s="76">
        <f t="shared" si="208"/>
        <v>1.5629175132469864</v>
      </c>
      <c r="AO415" s="76">
        <f t="shared" si="208"/>
        <v>0</v>
      </c>
      <c r="AP415" s="76">
        <f t="shared" si="208"/>
        <v>0</v>
      </c>
      <c r="AQ415" s="698">
        <f t="shared" si="208"/>
        <v>0</v>
      </c>
      <c r="AR415" s="76">
        <f t="shared" si="208"/>
        <v>3.5795852722753554E-2</v>
      </c>
      <c r="AS415" s="76">
        <f t="shared" si="208"/>
        <v>0</v>
      </c>
      <c r="AT415" s="76">
        <f t="shared" si="208"/>
        <v>9.5791718553847549E-2</v>
      </c>
      <c r="AU415" s="76">
        <f t="shared" si="208"/>
        <v>0</v>
      </c>
      <c r="AV415" s="76">
        <f t="shared" si="208"/>
        <v>0</v>
      </c>
      <c r="AW415" s="76">
        <f t="shared" si="208"/>
        <v>0</v>
      </c>
      <c r="AX415" s="76">
        <f t="shared" si="208"/>
        <v>0</v>
      </c>
      <c r="AY415" s="76">
        <f t="shared" si="208"/>
        <v>0</v>
      </c>
      <c r="AZ415" s="76">
        <f t="shared" si="209"/>
        <v>0</v>
      </c>
      <c r="BA415" s="76">
        <f t="shared" si="209"/>
        <v>0</v>
      </c>
      <c r="BB415" s="76">
        <f t="shared" si="209"/>
        <v>4.2181967293010054E-2</v>
      </c>
    </row>
    <row r="416" spans="1:54">
      <c r="A416" s="102">
        <f t="shared" si="200"/>
        <v>43195</v>
      </c>
      <c r="B416" s="106">
        <f t="shared" si="180"/>
        <v>8.9102935764090194</v>
      </c>
      <c r="C416" s="76">
        <f t="shared" si="210"/>
        <v>0</v>
      </c>
      <c r="D416" s="76">
        <f t="shared" si="211"/>
        <v>0.35291685782996468</v>
      </c>
      <c r="E416" s="76">
        <f t="shared" si="211"/>
        <v>0.35291685782996468</v>
      </c>
      <c r="F416" s="76">
        <f t="shared" si="211"/>
        <v>0.35291685782996468</v>
      </c>
      <c r="G416" s="76">
        <f t="shared" si="211"/>
        <v>0.35291685782996468</v>
      </c>
      <c r="H416" s="76">
        <f t="shared" si="211"/>
        <v>0.10251394441727543</v>
      </c>
      <c r="I416" s="76">
        <f t="shared" si="211"/>
        <v>0</v>
      </c>
      <c r="J416" s="76">
        <f t="shared" si="211"/>
        <v>1.1763895260998822</v>
      </c>
      <c r="K416" s="76">
        <f t="shared" si="211"/>
        <v>2.6048625220783106E-3</v>
      </c>
      <c r="L416" s="76">
        <f t="shared" si="211"/>
        <v>0</v>
      </c>
      <c r="M416" s="76">
        <f t="shared" si="211"/>
        <v>0.67060925213556699</v>
      </c>
      <c r="N416" s="76">
        <f t="shared" si="211"/>
        <v>0.16805564658569744</v>
      </c>
      <c r="O416" s="76">
        <f t="shared" si="182"/>
        <v>1.2133617683487357</v>
      </c>
      <c r="P416" s="76">
        <f t="shared" si="182"/>
        <v>0.91926438682376521</v>
      </c>
      <c r="Q416" s="76">
        <f t="shared" si="211"/>
        <v>0</v>
      </c>
      <c r="R416" s="76">
        <f t="shared" si="211"/>
        <v>0.10419450088313242</v>
      </c>
      <c r="S416" s="76">
        <f t="shared" si="211"/>
        <v>0.50416693975709237</v>
      </c>
      <c r="T416" s="76">
        <f t="shared" si="211"/>
        <v>1.0923617028070336E-2</v>
      </c>
      <c r="U416" s="76">
        <f t="shared" si="211"/>
        <v>0</v>
      </c>
      <c r="V416" s="76">
        <f t="shared" si="211"/>
        <v>0.16687925705959755</v>
      </c>
      <c r="W416" s="76">
        <f t="shared" si="212"/>
        <v>7.2263928031849903E-2</v>
      </c>
      <c r="X416" s="76">
        <f t="shared" si="211"/>
        <v>0</v>
      </c>
      <c r="Y416" s="76">
        <f t="shared" si="211"/>
        <v>0.10503477911606091</v>
      </c>
      <c r="Z416" s="76">
        <f t="shared" si="211"/>
        <v>0</v>
      </c>
      <c r="AA416" s="76">
        <f t="shared" si="211"/>
        <v>1.3444451726855797E-2</v>
      </c>
      <c r="AB416" s="76">
        <f t="shared" si="211"/>
        <v>0</v>
      </c>
      <c r="AC416" s="76">
        <f t="shared" si="211"/>
        <v>0</v>
      </c>
      <c r="AD416" s="76">
        <f t="shared" si="211"/>
        <v>0</v>
      </c>
      <c r="AE416" s="76">
        <f t="shared" si="211"/>
        <v>1.6805564658569746E-2</v>
      </c>
      <c r="AF416" s="76">
        <f t="shared" si="211"/>
        <v>0</v>
      </c>
      <c r="AG416" s="76">
        <f t="shared" si="213"/>
        <v>0</v>
      </c>
      <c r="AH416" s="76">
        <f t="shared" si="213"/>
        <v>0.40333355180567387</v>
      </c>
      <c r="AI416" s="76">
        <f t="shared" si="213"/>
        <v>1.848612112442672E-2</v>
      </c>
      <c r="AJ416" s="698">
        <f t="shared" si="208"/>
        <v>0</v>
      </c>
      <c r="AK416" s="76">
        <f t="shared" si="208"/>
        <v>0</v>
      </c>
      <c r="AL416" s="76">
        <f t="shared" si="208"/>
        <v>8.4027823292848719E-2</v>
      </c>
      <c r="AM416" s="76">
        <f t="shared" si="208"/>
        <v>9.5791718553847535E-3</v>
      </c>
      <c r="AN416" s="76">
        <f t="shared" si="208"/>
        <v>1.5629175132469864</v>
      </c>
      <c r="AO416" s="76">
        <f t="shared" si="208"/>
        <v>0</v>
      </c>
      <c r="AP416" s="76">
        <f t="shared" si="208"/>
        <v>0</v>
      </c>
      <c r="AQ416" s="698">
        <f t="shared" si="208"/>
        <v>0</v>
      </c>
      <c r="AR416" s="76">
        <f t="shared" si="208"/>
        <v>3.5795852722753554E-2</v>
      </c>
      <c r="AS416" s="76">
        <f t="shared" si="208"/>
        <v>0</v>
      </c>
      <c r="AT416" s="76">
        <f t="shared" si="208"/>
        <v>9.5791718553847549E-2</v>
      </c>
      <c r="AU416" s="76">
        <f t="shared" si="208"/>
        <v>0</v>
      </c>
      <c r="AV416" s="76">
        <f t="shared" si="208"/>
        <v>0</v>
      </c>
      <c r="AW416" s="76">
        <f t="shared" si="208"/>
        <v>0</v>
      </c>
      <c r="AX416" s="76">
        <f t="shared" si="208"/>
        <v>0</v>
      </c>
      <c r="AY416" s="76">
        <f t="shared" si="208"/>
        <v>0</v>
      </c>
      <c r="AZ416" s="76">
        <f t="shared" si="209"/>
        <v>0</v>
      </c>
      <c r="BA416" s="76">
        <f t="shared" si="209"/>
        <v>0</v>
      </c>
      <c r="BB416" s="76">
        <f t="shared" si="209"/>
        <v>4.2181967293010054E-2</v>
      </c>
    </row>
    <row r="417" spans="1:54">
      <c r="A417" s="102">
        <f t="shared" si="200"/>
        <v>43196</v>
      </c>
      <c r="B417" s="106">
        <f t="shared" si="180"/>
        <v>8.9102935764090194</v>
      </c>
      <c r="C417" s="76">
        <f t="shared" si="210"/>
        <v>0</v>
      </c>
      <c r="D417" s="76">
        <f t="shared" si="211"/>
        <v>0.35291685782996468</v>
      </c>
      <c r="E417" s="76">
        <f t="shared" si="211"/>
        <v>0.35291685782996468</v>
      </c>
      <c r="F417" s="76">
        <f t="shared" si="211"/>
        <v>0.35291685782996468</v>
      </c>
      <c r="G417" s="76">
        <f t="shared" si="211"/>
        <v>0.35291685782996468</v>
      </c>
      <c r="H417" s="76">
        <f t="shared" si="211"/>
        <v>0.10251394441727543</v>
      </c>
      <c r="I417" s="76">
        <f t="shared" si="211"/>
        <v>0</v>
      </c>
      <c r="J417" s="76">
        <f t="shared" si="211"/>
        <v>1.1763895260998822</v>
      </c>
      <c r="K417" s="76">
        <f t="shared" si="211"/>
        <v>2.6048625220783106E-3</v>
      </c>
      <c r="L417" s="76">
        <f t="shared" si="211"/>
        <v>0</v>
      </c>
      <c r="M417" s="76">
        <f t="shared" si="211"/>
        <v>0.67060925213556699</v>
      </c>
      <c r="N417" s="76">
        <f t="shared" si="211"/>
        <v>0.16805564658569744</v>
      </c>
      <c r="O417" s="76">
        <f t="shared" si="182"/>
        <v>1.2133617683487357</v>
      </c>
      <c r="P417" s="76">
        <f t="shared" si="182"/>
        <v>0.91926438682376521</v>
      </c>
      <c r="Q417" s="76">
        <f t="shared" si="211"/>
        <v>0</v>
      </c>
      <c r="R417" s="76">
        <f t="shared" si="211"/>
        <v>0.10419450088313242</v>
      </c>
      <c r="S417" s="76">
        <f t="shared" si="211"/>
        <v>0.50416693975709237</v>
      </c>
      <c r="T417" s="76">
        <f t="shared" si="211"/>
        <v>1.0923617028070336E-2</v>
      </c>
      <c r="U417" s="76">
        <f t="shared" si="211"/>
        <v>0</v>
      </c>
      <c r="V417" s="76">
        <f t="shared" si="211"/>
        <v>0.16687925705959755</v>
      </c>
      <c r="W417" s="76">
        <f t="shared" si="212"/>
        <v>7.2263928031849903E-2</v>
      </c>
      <c r="X417" s="76">
        <f t="shared" si="211"/>
        <v>0</v>
      </c>
      <c r="Y417" s="76">
        <f t="shared" si="211"/>
        <v>0.10503477911606091</v>
      </c>
      <c r="Z417" s="76">
        <f t="shared" si="211"/>
        <v>0</v>
      </c>
      <c r="AA417" s="76">
        <f t="shared" si="211"/>
        <v>1.3444451726855797E-2</v>
      </c>
      <c r="AB417" s="76">
        <f t="shared" si="211"/>
        <v>0</v>
      </c>
      <c r="AC417" s="76">
        <f t="shared" si="211"/>
        <v>0</v>
      </c>
      <c r="AD417" s="76">
        <f t="shared" si="211"/>
        <v>0</v>
      </c>
      <c r="AE417" s="76">
        <f t="shared" si="211"/>
        <v>1.6805564658569746E-2</v>
      </c>
      <c r="AF417" s="76">
        <f t="shared" si="211"/>
        <v>0</v>
      </c>
      <c r="AG417" s="76">
        <f t="shared" si="213"/>
        <v>0</v>
      </c>
      <c r="AH417" s="76">
        <f t="shared" si="213"/>
        <v>0.40333355180567387</v>
      </c>
      <c r="AI417" s="76">
        <f t="shared" si="213"/>
        <v>1.848612112442672E-2</v>
      </c>
      <c r="AJ417" s="698">
        <f t="shared" si="208"/>
        <v>0</v>
      </c>
      <c r="AK417" s="76">
        <f t="shared" si="208"/>
        <v>0</v>
      </c>
      <c r="AL417" s="76">
        <f t="shared" si="208"/>
        <v>8.4027823292848719E-2</v>
      </c>
      <c r="AM417" s="76">
        <f t="shared" si="208"/>
        <v>9.5791718553847535E-3</v>
      </c>
      <c r="AN417" s="76">
        <f t="shared" si="208"/>
        <v>1.5629175132469864</v>
      </c>
      <c r="AO417" s="76">
        <f t="shared" si="208"/>
        <v>0</v>
      </c>
      <c r="AP417" s="76">
        <f t="shared" si="208"/>
        <v>0</v>
      </c>
      <c r="AQ417" s="698">
        <f t="shared" si="208"/>
        <v>0</v>
      </c>
      <c r="AR417" s="76">
        <f t="shared" si="208"/>
        <v>3.5795852722753554E-2</v>
      </c>
      <c r="AS417" s="76">
        <f t="shared" si="208"/>
        <v>0</v>
      </c>
      <c r="AT417" s="76">
        <f t="shared" si="208"/>
        <v>9.5791718553847549E-2</v>
      </c>
      <c r="AU417" s="76">
        <f t="shared" si="208"/>
        <v>0</v>
      </c>
      <c r="AV417" s="76">
        <f t="shared" si="208"/>
        <v>0</v>
      </c>
      <c r="AW417" s="76">
        <f t="shared" si="208"/>
        <v>0</v>
      </c>
      <c r="AX417" s="76">
        <f t="shared" si="208"/>
        <v>0</v>
      </c>
      <c r="AY417" s="76">
        <f t="shared" si="208"/>
        <v>0</v>
      </c>
      <c r="AZ417" s="76">
        <f t="shared" si="209"/>
        <v>0</v>
      </c>
      <c r="BA417" s="76">
        <f t="shared" si="209"/>
        <v>0</v>
      </c>
      <c r="BB417" s="76">
        <f t="shared" si="209"/>
        <v>4.2181967293010054E-2</v>
      </c>
    </row>
    <row r="418" spans="1:54">
      <c r="A418" s="102">
        <f t="shared" si="200"/>
        <v>43197</v>
      </c>
      <c r="B418" s="106">
        <f t="shared" si="180"/>
        <v>8.9102935764090194</v>
      </c>
      <c r="C418" s="76">
        <f t="shared" si="210"/>
        <v>0</v>
      </c>
      <c r="D418" s="76">
        <f t="shared" si="211"/>
        <v>0.35291685782996468</v>
      </c>
      <c r="E418" s="76">
        <f t="shared" si="211"/>
        <v>0.35291685782996468</v>
      </c>
      <c r="F418" s="76">
        <f t="shared" si="211"/>
        <v>0.35291685782996468</v>
      </c>
      <c r="G418" s="76">
        <f t="shared" si="211"/>
        <v>0.35291685782996468</v>
      </c>
      <c r="H418" s="76">
        <f t="shared" si="211"/>
        <v>0.10251394441727543</v>
      </c>
      <c r="I418" s="76">
        <f t="shared" si="211"/>
        <v>0</v>
      </c>
      <c r="J418" s="76">
        <f t="shared" si="211"/>
        <v>1.1763895260998822</v>
      </c>
      <c r="K418" s="76">
        <f t="shared" si="211"/>
        <v>2.6048625220783106E-3</v>
      </c>
      <c r="L418" s="76">
        <f t="shared" si="211"/>
        <v>0</v>
      </c>
      <c r="M418" s="76">
        <f t="shared" si="211"/>
        <v>0.67060925213556699</v>
      </c>
      <c r="N418" s="76">
        <f t="shared" si="211"/>
        <v>0.16805564658569744</v>
      </c>
      <c r="O418" s="76">
        <f t="shared" si="182"/>
        <v>1.2133617683487357</v>
      </c>
      <c r="P418" s="76">
        <f t="shared" si="182"/>
        <v>0.91926438682376521</v>
      </c>
      <c r="Q418" s="76">
        <f t="shared" si="211"/>
        <v>0</v>
      </c>
      <c r="R418" s="76">
        <f t="shared" si="211"/>
        <v>0.10419450088313242</v>
      </c>
      <c r="S418" s="76">
        <f t="shared" si="211"/>
        <v>0.50416693975709237</v>
      </c>
      <c r="T418" s="76">
        <f t="shared" si="211"/>
        <v>1.0923617028070336E-2</v>
      </c>
      <c r="U418" s="76">
        <f t="shared" si="211"/>
        <v>0</v>
      </c>
      <c r="V418" s="76">
        <f t="shared" si="211"/>
        <v>0.16687925705959755</v>
      </c>
      <c r="W418" s="76">
        <f t="shared" si="212"/>
        <v>7.2263928031849903E-2</v>
      </c>
      <c r="X418" s="76">
        <f t="shared" si="211"/>
        <v>0</v>
      </c>
      <c r="Y418" s="76">
        <f t="shared" si="211"/>
        <v>0.10503477911606091</v>
      </c>
      <c r="Z418" s="76">
        <f t="shared" si="211"/>
        <v>0</v>
      </c>
      <c r="AA418" s="76">
        <f t="shared" si="211"/>
        <v>1.3444451726855797E-2</v>
      </c>
      <c r="AB418" s="76">
        <f t="shared" si="211"/>
        <v>0</v>
      </c>
      <c r="AC418" s="76">
        <f t="shared" si="211"/>
        <v>0</v>
      </c>
      <c r="AD418" s="76">
        <f t="shared" si="211"/>
        <v>0</v>
      </c>
      <c r="AE418" s="76">
        <f t="shared" si="211"/>
        <v>1.6805564658569746E-2</v>
      </c>
      <c r="AF418" s="76">
        <f t="shared" si="211"/>
        <v>0</v>
      </c>
      <c r="AG418" s="76">
        <f t="shared" si="213"/>
        <v>0</v>
      </c>
      <c r="AH418" s="76">
        <f t="shared" si="213"/>
        <v>0.40333355180567387</v>
      </c>
      <c r="AI418" s="76">
        <f t="shared" si="213"/>
        <v>1.848612112442672E-2</v>
      </c>
      <c r="AJ418" s="698">
        <f t="shared" si="208"/>
        <v>0</v>
      </c>
      <c r="AK418" s="76">
        <f t="shared" si="208"/>
        <v>0</v>
      </c>
      <c r="AL418" s="76">
        <f t="shared" si="208"/>
        <v>8.4027823292848719E-2</v>
      </c>
      <c r="AM418" s="76">
        <f t="shared" si="208"/>
        <v>9.5791718553847535E-3</v>
      </c>
      <c r="AN418" s="76">
        <f t="shared" si="208"/>
        <v>1.5629175132469864</v>
      </c>
      <c r="AO418" s="76">
        <f t="shared" si="208"/>
        <v>0</v>
      </c>
      <c r="AP418" s="76">
        <f t="shared" si="208"/>
        <v>0</v>
      </c>
      <c r="AQ418" s="698">
        <f t="shared" si="208"/>
        <v>0</v>
      </c>
      <c r="AR418" s="76">
        <f t="shared" si="208"/>
        <v>3.5795852722753554E-2</v>
      </c>
      <c r="AS418" s="76">
        <f t="shared" si="208"/>
        <v>0</v>
      </c>
      <c r="AT418" s="76">
        <f t="shared" si="208"/>
        <v>9.5791718553847549E-2</v>
      </c>
      <c r="AU418" s="76">
        <f t="shared" si="208"/>
        <v>0</v>
      </c>
      <c r="AV418" s="76">
        <f t="shared" si="208"/>
        <v>0</v>
      </c>
      <c r="AW418" s="76">
        <f t="shared" si="208"/>
        <v>0</v>
      </c>
      <c r="AX418" s="76">
        <f t="shared" si="208"/>
        <v>0</v>
      </c>
      <c r="AY418" s="76">
        <f t="shared" si="208"/>
        <v>0</v>
      </c>
      <c r="AZ418" s="76">
        <f t="shared" si="209"/>
        <v>0</v>
      </c>
      <c r="BA418" s="76">
        <f t="shared" si="209"/>
        <v>0</v>
      </c>
      <c r="BB418" s="76">
        <f t="shared" si="209"/>
        <v>4.2181967293010054E-2</v>
      </c>
    </row>
    <row r="419" spans="1:54">
      <c r="A419" s="102">
        <f t="shared" si="200"/>
        <v>43198</v>
      </c>
      <c r="B419" s="106">
        <f t="shared" si="180"/>
        <v>8.9102935764090194</v>
      </c>
      <c r="C419" s="76">
        <f t="shared" si="210"/>
        <v>0</v>
      </c>
      <c r="D419" s="76">
        <f t="shared" si="211"/>
        <v>0.35291685782996468</v>
      </c>
      <c r="E419" s="76">
        <f t="shared" si="211"/>
        <v>0.35291685782996468</v>
      </c>
      <c r="F419" s="76">
        <f t="shared" si="211"/>
        <v>0.35291685782996468</v>
      </c>
      <c r="G419" s="76">
        <f t="shared" si="211"/>
        <v>0.35291685782996468</v>
      </c>
      <c r="H419" s="76">
        <f t="shared" si="211"/>
        <v>0.10251394441727543</v>
      </c>
      <c r="I419" s="76">
        <f t="shared" si="211"/>
        <v>0</v>
      </c>
      <c r="J419" s="76">
        <f t="shared" si="211"/>
        <v>1.1763895260998822</v>
      </c>
      <c r="K419" s="76">
        <f t="shared" si="211"/>
        <v>2.6048625220783106E-3</v>
      </c>
      <c r="L419" s="76">
        <f t="shared" si="211"/>
        <v>0</v>
      </c>
      <c r="M419" s="76">
        <f t="shared" si="211"/>
        <v>0.67060925213556699</v>
      </c>
      <c r="N419" s="76">
        <f t="shared" si="211"/>
        <v>0.16805564658569744</v>
      </c>
      <c r="O419" s="76">
        <f t="shared" si="182"/>
        <v>1.2133617683487357</v>
      </c>
      <c r="P419" s="76">
        <f t="shared" si="182"/>
        <v>0.91926438682376521</v>
      </c>
      <c r="Q419" s="76">
        <f t="shared" si="211"/>
        <v>0</v>
      </c>
      <c r="R419" s="76">
        <f t="shared" si="211"/>
        <v>0.10419450088313242</v>
      </c>
      <c r="S419" s="76">
        <f t="shared" si="211"/>
        <v>0.50416693975709237</v>
      </c>
      <c r="T419" s="76">
        <f t="shared" si="211"/>
        <v>1.0923617028070336E-2</v>
      </c>
      <c r="U419" s="76">
        <f t="shared" si="211"/>
        <v>0</v>
      </c>
      <c r="V419" s="76">
        <f t="shared" si="211"/>
        <v>0.16687925705959755</v>
      </c>
      <c r="W419" s="76">
        <f t="shared" si="212"/>
        <v>7.2263928031849903E-2</v>
      </c>
      <c r="X419" s="76">
        <f t="shared" si="211"/>
        <v>0</v>
      </c>
      <c r="Y419" s="76">
        <f t="shared" si="211"/>
        <v>0.10503477911606091</v>
      </c>
      <c r="Z419" s="76">
        <f t="shared" si="211"/>
        <v>0</v>
      </c>
      <c r="AA419" s="76">
        <f t="shared" si="211"/>
        <v>1.3444451726855797E-2</v>
      </c>
      <c r="AB419" s="76">
        <f t="shared" si="211"/>
        <v>0</v>
      </c>
      <c r="AC419" s="76">
        <f t="shared" si="211"/>
        <v>0</v>
      </c>
      <c r="AD419" s="76">
        <f t="shared" si="211"/>
        <v>0</v>
      </c>
      <c r="AE419" s="76">
        <f t="shared" si="211"/>
        <v>1.6805564658569746E-2</v>
      </c>
      <c r="AF419" s="76">
        <f t="shared" si="211"/>
        <v>0</v>
      </c>
      <c r="AG419" s="76">
        <f t="shared" si="213"/>
        <v>0</v>
      </c>
      <c r="AH419" s="76">
        <f t="shared" si="213"/>
        <v>0.40333355180567387</v>
      </c>
      <c r="AI419" s="76">
        <f t="shared" si="213"/>
        <v>1.848612112442672E-2</v>
      </c>
      <c r="AJ419" s="698">
        <f t="shared" si="208"/>
        <v>0</v>
      </c>
      <c r="AK419" s="76">
        <f t="shared" si="208"/>
        <v>0</v>
      </c>
      <c r="AL419" s="76">
        <f t="shared" si="208"/>
        <v>8.4027823292848719E-2</v>
      </c>
      <c r="AM419" s="76">
        <f t="shared" si="208"/>
        <v>9.5791718553847535E-3</v>
      </c>
      <c r="AN419" s="76">
        <f t="shared" si="208"/>
        <v>1.5629175132469864</v>
      </c>
      <c r="AO419" s="76">
        <f t="shared" si="208"/>
        <v>0</v>
      </c>
      <c r="AP419" s="76">
        <f t="shared" si="208"/>
        <v>0</v>
      </c>
      <c r="AQ419" s="698">
        <f t="shared" si="208"/>
        <v>0</v>
      </c>
      <c r="AR419" s="76">
        <f t="shared" si="208"/>
        <v>3.5795852722753554E-2</v>
      </c>
      <c r="AS419" s="76">
        <f t="shared" si="208"/>
        <v>0</v>
      </c>
      <c r="AT419" s="76">
        <f t="shared" si="208"/>
        <v>9.5791718553847549E-2</v>
      </c>
      <c r="AU419" s="76">
        <f t="shared" si="208"/>
        <v>0</v>
      </c>
      <c r="AV419" s="76">
        <f t="shared" si="208"/>
        <v>0</v>
      </c>
      <c r="AW419" s="76">
        <f t="shared" si="208"/>
        <v>0</v>
      </c>
      <c r="AX419" s="76">
        <f t="shared" si="208"/>
        <v>0</v>
      </c>
      <c r="AY419" s="76">
        <f t="shared" si="208"/>
        <v>0</v>
      </c>
      <c r="AZ419" s="76">
        <f t="shared" si="209"/>
        <v>0</v>
      </c>
      <c r="BA419" s="76">
        <f t="shared" si="209"/>
        <v>0</v>
      </c>
      <c r="BB419" s="76">
        <f t="shared" si="209"/>
        <v>4.2181967293010054E-2</v>
      </c>
    </row>
    <row r="420" spans="1:54">
      <c r="A420" s="102">
        <f t="shared" si="200"/>
        <v>43199</v>
      </c>
      <c r="B420" s="106">
        <f t="shared" si="180"/>
        <v>8.9102935764090194</v>
      </c>
      <c r="C420" s="76">
        <f t="shared" si="210"/>
        <v>0</v>
      </c>
      <c r="D420" s="76">
        <f t="shared" si="211"/>
        <v>0.35291685782996468</v>
      </c>
      <c r="E420" s="76">
        <f t="shared" si="211"/>
        <v>0.35291685782996468</v>
      </c>
      <c r="F420" s="76">
        <f t="shared" si="211"/>
        <v>0.35291685782996468</v>
      </c>
      <c r="G420" s="76">
        <f t="shared" si="211"/>
        <v>0.35291685782996468</v>
      </c>
      <c r="H420" s="76">
        <f t="shared" si="211"/>
        <v>0.10251394441727543</v>
      </c>
      <c r="I420" s="76">
        <f t="shared" si="211"/>
        <v>0</v>
      </c>
      <c r="J420" s="76">
        <f t="shared" si="211"/>
        <v>1.1763895260998822</v>
      </c>
      <c r="K420" s="76">
        <f t="shared" si="211"/>
        <v>2.6048625220783106E-3</v>
      </c>
      <c r="L420" s="76">
        <f t="shared" si="211"/>
        <v>0</v>
      </c>
      <c r="M420" s="76">
        <f t="shared" si="211"/>
        <v>0.67060925213556699</v>
      </c>
      <c r="N420" s="76">
        <f t="shared" si="211"/>
        <v>0.16805564658569744</v>
      </c>
      <c r="O420" s="76">
        <f t="shared" si="182"/>
        <v>1.2133617683487357</v>
      </c>
      <c r="P420" s="76">
        <f t="shared" si="182"/>
        <v>0.91926438682376521</v>
      </c>
      <c r="Q420" s="76">
        <f t="shared" si="211"/>
        <v>0</v>
      </c>
      <c r="R420" s="76">
        <f t="shared" si="211"/>
        <v>0.10419450088313242</v>
      </c>
      <c r="S420" s="76">
        <f t="shared" si="211"/>
        <v>0.50416693975709237</v>
      </c>
      <c r="T420" s="76">
        <f t="shared" si="211"/>
        <v>1.0923617028070336E-2</v>
      </c>
      <c r="U420" s="76">
        <f t="shared" si="211"/>
        <v>0</v>
      </c>
      <c r="V420" s="76">
        <f t="shared" si="211"/>
        <v>0.16687925705959755</v>
      </c>
      <c r="W420" s="76">
        <f t="shared" si="212"/>
        <v>7.2263928031849903E-2</v>
      </c>
      <c r="X420" s="76">
        <f t="shared" si="211"/>
        <v>0</v>
      </c>
      <c r="Y420" s="76">
        <f t="shared" si="211"/>
        <v>0.10503477911606091</v>
      </c>
      <c r="Z420" s="76">
        <f t="shared" si="211"/>
        <v>0</v>
      </c>
      <c r="AA420" s="76">
        <f t="shared" si="211"/>
        <v>1.3444451726855797E-2</v>
      </c>
      <c r="AB420" s="76">
        <f t="shared" si="211"/>
        <v>0</v>
      </c>
      <c r="AC420" s="76">
        <f t="shared" si="211"/>
        <v>0</v>
      </c>
      <c r="AD420" s="76">
        <f t="shared" si="211"/>
        <v>0</v>
      </c>
      <c r="AE420" s="76">
        <f t="shared" si="211"/>
        <v>1.6805564658569746E-2</v>
      </c>
      <c r="AF420" s="76">
        <f t="shared" si="211"/>
        <v>0</v>
      </c>
      <c r="AG420" s="76">
        <f t="shared" si="213"/>
        <v>0</v>
      </c>
      <c r="AH420" s="76">
        <f t="shared" si="213"/>
        <v>0.40333355180567387</v>
      </c>
      <c r="AI420" s="76">
        <f t="shared" si="213"/>
        <v>1.848612112442672E-2</v>
      </c>
      <c r="AJ420" s="698">
        <f t="shared" si="208"/>
        <v>0</v>
      </c>
      <c r="AK420" s="76">
        <f t="shared" si="208"/>
        <v>0</v>
      </c>
      <c r="AL420" s="76">
        <f t="shared" si="208"/>
        <v>8.4027823292848719E-2</v>
      </c>
      <c r="AM420" s="76">
        <f t="shared" si="208"/>
        <v>9.5791718553847535E-3</v>
      </c>
      <c r="AN420" s="76">
        <f t="shared" si="208"/>
        <v>1.5629175132469864</v>
      </c>
      <c r="AO420" s="76">
        <f t="shared" si="208"/>
        <v>0</v>
      </c>
      <c r="AP420" s="76">
        <f t="shared" si="208"/>
        <v>0</v>
      </c>
      <c r="AQ420" s="698">
        <f t="shared" si="208"/>
        <v>0</v>
      </c>
      <c r="AR420" s="76">
        <f t="shared" si="208"/>
        <v>3.5795852722753554E-2</v>
      </c>
      <c r="AS420" s="76">
        <f t="shared" si="208"/>
        <v>0</v>
      </c>
      <c r="AT420" s="76">
        <f t="shared" si="208"/>
        <v>9.5791718553847549E-2</v>
      </c>
      <c r="AU420" s="76">
        <f t="shared" si="208"/>
        <v>0</v>
      </c>
      <c r="AV420" s="76">
        <f t="shared" si="208"/>
        <v>0</v>
      </c>
      <c r="AW420" s="76">
        <f t="shared" si="208"/>
        <v>0</v>
      </c>
      <c r="AX420" s="76">
        <f t="shared" si="208"/>
        <v>0</v>
      </c>
      <c r="AY420" s="76">
        <f t="shared" si="208"/>
        <v>0</v>
      </c>
      <c r="AZ420" s="76">
        <f t="shared" si="209"/>
        <v>0</v>
      </c>
      <c r="BA420" s="76">
        <f t="shared" si="209"/>
        <v>0</v>
      </c>
      <c r="BB420" s="76">
        <f t="shared" si="209"/>
        <v>4.2181967293010054E-2</v>
      </c>
    </row>
    <row r="421" spans="1:54">
      <c r="A421" s="102">
        <f t="shared" si="200"/>
        <v>43200</v>
      </c>
      <c r="B421" s="106">
        <f t="shared" si="180"/>
        <v>8.9102935764090194</v>
      </c>
      <c r="C421" s="76">
        <f t="shared" si="210"/>
        <v>0</v>
      </c>
      <c r="D421" s="76">
        <f t="shared" si="211"/>
        <v>0.35291685782996468</v>
      </c>
      <c r="E421" s="76">
        <f t="shared" si="211"/>
        <v>0.35291685782996468</v>
      </c>
      <c r="F421" s="76">
        <f t="shared" si="211"/>
        <v>0.35291685782996468</v>
      </c>
      <c r="G421" s="76">
        <f t="shared" si="211"/>
        <v>0.35291685782996468</v>
      </c>
      <c r="H421" s="76">
        <f t="shared" si="211"/>
        <v>0.10251394441727543</v>
      </c>
      <c r="I421" s="76">
        <f t="shared" si="211"/>
        <v>0</v>
      </c>
      <c r="J421" s="76">
        <f t="shared" si="211"/>
        <v>1.1763895260998822</v>
      </c>
      <c r="K421" s="76">
        <f t="shared" si="211"/>
        <v>2.6048625220783106E-3</v>
      </c>
      <c r="L421" s="76">
        <f t="shared" si="211"/>
        <v>0</v>
      </c>
      <c r="M421" s="76">
        <f t="shared" si="211"/>
        <v>0.67060925213556699</v>
      </c>
      <c r="N421" s="76">
        <f t="shared" si="211"/>
        <v>0.16805564658569744</v>
      </c>
      <c r="O421" s="76">
        <f t="shared" si="182"/>
        <v>1.2133617683487357</v>
      </c>
      <c r="P421" s="76">
        <f t="shared" si="182"/>
        <v>0.91926438682376521</v>
      </c>
      <c r="Q421" s="76">
        <f t="shared" si="211"/>
        <v>0</v>
      </c>
      <c r="R421" s="76">
        <f t="shared" si="211"/>
        <v>0.10419450088313242</v>
      </c>
      <c r="S421" s="76">
        <f t="shared" si="211"/>
        <v>0.50416693975709237</v>
      </c>
      <c r="T421" s="76">
        <f t="shared" si="211"/>
        <v>1.0923617028070336E-2</v>
      </c>
      <c r="U421" s="76">
        <f t="shared" si="211"/>
        <v>0</v>
      </c>
      <c r="V421" s="76">
        <f t="shared" si="211"/>
        <v>0.16687925705959755</v>
      </c>
      <c r="W421" s="76">
        <f t="shared" si="212"/>
        <v>7.2263928031849903E-2</v>
      </c>
      <c r="X421" s="76">
        <f t="shared" si="211"/>
        <v>0</v>
      </c>
      <c r="Y421" s="76">
        <f t="shared" si="211"/>
        <v>0.10503477911606091</v>
      </c>
      <c r="Z421" s="76">
        <f t="shared" si="211"/>
        <v>0</v>
      </c>
      <c r="AA421" s="76">
        <f t="shared" si="211"/>
        <v>1.3444451726855797E-2</v>
      </c>
      <c r="AB421" s="76">
        <f t="shared" si="211"/>
        <v>0</v>
      </c>
      <c r="AC421" s="76">
        <f t="shared" si="211"/>
        <v>0</v>
      </c>
      <c r="AD421" s="76">
        <f t="shared" si="211"/>
        <v>0</v>
      </c>
      <c r="AE421" s="76">
        <f t="shared" si="211"/>
        <v>1.6805564658569746E-2</v>
      </c>
      <c r="AF421" s="76">
        <f t="shared" si="211"/>
        <v>0</v>
      </c>
      <c r="AG421" s="76">
        <f t="shared" si="213"/>
        <v>0</v>
      </c>
      <c r="AH421" s="76">
        <f t="shared" si="213"/>
        <v>0.40333355180567387</v>
      </c>
      <c r="AI421" s="76">
        <f t="shared" si="213"/>
        <v>1.848612112442672E-2</v>
      </c>
      <c r="AJ421" s="698">
        <f t="shared" si="208"/>
        <v>0</v>
      </c>
      <c r="AK421" s="76">
        <f t="shared" si="208"/>
        <v>0</v>
      </c>
      <c r="AL421" s="76">
        <f t="shared" si="208"/>
        <v>8.4027823292848719E-2</v>
      </c>
      <c r="AM421" s="76">
        <f t="shared" si="208"/>
        <v>9.5791718553847535E-3</v>
      </c>
      <c r="AN421" s="76">
        <f t="shared" si="208"/>
        <v>1.5629175132469864</v>
      </c>
      <c r="AO421" s="76">
        <f t="shared" si="208"/>
        <v>0</v>
      </c>
      <c r="AP421" s="76">
        <f t="shared" si="208"/>
        <v>0</v>
      </c>
      <c r="AQ421" s="698">
        <f t="shared" si="208"/>
        <v>0</v>
      </c>
      <c r="AR421" s="76">
        <f t="shared" si="208"/>
        <v>3.5795852722753554E-2</v>
      </c>
      <c r="AS421" s="76">
        <f t="shared" si="208"/>
        <v>0</v>
      </c>
      <c r="AT421" s="76">
        <f t="shared" si="208"/>
        <v>9.5791718553847549E-2</v>
      </c>
      <c r="AU421" s="76">
        <f t="shared" si="208"/>
        <v>0</v>
      </c>
      <c r="AV421" s="76">
        <f t="shared" si="208"/>
        <v>0</v>
      </c>
      <c r="AW421" s="76">
        <f t="shared" si="208"/>
        <v>0</v>
      </c>
      <c r="AX421" s="76">
        <f t="shared" si="208"/>
        <v>0</v>
      </c>
      <c r="AY421" s="76">
        <f t="shared" si="208"/>
        <v>0</v>
      </c>
      <c r="AZ421" s="76">
        <f t="shared" si="209"/>
        <v>0</v>
      </c>
      <c r="BA421" s="76">
        <f t="shared" si="209"/>
        <v>0</v>
      </c>
      <c r="BB421" s="76">
        <f t="shared" si="209"/>
        <v>4.2181967293010054E-2</v>
      </c>
    </row>
    <row r="422" spans="1:54">
      <c r="A422" s="102">
        <f t="shared" si="200"/>
        <v>43201</v>
      </c>
      <c r="B422" s="106">
        <f t="shared" si="180"/>
        <v>8.9102935764090194</v>
      </c>
      <c r="C422" s="76">
        <f t="shared" si="210"/>
        <v>0</v>
      </c>
      <c r="D422" s="76">
        <f t="shared" si="211"/>
        <v>0.35291685782996468</v>
      </c>
      <c r="E422" s="76">
        <f t="shared" si="211"/>
        <v>0.35291685782996468</v>
      </c>
      <c r="F422" s="76">
        <f t="shared" si="211"/>
        <v>0.35291685782996468</v>
      </c>
      <c r="G422" s="76">
        <f t="shared" si="211"/>
        <v>0.35291685782996468</v>
      </c>
      <c r="H422" s="76">
        <f t="shared" si="211"/>
        <v>0.10251394441727543</v>
      </c>
      <c r="I422" s="76">
        <f t="shared" si="211"/>
        <v>0</v>
      </c>
      <c r="J422" s="76">
        <f t="shared" si="211"/>
        <v>1.1763895260998822</v>
      </c>
      <c r="K422" s="76">
        <f t="shared" si="211"/>
        <v>2.6048625220783106E-3</v>
      </c>
      <c r="L422" s="76">
        <f t="shared" si="211"/>
        <v>0</v>
      </c>
      <c r="M422" s="76">
        <f t="shared" si="211"/>
        <v>0.67060925213556699</v>
      </c>
      <c r="N422" s="76">
        <f t="shared" si="211"/>
        <v>0.16805564658569744</v>
      </c>
      <c r="O422" s="76">
        <f t="shared" si="182"/>
        <v>1.2133617683487357</v>
      </c>
      <c r="P422" s="76">
        <f t="shared" si="182"/>
        <v>0.91926438682376521</v>
      </c>
      <c r="Q422" s="76">
        <f t="shared" si="211"/>
        <v>0</v>
      </c>
      <c r="R422" s="76">
        <f t="shared" si="211"/>
        <v>0.10419450088313242</v>
      </c>
      <c r="S422" s="76">
        <f t="shared" si="211"/>
        <v>0.50416693975709237</v>
      </c>
      <c r="T422" s="76">
        <f t="shared" si="211"/>
        <v>1.0923617028070336E-2</v>
      </c>
      <c r="U422" s="76">
        <f t="shared" si="211"/>
        <v>0</v>
      </c>
      <c r="V422" s="76">
        <f t="shared" si="211"/>
        <v>0.16687925705959755</v>
      </c>
      <c r="W422" s="76">
        <f t="shared" si="212"/>
        <v>7.2263928031849903E-2</v>
      </c>
      <c r="X422" s="76">
        <f t="shared" si="211"/>
        <v>0</v>
      </c>
      <c r="Y422" s="76">
        <f t="shared" si="211"/>
        <v>0.10503477911606091</v>
      </c>
      <c r="Z422" s="76">
        <f t="shared" si="211"/>
        <v>0</v>
      </c>
      <c r="AA422" s="76">
        <f t="shared" si="211"/>
        <v>1.3444451726855797E-2</v>
      </c>
      <c r="AB422" s="76">
        <f t="shared" ref="AB422" si="215">AB$36/1.98347/30</f>
        <v>0</v>
      </c>
      <c r="AC422" s="76">
        <f t="shared" si="211"/>
        <v>0</v>
      </c>
      <c r="AD422" s="76">
        <f t="shared" si="211"/>
        <v>0</v>
      </c>
      <c r="AE422" s="76">
        <f t="shared" si="211"/>
        <v>1.6805564658569746E-2</v>
      </c>
      <c r="AF422" s="76">
        <f t="shared" si="211"/>
        <v>0</v>
      </c>
      <c r="AG422" s="76">
        <f t="shared" si="213"/>
        <v>0</v>
      </c>
      <c r="AH422" s="76">
        <f t="shared" si="213"/>
        <v>0.40333355180567387</v>
      </c>
      <c r="AI422" s="76">
        <f t="shared" si="213"/>
        <v>1.848612112442672E-2</v>
      </c>
      <c r="AJ422" s="698">
        <f t="shared" si="208"/>
        <v>0</v>
      </c>
      <c r="AK422" s="76">
        <f t="shared" si="208"/>
        <v>0</v>
      </c>
      <c r="AL422" s="76">
        <f t="shared" si="208"/>
        <v>8.4027823292848719E-2</v>
      </c>
      <c r="AM422" s="76">
        <f t="shared" si="208"/>
        <v>9.5791718553847535E-3</v>
      </c>
      <c r="AN422" s="76">
        <f t="shared" si="208"/>
        <v>1.5629175132469864</v>
      </c>
      <c r="AO422" s="76">
        <f t="shared" si="208"/>
        <v>0</v>
      </c>
      <c r="AP422" s="76">
        <f t="shared" si="208"/>
        <v>0</v>
      </c>
      <c r="AQ422" s="698">
        <f t="shared" si="208"/>
        <v>0</v>
      </c>
      <c r="AR422" s="76">
        <f t="shared" si="208"/>
        <v>3.5795852722753554E-2</v>
      </c>
      <c r="AS422" s="76">
        <f t="shared" si="208"/>
        <v>0</v>
      </c>
      <c r="AT422" s="76">
        <f t="shared" si="208"/>
        <v>9.5791718553847549E-2</v>
      </c>
      <c r="AU422" s="76">
        <f t="shared" si="208"/>
        <v>0</v>
      </c>
      <c r="AV422" s="76">
        <f t="shared" si="208"/>
        <v>0</v>
      </c>
      <c r="AW422" s="76">
        <f t="shared" si="208"/>
        <v>0</v>
      </c>
      <c r="AX422" s="76">
        <f t="shared" si="208"/>
        <v>0</v>
      </c>
      <c r="AY422" s="76">
        <f t="shared" si="208"/>
        <v>0</v>
      </c>
      <c r="AZ422" s="76">
        <f t="shared" si="209"/>
        <v>0</v>
      </c>
      <c r="BA422" s="76">
        <f t="shared" si="209"/>
        <v>0</v>
      </c>
      <c r="BB422" s="76">
        <f t="shared" si="209"/>
        <v>4.2181967293010054E-2</v>
      </c>
    </row>
    <row r="423" spans="1:54">
      <c r="A423" s="102">
        <f t="shared" si="200"/>
        <v>43202</v>
      </c>
      <c r="B423" s="106">
        <f t="shared" si="180"/>
        <v>8.9102935764090194</v>
      </c>
      <c r="C423" s="76">
        <f t="shared" si="210"/>
        <v>0</v>
      </c>
      <c r="D423" s="76">
        <f t="shared" si="211"/>
        <v>0.35291685782996468</v>
      </c>
      <c r="E423" s="76">
        <f t="shared" si="211"/>
        <v>0.35291685782996468</v>
      </c>
      <c r="F423" s="76">
        <f t="shared" si="211"/>
        <v>0.35291685782996468</v>
      </c>
      <c r="G423" s="76">
        <f t="shared" si="211"/>
        <v>0.35291685782996468</v>
      </c>
      <c r="H423" s="76">
        <f t="shared" si="211"/>
        <v>0.10251394441727543</v>
      </c>
      <c r="I423" s="76">
        <f t="shared" si="211"/>
        <v>0</v>
      </c>
      <c r="J423" s="76">
        <f t="shared" si="211"/>
        <v>1.1763895260998822</v>
      </c>
      <c r="K423" s="76">
        <f t="shared" si="211"/>
        <v>2.6048625220783106E-3</v>
      </c>
      <c r="L423" s="76">
        <f t="shared" si="211"/>
        <v>0</v>
      </c>
      <c r="M423" s="76">
        <f t="shared" si="211"/>
        <v>0.67060925213556699</v>
      </c>
      <c r="N423" s="76">
        <f t="shared" ref="D423:AG433" si="216">N$36/1.98347/30</f>
        <v>0.16805564658569744</v>
      </c>
      <c r="O423" s="76">
        <f t="shared" si="182"/>
        <v>1.2133617683487357</v>
      </c>
      <c r="P423" s="76">
        <f t="shared" si="182"/>
        <v>0.91926438682376521</v>
      </c>
      <c r="Q423" s="76">
        <f t="shared" si="216"/>
        <v>0</v>
      </c>
      <c r="R423" s="76">
        <f t="shared" si="216"/>
        <v>0.10419450088313242</v>
      </c>
      <c r="S423" s="76">
        <f t="shared" si="216"/>
        <v>0.50416693975709237</v>
      </c>
      <c r="T423" s="76">
        <f t="shared" si="216"/>
        <v>1.0923617028070336E-2</v>
      </c>
      <c r="U423" s="76">
        <f t="shared" si="216"/>
        <v>0</v>
      </c>
      <c r="V423" s="76">
        <f t="shared" si="216"/>
        <v>0.16687925705959755</v>
      </c>
      <c r="W423" s="76">
        <f t="shared" si="212"/>
        <v>7.2263928031849903E-2</v>
      </c>
      <c r="X423" s="76">
        <f t="shared" si="216"/>
        <v>0</v>
      </c>
      <c r="Y423" s="76">
        <f t="shared" si="216"/>
        <v>0.10503477911606091</v>
      </c>
      <c r="Z423" s="76">
        <f t="shared" si="216"/>
        <v>0</v>
      </c>
      <c r="AA423" s="76">
        <f t="shared" si="216"/>
        <v>1.3444451726855797E-2</v>
      </c>
      <c r="AB423" s="76">
        <f t="shared" si="216"/>
        <v>0</v>
      </c>
      <c r="AC423" s="76">
        <f t="shared" si="216"/>
        <v>0</v>
      </c>
      <c r="AD423" s="76">
        <f t="shared" si="216"/>
        <v>0</v>
      </c>
      <c r="AE423" s="76">
        <f t="shared" si="216"/>
        <v>1.6805564658569746E-2</v>
      </c>
      <c r="AF423" s="76">
        <f t="shared" si="216"/>
        <v>0</v>
      </c>
      <c r="AG423" s="76">
        <f t="shared" si="216"/>
        <v>0</v>
      </c>
      <c r="AH423" s="76">
        <f t="shared" si="213"/>
        <v>0.40333355180567387</v>
      </c>
      <c r="AI423" s="76">
        <f t="shared" si="213"/>
        <v>1.848612112442672E-2</v>
      </c>
      <c r="AJ423" s="698">
        <f t="shared" si="208"/>
        <v>0</v>
      </c>
      <c r="AK423" s="76">
        <f t="shared" si="208"/>
        <v>0</v>
      </c>
      <c r="AL423" s="76">
        <f t="shared" si="208"/>
        <v>8.4027823292848719E-2</v>
      </c>
      <c r="AM423" s="76">
        <f t="shared" si="208"/>
        <v>9.5791718553847535E-3</v>
      </c>
      <c r="AN423" s="76">
        <f t="shared" si="208"/>
        <v>1.5629175132469864</v>
      </c>
      <c r="AO423" s="76">
        <f t="shared" si="208"/>
        <v>0</v>
      </c>
      <c r="AP423" s="76">
        <f t="shared" si="208"/>
        <v>0</v>
      </c>
      <c r="AQ423" s="698">
        <f t="shared" si="208"/>
        <v>0</v>
      </c>
      <c r="AR423" s="76">
        <f t="shared" si="208"/>
        <v>3.5795852722753554E-2</v>
      </c>
      <c r="AS423" s="76">
        <f t="shared" si="208"/>
        <v>0</v>
      </c>
      <c r="AT423" s="76">
        <f t="shared" si="208"/>
        <v>9.5791718553847549E-2</v>
      </c>
      <c r="AU423" s="76">
        <f t="shared" si="208"/>
        <v>0</v>
      </c>
      <c r="AV423" s="76">
        <f t="shared" si="208"/>
        <v>0</v>
      </c>
      <c r="AW423" s="76">
        <f t="shared" si="208"/>
        <v>0</v>
      </c>
      <c r="AX423" s="76">
        <f t="shared" si="208"/>
        <v>0</v>
      </c>
      <c r="AY423" s="76">
        <f t="shared" si="208"/>
        <v>0</v>
      </c>
      <c r="AZ423" s="76">
        <f t="shared" si="209"/>
        <v>0</v>
      </c>
      <c r="BA423" s="76">
        <f t="shared" si="209"/>
        <v>0</v>
      </c>
      <c r="BB423" s="76">
        <f t="shared" si="209"/>
        <v>4.2181967293010054E-2</v>
      </c>
    </row>
    <row r="424" spans="1:54">
      <c r="A424" s="102">
        <f t="shared" si="200"/>
        <v>43203</v>
      </c>
      <c r="B424" s="106">
        <f t="shared" si="180"/>
        <v>8.9102935764090194</v>
      </c>
      <c r="C424" s="76">
        <f t="shared" si="210"/>
        <v>0</v>
      </c>
      <c r="D424" s="76">
        <f t="shared" si="216"/>
        <v>0.35291685782996468</v>
      </c>
      <c r="E424" s="76">
        <f t="shared" si="216"/>
        <v>0.35291685782996468</v>
      </c>
      <c r="F424" s="76">
        <f t="shared" si="216"/>
        <v>0.35291685782996468</v>
      </c>
      <c r="G424" s="76">
        <f t="shared" si="216"/>
        <v>0.35291685782996468</v>
      </c>
      <c r="H424" s="76">
        <f t="shared" si="216"/>
        <v>0.10251394441727543</v>
      </c>
      <c r="I424" s="76">
        <f t="shared" si="216"/>
        <v>0</v>
      </c>
      <c r="J424" s="76">
        <f t="shared" si="216"/>
        <v>1.1763895260998822</v>
      </c>
      <c r="K424" s="76">
        <f t="shared" si="216"/>
        <v>2.6048625220783106E-3</v>
      </c>
      <c r="L424" s="76">
        <f t="shared" si="216"/>
        <v>0</v>
      </c>
      <c r="M424" s="76">
        <f t="shared" si="216"/>
        <v>0.67060925213556699</v>
      </c>
      <c r="N424" s="76">
        <f t="shared" si="216"/>
        <v>0.16805564658569744</v>
      </c>
      <c r="O424" s="76">
        <f t="shared" si="182"/>
        <v>1.2133617683487357</v>
      </c>
      <c r="P424" s="76">
        <f t="shared" si="182"/>
        <v>0.91926438682376521</v>
      </c>
      <c r="Q424" s="76">
        <f t="shared" si="216"/>
        <v>0</v>
      </c>
      <c r="R424" s="76">
        <f t="shared" si="216"/>
        <v>0.10419450088313242</v>
      </c>
      <c r="S424" s="76">
        <f t="shared" si="216"/>
        <v>0.50416693975709237</v>
      </c>
      <c r="T424" s="76">
        <f t="shared" si="216"/>
        <v>1.0923617028070336E-2</v>
      </c>
      <c r="U424" s="76">
        <f t="shared" si="216"/>
        <v>0</v>
      </c>
      <c r="V424" s="76">
        <f t="shared" si="216"/>
        <v>0.16687925705959755</v>
      </c>
      <c r="W424" s="76">
        <f t="shared" si="212"/>
        <v>7.2263928031849903E-2</v>
      </c>
      <c r="X424" s="76">
        <f t="shared" si="216"/>
        <v>0</v>
      </c>
      <c r="Y424" s="76">
        <f t="shared" si="216"/>
        <v>0.10503477911606091</v>
      </c>
      <c r="Z424" s="76">
        <f t="shared" si="216"/>
        <v>0</v>
      </c>
      <c r="AA424" s="76">
        <f t="shared" si="216"/>
        <v>1.3444451726855797E-2</v>
      </c>
      <c r="AB424" s="76">
        <f t="shared" si="216"/>
        <v>0</v>
      </c>
      <c r="AC424" s="76">
        <f t="shared" si="216"/>
        <v>0</v>
      </c>
      <c r="AD424" s="76">
        <f t="shared" si="216"/>
        <v>0</v>
      </c>
      <c r="AE424" s="76">
        <f t="shared" si="216"/>
        <v>1.6805564658569746E-2</v>
      </c>
      <c r="AF424" s="76">
        <f t="shared" si="216"/>
        <v>0</v>
      </c>
      <c r="AG424" s="76">
        <f t="shared" si="213"/>
        <v>0</v>
      </c>
      <c r="AH424" s="76">
        <f t="shared" si="213"/>
        <v>0.40333355180567387</v>
      </c>
      <c r="AI424" s="76">
        <f t="shared" si="213"/>
        <v>1.848612112442672E-2</v>
      </c>
      <c r="AJ424" s="698">
        <f t="shared" si="208"/>
        <v>0</v>
      </c>
      <c r="AK424" s="76">
        <f t="shared" si="208"/>
        <v>0</v>
      </c>
      <c r="AL424" s="76">
        <f t="shared" si="208"/>
        <v>8.4027823292848719E-2</v>
      </c>
      <c r="AM424" s="76">
        <f t="shared" si="208"/>
        <v>9.5791718553847535E-3</v>
      </c>
      <c r="AN424" s="76">
        <f t="shared" si="208"/>
        <v>1.5629175132469864</v>
      </c>
      <c r="AO424" s="76">
        <f t="shared" si="208"/>
        <v>0</v>
      </c>
      <c r="AP424" s="76">
        <f t="shared" si="208"/>
        <v>0</v>
      </c>
      <c r="AQ424" s="698">
        <f t="shared" si="208"/>
        <v>0</v>
      </c>
      <c r="AR424" s="76">
        <f t="shared" si="208"/>
        <v>3.5795852722753554E-2</v>
      </c>
      <c r="AS424" s="76">
        <f t="shared" si="208"/>
        <v>0</v>
      </c>
      <c r="AT424" s="76">
        <f t="shared" si="208"/>
        <v>9.5791718553847549E-2</v>
      </c>
      <c r="AU424" s="76">
        <f t="shared" si="208"/>
        <v>0</v>
      </c>
      <c r="AV424" s="76">
        <f t="shared" si="208"/>
        <v>0</v>
      </c>
      <c r="AW424" s="76">
        <f t="shared" si="208"/>
        <v>0</v>
      </c>
      <c r="AX424" s="76">
        <f t="shared" si="208"/>
        <v>0</v>
      </c>
      <c r="AY424" s="76">
        <f t="shared" si="208"/>
        <v>0</v>
      </c>
      <c r="AZ424" s="76">
        <f t="shared" si="209"/>
        <v>0</v>
      </c>
      <c r="BA424" s="76">
        <f t="shared" si="209"/>
        <v>0</v>
      </c>
      <c r="BB424" s="76">
        <f t="shared" si="209"/>
        <v>4.2181967293010054E-2</v>
      </c>
    </row>
    <row r="425" spans="1:54">
      <c r="A425" s="102">
        <f t="shared" si="200"/>
        <v>43204</v>
      </c>
      <c r="B425" s="106">
        <f t="shared" si="180"/>
        <v>8.9102935764090194</v>
      </c>
      <c r="C425" s="76">
        <f t="shared" si="210"/>
        <v>0</v>
      </c>
      <c r="D425" s="76">
        <f t="shared" si="216"/>
        <v>0.35291685782996468</v>
      </c>
      <c r="E425" s="76">
        <f t="shared" si="216"/>
        <v>0.35291685782996468</v>
      </c>
      <c r="F425" s="76">
        <f t="shared" si="216"/>
        <v>0.35291685782996468</v>
      </c>
      <c r="G425" s="76">
        <f t="shared" si="216"/>
        <v>0.35291685782996468</v>
      </c>
      <c r="H425" s="76">
        <f t="shared" si="216"/>
        <v>0.10251394441727543</v>
      </c>
      <c r="I425" s="76">
        <f t="shared" si="216"/>
        <v>0</v>
      </c>
      <c r="J425" s="76">
        <f t="shared" si="216"/>
        <v>1.1763895260998822</v>
      </c>
      <c r="K425" s="76">
        <f t="shared" si="216"/>
        <v>2.6048625220783106E-3</v>
      </c>
      <c r="L425" s="76">
        <f t="shared" si="216"/>
        <v>0</v>
      </c>
      <c r="M425" s="76">
        <f t="shared" si="216"/>
        <v>0.67060925213556699</v>
      </c>
      <c r="N425" s="76">
        <f t="shared" si="216"/>
        <v>0.16805564658569744</v>
      </c>
      <c r="O425" s="76">
        <f t="shared" si="182"/>
        <v>1.2133617683487357</v>
      </c>
      <c r="P425" s="76">
        <f t="shared" si="182"/>
        <v>0.91926438682376521</v>
      </c>
      <c r="Q425" s="76">
        <f t="shared" si="216"/>
        <v>0</v>
      </c>
      <c r="R425" s="76">
        <f t="shared" si="216"/>
        <v>0.10419450088313242</v>
      </c>
      <c r="S425" s="76">
        <f t="shared" si="216"/>
        <v>0.50416693975709237</v>
      </c>
      <c r="T425" s="76">
        <f t="shared" si="216"/>
        <v>1.0923617028070336E-2</v>
      </c>
      <c r="U425" s="76">
        <f t="shared" si="216"/>
        <v>0</v>
      </c>
      <c r="V425" s="76">
        <f t="shared" si="216"/>
        <v>0.16687925705959755</v>
      </c>
      <c r="W425" s="76">
        <f t="shared" si="212"/>
        <v>7.2263928031849903E-2</v>
      </c>
      <c r="X425" s="76">
        <f t="shared" si="216"/>
        <v>0</v>
      </c>
      <c r="Y425" s="76">
        <f t="shared" si="216"/>
        <v>0.10503477911606091</v>
      </c>
      <c r="Z425" s="76">
        <f t="shared" si="216"/>
        <v>0</v>
      </c>
      <c r="AA425" s="76">
        <f t="shared" si="216"/>
        <v>1.3444451726855797E-2</v>
      </c>
      <c r="AB425" s="76">
        <f t="shared" si="216"/>
        <v>0</v>
      </c>
      <c r="AC425" s="76">
        <f t="shared" si="216"/>
        <v>0</v>
      </c>
      <c r="AD425" s="76">
        <f t="shared" si="216"/>
        <v>0</v>
      </c>
      <c r="AE425" s="76">
        <f t="shared" si="216"/>
        <v>1.6805564658569746E-2</v>
      </c>
      <c r="AF425" s="76">
        <f t="shared" si="216"/>
        <v>0</v>
      </c>
      <c r="AG425" s="76">
        <f t="shared" si="213"/>
        <v>0</v>
      </c>
      <c r="AH425" s="76">
        <f t="shared" si="213"/>
        <v>0.40333355180567387</v>
      </c>
      <c r="AI425" s="76">
        <f t="shared" si="213"/>
        <v>1.848612112442672E-2</v>
      </c>
      <c r="AJ425" s="698">
        <f t="shared" si="208"/>
        <v>0</v>
      </c>
      <c r="AK425" s="76">
        <f t="shared" si="208"/>
        <v>0</v>
      </c>
      <c r="AL425" s="76">
        <f t="shared" si="208"/>
        <v>8.4027823292848719E-2</v>
      </c>
      <c r="AM425" s="76">
        <f t="shared" si="208"/>
        <v>9.5791718553847535E-3</v>
      </c>
      <c r="AN425" s="76">
        <f t="shared" si="208"/>
        <v>1.5629175132469864</v>
      </c>
      <c r="AO425" s="76">
        <f t="shared" si="208"/>
        <v>0</v>
      </c>
      <c r="AP425" s="76">
        <f t="shared" si="208"/>
        <v>0</v>
      </c>
      <c r="AQ425" s="698">
        <f t="shared" si="208"/>
        <v>0</v>
      </c>
      <c r="AR425" s="76">
        <f t="shared" si="208"/>
        <v>3.5795852722753554E-2</v>
      </c>
      <c r="AS425" s="76">
        <f t="shared" si="208"/>
        <v>0</v>
      </c>
      <c r="AT425" s="76">
        <f t="shared" si="208"/>
        <v>9.5791718553847549E-2</v>
      </c>
      <c r="AU425" s="76">
        <f t="shared" si="208"/>
        <v>0</v>
      </c>
      <c r="AV425" s="76">
        <f t="shared" si="208"/>
        <v>0</v>
      </c>
      <c r="AW425" s="76">
        <f t="shared" si="208"/>
        <v>0</v>
      </c>
      <c r="AX425" s="76">
        <f t="shared" si="208"/>
        <v>0</v>
      </c>
      <c r="AY425" s="76">
        <f t="shared" si="208"/>
        <v>0</v>
      </c>
      <c r="AZ425" s="76">
        <f t="shared" si="209"/>
        <v>0</v>
      </c>
      <c r="BA425" s="76">
        <f t="shared" si="209"/>
        <v>0</v>
      </c>
      <c r="BB425" s="76">
        <f t="shared" si="209"/>
        <v>4.2181967293010054E-2</v>
      </c>
    </row>
    <row r="426" spans="1:54">
      <c r="A426" s="102">
        <f t="shared" si="200"/>
        <v>43205</v>
      </c>
      <c r="B426" s="106">
        <f t="shared" si="180"/>
        <v>8.9102935764090194</v>
      </c>
      <c r="C426" s="76">
        <f t="shared" si="210"/>
        <v>0</v>
      </c>
      <c r="D426" s="76">
        <f t="shared" si="216"/>
        <v>0.35291685782996468</v>
      </c>
      <c r="E426" s="76">
        <f t="shared" si="216"/>
        <v>0.35291685782996468</v>
      </c>
      <c r="F426" s="76">
        <f t="shared" si="216"/>
        <v>0.35291685782996468</v>
      </c>
      <c r="G426" s="76">
        <f t="shared" si="216"/>
        <v>0.35291685782996468</v>
      </c>
      <c r="H426" s="76">
        <f t="shared" si="216"/>
        <v>0.10251394441727543</v>
      </c>
      <c r="I426" s="76">
        <f t="shared" si="216"/>
        <v>0</v>
      </c>
      <c r="J426" s="76">
        <f t="shared" si="216"/>
        <v>1.1763895260998822</v>
      </c>
      <c r="K426" s="76">
        <f t="shared" si="216"/>
        <v>2.6048625220783106E-3</v>
      </c>
      <c r="L426" s="76">
        <f t="shared" si="216"/>
        <v>0</v>
      </c>
      <c r="M426" s="76">
        <f t="shared" si="216"/>
        <v>0.67060925213556699</v>
      </c>
      <c r="N426" s="76">
        <f t="shared" si="216"/>
        <v>0.16805564658569744</v>
      </c>
      <c r="O426" s="76">
        <f t="shared" si="182"/>
        <v>1.2133617683487357</v>
      </c>
      <c r="P426" s="76">
        <f t="shared" si="182"/>
        <v>0.91926438682376521</v>
      </c>
      <c r="Q426" s="76">
        <f t="shared" si="216"/>
        <v>0</v>
      </c>
      <c r="R426" s="76">
        <f t="shared" si="216"/>
        <v>0.10419450088313242</v>
      </c>
      <c r="S426" s="76">
        <f t="shared" si="216"/>
        <v>0.50416693975709237</v>
      </c>
      <c r="T426" s="76">
        <f t="shared" si="216"/>
        <v>1.0923617028070336E-2</v>
      </c>
      <c r="U426" s="76">
        <f t="shared" si="216"/>
        <v>0</v>
      </c>
      <c r="V426" s="76">
        <f t="shared" si="216"/>
        <v>0.16687925705959755</v>
      </c>
      <c r="W426" s="76">
        <f t="shared" si="212"/>
        <v>7.2263928031849903E-2</v>
      </c>
      <c r="X426" s="76">
        <f t="shared" si="216"/>
        <v>0</v>
      </c>
      <c r="Y426" s="76">
        <f t="shared" si="216"/>
        <v>0.10503477911606091</v>
      </c>
      <c r="Z426" s="76">
        <f t="shared" si="216"/>
        <v>0</v>
      </c>
      <c r="AA426" s="76">
        <f t="shared" si="216"/>
        <v>1.3444451726855797E-2</v>
      </c>
      <c r="AB426" s="76">
        <f t="shared" si="216"/>
        <v>0</v>
      </c>
      <c r="AC426" s="76">
        <f t="shared" si="216"/>
        <v>0</v>
      </c>
      <c r="AD426" s="76">
        <f t="shared" si="216"/>
        <v>0</v>
      </c>
      <c r="AE426" s="76">
        <f t="shared" si="216"/>
        <v>1.6805564658569746E-2</v>
      </c>
      <c r="AF426" s="76">
        <f t="shared" si="216"/>
        <v>0</v>
      </c>
      <c r="AG426" s="76">
        <f t="shared" si="213"/>
        <v>0</v>
      </c>
      <c r="AH426" s="76">
        <f t="shared" si="213"/>
        <v>0.40333355180567387</v>
      </c>
      <c r="AI426" s="76">
        <f t="shared" si="213"/>
        <v>1.848612112442672E-2</v>
      </c>
      <c r="AJ426" s="698">
        <f t="shared" si="208"/>
        <v>0</v>
      </c>
      <c r="AK426" s="76">
        <f t="shared" si="208"/>
        <v>0</v>
      </c>
      <c r="AL426" s="76">
        <f t="shared" si="208"/>
        <v>8.4027823292848719E-2</v>
      </c>
      <c r="AM426" s="76">
        <f t="shared" si="208"/>
        <v>9.5791718553847535E-3</v>
      </c>
      <c r="AN426" s="76">
        <f t="shared" si="208"/>
        <v>1.5629175132469864</v>
      </c>
      <c r="AO426" s="76">
        <f t="shared" si="208"/>
        <v>0</v>
      </c>
      <c r="AP426" s="76">
        <f t="shared" si="208"/>
        <v>0</v>
      </c>
      <c r="AQ426" s="698">
        <f t="shared" si="208"/>
        <v>0</v>
      </c>
      <c r="AR426" s="76">
        <f t="shared" si="208"/>
        <v>3.5795852722753554E-2</v>
      </c>
      <c r="AS426" s="76">
        <f t="shared" si="208"/>
        <v>0</v>
      </c>
      <c r="AT426" s="76">
        <f t="shared" si="208"/>
        <v>9.5791718553847549E-2</v>
      </c>
      <c r="AU426" s="76">
        <f t="shared" si="208"/>
        <v>0</v>
      </c>
      <c r="AV426" s="76">
        <f t="shared" si="208"/>
        <v>0</v>
      </c>
      <c r="AW426" s="76">
        <f t="shared" si="208"/>
        <v>0</v>
      </c>
      <c r="AX426" s="76">
        <f t="shared" si="208"/>
        <v>0</v>
      </c>
      <c r="AY426" s="76">
        <f t="shared" si="208"/>
        <v>0</v>
      </c>
      <c r="AZ426" s="76">
        <f t="shared" si="209"/>
        <v>0</v>
      </c>
      <c r="BA426" s="76">
        <f t="shared" si="209"/>
        <v>0</v>
      </c>
      <c r="BB426" s="76">
        <f t="shared" si="209"/>
        <v>4.2181967293010054E-2</v>
      </c>
    </row>
    <row r="427" spans="1:54">
      <c r="A427" s="102">
        <f t="shared" si="200"/>
        <v>43206</v>
      </c>
      <c r="B427" s="106">
        <f t="shared" si="180"/>
        <v>8.9102935764090194</v>
      </c>
      <c r="C427" s="76">
        <f t="shared" si="210"/>
        <v>0</v>
      </c>
      <c r="D427" s="76">
        <f t="shared" si="216"/>
        <v>0.35291685782996468</v>
      </c>
      <c r="E427" s="76">
        <f t="shared" si="216"/>
        <v>0.35291685782996468</v>
      </c>
      <c r="F427" s="76">
        <f t="shared" si="216"/>
        <v>0.35291685782996468</v>
      </c>
      <c r="G427" s="76">
        <f t="shared" si="216"/>
        <v>0.35291685782996468</v>
      </c>
      <c r="H427" s="76">
        <f t="shared" si="216"/>
        <v>0.10251394441727543</v>
      </c>
      <c r="I427" s="76">
        <f t="shared" si="216"/>
        <v>0</v>
      </c>
      <c r="J427" s="76">
        <f t="shared" si="216"/>
        <v>1.1763895260998822</v>
      </c>
      <c r="K427" s="76">
        <f t="shared" si="216"/>
        <v>2.6048625220783106E-3</v>
      </c>
      <c r="L427" s="76">
        <f t="shared" si="216"/>
        <v>0</v>
      </c>
      <c r="M427" s="76">
        <f t="shared" si="216"/>
        <v>0.67060925213556699</v>
      </c>
      <c r="N427" s="76">
        <f t="shared" si="216"/>
        <v>0.16805564658569744</v>
      </c>
      <c r="O427" s="76">
        <f t="shared" si="182"/>
        <v>1.2133617683487357</v>
      </c>
      <c r="P427" s="76">
        <f t="shared" si="182"/>
        <v>0.91926438682376521</v>
      </c>
      <c r="Q427" s="76">
        <f t="shared" si="216"/>
        <v>0</v>
      </c>
      <c r="R427" s="76">
        <f t="shared" si="216"/>
        <v>0.10419450088313242</v>
      </c>
      <c r="S427" s="76">
        <f t="shared" si="216"/>
        <v>0.50416693975709237</v>
      </c>
      <c r="T427" s="76">
        <f t="shared" si="216"/>
        <v>1.0923617028070336E-2</v>
      </c>
      <c r="U427" s="76">
        <f t="shared" si="216"/>
        <v>0</v>
      </c>
      <c r="V427" s="76">
        <f t="shared" si="216"/>
        <v>0.16687925705959755</v>
      </c>
      <c r="W427" s="76">
        <f t="shared" si="212"/>
        <v>7.2263928031849903E-2</v>
      </c>
      <c r="X427" s="76">
        <f t="shared" si="216"/>
        <v>0</v>
      </c>
      <c r="Y427" s="76">
        <f t="shared" si="216"/>
        <v>0.10503477911606091</v>
      </c>
      <c r="Z427" s="76">
        <f t="shared" si="216"/>
        <v>0</v>
      </c>
      <c r="AA427" s="76">
        <f t="shared" si="216"/>
        <v>1.3444451726855797E-2</v>
      </c>
      <c r="AB427" s="76">
        <f t="shared" si="216"/>
        <v>0</v>
      </c>
      <c r="AC427" s="76">
        <f t="shared" si="216"/>
        <v>0</v>
      </c>
      <c r="AD427" s="76">
        <f t="shared" si="216"/>
        <v>0</v>
      </c>
      <c r="AE427" s="76">
        <f t="shared" si="216"/>
        <v>1.6805564658569746E-2</v>
      </c>
      <c r="AF427" s="76">
        <f t="shared" si="216"/>
        <v>0</v>
      </c>
      <c r="AG427" s="76">
        <f t="shared" si="213"/>
        <v>0</v>
      </c>
      <c r="AH427" s="76">
        <f t="shared" si="213"/>
        <v>0.40333355180567387</v>
      </c>
      <c r="AI427" s="76">
        <f t="shared" si="213"/>
        <v>1.848612112442672E-2</v>
      </c>
      <c r="AJ427" s="698">
        <f t="shared" si="208"/>
        <v>0</v>
      </c>
      <c r="AK427" s="76">
        <f t="shared" si="208"/>
        <v>0</v>
      </c>
      <c r="AL427" s="76">
        <f t="shared" si="208"/>
        <v>8.4027823292848719E-2</v>
      </c>
      <c r="AM427" s="76">
        <f t="shared" si="208"/>
        <v>9.5791718553847535E-3</v>
      </c>
      <c r="AN427" s="76">
        <f t="shared" si="208"/>
        <v>1.5629175132469864</v>
      </c>
      <c r="AO427" s="76">
        <f t="shared" si="208"/>
        <v>0</v>
      </c>
      <c r="AP427" s="76">
        <f t="shared" si="208"/>
        <v>0</v>
      </c>
      <c r="AQ427" s="698">
        <f t="shared" si="208"/>
        <v>0</v>
      </c>
      <c r="AR427" s="76">
        <f t="shared" si="208"/>
        <v>3.5795852722753554E-2</v>
      </c>
      <c r="AS427" s="76">
        <f t="shared" si="208"/>
        <v>0</v>
      </c>
      <c r="AT427" s="76">
        <f t="shared" si="208"/>
        <v>9.5791718553847549E-2</v>
      </c>
      <c r="AU427" s="76">
        <f t="shared" si="208"/>
        <v>0</v>
      </c>
      <c r="AV427" s="76">
        <f t="shared" si="208"/>
        <v>0</v>
      </c>
      <c r="AW427" s="76">
        <f t="shared" si="208"/>
        <v>0</v>
      </c>
      <c r="AX427" s="76">
        <f t="shared" si="208"/>
        <v>0</v>
      </c>
      <c r="AY427" s="76">
        <f t="shared" ref="AW427:BB441" si="217">AY$36/1.98347/30</f>
        <v>0</v>
      </c>
      <c r="AZ427" s="76">
        <f t="shared" si="209"/>
        <v>0</v>
      </c>
      <c r="BA427" s="76">
        <f t="shared" si="209"/>
        <v>0</v>
      </c>
      <c r="BB427" s="76">
        <f t="shared" si="209"/>
        <v>4.2181967293010054E-2</v>
      </c>
    </row>
    <row r="428" spans="1:54">
      <c r="A428" s="102">
        <f t="shared" si="200"/>
        <v>43207</v>
      </c>
      <c r="B428" s="106">
        <f t="shared" si="180"/>
        <v>8.9102935764090194</v>
      </c>
      <c r="C428" s="76">
        <f t="shared" si="210"/>
        <v>0</v>
      </c>
      <c r="D428" s="76">
        <f t="shared" si="216"/>
        <v>0.35291685782996468</v>
      </c>
      <c r="E428" s="76">
        <f t="shared" si="216"/>
        <v>0.35291685782996468</v>
      </c>
      <c r="F428" s="76">
        <f t="shared" si="216"/>
        <v>0.35291685782996468</v>
      </c>
      <c r="G428" s="76">
        <f t="shared" si="216"/>
        <v>0.35291685782996468</v>
      </c>
      <c r="H428" s="76">
        <f t="shared" si="216"/>
        <v>0.10251394441727543</v>
      </c>
      <c r="I428" s="76">
        <f t="shared" si="216"/>
        <v>0</v>
      </c>
      <c r="J428" s="76">
        <f t="shared" si="216"/>
        <v>1.1763895260998822</v>
      </c>
      <c r="K428" s="76">
        <f t="shared" si="216"/>
        <v>2.6048625220783106E-3</v>
      </c>
      <c r="L428" s="76">
        <f t="shared" si="216"/>
        <v>0</v>
      </c>
      <c r="M428" s="76">
        <f t="shared" si="216"/>
        <v>0.67060925213556699</v>
      </c>
      <c r="N428" s="76">
        <f t="shared" si="216"/>
        <v>0.16805564658569744</v>
      </c>
      <c r="O428" s="76">
        <f t="shared" si="182"/>
        <v>1.2133617683487357</v>
      </c>
      <c r="P428" s="76">
        <f t="shared" si="182"/>
        <v>0.91926438682376521</v>
      </c>
      <c r="Q428" s="76">
        <f t="shared" si="216"/>
        <v>0</v>
      </c>
      <c r="R428" s="76">
        <f t="shared" si="216"/>
        <v>0.10419450088313242</v>
      </c>
      <c r="S428" s="76">
        <f t="shared" si="216"/>
        <v>0.50416693975709237</v>
      </c>
      <c r="T428" s="76">
        <f t="shared" si="216"/>
        <v>1.0923617028070336E-2</v>
      </c>
      <c r="U428" s="76">
        <f t="shared" si="216"/>
        <v>0</v>
      </c>
      <c r="V428" s="76">
        <f t="shared" si="216"/>
        <v>0.16687925705959755</v>
      </c>
      <c r="W428" s="76">
        <f t="shared" si="212"/>
        <v>7.2263928031849903E-2</v>
      </c>
      <c r="X428" s="76">
        <f t="shared" si="216"/>
        <v>0</v>
      </c>
      <c r="Y428" s="76">
        <f t="shared" si="216"/>
        <v>0.10503477911606091</v>
      </c>
      <c r="Z428" s="76">
        <f t="shared" si="216"/>
        <v>0</v>
      </c>
      <c r="AA428" s="76">
        <f t="shared" si="216"/>
        <v>1.3444451726855797E-2</v>
      </c>
      <c r="AB428" s="76">
        <f t="shared" si="216"/>
        <v>0</v>
      </c>
      <c r="AC428" s="76">
        <f t="shared" si="216"/>
        <v>0</v>
      </c>
      <c r="AD428" s="76">
        <f t="shared" si="216"/>
        <v>0</v>
      </c>
      <c r="AE428" s="76">
        <f t="shared" si="216"/>
        <v>1.6805564658569746E-2</v>
      </c>
      <c r="AF428" s="76">
        <f t="shared" si="216"/>
        <v>0</v>
      </c>
      <c r="AG428" s="76">
        <f t="shared" si="213"/>
        <v>0</v>
      </c>
      <c r="AH428" s="76">
        <f t="shared" si="213"/>
        <v>0.40333355180567387</v>
      </c>
      <c r="AI428" s="76">
        <f t="shared" si="213"/>
        <v>1.848612112442672E-2</v>
      </c>
      <c r="AJ428" s="698">
        <f t="shared" si="213"/>
        <v>0</v>
      </c>
      <c r="AK428" s="76">
        <f t="shared" si="213"/>
        <v>0</v>
      </c>
      <c r="AL428" s="76">
        <f t="shared" si="213"/>
        <v>8.4027823292848719E-2</v>
      </c>
      <c r="AM428" s="76">
        <f t="shared" si="213"/>
        <v>9.5791718553847535E-3</v>
      </c>
      <c r="AN428" s="76">
        <f t="shared" si="213"/>
        <v>1.5629175132469864</v>
      </c>
      <c r="AO428" s="76">
        <f t="shared" si="213"/>
        <v>0</v>
      </c>
      <c r="AP428" s="76">
        <f t="shared" si="213"/>
        <v>0</v>
      </c>
      <c r="AQ428" s="698">
        <f t="shared" si="213"/>
        <v>0</v>
      </c>
      <c r="AR428" s="76">
        <f t="shared" si="213"/>
        <v>3.5795852722753554E-2</v>
      </c>
      <c r="AS428" s="76">
        <f t="shared" si="213"/>
        <v>0</v>
      </c>
      <c r="AT428" s="76">
        <f t="shared" si="213"/>
        <v>9.5791718553847549E-2</v>
      </c>
      <c r="AU428" s="76">
        <f t="shared" si="213"/>
        <v>0</v>
      </c>
      <c r="AV428" s="76">
        <f t="shared" si="213"/>
        <v>0</v>
      </c>
      <c r="AW428" s="76">
        <f t="shared" si="217"/>
        <v>0</v>
      </c>
      <c r="AX428" s="76">
        <f t="shared" si="217"/>
        <v>0</v>
      </c>
      <c r="AY428" s="76">
        <f t="shared" si="217"/>
        <v>0</v>
      </c>
      <c r="AZ428" s="76">
        <f t="shared" si="217"/>
        <v>0</v>
      </c>
      <c r="BA428" s="76">
        <f t="shared" si="217"/>
        <v>0</v>
      </c>
      <c r="BB428" s="76">
        <f t="shared" si="217"/>
        <v>4.2181967293010054E-2</v>
      </c>
    </row>
    <row r="429" spans="1:54">
      <c r="A429" s="102">
        <f t="shared" si="200"/>
        <v>43208</v>
      </c>
      <c r="B429" s="106">
        <f t="shared" si="180"/>
        <v>8.9102935764090194</v>
      </c>
      <c r="C429" s="76">
        <f t="shared" si="210"/>
        <v>0</v>
      </c>
      <c r="D429" s="76">
        <f t="shared" si="216"/>
        <v>0.35291685782996468</v>
      </c>
      <c r="E429" s="76">
        <f t="shared" si="216"/>
        <v>0.35291685782996468</v>
      </c>
      <c r="F429" s="76">
        <f t="shared" si="216"/>
        <v>0.35291685782996468</v>
      </c>
      <c r="G429" s="76">
        <f t="shared" si="216"/>
        <v>0.35291685782996468</v>
      </c>
      <c r="H429" s="76">
        <f t="shared" si="216"/>
        <v>0.10251394441727543</v>
      </c>
      <c r="I429" s="76">
        <f t="shared" si="216"/>
        <v>0</v>
      </c>
      <c r="J429" s="76">
        <f t="shared" si="216"/>
        <v>1.1763895260998822</v>
      </c>
      <c r="K429" s="76">
        <f t="shared" si="216"/>
        <v>2.6048625220783106E-3</v>
      </c>
      <c r="L429" s="76">
        <f t="shared" si="216"/>
        <v>0</v>
      </c>
      <c r="M429" s="76">
        <f t="shared" si="216"/>
        <v>0.67060925213556699</v>
      </c>
      <c r="N429" s="76">
        <f t="shared" si="216"/>
        <v>0.16805564658569744</v>
      </c>
      <c r="O429" s="76">
        <f t="shared" si="182"/>
        <v>1.2133617683487357</v>
      </c>
      <c r="P429" s="76">
        <f t="shared" si="182"/>
        <v>0.91926438682376521</v>
      </c>
      <c r="Q429" s="76">
        <f t="shared" si="216"/>
        <v>0</v>
      </c>
      <c r="R429" s="76">
        <f t="shared" si="216"/>
        <v>0.10419450088313242</v>
      </c>
      <c r="S429" s="76">
        <f t="shared" si="216"/>
        <v>0.50416693975709237</v>
      </c>
      <c r="T429" s="76">
        <f t="shared" si="216"/>
        <v>1.0923617028070336E-2</v>
      </c>
      <c r="U429" s="76">
        <f t="shared" si="216"/>
        <v>0</v>
      </c>
      <c r="V429" s="76">
        <f t="shared" si="216"/>
        <v>0.16687925705959755</v>
      </c>
      <c r="W429" s="76">
        <f t="shared" si="212"/>
        <v>7.2263928031849903E-2</v>
      </c>
      <c r="X429" s="76">
        <f t="shared" si="216"/>
        <v>0</v>
      </c>
      <c r="Y429" s="76">
        <f t="shared" si="216"/>
        <v>0.10503477911606091</v>
      </c>
      <c r="Z429" s="76">
        <f t="shared" si="216"/>
        <v>0</v>
      </c>
      <c r="AA429" s="76">
        <f t="shared" si="216"/>
        <v>1.3444451726855797E-2</v>
      </c>
      <c r="AB429" s="76">
        <f t="shared" si="216"/>
        <v>0</v>
      </c>
      <c r="AC429" s="76">
        <f t="shared" si="216"/>
        <v>0</v>
      </c>
      <c r="AD429" s="76">
        <f t="shared" si="216"/>
        <v>0</v>
      </c>
      <c r="AE429" s="76">
        <f t="shared" si="216"/>
        <v>1.6805564658569746E-2</v>
      </c>
      <c r="AF429" s="76">
        <f t="shared" si="216"/>
        <v>0</v>
      </c>
      <c r="AG429" s="76">
        <f t="shared" ref="AG429:AV441" si="218">AG$36/1.98347/30</f>
        <v>0</v>
      </c>
      <c r="AH429" s="76">
        <f t="shared" si="218"/>
        <v>0.40333355180567387</v>
      </c>
      <c r="AI429" s="76">
        <f t="shared" si="218"/>
        <v>1.848612112442672E-2</v>
      </c>
      <c r="AJ429" s="698">
        <f t="shared" si="218"/>
        <v>0</v>
      </c>
      <c r="AK429" s="76">
        <f t="shared" si="218"/>
        <v>0</v>
      </c>
      <c r="AL429" s="76">
        <f t="shared" si="218"/>
        <v>8.4027823292848719E-2</v>
      </c>
      <c r="AM429" s="76">
        <f t="shared" si="218"/>
        <v>9.5791718553847535E-3</v>
      </c>
      <c r="AN429" s="76">
        <f t="shared" si="218"/>
        <v>1.5629175132469864</v>
      </c>
      <c r="AO429" s="76">
        <f t="shared" si="218"/>
        <v>0</v>
      </c>
      <c r="AP429" s="76">
        <f t="shared" si="218"/>
        <v>0</v>
      </c>
      <c r="AQ429" s="698">
        <f t="shared" si="218"/>
        <v>0</v>
      </c>
      <c r="AR429" s="76">
        <f t="shared" si="218"/>
        <v>3.5795852722753554E-2</v>
      </c>
      <c r="AS429" s="76">
        <f t="shared" si="218"/>
        <v>0</v>
      </c>
      <c r="AT429" s="76">
        <f t="shared" si="218"/>
        <v>9.5791718553847549E-2</v>
      </c>
      <c r="AU429" s="76">
        <f t="shared" si="218"/>
        <v>0</v>
      </c>
      <c r="AV429" s="76">
        <f t="shared" si="218"/>
        <v>0</v>
      </c>
      <c r="AW429" s="76">
        <f t="shared" si="217"/>
        <v>0</v>
      </c>
      <c r="AX429" s="76">
        <f t="shared" si="217"/>
        <v>0</v>
      </c>
      <c r="AY429" s="76">
        <f t="shared" si="217"/>
        <v>0</v>
      </c>
      <c r="AZ429" s="76">
        <f t="shared" si="217"/>
        <v>0</v>
      </c>
      <c r="BA429" s="76">
        <f t="shared" si="217"/>
        <v>0</v>
      </c>
      <c r="BB429" s="76">
        <f t="shared" si="217"/>
        <v>4.2181967293010054E-2</v>
      </c>
    </row>
    <row r="430" spans="1:54">
      <c r="A430" s="102">
        <f t="shared" si="200"/>
        <v>43209</v>
      </c>
      <c r="B430" s="106">
        <f t="shared" si="180"/>
        <v>8.9102935764090194</v>
      </c>
      <c r="C430" s="76">
        <f t="shared" si="210"/>
        <v>0</v>
      </c>
      <c r="D430" s="76">
        <f t="shared" si="216"/>
        <v>0.35291685782996468</v>
      </c>
      <c r="E430" s="76">
        <f t="shared" si="216"/>
        <v>0.35291685782996468</v>
      </c>
      <c r="F430" s="76">
        <f t="shared" si="216"/>
        <v>0.35291685782996468</v>
      </c>
      <c r="G430" s="76">
        <f t="shared" si="216"/>
        <v>0.35291685782996468</v>
      </c>
      <c r="H430" s="76">
        <f t="shared" si="216"/>
        <v>0.10251394441727543</v>
      </c>
      <c r="I430" s="76">
        <f t="shared" si="216"/>
        <v>0</v>
      </c>
      <c r="J430" s="76">
        <f t="shared" si="216"/>
        <v>1.1763895260998822</v>
      </c>
      <c r="K430" s="76">
        <f t="shared" si="216"/>
        <v>2.6048625220783106E-3</v>
      </c>
      <c r="L430" s="76">
        <f t="shared" si="216"/>
        <v>0</v>
      </c>
      <c r="M430" s="76">
        <f t="shared" si="216"/>
        <v>0.67060925213556699</v>
      </c>
      <c r="N430" s="76">
        <f t="shared" si="216"/>
        <v>0.16805564658569744</v>
      </c>
      <c r="O430" s="76">
        <f t="shared" si="182"/>
        <v>1.2133617683487357</v>
      </c>
      <c r="P430" s="76">
        <f t="shared" si="182"/>
        <v>0.91926438682376521</v>
      </c>
      <c r="Q430" s="76">
        <f t="shared" si="216"/>
        <v>0</v>
      </c>
      <c r="R430" s="76">
        <f t="shared" si="216"/>
        <v>0.10419450088313242</v>
      </c>
      <c r="S430" s="76">
        <f t="shared" si="216"/>
        <v>0.50416693975709237</v>
      </c>
      <c r="T430" s="76">
        <f t="shared" si="216"/>
        <v>1.0923617028070336E-2</v>
      </c>
      <c r="U430" s="76">
        <f t="shared" si="216"/>
        <v>0</v>
      </c>
      <c r="V430" s="76">
        <f t="shared" si="216"/>
        <v>0.16687925705959755</v>
      </c>
      <c r="W430" s="76">
        <f t="shared" si="212"/>
        <v>7.2263928031849903E-2</v>
      </c>
      <c r="X430" s="76">
        <f t="shared" si="216"/>
        <v>0</v>
      </c>
      <c r="Y430" s="76">
        <f t="shared" si="216"/>
        <v>0.10503477911606091</v>
      </c>
      <c r="Z430" s="76">
        <f t="shared" si="216"/>
        <v>0</v>
      </c>
      <c r="AA430" s="76">
        <f t="shared" si="216"/>
        <v>1.3444451726855797E-2</v>
      </c>
      <c r="AB430" s="76">
        <f t="shared" si="216"/>
        <v>0</v>
      </c>
      <c r="AC430" s="76">
        <f t="shared" si="216"/>
        <v>0</v>
      </c>
      <c r="AD430" s="76">
        <f t="shared" si="216"/>
        <v>0</v>
      </c>
      <c r="AE430" s="76">
        <f t="shared" si="216"/>
        <v>1.6805564658569746E-2</v>
      </c>
      <c r="AF430" s="76">
        <f t="shared" si="216"/>
        <v>0</v>
      </c>
      <c r="AG430" s="76">
        <f t="shared" si="218"/>
        <v>0</v>
      </c>
      <c r="AH430" s="76">
        <f t="shared" si="218"/>
        <v>0.40333355180567387</v>
      </c>
      <c r="AI430" s="76">
        <f t="shared" si="218"/>
        <v>1.848612112442672E-2</v>
      </c>
      <c r="AJ430" s="698">
        <f t="shared" si="218"/>
        <v>0</v>
      </c>
      <c r="AK430" s="76">
        <f t="shared" si="218"/>
        <v>0</v>
      </c>
      <c r="AL430" s="76">
        <f t="shared" si="218"/>
        <v>8.4027823292848719E-2</v>
      </c>
      <c r="AM430" s="76">
        <f t="shared" si="218"/>
        <v>9.5791718553847535E-3</v>
      </c>
      <c r="AN430" s="76">
        <f t="shared" si="218"/>
        <v>1.5629175132469864</v>
      </c>
      <c r="AO430" s="76">
        <f t="shared" si="218"/>
        <v>0</v>
      </c>
      <c r="AP430" s="76">
        <f t="shared" si="218"/>
        <v>0</v>
      </c>
      <c r="AQ430" s="698">
        <f t="shared" si="218"/>
        <v>0</v>
      </c>
      <c r="AR430" s="76">
        <f t="shared" si="218"/>
        <v>3.5795852722753554E-2</v>
      </c>
      <c r="AS430" s="76">
        <f t="shared" si="218"/>
        <v>0</v>
      </c>
      <c r="AT430" s="76">
        <f t="shared" si="218"/>
        <v>9.5791718553847549E-2</v>
      </c>
      <c r="AU430" s="76">
        <f t="shared" si="218"/>
        <v>0</v>
      </c>
      <c r="AV430" s="76">
        <f t="shared" si="218"/>
        <v>0</v>
      </c>
      <c r="AW430" s="76">
        <f t="shared" si="217"/>
        <v>0</v>
      </c>
      <c r="AX430" s="76">
        <f t="shared" si="217"/>
        <v>0</v>
      </c>
      <c r="AY430" s="76">
        <f t="shared" si="217"/>
        <v>0</v>
      </c>
      <c r="AZ430" s="76">
        <f t="shared" si="217"/>
        <v>0</v>
      </c>
      <c r="BA430" s="76">
        <f t="shared" si="217"/>
        <v>0</v>
      </c>
      <c r="BB430" s="76">
        <f t="shared" si="217"/>
        <v>4.2181967293010054E-2</v>
      </c>
    </row>
    <row r="431" spans="1:54">
      <c r="A431" s="102">
        <f t="shared" si="200"/>
        <v>43210</v>
      </c>
      <c r="B431" s="106">
        <f t="shared" si="180"/>
        <v>8.9102935764090194</v>
      </c>
      <c r="C431" s="76">
        <f t="shared" si="210"/>
        <v>0</v>
      </c>
      <c r="D431" s="76">
        <f t="shared" si="216"/>
        <v>0.35291685782996468</v>
      </c>
      <c r="E431" s="76">
        <f t="shared" si="216"/>
        <v>0.35291685782996468</v>
      </c>
      <c r="F431" s="76">
        <f t="shared" si="216"/>
        <v>0.35291685782996468</v>
      </c>
      <c r="G431" s="76">
        <f t="shared" si="216"/>
        <v>0.35291685782996468</v>
      </c>
      <c r="H431" s="76">
        <f t="shared" si="216"/>
        <v>0.10251394441727543</v>
      </c>
      <c r="I431" s="76">
        <f t="shared" si="216"/>
        <v>0</v>
      </c>
      <c r="J431" s="76">
        <f t="shared" si="216"/>
        <v>1.1763895260998822</v>
      </c>
      <c r="K431" s="76">
        <f t="shared" si="216"/>
        <v>2.6048625220783106E-3</v>
      </c>
      <c r="L431" s="76">
        <f t="shared" si="216"/>
        <v>0</v>
      </c>
      <c r="M431" s="76">
        <f t="shared" si="216"/>
        <v>0.67060925213556699</v>
      </c>
      <c r="N431" s="76">
        <f t="shared" si="216"/>
        <v>0.16805564658569744</v>
      </c>
      <c r="O431" s="76">
        <f t="shared" si="182"/>
        <v>1.2133617683487357</v>
      </c>
      <c r="P431" s="76">
        <f t="shared" si="182"/>
        <v>0.91926438682376521</v>
      </c>
      <c r="Q431" s="76">
        <f t="shared" si="216"/>
        <v>0</v>
      </c>
      <c r="R431" s="76">
        <f t="shared" si="216"/>
        <v>0.10419450088313242</v>
      </c>
      <c r="S431" s="76">
        <f t="shared" si="216"/>
        <v>0.50416693975709237</v>
      </c>
      <c r="T431" s="76">
        <f t="shared" si="216"/>
        <v>1.0923617028070336E-2</v>
      </c>
      <c r="U431" s="76">
        <f t="shared" si="216"/>
        <v>0</v>
      </c>
      <c r="V431" s="76">
        <f t="shared" si="216"/>
        <v>0.16687925705959755</v>
      </c>
      <c r="W431" s="76">
        <f t="shared" si="212"/>
        <v>7.2263928031849903E-2</v>
      </c>
      <c r="X431" s="76">
        <f t="shared" si="216"/>
        <v>0</v>
      </c>
      <c r="Y431" s="76">
        <f t="shared" si="216"/>
        <v>0.10503477911606091</v>
      </c>
      <c r="Z431" s="76">
        <f t="shared" si="216"/>
        <v>0</v>
      </c>
      <c r="AA431" s="76">
        <f t="shared" si="216"/>
        <v>1.3444451726855797E-2</v>
      </c>
      <c r="AB431" s="76">
        <f t="shared" si="216"/>
        <v>0</v>
      </c>
      <c r="AC431" s="76">
        <f t="shared" si="216"/>
        <v>0</v>
      </c>
      <c r="AD431" s="76">
        <f t="shared" si="216"/>
        <v>0</v>
      </c>
      <c r="AE431" s="76">
        <f t="shared" si="216"/>
        <v>1.6805564658569746E-2</v>
      </c>
      <c r="AF431" s="76">
        <f t="shared" si="216"/>
        <v>0</v>
      </c>
      <c r="AG431" s="76">
        <f t="shared" si="218"/>
        <v>0</v>
      </c>
      <c r="AH431" s="76">
        <f t="shared" si="218"/>
        <v>0.40333355180567387</v>
      </c>
      <c r="AI431" s="76">
        <f t="shared" si="218"/>
        <v>1.848612112442672E-2</v>
      </c>
      <c r="AJ431" s="698">
        <f t="shared" si="218"/>
        <v>0</v>
      </c>
      <c r="AK431" s="76">
        <f t="shared" si="218"/>
        <v>0</v>
      </c>
      <c r="AL431" s="76">
        <f t="shared" si="218"/>
        <v>8.4027823292848719E-2</v>
      </c>
      <c r="AM431" s="76">
        <f t="shared" si="218"/>
        <v>9.5791718553847535E-3</v>
      </c>
      <c r="AN431" s="76">
        <f t="shared" si="218"/>
        <v>1.5629175132469864</v>
      </c>
      <c r="AO431" s="76">
        <f t="shared" si="218"/>
        <v>0</v>
      </c>
      <c r="AP431" s="76">
        <f t="shared" si="218"/>
        <v>0</v>
      </c>
      <c r="AQ431" s="698">
        <f t="shared" si="218"/>
        <v>0</v>
      </c>
      <c r="AR431" s="76">
        <f t="shared" si="218"/>
        <v>3.5795852722753554E-2</v>
      </c>
      <c r="AS431" s="76">
        <f t="shared" si="218"/>
        <v>0</v>
      </c>
      <c r="AT431" s="76">
        <f t="shared" si="218"/>
        <v>9.5791718553847549E-2</v>
      </c>
      <c r="AU431" s="76">
        <f t="shared" si="218"/>
        <v>0</v>
      </c>
      <c r="AV431" s="76">
        <f t="shared" si="218"/>
        <v>0</v>
      </c>
      <c r="AW431" s="76">
        <f t="shared" si="217"/>
        <v>0</v>
      </c>
      <c r="AX431" s="76">
        <f t="shared" si="217"/>
        <v>0</v>
      </c>
      <c r="AY431" s="76">
        <f t="shared" si="217"/>
        <v>0</v>
      </c>
      <c r="AZ431" s="76">
        <f t="shared" si="217"/>
        <v>0</v>
      </c>
      <c r="BA431" s="76">
        <f t="shared" si="217"/>
        <v>0</v>
      </c>
      <c r="BB431" s="76">
        <f t="shared" si="217"/>
        <v>4.2181967293010054E-2</v>
      </c>
    </row>
    <row r="432" spans="1:54">
      <c r="A432" s="102">
        <f t="shared" si="200"/>
        <v>43211</v>
      </c>
      <c r="B432" s="106">
        <f t="shared" ref="B432:B495" si="219">SUM(C432:BB432)</f>
        <v>8.9102935764090194</v>
      </c>
      <c r="C432" s="76">
        <f t="shared" si="210"/>
        <v>0</v>
      </c>
      <c r="D432" s="76">
        <f t="shared" si="216"/>
        <v>0.35291685782996468</v>
      </c>
      <c r="E432" s="76">
        <f t="shared" si="216"/>
        <v>0.35291685782996468</v>
      </c>
      <c r="F432" s="76">
        <f t="shared" si="216"/>
        <v>0.35291685782996468</v>
      </c>
      <c r="G432" s="76">
        <f t="shared" si="216"/>
        <v>0.35291685782996468</v>
      </c>
      <c r="H432" s="76">
        <f t="shared" si="216"/>
        <v>0.10251394441727543</v>
      </c>
      <c r="I432" s="76">
        <f t="shared" si="216"/>
        <v>0</v>
      </c>
      <c r="J432" s="76">
        <f t="shared" si="216"/>
        <v>1.1763895260998822</v>
      </c>
      <c r="K432" s="76">
        <f t="shared" si="216"/>
        <v>2.6048625220783106E-3</v>
      </c>
      <c r="L432" s="76">
        <f t="shared" si="216"/>
        <v>0</v>
      </c>
      <c r="M432" s="76">
        <f t="shared" si="216"/>
        <v>0.67060925213556699</v>
      </c>
      <c r="N432" s="76">
        <f t="shared" si="216"/>
        <v>0.16805564658569744</v>
      </c>
      <c r="O432" s="76">
        <f t="shared" si="182"/>
        <v>1.2133617683487357</v>
      </c>
      <c r="P432" s="76">
        <f t="shared" si="182"/>
        <v>0.91926438682376521</v>
      </c>
      <c r="Q432" s="76">
        <f t="shared" si="216"/>
        <v>0</v>
      </c>
      <c r="R432" s="76">
        <f t="shared" si="216"/>
        <v>0.10419450088313242</v>
      </c>
      <c r="S432" s="76">
        <f t="shared" si="216"/>
        <v>0.50416693975709237</v>
      </c>
      <c r="T432" s="76">
        <f t="shared" si="216"/>
        <v>1.0923617028070336E-2</v>
      </c>
      <c r="U432" s="76">
        <f t="shared" si="216"/>
        <v>0</v>
      </c>
      <c r="V432" s="76">
        <f t="shared" si="216"/>
        <v>0.16687925705959755</v>
      </c>
      <c r="W432" s="76">
        <f t="shared" si="212"/>
        <v>7.2263928031849903E-2</v>
      </c>
      <c r="X432" s="76">
        <f t="shared" si="216"/>
        <v>0</v>
      </c>
      <c r="Y432" s="76">
        <f t="shared" si="216"/>
        <v>0.10503477911606091</v>
      </c>
      <c r="Z432" s="76">
        <f t="shared" si="216"/>
        <v>0</v>
      </c>
      <c r="AA432" s="76">
        <f t="shared" si="216"/>
        <v>1.3444451726855797E-2</v>
      </c>
      <c r="AB432" s="76">
        <f t="shared" ref="AB432" si="220">AB$36/1.98347/30</f>
        <v>0</v>
      </c>
      <c r="AC432" s="76">
        <f t="shared" si="216"/>
        <v>0</v>
      </c>
      <c r="AD432" s="76">
        <f t="shared" si="216"/>
        <v>0</v>
      </c>
      <c r="AE432" s="76">
        <f t="shared" si="216"/>
        <v>1.6805564658569746E-2</v>
      </c>
      <c r="AF432" s="76">
        <f t="shared" si="216"/>
        <v>0</v>
      </c>
      <c r="AG432" s="76">
        <f t="shared" si="218"/>
        <v>0</v>
      </c>
      <c r="AH432" s="76">
        <f t="shared" si="218"/>
        <v>0.40333355180567387</v>
      </c>
      <c r="AI432" s="76">
        <f t="shared" si="218"/>
        <v>1.848612112442672E-2</v>
      </c>
      <c r="AJ432" s="698">
        <f t="shared" si="218"/>
        <v>0</v>
      </c>
      <c r="AK432" s="76">
        <f t="shared" si="218"/>
        <v>0</v>
      </c>
      <c r="AL432" s="76">
        <f t="shared" si="218"/>
        <v>8.4027823292848719E-2</v>
      </c>
      <c r="AM432" s="76">
        <f t="shared" si="218"/>
        <v>9.5791718553847535E-3</v>
      </c>
      <c r="AN432" s="76">
        <f t="shared" si="218"/>
        <v>1.5629175132469864</v>
      </c>
      <c r="AO432" s="76">
        <f t="shared" si="218"/>
        <v>0</v>
      </c>
      <c r="AP432" s="76">
        <f t="shared" si="218"/>
        <v>0</v>
      </c>
      <c r="AQ432" s="698">
        <f t="shared" si="218"/>
        <v>0</v>
      </c>
      <c r="AR432" s="76">
        <f t="shared" si="218"/>
        <v>3.5795852722753554E-2</v>
      </c>
      <c r="AS432" s="76">
        <f t="shared" si="218"/>
        <v>0</v>
      </c>
      <c r="AT432" s="76">
        <f t="shared" si="218"/>
        <v>9.5791718553847549E-2</v>
      </c>
      <c r="AU432" s="76">
        <f t="shared" si="218"/>
        <v>0</v>
      </c>
      <c r="AV432" s="76">
        <f t="shared" si="218"/>
        <v>0</v>
      </c>
      <c r="AW432" s="76">
        <f t="shared" si="217"/>
        <v>0</v>
      </c>
      <c r="AX432" s="76">
        <f t="shared" si="217"/>
        <v>0</v>
      </c>
      <c r="AY432" s="76">
        <f t="shared" si="217"/>
        <v>0</v>
      </c>
      <c r="AZ432" s="76">
        <f t="shared" si="217"/>
        <v>0</v>
      </c>
      <c r="BA432" s="76">
        <f t="shared" si="217"/>
        <v>0</v>
      </c>
      <c r="BB432" s="76">
        <f t="shared" si="217"/>
        <v>4.2181967293010054E-2</v>
      </c>
    </row>
    <row r="433" spans="1:54">
      <c r="A433" s="102">
        <f t="shared" si="200"/>
        <v>43212</v>
      </c>
      <c r="B433" s="106">
        <f t="shared" si="219"/>
        <v>8.9102935764090194</v>
      </c>
      <c r="C433" s="76">
        <f t="shared" si="210"/>
        <v>0</v>
      </c>
      <c r="D433" s="76">
        <f t="shared" si="216"/>
        <v>0.35291685782996468</v>
      </c>
      <c r="E433" s="76">
        <f t="shared" si="216"/>
        <v>0.35291685782996468</v>
      </c>
      <c r="F433" s="76">
        <f t="shared" si="216"/>
        <v>0.35291685782996468</v>
      </c>
      <c r="G433" s="76">
        <f t="shared" si="216"/>
        <v>0.35291685782996468</v>
      </c>
      <c r="H433" s="76">
        <f t="shared" si="216"/>
        <v>0.10251394441727543</v>
      </c>
      <c r="I433" s="76">
        <f t="shared" ref="D433:AG441" si="221">I$36/1.98347/30</f>
        <v>0</v>
      </c>
      <c r="J433" s="76">
        <f t="shared" si="221"/>
        <v>1.1763895260998822</v>
      </c>
      <c r="K433" s="76">
        <f t="shared" si="221"/>
        <v>2.6048625220783106E-3</v>
      </c>
      <c r="L433" s="76">
        <f t="shared" si="221"/>
        <v>0</v>
      </c>
      <c r="M433" s="76">
        <f t="shared" si="221"/>
        <v>0.67060925213556699</v>
      </c>
      <c r="N433" s="76">
        <f t="shared" si="221"/>
        <v>0.16805564658569744</v>
      </c>
      <c r="O433" s="76">
        <f t="shared" si="182"/>
        <v>1.2133617683487357</v>
      </c>
      <c r="P433" s="76">
        <f t="shared" si="182"/>
        <v>0.91926438682376521</v>
      </c>
      <c r="Q433" s="76">
        <f t="shared" si="221"/>
        <v>0</v>
      </c>
      <c r="R433" s="76">
        <f t="shared" si="221"/>
        <v>0.10419450088313242</v>
      </c>
      <c r="S433" s="76">
        <f t="shared" si="221"/>
        <v>0.50416693975709237</v>
      </c>
      <c r="T433" s="76">
        <f t="shared" si="221"/>
        <v>1.0923617028070336E-2</v>
      </c>
      <c r="U433" s="76">
        <f t="shared" si="221"/>
        <v>0</v>
      </c>
      <c r="V433" s="76">
        <f t="shared" si="221"/>
        <v>0.16687925705959755</v>
      </c>
      <c r="W433" s="76">
        <f t="shared" si="212"/>
        <v>7.2263928031849903E-2</v>
      </c>
      <c r="X433" s="76">
        <f t="shared" si="221"/>
        <v>0</v>
      </c>
      <c r="Y433" s="76">
        <f t="shared" si="221"/>
        <v>0.10503477911606091</v>
      </c>
      <c r="Z433" s="76">
        <f t="shared" si="221"/>
        <v>0</v>
      </c>
      <c r="AA433" s="76">
        <f t="shared" si="221"/>
        <v>1.3444451726855797E-2</v>
      </c>
      <c r="AB433" s="76">
        <f t="shared" si="221"/>
        <v>0</v>
      </c>
      <c r="AC433" s="76">
        <f t="shared" si="221"/>
        <v>0</v>
      </c>
      <c r="AD433" s="76">
        <f t="shared" si="221"/>
        <v>0</v>
      </c>
      <c r="AE433" s="76">
        <f t="shared" si="221"/>
        <v>1.6805564658569746E-2</v>
      </c>
      <c r="AF433" s="76">
        <f t="shared" si="221"/>
        <v>0</v>
      </c>
      <c r="AG433" s="76">
        <f t="shared" si="221"/>
        <v>0</v>
      </c>
      <c r="AH433" s="76">
        <f t="shared" si="218"/>
        <v>0.40333355180567387</v>
      </c>
      <c r="AI433" s="76">
        <f t="shared" si="218"/>
        <v>1.848612112442672E-2</v>
      </c>
      <c r="AJ433" s="698">
        <f t="shared" si="218"/>
        <v>0</v>
      </c>
      <c r="AK433" s="76">
        <f t="shared" si="218"/>
        <v>0</v>
      </c>
      <c r="AL433" s="76">
        <f t="shared" si="218"/>
        <v>8.4027823292848719E-2</v>
      </c>
      <c r="AM433" s="76">
        <f t="shared" si="218"/>
        <v>9.5791718553847535E-3</v>
      </c>
      <c r="AN433" s="76">
        <f t="shared" si="218"/>
        <v>1.5629175132469864</v>
      </c>
      <c r="AO433" s="76">
        <f t="shared" si="218"/>
        <v>0</v>
      </c>
      <c r="AP433" s="76">
        <f t="shared" si="218"/>
        <v>0</v>
      </c>
      <c r="AQ433" s="698">
        <f t="shared" si="218"/>
        <v>0</v>
      </c>
      <c r="AR433" s="76">
        <f t="shared" si="218"/>
        <v>3.5795852722753554E-2</v>
      </c>
      <c r="AS433" s="76">
        <f t="shared" si="218"/>
        <v>0</v>
      </c>
      <c r="AT433" s="76">
        <f t="shared" si="218"/>
        <v>9.5791718553847549E-2</v>
      </c>
      <c r="AU433" s="76">
        <f t="shared" si="218"/>
        <v>0</v>
      </c>
      <c r="AV433" s="76">
        <f t="shared" si="218"/>
        <v>0</v>
      </c>
      <c r="AW433" s="76">
        <f t="shared" si="217"/>
        <v>0</v>
      </c>
      <c r="AX433" s="76">
        <f t="shared" si="217"/>
        <v>0</v>
      </c>
      <c r="AY433" s="76">
        <f t="shared" si="217"/>
        <v>0</v>
      </c>
      <c r="AZ433" s="76">
        <f t="shared" si="217"/>
        <v>0</v>
      </c>
      <c r="BA433" s="76">
        <f t="shared" si="217"/>
        <v>0</v>
      </c>
      <c r="BB433" s="76">
        <f t="shared" si="217"/>
        <v>4.2181967293010054E-2</v>
      </c>
    </row>
    <row r="434" spans="1:54">
      <c r="A434" s="102">
        <f t="shared" si="200"/>
        <v>43213</v>
      </c>
      <c r="B434" s="106">
        <f t="shared" si="219"/>
        <v>8.9102935764090194</v>
      </c>
      <c r="C434" s="76">
        <f t="shared" si="210"/>
        <v>0</v>
      </c>
      <c r="D434" s="76">
        <f t="shared" si="221"/>
        <v>0.35291685782996468</v>
      </c>
      <c r="E434" s="76">
        <f t="shared" si="221"/>
        <v>0.35291685782996468</v>
      </c>
      <c r="F434" s="76">
        <f t="shared" si="221"/>
        <v>0.35291685782996468</v>
      </c>
      <c r="G434" s="76">
        <f t="shared" si="221"/>
        <v>0.35291685782996468</v>
      </c>
      <c r="H434" s="76">
        <f t="shared" si="221"/>
        <v>0.10251394441727543</v>
      </c>
      <c r="I434" s="76">
        <f t="shared" si="221"/>
        <v>0</v>
      </c>
      <c r="J434" s="76">
        <f t="shared" si="221"/>
        <v>1.1763895260998822</v>
      </c>
      <c r="K434" s="76">
        <f t="shared" si="221"/>
        <v>2.6048625220783106E-3</v>
      </c>
      <c r="L434" s="76">
        <f t="shared" si="221"/>
        <v>0</v>
      </c>
      <c r="M434" s="76">
        <f t="shared" si="221"/>
        <v>0.67060925213556699</v>
      </c>
      <c r="N434" s="76">
        <f t="shared" si="221"/>
        <v>0.16805564658569744</v>
      </c>
      <c r="O434" s="76">
        <f t="shared" si="182"/>
        <v>1.2133617683487357</v>
      </c>
      <c r="P434" s="76">
        <f t="shared" si="182"/>
        <v>0.91926438682376521</v>
      </c>
      <c r="Q434" s="76">
        <f t="shared" si="221"/>
        <v>0</v>
      </c>
      <c r="R434" s="76">
        <f t="shared" si="221"/>
        <v>0.10419450088313242</v>
      </c>
      <c r="S434" s="76">
        <f t="shared" si="221"/>
        <v>0.50416693975709237</v>
      </c>
      <c r="T434" s="76">
        <f t="shared" si="221"/>
        <v>1.0923617028070336E-2</v>
      </c>
      <c r="U434" s="76">
        <f t="shared" si="221"/>
        <v>0</v>
      </c>
      <c r="V434" s="76">
        <f t="shared" si="221"/>
        <v>0.16687925705959755</v>
      </c>
      <c r="W434" s="76">
        <f t="shared" si="212"/>
        <v>7.2263928031849903E-2</v>
      </c>
      <c r="X434" s="76">
        <f t="shared" si="221"/>
        <v>0</v>
      </c>
      <c r="Y434" s="76">
        <f t="shared" si="221"/>
        <v>0.10503477911606091</v>
      </c>
      <c r="Z434" s="76">
        <f t="shared" si="221"/>
        <v>0</v>
      </c>
      <c r="AA434" s="76">
        <f t="shared" si="221"/>
        <v>1.3444451726855797E-2</v>
      </c>
      <c r="AB434" s="76">
        <f t="shared" si="221"/>
        <v>0</v>
      </c>
      <c r="AC434" s="76">
        <f t="shared" si="221"/>
        <v>0</v>
      </c>
      <c r="AD434" s="76">
        <f t="shared" si="221"/>
        <v>0</v>
      </c>
      <c r="AE434" s="76">
        <f t="shared" si="221"/>
        <v>1.6805564658569746E-2</v>
      </c>
      <c r="AF434" s="76">
        <f t="shared" si="221"/>
        <v>0</v>
      </c>
      <c r="AG434" s="76">
        <f t="shared" si="218"/>
        <v>0</v>
      </c>
      <c r="AH434" s="76">
        <f t="shared" si="218"/>
        <v>0.40333355180567387</v>
      </c>
      <c r="AI434" s="76">
        <f t="shared" si="218"/>
        <v>1.848612112442672E-2</v>
      </c>
      <c r="AJ434" s="698">
        <f t="shared" si="218"/>
        <v>0</v>
      </c>
      <c r="AK434" s="76">
        <f t="shared" si="218"/>
        <v>0</v>
      </c>
      <c r="AL434" s="76">
        <f t="shared" si="218"/>
        <v>8.4027823292848719E-2</v>
      </c>
      <c r="AM434" s="76">
        <f t="shared" si="218"/>
        <v>9.5791718553847535E-3</v>
      </c>
      <c r="AN434" s="76">
        <f t="shared" si="218"/>
        <v>1.5629175132469864</v>
      </c>
      <c r="AO434" s="76">
        <f t="shared" si="218"/>
        <v>0</v>
      </c>
      <c r="AP434" s="76">
        <f t="shared" si="218"/>
        <v>0</v>
      </c>
      <c r="AQ434" s="698">
        <f t="shared" si="218"/>
        <v>0</v>
      </c>
      <c r="AR434" s="76">
        <f t="shared" si="218"/>
        <v>3.5795852722753554E-2</v>
      </c>
      <c r="AS434" s="76">
        <f t="shared" si="218"/>
        <v>0</v>
      </c>
      <c r="AT434" s="76">
        <f t="shared" si="218"/>
        <v>9.5791718553847549E-2</v>
      </c>
      <c r="AU434" s="76">
        <f t="shared" si="218"/>
        <v>0</v>
      </c>
      <c r="AV434" s="76">
        <f t="shared" si="218"/>
        <v>0</v>
      </c>
      <c r="AW434" s="76">
        <f t="shared" si="217"/>
        <v>0</v>
      </c>
      <c r="AX434" s="76">
        <f t="shared" si="217"/>
        <v>0</v>
      </c>
      <c r="AY434" s="76">
        <f t="shared" si="217"/>
        <v>0</v>
      </c>
      <c r="AZ434" s="76">
        <f t="shared" si="217"/>
        <v>0</v>
      </c>
      <c r="BA434" s="76">
        <f t="shared" si="217"/>
        <v>0</v>
      </c>
      <c r="BB434" s="76">
        <f t="shared" si="217"/>
        <v>4.2181967293010054E-2</v>
      </c>
    </row>
    <row r="435" spans="1:54">
      <c r="A435" s="102">
        <f t="shared" si="200"/>
        <v>43214</v>
      </c>
      <c r="B435" s="106">
        <f t="shared" si="219"/>
        <v>8.9102935764090194</v>
      </c>
      <c r="C435" s="76">
        <f t="shared" si="210"/>
        <v>0</v>
      </c>
      <c r="D435" s="76">
        <f t="shared" si="221"/>
        <v>0.35291685782996468</v>
      </c>
      <c r="E435" s="76">
        <f t="shared" si="221"/>
        <v>0.35291685782996468</v>
      </c>
      <c r="F435" s="76">
        <f t="shared" si="221"/>
        <v>0.35291685782996468</v>
      </c>
      <c r="G435" s="76">
        <f t="shared" si="221"/>
        <v>0.35291685782996468</v>
      </c>
      <c r="H435" s="76">
        <f t="shared" si="221"/>
        <v>0.10251394441727543</v>
      </c>
      <c r="I435" s="76">
        <f t="shared" si="221"/>
        <v>0</v>
      </c>
      <c r="J435" s="76">
        <f t="shared" si="221"/>
        <v>1.1763895260998822</v>
      </c>
      <c r="K435" s="76">
        <f t="shared" si="221"/>
        <v>2.6048625220783106E-3</v>
      </c>
      <c r="L435" s="76">
        <f t="shared" si="221"/>
        <v>0</v>
      </c>
      <c r="M435" s="76">
        <f t="shared" si="221"/>
        <v>0.67060925213556699</v>
      </c>
      <c r="N435" s="76">
        <f t="shared" si="221"/>
        <v>0.16805564658569744</v>
      </c>
      <c r="O435" s="76">
        <f t="shared" si="182"/>
        <v>1.2133617683487357</v>
      </c>
      <c r="P435" s="76">
        <f t="shared" si="182"/>
        <v>0.91926438682376521</v>
      </c>
      <c r="Q435" s="76">
        <f t="shared" si="221"/>
        <v>0</v>
      </c>
      <c r="R435" s="76">
        <f t="shared" si="221"/>
        <v>0.10419450088313242</v>
      </c>
      <c r="S435" s="76">
        <f t="shared" si="221"/>
        <v>0.50416693975709237</v>
      </c>
      <c r="T435" s="76">
        <f t="shared" si="221"/>
        <v>1.0923617028070336E-2</v>
      </c>
      <c r="U435" s="76">
        <f t="shared" si="221"/>
        <v>0</v>
      </c>
      <c r="V435" s="76">
        <f t="shared" si="221"/>
        <v>0.16687925705959755</v>
      </c>
      <c r="W435" s="76">
        <f t="shared" si="212"/>
        <v>7.2263928031849903E-2</v>
      </c>
      <c r="X435" s="76">
        <f t="shared" si="221"/>
        <v>0</v>
      </c>
      <c r="Y435" s="76">
        <f t="shared" si="221"/>
        <v>0.10503477911606091</v>
      </c>
      <c r="Z435" s="76">
        <f t="shared" si="221"/>
        <v>0</v>
      </c>
      <c r="AA435" s="76">
        <f t="shared" si="221"/>
        <v>1.3444451726855797E-2</v>
      </c>
      <c r="AB435" s="76">
        <f t="shared" si="221"/>
        <v>0</v>
      </c>
      <c r="AC435" s="76">
        <f t="shared" si="221"/>
        <v>0</v>
      </c>
      <c r="AD435" s="76">
        <f t="shared" si="221"/>
        <v>0</v>
      </c>
      <c r="AE435" s="76">
        <f t="shared" si="221"/>
        <v>1.6805564658569746E-2</v>
      </c>
      <c r="AF435" s="76">
        <f t="shared" si="221"/>
        <v>0</v>
      </c>
      <c r="AG435" s="76">
        <f t="shared" si="218"/>
        <v>0</v>
      </c>
      <c r="AH435" s="76">
        <f t="shared" si="218"/>
        <v>0.40333355180567387</v>
      </c>
      <c r="AI435" s="76">
        <f t="shared" si="218"/>
        <v>1.848612112442672E-2</v>
      </c>
      <c r="AJ435" s="698">
        <f t="shared" si="218"/>
        <v>0</v>
      </c>
      <c r="AK435" s="76">
        <f t="shared" si="218"/>
        <v>0</v>
      </c>
      <c r="AL435" s="76">
        <f t="shared" si="218"/>
        <v>8.4027823292848719E-2</v>
      </c>
      <c r="AM435" s="76">
        <f t="shared" si="218"/>
        <v>9.5791718553847535E-3</v>
      </c>
      <c r="AN435" s="76">
        <f t="shared" si="218"/>
        <v>1.5629175132469864</v>
      </c>
      <c r="AO435" s="76">
        <f t="shared" si="218"/>
        <v>0</v>
      </c>
      <c r="AP435" s="76">
        <f t="shared" si="218"/>
        <v>0</v>
      </c>
      <c r="AQ435" s="698">
        <f t="shared" si="218"/>
        <v>0</v>
      </c>
      <c r="AR435" s="76">
        <f t="shared" si="218"/>
        <v>3.5795852722753554E-2</v>
      </c>
      <c r="AS435" s="76">
        <f t="shared" si="218"/>
        <v>0</v>
      </c>
      <c r="AT435" s="76">
        <f t="shared" si="218"/>
        <v>9.5791718553847549E-2</v>
      </c>
      <c r="AU435" s="76">
        <f t="shared" si="218"/>
        <v>0</v>
      </c>
      <c r="AV435" s="76">
        <f t="shared" si="218"/>
        <v>0</v>
      </c>
      <c r="AW435" s="76">
        <f t="shared" si="217"/>
        <v>0</v>
      </c>
      <c r="AX435" s="76">
        <f t="shared" si="217"/>
        <v>0</v>
      </c>
      <c r="AY435" s="76">
        <f t="shared" si="217"/>
        <v>0</v>
      </c>
      <c r="AZ435" s="76">
        <f t="shared" si="217"/>
        <v>0</v>
      </c>
      <c r="BA435" s="76">
        <f t="shared" si="217"/>
        <v>0</v>
      </c>
      <c r="BB435" s="76">
        <f t="shared" si="217"/>
        <v>4.2181967293010054E-2</v>
      </c>
    </row>
    <row r="436" spans="1:54">
      <c r="A436" s="102">
        <f t="shared" si="200"/>
        <v>43215</v>
      </c>
      <c r="B436" s="106">
        <f t="shared" si="219"/>
        <v>8.9102935764090194</v>
      </c>
      <c r="C436" s="76">
        <f t="shared" si="210"/>
        <v>0</v>
      </c>
      <c r="D436" s="76">
        <f t="shared" si="221"/>
        <v>0.35291685782996468</v>
      </c>
      <c r="E436" s="76">
        <f t="shared" si="221"/>
        <v>0.35291685782996468</v>
      </c>
      <c r="F436" s="76">
        <f t="shared" si="221"/>
        <v>0.35291685782996468</v>
      </c>
      <c r="G436" s="76">
        <f t="shared" si="221"/>
        <v>0.35291685782996468</v>
      </c>
      <c r="H436" s="76">
        <f t="shared" si="221"/>
        <v>0.10251394441727543</v>
      </c>
      <c r="I436" s="76">
        <f t="shared" si="221"/>
        <v>0</v>
      </c>
      <c r="J436" s="76">
        <f t="shared" si="221"/>
        <v>1.1763895260998822</v>
      </c>
      <c r="K436" s="76">
        <f t="shared" si="221"/>
        <v>2.6048625220783106E-3</v>
      </c>
      <c r="L436" s="76">
        <f t="shared" si="221"/>
        <v>0</v>
      </c>
      <c r="M436" s="76">
        <f t="shared" si="221"/>
        <v>0.67060925213556699</v>
      </c>
      <c r="N436" s="76">
        <f t="shared" si="221"/>
        <v>0.16805564658569744</v>
      </c>
      <c r="O436" s="76">
        <f t="shared" ref="O436:P499" si="222">O$24/1.98347/30</f>
        <v>1.2133617683487357</v>
      </c>
      <c r="P436" s="76">
        <f t="shared" si="222"/>
        <v>0.91926438682376521</v>
      </c>
      <c r="Q436" s="76">
        <f t="shared" si="221"/>
        <v>0</v>
      </c>
      <c r="R436" s="76">
        <f t="shared" si="221"/>
        <v>0.10419450088313242</v>
      </c>
      <c r="S436" s="76">
        <f t="shared" si="221"/>
        <v>0.50416693975709237</v>
      </c>
      <c r="T436" s="76">
        <f t="shared" si="221"/>
        <v>1.0923617028070336E-2</v>
      </c>
      <c r="U436" s="76">
        <f t="shared" si="221"/>
        <v>0</v>
      </c>
      <c r="V436" s="76">
        <f t="shared" si="221"/>
        <v>0.16687925705959755</v>
      </c>
      <c r="W436" s="76">
        <f t="shared" si="212"/>
        <v>7.2263928031849903E-2</v>
      </c>
      <c r="X436" s="76">
        <f t="shared" si="221"/>
        <v>0</v>
      </c>
      <c r="Y436" s="76">
        <f t="shared" si="221"/>
        <v>0.10503477911606091</v>
      </c>
      <c r="Z436" s="76">
        <f t="shared" si="221"/>
        <v>0</v>
      </c>
      <c r="AA436" s="76">
        <f t="shared" si="221"/>
        <v>1.3444451726855797E-2</v>
      </c>
      <c r="AB436" s="76">
        <f t="shared" si="221"/>
        <v>0</v>
      </c>
      <c r="AC436" s="76">
        <f t="shared" si="221"/>
        <v>0</v>
      </c>
      <c r="AD436" s="76">
        <f t="shared" si="221"/>
        <v>0</v>
      </c>
      <c r="AE436" s="76">
        <f t="shared" si="221"/>
        <v>1.6805564658569746E-2</v>
      </c>
      <c r="AF436" s="76">
        <f t="shared" si="221"/>
        <v>0</v>
      </c>
      <c r="AG436" s="76">
        <f t="shared" si="218"/>
        <v>0</v>
      </c>
      <c r="AH436" s="76">
        <f t="shared" si="218"/>
        <v>0.40333355180567387</v>
      </c>
      <c r="AI436" s="76">
        <f t="shared" si="218"/>
        <v>1.848612112442672E-2</v>
      </c>
      <c r="AJ436" s="698">
        <f t="shared" si="218"/>
        <v>0</v>
      </c>
      <c r="AK436" s="76">
        <f t="shared" si="218"/>
        <v>0</v>
      </c>
      <c r="AL436" s="76">
        <f t="shared" si="218"/>
        <v>8.4027823292848719E-2</v>
      </c>
      <c r="AM436" s="76">
        <f t="shared" si="218"/>
        <v>9.5791718553847535E-3</v>
      </c>
      <c r="AN436" s="76">
        <f t="shared" si="218"/>
        <v>1.5629175132469864</v>
      </c>
      <c r="AO436" s="76">
        <f t="shared" si="218"/>
        <v>0</v>
      </c>
      <c r="AP436" s="76">
        <f t="shared" si="218"/>
        <v>0</v>
      </c>
      <c r="AQ436" s="698">
        <f t="shared" si="218"/>
        <v>0</v>
      </c>
      <c r="AR436" s="76">
        <f t="shared" si="218"/>
        <v>3.5795852722753554E-2</v>
      </c>
      <c r="AS436" s="76">
        <f t="shared" si="218"/>
        <v>0</v>
      </c>
      <c r="AT436" s="76">
        <f t="shared" si="218"/>
        <v>9.5791718553847549E-2</v>
      </c>
      <c r="AU436" s="76">
        <f t="shared" si="218"/>
        <v>0</v>
      </c>
      <c r="AV436" s="76">
        <f t="shared" si="218"/>
        <v>0</v>
      </c>
      <c r="AW436" s="76">
        <f t="shared" si="217"/>
        <v>0</v>
      </c>
      <c r="AX436" s="76">
        <f t="shared" si="217"/>
        <v>0</v>
      </c>
      <c r="AY436" s="76">
        <f t="shared" si="217"/>
        <v>0</v>
      </c>
      <c r="AZ436" s="76">
        <f t="shared" si="217"/>
        <v>0</v>
      </c>
      <c r="BA436" s="76">
        <f t="shared" si="217"/>
        <v>0</v>
      </c>
      <c r="BB436" s="76">
        <f t="shared" si="217"/>
        <v>4.2181967293010054E-2</v>
      </c>
    </row>
    <row r="437" spans="1:54">
      <c r="A437" s="102">
        <f t="shared" si="200"/>
        <v>43216</v>
      </c>
      <c r="B437" s="106">
        <f t="shared" si="219"/>
        <v>8.9102935764090194</v>
      </c>
      <c r="C437" s="76">
        <f t="shared" si="210"/>
        <v>0</v>
      </c>
      <c r="D437" s="76">
        <f t="shared" si="221"/>
        <v>0.35291685782996468</v>
      </c>
      <c r="E437" s="76">
        <f t="shared" si="221"/>
        <v>0.35291685782996468</v>
      </c>
      <c r="F437" s="76">
        <f t="shared" si="221"/>
        <v>0.35291685782996468</v>
      </c>
      <c r="G437" s="76">
        <f t="shared" si="221"/>
        <v>0.35291685782996468</v>
      </c>
      <c r="H437" s="76">
        <f t="shared" si="221"/>
        <v>0.10251394441727543</v>
      </c>
      <c r="I437" s="76">
        <f t="shared" si="221"/>
        <v>0</v>
      </c>
      <c r="J437" s="76">
        <f t="shared" si="221"/>
        <v>1.1763895260998822</v>
      </c>
      <c r="K437" s="76">
        <f t="shared" si="221"/>
        <v>2.6048625220783106E-3</v>
      </c>
      <c r="L437" s="76">
        <f t="shared" si="221"/>
        <v>0</v>
      </c>
      <c r="M437" s="76">
        <f t="shared" si="221"/>
        <v>0.67060925213556699</v>
      </c>
      <c r="N437" s="76">
        <f t="shared" si="221"/>
        <v>0.16805564658569744</v>
      </c>
      <c r="O437" s="76">
        <f t="shared" si="222"/>
        <v>1.2133617683487357</v>
      </c>
      <c r="P437" s="76">
        <f t="shared" si="222"/>
        <v>0.91926438682376521</v>
      </c>
      <c r="Q437" s="76">
        <f t="shared" si="221"/>
        <v>0</v>
      </c>
      <c r="R437" s="76">
        <f t="shared" si="221"/>
        <v>0.10419450088313242</v>
      </c>
      <c r="S437" s="76">
        <f t="shared" si="221"/>
        <v>0.50416693975709237</v>
      </c>
      <c r="T437" s="76">
        <f t="shared" si="221"/>
        <v>1.0923617028070336E-2</v>
      </c>
      <c r="U437" s="76">
        <f t="shared" si="221"/>
        <v>0</v>
      </c>
      <c r="V437" s="76">
        <f t="shared" si="221"/>
        <v>0.16687925705959755</v>
      </c>
      <c r="W437" s="76">
        <f t="shared" si="212"/>
        <v>7.2263928031849903E-2</v>
      </c>
      <c r="X437" s="76">
        <f t="shared" si="221"/>
        <v>0</v>
      </c>
      <c r="Y437" s="76">
        <f t="shared" si="221"/>
        <v>0.10503477911606091</v>
      </c>
      <c r="Z437" s="76">
        <f t="shared" si="221"/>
        <v>0</v>
      </c>
      <c r="AA437" s="76">
        <f t="shared" si="221"/>
        <v>1.3444451726855797E-2</v>
      </c>
      <c r="AB437" s="76">
        <f t="shared" si="221"/>
        <v>0</v>
      </c>
      <c r="AC437" s="76">
        <f t="shared" si="221"/>
        <v>0</v>
      </c>
      <c r="AD437" s="76">
        <f t="shared" si="221"/>
        <v>0</v>
      </c>
      <c r="AE437" s="76">
        <f t="shared" si="221"/>
        <v>1.6805564658569746E-2</v>
      </c>
      <c r="AF437" s="76">
        <f t="shared" si="221"/>
        <v>0</v>
      </c>
      <c r="AG437" s="76">
        <f t="shared" si="218"/>
        <v>0</v>
      </c>
      <c r="AH437" s="76">
        <f t="shared" si="218"/>
        <v>0.40333355180567387</v>
      </c>
      <c r="AI437" s="76">
        <f t="shared" si="218"/>
        <v>1.848612112442672E-2</v>
      </c>
      <c r="AJ437" s="698">
        <f t="shared" si="218"/>
        <v>0</v>
      </c>
      <c r="AK437" s="76">
        <f t="shared" si="218"/>
        <v>0</v>
      </c>
      <c r="AL437" s="76">
        <f t="shared" si="218"/>
        <v>8.4027823292848719E-2</v>
      </c>
      <c r="AM437" s="76">
        <f t="shared" si="218"/>
        <v>9.5791718553847535E-3</v>
      </c>
      <c r="AN437" s="76">
        <f t="shared" si="218"/>
        <v>1.5629175132469864</v>
      </c>
      <c r="AO437" s="76">
        <f t="shared" si="218"/>
        <v>0</v>
      </c>
      <c r="AP437" s="76">
        <f t="shared" si="218"/>
        <v>0</v>
      </c>
      <c r="AQ437" s="698">
        <f t="shared" si="218"/>
        <v>0</v>
      </c>
      <c r="AR437" s="76">
        <f t="shared" si="218"/>
        <v>3.5795852722753554E-2</v>
      </c>
      <c r="AS437" s="76">
        <f t="shared" si="218"/>
        <v>0</v>
      </c>
      <c r="AT437" s="76">
        <f t="shared" si="218"/>
        <v>9.5791718553847549E-2</v>
      </c>
      <c r="AU437" s="76">
        <f t="shared" si="218"/>
        <v>0</v>
      </c>
      <c r="AV437" s="76">
        <f t="shared" si="218"/>
        <v>0</v>
      </c>
      <c r="AW437" s="76">
        <f t="shared" si="217"/>
        <v>0</v>
      </c>
      <c r="AX437" s="76">
        <f t="shared" si="217"/>
        <v>0</v>
      </c>
      <c r="AY437" s="76">
        <f t="shared" si="217"/>
        <v>0</v>
      </c>
      <c r="AZ437" s="76">
        <f t="shared" si="217"/>
        <v>0</v>
      </c>
      <c r="BA437" s="76">
        <f t="shared" si="217"/>
        <v>0</v>
      </c>
      <c r="BB437" s="76">
        <f t="shared" si="217"/>
        <v>4.2181967293010054E-2</v>
      </c>
    </row>
    <row r="438" spans="1:54">
      <c r="A438" s="102">
        <f t="shared" si="200"/>
        <v>43217</v>
      </c>
      <c r="B438" s="106">
        <f t="shared" si="219"/>
        <v>8.9102935764090194</v>
      </c>
      <c r="C438" s="76">
        <f t="shared" si="210"/>
        <v>0</v>
      </c>
      <c r="D438" s="76">
        <f t="shared" si="221"/>
        <v>0.35291685782996468</v>
      </c>
      <c r="E438" s="76">
        <f t="shared" si="221"/>
        <v>0.35291685782996468</v>
      </c>
      <c r="F438" s="76">
        <f t="shared" si="221"/>
        <v>0.35291685782996468</v>
      </c>
      <c r="G438" s="76">
        <f t="shared" si="221"/>
        <v>0.35291685782996468</v>
      </c>
      <c r="H438" s="76">
        <f t="shared" si="221"/>
        <v>0.10251394441727543</v>
      </c>
      <c r="I438" s="76">
        <f t="shared" si="221"/>
        <v>0</v>
      </c>
      <c r="J438" s="76">
        <f t="shared" si="221"/>
        <v>1.1763895260998822</v>
      </c>
      <c r="K438" s="76">
        <f t="shared" si="221"/>
        <v>2.6048625220783106E-3</v>
      </c>
      <c r="L438" s="76">
        <f t="shared" si="221"/>
        <v>0</v>
      </c>
      <c r="M438" s="76">
        <f t="shared" si="221"/>
        <v>0.67060925213556699</v>
      </c>
      <c r="N438" s="76">
        <f t="shared" si="221"/>
        <v>0.16805564658569744</v>
      </c>
      <c r="O438" s="76">
        <f t="shared" si="222"/>
        <v>1.2133617683487357</v>
      </c>
      <c r="P438" s="76">
        <f t="shared" si="222"/>
        <v>0.91926438682376521</v>
      </c>
      <c r="Q438" s="76">
        <f t="shared" si="221"/>
        <v>0</v>
      </c>
      <c r="R438" s="76">
        <f t="shared" si="221"/>
        <v>0.10419450088313242</v>
      </c>
      <c r="S438" s="76">
        <f t="shared" si="221"/>
        <v>0.50416693975709237</v>
      </c>
      <c r="T438" s="76">
        <f t="shared" si="221"/>
        <v>1.0923617028070336E-2</v>
      </c>
      <c r="U438" s="76">
        <f t="shared" si="221"/>
        <v>0</v>
      </c>
      <c r="V438" s="76">
        <f t="shared" si="221"/>
        <v>0.16687925705959755</v>
      </c>
      <c r="W438" s="76">
        <f t="shared" si="212"/>
        <v>7.2263928031849903E-2</v>
      </c>
      <c r="X438" s="76">
        <f t="shared" si="221"/>
        <v>0</v>
      </c>
      <c r="Y438" s="76">
        <f t="shared" si="221"/>
        <v>0.10503477911606091</v>
      </c>
      <c r="Z438" s="76">
        <f t="shared" si="221"/>
        <v>0</v>
      </c>
      <c r="AA438" s="76">
        <f t="shared" si="221"/>
        <v>1.3444451726855797E-2</v>
      </c>
      <c r="AB438" s="76">
        <f t="shared" si="221"/>
        <v>0</v>
      </c>
      <c r="AC438" s="76">
        <f t="shared" si="221"/>
        <v>0</v>
      </c>
      <c r="AD438" s="76">
        <f t="shared" si="221"/>
        <v>0</v>
      </c>
      <c r="AE438" s="76">
        <f t="shared" si="221"/>
        <v>1.6805564658569746E-2</v>
      </c>
      <c r="AF438" s="76">
        <f t="shared" si="221"/>
        <v>0</v>
      </c>
      <c r="AG438" s="76">
        <f t="shared" si="218"/>
        <v>0</v>
      </c>
      <c r="AH438" s="76">
        <f t="shared" si="218"/>
        <v>0.40333355180567387</v>
      </c>
      <c r="AI438" s="76">
        <f t="shared" si="218"/>
        <v>1.848612112442672E-2</v>
      </c>
      <c r="AJ438" s="698">
        <f t="shared" si="218"/>
        <v>0</v>
      </c>
      <c r="AK438" s="76">
        <f t="shared" si="218"/>
        <v>0</v>
      </c>
      <c r="AL438" s="76">
        <f t="shared" si="218"/>
        <v>8.4027823292848719E-2</v>
      </c>
      <c r="AM438" s="76">
        <f t="shared" si="218"/>
        <v>9.5791718553847535E-3</v>
      </c>
      <c r="AN438" s="76">
        <f t="shared" si="218"/>
        <v>1.5629175132469864</v>
      </c>
      <c r="AO438" s="76">
        <f t="shared" si="218"/>
        <v>0</v>
      </c>
      <c r="AP438" s="76">
        <f t="shared" si="218"/>
        <v>0</v>
      </c>
      <c r="AQ438" s="698">
        <f t="shared" si="218"/>
        <v>0</v>
      </c>
      <c r="AR438" s="76">
        <f t="shared" si="218"/>
        <v>3.5795852722753554E-2</v>
      </c>
      <c r="AS438" s="76">
        <f t="shared" si="218"/>
        <v>0</v>
      </c>
      <c r="AT438" s="76">
        <f t="shared" si="218"/>
        <v>9.5791718553847549E-2</v>
      </c>
      <c r="AU438" s="76">
        <f t="shared" si="218"/>
        <v>0</v>
      </c>
      <c r="AV438" s="76">
        <f t="shared" si="218"/>
        <v>0</v>
      </c>
      <c r="AW438" s="76">
        <f t="shared" si="217"/>
        <v>0</v>
      </c>
      <c r="AX438" s="76">
        <f t="shared" si="217"/>
        <v>0</v>
      </c>
      <c r="AY438" s="76">
        <f t="shared" si="217"/>
        <v>0</v>
      </c>
      <c r="AZ438" s="76">
        <f t="shared" si="217"/>
        <v>0</v>
      </c>
      <c r="BA438" s="76">
        <f t="shared" si="217"/>
        <v>0</v>
      </c>
      <c r="BB438" s="76">
        <f t="shared" si="217"/>
        <v>4.2181967293010054E-2</v>
      </c>
    </row>
    <row r="439" spans="1:54">
      <c r="A439" s="102">
        <f t="shared" si="200"/>
        <v>43218</v>
      </c>
      <c r="B439" s="106">
        <f t="shared" si="219"/>
        <v>8.9102935764090194</v>
      </c>
      <c r="C439" s="76">
        <f t="shared" si="210"/>
        <v>0</v>
      </c>
      <c r="D439" s="76">
        <f t="shared" si="221"/>
        <v>0.35291685782996468</v>
      </c>
      <c r="E439" s="76">
        <f t="shared" si="221"/>
        <v>0.35291685782996468</v>
      </c>
      <c r="F439" s="76">
        <f t="shared" si="221"/>
        <v>0.35291685782996468</v>
      </c>
      <c r="G439" s="76">
        <f t="shared" si="221"/>
        <v>0.35291685782996468</v>
      </c>
      <c r="H439" s="76">
        <f t="shared" si="221"/>
        <v>0.10251394441727543</v>
      </c>
      <c r="I439" s="76">
        <f t="shared" si="221"/>
        <v>0</v>
      </c>
      <c r="J439" s="76">
        <f t="shared" si="221"/>
        <v>1.1763895260998822</v>
      </c>
      <c r="K439" s="76">
        <f t="shared" si="221"/>
        <v>2.6048625220783106E-3</v>
      </c>
      <c r="L439" s="76">
        <f t="shared" si="221"/>
        <v>0</v>
      </c>
      <c r="M439" s="76">
        <f t="shared" si="221"/>
        <v>0.67060925213556699</v>
      </c>
      <c r="N439" s="76">
        <f t="shared" si="221"/>
        <v>0.16805564658569744</v>
      </c>
      <c r="O439" s="76">
        <f t="shared" si="222"/>
        <v>1.2133617683487357</v>
      </c>
      <c r="P439" s="76">
        <f t="shared" si="222"/>
        <v>0.91926438682376521</v>
      </c>
      <c r="Q439" s="76">
        <f t="shared" si="221"/>
        <v>0</v>
      </c>
      <c r="R439" s="76">
        <f t="shared" si="221"/>
        <v>0.10419450088313242</v>
      </c>
      <c r="S439" s="76">
        <f t="shared" si="221"/>
        <v>0.50416693975709237</v>
      </c>
      <c r="T439" s="76">
        <f t="shared" si="221"/>
        <v>1.0923617028070336E-2</v>
      </c>
      <c r="U439" s="76">
        <f t="shared" si="221"/>
        <v>0</v>
      </c>
      <c r="V439" s="76">
        <f t="shared" si="221"/>
        <v>0.16687925705959755</v>
      </c>
      <c r="W439" s="76">
        <f t="shared" si="212"/>
        <v>7.2263928031849903E-2</v>
      </c>
      <c r="X439" s="76">
        <f t="shared" si="221"/>
        <v>0</v>
      </c>
      <c r="Y439" s="76">
        <f t="shared" si="221"/>
        <v>0.10503477911606091</v>
      </c>
      <c r="Z439" s="76">
        <f t="shared" si="221"/>
        <v>0</v>
      </c>
      <c r="AA439" s="76">
        <f t="shared" si="221"/>
        <v>1.3444451726855797E-2</v>
      </c>
      <c r="AB439" s="76">
        <f t="shared" si="221"/>
        <v>0</v>
      </c>
      <c r="AC439" s="76">
        <f t="shared" si="221"/>
        <v>0</v>
      </c>
      <c r="AD439" s="76">
        <f t="shared" si="221"/>
        <v>0</v>
      </c>
      <c r="AE439" s="76">
        <f t="shared" si="221"/>
        <v>1.6805564658569746E-2</v>
      </c>
      <c r="AF439" s="76">
        <f t="shared" si="221"/>
        <v>0</v>
      </c>
      <c r="AG439" s="76">
        <f t="shared" si="218"/>
        <v>0</v>
      </c>
      <c r="AH439" s="76">
        <f t="shared" si="218"/>
        <v>0.40333355180567387</v>
      </c>
      <c r="AI439" s="76">
        <f t="shared" si="218"/>
        <v>1.848612112442672E-2</v>
      </c>
      <c r="AJ439" s="698">
        <f t="shared" si="218"/>
        <v>0</v>
      </c>
      <c r="AK439" s="76">
        <f t="shared" si="218"/>
        <v>0</v>
      </c>
      <c r="AL439" s="76">
        <f t="shared" si="218"/>
        <v>8.4027823292848719E-2</v>
      </c>
      <c r="AM439" s="76">
        <f t="shared" si="218"/>
        <v>9.5791718553847535E-3</v>
      </c>
      <c r="AN439" s="76">
        <f t="shared" si="218"/>
        <v>1.5629175132469864</v>
      </c>
      <c r="AO439" s="76">
        <f t="shared" si="218"/>
        <v>0</v>
      </c>
      <c r="AP439" s="76">
        <f t="shared" si="218"/>
        <v>0</v>
      </c>
      <c r="AQ439" s="698">
        <f t="shared" si="218"/>
        <v>0</v>
      </c>
      <c r="AR439" s="76">
        <f t="shared" si="218"/>
        <v>3.5795852722753554E-2</v>
      </c>
      <c r="AS439" s="76">
        <f t="shared" si="218"/>
        <v>0</v>
      </c>
      <c r="AT439" s="76">
        <f t="shared" si="218"/>
        <v>9.5791718553847549E-2</v>
      </c>
      <c r="AU439" s="76">
        <f t="shared" si="218"/>
        <v>0</v>
      </c>
      <c r="AV439" s="76">
        <f t="shared" si="218"/>
        <v>0</v>
      </c>
      <c r="AW439" s="76">
        <f t="shared" si="217"/>
        <v>0</v>
      </c>
      <c r="AX439" s="76">
        <f t="shared" si="217"/>
        <v>0</v>
      </c>
      <c r="AY439" s="76">
        <f t="shared" si="217"/>
        <v>0</v>
      </c>
      <c r="AZ439" s="76">
        <f t="shared" si="217"/>
        <v>0</v>
      </c>
      <c r="BA439" s="76">
        <f t="shared" si="217"/>
        <v>0</v>
      </c>
      <c r="BB439" s="76">
        <f t="shared" si="217"/>
        <v>4.2181967293010054E-2</v>
      </c>
    </row>
    <row r="440" spans="1:54">
      <c r="A440" s="102">
        <f t="shared" si="200"/>
        <v>43219</v>
      </c>
      <c r="B440" s="106">
        <f t="shared" si="219"/>
        <v>8.9102935764090194</v>
      </c>
      <c r="C440" s="76">
        <f t="shared" si="210"/>
        <v>0</v>
      </c>
      <c r="D440" s="76">
        <f t="shared" si="221"/>
        <v>0.35291685782996468</v>
      </c>
      <c r="E440" s="76">
        <f t="shared" si="221"/>
        <v>0.35291685782996468</v>
      </c>
      <c r="F440" s="76">
        <f t="shared" si="221"/>
        <v>0.35291685782996468</v>
      </c>
      <c r="G440" s="76">
        <f t="shared" si="221"/>
        <v>0.35291685782996468</v>
      </c>
      <c r="H440" s="76">
        <f t="shared" si="221"/>
        <v>0.10251394441727543</v>
      </c>
      <c r="I440" s="76">
        <f t="shared" si="221"/>
        <v>0</v>
      </c>
      <c r="J440" s="76">
        <f t="shared" si="221"/>
        <v>1.1763895260998822</v>
      </c>
      <c r="K440" s="76">
        <f t="shared" si="221"/>
        <v>2.6048625220783106E-3</v>
      </c>
      <c r="L440" s="76">
        <f t="shared" si="221"/>
        <v>0</v>
      </c>
      <c r="M440" s="76">
        <f t="shared" si="221"/>
        <v>0.67060925213556699</v>
      </c>
      <c r="N440" s="76">
        <f t="shared" si="221"/>
        <v>0.16805564658569744</v>
      </c>
      <c r="O440" s="76">
        <f t="shared" si="222"/>
        <v>1.2133617683487357</v>
      </c>
      <c r="P440" s="76">
        <f t="shared" si="222"/>
        <v>0.91926438682376521</v>
      </c>
      <c r="Q440" s="76">
        <f t="shared" si="221"/>
        <v>0</v>
      </c>
      <c r="R440" s="76">
        <f t="shared" si="221"/>
        <v>0.10419450088313242</v>
      </c>
      <c r="S440" s="76">
        <f t="shared" si="221"/>
        <v>0.50416693975709237</v>
      </c>
      <c r="T440" s="76">
        <f t="shared" si="221"/>
        <v>1.0923617028070336E-2</v>
      </c>
      <c r="U440" s="76">
        <f t="shared" si="221"/>
        <v>0</v>
      </c>
      <c r="V440" s="76">
        <f t="shared" si="221"/>
        <v>0.16687925705959755</v>
      </c>
      <c r="W440" s="76">
        <f t="shared" si="212"/>
        <v>7.2263928031849903E-2</v>
      </c>
      <c r="X440" s="76">
        <f t="shared" si="221"/>
        <v>0</v>
      </c>
      <c r="Y440" s="76">
        <f t="shared" si="221"/>
        <v>0.10503477911606091</v>
      </c>
      <c r="Z440" s="76">
        <f t="shared" si="221"/>
        <v>0</v>
      </c>
      <c r="AA440" s="76">
        <f t="shared" si="221"/>
        <v>1.3444451726855797E-2</v>
      </c>
      <c r="AB440" s="76">
        <f t="shared" si="221"/>
        <v>0</v>
      </c>
      <c r="AC440" s="76">
        <f t="shared" si="221"/>
        <v>0</v>
      </c>
      <c r="AD440" s="76">
        <f t="shared" si="221"/>
        <v>0</v>
      </c>
      <c r="AE440" s="76">
        <f t="shared" si="221"/>
        <v>1.6805564658569746E-2</v>
      </c>
      <c r="AF440" s="76">
        <f t="shared" si="221"/>
        <v>0</v>
      </c>
      <c r="AG440" s="76">
        <f t="shared" si="218"/>
        <v>0</v>
      </c>
      <c r="AH440" s="76">
        <f t="shared" si="218"/>
        <v>0.40333355180567387</v>
      </c>
      <c r="AI440" s="76">
        <f t="shared" si="218"/>
        <v>1.848612112442672E-2</v>
      </c>
      <c r="AJ440" s="698">
        <f t="shared" si="218"/>
        <v>0</v>
      </c>
      <c r="AK440" s="76">
        <f t="shared" si="218"/>
        <v>0</v>
      </c>
      <c r="AL440" s="76">
        <f t="shared" si="218"/>
        <v>8.4027823292848719E-2</v>
      </c>
      <c r="AM440" s="76">
        <f t="shared" si="218"/>
        <v>9.5791718553847535E-3</v>
      </c>
      <c r="AN440" s="76">
        <f t="shared" si="218"/>
        <v>1.5629175132469864</v>
      </c>
      <c r="AO440" s="76">
        <f t="shared" si="218"/>
        <v>0</v>
      </c>
      <c r="AP440" s="76">
        <f t="shared" si="218"/>
        <v>0</v>
      </c>
      <c r="AQ440" s="698">
        <f t="shared" si="218"/>
        <v>0</v>
      </c>
      <c r="AR440" s="76">
        <f t="shared" si="218"/>
        <v>3.5795852722753554E-2</v>
      </c>
      <c r="AS440" s="76">
        <f t="shared" si="218"/>
        <v>0</v>
      </c>
      <c r="AT440" s="76">
        <f t="shared" si="218"/>
        <v>9.5791718553847549E-2</v>
      </c>
      <c r="AU440" s="76">
        <f t="shared" si="218"/>
        <v>0</v>
      </c>
      <c r="AV440" s="76">
        <f t="shared" si="218"/>
        <v>0</v>
      </c>
      <c r="AW440" s="76">
        <f t="shared" si="217"/>
        <v>0</v>
      </c>
      <c r="AX440" s="76">
        <f t="shared" si="217"/>
        <v>0</v>
      </c>
      <c r="AY440" s="76">
        <f t="shared" si="217"/>
        <v>0</v>
      </c>
      <c r="AZ440" s="76">
        <f t="shared" si="217"/>
        <v>0</v>
      </c>
      <c r="BA440" s="76">
        <f t="shared" si="217"/>
        <v>0</v>
      </c>
      <c r="BB440" s="76">
        <f t="shared" si="217"/>
        <v>4.2181967293010054E-2</v>
      </c>
    </row>
    <row r="441" spans="1:54">
      <c r="A441" s="102">
        <f t="shared" si="200"/>
        <v>43220</v>
      </c>
      <c r="B441" s="106">
        <f t="shared" si="219"/>
        <v>8.9102935764090194</v>
      </c>
      <c r="C441" s="76">
        <f t="shared" si="210"/>
        <v>0</v>
      </c>
      <c r="D441" s="76">
        <f t="shared" si="221"/>
        <v>0.35291685782996468</v>
      </c>
      <c r="E441" s="76">
        <f t="shared" si="221"/>
        <v>0.35291685782996468</v>
      </c>
      <c r="F441" s="76">
        <f t="shared" si="221"/>
        <v>0.35291685782996468</v>
      </c>
      <c r="G441" s="76">
        <f t="shared" si="221"/>
        <v>0.35291685782996468</v>
      </c>
      <c r="H441" s="76">
        <f t="shared" si="221"/>
        <v>0.10251394441727543</v>
      </c>
      <c r="I441" s="76">
        <f t="shared" si="221"/>
        <v>0</v>
      </c>
      <c r="J441" s="76">
        <f t="shared" si="221"/>
        <v>1.1763895260998822</v>
      </c>
      <c r="K441" s="76">
        <f t="shared" si="221"/>
        <v>2.6048625220783106E-3</v>
      </c>
      <c r="L441" s="76">
        <f t="shared" si="221"/>
        <v>0</v>
      </c>
      <c r="M441" s="76">
        <f t="shared" si="221"/>
        <v>0.67060925213556699</v>
      </c>
      <c r="N441" s="76">
        <f t="shared" si="221"/>
        <v>0.16805564658569744</v>
      </c>
      <c r="O441" s="76">
        <f t="shared" si="222"/>
        <v>1.2133617683487357</v>
      </c>
      <c r="P441" s="76">
        <f t="shared" si="222"/>
        <v>0.91926438682376521</v>
      </c>
      <c r="Q441" s="76">
        <f t="shared" si="221"/>
        <v>0</v>
      </c>
      <c r="R441" s="76">
        <f t="shared" si="221"/>
        <v>0.10419450088313242</v>
      </c>
      <c r="S441" s="76">
        <f t="shared" si="221"/>
        <v>0.50416693975709237</v>
      </c>
      <c r="T441" s="76">
        <f t="shared" si="221"/>
        <v>1.0923617028070336E-2</v>
      </c>
      <c r="U441" s="76">
        <f t="shared" si="221"/>
        <v>0</v>
      </c>
      <c r="V441" s="76">
        <f t="shared" si="221"/>
        <v>0.16687925705959755</v>
      </c>
      <c r="W441" s="76">
        <f t="shared" si="212"/>
        <v>7.2263928031849903E-2</v>
      </c>
      <c r="X441" s="76">
        <f t="shared" si="221"/>
        <v>0</v>
      </c>
      <c r="Y441" s="76">
        <f t="shared" si="221"/>
        <v>0.10503477911606091</v>
      </c>
      <c r="Z441" s="76">
        <f t="shared" si="221"/>
        <v>0</v>
      </c>
      <c r="AA441" s="76">
        <f t="shared" si="221"/>
        <v>1.3444451726855797E-2</v>
      </c>
      <c r="AB441" s="76">
        <f t="shared" si="221"/>
        <v>0</v>
      </c>
      <c r="AC441" s="76">
        <f t="shared" si="221"/>
        <v>0</v>
      </c>
      <c r="AD441" s="76">
        <f t="shared" si="221"/>
        <v>0</v>
      </c>
      <c r="AE441" s="76">
        <f t="shared" si="221"/>
        <v>1.6805564658569746E-2</v>
      </c>
      <c r="AF441" s="76">
        <f t="shared" si="221"/>
        <v>0</v>
      </c>
      <c r="AG441" s="76">
        <f t="shared" si="218"/>
        <v>0</v>
      </c>
      <c r="AH441" s="76">
        <f t="shared" si="218"/>
        <v>0.40333355180567387</v>
      </c>
      <c r="AI441" s="76">
        <f t="shared" si="218"/>
        <v>1.848612112442672E-2</v>
      </c>
      <c r="AJ441" s="698">
        <f t="shared" si="218"/>
        <v>0</v>
      </c>
      <c r="AK441" s="76">
        <f t="shared" si="218"/>
        <v>0</v>
      </c>
      <c r="AL441" s="76">
        <f t="shared" si="218"/>
        <v>8.4027823292848719E-2</v>
      </c>
      <c r="AM441" s="76">
        <f t="shared" si="218"/>
        <v>9.5791718553847535E-3</v>
      </c>
      <c r="AN441" s="76">
        <f t="shared" si="218"/>
        <v>1.5629175132469864</v>
      </c>
      <c r="AO441" s="76">
        <f t="shared" si="218"/>
        <v>0</v>
      </c>
      <c r="AP441" s="76">
        <f t="shared" si="218"/>
        <v>0</v>
      </c>
      <c r="AQ441" s="698">
        <f t="shared" si="218"/>
        <v>0</v>
      </c>
      <c r="AR441" s="76">
        <f t="shared" si="218"/>
        <v>3.5795852722753554E-2</v>
      </c>
      <c r="AS441" s="76">
        <f t="shared" si="218"/>
        <v>0</v>
      </c>
      <c r="AT441" s="76">
        <f t="shared" si="218"/>
        <v>9.5791718553847549E-2</v>
      </c>
      <c r="AU441" s="76">
        <f t="shared" si="218"/>
        <v>0</v>
      </c>
      <c r="AV441" s="76">
        <f t="shared" si="218"/>
        <v>0</v>
      </c>
      <c r="AW441" s="76">
        <f t="shared" si="217"/>
        <v>0</v>
      </c>
      <c r="AX441" s="76">
        <f t="shared" si="217"/>
        <v>0</v>
      </c>
      <c r="AY441" s="76">
        <f t="shared" si="217"/>
        <v>0</v>
      </c>
      <c r="AZ441" s="76">
        <f t="shared" si="217"/>
        <v>0</v>
      </c>
      <c r="BA441" s="76">
        <f t="shared" si="217"/>
        <v>0</v>
      </c>
      <c r="BB441" s="76">
        <f t="shared" si="217"/>
        <v>4.2181967293010054E-2</v>
      </c>
    </row>
    <row r="442" spans="1:54">
      <c r="A442" s="102">
        <f t="shared" si="200"/>
        <v>43221</v>
      </c>
      <c r="B442" s="106">
        <f t="shared" si="219"/>
        <v>8.4824136000170451</v>
      </c>
      <c r="C442" s="76">
        <f t="shared" ref="C442:N442" si="223">C$37/1.98347/31</f>
        <v>0</v>
      </c>
      <c r="D442" s="76">
        <f t="shared" si="223"/>
        <v>0.22768829537417073</v>
      </c>
      <c r="E442" s="76">
        <f t="shared" si="223"/>
        <v>0.22768829537417073</v>
      </c>
      <c r="F442" s="76">
        <f t="shared" si="223"/>
        <v>0.22768829537417073</v>
      </c>
      <c r="G442" s="76">
        <f t="shared" si="223"/>
        <v>0.22768829537417073</v>
      </c>
      <c r="H442" s="76">
        <f t="shared" si="223"/>
        <v>0</v>
      </c>
      <c r="I442" s="76">
        <f t="shared" si="223"/>
        <v>0</v>
      </c>
      <c r="J442" s="76">
        <f t="shared" si="223"/>
        <v>1.1384414768708537</v>
      </c>
      <c r="K442" s="76">
        <f t="shared" si="223"/>
        <v>1.2555383144918558E-2</v>
      </c>
      <c r="L442" s="76">
        <f t="shared" si="223"/>
        <v>0</v>
      </c>
      <c r="M442" s="76">
        <f t="shared" si="223"/>
        <v>0.74081639589920367</v>
      </c>
      <c r="N442" s="76">
        <f t="shared" si="223"/>
        <v>0.14637104702625262</v>
      </c>
      <c r="O442" s="76">
        <f>O$24/1.98347/31</f>
        <v>1.1742210661439376</v>
      </c>
      <c r="P442" s="76">
        <f>P$24/1.98347/31</f>
        <v>0.8896106969262243</v>
      </c>
      <c r="Q442" s="76">
        <f t="shared" ref="Q442:AI442" si="224">Q$37/1.98347/31</f>
        <v>0</v>
      </c>
      <c r="R442" s="76">
        <f t="shared" si="224"/>
        <v>0.18540332623325334</v>
      </c>
      <c r="S442" s="76">
        <f t="shared" si="224"/>
        <v>0.81317248347918125</v>
      </c>
      <c r="T442" s="76">
        <f t="shared" si="224"/>
        <v>1.0571242285229357E-2</v>
      </c>
      <c r="U442" s="76">
        <f t="shared" si="224"/>
        <v>0</v>
      </c>
      <c r="V442" s="76">
        <f t="shared" si="224"/>
        <v>7.0746006062688757E-2</v>
      </c>
      <c r="W442" s="76">
        <f t="shared" si="224"/>
        <v>6.830648861225122E-2</v>
      </c>
      <c r="X442" s="76">
        <f t="shared" si="224"/>
        <v>0</v>
      </c>
      <c r="Y442" s="76">
        <f t="shared" si="224"/>
        <v>0.10164656043489766</v>
      </c>
      <c r="Z442" s="76">
        <f t="shared" si="224"/>
        <v>0</v>
      </c>
      <c r="AA442" s="76">
        <f t="shared" si="224"/>
        <v>1.6263449669583624E-2</v>
      </c>
      <c r="AB442" s="76">
        <f t="shared" si="224"/>
        <v>0</v>
      </c>
      <c r="AC442" s="76">
        <f t="shared" si="224"/>
        <v>0</v>
      </c>
      <c r="AD442" s="76">
        <f t="shared" si="224"/>
        <v>0</v>
      </c>
      <c r="AE442" s="76">
        <f t="shared" si="224"/>
        <v>3.2526899339167248E-2</v>
      </c>
      <c r="AF442" s="76">
        <f t="shared" si="224"/>
        <v>4.8790349008750872E-2</v>
      </c>
      <c r="AG442" s="76">
        <f t="shared" si="224"/>
        <v>0</v>
      </c>
      <c r="AH442" s="76">
        <f t="shared" si="224"/>
        <v>0</v>
      </c>
      <c r="AI442" s="76">
        <f t="shared" si="224"/>
        <v>4.9603521492230053E-2</v>
      </c>
      <c r="AJ442" s="698">
        <f t="shared" ref="AJ442:AY457" si="225">AJ$37/1.98347/31</f>
        <v>0</v>
      </c>
      <c r="AK442" s="76">
        <f t="shared" si="225"/>
        <v>0</v>
      </c>
      <c r="AL442" s="76">
        <f t="shared" si="225"/>
        <v>0.16263449669583624</v>
      </c>
      <c r="AM442" s="76">
        <f t="shared" si="225"/>
        <v>1.2360221748883555E-2</v>
      </c>
      <c r="AN442" s="76">
        <f t="shared" si="225"/>
        <v>1.4149201212537752</v>
      </c>
      <c r="AO442" s="76">
        <f t="shared" si="225"/>
        <v>0</v>
      </c>
      <c r="AP442" s="76">
        <f t="shared" si="225"/>
        <v>0</v>
      </c>
      <c r="AQ442" s="698">
        <f t="shared" si="225"/>
        <v>0</v>
      </c>
      <c r="AR442" s="76">
        <f t="shared" si="225"/>
        <v>6.537906767172616E-2</v>
      </c>
      <c r="AS442" s="76">
        <f t="shared" si="225"/>
        <v>0</v>
      </c>
      <c r="AT442" s="76">
        <f t="shared" si="225"/>
        <v>0.21646651510215803</v>
      </c>
      <c r="AU442" s="76">
        <f t="shared" si="225"/>
        <v>0</v>
      </c>
      <c r="AV442" s="76">
        <f t="shared" si="225"/>
        <v>8.131724834791812E-2</v>
      </c>
      <c r="AW442" s="76">
        <f t="shared" si="225"/>
        <v>0</v>
      </c>
      <c r="AX442" s="76">
        <f t="shared" si="225"/>
        <v>0</v>
      </c>
      <c r="AY442" s="76">
        <f t="shared" si="225"/>
        <v>0</v>
      </c>
      <c r="AZ442" s="76">
        <f t="shared" ref="AZ442:BB457" si="226">AZ$37/1.98347/31</f>
        <v>0</v>
      </c>
      <c r="BA442" s="76">
        <f t="shared" si="226"/>
        <v>0</v>
      </c>
      <c r="BB442" s="76">
        <f t="shared" si="226"/>
        <v>0.11953635507143963</v>
      </c>
    </row>
    <row r="443" spans="1:54">
      <c r="A443" s="102">
        <f t="shared" si="200"/>
        <v>43222</v>
      </c>
      <c r="B443" s="106">
        <f t="shared" si="219"/>
        <v>8.5512079921193838</v>
      </c>
      <c r="C443" s="76">
        <f t="shared" ref="C443:C472" si="227">C$37/1.98347/31</f>
        <v>0</v>
      </c>
      <c r="D443" s="76">
        <f t="shared" ref="D443:AG455" si="228">D$37/1.98347/31</f>
        <v>0.22768829537417073</v>
      </c>
      <c r="E443" s="76">
        <f t="shared" si="228"/>
        <v>0.22768829537417073</v>
      </c>
      <c r="F443" s="76">
        <f t="shared" ref="F443:F466" si="229">F$37/1.98347/31</f>
        <v>0.22768829537417073</v>
      </c>
      <c r="G443" s="76">
        <f t="shared" si="228"/>
        <v>0.22768829537417073</v>
      </c>
      <c r="H443" s="76">
        <f t="shared" si="228"/>
        <v>0</v>
      </c>
      <c r="I443" s="76">
        <f t="shared" si="228"/>
        <v>0</v>
      </c>
      <c r="J443" s="76">
        <f t="shared" si="228"/>
        <v>1.1384414768708537</v>
      </c>
      <c r="K443" s="76">
        <f t="shared" si="228"/>
        <v>1.2555383144918558E-2</v>
      </c>
      <c r="L443" s="76">
        <f t="shared" si="228"/>
        <v>0</v>
      </c>
      <c r="M443" s="76">
        <f t="shared" si="228"/>
        <v>0.74081639589920367</v>
      </c>
      <c r="N443" s="76">
        <f>N$37/1.98347/31</f>
        <v>0.14637104702625262</v>
      </c>
      <c r="O443" s="76">
        <f t="shared" si="222"/>
        <v>1.2133617683487357</v>
      </c>
      <c r="P443" s="76">
        <f t="shared" si="222"/>
        <v>0.91926438682376521</v>
      </c>
      <c r="Q443" s="76">
        <f>Q$37/1.98347/31</f>
        <v>0</v>
      </c>
      <c r="R443" s="76">
        <f t="shared" si="228"/>
        <v>0.18540332623325334</v>
      </c>
      <c r="S443" s="76">
        <f t="shared" si="228"/>
        <v>0.81317248347918125</v>
      </c>
      <c r="T443" s="76">
        <f t="shared" si="228"/>
        <v>1.0571242285229357E-2</v>
      </c>
      <c r="U443" s="76">
        <f t="shared" si="228"/>
        <v>0</v>
      </c>
      <c r="V443" s="76">
        <f t="shared" si="228"/>
        <v>7.0746006062688757E-2</v>
      </c>
      <c r="W443" s="76">
        <f t="shared" ref="W443:W466" si="230">W$37/1.98347/31</f>
        <v>6.830648861225122E-2</v>
      </c>
      <c r="X443" s="76">
        <f t="shared" si="228"/>
        <v>0</v>
      </c>
      <c r="Y443" s="76">
        <f t="shared" si="228"/>
        <v>0.10164656043489766</v>
      </c>
      <c r="Z443" s="76">
        <f t="shared" si="228"/>
        <v>0</v>
      </c>
      <c r="AA443" s="76">
        <f t="shared" si="228"/>
        <v>1.6263449669583624E-2</v>
      </c>
      <c r="AB443" s="76">
        <f t="shared" si="228"/>
        <v>0</v>
      </c>
      <c r="AC443" s="76">
        <f t="shared" si="228"/>
        <v>0</v>
      </c>
      <c r="AD443" s="76">
        <f t="shared" ref="AD443:AD466" si="231">AD$37/1.98347/31</f>
        <v>0</v>
      </c>
      <c r="AE443" s="76">
        <f t="shared" si="228"/>
        <v>3.2526899339167248E-2</v>
      </c>
      <c r="AF443" s="76">
        <f t="shared" si="228"/>
        <v>4.8790349008750872E-2</v>
      </c>
      <c r="AG443" s="76">
        <f t="shared" si="228"/>
        <v>0</v>
      </c>
      <c r="AH443" s="76">
        <f t="shared" ref="AG443:AV458" si="232">AH$37/1.98347/31</f>
        <v>0</v>
      </c>
      <c r="AI443" s="76">
        <f t="shared" si="232"/>
        <v>4.9603521492230053E-2</v>
      </c>
      <c r="AJ443" s="698">
        <f t="shared" si="225"/>
        <v>0</v>
      </c>
      <c r="AK443" s="76">
        <f t="shared" si="225"/>
        <v>0</v>
      </c>
      <c r="AL443" s="76">
        <f t="shared" si="225"/>
        <v>0.16263449669583624</v>
      </c>
      <c r="AM443" s="76">
        <f t="shared" si="225"/>
        <v>1.2360221748883555E-2</v>
      </c>
      <c r="AN443" s="76">
        <f t="shared" si="225"/>
        <v>1.4149201212537752</v>
      </c>
      <c r="AO443" s="76">
        <f t="shared" si="225"/>
        <v>0</v>
      </c>
      <c r="AP443" s="76">
        <f t="shared" si="225"/>
        <v>0</v>
      </c>
      <c r="AQ443" s="698">
        <f t="shared" si="225"/>
        <v>0</v>
      </c>
      <c r="AR443" s="76">
        <f t="shared" si="225"/>
        <v>6.537906767172616E-2</v>
      </c>
      <c r="AS443" s="76">
        <f t="shared" si="225"/>
        <v>0</v>
      </c>
      <c r="AT443" s="76">
        <f t="shared" si="225"/>
        <v>0.21646651510215803</v>
      </c>
      <c r="AU443" s="76">
        <f t="shared" si="225"/>
        <v>0</v>
      </c>
      <c r="AV443" s="76">
        <f t="shared" si="225"/>
        <v>8.131724834791812E-2</v>
      </c>
      <c r="AW443" s="76">
        <f t="shared" si="225"/>
        <v>0</v>
      </c>
      <c r="AX443" s="76">
        <f t="shared" si="225"/>
        <v>0</v>
      </c>
      <c r="AY443" s="76">
        <f t="shared" si="225"/>
        <v>0</v>
      </c>
      <c r="AZ443" s="76">
        <f t="shared" si="226"/>
        <v>0</v>
      </c>
      <c r="BA443" s="76">
        <f t="shared" si="226"/>
        <v>0</v>
      </c>
      <c r="BB443" s="76">
        <f t="shared" si="226"/>
        <v>0.11953635507143963</v>
      </c>
    </row>
    <row r="444" spans="1:54">
      <c r="A444" s="102">
        <f t="shared" si="200"/>
        <v>43223</v>
      </c>
      <c r="B444" s="106">
        <f t="shared" si="219"/>
        <v>8.5512079921193838</v>
      </c>
      <c r="C444" s="76">
        <f t="shared" si="227"/>
        <v>0</v>
      </c>
      <c r="D444" s="76">
        <f t="shared" ref="D444:W444" si="233">D$37/1.98347/31</f>
        <v>0.22768829537417073</v>
      </c>
      <c r="E444" s="76">
        <f t="shared" si="233"/>
        <v>0.22768829537417073</v>
      </c>
      <c r="F444" s="76">
        <f t="shared" si="233"/>
        <v>0.22768829537417073</v>
      </c>
      <c r="G444" s="76">
        <f t="shared" si="233"/>
        <v>0.22768829537417073</v>
      </c>
      <c r="H444" s="76">
        <f t="shared" si="233"/>
        <v>0</v>
      </c>
      <c r="I444" s="76">
        <f t="shared" si="233"/>
        <v>0</v>
      </c>
      <c r="J444" s="76">
        <f t="shared" si="233"/>
        <v>1.1384414768708537</v>
      </c>
      <c r="K444" s="76">
        <f t="shared" si="233"/>
        <v>1.2555383144918558E-2</v>
      </c>
      <c r="L444" s="76">
        <f t="shared" si="233"/>
        <v>0</v>
      </c>
      <c r="M444" s="76">
        <f t="shared" si="233"/>
        <v>0.74081639589920367</v>
      </c>
      <c r="N444" s="76">
        <f t="shared" si="233"/>
        <v>0.14637104702625262</v>
      </c>
      <c r="O444" s="76">
        <f t="shared" si="222"/>
        <v>1.2133617683487357</v>
      </c>
      <c r="P444" s="76">
        <f t="shared" si="222"/>
        <v>0.91926438682376521</v>
      </c>
      <c r="Q444" s="76">
        <f t="shared" si="233"/>
        <v>0</v>
      </c>
      <c r="R444" s="76">
        <f t="shared" si="233"/>
        <v>0.18540332623325334</v>
      </c>
      <c r="S444" s="76">
        <f t="shared" si="233"/>
        <v>0.81317248347918125</v>
      </c>
      <c r="T444" s="76">
        <f t="shared" si="233"/>
        <v>1.0571242285229357E-2</v>
      </c>
      <c r="U444" s="76">
        <f t="shared" si="233"/>
        <v>0</v>
      </c>
      <c r="V444" s="76">
        <f t="shared" si="233"/>
        <v>7.0746006062688757E-2</v>
      </c>
      <c r="W444" s="76">
        <f t="shared" si="233"/>
        <v>6.830648861225122E-2</v>
      </c>
      <c r="X444" s="76">
        <f t="shared" si="228"/>
        <v>0</v>
      </c>
      <c r="Y444" s="76">
        <f t="shared" si="228"/>
        <v>0.10164656043489766</v>
      </c>
      <c r="Z444" s="76">
        <f t="shared" si="228"/>
        <v>0</v>
      </c>
      <c r="AA444" s="76">
        <f t="shared" si="228"/>
        <v>1.6263449669583624E-2</v>
      </c>
      <c r="AB444" s="76">
        <f t="shared" si="228"/>
        <v>0</v>
      </c>
      <c r="AC444" s="76">
        <f t="shared" si="228"/>
        <v>0</v>
      </c>
      <c r="AD444" s="76">
        <f t="shared" si="231"/>
        <v>0</v>
      </c>
      <c r="AE444" s="76">
        <f t="shared" si="228"/>
        <v>3.2526899339167248E-2</v>
      </c>
      <c r="AF444" s="76">
        <f t="shared" si="228"/>
        <v>4.8790349008750872E-2</v>
      </c>
      <c r="AG444" s="76">
        <f t="shared" si="232"/>
        <v>0</v>
      </c>
      <c r="AH444" s="76">
        <f t="shared" si="232"/>
        <v>0</v>
      </c>
      <c r="AI444" s="76">
        <f t="shared" si="232"/>
        <v>4.9603521492230053E-2</v>
      </c>
      <c r="AJ444" s="698">
        <f t="shared" si="225"/>
        <v>0</v>
      </c>
      <c r="AK444" s="76">
        <f t="shared" si="225"/>
        <v>0</v>
      </c>
      <c r="AL444" s="76">
        <f t="shared" si="225"/>
        <v>0.16263449669583624</v>
      </c>
      <c r="AM444" s="76">
        <f t="shared" si="225"/>
        <v>1.2360221748883555E-2</v>
      </c>
      <c r="AN444" s="76">
        <f t="shared" si="225"/>
        <v>1.4149201212537752</v>
      </c>
      <c r="AO444" s="76">
        <f t="shared" si="225"/>
        <v>0</v>
      </c>
      <c r="AP444" s="76">
        <f t="shared" si="225"/>
        <v>0</v>
      </c>
      <c r="AQ444" s="698">
        <f t="shared" si="225"/>
        <v>0</v>
      </c>
      <c r="AR444" s="76">
        <f t="shared" si="225"/>
        <v>6.537906767172616E-2</v>
      </c>
      <c r="AS444" s="76">
        <f t="shared" si="225"/>
        <v>0</v>
      </c>
      <c r="AT444" s="76">
        <f t="shared" si="225"/>
        <v>0.21646651510215803</v>
      </c>
      <c r="AU444" s="76">
        <f t="shared" si="225"/>
        <v>0</v>
      </c>
      <c r="AV444" s="76">
        <f t="shared" si="225"/>
        <v>8.131724834791812E-2</v>
      </c>
      <c r="AW444" s="76">
        <f t="shared" si="225"/>
        <v>0</v>
      </c>
      <c r="AX444" s="76">
        <f t="shared" si="225"/>
        <v>0</v>
      </c>
      <c r="AY444" s="76">
        <f t="shared" si="225"/>
        <v>0</v>
      </c>
      <c r="AZ444" s="76">
        <f t="shared" si="226"/>
        <v>0</v>
      </c>
      <c r="BA444" s="76">
        <f t="shared" si="226"/>
        <v>0</v>
      </c>
      <c r="BB444" s="76">
        <f t="shared" si="226"/>
        <v>0.11953635507143963</v>
      </c>
    </row>
    <row r="445" spans="1:54">
      <c r="A445" s="102">
        <f t="shared" si="200"/>
        <v>43224</v>
      </c>
      <c r="B445" s="106">
        <f t="shared" si="219"/>
        <v>8.5512079921193838</v>
      </c>
      <c r="C445" s="76">
        <f t="shared" si="227"/>
        <v>0</v>
      </c>
      <c r="D445" s="76">
        <f t="shared" si="228"/>
        <v>0.22768829537417073</v>
      </c>
      <c r="E445" s="76">
        <f t="shared" si="228"/>
        <v>0.22768829537417073</v>
      </c>
      <c r="F445" s="76">
        <f t="shared" si="229"/>
        <v>0.22768829537417073</v>
      </c>
      <c r="G445" s="76">
        <f t="shared" si="228"/>
        <v>0.22768829537417073</v>
      </c>
      <c r="H445" s="76">
        <f t="shared" si="228"/>
        <v>0</v>
      </c>
      <c r="I445" s="76">
        <f t="shared" si="228"/>
        <v>0</v>
      </c>
      <c r="J445" s="76">
        <f t="shared" si="228"/>
        <v>1.1384414768708537</v>
      </c>
      <c r="K445" s="76">
        <f t="shared" si="228"/>
        <v>1.2555383144918558E-2</v>
      </c>
      <c r="L445" s="76">
        <f t="shared" si="228"/>
        <v>0</v>
      </c>
      <c r="M445" s="76">
        <f t="shared" si="228"/>
        <v>0.74081639589920367</v>
      </c>
      <c r="N445" s="76">
        <f t="shared" ref="N445:N466" si="234">N$37/1.98347/31</f>
        <v>0.14637104702625262</v>
      </c>
      <c r="O445" s="76">
        <f t="shared" si="222"/>
        <v>1.2133617683487357</v>
      </c>
      <c r="P445" s="76">
        <f t="shared" si="222"/>
        <v>0.91926438682376521</v>
      </c>
      <c r="Q445" s="76">
        <f t="shared" ref="Q445:Q466" si="235">Q$37/1.98347/31</f>
        <v>0</v>
      </c>
      <c r="R445" s="76">
        <f t="shared" si="228"/>
        <v>0.18540332623325334</v>
      </c>
      <c r="S445" s="76">
        <f t="shared" si="228"/>
        <v>0.81317248347918125</v>
      </c>
      <c r="T445" s="76">
        <f t="shared" si="228"/>
        <v>1.0571242285229357E-2</v>
      </c>
      <c r="U445" s="76">
        <f t="shared" si="228"/>
        <v>0</v>
      </c>
      <c r="V445" s="76">
        <f t="shared" si="228"/>
        <v>7.0746006062688757E-2</v>
      </c>
      <c r="W445" s="76">
        <f t="shared" si="230"/>
        <v>6.830648861225122E-2</v>
      </c>
      <c r="X445" s="76">
        <f t="shared" si="228"/>
        <v>0</v>
      </c>
      <c r="Y445" s="76">
        <f t="shared" si="228"/>
        <v>0.10164656043489766</v>
      </c>
      <c r="Z445" s="76">
        <f t="shared" si="228"/>
        <v>0</v>
      </c>
      <c r="AA445" s="76">
        <f t="shared" si="228"/>
        <v>1.6263449669583624E-2</v>
      </c>
      <c r="AB445" s="76">
        <f t="shared" si="228"/>
        <v>0</v>
      </c>
      <c r="AC445" s="76">
        <f t="shared" si="228"/>
        <v>0</v>
      </c>
      <c r="AD445" s="76">
        <f t="shared" si="231"/>
        <v>0</v>
      </c>
      <c r="AE445" s="76">
        <f t="shared" si="228"/>
        <v>3.2526899339167248E-2</v>
      </c>
      <c r="AF445" s="76">
        <f t="shared" si="228"/>
        <v>4.8790349008750872E-2</v>
      </c>
      <c r="AG445" s="76">
        <f t="shared" si="232"/>
        <v>0</v>
      </c>
      <c r="AH445" s="76">
        <f t="shared" si="232"/>
        <v>0</v>
      </c>
      <c r="AI445" s="76">
        <f t="shared" si="232"/>
        <v>4.9603521492230053E-2</v>
      </c>
      <c r="AJ445" s="698">
        <f t="shared" si="225"/>
        <v>0</v>
      </c>
      <c r="AK445" s="76">
        <f t="shared" si="225"/>
        <v>0</v>
      </c>
      <c r="AL445" s="76">
        <f t="shared" si="225"/>
        <v>0.16263449669583624</v>
      </c>
      <c r="AM445" s="76">
        <f t="shared" si="225"/>
        <v>1.2360221748883555E-2</v>
      </c>
      <c r="AN445" s="76">
        <f t="shared" si="225"/>
        <v>1.4149201212537752</v>
      </c>
      <c r="AO445" s="76">
        <f t="shared" si="225"/>
        <v>0</v>
      </c>
      <c r="AP445" s="76">
        <f t="shared" si="225"/>
        <v>0</v>
      </c>
      <c r="AQ445" s="698">
        <f t="shared" si="225"/>
        <v>0</v>
      </c>
      <c r="AR445" s="76">
        <f t="shared" si="225"/>
        <v>6.537906767172616E-2</v>
      </c>
      <c r="AS445" s="76">
        <f t="shared" si="225"/>
        <v>0</v>
      </c>
      <c r="AT445" s="76">
        <f t="shared" si="225"/>
        <v>0.21646651510215803</v>
      </c>
      <c r="AU445" s="76">
        <f t="shared" si="225"/>
        <v>0</v>
      </c>
      <c r="AV445" s="76">
        <f t="shared" si="225"/>
        <v>8.131724834791812E-2</v>
      </c>
      <c r="AW445" s="76">
        <f t="shared" si="225"/>
        <v>0</v>
      </c>
      <c r="AX445" s="76">
        <f t="shared" si="225"/>
        <v>0</v>
      </c>
      <c r="AY445" s="76">
        <f t="shared" si="225"/>
        <v>0</v>
      </c>
      <c r="AZ445" s="76">
        <f t="shared" si="226"/>
        <v>0</v>
      </c>
      <c r="BA445" s="76">
        <f t="shared" si="226"/>
        <v>0</v>
      </c>
      <c r="BB445" s="76">
        <f t="shared" si="226"/>
        <v>0.11953635507143963</v>
      </c>
    </row>
    <row r="446" spans="1:54">
      <c r="A446" s="102">
        <f t="shared" si="200"/>
        <v>43225</v>
      </c>
      <c r="B446" s="106">
        <f t="shared" si="219"/>
        <v>8.5512079921193838</v>
      </c>
      <c r="C446" s="76">
        <f t="shared" si="227"/>
        <v>0</v>
      </c>
      <c r="D446" s="76">
        <f t="shared" si="228"/>
        <v>0.22768829537417073</v>
      </c>
      <c r="E446" s="76">
        <f t="shared" si="228"/>
        <v>0.22768829537417073</v>
      </c>
      <c r="F446" s="76">
        <f t="shared" si="229"/>
        <v>0.22768829537417073</v>
      </c>
      <c r="G446" s="76">
        <f t="shared" si="228"/>
        <v>0.22768829537417073</v>
      </c>
      <c r="H446" s="76">
        <f t="shared" si="228"/>
        <v>0</v>
      </c>
      <c r="I446" s="76">
        <f t="shared" si="228"/>
        <v>0</v>
      </c>
      <c r="J446" s="76">
        <f t="shared" si="228"/>
        <v>1.1384414768708537</v>
      </c>
      <c r="K446" s="76">
        <f t="shared" si="228"/>
        <v>1.2555383144918558E-2</v>
      </c>
      <c r="L446" s="76">
        <f t="shared" si="228"/>
        <v>0</v>
      </c>
      <c r="M446" s="76">
        <f t="shared" si="228"/>
        <v>0.74081639589920367</v>
      </c>
      <c r="N446" s="76">
        <f t="shared" si="234"/>
        <v>0.14637104702625262</v>
      </c>
      <c r="O446" s="76">
        <f t="shared" si="222"/>
        <v>1.2133617683487357</v>
      </c>
      <c r="P446" s="76">
        <f t="shared" si="222"/>
        <v>0.91926438682376521</v>
      </c>
      <c r="Q446" s="76">
        <f t="shared" si="235"/>
        <v>0</v>
      </c>
      <c r="R446" s="76">
        <f t="shared" si="228"/>
        <v>0.18540332623325334</v>
      </c>
      <c r="S446" s="76">
        <f t="shared" si="228"/>
        <v>0.81317248347918125</v>
      </c>
      <c r="T446" s="76">
        <f t="shared" si="228"/>
        <v>1.0571242285229357E-2</v>
      </c>
      <c r="U446" s="76">
        <f t="shared" si="228"/>
        <v>0</v>
      </c>
      <c r="V446" s="76">
        <f t="shared" si="228"/>
        <v>7.0746006062688757E-2</v>
      </c>
      <c r="W446" s="76">
        <f t="shared" si="230"/>
        <v>6.830648861225122E-2</v>
      </c>
      <c r="X446" s="76">
        <f t="shared" si="228"/>
        <v>0</v>
      </c>
      <c r="Y446" s="76">
        <f t="shared" si="228"/>
        <v>0.10164656043489766</v>
      </c>
      <c r="Z446" s="76">
        <f t="shared" si="228"/>
        <v>0</v>
      </c>
      <c r="AA446" s="76">
        <f t="shared" si="228"/>
        <v>1.6263449669583624E-2</v>
      </c>
      <c r="AB446" s="76">
        <f t="shared" si="228"/>
        <v>0</v>
      </c>
      <c r="AC446" s="76">
        <f t="shared" si="228"/>
        <v>0</v>
      </c>
      <c r="AD446" s="76">
        <f t="shared" si="231"/>
        <v>0</v>
      </c>
      <c r="AE446" s="76">
        <f t="shared" si="228"/>
        <v>3.2526899339167248E-2</v>
      </c>
      <c r="AF446" s="76">
        <f t="shared" si="228"/>
        <v>4.8790349008750872E-2</v>
      </c>
      <c r="AG446" s="76">
        <f t="shared" si="232"/>
        <v>0</v>
      </c>
      <c r="AH446" s="76">
        <f t="shared" si="232"/>
        <v>0</v>
      </c>
      <c r="AI446" s="76">
        <f t="shared" si="232"/>
        <v>4.9603521492230053E-2</v>
      </c>
      <c r="AJ446" s="698">
        <f t="shared" si="225"/>
        <v>0</v>
      </c>
      <c r="AK446" s="76">
        <f t="shared" si="225"/>
        <v>0</v>
      </c>
      <c r="AL446" s="76">
        <f t="shared" si="225"/>
        <v>0.16263449669583624</v>
      </c>
      <c r="AM446" s="76">
        <f t="shared" si="225"/>
        <v>1.2360221748883555E-2</v>
      </c>
      <c r="AN446" s="76">
        <f t="shared" si="225"/>
        <v>1.4149201212537752</v>
      </c>
      <c r="AO446" s="76">
        <f t="shared" si="225"/>
        <v>0</v>
      </c>
      <c r="AP446" s="76">
        <f t="shared" si="225"/>
        <v>0</v>
      </c>
      <c r="AQ446" s="698">
        <f t="shared" si="225"/>
        <v>0</v>
      </c>
      <c r="AR446" s="76">
        <f t="shared" si="225"/>
        <v>6.537906767172616E-2</v>
      </c>
      <c r="AS446" s="76">
        <f t="shared" si="225"/>
        <v>0</v>
      </c>
      <c r="AT446" s="76">
        <f t="shared" si="225"/>
        <v>0.21646651510215803</v>
      </c>
      <c r="AU446" s="76">
        <f t="shared" si="225"/>
        <v>0</v>
      </c>
      <c r="AV446" s="76">
        <f t="shared" si="225"/>
        <v>8.131724834791812E-2</v>
      </c>
      <c r="AW446" s="76">
        <f t="shared" si="225"/>
        <v>0</v>
      </c>
      <c r="AX446" s="76">
        <f t="shared" si="225"/>
        <v>0</v>
      </c>
      <c r="AY446" s="76">
        <f t="shared" si="225"/>
        <v>0</v>
      </c>
      <c r="AZ446" s="76">
        <f t="shared" si="226"/>
        <v>0</v>
      </c>
      <c r="BA446" s="76">
        <f t="shared" si="226"/>
        <v>0</v>
      </c>
      <c r="BB446" s="76">
        <f t="shared" si="226"/>
        <v>0.11953635507143963</v>
      </c>
    </row>
    <row r="447" spans="1:54">
      <c r="A447" s="102">
        <f t="shared" si="200"/>
        <v>43226</v>
      </c>
      <c r="B447" s="106">
        <f t="shared" si="219"/>
        <v>8.5512079921193838</v>
      </c>
      <c r="C447" s="76">
        <f t="shared" si="227"/>
        <v>0</v>
      </c>
      <c r="D447" s="76">
        <f t="shared" si="228"/>
        <v>0.22768829537417073</v>
      </c>
      <c r="E447" s="76">
        <f t="shared" si="228"/>
        <v>0.22768829537417073</v>
      </c>
      <c r="F447" s="76">
        <f t="shared" si="229"/>
        <v>0.22768829537417073</v>
      </c>
      <c r="G447" s="76">
        <f t="shared" si="228"/>
        <v>0.22768829537417073</v>
      </c>
      <c r="H447" s="76">
        <f t="shared" si="228"/>
        <v>0</v>
      </c>
      <c r="I447" s="76">
        <f t="shared" si="228"/>
        <v>0</v>
      </c>
      <c r="J447" s="76">
        <f t="shared" si="228"/>
        <v>1.1384414768708537</v>
      </c>
      <c r="K447" s="76">
        <f t="shared" si="228"/>
        <v>1.2555383144918558E-2</v>
      </c>
      <c r="L447" s="76">
        <f t="shared" si="228"/>
        <v>0</v>
      </c>
      <c r="M447" s="76">
        <f t="shared" si="228"/>
        <v>0.74081639589920367</v>
      </c>
      <c r="N447" s="76">
        <f t="shared" si="234"/>
        <v>0.14637104702625262</v>
      </c>
      <c r="O447" s="76">
        <f t="shared" si="222"/>
        <v>1.2133617683487357</v>
      </c>
      <c r="P447" s="76">
        <f t="shared" si="222"/>
        <v>0.91926438682376521</v>
      </c>
      <c r="Q447" s="76">
        <f t="shared" si="235"/>
        <v>0</v>
      </c>
      <c r="R447" s="76">
        <f t="shared" si="228"/>
        <v>0.18540332623325334</v>
      </c>
      <c r="S447" s="76">
        <f t="shared" si="228"/>
        <v>0.81317248347918125</v>
      </c>
      <c r="T447" s="76">
        <f t="shared" si="228"/>
        <v>1.0571242285229357E-2</v>
      </c>
      <c r="U447" s="76">
        <f t="shared" si="228"/>
        <v>0</v>
      </c>
      <c r="V447" s="76">
        <f t="shared" si="228"/>
        <v>7.0746006062688757E-2</v>
      </c>
      <c r="W447" s="76">
        <f t="shared" si="230"/>
        <v>6.830648861225122E-2</v>
      </c>
      <c r="X447" s="76">
        <f t="shared" si="228"/>
        <v>0</v>
      </c>
      <c r="Y447" s="76">
        <f t="shared" si="228"/>
        <v>0.10164656043489766</v>
      </c>
      <c r="Z447" s="76">
        <f t="shared" si="228"/>
        <v>0</v>
      </c>
      <c r="AA447" s="76">
        <f t="shared" si="228"/>
        <v>1.6263449669583624E-2</v>
      </c>
      <c r="AB447" s="76">
        <f t="shared" si="228"/>
        <v>0</v>
      </c>
      <c r="AC447" s="76">
        <f t="shared" si="228"/>
        <v>0</v>
      </c>
      <c r="AD447" s="76">
        <f t="shared" si="231"/>
        <v>0</v>
      </c>
      <c r="AE447" s="76">
        <f t="shared" si="228"/>
        <v>3.2526899339167248E-2</v>
      </c>
      <c r="AF447" s="76">
        <f t="shared" si="228"/>
        <v>4.8790349008750872E-2</v>
      </c>
      <c r="AG447" s="76">
        <f t="shared" si="232"/>
        <v>0</v>
      </c>
      <c r="AH447" s="76">
        <f t="shared" si="232"/>
        <v>0</v>
      </c>
      <c r="AI447" s="76">
        <f t="shared" si="232"/>
        <v>4.9603521492230053E-2</v>
      </c>
      <c r="AJ447" s="698">
        <f t="shared" si="225"/>
        <v>0</v>
      </c>
      <c r="AK447" s="76">
        <f t="shared" si="225"/>
        <v>0</v>
      </c>
      <c r="AL447" s="76">
        <f t="shared" si="225"/>
        <v>0.16263449669583624</v>
      </c>
      <c r="AM447" s="76">
        <f t="shared" si="225"/>
        <v>1.2360221748883555E-2</v>
      </c>
      <c r="AN447" s="76">
        <f t="shared" si="225"/>
        <v>1.4149201212537752</v>
      </c>
      <c r="AO447" s="76">
        <f t="shared" si="225"/>
        <v>0</v>
      </c>
      <c r="AP447" s="76">
        <f t="shared" si="225"/>
        <v>0</v>
      </c>
      <c r="AQ447" s="698">
        <f t="shared" si="225"/>
        <v>0</v>
      </c>
      <c r="AR447" s="76">
        <f t="shared" si="225"/>
        <v>6.537906767172616E-2</v>
      </c>
      <c r="AS447" s="76">
        <f t="shared" si="225"/>
        <v>0</v>
      </c>
      <c r="AT447" s="76">
        <f t="shared" si="225"/>
        <v>0.21646651510215803</v>
      </c>
      <c r="AU447" s="76">
        <f t="shared" si="225"/>
        <v>0</v>
      </c>
      <c r="AV447" s="76">
        <f t="shared" si="225"/>
        <v>8.131724834791812E-2</v>
      </c>
      <c r="AW447" s="76">
        <f t="shared" si="225"/>
        <v>0</v>
      </c>
      <c r="AX447" s="76">
        <f t="shared" si="225"/>
        <v>0</v>
      </c>
      <c r="AY447" s="76">
        <f t="shared" si="225"/>
        <v>0</v>
      </c>
      <c r="AZ447" s="76">
        <f t="shared" si="226"/>
        <v>0</v>
      </c>
      <c r="BA447" s="76">
        <f t="shared" si="226"/>
        <v>0</v>
      </c>
      <c r="BB447" s="76">
        <f t="shared" si="226"/>
        <v>0.11953635507143963</v>
      </c>
    </row>
    <row r="448" spans="1:54">
      <c r="A448" s="102">
        <f t="shared" si="200"/>
        <v>43227</v>
      </c>
      <c r="B448" s="106">
        <f t="shared" si="219"/>
        <v>8.5512079921193838</v>
      </c>
      <c r="C448" s="76">
        <f t="shared" si="227"/>
        <v>0</v>
      </c>
      <c r="D448" s="76">
        <f t="shared" si="228"/>
        <v>0.22768829537417073</v>
      </c>
      <c r="E448" s="76">
        <f t="shared" si="228"/>
        <v>0.22768829537417073</v>
      </c>
      <c r="F448" s="76">
        <f t="shared" si="229"/>
        <v>0.22768829537417073</v>
      </c>
      <c r="G448" s="76">
        <f t="shared" si="228"/>
        <v>0.22768829537417073</v>
      </c>
      <c r="H448" s="76">
        <f t="shared" si="228"/>
        <v>0</v>
      </c>
      <c r="I448" s="76">
        <f t="shared" si="228"/>
        <v>0</v>
      </c>
      <c r="J448" s="76">
        <f t="shared" si="228"/>
        <v>1.1384414768708537</v>
      </c>
      <c r="K448" s="76">
        <f t="shared" si="228"/>
        <v>1.2555383144918558E-2</v>
      </c>
      <c r="L448" s="76">
        <f t="shared" si="228"/>
        <v>0</v>
      </c>
      <c r="M448" s="76">
        <f t="shared" si="228"/>
        <v>0.74081639589920367</v>
      </c>
      <c r="N448" s="76">
        <f t="shared" si="234"/>
        <v>0.14637104702625262</v>
      </c>
      <c r="O448" s="76">
        <f t="shared" si="222"/>
        <v>1.2133617683487357</v>
      </c>
      <c r="P448" s="76">
        <f t="shared" si="222"/>
        <v>0.91926438682376521</v>
      </c>
      <c r="Q448" s="76">
        <f t="shared" si="235"/>
        <v>0</v>
      </c>
      <c r="R448" s="76">
        <f t="shared" si="228"/>
        <v>0.18540332623325334</v>
      </c>
      <c r="S448" s="76">
        <f t="shared" si="228"/>
        <v>0.81317248347918125</v>
      </c>
      <c r="T448" s="76">
        <f t="shared" si="228"/>
        <v>1.0571242285229357E-2</v>
      </c>
      <c r="U448" s="76">
        <f t="shared" si="228"/>
        <v>0</v>
      </c>
      <c r="V448" s="76">
        <f t="shared" si="228"/>
        <v>7.0746006062688757E-2</v>
      </c>
      <c r="W448" s="76">
        <f t="shared" si="230"/>
        <v>6.830648861225122E-2</v>
      </c>
      <c r="X448" s="76">
        <f t="shared" si="228"/>
        <v>0</v>
      </c>
      <c r="Y448" s="76">
        <f t="shared" si="228"/>
        <v>0.10164656043489766</v>
      </c>
      <c r="Z448" s="76">
        <f t="shared" si="228"/>
        <v>0</v>
      </c>
      <c r="AA448" s="76">
        <f t="shared" si="228"/>
        <v>1.6263449669583624E-2</v>
      </c>
      <c r="AB448" s="76">
        <f t="shared" si="228"/>
        <v>0</v>
      </c>
      <c r="AC448" s="76">
        <f t="shared" si="228"/>
        <v>0</v>
      </c>
      <c r="AD448" s="76">
        <f t="shared" si="231"/>
        <v>0</v>
      </c>
      <c r="AE448" s="76">
        <f t="shared" si="228"/>
        <v>3.2526899339167248E-2</v>
      </c>
      <c r="AF448" s="76">
        <f t="shared" si="228"/>
        <v>4.8790349008750872E-2</v>
      </c>
      <c r="AG448" s="76">
        <f t="shared" si="232"/>
        <v>0</v>
      </c>
      <c r="AH448" s="76">
        <f t="shared" si="232"/>
        <v>0</v>
      </c>
      <c r="AI448" s="76">
        <f t="shared" si="232"/>
        <v>4.9603521492230053E-2</v>
      </c>
      <c r="AJ448" s="698">
        <f t="shared" si="225"/>
        <v>0</v>
      </c>
      <c r="AK448" s="76">
        <f t="shared" si="225"/>
        <v>0</v>
      </c>
      <c r="AL448" s="76">
        <f t="shared" si="225"/>
        <v>0.16263449669583624</v>
      </c>
      <c r="AM448" s="76">
        <f t="shared" si="225"/>
        <v>1.2360221748883555E-2</v>
      </c>
      <c r="AN448" s="76">
        <f t="shared" si="225"/>
        <v>1.4149201212537752</v>
      </c>
      <c r="AO448" s="76">
        <f t="shared" si="225"/>
        <v>0</v>
      </c>
      <c r="AP448" s="76">
        <f t="shared" si="225"/>
        <v>0</v>
      </c>
      <c r="AQ448" s="698">
        <f t="shared" si="225"/>
        <v>0</v>
      </c>
      <c r="AR448" s="76">
        <f t="shared" si="225"/>
        <v>6.537906767172616E-2</v>
      </c>
      <c r="AS448" s="76">
        <f t="shared" si="225"/>
        <v>0</v>
      </c>
      <c r="AT448" s="76">
        <f t="shared" si="225"/>
        <v>0.21646651510215803</v>
      </c>
      <c r="AU448" s="76">
        <f t="shared" si="225"/>
        <v>0</v>
      </c>
      <c r="AV448" s="76">
        <f t="shared" si="225"/>
        <v>8.131724834791812E-2</v>
      </c>
      <c r="AW448" s="76">
        <f t="shared" si="225"/>
        <v>0</v>
      </c>
      <c r="AX448" s="76">
        <f t="shared" si="225"/>
        <v>0</v>
      </c>
      <c r="AY448" s="76">
        <f t="shared" si="225"/>
        <v>0</v>
      </c>
      <c r="AZ448" s="76">
        <f t="shared" si="226"/>
        <v>0</v>
      </c>
      <c r="BA448" s="76">
        <f t="shared" si="226"/>
        <v>0</v>
      </c>
      <c r="BB448" s="76">
        <f t="shared" si="226"/>
        <v>0.11953635507143963</v>
      </c>
    </row>
    <row r="449" spans="1:54">
      <c r="A449" s="102">
        <f t="shared" si="200"/>
        <v>43228</v>
      </c>
      <c r="B449" s="106">
        <f t="shared" si="219"/>
        <v>8.5512079921193838</v>
      </c>
      <c r="C449" s="76">
        <f t="shared" si="227"/>
        <v>0</v>
      </c>
      <c r="D449" s="76">
        <f t="shared" si="228"/>
        <v>0.22768829537417073</v>
      </c>
      <c r="E449" s="76">
        <f t="shared" si="228"/>
        <v>0.22768829537417073</v>
      </c>
      <c r="F449" s="76">
        <f t="shared" si="229"/>
        <v>0.22768829537417073</v>
      </c>
      <c r="G449" s="76">
        <f t="shared" si="228"/>
        <v>0.22768829537417073</v>
      </c>
      <c r="H449" s="76">
        <f t="shared" si="228"/>
        <v>0</v>
      </c>
      <c r="I449" s="76">
        <f t="shared" si="228"/>
        <v>0</v>
      </c>
      <c r="J449" s="76">
        <f t="shared" si="228"/>
        <v>1.1384414768708537</v>
      </c>
      <c r="K449" s="76">
        <f t="shared" si="228"/>
        <v>1.2555383144918558E-2</v>
      </c>
      <c r="L449" s="76">
        <f t="shared" si="228"/>
        <v>0</v>
      </c>
      <c r="M449" s="76">
        <f t="shared" si="228"/>
        <v>0.74081639589920367</v>
      </c>
      <c r="N449" s="76">
        <f t="shared" si="234"/>
        <v>0.14637104702625262</v>
      </c>
      <c r="O449" s="76">
        <f t="shared" si="222"/>
        <v>1.2133617683487357</v>
      </c>
      <c r="P449" s="76">
        <f t="shared" si="222"/>
        <v>0.91926438682376521</v>
      </c>
      <c r="Q449" s="76">
        <f t="shared" si="235"/>
        <v>0</v>
      </c>
      <c r="R449" s="76">
        <f t="shared" si="228"/>
        <v>0.18540332623325334</v>
      </c>
      <c r="S449" s="76">
        <f t="shared" si="228"/>
        <v>0.81317248347918125</v>
      </c>
      <c r="T449" s="76">
        <f t="shared" si="228"/>
        <v>1.0571242285229357E-2</v>
      </c>
      <c r="U449" s="76">
        <f t="shared" si="228"/>
        <v>0</v>
      </c>
      <c r="V449" s="76">
        <f t="shared" si="228"/>
        <v>7.0746006062688757E-2</v>
      </c>
      <c r="W449" s="76">
        <f t="shared" si="230"/>
        <v>6.830648861225122E-2</v>
      </c>
      <c r="X449" s="76">
        <f t="shared" si="228"/>
        <v>0</v>
      </c>
      <c r="Y449" s="76">
        <f t="shared" si="228"/>
        <v>0.10164656043489766</v>
      </c>
      <c r="Z449" s="76">
        <f t="shared" si="228"/>
        <v>0</v>
      </c>
      <c r="AA449" s="76">
        <f t="shared" si="228"/>
        <v>1.6263449669583624E-2</v>
      </c>
      <c r="AB449" s="76">
        <f t="shared" si="228"/>
        <v>0</v>
      </c>
      <c r="AC449" s="76">
        <f t="shared" si="228"/>
        <v>0</v>
      </c>
      <c r="AD449" s="76">
        <f t="shared" si="231"/>
        <v>0</v>
      </c>
      <c r="AE449" s="76">
        <f t="shared" si="228"/>
        <v>3.2526899339167248E-2</v>
      </c>
      <c r="AF449" s="76">
        <f t="shared" si="228"/>
        <v>4.8790349008750872E-2</v>
      </c>
      <c r="AG449" s="76">
        <f t="shared" si="232"/>
        <v>0</v>
      </c>
      <c r="AH449" s="76">
        <f t="shared" si="232"/>
        <v>0</v>
      </c>
      <c r="AI449" s="76">
        <f t="shared" si="232"/>
        <v>4.9603521492230053E-2</v>
      </c>
      <c r="AJ449" s="698">
        <f t="shared" si="225"/>
        <v>0</v>
      </c>
      <c r="AK449" s="76">
        <f t="shared" si="225"/>
        <v>0</v>
      </c>
      <c r="AL449" s="76">
        <f t="shared" si="225"/>
        <v>0.16263449669583624</v>
      </c>
      <c r="AM449" s="76">
        <f t="shared" si="225"/>
        <v>1.2360221748883555E-2</v>
      </c>
      <c r="AN449" s="76">
        <f t="shared" si="225"/>
        <v>1.4149201212537752</v>
      </c>
      <c r="AO449" s="76">
        <f t="shared" si="225"/>
        <v>0</v>
      </c>
      <c r="AP449" s="76">
        <f t="shared" si="225"/>
        <v>0</v>
      </c>
      <c r="AQ449" s="698">
        <f t="shared" si="225"/>
        <v>0</v>
      </c>
      <c r="AR449" s="76">
        <f t="shared" si="225"/>
        <v>6.537906767172616E-2</v>
      </c>
      <c r="AS449" s="76">
        <f t="shared" si="225"/>
        <v>0</v>
      </c>
      <c r="AT449" s="76">
        <f t="shared" si="225"/>
        <v>0.21646651510215803</v>
      </c>
      <c r="AU449" s="76">
        <f t="shared" si="225"/>
        <v>0</v>
      </c>
      <c r="AV449" s="76">
        <f t="shared" si="225"/>
        <v>8.131724834791812E-2</v>
      </c>
      <c r="AW449" s="76">
        <f t="shared" si="225"/>
        <v>0</v>
      </c>
      <c r="AX449" s="76">
        <f t="shared" si="225"/>
        <v>0</v>
      </c>
      <c r="AY449" s="76">
        <f t="shared" si="225"/>
        <v>0</v>
      </c>
      <c r="AZ449" s="76">
        <f t="shared" si="226"/>
        <v>0</v>
      </c>
      <c r="BA449" s="76">
        <f t="shared" si="226"/>
        <v>0</v>
      </c>
      <c r="BB449" s="76">
        <f t="shared" si="226"/>
        <v>0.11953635507143963</v>
      </c>
    </row>
    <row r="450" spans="1:54">
      <c r="A450" s="102">
        <f t="shared" si="200"/>
        <v>43229</v>
      </c>
      <c r="B450" s="106">
        <f t="shared" si="219"/>
        <v>8.5512079921193838</v>
      </c>
      <c r="C450" s="76">
        <f t="shared" si="227"/>
        <v>0</v>
      </c>
      <c r="D450" s="76">
        <f t="shared" si="228"/>
        <v>0.22768829537417073</v>
      </c>
      <c r="E450" s="76">
        <f t="shared" si="228"/>
        <v>0.22768829537417073</v>
      </c>
      <c r="F450" s="76">
        <f t="shared" si="229"/>
        <v>0.22768829537417073</v>
      </c>
      <c r="G450" s="76">
        <f t="shared" si="228"/>
        <v>0.22768829537417073</v>
      </c>
      <c r="H450" s="76">
        <f t="shared" si="228"/>
        <v>0</v>
      </c>
      <c r="I450" s="76">
        <f t="shared" si="228"/>
        <v>0</v>
      </c>
      <c r="J450" s="76">
        <f t="shared" si="228"/>
        <v>1.1384414768708537</v>
      </c>
      <c r="K450" s="76">
        <f t="shared" si="228"/>
        <v>1.2555383144918558E-2</v>
      </c>
      <c r="L450" s="76">
        <f t="shared" si="228"/>
        <v>0</v>
      </c>
      <c r="M450" s="76">
        <f t="shared" si="228"/>
        <v>0.74081639589920367</v>
      </c>
      <c r="N450" s="76">
        <f t="shared" si="234"/>
        <v>0.14637104702625262</v>
      </c>
      <c r="O450" s="76">
        <f t="shared" si="222"/>
        <v>1.2133617683487357</v>
      </c>
      <c r="P450" s="76">
        <f t="shared" si="222"/>
        <v>0.91926438682376521</v>
      </c>
      <c r="Q450" s="76">
        <f t="shared" si="235"/>
        <v>0</v>
      </c>
      <c r="R450" s="76">
        <f t="shared" si="228"/>
        <v>0.18540332623325334</v>
      </c>
      <c r="S450" s="76">
        <f t="shared" si="228"/>
        <v>0.81317248347918125</v>
      </c>
      <c r="T450" s="76">
        <f t="shared" si="228"/>
        <v>1.0571242285229357E-2</v>
      </c>
      <c r="U450" s="76">
        <f t="shared" si="228"/>
        <v>0</v>
      </c>
      <c r="V450" s="76">
        <f t="shared" si="228"/>
        <v>7.0746006062688757E-2</v>
      </c>
      <c r="W450" s="76">
        <f t="shared" si="230"/>
        <v>6.830648861225122E-2</v>
      </c>
      <c r="X450" s="76">
        <f t="shared" si="228"/>
        <v>0</v>
      </c>
      <c r="Y450" s="76">
        <f t="shared" si="228"/>
        <v>0.10164656043489766</v>
      </c>
      <c r="Z450" s="76">
        <f t="shared" si="228"/>
        <v>0</v>
      </c>
      <c r="AA450" s="76">
        <f t="shared" si="228"/>
        <v>1.6263449669583624E-2</v>
      </c>
      <c r="AB450" s="76">
        <f t="shared" si="228"/>
        <v>0</v>
      </c>
      <c r="AC450" s="76">
        <f t="shared" si="228"/>
        <v>0</v>
      </c>
      <c r="AD450" s="76">
        <f t="shared" si="231"/>
        <v>0</v>
      </c>
      <c r="AE450" s="76">
        <f t="shared" si="228"/>
        <v>3.2526899339167248E-2</v>
      </c>
      <c r="AF450" s="76">
        <f t="shared" si="228"/>
        <v>4.8790349008750872E-2</v>
      </c>
      <c r="AG450" s="76">
        <f t="shared" si="232"/>
        <v>0</v>
      </c>
      <c r="AH450" s="76">
        <f t="shared" si="232"/>
        <v>0</v>
      </c>
      <c r="AI450" s="76">
        <f t="shared" si="232"/>
        <v>4.9603521492230053E-2</v>
      </c>
      <c r="AJ450" s="698">
        <f t="shared" si="225"/>
        <v>0</v>
      </c>
      <c r="AK450" s="76">
        <f t="shared" si="225"/>
        <v>0</v>
      </c>
      <c r="AL450" s="76">
        <f t="shared" si="225"/>
        <v>0.16263449669583624</v>
      </c>
      <c r="AM450" s="76">
        <f t="shared" si="225"/>
        <v>1.2360221748883555E-2</v>
      </c>
      <c r="AN450" s="76">
        <f t="shared" si="225"/>
        <v>1.4149201212537752</v>
      </c>
      <c r="AO450" s="76">
        <f t="shared" si="225"/>
        <v>0</v>
      </c>
      <c r="AP450" s="76">
        <f t="shared" si="225"/>
        <v>0</v>
      </c>
      <c r="AQ450" s="698">
        <f t="shared" si="225"/>
        <v>0</v>
      </c>
      <c r="AR450" s="76">
        <f t="shared" si="225"/>
        <v>6.537906767172616E-2</v>
      </c>
      <c r="AS450" s="76">
        <f t="shared" si="225"/>
        <v>0</v>
      </c>
      <c r="AT450" s="76">
        <f t="shared" si="225"/>
        <v>0.21646651510215803</v>
      </c>
      <c r="AU450" s="76">
        <f t="shared" si="225"/>
        <v>0</v>
      </c>
      <c r="AV450" s="76">
        <f t="shared" si="225"/>
        <v>8.131724834791812E-2</v>
      </c>
      <c r="AW450" s="76">
        <f t="shared" si="225"/>
        <v>0</v>
      </c>
      <c r="AX450" s="76">
        <f t="shared" si="225"/>
        <v>0</v>
      </c>
      <c r="AY450" s="76">
        <f t="shared" si="225"/>
        <v>0</v>
      </c>
      <c r="AZ450" s="76">
        <f t="shared" si="226"/>
        <v>0</v>
      </c>
      <c r="BA450" s="76">
        <f t="shared" si="226"/>
        <v>0</v>
      </c>
      <c r="BB450" s="76">
        <f t="shared" si="226"/>
        <v>0.11953635507143963</v>
      </c>
    </row>
    <row r="451" spans="1:54">
      <c r="A451" s="102">
        <f t="shared" si="200"/>
        <v>43230</v>
      </c>
      <c r="B451" s="106">
        <f t="shared" si="219"/>
        <v>8.5512079921193838</v>
      </c>
      <c r="C451" s="76">
        <f t="shared" si="227"/>
        <v>0</v>
      </c>
      <c r="D451" s="76">
        <f t="shared" si="228"/>
        <v>0.22768829537417073</v>
      </c>
      <c r="E451" s="76">
        <f t="shared" si="228"/>
        <v>0.22768829537417073</v>
      </c>
      <c r="F451" s="76">
        <f t="shared" si="229"/>
        <v>0.22768829537417073</v>
      </c>
      <c r="G451" s="76">
        <f t="shared" si="228"/>
        <v>0.22768829537417073</v>
      </c>
      <c r="H451" s="76">
        <f t="shared" si="228"/>
        <v>0</v>
      </c>
      <c r="I451" s="76">
        <f t="shared" si="228"/>
        <v>0</v>
      </c>
      <c r="J451" s="76">
        <f t="shared" si="228"/>
        <v>1.1384414768708537</v>
      </c>
      <c r="K451" s="76">
        <f t="shared" si="228"/>
        <v>1.2555383144918558E-2</v>
      </c>
      <c r="L451" s="76">
        <f t="shared" si="228"/>
        <v>0</v>
      </c>
      <c r="M451" s="76">
        <f t="shared" si="228"/>
        <v>0.74081639589920367</v>
      </c>
      <c r="N451" s="76">
        <f t="shared" si="234"/>
        <v>0.14637104702625262</v>
      </c>
      <c r="O451" s="76">
        <f t="shared" si="222"/>
        <v>1.2133617683487357</v>
      </c>
      <c r="P451" s="76">
        <f t="shared" si="222"/>
        <v>0.91926438682376521</v>
      </c>
      <c r="Q451" s="76">
        <f t="shared" si="235"/>
        <v>0</v>
      </c>
      <c r="R451" s="76">
        <f t="shared" si="228"/>
        <v>0.18540332623325334</v>
      </c>
      <c r="S451" s="76">
        <f t="shared" si="228"/>
        <v>0.81317248347918125</v>
      </c>
      <c r="T451" s="76">
        <f t="shared" si="228"/>
        <v>1.0571242285229357E-2</v>
      </c>
      <c r="U451" s="76">
        <f t="shared" si="228"/>
        <v>0</v>
      </c>
      <c r="V451" s="76">
        <f t="shared" si="228"/>
        <v>7.0746006062688757E-2</v>
      </c>
      <c r="W451" s="76">
        <f t="shared" si="230"/>
        <v>6.830648861225122E-2</v>
      </c>
      <c r="X451" s="76">
        <f t="shared" si="228"/>
        <v>0</v>
      </c>
      <c r="Y451" s="76">
        <f t="shared" si="228"/>
        <v>0.10164656043489766</v>
      </c>
      <c r="Z451" s="76">
        <f t="shared" si="228"/>
        <v>0</v>
      </c>
      <c r="AA451" s="76">
        <f t="shared" si="228"/>
        <v>1.6263449669583624E-2</v>
      </c>
      <c r="AB451" s="76">
        <f t="shared" si="228"/>
        <v>0</v>
      </c>
      <c r="AC451" s="76">
        <f t="shared" si="228"/>
        <v>0</v>
      </c>
      <c r="AD451" s="76">
        <f t="shared" si="231"/>
        <v>0</v>
      </c>
      <c r="AE451" s="76">
        <f t="shared" si="228"/>
        <v>3.2526899339167248E-2</v>
      </c>
      <c r="AF451" s="76">
        <f t="shared" si="228"/>
        <v>4.8790349008750872E-2</v>
      </c>
      <c r="AG451" s="76">
        <f t="shared" si="232"/>
        <v>0</v>
      </c>
      <c r="AH451" s="76">
        <f t="shared" si="232"/>
        <v>0</v>
      </c>
      <c r="AI451" s="76">
        <f t="shared" si="232"/>
        <v>4.9603521492230053E-2</v>
      </c>
      <c r="AJ451" s="698">
        <f t="shared" si="225"/>
        <v>0</v>
      </c>
      <c r="AK451" s="76">
        <f t="shared" si="225"/>
        <v>0</v>
      </c>
      <c r="AL451" s="76">
        <f t="shared" si="225"/>
        <v>0.16263449669583624</v>
      </c>
      <c r="AM451" s="76">
        <f t="shared" si="225"/>
        <v>1.2360221748883555E-2</v>
      </c>
      <c r="AN451" s="76">
        <f t="shared" si="225"/>
        <v>1.4149201212537752</v>
      </c>
      <c r="AO451" s="76">
        <f t="shared" si="225"/>
        <v>0</v>
      </c>
      <c r="AP451" s="76">
        <f t="shared" si="225"/>
        <v>0</v>
      </c>
      <c r="AQ451" s="698">
        <f t="shared" si="225"/>
        <v>0</v>
      </c>
      <c r="AR451" s="76">
        <f t="shared" si="225"/>
        <v>6.537906767172616E-2</v>
      </c>
      <c r="AS451" s="76">
        <f t="shared" si="225"/>
        <v>0</v>
      </c>
      <c r="AT451" s="76">
        <f t="shared" si="225"/>
        <v>0.21646651510215803</v>
      </c>
      <c r="AU451" s="76">
        <f t="shared" si="225"/>
        <v>0</v>
      </c>
      <c r="AV451" s="76">
        <f t="shared" si="225"/>
        <v>8.131724834791812E-2</v>
      </c>
      <c r="AW451" s="76">
        <f t="shared" si="225"/>
        <v>0</v>
      </c>
      <c r="AX451" s="76">
        <f t="shared" si="225"/>
        <v>0</v>
      </c>
      <c r="AY451" s="76">
        <f t="shared" si="225"/>
        <v>0</v>
      </c>
      <c r="AZ451" s="76">
        <f t="shared" si="226"/>
        <v>0</v>
      </c>
      <c r="BA451" s="76">
        <f t="shared" si="226"/>
        <v>0</v>
      </c>
      <c r="BB451" s="76">
        <f t="shared" si="226"/>
        <v>0.11953635507143963</v>
      </c>
    </row>
    <row r="452" spans="1:54">
      <c r="A452" s="102">
        <f t="shared" si="200"/>
        <v>43231</v>
      </c>
      <c r="B452" s="106">
        <f t="shared" si="219"/>
        <v>8.5512079921193838</v>
      </c>
      <c r="C452" s="76">
        <f t="shared" si="227"/>
        <v>0</v>
      </c>
      <c r="D452" s="76">
        <f t="shared" si="228"/>
        <v>0.22768829537417073</v>
      </c>
      <c r="E452" s="76">
        <f t="shared" si="228"/>
        <v>0.22768829537417073</v>
      </c>
      <c r="F452" s="76">
        <f t="shared" si="229"/>
        <v>0.22768829537417073</v>
      </c>
      <c r="G452" s="76">
        <f t="shared" si="228"/>
        <v>0.22768829537417073</v>
      </c>
      <c r="H452" s="76">
        <f t="shared" si="228"/>
        <v>0</v>
      </c>
      <c r="I452" s="76">
        <f t="shared" si="228"/>
        <v>0</v>
      </c>
      <c r="J452" s="76">
        <f t="shared" si="228"/>
        <v>1.1384414768708537</v>
      </c>
      <c r="K452" s="76">
        <f t="shared" si="228"/>
        <v>1.2555383144918558E-2</v>
      </c>
      <c r="L452" s="76">
        <f t="shared" si="228"/>
        <v>0</v>
      </c>
      <c r="M452" s="76">
        <f t="shared" si="228"/>
        <v>0.74081639589920367</v>
      </c>
      <c r="N452" s="76">
        <f t="shared" si="234"/>
        <v>0.14637104702625262</v>
      </c>
      <c r="O452" s="76">
        <f t="shared" si="222"/>
        <v>1.2133617683487357</v>
      </c>
      <c r="P452" s="76">
        <f t="shared" si="222"/>
        <v>0.91926438682376521</v>
      </c>
      <c r="Q452" s="76">
        <f t="shared" si="235"/>
        <v>0</v>
      </c>
      <c r="R452" s="76">
        <f t="shared" si="228"/>
        <v>0.18540332623325334</v>
      </c>
      <c r="S452" s="76">
        <f t="shared" si="228"/>
        <v>0.81317248347918125</v>
      </c>
      <c r="T452" s="76">
        <f t="shared" si="228"/>
        <v>1.0571242285229357E-2</v>
      </c>
      <c r="U452" s="76">
        <f t="shared" si="228"/>
        <v>0</v>
      </c>
      <c r="V452" s="76">
        <f t="shared" si="228"/>
        <v>7.0746006062688757E-2</v>
      </c>
      <c r="W452" s="76">
        <f t="shared" si="230"/>
        <v>6.830648861225122E-2</v>
      </c>
      <c r="X452" s="76">
        <f t="shared" si="228"/>
        <v>0</v>
      </c>
      <c r="Y452" s="76">
        <f t="shared" si="228"/>
        <v>0.10164656043489766</v>
      </c>
      <c r="Z452" s="76">
        <f t="shared" si="228"/>
        <v>0</v>
      </c>
      <c r="AA452" s="76">
        <f t="shared" si="228"/>
        <v>1.6263449669583624E-2</v>
      </c>
      <c r="AB452" s="76">
        <f t="shared" si="228"/>
        <v>0</v>
      </c>
      <c r="AC452" s="76">
        <f t="shared" si="228"/>
        <v>0</v>
      </c>
      <c r="AD452" s="76">
        <f t="shared" si="231"/>
        <v>0</v>
      </c>
      <c r="AE452" s="76">
        <f t="shared" si="228"/>
        <v>3.2526899339167248E-2</v>
      </c>
      <c r="AF452" s="76">
        <f t="shared" si="228"/>
        <v>4.8790349008750872E-2</v>
      </c>
      <c r="AG452" s="76">
        <f t="shared" si="232"/>
        <v>0</v>
      </c>
      <c r="AH452" s="76">
        <f t="shared" si="232"/>
        <v>0</v>
      </c>
      <c r="AI452" s="76">
        <f t="shared" si="232"/>
        <v>4.9603521492230053E-2</v>
      </c>
      <c r="AJ452" s="698">
        <f t="shared" si="225"/>
        <v>0</v>
      </c>
      <c r="AK452" s="76">
        <f t="shared" si="225"/>
        <v>0</v>
      </c>
      <c r="AL452" s="76">
        <f t="shared" si="225"/>
        <v>0.16263449669583624</v>
      </c>
      <c r="AM452" s="76">
        <f t="shared" si="225"/>
        <v>1.2360221748883555E-2</v>
      </c>
      <c r="AN452" s="76">
        <f t="shared" si="225"/>
        <v>1.4149201212537752</v>
      </c>
      <c r="AO452" s="76">
        <f t="shared" si="225"/>
        <v>0</v>
      </c>
      <c r="AP452" s="76">
        <f t="shared" si="225"/>
        <v>0</v>
      </c>
      <c r="AQ452" s="698">
        <f t="shared" si="225"/>
        <v>0</v>
      </c>
      <c r="AR452" s="76">
        <f t="shared" si="225"/>
        <v>6.537906767172616E-2</v>
      </c>
      <c r="AS452" s="76">
        <f t="shared" si="225"/>
        <v>0</v>
      </c>
      <c r="AT452" s="76">
        <f t="shared" si="225"/>
        <v>0.21646651510215803</v>
      </c>
      <c r="AU452" s="76">
        <f t="shared" si="225"/>
        <v>0</v>
      </c>
      <c r="AV452" s="76">
        <f t="shared" si="225"/>
        <v>8.131724834791812E-2</v>
      </c>
      <c r="AW452" s="76">
        <f t="shared" si="225"/>
        <v>0</v>
      </c>
      <c r="AX452" s="76">
        <f t="shared" si="225"/>
        <v>0</v>
      </c>
      <c r="AY452" s="76">
        <f t="shared" si="225"/>
        <v>0</v>
      </c>
      <c r="AZ452" s="76">
        <f t="shared" si="226"/>
        <v>0</v>
      </c>
      <c r="BA452" s="76">
        <f t="shared" si="226"/>
        <v>0</v>
      </c>
      <c r="BB452" s="76">
        <f t="shared" si="226"/>
        <v>0.11953635507143963</v>
      </c>
    </row>
    <row r="453" spans="1:54">
      <c r="A453" s="102">
        <f t="shared" si="200"/>
        <v>43232</v>
      </c>
      <c r="B453" s="106">
        <f t="shared" si="219"/>
        <v>8.5512079921193838</v>
      </c>
      <c r="C453" s="76">
        <f t="shared" si="227"/>
        <v>0</v>
      </c>
      <c r="D453" s="76">
        <f t="shared" si="228"/>
        <v>0.22768829537417073</v>
      </c>
      <c r="E453" s="76">
        <f t="shared" si="228"/>
        <v>0.22768829537417073</v>
      </c>
      <c r="F453" s="76">
        <f t="shared" si="229"/>
        <v>0.22768829537417073</v>
      </c>
      <c r="G453" s="76">
        <f t="shared" si="228"/>
        <v>0.22768829537417073</v>
      </c>
      <c r="H453" s="76">
        <f t="shared" si="228"/>
        <v>0</v>
      </c>
      <c r="I453" s="76">
        <f t="shared" si="228"/>
        <v>0</v>
      </c>
      <c r="J453" s="76">
        <f t="shared" si="228"/>
        <v>1.1384414768708537</v>
      </c>
      <c r="K453" s="76">
        <f t="shared" si="228"/>
        <v>1.2555383144918558E-2</v>
      </c>
      <c r="L453" s="76">
        <f t="shared" si="228"/>
        <v>0</v>
      </c>
      <c r="M453" s="76">
        <f t="shared" si="228"/>
        <v>0.74081639589920367</v>
      </c>
      <c r="N453" s="76">
        <f t="shared" si="234"/>
        <v>0.14637104702625262</v>
      </c>
      <c r="O453" s="76">
        <f t="shared" si="222"/>
        <v>1.2133617683487357</v>
      </c>
      <c r="P453" s="76">
        <f t="shared" si="222"/>
        <v>0.91926438682376521</v>
      </c>
      <c r="Q453" s="76">
        <f t="shared" si="235"/>
        <v>0</v>
      </c>
      <c r="R453" s="76">
        <f t="shared" si="228"/>
        <v>0.18540332623325334</v>
      </c>
      <c r="S453" s="76">
        <f t="shared" si="228"/>
        <v>0.81317248347918125</v>
      </c>
      <c r="T453" s="76">
        <f t="shared" si="228"/>
        <v>1.0571242285229357E-2</v>
      </c>
      <c r="U453" s="76">
        <f t="shared" si="228"/>
        <v>0</v>
      </c>
      <c r="V453" s="76">
        <f t="shared" si="228"/>
        <v>7.0746006062688757E-2</v>
      </c>
      <c r="W453" s="76">
        <f t="shared" si="230"/>
        <v>6.830648861225122E-2</v>
      </c>
      <c r="X453" s="76">
        <f t="shared" si="228"/>
        <v>0</v>
      </c>
      <c r="Y453" s="76">
        <f t="shared" si="228"/>
        <v>0.10164656043489766</v>
      </c>
      <c r="Z453" s="76">
        <f t="shared" si="228"/>
        <v>0</v>
      </c>
      <c r="AA453" s="76">
        <f t="shared" si="228"/>
        <v>1.6263449669583624E-2</v>
      </c>
      <c r="AB453" s="76">
        <f t="shared" ref="AB453:AB454" si="236">AB$37/1.98347/31</f>
        <v>0</v>
      </c>
      <c r="AC453" s="76">
        <f t="shared" si="228"/>
        <v>0</v>
      </c>
      <c r="AD453" s="76">
        <f t="shared" si="231"/>
        <v>0</v>
      </c>
      <c r="AE453" s="76">
        <f t="shared" si="228"/>
        <v>3.2526899339167248E-2</v>
      </c>
      <c r="AF453" s="76">
        <f t="shared" si="228"/>
        <v>4.8790349008750872E-2</v>
      </c>
      <c r="AG453" s="76">
        <f t="shared" si="232"/>
        <v>0</v>
      </c>
      <c r="AH453" s="76">
        <f t="shared" si="232"/>
        <v>0</v>
      </c>
      <c r="AI453" s="76">
        <f t="shared" si="232"/>
        <v>4.9603521492230053E-2</v>
      </c>
      <c r="AJ453" s="698">
        <f t="shared" si="225"/>
        <v>0</v>
      </c>
      <c r="AK453" s="76">
        <f t="shared" si="225"/>
        <v>0</v>
      </c>
      <c r="AL453" s="76">
        <f t="shared" si="225"/>
        <v>0.16263449669583624</v>
      </c>
      <c r="AM453" s="76">
        <f t="shared" si="225"/>
        <v>1.2360221748883555E-2</v>
      </c>
      <c r="AN453" s="76">
        <f t="shared" si="225"/>
        <v>1.4149201212537752</v>
      </c>
      <c r="AO453" s="76">
        <f t="shared" si="225"/>
        <v>0</v>
      </c>
      <c r="AP453" s="76">
        <f t="shared" si="225"/>
        <v>0</v>
      </c>
      <c r="AQ453" s="698">
        <f t="shared" si="225"/>
        <v>0</v>
      </c>
      <c r="AR453" s="76">
        <f t="shared" si="225"/>
        <v>6.537906767172616E-2</v>
      </c>
      <c r="AS453" s="76">
        <f t="shared" si="225"/>
        <v>0</v>
      </c>
      <c r="AT453" s="76">
        <f t="shared" si="225"/>
        <v>0.21646651510215803</v>
      </c>
      <c r="AU453" s="76">
        <f t="shared" si="225"/>
        <v>0</v>
      </c>
      <c r="AV453" s="76">
        <f t="shared" si="225"/>
        <v>8.131724834791812E-2</v>
      </c>
      <c r="AW453" s="76">
        <f t="shared" si="225"/>
        <v>0</v>
      </c>
      <c r="AX453" s="76">
        <f t="shared" si="225"/>
        <v>0</v>
      </c>
      <c r="AY453" s="76">
        <f t="shared" si="225"/>
        <v>0</v>
      </c>
      <c r="AZ453" s="76">
        <f t="shared" si="226"/>
        <v>0</v>
      </c>
      <c r="BA453" s="76">
        <f t="shared" si="226"/>
        <v>0</v>
      </c>
      <c r="BB453" s="76">
        <f t="shared" si="226"/>
        <v>0.11953635507143963</v>
      </c>
    </row>
    <row r="454" spans="1:54">
      <c r="A454" s="102">
        <f t="shared" si="200"/>
        <v>43233</v>
      </c>
      <c r="B454" s="106">
        <f t="shared" si="219"/>
        <v>8.5512079921193838</v>
      </c>
      <c r="C454" s="76">
        <f t="shared" si="227"/>
        <v>0</v>
      </c>
      <c r="D454" s="76">
        <f t="shared" si="228"/>
        <v>0.22768829537417073</v>
      </c>
      <c r="E454" s="76">
        <f t="shared" si="228"/>
        <v>0.22768829537417073</v>
      </c>
      <c r="F454" s="76">
        <f t="shared" si="229"/>
        <v>0.22768829537417073</v>
      </c>
      <c r="G454" s="76">
        <f t="shared" si="228"/>
        <v>0.22768829537417073</v>
      </c>
      <c r="H454" s="76">
        <f t="shared" si="228"/>
        <v>0</v>
      </c>
      <c r="I454" s="76">
        <f t="shared" si="228"/>
        <v>0</v>
      </c>
      <c r="J454" s="76">
        <f t="shared" si="228"/>
        <v>1.1384414768708537</v>
      </c>
      <c r="K454" s="76">
        <f t="shared" si="228"/>
        <v>1.2555383144918558E-2</v>
      </c>
      <c r="L454" s="76">
        <f t="shared" si="228"/>
        <v>0</v>
      </c>
      <c r="M454" s="76">
        <f t="shared" si="228"/>
        <v>0.74081639589920367</v>
      </c>
      <c r="N454" s="76">
        <f t="shared" si="234"/>
        <v>0.14637104702625262</v>
      </c>
      <c r="O454" s="76">
        <f t="shared" si="222"/>
        <v>1.2133617683487357</v>
      </c>
      <c r="P454" s="76">
        <f t="shared" si="222"/>
        <v>0.91926438682376521</v>
      </c>
      <c r="Q454" s="76">
        <f t="shared" si="235"/>
        <v>0</v>
      </c>
      <c r="R454" s="76">
        <f t="shared" si="228"/>
        <v>0.18540332623325334</v>
      </c>
      <c r="S454" s="76">
        <f t="shared" si="228"/>
        <v>0.81317248347918125</v>
      </c>
      <c r="T454" s="76">
        <f t="shared" si="228"/>
        <v>1.0571242285229357E-2</v>
      </c>
      <c r="U454" s="76">
        <f t="shared" si="228"/>
        <v>0</v>
      </c>
      <c r="V454" s="76">
        <f t="shared" si="228"/>
        <v>7.0746006062688757E-2</v>
      </c>
      <c r="W454" s="76">
        <f t="shared" si="230"/>
        <v>6.830648861225122E-2</v>
      </c>
      <c r="X454" s="76">
        <f t="shared" si="228"/>
        <v>0</v>
      </c>
      <c r="Y454" s="76">
        <f t="shared" si="228"/>
        <v>0.10164656043489766</v>
      </c>
      <c r="Z454" s="76">
        <f t="shared" si="228"/>
        <v>0</v>
      </c>
      <c r="AA454" s="76">
        <f t="shared" si="228"/>
        <v>1.6263449669583624E-2</v>
      </c>
      <c r="AB454" s="76">
        <f t="shared" si="236"/>
        <v>0</v>
      </c>
      <c r="AC454" s="76">
        <f t="shared" si="228"/>
        <v>0</v>
      </c>
      <c r="AD454" s="76">
        <f t="shared" si="231"/>
        <v>0</v>
      </c>
      <c r="AE454" s="76">
        <f t="shared" si="228"/>
        <v>3.2526899339167248E-2</v>
      </c>
      <c r="AF454" s="76">
        <f t="shared" si="228"/>
        <v>4.8790349008750872E-2</v>
      </c>
      <c r="AG454" s="76">
        <f t="shared" si="232"/>
        <v>0</v>
      </c>
      <c r="AH454" s="76">
        <f t="shared" si="232"/>
        <v>0</v>
      </c>
      <c r="AI454" s="76">
        <f t="shared" si="232"/>
        <v>4.9603521492230053E-2</v>
      </c>
      <c r="AJ454" s="698">
        <f t="shared" si="225"/>
        <v>0</v>
      </c>
      <c r="AK454" s="76">
        <f t="shared" si="225"/>
        <v>0</v>
      </c>
      <c r="AL454" s="76">
        <f t="shared" si="225"/>
        <v>0.16263449669583624</v>
      </c>
      <c r="AM454" s="76">
        <f t="shared" si="225"/>
        <v>1.2360221748883555E-2</v>
      </c>
      <c r="AN454" s="76">
        <f t="shared" si="225"/>
        <v>1.4149201212537752</v>
      </c>
      <c r="AO454" s="76">
        <f t="shared" si="225"/>
        <v>0</v>
      </c>
      <c r="AP454" s="76">
        <f t="shared" si="225"/>
        <v>0</v>
      </c>
      <c r="AQ454" s="698">
        <f t="shared" si="225"/>
        <v>0</v>
      </c>
      <c r="AR454" s="76">
        <f t="shared" si="225"/>
        <v>6.537906767172616E-2</v>
      </c>
      <c r="AS454" s="76">
        <f t="shared" si="225"/>
        <v>0</v>
      </c>
      <c r="AT454" s="76">
        <f t="shared" si="225"/>
        <v>0.21646651510215803</v>
      </c>
      <c r="AU454" s="76">
        <f t="shared" si="225"/>
        <v>0</v>
      </c>
      <c r="AV454" s="76">
        <f t="shared" si="225"/>
        <v>8.131724834791812E-2</v>
      </c>
      <c r="AW454" s="76">
        <f t="shared" si="225"/>
        <v>0</v>
      </c>
      <c r="AX454" s="76">
        <f t="shared" si="225"/>
        <v>0</v>
      </c>
      <c r="AY454" s="76">
        <f t="shared" si="225"/>
        <v>0</v>
      </c>
      <c r="AZ454" s="76">
        <f t="shared" si="226"/>
        <v>0</v>
      </c>
      <c r="BA454" s="76">
        <f t="shared" si="226"/>
        <v>0</v>
      </c>
      <c r="BB454" s="76">
        <f t="shared" si="226"/>
        <v>0.11953635507143963</v>
      </c>
    </row>
    <row r="455" spans="1:54">
      <c r="A455" s="102">
        <f t="shared" si="200"/>
        <v>43234</v>
      </c>
      <c r="B455" s="106">
        <f t="shared" si="219"/>
        <v>8.5512079921193838</v>
      </c>
      <c r="C455" s="76">
        <f t="shared" si="227"/>
        <v>0</v>
      </c>
      <c r="D455" s="76">
        <f t="shared" si="228"/>
        <v>0.22768829537417073</v>
      </c>
      <c r="E455" s="76">
        <f t="shared" si="228"/>
        <v>0.22768829537417073</v>
      </c>
      <c r="F455" s="76">
        <f t="shared" si="229"/>
        <v>0.22768829537417073</v>
      </c>
      <c r="G455" s="76">
        <f t="shared" si="228"/>
        <v>0.22768829537417073</v>
      </c>
      <c r="H455" s="76">
        <f t="shared" si="228"/>
        <v>0</v>
      </c>
      <c r="I455" s="76">
        <f t="shared" si="228"/>
        <v>0</v>
      </c>
      <c r="J455" s="76">
        <f t="shared" si="228"/>
        <v>1.1384414768708537</v>
      </c>
      <c r="K455" s="76">
        <f t="shared" ref="D455:AG466" si="237">K$37/1.98347/31</f>
        <v>1.2555383144918558E-2</v>
      </c>
      <c r="L455" s="76">
        <f t="shared" si="237"/>
        <v>0</v>
      </c>
      <c r="M455" s="76">
        <f t="shared" si="237"/>
        <v>0.74081639589920367</v>
      </c>
      <c r="N455" s="76">
        <f t="shared" si="234"/>
        <v>0.14637104702625262</v>
      </c>
      <c r="O455" s="76">
        <f t="shared" si="222"/>
        <v>1.2133617683487357</v>
      </c>
      <c r="P455" s="76">
        <f t="shared" si="222"/>
        <v>0.91926438682376521</v>
      </c>
      <c r="Q455" s="76">
        <f t="shared" si="235"/>
        <v>0</v>
      </c>
      <c r="R455" s="76">
        <f t="shared" si="237"/>
        <v>0.18540332623325334</v>
      </c>
      <c r="S455" s="76">
        <f t="shared" si="237"/>
        <v>0.81317248347918125</v>
      </c>
      <c r="T455" s="76">
        <f t="shared" si="237"/>
        <v>1.0571242285229357E-2</v>
      </c>
      <c r="U455" s="76">
        <f t="shared" si="237"/>
        <v>0</v>
      </c>
      <c r="V455" s="76">
        <f t="shared" si="237"/>
        <v>7.0746006062688757E-2</v>
      </c>
      <c r="W455" s="76">
        <f t="shared" si="230"/>
        <v>6.830648861225122E-2</v>
      </c>
      <c r="X455" s="76">
        <f t="shared" si="237"/>
        <v>0</v>
      </c>
      <c r="Y455" s="76">
        <f t="shared" si="237"/>
        <v>0.10164656043489766</v>
      </c>
      <c r="Z455" s="76">
        <f t="shared" si="237"/>
        <v>0</v>
      </c>
      <c r="AA455" s="76">
        <f t="shared" si="237"/>
        <v>1.6263449669583624E-2</v>
      </c>
      <c r="AB455" s="76">
        <f t="shared" si="237"/>
        <v>0</v>
      </c>
      <c r="AC455" s="76">
        <f t="shared" si="237"/>
        <v>0</v>
      </c>
      <c r="AD455" s="76">
        <f t="shared" si="231"/>
        <v>0</v>
      </c>
      <c r="AE455" s="76">
        <f t="shared" si="237"/>
        <v>3.2526899339167248E-2</v>
      </c>
      <c r="AF455" s="76">
        <f t="shared" si="237"/>
        <v>4.8790349008750872E-2</v>
      </c>
      <c r="AG455" s="76">
        <f t="shared" si="237"/>
        <v>0</v>
      </c>
      <c r="AH455" s="76">
        <f t="shared" si="232"/>
        <v>0</v>
      </c>
      <c r="AI455" s="76">
        <f t="shared" si="232"/>
        <v>4.9603521492230053E-2</v>
      </c>
      <c r="AJ455" s="698">
        <f t="shared" si="225"/>
        <v>0</v>
      </c>
      <c r="AK455" s="76">
        <f t="shared" si="225"/>
        <v>0</v>
      </c>
      <c r="AL455" s="76">
        <f t="shared" si="225"/>
        <v>0.16263449669583624</v>
      </c>
      <c r="AM455" s="76">
        <f t="shared" si="225"/>
        <v>1.2360221748883555E-2</v>
      </c>
      <c r="AN455" s="76">
        <f t="shared" si="225"/>
        <v>1.4149201212537752</v>
      </c>
      <c r="AO455" s="76">
        <f t="shared" si="225"/>
        <v>0</v>
      </c>
      <c r="AP455" s="76">
        <f t="shared" si="225"/>
        <v>0</v>
      </c>
      <c r="AQ455" s="698">
        <f t="shared" si="225"/>
        <v>0</v>
      </c>
      <c r="AR455" s="76">
        <f t="shared" si="225"/>
        <v>6.537906767172616E-2</v>
      </c>
      <c r="AS455" s="76">
        <f t="shared" si="225"/>
        <v>0</v>
      </c>
      <c r="AT455" s="76">
        <f t="shared" si="225"/>
        <v>0.21646651510215803</v>
      </c>
      <c r="AU455" s="76">
        <f t="shared" si="225"/>
        <v>0</v>
      </c>
      <c r="AV455" s="76">
        <f t="shared" si="225"/>
        <v>8.131724834791812E-2</v>
      </c>
      <c r="AW455" s="76">
        <f t="shared" si="225"/>
        <v>0</v>
      </c>
      <c r="AX455" s="76">
        <f t="shared" si="225"/>
        <v>0</v>
      </c>
      <c r="AY455" s="76">
        <f t="shared" si="225"/>
        <v>0</v>
      </c>
      <c r="AZ455" s="76">
        <f t="shared" si="226"/>
        <v>0</v>
      </c>
      <c r="BA455" s="76">
        <f t="shared" si="226"/>
        <v>0</v>
      </c>
      <c r="BB455" s="76">
        <f t="shared" si="226"/>
        <v>0.11953635507143963</v>
      </c>
    </row>
    <row r="456" spans="1:54">
      <c r="A456" s="102">
        <f t="shared" si="200"/>
        <v>43235</v>
      </c>
      <c r="B456" s="106">
        <f t="shared" si="219"/>
        <v>8.5512079921193838</v>
      </c>
      <c r="C456" s="76">
        <f t="shared" si="227"/>
        <v>0</v>
      </c>
      <c r="D456" s="76">
        <f t="shared" si="237"/>
        <v>0.22768829537417073</v>
      </c>
      <c r="E456" s="76">
        <f t="shared" si="237"/>
        <v>0.22768829537417073</v>
      </c>
      <c r="F456" s="76">
        <f t="shared" si="229"/>
        <v>0.22768829537417073</v>
      </c>
      <c r="G456" s="76">
        <f t="shared" si="237"/>
        <v>0.22768829537417073</v>
      </c>
      <c r="H456" s="76">
        <f t="shared" si="237"/>
        <v>0</v>
      </c>
      <c r="I456" s="76">
        <f t="shared" si="237"/>
        <v>0</v>
      </c>
      <c r="J456" s="76">
        <f t="shared" si="237"/>
        <v>1.1384414768708537</v>
      </c>
      <c r="K456" s="76">
        <f t="shared" si="237"/>
        <v>1.2555383144918558E-2</v>
      </c>
      <c r="L456" s="76">
        <f t="shared" si="237"/>
        <v>0</v>
      </c>
      <c r="M456" s="76">
        <f t="shared" si="237"/>
        <v>0.74081639589920367</v>
      </c>
      <c r="N456" s="76">
        <f t="shared" si="234"/>
        <v>0.14637104702625262</v>
      </c>
      <c r="O456" s="76">
        <f t="shared" si="222"/>
        <v>1.2133617683487357</v>
      </c>
      <c r="P456" s="76">
        <f t="shared" si="222"/>
        <v>0.91926438682376521</v>
      </c>
      <c r="Q456" s="76">
        <f t="shared" si="235"/>
        <v>0</v>
      </c>
      <c r="R456" s="76">
        <f t="shared" si="237"/>
        <v>0.18540332623325334</v>
      </c>
      <c r="S456" s="76">
        <f t="shared" si="237"/>
        <v>0.81317248347918125</v>
      </c>
      <c r="T456" s="76">
        <f t="shared" si="237"/>
        <v>1.0571242285229357E-2</v>
      </c>
      <c r="U456" s="76">
        <f t="shared" si="237"/>
        <v>0</v>
      </c>
      <c r="V456" s="76">
        <f t="shared" si="237"/>
        <v>7.0746006062688757E-2</v>
      </c>
      <c r="W456" s="76">
        <f t="shared" si="230"/>
        <v>6.830648861225122E-2</v>
      </c>
      <c r="X456" s="76">
        <f t="shared" si="237"/>
        <v>0</v>
      </c>
      <c r="Y456" s="76">
        <f t="shared" si="237"/>
        <v>0.10164656043489766</v>
      </c>
      <c r="Z456" s="76">
        <f t="shared" si="237"/>
        <v>0</v>
      </c>
      <c r="AA456" s="76">
        <f t="shared" si="237"/>
        <v>1.6263449669583624E-2</v>
      </c>
      <c r="AB456" s="76">
        <f t="shared" si="237"/>
        <v>0</v>
      </c>
      <c r="AC456" s="76">
        <f t="shared" si="237"/>
        <v>0</v>
      </c>
      <c r="AD456" s="76">
        <f t="shared" si="231"/>
        <v>0</v>
      </c>
      <c r="AE456" s="76">
        <f t="shared" si="237"/>
        <v>3.2526899339167248E-2</v>
      </c>
      <c r="AF456" s="76">
        <f t="shared" si="237"/>
        <v>4.8790349008750872E-2</v>
      </c>
      <c r="AG456" s="76">
        <f t="shared" si="232"/>
        <v>0</v>
      </c>
      <c r="AH456" s="76">
        <f t="shared" si="232"/>
        <v>0</v>
      </c>
      <c r="AI456" s="76">
        <f t="shared" si="232"/>
        <v>4.9603521492230053E-2</v>
      </c>
      <c r="AJ456" s="698">
        <f t="shared" si="225"/>
        <v>0</v>
      </c>
      <c r="AK456" s="76">
        <f t="shared" si="225"/>
        <v>0</v>
      </c>
      <c r="AL456" s="76">
        <f t="shared" si="225"/>
        <v>0.16263449669583624</v>
      </c>
      <c r="AM456" s="76">
        <f t="shared" si="225"/>
        <v>1.2360221748883555E-2</v>
      </c>
      <c r="AN456" s="76">
        <f t="shared" si="225"/>
        <v>1.4149201212537752</v>
      </c>
      <c r="AO456" s="76">
        <f t="shared" si="225"/>
        <v>0</v>
      </c>
      <c r="AP456" s="76">
        <f t="shared" si="225"/>
        <v>0</v>
      </c>
      <c r="AQ456" s="698">
        <f t="shared" si="225"/>
        <v>0</v>
      </c>
      <c r="AR456" s="76">
        <f t="shared" si="225"/>
        <v>6.537906767172616E-2</v>
      </c>
      <c r="AS456" s="76">
        <f t="shared" si="225"/>
        <v>0</v>
      </c>
      <c r="AT456" s="76">
        <f t="shared" si="225"/>
        <v>0.21646651510215803</v>
      </c>
      <c r="AU456" s="76">
        <f t="shared" si="225"/>
        <v>0</v>
      </c>
      <c r="AV456" s="76">
        <f t="shared" si="225"/>
        <v>8.131724834791812E-2</v>
      </c>
      <c r="AW456" s="76">
        <f t="shared" si="225"/>
        <v>0</v>
      </c>
      <c r="AX456" s="76">
        <f t="shared" si="225"/>
        <v>0</v>
      </c>
      <c r="AY456" s="76">
        <f t="shared" si="225"/>
        <v>0</v>
      </c>
      <c r="AZ456" s="76">
        <f t="shared" si="226"/>
        <v>0</v>
      </c>
      <c r="BA456" s="76">
        <f t="shared" si="226"/>
        <v>0</v>
      </c>
      <c r="BB456" s="76">
        <f t="shared" si="226"/>
        <v>0.11953635507143963</v>
      </c>
    </row>
    <row r="457" spans="1:54">
      <c r="A457" s="102">
        <f t="shared" si="200"/>
        <v>43236</v>
      </c>
      <c r="B457" s="106">
        <f t="shared" si="219"/>
        <v>8.5512079921193838</v>
      </c>
      <c r="C457" s="76">
        <f t="shared" si="227"/>
        <v>0</v>
      </c>
      <c r="D457" s="76">
        <f t="shared" si="237"/>
        <v>0.22768829537417073</v>
      </c>
      <c r="E457" s="76">
        <f t="shared" si="237"/>
        <v>0.22768829537417073</v>
      </c>
      <c r="F457" s="76">
        <f t="shared" si="229"/>
        <v>0.22768829537417073</v>
      </c>
      <c r="G457" s="76">
        <f t="shared" si="237"/>
        <v>0.22768829537417073</v>
      </c>
      <c r="H457" s="76">
        <f t="shared" si="237"/>
        <v>0</v>
      </c>
      <c r="I457" s="76">
        <f t="shared" si="237"/>
        <v>0</v>
      </c>
      <c r="J457" s="76">
        <f t="shared" si="237"/>
        <v>1.1384414768708537</v>
      </c>
      <c r="K457" s="76">
        <f t="shared" si="237"/>
        <v>1.2555383144918558E-2</v>
      </c>
      <c r="L457" s="76">
        <f t="shared" si="237"/>
        <v>0</v>
      </c>
      <c r="M457" s="76">
        <f t="shared" si="237"/>
        <v>0.74081639589920367</v>
      </c>
      <c r="N457" s="76">
        <f t="shared" si="234"/>
        <v>0.14637104702625262</v>
      </c>
      <c r="O457" s="76">
        <f t="shared" si="222"/>
        <v>1.2133617683487357</v>
      </c>
      <c r="P457" s="76">
        <f t="shared" si="222"/>
        <v>0.91926438682376521</v>
      </c>
      <c r="Q457" s="76">
        <f t="shared" si="235"/>
        <v>0</v>
      </c>
      <c r="R457" s="76">
        <f t="shared" si="237"/>
        <v>0.18540332623325334</v>
      </c>
      <c r="S457" s="76">
        <f t="shared" si="237"/>
        <v>0.81317248347918125</v>
      </c>
      <c r="T457" s="76">
        <f t="shared" si="237"/>
        <v>1.0571242285229357E-2</v>
      </c>
      <c r="U457" s="76">
        <f t="shared" si="237"/>
        <v>0</v>
      </c>
      <c r="V457" s="76">
        <f t="shared" si="237"/>
        <v>7.0746006062688757E-2</v>
      </c>
      <c r="W457" s="76">
        <f t="shared" si="230"/>
        <v>6.830648861225122E-2</v>
      </c>
      <c r="X457" s="76">
        <f t="shared" si="237"/>
        <v>0</v>
      </c>
      <c r="Y457" s="76">
        <f t="shared" si="237"/>
        <v>0.10164656043489766</v>
      </c>
      <c r="Z457" s="76">
        <f t="shared" si="237"/>
        <v>0</v>
      </c>
      <c r="AA457" s="76">
        <f t="shared" si="237"/>
        <v>1.6263449669583624E-2</v>
      </c>
      <c r="AB457" s="76">
        <f t="shared" si="237"/>
        <v>0</v>
      </c>
      <c r="AC457" s="76">
        <f t="shared" si="237"/>
        <v>0</v>
      </c>
      <c r="AD457" s="76">
        <f t="shared" si="231"/>
        <v>0</v>
      </c>
      <c r="AE457" s="76">
        <f t="shared" si="237"/>
        <v>3.2526899339167248E-2</v>
      </c>
      <c r="AF457" s="76">
        <f t="shared" si="237"/>
        <v>4.8790349008750872E-2</v>
      </c>
      <c r="AG457" s="76">
        <f t="shared" si="232"/>
        <v>0</v>
      </c>
      <c r="AH457" s="76">
        <f t="shared" si="232"/>
        <v>0</v>
      </c>
      <c r="AI457" s="76">
        <f t="shared" si="232"/>
        <v>4.9603521492230053E-2</v>
      </c>
      <c r="AJ457" s="698">
        <f t="shared" si="225"/>
        <v>0</v>
      </c>
      <c r="AK457" s="76">
        <f t="shared" si="225"/>
        <v>0</v>
      </c>
      <c r="AL457" s="76">
        <f t="shared" si="225"/>
        <v>0.16263449669583624</v>
      </c>
      <c r="AM457" s="76">
        <f t="shared" si="225"/>
        <v>1.2360221748883555E-2</v>
      </c>
      <c r="AN457" s="76">
        <f t="shared" si="225"/>
        <v>1.4149201212537752</v>
      </c>
      <c r="AO457" s="76">
        <f t="shared" si="225"/>
        <v>0</v>
      </c>
      <c r="AP457" s="76">
        <f t="shared" si="225"/>
        <v>0</v>
      </c>
      <c r="AQ457" s="698">
        <f t="shared" si="225"/>
        <v>0</v>
      </c>
      <c r="AR457" s="76">
        <f t="shared" si="225"/>
        <v>6.537906767172616E-2</v>
      </c>
      <c r="AS457" s="76">
        <f t="shared" si="225"/>
        <v>0</v>
      </c>
      <c r="AT457" s="76">
        <f t="shared" si="225"/>
        <v>0.21646651510215803</v>
      </c>
      <c r="AU457" s="76">
        <f t="shared" si="225"/>
        <v>0</v>
      </c>
      <c r="AV457" s="76">
        <f t="shared" si="225"/>
        <v>8.131724834791812E-2</v>
      </c>
      <c r="AW457" s="76">
        <f t="shared" si="225"/>
        <v>0</v>
      </c>
      <c r="AX457" s="76">
        <f t="shared" si="225"/>
        <v>0</v>
      </c>
      <c r="AY457" s="76">
        <f t="shared" ref="AW457:BB472" si="238">AY$37/1.98347/31</f>
        <v>0</v>
      </c>
      <c r="AZ457" s="76">
        <f t="shared" si="226"/>
        <v>0</v>
      </c>
      <c r="BA457" s="76">
        <f t="shared" si="226"/>
        <v>0</v>
      </c>
      <c r="BB457" s="76">
        <f t="shared" si="226"/>
        <v>0.11953635507143963</v>
      </c>
    </row>
    <row r="458" spans="1:54">
      <c r="A458" s="102">
        <f t="shared" ref="A458:A502" si="239">A457+1</f>
        <v>43237</v>
      </c>
      <c r="B458" s="106">
        <f t="shared" si="219"/>
        <v>8.5512079921193838</v>
      </c>
      <c r="C458" s="76">
        <f t="shared" si="227"/>
        <v>0</v>
      </c>
      <c r="D458" s="76">
        <f t="shared" si="237"/>
        <v>0.22768829537417073</v>
      </c>
      <c r="E458" s="76">
        <f t="shared" si="237"/>
        <v>0.22768829537417073</v>
      </c>
      <c r="F458" s="76">
        <f t="shared" si="229"/>
        <v>0.22768829537417073</v>
      </c>
      <c r="G458" s="76">
        <f t="shared" si="237"/>
        <v>0.22768829537417073</v>
      </c>
      <c r="H458" s="76">
        <f t="shared" si="237"/>
        <v>0</v>
      </c>
      <c r="I458" s="76">
        <f t="shared" si="237"/>
        <v>0</v>
      </c>
      <c r="J458" s="76">
        <f t="shared" si="237"/>
        <v>1.1384414768708537</v>
      </c>
      <c r="K458" s="76">
        <f t="shared" si="237"/>
        <v>1.2555383144918558E-2</v>
      </c>
      <c r="L458" s="76">
        <f t="shared" si="237"/>
        <v>0</v>
      </c>
      <c r="M458" s="76">
        <f t="shared" si="237"/>
        <v>0.74081639589920367</v>
      </c>
      <c r="N458" s="76">
        <f t="shared" si="234"/>
        <v>0.14637104702625262</v>
      </c>
      <c r="O458" s="76">
        <f t="shared" si="222"/>
        <v>1.2133617683487357</v>
      </c>
      <c r="P458" s="76">
        <f t="shared" si="222"/>
        <v>0.91926438682376521</v>
      </c>
      <c r="Q458" s="76">
        <f t="shared" si="235"/>
        <v>0</v>
      </c>
      <c r="R458" s="76">
        <f t="shared" si="237"/>
        <v>0.18540332623325334</v>
      </c>
      <c r="S458" s="76">
        <f t="shared" si="237"/>
        <v>0.81317248347918125</v>
      </c>
      <c r="T458" s="76">
        <f t="shared" si="237"/>
        <v>1.0571242285229357E-2</v>
      </c>
      <c r="U458" s="76">
        <f t="shared" si="237"/>
        <v>0</v>
      </c>
      <c r="V458" s="76">
        <f t="shared" si="237"/>
        <v>7.0746006062688757E-2</v>
      </c>
      <c r="W458" s="76">
        <f t="shared" si="230"/>
        <v>6.830648861225122E-2</v>
      </c>
      <c r="X458" s="76">
        <f t="shared" si="237"/>
        <v>0</v>
      </c>
      <c r="Y458" s="76">
        <f t="shared" si="237"/>
        <v>0.10164656043489766</v>
      </c>
      <c r="Z458" s="76">
        <f t="shared" si="237"/>
        <v>0</v>
      </c>
      <c r="AA458" s="76">
        <f t="shared" si="237"/>
        <v>1.6263449669583624E-2</v>
      </c>
      <c r="AB458" s="76">
        <f t="shared" si="237"/>
        <v>0</v>
      </c>
      <c r="AC458" s="76">
        <f t="shared" si="237"/>
        <v>0</v>
      </c>
      <c r="AD458" s="76">
        <f t="shared" si="231"/>
        <v>0</v>
      </c>
      <c r="AE458" s="76">
        <f t="shared" si="237"/>
        <v>3.2526899339167248E-2</v>
      </c>
      <c r="AF458" s="76">
        <f t="shared" si="237"/>
        <v>4.8790349008750872E-2</v>
      </c>
      <c r="AG458" s="76">
        <f t="shared" si="232"/>
        <v>0</v>
      </c>
      <c r="AH458" s="76">
        <f t="shared" si="232"/>
        <v>0</v>
      </c>
      <c r="AI458" s="76">
        <f t="shared" si="232"/>
        <v>4.9603521492230053E-2</v>
      </c>
      <c r="AJ458" s="698">
        <f t="shared" si="232"/>
        <v>0</v>
      </c>
      <c r="AK458" s="76">
        <f t="shared" si="232"/>
        <v>0</v>
      </c>
      <c r="AL458" s="76">
        <f t="shared" si="232"/>
        <v>0.16263449669583624</v>
      </c>
      <c r="AM458" s="76">
        <f t="shared" si="232"/>
        <v>1.2360221748883555E-2</v>
      </c>
      <c r="AN458" s="76">
        <f t="shared" si="232"/>
        <v>1.4149201212537752</v>
      </c>
      <c r="AO458" s="76">
        <f t="shared" si="232"/>
        <v>0</v>
      </c>
      <c r="AP458" s="76">
        <f t="shared" si="232"/>
        <v>0</v>
      </c>
      <c r="AQ458" s="698">
        <f t="shared" si="232"/>
        <v>0</v>
      </c>
      <c r="AR458" s="76">
        <f t="shared" si="232"/>
        <v>6.537906767172616E-2</v>
      </c>
      <c r="AS458" s="76">
        <f t="shared" si="232"/>
        <v>0</v>
      </c>
      <c r="AT458" s="76">
        <f t="shared" si="232"/>
        <v>0.21646651510215803</v>
      </c>
      <c r="AU458" s="76">
        <f t="shared" si="232"/>
        <v>0</v>
      </c>
      <c r="AV458" s="76">
        <f t="shared" si="232"/>
        <v>8.131724834791812E-2</v>
      </c>
      <c r="AW458" s="76">
        <f t="shared" si="238"/>
        <v>0</v>
      </c>
      <c r="AX458" s="76">
        <f t="shared" si="238"/>
        <v>0</v>
      </c>
      <c r="AY458" s="76">
        <f t="shared" si="238"/>
        <v>0</v>
      </c>
      <c r="AZ458" s="76">
        <f t="shared" si="238"/>
        <v>0</v>
      </c>
      <c r="BA458" s="76">
        <f t="shared" si="238"/>
        <v>0</v>
      </c>
      <c r="BB458" s="76">
        <f t="shared" si="238"/>
        <v>0.11953635507143963</v>
      </c>
    </row>
    <row r="459" spans="1:54">
      <c r="A459" s="102">
        <f t="shared" si="239"/>
        <v>43238</v>
      </c>
      <c r="B459" s="106">
        <f t="shared" si="219"/>
        <v>8.5512079921193838</v>
      </c>
      <c r="C459" s="76">
        <f t="shared" si="227"/>
        <v>0</v>
      </c>
      <c r="D459" s="76">
        <f t="shared" si="237"/>
        <v>0.22768829537417073</v>
      </c>
      <c r="E459" s="76">
        <f t="shared" si="237"/>
        <v>0.22768829537417073</v>
      </c>
      <c r="F459" s="76">
        <f t="shared" si="229"/>
        <v>0.22768829537417073</v>
      </c>
      <c r="G459" s="76">
        <f t="shared" si="237"/>
        <v>0.22768829537417073</v>
      </c>
      <c r="H459" s="76">
        <f t="shared" si="237"/>
        <v>0</v>
      </c>
      <c r="I459" s="76">
        <f t="shared" si="237"/>
        <v>0</v>
      </c>
      <c r="J459" s="76">
        <f t="shared" si="237"/>
        <v>1.1384414768708537</v>
      </c>
      <c r="K459" s="76">
        <f t="shared" si="237"/>
        <v>1.2555383144918558E-2</v>
      </c>
      <c r="L459" s="76">
        <f t="shared" si="237"/>
        <v>0</v>
      </c>
      <c r="M459" s="76">
        <f t="shared" si="237"/>
        <v>0.74081639589920367</v>
      </c>
      <c r="N459" s="76">
        <f t="shared" si="234"/>
        <v>0.14637104702625262</v>
      </c>
      <c r="O459" s="76">
        <f t="shared" si="222"/>
        <v>1.2133617683487357</v>
      </c>
      <c r="P459" s="76">
        <f t="shared" si="222"/>
        <v>0.91926438682376521</v>
      </c>
      <c r="Q459" s="76">
        <f t="shared" si="235"/>
        <v>0</v>
      </c>
      <c r="R459" s="76">
        <f t="shared" si="237"/>
        <v>0.18540332623325334</v>
      </c>
      <c r="S459" s="76">
        <f t="shared" si="237"/>
        <v>0.81317248347918125</v>
      </c>
      <c r="T459" s="76">
        <f t="shared" si="237"/>
        <v>1.0571242285229357E-2</v>
      </c>
      <c r="U459" s="76">
        <f t="shared" si="237"/>
        <v>0</v>
      </c>
      <c r="V459" s="76">
        <f t="shared" si="237"/>
        <v>7.0746006062688757E-2</v>
      </c>
      <c r="W459" s="76">
        <f t="shared" si="230"/>
        <v>6.830648861225122E-2</v>
      </c>
      <c r="X459" s="76">
        <f t="shared" si="237"/>
        <v>0</v>
      </c>
      <c r="Y459" s="76">
        <f t="shared" si="237"/>
        <v>0.10164656043489766</v>
      </c>
      <c r="Z459" s="76">
        <f t="shared" si="237"/>
        <v>0</v>
      </c>
      <c r="AA459" s="76">
        <f t="shared" si="237"/>
        <v>1.6263449669583624E-2</v>
      </c>
      <c r="AB459" s="76">
        <f t="shared" si="237"/>
        <v>0</v>
      </c>
      <c r="AC459" s="76">
        <f t="shared" si="237"/>
        <v>0</v>
      </c>
      <c r="AD459" s="76">
        <f t="shared" si="231"/>
        <v>0</v>
      </c>
      <c r="AE459" s="76">
        <f t="shared" si="237"/>
        <v>3.2526899339167248E-2</v>
      </c>
      <c r="AF459" s="76">
        <f t="shared" si="237"/>
        <v>4.8790349008750872E-2</v>
      </c>
      <c r="AG459" s="76">
        <f t="shared" ref="AG459:AV472" si="240">AG$37/1.98347/31</f>
        <v>0</v>
      </c>
      <c r="AH459" s="76">
        <f t="shared" si="240"/>
        <v>0</v>
      </c>
      <c r="AI459" s="76">
        <f t="shared" si="240"/>
        <v>4.9603521492230053E-2</v>
      </c>
      <c r="AJ459" s="698">
        <f t="shared" si="240"/>
        <v>0</v>
      </c>
      <c r="AK459" s="76">
        <f t="shared" si="240"/>
        <v>0</v>
      </c>
      <c r="AL459" s="76">
        <f t="shared" si="240"/>
        <v>0.16263449669583624</v>
      </c>
      <c r="AM459" s="76">
        <f t="shared" si="240"/>
        <v>1.2360221748883555E-2</v>
      </c>
      <c r="AN459" s="76">
        <f t="shared" si="240"/>
        <v>1.4149201212537752</v>
      </c>
      <c r="AO459" s="76">
        <f t="shared" si="240"/>
        <v>0</v>
      </c>
      <c r="AP459" s="76">
        <f t="shared" si="240"/>
        <v>0</v>
      </c>
      <c r="AQ459" s="698">
        <f t="shared" si="240"/>
        <v>0</v>
      </c>
      <c r="AR459" s="76">
        <f t="shared" si="240"/>
        <v>6.537906767172616E-2</v>
      </c>
      <c r="AS459" s="76">
        <f t="shared" si="240"/>
        <v>0</v>
      </c>
      <c r="AT459" s="76">
        <f t="shared" si="240"/>
        <v>0.21646651510215803</v>
      </c>
      <c r="AU459" s="76">
        <f t="shared" si="240"/>
        <v>0</v>
      </c>
      <c r="AV459" s="76">
        <f t="shared" si="240"/>
        <v>8.131724834791812E-2</v>
      </c>
      <c r="AW459" s="76">
        <f t="shared" si="238"/>
        <v>0</v>
      </c>
      <c r="AX459" s="76">
        <f t="shared" si="238"/>
        <v>0</v>
      </c>
      <c r="AY459" s="76">
        <f t="shared" si="238"/>
        <v>0</v>
      </c>
      <c r="AZ459" s="76">
        <f t="shared" si="238"/>
        <v>0</v>
      </c>
      <c r="BA459" s="76">
        <f t="shared" si="238"/>
        <v>0</v>
      </c>
      <c r="BB459" s="76">
        <f t="shared" si="238"/>
        <v>0.11953635507143963</v>
      </c>
    </row>
    <row r="460" spans="1:54">
      <c r="A460" s="102">
        <f t="shared" si="239"/>
        <v>43239</v>
      </c>
      <c r="B460" s="106">
        <f t="shared" si="219"/>
        <v>8.5512079921193838</v>
      </c>
      <c r="C460" s="76">
        <f t="shared" si="227"/>
        <v>0</v>
      </c>
      <c r="D460" s="76">
        <f t="shared" si="237"/>
        <v>0.22768829537417073</v>
      </c>
      <c r="E460" s="76">
        <f t="shared" si="237"/>
        <v>0.22768829537417073</v>
      </c>
      <c r="F460" s="76">
        <f t="shared" si="229"/>
        <v>0.22768829537417073</v>
      </c>
      <c r="G460" s="76">
        <f t="shared" si="237"/>
        <v>0.22768829537417073</v>
      </c>
      <c r="H460" s="76">
        <f t="shared" si="237"/>
        <v>0</v>
      </c>
      <c r="I460" s="76">
        <f t="shared" si="237"/>
        <v>0</v>
      </c>
      <c r="J460" s="76">
        <f t="shared" si="237"/>
        <v>1.1384414768708537</v>
      </c>
      <c r="K460" s="76">
        <f t="shared" si="237"/>
        <v>1.2555383144918558E-2</v>
      </c>
      <c r="L460" s="76">
        <f t="shared" si="237"/>
        <v>0</v>
      </c>
      <c r="M460" s="76">
        <f t="shared" si="237"/>
        <v>0.74081639589920367</v>
      </c>
      <c r="N460" s="76">
        <f t="shared" si="234"/>
        <v>0.14637104702625262</v>
      </c>
      <c r="O460" s="76">
        <f t="shared" si="222"/>
        <v>1.2133617683487357</v>
      </c>
      <c r="P460" s="76">
        <f t="shared" si="222"/>
        <v>0.91926438682376521</v>
      </c>
      <c r="Q460" s="76">
        <f t="shared" si="235"/>
        <v>0</v>
      </c>
      <c r="R460" s="76">
        <f t="shared" si="237"/>
        <v>0.18540332623325334</v>
      </c>
      <c r="S460" s="76">
        <f t="shared" si="237"/>
        <v>0.81317248347918125</v>
      </c>
      <c r="T460" s="76">
        <f t="shared" si="237"/>
        <v>1.0571242285229357E-2</v>
      </c>
      <c r="U460" s="76">
        <f t="shared" si="237"/>
        <v>0</v>
      </c>
      <c r="V460" s="76">
        <f t="shared" si="237"/>
        <v>7.0746006062688757E-2</v>
      </c>
      <c r="W460" s="76">
        <f t="shared" si="230"/>
        <v>6.830648861225122E-2</v>
      </c>
      <c r="X460" s="76">
        <f t="shared" si="237"/>
        <v>0</v>
      </c>
      <c r="Y460" s="76">
        <f t="shared" si="237"/>
        <v>0.10164656043489766</v>
      </c>
      <c r="Z460" s="76">
        <f t="shared" si="237"/>
        <v>0</v>
      </c>
      <c r="AA460" s="76">
        <f t="shared" si="237"/>
        <v>1.6263449669583624E-2</v>
      </c>
      <c r="AB460" s="76">
        <f t="shared" si="237"/>
        <v>0</v>
      </c>
      <c r="AC460" s="76">
        <f t="shared" si="237"/>
        <v>0</v>
      </c>
      <c r="AD460" s="76">
        <f t="shared" si="231"/>
        <v>0</v>
      </c>
      <c r="AE460" s="76">
        <f t="shared" si="237"/>
        <v>3.2526899339167248E-2</v>
      </c>
      <c r="AF460" s="76">
        <f t="shared" si="237"/>
        <v>4.8790349008750872E-2</v>
      </c>
      <c r="AG460" s="76">
        <f t="shared" si="240"/>
        <v>0</v>
      </c>
      <c r="AH460" s="76">
        <f t="shared" si="240"/>
        <v>0</v>
      </c>
      <c r="AI460" s="76">
        <f t="shared" si="240"/>
        <v>4.9603521492230053E-2</v>
      </c>
      <c r="AJ460" s="698">
        <f t="shared" si="240"/>
        <v>0</v>
      </c>
      <c r="AK460" s="76">
        <f t="shared" si="240"/>
        <v>0</v>
      </c>
      <c r="AL460" s="76">
        <f t="shared" si="240"/>
        <v>0.16263449669583624</v>
      </c>
      <c r="AM460" s="76">
        <f t="shared" si="240"/>
        <v>1.2360221748883555E-2</v>
      </c>
      <c r="AN460" s="76">
        <f t="shared" si="240"/>
        <v>1.4149201212537752</v>
      </c>
      <c r="AO460" s="76">
        <f t="shared" si="240"/>
        <v>0</v>
      </c>
      <c r="AP460" s="76">
        <f t="shared" si="240"/>
        <v>0</v>
      </c>
      <c r="AQ460" s="698">
        <f t="shared" si="240"/>
        <v>0</v>
      </c>
      <c r="AR460" s="76">
        <f t="shared" si="240"/>
        <v>6.537906767172616E-2</v>
      </c>
      <c r="AS460" s="76">
        <f t="shared" si="240"/>
        <v>0</v>
      </c>
      <c r="AT460" s="76">
        <f t="shared" si="240"/>
        <v>0.21646651510215803</v>
      </c>
      <c r="AU460" s="76">
        <f t="shared" si="240"/>
        <v>0</v>
      </c>
      <c r="AV460" s="76">
        <f t="shared" si="240"/>
        <v>8.131724834791812E-2</v>
      </c>
      <c r="AW460" s="76">
        <f t="shared" si="238"/>
        <v>0</v>
      </c>
      <c r="AX460" s="76">
        <f t="shared" si="238"/>
        <v>0</v>
      </c>
      <c r="AY460" s="76">
        <f t="shared" si="238"/>
        <v>0</v>
      </c>
      <c r="AZ460" s="76">
        <f t="shared" si="238"/>
        <v>0</v>
      </c>
      <c r="BA460" s="76">
        <f t="shared" si="238"/>
        <v>0</v>
      </c>
      <c r="BB460" s="76">
        <f t="shared" si="238"/>
        <v>0.11953635507143963</v>
      </c>
    </row>
    <row r="461" spans="1:54">
      <c r="A461" s="102">
        <f t="shared" si="239"/>
        <v>43240</v>
      </c>
      <c r="B461" s="106">
        <f t="shared" si="219"/>
        <v>8.5512079921193838</v>
      </c>
      <c r="C461" s="76">
        <f t="shared" si="227"/>
        <v>0</v>
      </c>
      <c r="D461" s="76">
        <f t="shared" si="237"/>
        <v>0.22768829537417073</v>
      </c>
      <c r="E461" s="76">
        <f t="shared" si="237"/>
        <v>0.22768829537417073</v>
      </c>
      <c r="F461" s="76">
        <f t="shared" si="229"/>
        <v>0.22768829537417073</v>
      </c>
      <c r="G461" s="76">
        <f t="shared" si="237"/>
        <v>0.22768829537417073</v>
      </c>
      <c r="H461" s="76">
        <f t="shared" si="237"/>
        <v>0</v>
      </c>
      <c r="I461" s="76">
        <f t="shared" si="237"/>
        <v>0</v>
      </c>
      <c r="J461" s="76">
        <f t="shared" si="237"/>
        <v>1.1384414768708537</v>
      </c>
      <c r="K461" s="76">
        <f t="shared" si="237"/>
        <v>1.2555383144918558E-2</v>
      </c>
      <c r="L461" s="76">
        <f t="shared" si="237"/>
        <v>0</v>
      </c>
      <c r="M461" s="76">
        <f t="shared" si="237"/>
        <v>0.74081639589920367</v>
      </c>
      <c r="N461" s="76">
        <f t="shared" si="234"/>
        <v>0.14637104702625262</v>
      </c>
      <c r="O461" s="76">
        <f t="shared" si="222"/>
        <v>1.2133617683487357</v>
      </c>
      <c r="P461" s="76">
        <f t="shared" si="222"/>
        <v>0.91926438682376521</v>
      </c>
      <c r="Q461" s="76">
        <f t="shared" si="235"/>
        <v>0</v>
      </c>
      <c r="R461" s="76">
        <f t="shared" si="237"/>
        <v>0.18540332623325334</v>
      </c>
      <c r="S461" s="76">
        <f t="shared" si="237"/>
        <v>0.81317248347918125</v>
      </c>
      <c r="T461" s="76">
        <f t="shared" si="237"/>
        <v>1.0571242285229357E-2</v>
      </c>
      <c r="U461" s="76">
        <f t="shared" si="237"/>
        <v>0</v>
      </c>
      <c r="V461" s="76">
        <f t="shared" si="237"/>
        <v>7.0746006062688757E-2</v>
      </c>
      <c r="W461" s="76">
        <f t="shared" si="230"/>
        <v>6.830648861225122E-2</v>
      </c>
      <c r="X461" s="76">
        <f t="shared" si="237"/>
        <v>0</v>
      </c>
      <c r="Y461" s="76">
        <f t="shared" si="237"/>
        <v>0.10164656043489766</v>
      </c>
      <c r="Z461" s="76">
        <f t="shared" si="237"/>
        <v>0</v>
      </c>
      <c r="AA461" s="76">
        <f t="shared" si="237"/>
        <v>1.6263449669583624E-2</v>
      </c>
      <c r="AB461" s="76">
        <f t="shared" si="237"/>
        <v>0</v>
      </c>
      <c r="AC461" s="76">
        <f t="shared" si="237"/>
        <v>0</v>
      </c>
      <c r="AD461" s="76">
        <f t="shared" si="231"/>
        <v>0</v>
      </c>
      <c r="AE461" s="76">
        <f t="shared" si="237"/>
        <v>3.2526899339167248E-2</v>
      </c>
      <c r="AF461" s="76">
        <f t="shared" si="237"/>
        <v>4.8790349008750872E-2</v>
      </c>
      <c r="AG461" s="76">
        <f t="shared" si="240"/>
        <v>0</v>
      </c>
      <c r="AH461" s="76">
        <f t="shared" si="240"/>
        <v>0</v>
      </c>
      <c r="AI461" s="76">
        <f t="shared" si="240"/>
        <v>4.9603521492230053E-2</v>
      </c>
      <c r="AJ461" s="698">
        <f t="shared" si="240"/>
        <v>0</v>
      </c>
      <c r="AK461" s="76">
        <f t="shared" si="240"/>
        <v>0</v>
      </c>
      <c r="AL461" s="76">
        <f t="shared" si="240"/>
        <v>0.16263449669583624</v>
      </c>
      <c r="AM461" s="76">
        <f t="shared" si="240"/>
        <v>1.2360221748883555E-2</v>
      </c>
      <c r="AN461" s="76">
        <f t="shared" si="240"/>
        <v>1.4149201212537752</v>
      </c>
      <c r="AO461" s="76">
        <f t="shared" si="240"/>
        <v>0</v>
      </c>
      <c r="AP461" s="76">
        <f t="shared" si="240"/>
        <v>0</v>
      </c>
      <c r="AQ461" s="698">
        <f t="shared" si="240"/>
        <v>0</v>
      </c>
      <c r="AR461" s="76">
        <f t="shared" si="240"/>
        <v>6.537906767172616E-2</v>
      </c>
      <c r="AS461" s="76">
        <f t="shared" si="240"/>
        <v>0</v>
      </c>
      <c r="AT461" s="76">
        <f t="shared" si="240"/>
        <v>0.21646651510215803</v>
      </c>
      <c r="AU461" s="76">
        <f t="shared" si="240"/>
        <v>0</v>
      </c>
      <c r="AV461" s="76">
        <f t="shared" si="240"/>
        <v>8.131724834791812E-2</v>
      </c>
      <c r="AW461" s="76">
        <f t="shared" si="238"/>
        <v>0</v>
      </c>
      <c r="AX461" s="76">
        <f t="shared" si="238"/>
        <v>0</v>
      </c>
      <c r="AY461" s="76">
        <f t="shared" si="238"/>
        <v>0</v>
      </c>
      <c r="AZ461" s="76">
        <f t="shared" si="238"/>
        <v>0</v>
      </c>
      <c r="BA461" s="76">
        <f t="shared" si="238"/>
        <v>0</v>
      </c>
      <c r="BB461" s="76">
        <f t="shared" si="238"/>
        <v>0.11953635507143963</v>
      </c>
    </row>
    <row r="462" spans="1:54">
      <c r="A462" s="102">
        <f t="shared" si="239"/>
        <v>43241</v>
      </c>
      <c r="B462" s="106">
        <f t="shared" si="219"/>
        <v>8.5512079921193838</v>
      </c>
      <c r="C462" s="76">
        <f t="shared" si="227"/>
        <v>0</v>
      </c>
      <c r="D462" s="76">
        <f t="shared" si="237"/>
        <v>0.22768829537417073</v>
      </c>
      <c r="E462" s="76">
        <f t="shared" si="237"/>
        <v>0.22768829537417073</v>
      </c>
      <c r="F462" s="76">
        <f t="shared" si="229"/>
        <v>0.22768829537417073</v>
      </c>
      <c r="G462" s="76">
        <f t="shared" si="237"/>
        <v>0.22768829537417073</v>
      </c>
      <c r="H462" s="76">
        <f t="shared" si="237"/>
        <v>0</v>
      </c>
      <c r="I462" s="76">
        <f t="shared" si="237"/>
        <v>0</v>
      </c>
      <c r="J462" s="76">
        <f t="shared" si="237"/>
        <v>1.1384414768708537</v>
      </c>
      <c r="K462" s="76">
        <f t="shared" si="237"/>
        <v>1.2555383144918558E-2</v>
      </c>
      <c r="L462" s="76">
        <f t="shared" si="237"/>
        <v>0</v>
      </c>
      <c r="M462" s="76">
        <f t="shared" si="237"/>
        <v>0.74081639589920367</v>
      </c>
      <c r="N462" s="76">
        <f t="shared" si="234"/>
        <v>0.14637104702625262</v>
      </c>
      <c r="O462" s="76">
        <f t="shared" si="222"/>
        <v>1.2133617683487357</v>
      </c>
      <c r="P462" s="76">
        <f t="shared" si="222"/>
        <v>0.91926438682376521</v>
      </c>
      <c r="Q462" s="76">
        <f t="shared" si="235"/>
        <v>0</v>
      </c>
      <c r="R462" s="76">
        <f t="shared" si="237"/>
        <v>0.18540332623325334</v>
      </c>
      <c r="S462" s="76">
        <f t="shared" si="237"/>
        <v>0.81317248347918125</v>
      </c>
      <c r="T462" s="76">
        <f t="shared" si="237"/>
        <v>1.0571242285229357E-2</v>
      </c>
      <c r="U462" s="76">
        <f t="shared" si="237"/>
        <v>0</v>
      </c>
      <c r="V462" s="76">
        <f t="shared" si="237"/>
        <v>7.0746006062688757E-2</v>
      </c>
      <c r="W462" s="76">
        <f t="shared" si="230"/>
        <v>6.830648861225122E-2</v>
      </c>
      <c r="X462" s="76">
        <f t="shared" si="237"/>
        <v>0</v>
      </c>
      <c r="Y462" s="76">
        <f t="shared" si="237"/>
        <v>0.10164656043489766</v>
      </c>
      <c r="Z462" s="76">
        <f t="shared" si="237"/>
        <v>0</v>
      </c>
      <c r="AA462" s="76">
        <f t="shared" si="237"/>
        <v>1.6263449669583624E-2</v>
      </c>
      <c r="AB462" s="76">
        <f t="shared" si="237"/>
        <v>0</v>
      </c>
      <c r="AC462" s="76">
        <f t="shared" si="237"/>
        <v>0</v>
      </c>
      <c r="AD462" s="76">
        <f t="shared" si="231"/>
        <v>0</v>
      </c>
      <c r="AE462" s="76">
        <f t="shared" si="237"/>
        <v>3.2526899339167248E-2</v>
      </c>
      <c r="AF462" s="76">
        <f t="shared" si="237"/>
        <v>4.8790349008750872E-2</v>
      </c>
      <c r="AG462" s="76">
        <f t="shared" si="240"/>
        <v>0</v>
      </c>
      <c r="AH462" s="76">
        <f t="shared" si="240"/>
        <v>0</v>
      </c>
      <c r="AI462" s="76">
        <f t="shared" si="240"/>
        <v>4.9603521492230053E-2</v>
      </c>
      <c r="AJ462" s="698">
        <f t="shared" si="240"/>
        <v>0</v>
      </c>
      <c r="AK462" s="76">
        <f t="shared" si="240"/>
        <v>0</v>
      </c>
      <c r="AL462" s="76">
        <f t="shared" si="240"/>
        <v>0.16263449669583624</v>
      </c>
      <c r="AM462" s="76">
        <f t="shared" si="240"/>
        <v>1.2360221748883555E-2</v>
      </c>
      <c r="AN462" s="76">
        <f t="shared" si="240"/>
        <v>1.4149201212537752</v>
      </c>
      <c r="AO462" s="76">
        <f t="shared" si="240"/>
        <v>0</v>
      </c>
      <c r="AP462" s="76">
        <f t="shared" si="240"/>
        <v>0</v>
      </c>
      <c r="AQ462" s="698">
        <f t="shared" si="240"/>
        <v>0</v>
      </c>
      <c r="AR462" s="76">
        <f t="shared" si="240"/>
        <v>6.537906767172616E-2</v>
      </c>
      <c r="AS462" s="76">
        <f t="shared" si="240"/>
        <v>0</v>
      </c>
      <c r="AT462" s="76">
        <f t="shared" si="240"/>
        <v>0.21646651510215803</v>
      </c>
      <c r="AU462" s="76">
        <f t="shared" si="240"/>
        <v>0</v>
      </c>
      <c r="AV462" s="76">
        <f t="shared" si="240"/>
        <v>8.131724834791812E-2</v>
      </c>
      <c r="AW462" s="76">
        <f t="shared" si="238"/>
        <v>0</v>
      </c>
      <c r="AX462" s="76">
        <f t="shared" si="238"/>
        <v>0</v>
      </c>
      <c r="AY462" s="76">
        <f t="shared" si="238"/>
        <v>0</v>
      </c>
      <c r="AZ462" s="76">
        <f t="shared" si="238"/>
        <v>0</v>
      </c>
      <c r="BA462" s="76">
        <f t="shared" si="238"/>
        <v>0</v>
      </c>
      <c r="BB462" s="76">
        <f t="shared" si="238"/>
        <v>0.11953635507143963</v>
      </c>
    </row>
    <row r="463" spans="1:54">
      <c r="A463" s="102">
        <f t="shared" si="239"/>
        <v>43242</v>
      </c>
      <c r="B463" s="106">
        <f t="shared" si="219"/>
        <v>8.5512079921193838</v>
      </c>
      <c r="C463" s="76">
        <f t="shared" si="227"/>
        <v>0</v>
      </c>
      <c r="D463" s="76">
        <f t="shared" si="237"/>
        <v>0.22768829537417073</v>
      </c>
      <c r="E463" s="76">
        <f t="shared" si="237"/>
        <v>0.22768829537417073</v>
      </c>
      <c r="F463" s="76">
        <f t="shared" si="229"/>
        <v>0.22768829537417073</v>
      </c>
      <c r="G463" s="76">
        <f t="shared" si="237"/>
        <v>0.22768829537417073</v>
      </c>
      <c r="H463" s="76">
        <f t="shared" si="237"/>
        <v>0</v>
      </c>
      <c r="I463" s="76">
        <f t="shared" si="237"/>
        <v>0</v>
      </c>
      <c r="J463" s="76">
        <f t="shared" si="237"/>
        <v>1.1384414768708537</v>
      </c>
      <c r="K463" s="76">
        <f t="shared" si="237"/>
        <v>1.2555383144918558E-2</v>
      </c>
      <c r="L463" s="76">
        <f t="shared" si="237"/>
        <v>0</v>
      </c>
      <c r="M463" s="76">
        <f t="shared" si="237"/>
        <v>0.74081639589920367</v>
      </c>
      <c r="N463" s="76">
        <f t="shared" si="234"/>
        <v>0.14637104702625262</v>
      </c>
      <c r="O463" s="76">
        <f t="shared" si="222"/>
        <v>1.2133617683487357</v>
      </c>
      <c r="P463" s="76">
        <f t="shared" si="222"/>
        <v>0.91926438682376521</v>
      </c>
      <c r="Q463" s="76">
        <f t="shared" si="235"/>
        <v>0</v>
      </c>
      <c r="R463" s="76">
        <f t="shared" si="237"/>
        <v>0.18540332623325334</v>
      </c>
      <c r="S463" s="76">
        <f t="shared" si="237"/>
        <v>0.81317248347918125</v>
      </c>
      <c r="T463" s="76">
        <f t="shared" si="237"/>
        <v>1.0571242285229357E-2</v>
      </c>
      <c r="U463" s="76">
        <f t="shared" si="237"/>
        <v>0</v>
      </c>
      <c r="V463" s="76">
        <f t="shared" si="237"/>
        <v>7.0746006062688757E-2</v>
      </c>
      <c r="W463" s="76">
        <f t="shared" si="230"/>
        <v>6.830648861225122E-2</v>
      </c>
      <c r="X463" s="76">
        <f t="shared" si="237"/>
        <v>0</v>
      </c>
      <c r="Y463" s="76">
        <f t="shared" si="237"/>
        <v>0.10164656043489766</v>
      </c>
      <c r="Z463" s="76">
        <f t="shared" si="237"/>
        <v>0</v>
      </c>
      <c r="AA463" s="76">
        <f t="shared" si="237"/>
        <v>1.6263449669583624E-2</v>
      </c>
      <c r="AB463" s="76">
        <f t="shared" si="237"/>
        <v>0</v>
      </c>
      <c r="AC463" s="76">
        <f t="shared" si="237"/>
        <v>0</v>
      </c>
      <c r="AD463" s="76">
        <f t="shared" si="231"/>
        <v>0</v>
      </c>
      <c r="AE463" s="76">
        <f t="shared" si="237"/>
        <v>3.2526899339167248E-2</v>
      </c>
      <c r="AF463" s="76">
        <f t="shared" si="237"/>
        <v>4.8790349008750872E-2</v>
      </c>
      <c r="AG463" s="76">
        <f t="shared" si="240"/>
        <v>0</v>
      </c>
      <c r="AH463" s="76">
        <f t="shared" si="240"/>
        <v>0</v>
      </c>
      <c r="AI463" s="76">
        <f t="shared" si="240"/>
        <v>4.9603521492230053E-2</v>
      </c>
      <c r="AJ463" s="698">
        <f t="shared" si="240"/>
        <v>0</v>
      </c>
      <c r="AK463" s="76">
        <f t="shared" si="240"/>
        <v>0</v>
      </c>
      <c r="AL463" s="76">
        <f t="shared" si="240"/>
        <v>0.16263449669583624</v>
      </c>
      <c r="AM463" s="76">
        <f t="shared" si="240"/>
        <v>1.2360221748883555E-2</v>
      </c>
      <c r="AN463" s="76">
        <f t="shared" si="240"/>
        <v>1.4149201212537752</v>
      </c>
      <c r="AO463" s="76">
        <f t="shared" si="240"/>
        <v>0</v>
      </c>
      <c r="AP463" s="76">
        <f t="shared" si="240"/>
        <v>0</v>
      </c>
      <c r="AQ463" s="698">
        <f t="shared" si="240"/>
        <v>0</v>
      </c>
      <c r="AR463" s="76">
        <f t="shared" si="240"/>
        <v>6.537906767172616E-2</v>
      </c>
      <c r="AS463" s="76">
        <f t="shared" si="240"/>
        <v>0</v>
      </c>
      <c r="AT463" s="76">
        <f t="shared" si="240"/>
        <v>0.21646651510215803</v>
      </c>
      <c r="AU463" s="76">
        <f t="shared" si="240"/>
        <v>0</v>
      </c>
      <c r="AV463" s="76">
        <f t="shared" si="240"/>
        <v>8.131724834791812E-2</v>
      </c>
      <c r="AW463" s="76">
        <f t="shared" si="238"/>
        <v>0</v>
      </c>
      <c r="AX463" s="76">
        <f t="shared" si="238"/>
        <v>0</v>
      </c>
      <c r="AY463" s="76">
        <f t="shared" si="238"/>
        <v>0</v>
      </c>
      <c r="AZ463" s="76">
        <f t="shared" si="238"/>
        <v>0</v>
      </c>
      <c r="BA463" s="76">
        <f t="shared" si="238"/>
        <v>0</v>
      </c>
      <c r="BB463" s="76">
        <f t="shared" si="238"/>
        <v>0.11953635507143963</v>
      </c>
    </row>
    <row r="464" spans="1:54">
      <c r="A464" s="102">
        <f t="shared" si="239"/>
        <v>43243</v>
      </c>
      <c r="B464" s="106">
        <f t="shared" si="219"/>
        <v>8.5512079921193838</v>
      </c>
      <c r="C464" s="76">
        <f t="shared" si="227"/>
        <v>0</v>
      </c>
      <c r="D464" s="76">
        <f t="shared" si="237"/>
        <v>0.22768829537417073</v>
      </c>
      <c r="E464" s="76">
        <f t="shared" si="237"/>
        <v>0.22768829537417073</v>
      </c>
      <c r="F464" s="76">
        <f t="shared" si="229"/>
        <v>0.22768829537417073</v>
      </c>
      <c r="G464" s="76">
        <f t="shared" si="237"/>
        <v>0.22768829537417073</v>
      </c>
      <c r="H464" s="76">
        <f t="shared" si="237"/>
        <v>0</v>
      </c>
      <c r="I464" s="76">
        <f t="shared" si="237"/>
        <v>0</v>
      </c>
      <c r="J464" s="76">
        <f t="shared" si="237"/>
        <v>1.1384414768708537</v>
      </c>
      <c r="K464" s="76">
        <f t="shared" si="237"/>
        <v>1.2555383144918558E-2</v>
      </c>
      <c r="L464" s="76">
        <f t="shared" si="237"/>
        <v>0</v>
      </c>
      <c r="M464" s="76">
        <f t="shared" si="237"/>
        <v>0.74081639589920367</v>
      </c>
      <c r="N464" s="76">
        <f t="shared" si="234"/>
        <v>0.14637104702625262</v>
      </c>
      <c r="O464" s="76">
        <f t="shared" si="222"/>
        <v>1.2133617683487357</v>
      </c>
      <c r="P464" s="76">
        <f t="shared" si="222"/>
        <v>0.91926438682376521</v>
      </c>
      <c r="Q464" s="76">
        <f t="shared" si="235"/>
        <v>0</v>
      </c>
      <c r="R464" s="76">
        <f t="shared" si="237"/>
        <v>0.18540332623325334</v>
      </c>
      <c r="S464" s="76">
        <f t="shared" si="237"/>
        <v>0.81317248347918125</v>
      </c>
      <c r="T464" s="76">
        <f t="shared" si="237"/>
        <v>1.0571242285229357E-2</v>
      </c>
      <c r="U464" s="76">
        <f t="shared" si="237"/>
        <v>0</v>
      </c>
      <c r="V464" s="76">
        <f t="shared" si="237"/>
        <v>7.0746006062688757E-2</v>
      </c>
      <c r="W464" s="76">
        <f t="shared" si="230"/>
        <v>6.830648861225122E-2</v>
      </c>
      <c r="X464" s="76">
        <f t="shared" si="237"/>
        <v>0</v>
      </c>
      <c r="Y464" s="76">
        <f t="shared" si="237"/>
        <v>0.10164656043489766</v>
      </c>
      <c r="Z464" s="76">
        <f t="shared" si="237"/>
        <v>0</v>
      </c>
      <c r="AA464" s="76">
        <f t="shared" si="237"/>
        <v>1.6263449669583624E-2</v>
      </c>
      <c r="AB464" s="76">
        <f t="shared" si="237"/>
        <v>0</v>
      </c>
      <c r="AC464" s="76">
        <f t="shared" si="237"/>
        <v>0</v>
      </c>
      <c r="AD464" s="76">
        <f t="shared" si="231"/>
        <v>0</v>
      </c>
      <c r="AE464" s="76">
        <f t="shared" si="237"/>
        <v>3.2526899339167248E-2</v>
      </c>
      <c r="AF464" s="76">
        <f t="shared" si="237"/>
        <v>4.8790349008750872E-2</v>
      </c>
      <c r="AG464" s="76">
        <f t="shared" si="240"/>
        <v>0</v>
      </c>
      <c r="AH464" s="76">
        <f t="shared" si="240"/>
        <v>0</v>
      </c>
      <c r="AI464" s="76">
        <f t="shared" si="240"/>
        <v>4.9603521492230053E-2</v>
      </c>
      <c r="AJ464" s="698">
        <f t="shared" si="240"/>
        <v>0</v>
      </c>
      <c r="AK464" s="76">
        <f t="shared" si="240"/>
        <v>0</v>
      </c>
      <c r="AL464" s="76">
        <f t="shared" si="240"/>
        <v>0.16263449669583624</v>
      </c>
      <c r="AM464" s="76">
        <f t="shared" si="240"/>
        <v>1.2360221748883555E-2</v>
      </c>
      <c r="AN464" s="76">
        <f t="shared" si="240"/>
        <v>1.4149201212537752</v>
      </c>
      <c r="AO464" s="76">
        <f t="shared" si="240"/>
        <v>0</v>
      </c>
      <c r="AP464" s="76">
        <f t="shared" si="240"/>
        <v>0</v>
      </c>
      <c r="AQ464" s="698">
        <f t="shared" si="240"/>
        <v>0</v>
      </c>
      <c r="AR464" s="76">
        <f t="shared" si="240"/>
        <v>6.537906767172616E-2</v>
      </c>
      <c r="AS464" s="76">
        <f t="shared" si="240"/>
        <v>0</v>
      </c>
      <c r="AT464" s="76">
        <f t="shared" si="240"/>
        <v>0.21646651510215803</v>
      </c>
      <c r="AU464" s="76">
        <f t="shared" si="240"/>
        <v>0</v>
      </c>
      <c r="AV464" s="76">
        <f t="shared" si="240"/>
        <v>8.131724834791812E-2</v>
      </c>
      <c r="AW464" s="76">
        <f t="shared" si="238"/>
        <v>0</v>
      </c>
      <c r="AX464" s="76">
        <f t="shared" si="238"/>
        <v>0</v>
      </c>
      <c r="AY464" s="76">
        <f t="shared" si="238"/>
        <v>0</v>
      </c>
      <c r="AZ464" s="76">
        <f t="shared" si="238"/>
        <v>0</v>
      </c>
      <c r="BA464" s="76">
        <f t="shared" si="238"/>
        <v>0</v>
      </c>
      <c r="BB464" s="76">
        <f t="shared" si="238"/>
        <v>0.11953635507143963</v>
      </c>
    </row>
    <row r="465" spans="1:54">
      <c r="A465" s="102">
        <f t="shared" si="239"/>
        <v>43244</v>
      </c>
      <c r="B465" s="106">
        <f t="shared" si="219"/>
        <v>8.5512079921193838</v>
      </c>
      <c r="C465" s="76">
        <f t="shared" si="227"/>
        <v>0</v>
      </c>
      <c r="D465" s="76">
        <f t="shared" si="237"/>
        <v>0.22768829537417073</v>
      </c>
      <c r="E465" s="76">
        <f t="shared" si="237"/>
        <v>0.22768829537417073</v>
      </c>
      <c r="F465" s="76">
        <f t="shared" si="229"/>
        <v>0.22768829537417073</v>
      </c>
      <c r="G465" s="76">
        <f t="shared" si="237"/>
        <v>0.22768829537417073</v>
      </c>
      <c r="H465" s="76">
        <f t="shared" si="237"/>
        <v>0</v>
      </c>
      <c r="I465" s="76">
        <f t="shared" si="237"/>
        <v>0</v>
      </c>
      <c r="J465" s="76">
        <f t="shared" si="237"/>
        <v>1.1384414768708537</v>
      </c>
      <c r="K465" s="76">
        <f t="shared" si="237"/>
        <v>1.2555383144918558E-2</v>
      </c>
      <c r="L465" s="76">
        <f t="shared" si="237"/>
        <v>0</v>
      </c>
      <c r="M465" s="76">
        <f t="shared" si="237"/>
        <v>0.74081639589920367</v>
      </c>
      <c r="N465" s="76">
        <f t="shared" si="234"/>
        <v>0.14637104702625262</v>
      </c>
      <c r="O465" s="76">
        <f t="shared" si="222"/>
        <v>1.2133617683487357</v>
      </c>
      <c r="P465" s="76">
        <f t="shared" si="222"/>
        <v>0.91926438682376521</v>
      </c>
      <c r="Q465" s="76">
        <f t="shared" si="235"/>
        <v>0</v>
      </c>
      <c r="R465" s="76">
        <f t="shared" si="237"/>
        <v>0.18540332623325334</v>
      </c>
      <c r="S465" s="76">
        <f t="shared" si="237"/>
        <v>0.81317248347918125</v>
      </c>
      <c r="T465" s="76">
        <f t="shared" si="237"/>
        <v>1.0571242285229357E-2</v>
      </c>
      <c r="U465" s="76">
        <f t="shared" si="237"/>
        <v>0</v>
      </c>
      <c r="V465" s="76">
        <f t="shared" si="237"/>
        <v>7.0746006062688757E-2</v>
      </c>
      <c r="W465" s="76">
        <f t="shared" si="230"/>
        <v>6.830648861225122E-2</v>
      </c>
      <c r="X465" s="76">
        <f t="shared" si="237"/>
        <v>0</v>
      </c>
      <c r="Y465" s="76">
        <f t="shared" si="237"/>
        <v>0.10164656043489766</v>
      </c>
      <c r="Z465" s="76">
        <f t="shared" si="237"/>
        <v>0</v>
      </c>
      <c r="AA465" s="76">
        <f t="shared" si="237"/>
        <v>1.6263449669583624E-2</v>
      </c>
      <c r="AB465" s="76">
        <f t="shared" si="237"/>
        <v>0</v>
      </c>
      <c r="AC465" s="76">
        <f t="shared" si="237"/>
        <v>0</v>
      </c>
      <c r="AD465" s="76">
        <f t="shared" si="231"/>
        <v>0</v>
      </c>
      <c r="AE465" s="76">
        <f t="shared" si="237"/>
        <v>3.2526899339167248E-2</v>
      </c>
      <c r="AF465" s="76">
        <f t="shared" si="237"/>
        <v>4.8790349008750872E-2</v>
      </c>
      <c r="AG465" s="76">
        <f t="shared" si="240"/>
        <v>0</v>
      </c>
      <c r="AH465" s="76">
        <f t="shared" si="240"/>
        <v>0</v>
      </c>
      <c r="AI465" s="76">
        <f t="shared" si="240"/>
        <v>4.9603521492230053E-2</v>
      </c>
      <c r="AJ465" s="698">
        <f t="shared" si="240"/>
        <v>0</v>
      </c>
      <c r="AK465" s="76">
        <f t="shared" si="240"/>
        <v>0</v>
      </c>
      <c r="AL465" s="76">
        <f t="shared" si="240"/>
        <v>0.16263449669583624</v>
      </c>
      <c r="AM465" s="76">
        <f t="shared" si="240"/>
        <v>1.2360221748883555E-2</v>
      </c>
      <c r="AN465" s="76">
        <f t="shared" si="240"/>
        <v>1.4149201212537752</v>
      </c>
      <c r="AO465" s="76">
        <f t="shared" si="240"/>
        <v>0</v>
      </c>
      <c r="AP465" s="76">
        <f t="shared" si="240"/>
        <v>0</v>
      </c>
      <c r="AQ465" s="698">
        <f t="shared" si="240"/>
        <v>0</v>
      </c>
      <c r="AR465" s="76">
        <f t="shared" si="240"/>
        <v>6.537906767172616E-2</v>
      </c>
      <c r="AS465" s="76">
        <f t="shared" si="240"/>
        <v>0</v>
      </c>
      <c r="AT465" s="76">
        <f t="shared" si="240"/>
        <v>0.21646651510215803</v>
      </c>
      <c r="AU465" s="76">
        <f t="shared" si="240"/>
        <v>0</v>
      </c>
      <c r="AV465" s="76">
        <f t="shared" si="240"/>
        <v>8.131724834791812E-2</v>
      </c>
      <c r="AW465" s="76">
        <f t="shared" si="238"/>
        <v>0</v>
      </c>
      <c r="AX465" s="76">
        <f t="shared" si="238"/>
        <v>0</v>
      </c>
      <c r="AY465" s="76">
        <f t="shared" si="238"/>
        <v>0</v>
      </c>
      <c r="AZ465" s="76">
        <f t="shared" si="238"/>
        <v>0</v>
      </c>
      <c r="BA465" s="76">
        <f t="shared" si="238"/>
        <v>0</v>
      </c>
      <c r="BB465" s="76">
        <f t="shared" si="238"/>
        <v>0.11953635507143963</v>
      </c>
    </row>
    <row r="466" spans="1:54">
      <c r="A466" s="102">
        <f t="shared" si="239"/>
        <v>43245</v>
      </c>
      <c r="B466" s="106">
        <f t="shared" si="219"/>
        <v>8.5512079921193838</v>
      </c>
      <c r="C466" s="76">
        <f t="shared" si="227"/>
        <v>0</v>
      </c>
      <c r="D466" s="76">
        <f t="shared" si="237"/>
        <v>0.22768829537417073</v>
      </c>
      <c r="E466" s="76">
        <f t="shared" si="237"/>
        <v>0.22768829537417073</v>
      </c>
      <c r="F466" s="76">
        <f t="shared" si="229"/>
        <v>0.22768829537417073</v>
      </c>
      <c r="G466" s="76">
        <f t="shared" si="237"/>
        <v>0.22768829537417073</v>
      </c>
      <c r="H466" s="76">
        <f t="shared" si="237"/>
        <v>0</v>
      </c>
      <c r="I466" s="76">
        <f t="shared" si="237"/>
        <v>0</v>
      </c>
      <c r="J466" s="76">
        <f t="shared" si="237"/>
        <v>1.1384414768708537</v>
      </c>
      <c r="K466" s="76">
        <f t="shared" si="237"/>
        <v>1.2555383144918558E-2</v>
      </c>
      <c r="L466" s="76">
        <f t="shared" si="237"/>
        <v>0</v>
      </c>
      <c r="M466" s="76">
        <f t="shared" si="237"/>
        <v>0.74081639589920367</v>
      </c>
      <c r="N466" s="76">
        <f t="shared" si="234"/>
        <v>0.14637104702625262</v>
      </c>
      <c r="O466" s="76">
        <f t="shared" si="222"/>
        <v>1.2133617683487357</v>
      </c>
      <c r="P466" s="76">
        <f t="shared" si="222"/>
        <v>0.91926438682376521</v>
      </c>
      <c r="Q466" s="76">
        <f t="shared" si="235"/>
        <v>0</v>
      </c>
      <c r="R466" s="76">
        <f t="shared" si="237"/>
        <v>0.18540332623325334</v>
      </c>
      <c r="S466" s="76">
        <f t="shared" si="237"/>
        <v>0.81317248347918125</v>
      </c>
      <c r="T466" s="76">
        <f t="shared" si="237"/>
        <v>1.0571242285229357E-2</v>
      </c>
      <c r="U466" s="76">
        <f t="shared" si="237"/>
        <v>0</v>
      </c>
      <c r="V466" s="76">
        <f t="shared" si="237"/>
        <v>7.0746006062688757E-2</v>
      </c>
      <c r="W466" s="76">
        <f t="shared" si="230"/>
        <v>6.830648861225122E-2</v>
      </c>
      <c r="X466" s="76">
        <f t="shared" si="237"/>
        <v>0</v>
      </c>
      <c r="Y466" s="76">
        <f t="shared" si="237"/>
        <v>0.10164656043489766</v>
      </c>
      <c r="Z466" s="76">
        <f t="shared" si="237"/>
        <v>0</v>
      </c>
      <c r="AA466" s="76">
        <f t="shared" si="237"/>
        <v>1.6263449669583624E-2</v>
      </c>
      <c r="AB466" s="76">
        <f t="shared" ref="AB466" si="241">AB$37/1.98347/31</f>
        <v>0</v>
      </c>
      <c r="AC466" s="76">
        <f t="shared" ref="D466:AG472" si="242">AC$37/1.98347/31</f>
        <v>0</v>
      </c>
      <c r="AD466" s="76">
        <f t="shared" si="231"/>
        <v>0</v>
      </c>
      <c r="AE466" s="76">
        <f t="shared" si="242"/>
        <v>3.2526899339167248E-2</v>
      </c>
      <c r="AF466" s="76">
        <f t="shared" si="242"/>
        <v>4.8790349008750872E-2</v>
      </c>
      <c r="AG466" s="76">
        <f t="shared" si="242"/>
        <v>0</v>
      </c>
      <c r="AH466" s="76">
        <f t="shared" si="240"/>
        <v>0</v>
      </c>
      <c r="AI466" s="76">
        <f t="shared" si="240"/>
        <v>4.9603521492230053E-2</v>
      </c>
      <c r="AJ466" s="698">
        <f t="shared" si="240"/>
        <v>0</v>
      </c>
      <c r="AK466" s="76">
        <f t="shared" si="240"/>
        <v>0</v>
      </c>
      <c r="AL466" s="76">
        <f t="shared" si="240"/>
        <v>0.16263449669583624</v>
      </c>
      <c r="AM466" s="76">
        <f t="shared" si="240"/>
        <v>1.2360221748883555E-2</v>
      </c>
      <c r="AN466" s="76">
        <f t="shared" si="240"/>
        <v>1.4149201212537752</v>
      </c>
      <c r="AO466" s="76">
        <f t="shared" si="240"/>
        <v>0</v>
      </c>
      <c r="AP466" s="76">
        <f t="shared" si="240"/>
        <v>0</v>
      </c>
      <c r="AQ466" s="698">
        <f t="shared" si="240"/>
        <v>0</v>
      </c>
      <c r="AR466" s="76">
        <f t="shared" si="240"/>
        <v>6.537906767172616E-2</v>
      </c>
      <c r="AS466" s="76">
        <f t="shared" si="240"/>
        <v>0</v>
      </c>
      <c r="AT466" s="76">
        <f t="shared" si="240"/>
        <v>0.21646651510215803</v>
      </c>
      <c r="AU466" s="76">
        <f t="shared" si="240"/>
        <v>0</v>
      </c>
      <c r="AV466" s="76">
        <f t="shared" si="240"/>
        <v>8.131724834791812E-2</v>
      </c>
      <c r="AW466" s="76">
        <f t="shared" si="238"/>
        <v>0</v>
      </c>
      <c r="AX466" s="76">
        <f t="shared" si="238"/>
        <v>0</v>
      </c>
      <c r="AY466" s="76">
        <f t="shared" si="238"/>
        <v>0</v>
      </c>
      <c r="AZ466" s="76">
        <f t="shared" si="238"/>
        <v>0</v>
      </c>
      <c r="BA466" s="76">
        <f t="shared" si="238"/>
        <v>0</v>
      </c>
      <c r="BB466" s="76">
        <f t="shared" si="238"/>
        <v>0.11953635507143963</v>
      </c>
    </row>
    <row r="467" spans="1:54">
      <c r="A467" s="102">
        <f t="shared" si="239"/>
        <v>43246</v>
      </c>
      <c r="B467" s="106">
        <f t="shared" si="219"/>
        <v>8.5512079921193838</v>
      </c>
      <c r="C467" s="76">
        <f t="shared" si="227"/>
        <v>0</v>
      </c>
      <c r="D467" s="76">
        <f t="shared" si="242"/>
        <v>0.22768829537417073</v>
      </c>
      <c r="E467" s="76">
        <f t="shared" si="242"/>
        <v>0.22768829537417073</v>
      </c>
      <c r="F467" s="76">
        <f t="shared" si="242"/>
        <v>0.22768829537417073</v>
      </c>
      <c r="G467" s="76">
        <f t="shared" si="242"/>
        <v>0.22768829537417073</v>
      </c>
      <c r="H467" s="76">
        <f t="shared" si="242"/>
        <v>0</v>
      </c>
      <c r="I467" s="76">
        <f t="shared" si="242"/>
        <v>0</v>
      </c>
      <c r="J467" s="76">
        <f t="shared" si="242"/>
        <v>1.1384414768708537</v>
      </c>
      <c r="K467" s="76">
        <f t="shared" si="242"/>
        <v>1.2555383144918558E-2</v>
      </c>
      <c r="L467" s="76">
        <f t="shared" si="242"/>
        <v>0</v>
      </c>
      <c r="M467" s="76">
        <f t="shared" si="242"/>
        <v>0.74081639589920367</v>
      </c>
      <c r="N467" s="76">
        <f t="shared" si="242"/>
        <v>0.14637104702625262</v>
      </c>
      <c r="O467" s="76">
        <f t="shared" si="222"/>
        <v>1.2133617683487357</v>
      </c>
      <c r="P467" s="76">
        <f t="shared" si="222"/>
        <v>0.91926438682376521</v>
      </c>
      <c r="Q467" s="76">
        <f t="shared" si="242"/>
        <v>0</v>
      </c>
      <c r="R467" s="76">
        <f t="shared" si="242"/>
        <v>0.18540332623325334</v>
      </c>
      <c r="S467" s="76">
        <f t="shared" si="242"/>
        <v>0.81317248347918125</v>
      </c>
      <c r="T467" s="76">
        <f t="shared" si="242"/>
        <v>1.0571242285229357E-2</v>
      </c>
      <c r="U467" s="76">
        <f t="shared" si="242"/>
        <v>0</v>
      </c>
      <c r="V467" s="76">
        <f t="shared" si="242"/>
        <v>7.0746006062688757E-2</v>
      </c>
      <c r="W467" s="76">
        <f t="shared" si="242"/>
        <v>6.830648861225122E-2</v>
      </c>
      <c r="X467" s="76">
        <f t="shared" si="242"/>
        <v>0</v>
      </c>
      <c r="Y467" s="76">
        <f t="shared" si="242"/>
        <v>0.10164656043489766</v>
      </c>
      <c r="Z467" s="76">
        <f t="shared" si="242"/>
        <v>0</v>
      </c>
      <c r="AA467" s="76">
        <f t="shared" si="242"/>
        <v>1.6263449669583624E-2</v>
      </c>
      <c r="AB467" s="76">
        <f t="shared" si="242"/>
        <v>0</v>
      </c>
      <c r="AC467" s="76">
        <f t="shared" si="242"/>
        <v>0</v>
      </c>
      <c r="AD467" s="76">
        <f t="shared" si="242"/>
        <v>0</v>
      </c>
      <c r="AE467" s="76">
        <f t="shared" si="242"/>
        <v>3.2526899339167248E-2</v>
      </c>
      <c r="AF467" s="76">
        <f t="shared" si="242"/>
        <v>4.8790349008750872E-2</v>
      </c>
      <c r="AG467" s="76">
        <f t="shared" si="240"/>
        <v>0</v>
      </c>
      <c r="AH467" s="76">
        <f t="shared" si="240"/>
        <v>0</v>
      </c>
      <c r="AI467" s="76">
        <f t="shared" si="240"/>
        <v>4.9603521492230053E-2</v>
      </c>
      <c r="AJ467" s="698">
        <f t="shared" si="240"/>
        <v>0</v>
      </c>
      <c r="AK467" s="76">
        <f t="shared" si="240"/>
        <v>0</v>
      </c>
      <c r="AL467" s="76">
        <f t="shared" si="240"/>
        <v>0.16263449669583624</v>
      </c>
      <c r="AM467" s="76">
        <f t="shared" si="240"/>
        <v>1.2360221748883555E-2</v>
      </c>
      <c r="AN467" s="76">
        <f t="shared" si="240"/>
        <v>1.4149201212537752</v>
      </c>
      <c r="AO467" s="76">
        <f t="shared" si="240"/>
        <v>0</v>
      </c>
      <c r="AP467" s="76">
        <f t="shared" si="240"/>
        <v>0</v>
      </c>
      <c r="AQ467" s="698">
        <f t="shared" si="240"/>
        <v>0</v>
      </c>
      <c r="AR467" s="76">
        <f t="shared" si="240"/>
        <v>6.537906767172616E-2</v>
      </c>
      <c r="AS467" s="76">
        <f t="shared" si="240"/>
        <v>0</v>
      </c>
      <c r="AT467" s="76">
        <f t="shared" si="240"/>
        <v>0.21646651510215803</v>
      </c>
      <c r="AU467" s="76">
        <f t="shared" si="240"/>
        <v>0</v>
      </c>
      <c r="AV467" s="76">
        <f t="shared" si="240"/>
        <v>8.131724834791812E-2</v>
      </c>
      <c r="AW467" s="76">
        <f t="shared" si="238"/>
        <v>0</v>
      </c>
      <c r="AX467" s="76">
        <f t="shared" si="238"/>
        <v>0</v>
      </c>
      <c r="AY467" s="76">
        <f t="shared" si="238"/>
        <v>0</v>
      </c>
      <c r="AZ467" s="76">
        <f t="shared" si="238"/>
        <v>0</v>
      </c>
      <c r="BA467" s="76">
        <f t="shared" si="238"/>
        <v>0</v>
      </c>
      <c r="BB467" s="76">
        <f t="shared" si="238"/>
        <v>0.11953635507143963</v>
      </c>
    </row>
    <row r="468" spans="1:54">
      <c r="A468" s="102">
        <f t="shared" si="239"/>
        <v>43247</v>
      </c>
      <c r="B468" s="106">
        <f t="shared" si="219"/>
        <v>8.5512079921193838</v>
      </c>
      <c r="C468" s="76">
        <f t="shared" si="227"/>
        <v>0</v>
      </c>
      <c r="D468" s="76">
        <f t="shared" si="242"/>
        <v>0.22768829537417073</v>
      </c>
      <c r="E468" s="76">
        <f t="shared" si="242"/>
        <v>0.22768829537417073</v>
      </c>
      <c r="F468" s="76">
        <f t="shared" si="242"/>
        <v>0.22768829537417073</v>
      </c>
      <c r="G468" s="76">
        <f t="shared" si="242"/>
        <v>0.22768829537417073</v>
      </c>
      <c r="H468" s="76">
        <f t="shared" si="242"/>
        <v>0</v>
      </c>
      <c r="I468" s="76">
        <f t="shared" si="242"/>
        <v>0</v>
      </c>
      <c r="J468" s="76">
        <f t="shared" si="242"/>
        <v>1.1384414768708537</v>
      </c>
      <c r="K468" s="76">
        <f t="shared" si="242"/>
        <v>1.2555383144918558E-2</v>
      </c>
      <c r="L468" s="76">
        <f t="shared" si="242"/>
        <v>0</v>
      </c>
      <c r="M468" s="76">
        <f t="shared" si="242"/>
        <v>0.74081639589920367</v>
      </c>
      <c r="N468" s="76">
        <f t="shared" si="242"/>
        <v>0.14637104702625262</v>
      </c>
      <c r="O468" s="76">
        <f t="shared" si="222"/>
        <v>1.2133617683487357</v>
      </c>
      <c r="P468" s="76">
        <f t="shared" si="222"/>
        <v>0.91926438682376521</v>
      </c>
      <c r="Q468" s="76">
        <f t="shared" si="242"/>
        <v>0</v>
      </c>
      <c r="R468" s="76">
        <f t="shared" si="242"/>
        <v>0.18540332623325334</v>
      </c>
      <c r="S468" s="76">
        <f t="shared" si="242"/>
        <v>0.81317248347918125</v>
      </c>
      <c r="T468" s="76">
        <f t="shared" si="242"/>
        <v>1.0571242285229357E-2</v>
      </c>
      <c r="U468" s="76">
        <f t="shared" si="242"/>
        <v>0</v>
      </c>
      <c r="V468" s="76">
        <f t="shared" si="242"/>
        <v>7.0746006062688757E-2</v>
      </c>
      <c r="W468" s="76">
        <f t="shared" si="242"/>
        <v>6.830648861225122E-2</v>
      </c>
      <c r="X468" s="76">
        <f t="shared" si="242"/>
        <v>0</v>
      </c>
      <c r="Y468" s="76">
        <f t="shared" si="242"/>
        <v>0.10164656043489766</v>
      </c>
      <c r="Z468" s="76">
        <f t="shared" si="242"/>
        <v>0</v>
      </c>
      <c r="AA468" s="76">
        <f t="shared" si="242"/>
        <v>1.6263449669583624E-2</v>
      </c>
      <c r="AB468" s="76">
        <f t="shared" si="242"/>
        <v>0</v>
      </c>
      <c r="AC468" s="76">
        <f t="shared" si="242"/>
        <v>0</v>
      </c>
      <c r="AD468" s="76">
        <f t="shared" si="242"/>
        <v>0</v>
      </c>
      <c r="AE468" s="76">
        <f t="shared" si="242"/>
        <v>3.2526899339167248E-2</v>
      </c>
      <c r="AF468" s="76">
        <f t="shared" si="242"/>
        <v>4.8790349008750872E-2</v>
      </c>
      <c r="AG468" s="76">
        <f t="shared" si="240"/>
        <v>0</v>
      </c>
      <c r="AH468" s="76">
        <f t="shared" si="240"/>
        <v>0</v>
      </c>
      <c r="AI468" s="76">
        <f t="shared" si="240"/>
        <v>4.9603521492230053E-2</v>
      </c>
      <c r="AJ468" s="698">
        <f t="shared" si="240"/>
        <v>0</v>
      </c>
      <c r="AK468" s="76">
        <f t="shared" si="240"/>
        <v>0</v>
      </c>
      <c r="AL468" s="76">
        <f t="shared" si="240"/>
        <v>0.16263449669583624</v>
      </c>
      <c r="AM468" s="76">
        <f t="shared" si="240"/>
        <v>1.2360221748883555E-2</v>
      </c>
      <c r="AN468" s="76">
        <f t="shared" si="240"/>
        <v>1.4149201212537752</v>
      </c>
      <c r="AO468" s="76">
        <f t="shared" si="240"/>
        <v>0</v>
      </c>
      <c r="AP468" s="76">
        <f t="shared" si="240"/>
        <v>0</v>
      </c>
      <c r="AQ468" s="698">
        <f t="shared" si="240"/>
        <v>0</v>
      </c>
      <c r="AR468" s="76">
        <f t="shared" si="240"/>
        <v>6.537906767172616E-2</v>
      </c>
      <c r="AS468" s="76">
        <f t="shared" si="240"/>
        <v>0</v>
      </c>
      <c r="AT468" s="76">
        <f t="shared" si="240"/>
        <v>0.21646651510215803</v>
      </c>
      <c r="AU468" s="76">
        <f t="shared" si="240"/>
        <v>0</v>
      </c>
      <c r="AV468" s="76">
        <f t="shared" si="240"/>
        <v>8.131724834791812E-2</v>
      </c>
      <c r="AW468" s="76">
        <f t="shared" si="238"/>
        <v>0</v>
      </c>
      <c r="AX468" s="76">
        <f t="shared" si="238"/>
        <v>0</v>
      </c>
      <c r="AY468" s="76">
        <f t="shared" si="238"/>
        <v>0</v>
      </c>
      <c r="AZ468" s="76">
        <f t="shared" si="238"/>
        <v>0</v>
      </c>
      <c r="BA468" s="76">
        <f t="shared" si="238"/>
        <v>0</v>
      </c>
      <c r="BB468" s="76">
        <f t="shared" si="238"/>
        <v>0.11953635507143963</v>
      </c>
    </row>
    <row r="469" spans="1:54">
      <c r="A469" s="102">
        <f t="shared" si="239"/>
        <v>43248</v>
      </c>
      <c r="B469" s="106">
        <f t="shared" si="219"/>
        <v>8.5512079921193838</v>
      </c>
      <c r="C469" s="76">
        <f t="shared" si="227"/>
        <v>0</v>
      </c>
      <c r="D469" s="76">
        <f t="shared" si="242"/>
        <v>0.22768829537417073</v>
      </c>
      <c r="E469" s="76">
        <f t="shared" si="242"/>
        <v>0.22768829537417073</v>
      </c>
      <c r="F469" s="76">
        <f t="shared" si="242"/>
        <v>0.22768829537417073</v>
      </c>
      <c r="G469" s="76">
        <f t="shared" si="242"/>
        <v>0.22768829537417073</v>
      </c>
      <c r="H469" s="76">
        <f t="shared" si="242"/>
        <v>0</v>
      </c>
      <c r="I469" s="76">
        <f t="shared" si="242"/>
        <v>0</v>
      </c>
      <c r="J469" s="76">
        <f t="shared" si="242"/>
        <v>1.1384414768708537</v>
      </c>
      <c r="K469" s="76">
        <f t="shared" si="242"/>
        <v>1.2555383144918558E-2</v>
      </c>
      <c r="L469" s="76">
        <f t="shared" si="242"/>
        <v>0</v>
      </c>
      <c r="M469" s="76">
        <f t="shared" si="242"/>
        <v>0.74081639589920367</v>
      </c>
      <c r="N469" s="76">
        <f t="shared" si="242"/>
        <v>0.14637104702625262</v>
      </c>
      <c r="O469" s="76">
        <f t="shared" si="222"/>
        <v>1.2133617683487357</v>
      </c>
      <c r="P469" s="76">
        <f t="shared" si="222"/>
        <v>0.91926438682376521</v>
      </c>
      <c r="Q469" s="76">
        <f t="shared" si="242"/>
        <v>0</v>
      </c>
      <c r="R469" s="76">
        <f t="shared" si="242"/>
        <v>0.18540332623325334</v>
      </c>
      <c r="S469" s="76">
        <f t="shared" si="242"/>
        <v>0.81317248347918125</v>
      </c>
      <c r="T469" s="76">
        <f t="shared" si="242"/>
        <v>1.0571242285229357E-2</v>
      </c>
      <c r="U469" s="76">
        <f t="shared" si="242"/>
        <v>0</v>
      </c>
      <c r="V469" s="76">
        <f t="shared" si="242"/>
        <v>7.0746006062688757E-2</v>
      </c>
      <c r="W469" s="76">
        <f t="shared" si="242"/>
        <v>6.830648861225122E-2</v>
      </c>
      <c r="X469" s="76">
        <f t="shared" si="242"/>
        <v>0</v>
      </c>
      <c r="Y469" s="76">
        <f t="shared" si="242"/>
        <v>0.10164656043489766</v>
      </c>
      <c r="Z469" s="76">
        <f t="shared" si="242"/>
        <v>0</v>
      </c>
      <c r="AA469" s="76">
        <f t="shared" si="242"/>
        <v>1.6263449669583624E-2</v>
      </c>
      <c r="AB469" s="76">
        <f t="shared" si="242"/>
        <v>0</v>
      </c>
      <c r="AC469" s="76">
        <f t="shared" si="242"/>
        <v>0</v>
      </c>
      <c r="AD469" s="76">
        <f t="shared" si="242"/>
        <v>0</v>
      </c>
      <c r="AE469" s="76">
        <f t="shared" si="242"/>
        <v>3.2526899339167248E-2</v>
      </c>
      <c r="AF469" s="76">
        <f t="shared" si="242"/>
        <v>4.8790349008750872E-2</v>
      </c>
      <c r="AG469" s="76">
        <f t="shared" si="240"/>
        <v>0</v>
      </c>
      <c r="AH469" s="76">
        <f t="shared" si="240"/>
        <v>0</v>
      </c>
      <c r="AI469" s="76">
        <f t="shared" si="240"/>
        <v>4.9603521492230053E-2</v>
      </c>
      <c r="AJ469" s="698">
        <f t="shared" si="240"/>
        <v>0</v>
      </c>
      <c r="AK469" s="76">
        <f t="shared" si="240"/>
        <v>0</v>
      </c>
      <c r="AL469" s="76">
        <f t="shared" si="240"/>
        <v>0.16263449669583624</v>
      </c>
      <c r="AM469" s="76">
        <f t="shared" si="240"/>
        <v>1.2360221748883555E-2</v>
      </c>
      <c r="AN469" s="76">
        <f t="shared" si="240"/>
        <v>1.4149201212537752</v>
      </c>
      <c r="AO469" s="76">
        <f t="shared" si="240"/>
        <v>0</v>
      </c>
      <c r="AP469" s="76">
        <f t="shared" si="240"/>
        <v>0</v>
      </c>
      <c r="AQ469" s="698">
        <f t="shared" si="240"/>
        <v>0</v>
      </c>
      <c r="AR469" s="76">
        <f t="shared" si="240"/>
        <v>6.537906767172616E-2</v>
      </c>
      <c r="AS469" s="76">
        <f t="shared" si="240"/>
        <v>0</v>
      </c>
      <c r="AT469" s="76">
        <f t="shared" si="240"/>
        <v>0.21646651510215803</v>
      </c>
      <c r="AU469" s="76">
        <f t="shared" si="240"/>
        <v>0</v>
      </c>
      <c r="AV469" s="76">
        <f t="shared" si="240"/>
        <v>8.131724834791812E-2</v>
      </c>
      <c r="AW469" s="76">
        <f t="shared" si="238"/>
        <v>0</v>
      </c>
      <c r="AX469" s="76">
        <f t="shared" si="238"/>
        <v>0</v>
      </c>
      <c r="AY469" s="76">
        <f t="shared" si="238"/>
        <v>0</v>
      </c>
      <c r="AZ469" s="76">
        <f t="shared" si="238"/>
        <v>0</v>
      </c>
      <c r="BA469" s="76">
        <f t="shared" si="238"/>
        <v>0</v>
      </c>
      <c r="BB469" s="76">
        <f t="shared" si="238"/>
        <v>0.11953635507143963</v>
      </c>
    </row>
    <row r="470" spans="1:54">
      <c r="A470" s="102">
        <f t="shared" si="239"/>
        <v>43249</v>
      </c>
      <c r="B470" s="106">
        <f t="shared" si="219"/>
        <v>8.5512079921193838</v>
      </c>
      <c r="C470" s="76">
        <f t="shared" si="227"/>
        <v>0</v>
      </c>
      <c r="D470" s="76">
        <f t="shared" si="242"/>
        <v>0.22768829537417073</v>
      </c>
      <c r="E470" s="76">
        <f t="shared" si="242"/>
        <v>0.22768829537417073</v>
      </c>
      <c r="F470" s="76">
        <f t="shared" si="242"/>
        <v>0.22768829537417073</v>
      </c>
      <c r="G470" s="76">
        <f t="shared" si="242"/>
        <v>0.22768829537417073</v>
      </c>
      <c r="H470" s="76">
        <f t="shared" si="242"/>
        <v>0</v>
      </c>
      <c r="I470" s="76">
        <f t="shared" si="242"/>
        <v>0</v>
      </c>
      <c r="J470" s="76">
        <f t="shared" si="242"/>
        <v>1.1384414768708537</v>
      </c>
      <c r="K470" s="76">
        <f t="shared" si="242"/>
        <v>1.2555383144918558E-2</v>
      </c>
      <c r="L470" s="76">
        <f t="shared" si="242"/>
        <v>0</v>
      </c>
      <c r="M470" s="76">
        <f t="shared" si="242"/>
        <v>0.74081639589920367</v>
      </c>
      <c r="N470" s="76">
        <f t="shared" si="242"/>
        <v>0.14637104702625262</v>
      </c>
      <c r="O470" s="76">
        <f t="shared" si="222"/>
        <v>1.2133617683487357</v>
      </c>
      <c r="P470" s="76">
        <f t="shared" si="222"/>
        <v>0.91926438682376521</v>
      </c>
      <c r="Q470" s="76">
        <f t="shared" si="242"/>
        <v>0</v>
      </c>
      <c r="R470" s="76">
        <f t="shared" si="242"/>
        <v>0.18540332623325334</v>
      </c>
      <c r="S470" s="76">
        <f t="shared" si="242"/>
        <v>0.81317248347918125</v>
      </c>
      <c r="T470" s="76">
        <f t="shared" si="242"/>
        <v>1.0571242285229357E-2</v>
      </c>
      <c r="U470" s="76">
        <f t="shared" si="242"/>
        <v>0</v>
      </c>
      <c r="V470" s="76">
        <f t="shared" si="242"/>
        <v>7.0746006062688757E-2</v>
      </c>
      <c r="W470" s="76">
        <f t="shared" si="242"/>
        <v>6.830648861225122E-2</v>
      </c>
      <c r="X470" s="76">
        <f t="shared" si="242"/>
        <v>0</v>
      </c>
      <c r="Y470" s="76">
        <f t="shared" si="242"/>
        <v>0.10164656043489766</v>
      </c>
      <c r="Z470" s="76">
        <f t="shared" si="242"/>
        <v>0</v>
      </c>
      <c r="AA470" s="76">
        <f t="shared" si="242"/>
        <v>1.6263449669583624E-2</v>
      </c>
      <c r="AB470" s="76">
        <f t="shared" si="242"/>
        <v>0</v>
      </c>
      <c r="AC470" s="76">
        <f t="shared" si="242"/>
        <v>0</v>
      </c>
      <c r="AD470" s="76">
        <f t="shared" si="242"/>
        <v>0</v>
      </c>
      <c r="AE470" s="76">
        <f t="shared" si="242"/>
        <v>3.2526899339167248E-2</v>
      </c>
      <c r="AF470" s="76">
        <f t="shared" si="242"/>
        <v>4.8790349008750872E-2</v>
      </c>
      <c r="AG470" s="76">
        <f t="shared" si="240"/>
        <v>0</v>
      </c>
      <c r="AH470" s="76">
        <f t="shared" si="240"/>
        <v>0</v>
      </c>
      <c r="AI470" s="76">
        <f t="shared" si="240"/>
        <v>4.9603521492230053E-2</v>
      </c>
      <c r="AJ470" s="698">
        <f t="shared" si="240"/>
        <v>0</v>
      </c>
      <c r="AK470" s="76">
        <f t="shared" si="240"/>
        <v>0</v>
      </c>
      <c r="AL470" s="76">
        <f t="shared" si="240"/>
        <v>0.16263449669583624</v>
      </c>
      <c r="AM470" s="76">
        <f t="shared" si="240"/>
        <v>1.2360221748883555E-2</v>
      </c>
      <c r="AN470" s="76">
        <f t="shared" si="240"/>
        <v>1.4149201212537752</v>
      </c>
      <c r="AO470" s="76">
        <f t="shared" si="240"/>
        <v>0</v>
      </c>
      <c r="AP470" s="76">
        <f t="shared" si="240"/>
        <v>0</v>
      </c>
      <c r="AQ470" s="698">
        <f t="shared" si="240"/>
        <v>0</v>
      </c>
      <c r="AR470" s="76">
        <f t="shared" si="240"/>
        <v>6.537906767172616E-2</v>
      </c>
      <c r="AS470" s="76">
        <f t="shared" si="240"/>
        <v>0</v>
      </c>
      <c r="AT470" s="76">
        <f t="shared" si="240"/>
        <v>0.21646651510215803</v>
      </c>
      <c r="AU470" s="76">
        <f t="shared" si="240"/>
        <v>0</v>
      </c>
      <c r="AV470" s="76">
        <f t="shared" si="240"/>
        <v>8.131724834791812E-2</v>
      </c>
      <c r="AW470" s="76">
        <f t="shared" si="238"/>
        <v>0</v>
      </c>
      <c r="AX470" s="76">
        <f t="shared" si="238"/>
        <v>0</v>
      </c>
      <c r="AY470" s="76">
        <f t="shared" si="238"/>
        <v>0</v>
      </c>
      <c r="AZ470" s="76">
        <f t="shared" si="238"/>
        <v>0</v>
      </c>
      <c r="BA470" s="76">
        <f t="shared" si="238"/>
        <v>0</v>
      </c>
      <c r="BB470" s="76">
        <f t="shared" si="238"/>
        <v>0.11953635507143963</v>
      </c>
    </row>
    <row r="471" spans="1:54">
      <c r="A471" s="102">
        <f t="shared" si="239"/>
        <v>43250</v>
      </c>
      <c r="B471" s="106">
        <f t="shared" si="219"/>
        <v>8.5512079921193838</v>
      </c>
      <c r="C471" s="76">
        <f t="shared" si="227"/>
        <v>0</v>
      </c>
      <c r="D471" s="76">
        <f t="shared" si="242"/>
        <v>0.22768829537417073</v>
      </c>
      <c r="E471" s="76">
        <f t="shared" si="242"/>
        <v>0.22768829537417073</v>
      </c>
      <c r="F471" s="76">
        <f t="shared" si="242"/>
        <v>0.22768829537417073</v>
      </c>
      <c r="G471" s="76">
        <f t="shared" si="242"/>
        <v>0.22768829537417073</v>
      </c>
      <c r="H471" s="76">
        <f t="shared" si="242"/>
        <v>0</v>
      </c>
      <c r="I471" s="76">
        <f t="shared" si="242"/>
        <v>0</v>
      </c>
      <c r="J471" s="76">
        <f t="shared" si="242"/>
        <v>1.1384414768708537</v>
      </c>
      <c r="K471" s="76">
        <f t="shared" si="242"/>
        <v>1.2555383144918558E-2</v>
      </c>
      <c r="L471" s="76">
        <f t="shared" si="242"/>
        <v>0</v>
      </c>
      <c r="M471" s="76">
        <f t="shared" si="242"/>
        <v>0.74081639589920367</v>
      </c>
      <c r="N471" s="76">
        <f t="shared" si="242"/>
        <v>0.14637104702625262</v>
      </c>
      <c r="O471" s="76">
        <f t="shared" si="222"/>
        <v>1.2133617683487357</v>
      </c>
      <c r="P471" s="76">
        <f t="shared" si="222"/>
        <v>0.91926438682376521</v>
      </c>
      <c r="Q471" s="76">
        <f t="shared" si="242"/>
        <v>0</v>
      </c>
      <c r="R471" s="76">
        <f t="shared" si="242"/>
        <v>0.18540332623325334</v>
      </c>
      <c r="S471" s="76">
        <f t="shared" si="242"/>
        <v>0.81317248347918125</v>
      </c>
      <c r="T471" s="76">
        <f t="shared" si="242"/>
        <v>1.0571242285229357E-2</v>
      </c>
      <c r="U471" s="76">
        <f t="shared" si="242"/>
        <v>0</v>
      </c>
      <c r="V471" s="76">
        <f t="shared" si="242"/>
        <v>7.0746006062688757E-2</v>
      </c>
      <c r="W471" s="76">
        <f t="shared" si="242"/>
        <v>6.830648861225122E-2</v>
      </c>
      <c r="X471" s="76">
        <f t="shared" si="242"/>
        <v>0</v>
      </c>
      <c r="Y471" s="76">
        <f t="shared" si="242"/>
        <v>0.10164656043489766</v>
      </c>
      <c r="Z471" s="76">
        <f t="shared" si="242"/>
        <v>0</v>
      </c>
      <c r="AA471" s="76">
        <f t="shared" si="242"/>
        <v>1.6263449669583624E-2</v>
      </c>
      <c r="AB471" s="76">
        <f t="shared" si="242"/>
        <v>0</v>
      </c>
      <c r="AC471" s="76">
        <f t="shared" si="242"/>
        <v>0</v>
      </c>
      <c r="AD471" s="76">
        <f t="shared" si="242"/>
        <v>0</v>
      </c>
      <c r="AE471" s="76">
        <f t="shared" si="242"/>
        <v>3.2526899339167248E-2</v>
      </c>
      <c r="AF471" s="76">
        <f t="shared" si="242"/>
        <v>4.8790349008750872E-2</v>
      </c>
      <c r="AG471" s="76">
        <f t="shared" si="240"/>
        <v>0</v>
      </c>
      <c r="AH471" s="76">
        <f t="shared" si="240"/>
        <v>0</v>
      </c>
      <c r="AI471" s="76">
        <f t="shared" si="240"/>
        <v>4.9603521492230053E-2</v>
      </c>
      <c r="AJ471" s="698">
        <f t="shared" si="240"/>
        <v>0</v>
      </c>
      <c r="AK471" s="76">
        <f t="shared" si="240"/>
        <v>0</v>
      </c>
      <c r="AL471" s="76">
        <f t="shared" si="240"/>
        <v>0.16263449669583624</v>
      </c>
      <c r="AM471" s="76">
        <f t="shared" si="240"/>
        <v>1.2360221748883555E-2</v>
      </c>
      <c r="AN471" s="76">
        <f t="shared" si="240"/>
        <v>1.4149201212537752</v>
      </c>
      <c r="AO471" s="76">
        <f t="shared" si="240"/>
        <v>0</v>
      </c>
      <c r="AP471" s="76">
        <f t="shared" si="240"/>
        <v>0</v>
      </c>
      <c r="AQ471" s="698">
        <f t="shared" si="240"/>
        <v>0</v>
      </c>
      <c r="AR471" s="76">
        <f t="shared" si="240"/>
        <v>6.537906767172616E-2</v>
      </c>
      <c r="AS471" s="76">
        <f t="shared" si="240"/>
        <v>0</v>
      </c>
      <c r="AT471" s="76">
        <f t="shared" si="240"/>
        <v>0.21646651510215803</v>
      </c>
      <c r="AU471" s="76">
        <f t="shared" si="240"/>
        <v>0</v>
      </c>
      <c r="AV471" s="76">
        <f t="shared" si="240"/>
        <v>8.131724834791812E-2</v>
      </c>
      <c r="AW471" s="76">
        <f t="shared" si="238"/>
        <v>0</v>
      </c>
      <c r="AX471" s="76">
        <f t="shared" si="238"/>
        <v>0</v>
      </c>
      <c r="AY471" s="76">
        <f t="shared" si="238"/>
        <v>0</v>
      </c>
      <c r="AZ471" s="76">
        <f t="shared" si="238"/>
        <v>0</v>
      </c>
      <c r="BA471" s="76">
        <f t="shared" si="238"/>
        <v>0</v>
      </c>
      <c r="BB471" s="76">
        <f t="shared" si="238"/>
        <v>0.11953635507143963</v>
      </c>
    </row>
    <row r="472" spans="1:54">
      <c r="A472" s="102">
        <f t="shared" si="239"/>
        <v>43251</v>
      </c>
      <c r="B472" s="106">
        <f t="shared" si="219"/>
        <v>8.5512079921193838</v>
      </c>
      <c r="C472" s="76">
        <f t="shared" si="227"/>
        <v>0</v>
      </c>
      <c r="D472" s="76">
        <f t="shared" si="242"/>
        <v>0.22768829537417073</v>
      </c>
      <c r="E472" s="76">
        <f t="shared" si="242"/>
        <v>0.22768829537417073</v>
      </c>
      <c r="F472" s="76">
        <f t="shared" si="242"/>
        <v>0.22768829537417073</v>
      </c>
      <c r="G472" s="76">
        <f t="shared" si="242"/>
        <v>0.22768829537417073</v>
      </c>
      <c r="H472" s="76">
        <f t="shared" si="242"/>
        <v>0</v>
      </c>
      <c r="I472" s="76">
        <f t="shared" si="242"/>
        <v>0</v>
      </c>
      <c r="J472" s="76">
        <f t="shared" si="242"/>
        <v>1.1384414768708537</v>
      </c>
      <c r="K472" s="76">
        <f t="shared" si="242"/>
        <v>1.2555383144918558E-2</v>
      </c>
      <c r="L472" s="76">
        <f t="shared" si="242"/>
        <v>0</v>
      </c>
      <c r="M472" s="76">
        <f t="shared" si="242"/>
        <v>0.74081639589920367</v>
      </c>
      <c r="N472" s="76">
        <f t="shared" si="242"/>
        <v>0.14637104702625262</v>
      </c>
      <c r="O472" s="76">
        <f t="shared" si="222"/>
        <v>1.2133617683487357</v>
      </c>
      <c r="P472" s="76">
        <f t="shared" si="222"/>
        <v>0.91926438682376521</v>
      </c>
      <c r="Q472" s="76">
        <f t="shared" si="242"/>
        <v>0</v>
      </c>
      <c r="R472" s="76">
        <f t="shared" si="242"/>
        <v>0.18540332623325334</v>
      </c>
      <c r="S472" s="76">
        <f t="shared" si="242"/>
        <v>0.81317248347918125</v>
      </c>
      <c r="T472" s="76">
        <f t="shared" si="242"/>
        <v>1.0571242285229357E-2</v>
      </c>
      <c r="U472" s="76">
        <f t="shared" si="242"/>
        <v>0</v>
      </c>
      <c r="V472" s="76">
        <f t="shared" si="242"/>
        <v>7.0746006062688757E-2</v>
      </c>
      <c r="W472" s="76">
        <f t="shared" si="242"/>
        <v>6.830648861225122E-2</v>
      </c>
      <c r="X472" s="76">
        <f t="shared" si="242"/>
        <v>0</v>
      </c>
      <c r="Y472" s="76">
        <f t="shared" si="242"/>
        <v>0.10164656043489766</v>
      </c>
      <c r="Z472" s="76">
        <f t="shared" si="242"/>
        <v>0</v>
      </c>
      <c r="AA472" s="76">
        <f t="shared" si="242"/>
        <v>1.6263449669583624E-2</v>
      </c>
      <c r="AB472" s="76">
        <f t="shared" si="242"/>
        <v>0</v>
      </c>
      <c r="AC472" s="76">
        <f t="shared" si="242"/>
        <v>0</v>
      </c>
      <c r="AD472" s="76">
        <f t="shared" si="242"/>
        <v>0</v>
      </c>
      <c r="AE472" s="76">
        <f t="shared" si="242"/>
        <v>3.2526899339167248E-2</v>
      </c>
      <c r="AF472" s="76">
        <f t="shared" si="242"/>
        <v>4.8790349008750872E-2</v>
      </c>
      <c r="AG472" s="76">
        <f t="shared" si="240"/>
        <v>0</v>
      </c>
      <c r="AH472" s="76">
        <f t="shared" si="240"/>
        <v>0</v>
      </c>
      <c r="AI472" s="76">
        <f t="shared" si="240"/>
        <v>4.9603521492230053E-2</v>
      </c>
      <c r="AJ472" s="698">
        <f t="shared" si="240"/>
        <v>0</v>
      </c>
      <c r="AK472" s="76">
        <f t="shared" si="240"/>
        <v>0</v>
      </c>
      <c r="AL472" s="76">
        <f t="shared" si="240"/>
        <v>0.16263449669583624</v>
      </c>
      <c r="AM472" s="76">
        <f t="shared" si="240"/>
        <v>1.2360221748883555E-2</v>
      </c>
      <c r="AN472" s="76">
        <f t="shared" si="240"/>
        <v>1.4149201212537752</v>
      </c>
      <c r="AO472" s="76">
        <f t="shared" si="240"/>
        <v>0</v>
      </c>
      <c r="AP472" s="76">
        <f t="shared" si="240"/>
        <v>0</v>
      </c>
      <c r="AQ472" s="698">
        <f t="shared" si="240"/>
        <v>0</v>
      </c>
      <c r="AR472" s="76">
        <f t="shared" si="240"/>
        <v>6.537906767172616E-2</v>
      </c>
      <c r="AS472" s="76">
        <f>AS$37/1.98347/31</f>
        <v>0</v>
      </c>
      <c r="AT472" s="76">
        <f t="shared" si="240"/>
        <v>0.21646651510215803</v>
      </c>
      <c r="AU472" s="76">
        <f t="shared" si="240"/>
        <v>0</v>
      </c>
      <c r="AV472" s="76">
        <f t="shared" si="240"/>
        <v>8.131724834791812E-2</v>
      </c>
      <c r="AW472" s="76">
        <f t="shared" si="238"/>
        <v>0</v>
      </c>
      <c r="AX472" s="76">
        <f t="shared" si="238"/>
        <v>0</v>
      </c>
      <c r="AY472" s="76">
        <f t="shared" si="238"/>
        <v>0</v>
      </c>
      <c r="AZ472" s="76">
        <f t="shared" si="238"/>
        <v>0</v>
      </c>
      <c r="BA472" s="76">
        <f t="shared" si="238"/>
        <v>0</v>
      </c>
      <c r="BB472" s="76">
        <f t="shared" si="238"/>
        <v>0.11953635507143963</v>
      </c>
    </row>
    <row r="473" spans="1:54">
      <c r="A473" s="102">
        <f t="shared" si="239"/>
        <v>43252</v>
      </c>
      <c r="B473" s="106">
        <f t="shared" si="219"/>
        <v>13.064931660171313</v>
      </c>
      <c r="C473" s="76">
        <f t="shared" ref="C473:N473" si="243">C$38/1.98347/30</f>
        <v>7.0919482859164329E-2</v>
      </c>
      <c r="D473" s="76">
        <f t="shared" si="243"/>
        <v>0.33611129317139488</v>
      </c>
      <c r="E473" s="76">
        <f t="shared" si="243"/>
        <v>0.33611129317139488</v>
      </c>
      <c r="F473" s="76">
        <f t="shared" si="243"/>
        <v>0.33611129317139488</v>
      </c>
      <c r="G473" s="76">
        <f t="shared" si="243"/>
        <v>0.33611129317139488</v>
      </c>
      <c r="H473" s="76">
        <f t="shared" si="243"/>
        <v>0</v>
      </c>
      <c r="I473" s="76">
        <f t="shared" si="243"/>
        <v>0</v>
      </c>
      <c r="J473" s="76">
        <f t="shared" si="243"/>
        <v>2.1006955823212179</v>
      </c>
      <c r="K473" s="76">
        <f t="shared" si="243"/>
        <v>1.4688063511589957E-2</v>
      </c>
      <c r="L473" s="76">
        <f t="shared" si="243"/>
        <v>0</v>
      </c>
      <c r="M473" s="76">
        <f t="shared" si="243"/>
        <v>1.4423039756924314</v>
      </c>
      <c r="N473" s="76">
        <f t="shared" si="243"/>
        <v>0.16805564658569744</v>
      </c>
      <c r="O473" s="76">
        <f t="shared" si="222"/>
        <v>1.2133617683487357</v>
      </c>
      <c r="P473" s="76">
        <f t="shared" si="222"/>
        <v>0.91926438682376521</v>
      </c>
      <c r="Q473" s="76">
        <f t="shared" ref="Q473:AI473" si="244">Q$38/1.98347/30</f>
        <v>0</v>
      </c>
      <c r="R473" s="76">
        <f t="shared" si="244"/>
        <v>0.31930572851282513</v>
      </c>
      <c r="S473" s="76">
        <f t="shared" si="244"/>
        <v>0.84027823292848725</v>
      </c>
      <c r="T473" s="76">
        <f t="shared" si="244"/>
        <v>1.0923617028070336E-2</v>
      </c>
      <c r="U473" s="76">
        <f t="shared" si="244"/>
        <v>0</v>
      </c>
      <c r="V473" s="76">
        <f t="shared" si="244"/>
        <v>3.3611129317139493E-3</v>
      </c>
      <c r="W473" s="76">
        <f t="shared" si="244"/>
        <v>0.32098628497868215</v>
      </c>
      <c r="X473" s="76">
        <f t="shared" si="244"/>
        <v>0</v>
      </c>
      <c r="Y473" s="76">
        <f t="shared" si="244"/>
        <v>0.10503477911606091</v>
      </c>
      <c r="Z473" s="76">
        <f t="shared" si="244"/>
        <v>0</v>
      </c>
      <c r="AA473" s="76">
        <f t="shared" si="244"/>
        <v>4.2013911646424359E-2</v>
      </c>
      <c r="AB473" s="76">
        <f t="shared" si="244"/>
        <v>0</v>
      </c>
      <c r="AC473" s="76">
        <f t="shared" si="244"/>
        <v>0</v>
      </c>
      <c r="AD473" s="76">
        <f t="shared" si="244"/>
        <v>0</v>
      </c>
      <c r="AE473" s="76">
        <f t="shared" si="244"/>
        <v>8.4027823292848719E-2</v>
      </c>
      <c r="AF473" s="76">
        <f t="shared" si="244"/>
        <v>5.0416693975709234E-2</v>
      </c>
      <c r="AG473" s="76">
        <f t="shared" si="244"/>
        <v>1.0419450088313242</v>
      </c>
      <c r="AH473" s="76">
        <f t="shared" si="244"/>
        <v>0</v>
      </c>
      <c r="AI473" s="76">
        <f t="shared" si="244"/>
        <v>6.1172255357193873E-2</v>
      </c>
      <c r="AJ473" s="698">
        <f t="shared" ref="AJ473:AY488" si="245">AJ$38/1.98347/30</f>
        <v>0</v>
      </c>
      <c r="AK473" s="76">
        <f t="shared" si="245"/>
        <v>0</v>
      </c>
      <c r="AL473" s="76">
        <f t="shared" si="245"/>
        <v>0.33611129317139488</v>
      </c>
      <c r="AM473" s="76">
        <f t="shared" si="245"/>
        <v>3.2770851084211003E-2</v>
      </c>
      <c r="AN473" s="76">
        <f t="shared" si="245"/>
        <v>1.6133342072226955</v>
      </c>
      <c r="AO473" s="76">
        <f t="shared" si="245"/>
        <v>0</v>
      </c>
      <c r="AP473" s="76">
        <f t="shared" si="245"/>
        <v>0</v>
      </c>
      <c r="AQ473" s="698">
        <f t="shared" si="245"/>
        <v>0</v>
      </c>
      <c r="AR473" s="76">
        <f t="shared" si="245"/>
        <v>0.20603622271406508</v>
      </c>
      <c r="AS473" s="76">
        <f>AS$38/1.98347/30</f>
        <v>0</v>
      </c>
      <c r="AT473" s="76">
        <f t="shared" si="245"/>
        <v>0.30250016385425543</v>
      </c>
      <c r="AU473" s="76">
        <f t="shared" si="245"/>
        <v>0</v>
      </c>
      <c r="AV473" s="76">
        <f t="shared" si="245"/>
        <v>8.4027823292848719E-2</v>
      </c>
      <c r="AW473" s="76">
        <f t="shared" si="245"/>
        <v>0</v>
      </c>
      <c r="AX473" s="76">
        <f t="shared" si="245"/>
        <v>0</v>
      </c>
      <c r="AY473" s="76">
        <f t="shared" si="245"/>
        <v>0</v>
      </c>
      <c r="AZ473" s="76">
        <f t="shared" ref="AZ473:BB488" si="246">AZ$38/1.98347/30</f>
        <v>0</v>
      </c>
      <c r="BA473" s="76">
        <f t="shared" si="246"/>
        <v>0</v>
      </c>
      <c r="BB473" s="76">
        <f t="shared" si="246"/>
        <v>0.33695157140432336</v>
      </c>
    </row>
    <row r="474" spans="1:54">
      <c r="A474" s="102">
        <f t="shared" si="239"/>
        <v>43253</v>
      </c>
      <c r="B474" s="106">
        <f t="shared" si="219"/>
        <v>13.064931660171313</v>
      </c>
      <c r="C474" s="76">
        <f t="shared" ref="C474:C502" si="247">C$38/1.98347/30</f>
        <v>7.0919482859164329E-2</v>
      </c>
      <c r="D474" s="76">
        <f t="shared" ref="D474:AG484" si="248">D$38/1.98347/30</f>
        <v>0.33611129317139488</v>
      </c>
      <c r="E474" s="76">
        <f t="shared" si="248"/>
        <v>0.33611129317139488</v>
      </c>
      <c r="F474" s="76">
        <f t="shared" si="248"/>
        <v>0.33611129317139488</v>
      </c>
      <c r="G474" s="76">
        <f t="shared" si="248"/>
        <v>0.33611129317139488</v>
      </c>
      <c r="H474" s="76">
        <f t="shared" si="248"/>
        <v>0</v>
      </c>
      <c r="I474" s="76">
        <f t="shared" si="248"/>
        <v>0</v>
      </c>
      <c r="J474" s="76">
        <f t="shared" si="248"/>
        <v>2.1006955823212179</v>
      </c>
      <c r="K474" s="76">
        <f t="shared" si="248"/>
        <v>1.4688063511589957E-2</v>
      </c>
      <c r="L474" s="76">
        <f t="shared" si="248"/>
        <v>0</v>
      </c>
      <c r="M474" s="76">
        <f t="shared" si="248"/>
        <v>1.4423039756924314</v>
      </c>
      <c r="N474" s="76">
        <f t="shared" si="248"/>
        <v>0.16805564658569744</v>
      </c>
      <c r="O474" s="76">
        <f t="shared" si="222"/>
        <v>1.2133617683487357</v>
      </c>
      <c r="P474" s="76">
        <f t="shared" si="222"/>
        <v>0.91926438682376521</v>
      </c>
      <c r="Q474" s="76">
        <f t="shared" si="248"/>
        <v>0</v>
      </c>
      <c r="R474" s="76">
        <f t="shared" si="248"/>
        <v>0.31930572851282513</v>
      </c>
      <c r="S474" s="76">
        <f t="shared" si="248"/>
        <v>0.84027823292848725</v>
      </c>
      <c r="T474" s="76">
        <f t="shared" si="248"/>
        <v>1.0923617028070336E-2</v>
      </c>
      <c r="U474" s="76">
        <f t="shared" si="248"/>
        <v>0</v>
      </c>
      <c r="V474" s="76">
        <f t="shared" si="248"/>
        <v>3.3611129317139493E-3</v>
      </c>
      <c r="W474" s="76">
        <f t="shared" ref="W474:W502" si="249">W$38/1.98347/30</f>
        <v>0.32098628497868215</v>
      </c>
      <c r="X474" s="76">
        <f t="shared" si="248"/>
        <v>0</v>
      </c>
      <c r="Y474" s="76">
        <f t="shared" si="248"/>
        <v>0.10503477911606091</v>
      </c>
      <c r="Z474" s="76">
        <f t="shared" si="248"/>
        <v>0</v>
      </c>
      <c r="AA474" s="76">
        <f t="shared" si="248"/>
        <v>4.2013911646424359E-2</v>
      </c>
      <c r="AB474" s="76">
        <f t="shared" si="248"/>
        <v>0</v>
      </c>
      <c r="AC474" s="76">
        <f t="shared" si="248"/>
        <v>0</v>
      </c>
      <c r="AD474" s="76">
        <f t="shared" si="248"/>
        <v>0</v>
      </c>
      <c r="AE474" s="76">
        <f t="shared" si="248"/>
        <v>8.4027823292848719E-2</v>
      </c>
      <c r="AF474" s="76">
        <f t="shared" si="248"/>
        <v>5.0416693975709234E-2</v>
      </c>
      <c r="AG474" s="76">
        <f t="shared" si="248"/>
        <v>1.0419450088313242</v>
      </c>
      <c r="AH474" s="76">
        <f t="shared" ref="AG474:AV489" si="250">AH$38/1.98347/30</f>
        <v>0</v>
      </c>
      <c r="AI474" s="76">
        <f t="shared" si="250"/>
        <v>6.1172255357193873E-2</v>
      </c>
      <c r="AJ474" s="698">
        <f t="shared" si="245"/>
        <v>0</v>
      </c>
      <c r="AK474" s="76">
        <f t="shared" si="245"/>
        <v>0</v>
      </c>
      <c r="AL474" s="76">
        <f t="shared" si="245"/>
        <v>0.33611129317139488</v>
      </c>
      <c r="AM474" s="76">
        <f t="shared" si="245"/>
        <v>3.2770851084211003E-2</v>
      </c>
      <c r="AN474" s="76">
        <f t="shared" si="245"/>
        <v>1.6133342072226955</v>
      </c>
      <c r="AO474" s="76">
        <f t="shared" si="245"/>
        <v>0</v>
      </c>
      <c r="AP474" s="76">
        <f t="shared" si="245"/>
        <v>0</v>
      </c>
      <c r="AQ474" s="698">
        <f t="shared" si="245"/>
        <v>0</v>
      </c>
      <c r="AR474" s="76">
        <f t="shared" si="245"/>
        <v>0.20603622271406508</v>
      </c>
      <c r="AS474" s="76">
        <f t="shared" si="245"/>
        <v>0</v>
      </c>
      <c r="AT474" s="76">
        <f t="shared" si="245"/>
        <v>0.30250016385425543</v>
      </c>
      <c r="AU474" s="76">
        <f t="shared" si="245"/>
        <v>0</v>
      </c>
      <c r="AV474" s="76">
        <f t="shared" si="245"/>
        <v>8.4027823292848719E-2</v>
      </c>
      <c r="AW474" s="76">
        <f t="shared" si="245"/>
        <v>0</v>
      </c>
      <c r="AX474" s="76">
        <f t="shared" si="245"/>
        <v>0</v>
      </c>
      <c r="AY474" s="76">
        <f t="shared" si="245"/>
        <v>0</v>
      </c>
      <c r="AZ474" s="76">
        <f t="shared" si="246"/>
        <v>0</v>
      </c>
      <c r="BA474" s="76">
        <f t="shared" si="246"/>
        <v>0</v>
      </c>
      <c r="BB474" s="76">
        <f t="shared" si="246"/>
        <v>0.33695157140432336</v>
      </c>
    </row>
    <row r="475" spans="1:54">
      <c r="A475" s="102">
        <f t="shared" si="239"/>
        <v>43254</v>
      </c>
      <c r="B475" s="106">
        <f t="shared" si="219"/>
        <v>13.064931660171313</v>
      </c>
      <c r="C475" s="76">
        <f t="shared" si="247"/>
        <v>7.0919482859164329E-2</v>
      </c>
      <c r="D475" s="76">
        <f t="shared" ref="D475:T475" si="251">D$38/1.98347/30</f>
        <v>0.33611129317139488</v>
      </c>
      <c r="E475" s="76">
        <f t="shared" si="251"/>
        <v>0.33611129317139488</v>
      </c>
      <c r="F475" s="76">
        <f t="shared" si="251"/>
        <v>0.33611129317139488</v>
      </c>
      <c r="G475" s="76">
        <f t="shared" si="251"/>
        <v>0.33611129317139488</v>
      </c>
      <c r="H475" s="76">
        <f t="shared" si="251"/>
        <v>0</v>
      </c>
      <c r="I475" s="76">
        <f t="shared" si="251"/>
        <v>0</v>
      </c>
      <c r="J475" s="76">
        <f t="shared" si="251"/>
        <v>2.1006955823212179</v>
      </c>
      <c r="K475" s="76">
        <f t="shared" si="251"/>
        <v>1.4688063511589957E-2</v>
      </c>
      <c r="L475" s="76">
        <f t="shared" si="251"/>
        <v>0</v>
      </c>
      <c r="M475" s="76">
        <f t="shared" si="251"/>
        <v>1.4423039756924314</v>
      </c>
      <c r="N475" s="76">
        <f t="shared" si="251"/>
        <v>0.16805564658569744</v>
      </c>
      <c r="O475" s="76">
        <f t="shared" si="222"/>
        <v>1.2133617683487357</v>
      </c>
      <c r="P475" s="76">
        <f t="shared" si="222"/>
        <v>0.91926438682376521</v>
      </c>
      <c r="Q475" s="76">
        <f t="shared" si="251"/>
        <v>0</v>
      </c>
      <c r="R475" s="76">
        <f t="shared" si="251"/>
        <v>0.31930572851282513</v>
      </c>
      <c r="S475" s="76">
        <f t="shared" si="251"/>
        <v>0.84027823292848725</v>
      </c>
      <c r="T475" s="76">
        <f t="shared" si="251"/>
        <v>1.0923617028070336E-2</v>
      </c>
      <c r="U475" s="76">
        <f t="shared" si="248"/>
        <v>0</v>
      </c>
      <c r="V475" s="76">
        <f t="shared" si="248"/>
        <v>3.3611129317139493E-3</v>
      </c>
      <c r="W475" s="76">
        <f t="shared" si="249"/>
        <v>0.32098628497868215</v>
      </c>
      <c r="X475" s="76">
        <f t="shared" si="248"/>
        <v>0</v>
      </c>
      <c r="Y475" s="76">
        <f t="shared" si="248"/>
        <v>0.10503477911606091</v>
      </c>
      <c r="Z475" s="76">
        <f t="shared" si="248"/>
        <v>0</v>
      </c>
      <c r="AA475" s="76">
        <f t="shared" si="248"/>
        <v>4.2013911646424359E-2</v>
      </c>
      <c r="AB475" s="76">
        <f t="shared" si="248"/>
        <v>0</v>
      </c>
      <c r="AC475" s="76">
        <f t="shared" si="248"/>
        <v>0</v>
      </c>
      <c r="AD475" s="76">
        <f t="shared" si="248"/>
        <v>0</v>
      </c>
      <c r="AE475" s="76">
        <f t="shared" si="248"/>
        <v>8.4027823292848719E-2</v>
      </c>
      <c r="AF475" s="76">
        <f t="shared" si="248"/>
        <v>5.0416693975709234E-2</v>
      </c>
      <c r="AG475" s="76">
        <f t="shared" si="250"/>
        <v>1.0419450088313242</v>
      </c>
      <c r="AH475" s="76">
        <f t="shared" si="250"/>
        <v>0</v>
      </c>
      <c r="AI475" s="76">
        <f t="shared" si="250"/>
        <v>6.1172255357193873E-2</v>
      </c>
      <c r="AJ475" s="698">
        <f t="shared" si="245"/>
        <v>0</v>
      </c>
      <c r="AK475" s="76">
        <f t="shared" si="245"/>
        <v>0</v>
      </c>
      <c r="AL475" s="76">
        <f t="shared" si="245"/>
        <v>0.33611129317139488</v>
      </c>
      <c r="AM475" s="76">
        <f t="shared" si="245"/>
        <v>3.2770851084211003E-2</v>
      </c>
      <c r="AN475" s="76">
        <f t="shared" si="245"/>
        <v>1.6133342072226955</v>
      </c>
      <c r="AO475" s="76">
        <f t="shared" si="245"/>
        <v>0</v>
      </c>
      <c r="AP475" s="76">
        <f t="shared" si="245"/>
        <v>0</v>
      </c>
      <c r="AQ475" s="698">
        <f t="shared" si="245"/>
        <v>0</v>
      </c>
      <c r="AR475" s="76">
        <f t="shared" si="245"/>
        <v>0.20603622271406508</v>
      </c>
      <c r="AS475" s="76">
        <f t="shared" si="245"/>
        <v>0</v>
      </c>
      <c r="AT475" s="76">
        <f t="shared" si="245"/>
        <v>0.30250016385425543</v>
      </c>
      <c r="AU475" s="76">
        <f t="shared" si="245"/>
        <v>0</v>
      </c>
      <c r="AV475" s="76">
        <f t="shared" si="245"/>
        <v>8.4027823292848719E-2</v>
      </c>
      <c r="AW475" s="76">
        <f t="shared" si="245"/>
        <v>0</v>
      </c>
      <c r="AX475" s="76">
        <f t="shared" si="245"/>
        <v>0</v>
      </c>
      <c r="AY475" s="76">
        <f t="shared" si="245"/>
        <v>0</v>
      </c>
      <c r="AZ475" s="76">
        <f t="shared" si="246"/>
        <v>0</v>
      </c>
      <c r="BA475" s="76">
        <f t="shared" si="246"/>
        <v>0</v>
      </c>
      <c r="BB475" s="76">
        <f t="shared" si="246"/>
        <v>0.33695157140432336</v>
      </c>
    </row>
    <row r="476" spans="1:54">
      <c r="A476" s="102">
        <f t="shared" si="239"/>
        <v>43255</v>
      </c>
      <c r="B476" s="106">
        <f t="shared" si="219"/>
        <v>13.064931660171313</v>
      </c>
      <c r="C476" s="76">
        <f t="shared" si="247"/>
        <v>7.0919482859164329E-2</v>
      </c>
      <c r="D476" s="76">
        <f t="shared" si="248"/>
        <v>0.33611129317139488</v>
      </c>
      <c r="E476" s="76">
        <f t="shared" si="248"/>
        <v>0.33611129317139488</v>
      </c>
      <c r="F476" s="76">
        <f t="shared" si="248"/>
        <v>0.33611129317139488</v>
      </c>
      <c r="G476" s="76">
        <f t="shared" si="248"/>
        <v>0.33611129317139488</v>
      </c>
      <c r="H476" s="76">
        <f t="shared" si="248"/>
        <v>0</v>
      </c>
      <c r="I476" s="76">
        <f t="shared" si="248"/>
        <v>0</v>
      </c>
      <c r="J476" s="76">
        <f t="shared" si="248"/>
        <v>2.1006955823212179</v>
      </c>
      <c r="K476" s="76">
        <f t="shared" si="248"/>
        <v>1.4688063511589957E-2</v>
      </c>
      <c r="L476" s="76">
        <f t="shared" si="248"/>
        <v>0</v>
      </c>
      <c r="M476" s="76">
        <f t="shared" si="248"/>
        <v>1.4423039756924314</v>
      </c>
      <c r="N476" s="76">
        <f t="shared" si="248"/>
        <v>0.16805564658569744</v>
      </c>
      <c r="O476" s="76">
        <f t="shared" si="222"/>
        <v>1.2133617683487357</v>
      </c>
      <c r="P476" s="76">
        <f t="shared" si="222"/>
        <v>0.91926438682376521</v>
      </c>
      <c r="Q476" s="76">
        <f t="shared" si="248"/>
        <v>0</v>
      </c>
      <c r="R476" s="76">
        <f t="shared" si="248"/>
        <v>0.31930572851282513</v>
      </c>
      <c r="S476" s="76">
        <f t="shared" si="248"/>
        <v>0.84027823292848725</v>
      </c>
      <c r="T476" s="76">
        <f t="shared" si="248"/>
        <v>1.0923617028070336E-2</v>
      </c>
      <c r="U476" s="76">
        <f t="shared" si="248"/>
        <v>0</v>
      </c>
      <c r="V476" s="76">
        <f t="shared" si="248"/>
        <v>3.3611129317139493E-3</v>
      </c>
      <c r="W476" s="76">
        <f t="shared" si="249"/>
        <v>0.32098628497868215</v>
      </c>
      <c r="X476" s="76">
        <f t="shared" si="248"/>
        <v>0</v>
      </c>
      <c r="Y476" s="76">
        <f t="shared" si="248"/>
        <v>0.10503477911606091</v>
      </c>
      <c r="Z476" s="76">
        <f t="shared" si="248"/>
        <v>0</v>
      </c>
      <c r="AA476" s="76">
        <f t="shared" si="248"/>
        <v>4.2013911646424359E-2</v>
      </c>
      <c r="AB476" s="76">
        <f t="shared" si="248"/>
        <v>0</v>
      </c>
      <c r="AC476" s="76">
        <f t="shared" si="248"/>
        <v>0</v>
      </c>
      <c r="AD476" s="76">
        <f t="shared" si="248"/>
        <v>0</v>
      </c>
      <c r="AE476" s="76">
        <f t="shared" si="248"/>
        <v>8.4027823292848719E-2</v>
      </c>
      <c r="AF476" s="76">
        <f t="shared" si="248"/>
        <v>5.0416693975709234E-2</v>
      </c>
      <c r="AG476" s="76">
        <f t="shared" si="250"/>
        <v>1.0419450088313242</v>
      </c>
      <c r="AH476" s="76">
        <f t="shared" si="250"/>
        <v>0</v>
      </c>
      <c r="AI476" s="76">
        <f t="shared" si="250"/>
        <v>6.1172255357193873E-2</v>
      </c>
      <c r="AJ476" s="698">
        <f t="shared" si="245"/>
        <v>0</v>
      </c>
      <c r="AK476" s="76">
        <f t="shared" si="245"/>
        <v>0</v>
      </c>
      <c r="AL476" s="76">
        <f t="shared" si="245"/>
        <v>0.33611129317139488</v>
      </c>
      <c r="AM476" s="76">
        <f t="shared" si="245"/>
        <v>3.2770851084211003E-2</v>
      </c>
      <c r="AN476" s="76">
        <f t="shared" si="245"/>
        <v>1.6133342072226955</v>
      </c>
      <c r="AO476" s="76">
        <f t="shared" si="245"/>
        <v>0</v>
      </c>
      <c r="AP476" s="76">
        <f t="shared" si="245"/>
        <v>0</v>
      </c>
      <c r="AQ476" s="698">
        <f t="shared" si="245"/>
        <v>0</v>
      </c>
      <c r="AR476" s="76">
        <f t="shared" si="245"/>
        <v>0.20603622271406508</v>
      </c>
      <c r="AS476" s="76">
        <f t="shared" si="245"/>
        <v>0</v>
      </c>
      <c r="AT476" s="76">
        <f t="shared" si="245"/>
        <v>0.30250016385425543</v>
      </c>
      <c r="AU476" s="76">
        <f t="shared" si="245"/>
        <v>0</v>
      </c>
      <c r="AV476" s="76">
        <f t="shared" si="245"/>
        <v>8.4027823292848719E-2</v>
      </c>
      <c r="AW476" s="76">
        <f t="shared" si="245"/>
        <v>0</v>
      </c>
      <c r="AX476" s="76">
        <f t="shared" si="245"/>
        <v>0</v>
      </c>
      <c r="AY476" s="76">
        <f t="shared" si="245"/>
        <v>0</v>
      </c>
      <c r="AZ476" s="76">
        <f t="shared" si="246"/>
        <v>0</v>
      </c>
      <c r="BA476" s="76">
        <f t="shared" si="246"/>
        <v>0</v>
      </c>
      <c r="BB476" s="76">
        <f t="shared" si="246"/>
        <v>0.33695157140432336</v>
      </c>
    </row>
    <row r="477" spans="1:54">
      <c r="A477" s="102">
        <f t="shared" si="239"/>
        <v>43256</v>
      </c>
      <c r="B477" s="106">
        <f t="shared" si="219"/>
        <v>13.064931660171313</v>
      </c>
      <c r="C477" s="76">
        <f t="shared" si="247"/>
        <v>7.0919482859164329E-2</v>
      </c>
      <c r="D477" s="76">
        <f t="shared" si="248"/>
        <v>0.33611129317139488</v>
      </c>
      <c r="E477" s="76">
        <f t="shared" si="248"/>
        <v>0.33611129317139488</v>
      </c>
      <c r="F477" s="76">
        <f t="shared" si="248"/>
        <v>0.33611129317139488</v>
      </c>
      <c r="G477" s="76">
        <f t="shared" si="248"/>
        <v>0.33611129317139488</v>
      </c>
      <c r="H477" s="76">
        <f t="shared" si="248"/>
        <v>0</v>
      </c>
      <c r="I477" s="76">
        <f t="shared" si="248"/>
        <v>0</v>
      </c>
      <c r="J477" s="76">
        <f t="shared" si="248"/>
        <v>2.1006955823212179</v>
      </c>
      <c r="K477" s="76">
        <f t="shared" si="248"/>
        <v>1.4688063511589957E-2</v>
      </c>
      <c r="L477" s="76">
        <f t="shared" si="248"/>
        <v>0</v>
      </c>
      <c r="M477" s="76">
        <f t="shared" si="248"/>
        <v>1.4423039756924314</v>
      </c>
      <c r="N477" s="76">
        <f t="shared" si="248"/>
        <v>0.16805564658569744</v>
      </c>
      <c r="O477" s="76">
        <f t="shared" si="222"/>
        <v>1.2133617683487357</v>
      </c>
      <c r="P477" s="76">
        <f t="shared" si="222"/>
        <v>0.91926438682376521</v>
      </c>
      <c r="Q477" s="76">
        <f t="shared" si="248"/>
        <v>0</v>
      </c>
      <c r="R477" s="76">
        <f t="shared" si="248"/>
        <v>0.31930572851282513</v>
      </c>
      <c r="S477" s="76">
        <f t="shared" si="248"/>
        <v>0.84027823292848725</v>
      </c>
      <c r="T477" s="76">
        <f t="shared" si="248"/>
        <v>1.0923617028070336E-2</v>
      </c>
      <c r="U477" s="76">
        <f t="shared" si="248"/>
        <v>0</v>
      </c>
      <c r="V477" s="76">
        <f t="shared" si="248"/>
        <v>3.3611129317139493E-3</v>
      </c>
      <c r="W477" s="76">
        <f t="shared" si="249"/>
        <v>0.32098628497868215</v>
      </c>
      <c r="X477" s="76">
        <f t="shared" si="248"/>
        <v>0</v>
      </c>
      <c r="Y477" s="76">
        <f t="shared" si="248"/>
        <v>0.10503477911606091</v>
      </c>
      <c r="Z477" s="76">
        <f t="shared" si="248"/>
        <v>0</v>
      </c>
      <c r="AA477" s="76">
        <f t="shared" si="248"/>
        <v>4.2013911646424359E-2</v>
      </c>
      <c r="AB477" s="76">
        <f t="shared" si="248"/>
        <v>0</v>
      </c>
      <c r="AC477" s="76">
        <f t="shared" si="248"/>
        <v>0</v>
      </c>
      <c r="AD477" s="76">
        <f t="shared" si="248"/>
        <v>0</v>
      </c>
      <c r="AE477" s="76">
        <f t="shared" si="248"/>
        <v>8.4027823292848719E-2</v>
      </c>
      <c r="AF477" s="76">
        <f t="shared" si="248"/>
        <v>5.0416693975709234E-2</v>
      </c>
      <c r="AG477" s="76">
        <f t="shared" si="250"/>
        <v>1.0419450088313242</v>
      </c>
      <c r="AH477" s="76">
        <f t="shared" si="250"/>
        <v>0</v>
      </c>
      <c r="AI477" s="76">
        <f t="shared" si="250"/>
        <v>6.1172255357193873E-2</v>
      </c>
      <c r="AJ477" s="698">
        <f t="shared" si="245"/>
        <v>0</v>
      </c>
      <c r="AK477" s="76">
        <f t="shared" si="245"/>
        <v>0</v>
      </c>
      <c r="AL477" s="76">
        <f t="shared" si="245"/>
        <v>0.33611129317139488</v>
      </c>
      <c r="AM477" s="76">
        <f t="shared" si="245"/>
        <v>3.2770851084211003E-2</v>
      </c>
      <c r="AN477" s="76">
        <f t="shared" si="245"/>
        <v>1.6133342072226955</v>
      </c>
      <c r="AO477" s="76">
        <f t="shared" si="245"/>
        <v>0</v>
      </c>
      <c r="AP477" s="76">
        <f t="shared" si="245"/>
        <v>0</v>
      </c>
      <c r="AQ477" s="698">
        <f t="shared" si="245"/>
        <v>0</v>
      </c>
      <c r="AR477" s="76">
        <f t="shared" si="245"/>
        <v>0.20603622271406508</v>
      </c>
      <c r="AS477" s="76">
        <f t="shared" si="245"/>
        <v>0</v>
      </c>
      <c r="AT477" s="76">
        <f t="shared" si="245"/>
        <v>0.30250016385425543</v>
      </c>
      <c r="AU477" s="76">
        <f t="shared" si="245"/>
        <v>0</v>
      </c>
      <c r="AV477" s="76">
        <f t="shared" si="245"/>
        <v>8.4027823292848719E-2</v>
      </c>
      <c r="AW477" s="76">
        <f t="shared" si="245"/>
        <v>0</v>
      </c>
      <c r="AX477" s="76">
        <f t="shared" si="245"/>
        <v>0</v>
      </c>
      <c r="AY477" s="76">
        <f t="shared" si="245"/>
        <v>0</v>
      </c>
      <c r="AZ477" s="76">
        <f t="shared" si="246"/>
        <v>0</v>
      </c>
      <c r="BA477" s="76">
        <f t="shared" si="246"/>
        <v>0</v>
      </c>
      <c r="BB477" s="76">
        <f t="shared" si="246"/>
        <v>0.33695157140432336</v>
      </c>
    </row>
    <row r="478" spans="1:54">
      <c r="A478" s="102">
        <f t="shared" si="239"/>
        <v>43257</v>
      </c>
      <c r="B478" s="106">
        <f t="shared" si="219"/>
        <v>13.064931660171313</v>
      </c>
      <c r="C478" s="76">
        <f t="shared" si="247"/>
        <v>7.0919482859164329E-2</v>
      </c>
      <c r="D478" s="76">
        <f t="shared" si="248"/>
        <v>0.33611129317139488</v>
      </c>
      <c r="E478" s="76">
        <f t="shared" si="248"/>
        <v>0.33611129317139488</v>
      </c>
      <c r="F478" s="76">
        <f t="shared" si="248"/>
        <v>0.33611129317139488</v>
      </c>
      <c r="G478" s="76">
        <f t="shared" si="248"/>
        <v>0.33611129317139488</v>
      </c>
      <c r="H478" s="76">
        <f t="shared" si="248"/>
        <v>0</v>
      </c>
      <c r="I478" s="76">
        <f t="shared" si="248"/>
        <v>0</v>
      </c>
      <c r="J478" s="76">
        <f t="shared" si="248"/>
        <v>2.1006955823212179</v>
      </c>
      <c r="K478" s="76">
        <f t="shared" si="248"/>
        <v>1.4688063511589957E-2</v>
      </c>
      <c r="L478" s="76">
        <f t="shared" si="248"/>
        <v>0</v>
      </c>
      <c r="M478" s="76">
        <f t="shared" si="248"/>
        <v>1.4423039756924314</v>
      </c>
      <c r="N478" s="76">
        <f t="shared" si="248"/>
        <v>0.16805564658569744</v>
      </c>
      <c r="O478" s="76">
        <f t="shared" si="222"/>
        <v>1.2133617683487357</v>
      </c>
      <c r="P478" s="76">
        <f t="shared" si="222"/>
        <v>0.91926438682376521</v>
      </c>
      <c r="Q478" s="76">
        <f t="shared" si="248"/>
        <v>0</v>
      </c>
      <c r="R478" s="76">
        <f t="shared" si="248"/>
        <v>0.31930572851282513</v>
      </c>
      <c r="S478" s="76">
        <f t="shared" si="248"/>
        <v>0.84027823292848725</v>
      </c>
      <c r="T478" s="76">
        <f t="shared" si="248"/>
        <v>1.0923617028070336E-2</v>
      </c>
      <c r="U478" s="76">
        <f t="shared" si="248"/>
        <v>0</v>
      </c>
      <c r="V478" s="76">
        <f t="shared" si="248"/>
        <v>3.3611129317139493E-3</v>
      </c>
      <c r="W478" s="76">
        <f t="shared" si="249"/>
        <v>0.32098628497868215</v>
      </c>
      <c r="X478" s="76">
        <f t="shared" si="248"/>
        <v>0</v>
      </c>
      <c r="Y478" s="76">
        <f t="shared" si="248"/>
        <v>0.10503477911606091</v>
      </c>
      <c r="Z478" s="76">
        <f t="shared" si="248"/>
        <v>0</v>
      </c>
      <c r="AA478" s="76">
        <f t="shared" si="248"/>
        <v>4.2013911646424359E-2</v>
      </c>
      <c r="AB478" s="76">
        <f t="shared" si="248"/>
        <v>0</v>
      </c>
      <c r="AC478" s="76">
        <f t="shared" si="248"/>
        <v>0</v>
      </c>
      <c r="AD478" s="76">
        <f t="shared" si="248"/>
        <v>0</v>
      </c>
      <c r="AE478" s="76">
        <f t="shared" si="248"/>
        <v>8.4027823292848719E-2</v>
      </c>
      <c r="AF478" s="76">
        <f t="shared" si="248"/>
        <v>5.0416693975709234E-2</v>
      </c>
      <c r="AG478" s="76">
        <f t="shared" si="250"/>
        <v>1.0419450088313242</v>
      </c>
      <c r="AH478" s="76">
        <f t="shared" si="250"/>
        <v>0</v>
      </c>
      <c r="AI478" s="76">
        <f t="shared" si="250"/>
        <v>6.1172255357193873E-2</v>
      </c>
      <c r="AJ478" s="698">
        <f t="shared" si="245"/>
        <v>0</v>
      </c>
      <c r="AK478" s="76">
        <f t="shared" si="245"/>
        <v>0</v>
      </c>
      <c r="AL478" s="76">
        <f t="shared" si="245"/>
        <v>0.33611129317139488</v>
      </c>
      <c r="AM478" s="76">
        <f t="shared" si="245"/>
        <v>3.2770851084211003E-2</v>
      </c>
      <c r="AN478" s="76">
        <f t="shared" si="245"/>
        <v>1.6133342072226955</v>
      </c>
      <c r="AO478" s="76">
        <f t="shared" si="245"/>
        <v>0</v>
      </c>
      <c r="AP478" s="76">
        <f t="shared" si="245"/>
        <v>0</v>
      </c>
      <c r="AQ478" s="698">
        <f t="shared" si="245"/>
        <v>0</v>
      </c>
      <c r="AR478" s="76">
        <f t="shared" si="245"/>
        <v>0.20603622271406508</v>
      </c>
      <c r="AS478" s="76">
        <f t="shared" si="245"/>
        <v>0</v>
      </c>
      <c r="AT478" s="76">
        <f t="shared" si="245"/>
        <v>0.30250016385425543</v>
      </c>
      <c r="AU478" s="76">
        <f t="shared" si="245"/>
        <v>0</v>
      </c>
      <c r="AV478" s="76">
        <f t="shared" si="245"/>
        <v>8.4027823292848719E-2</v>
      </c>
      <c r="AW478" s="76">
        <f t="shared" si="245"/>
        <v>0</v>
      </c>
      <c r="AX478" s="76">
        <f t="shared" si="245"/>
        <v>0</v>
      </c>
      <c r="AY478" s="76">
        <f t="shared" si="245"/>
        <v>0</v>
      </c>
      <c r="AZ478" s="76">
        <f t="shared" si="246"/>
        <v>0</v>
      </c>
      <c r="BA478" s="76">
        <f t="shared" si="246"/>
        <v>0</v>
      </c>
      <c r="BB478" s="76">
        <f t="shared" si="246"/>
        <v>0.33695157140432336</v>
      </c>
    </row>
    <row r="479" spans="1:54">
      <c r="A479" s="102">
        <f t="shared" si="239"/>
        <v>43258</v>
      </c>
      <c r="B479" s="106">
        <f t="shared" si="219"/>
        <v>13.064931660171313</v>
      </c>
      <c r="C479" s="76">
        <f t="shared" si="247"/>
        <v>7.0919482859164329E-2</v>
      </c>
      <c r="D479" s="76">
        <f t="shared" si="248"/>
        <v>0.33611129317139488</v>
      </c>
      <c r="E479" s="76">
        <f t="shared" si="248"/>
        <v>0.33611129317139488</v>
      </c>
      <c r="F479" s="76">
        <f t="shared" si="248"/>
        <v>0.33611129317139488</v>
      </c>
      <c r="G479" s="76">
        <f t="shared" si="248"/>
        <v>0.33611129317139488</v>
      </c>
      <c r="H479" s="76">
        <f t="shared" si="248"/>
        <v>0</v>
      </c>
      <c r="I479" s="76">
        <f t="shared" si="248"/>
        <v>0</v>
      </c>
      <c r="J479" s="76">
        <f t="shared" si="248"/>
        <v>2.1006955823212179</v>
      </c>
      <c r="K479" s="76">
        <f t="shared" si="248"/>
        <v>1.4688063511589957E-2</v>
      </c>
      <c r="L479" s="76">
        <f t="shared" si="248"/>
        <v>0</v>
      </c>
      <c r="M479" s="76">
        <f t="shared" si="248"/>
        <v>1.4423039756924314</v>
      </c>
      <c r="N479" s="76">
        <f t="shared" si="248"/>
        <v>0.16805564658569744</v>
      </c>
      <c r="O479" s="76">
        <f t="shared" si="222"/>
        <v>1.2133617683487357</v>
      </c>
      <c r="P479" s="76">
        <f t="shared" si="222"/>
        <v>0.91926438682376521</v>
      </c>
      <c r="Q479" s="76">
        <f t="shared" si="248"/>
        <v>0</v>
      </c>
      <c r="R479" s="76">
        <f t="shared" si="248"/>
        <v>0.31930572851282513</v>
      </c>
      <c r="S479" s="76">
        <f t="shared" si="248"/>
        <v>0.84027823292848725</v>
      </c>
      <c r="T479" s="76">
        <f t="shared" si="248"/>
        <v>1.0923617028070336E-2</v>
      </c>
      <c r="U479" s="76">
        <f t="shared" si="248"/>
        <v>0</v>
      </c>
      <c r="V479" s="76">
        <f t="shared" si="248"/>
        <v>3.3611129317139493E-3</v>
      </c>
      <c r="W479" s="76">
        <f t="shared" si="249"/>
        <v>0.32098628497868215</v>
      </c>
      <c r="X479" s="76">
        <f t="shared" si="248"/>
        <v>0</v>
      </c>
      <c r="Y479" s="76">
        <f t="shared" si="248"/>
        <v>0.10503477911606091</v>
      </c>
      <c r="Z479" s="76">
        <f t="shared" si="248"/>
        <v>0</v>
      </c>
      <c r="AA479" s="76">
        <f t="shared" si="248"/>
        <v>4.2013911646424359E-2</v>
      </c>
      <c r="AB479" s="76">
        <f t="shared" si="248"/>
        <v>0</v>
      </c>
      <c r="AC479" s="76">
        <f t="shared" si="248"/>
        <v>0</v>
      </c>
      <c r="AD479" s="76">
        <f t="shared" si="248"/>
        <v>0</v>
      </c>
      <c r="AE479" s="76">
        <f t="shared" si="248"/>
        <v>8.4027823292848719E-2</v>
      </c>
      <c r="AF479" s="76">
        <f t="shared" si="248"/>
        <v>5.0416693975709234E-2</v>
      </c>
      <c r="AG479" s="76">
        <f t="shared" si="250"/>
        <v>1.0419450088313242</v>
      </c>
      <c r="AH479" s="76">
        <f t="shared" si="250"/>
        <v>0</v>
      </c>
      <c r="AI479" s="76">
        <f t="shared" si="250"/>
        <v>6.1172255357193873E-2</v>
      </c>
      <c r="AJ479" s="698">
        <f t="shared" si="245"/>
        <v>0</v>
      </c>
      <c r="AK479" s="76">
        <f t="shared" si="245"/>
        <v>0</v>
      </c>
      <c r="AL479" s="76">
        <f t="shared" si="245"/>
        <v>0.33611129317139488</v>
      </c>
      <c r="AM479" s="76">
        <f t="shared" si="245"/>
        <v>3.2770851084211003E-2</v>
      </c>
      <c r="AN479" s="76">
        <f t="shared" si="245"/>
        <v>1.6133342072226955</v>
      </c>
      <c r="AO479" s="76">
        <f t="shared" si="245"/>
        <v>0</v>
      </c>
      <c r="AP479" s="76">
        <f t="shared" si="245"/>
        <v>0</v>
      </c>
      <c r="AQ479" s="698">
        <f t="shared" si="245"/>
        <v>0</v>
      </c>
      <c r="AR479" s="76">
        <f t="shared" si="245"/>
        <v>0.20603622271406508</v>
      </c>
      <c r="AS479" s="76">
        <f t="shared" si="245"/>
        <v>0</v>
      </c>
      <c r="AT479" s="76">
        <f t="shared" si="245"/>
        <v>0.30250016385425543</v>
      </c>
      <c r="AU479" s="76">
        <f t="shared" si="245"/>
        <v>0</v>
      </c>
      <c r="AV479" s="76">
        <f t="shared" si="245"/>
        <v>8.4027823292848719E-2</v>
      </c>
      <c r="AW479" s="76">
        <f t="shared" si="245"/>
        <v>0</v>
      </c>
      <c r="AX479" s="76">
        <f t="shared" si="245"/>
        <v>0</v>
      </c>
      <c r="AY479" s="76">
        <f t="shared" si="245"/>
        <v>0</v>
      </c>
      <c r="AZ479" s="76">
        <f t="shared" si="246"/>
        <v>0</v>
      </c>
      <c r="BA479" s="76">
        <f t="shared" si="246"/>
        <v>0</v>
      </c>
      <c r="BB479" s="76">
        <f t="shared" si="246"/>
        <v>0.33695157140432336</v>
      </c>
    </row>
    <row r="480" spans="1:54">
      <c r="A480" s="102">
        <f t="shared" si="239"/>
        <v>43259</v>
      </c>
      <c r="B480" s="106">
        <f t="shared" si="219"/>
        <v>13.064931660171313</v>
      </c>
      <c r="C480" s="76">
        <f t="shared" si="247"/>
        <v>7.0919482859164329E-2</v>
      </c>
      <c r="D480" s="76">
        <f t="shared" si="248"/>
        <v>0.33611129317139488</v>
      </c>
      <c r="E480" s="76">
        <f t="shared" si="248"/>
        <v>0.33611129317139488</v>
      </c>
      <c r="F480" s="76">
        <f t="shared" si="248"/>
        <v>0.33611129317139488</v>
      </c>
      <c r="G480" s="76">
        <f t="shared" si="248"/>
        <v>0.33611129317139488</v>
      </c>
      <c r="H480" s="76">
        <f t="shared" si="248"/>
        <v>0</v>
      </c>
      <c r="I480" s="76">
        <f t="shared" si="248"/>
        <v>0</v>
      </c>
      <c r="J480" s="76">
        <f t="shared" si="248"/>
        <v>2.1006955823212179</v>
      </c>
      <c r="K480" s="76">
        <f t="shared" si="248"/>
        <v>1.4688063511589957E-2</v>
      </c>
      <c r="L480" s="76">
        <f t="shared" si="248"/>
        <v>0</v>
      </c>
      <c r="M480" s="76">
        <f t="shared" si="248"/>
        <v>1.4423039756924314</v>
      </c>
      <c r="N480" s="76">
        <f t="shared" si="248"/>
        <v>0.16805564658569744</v>
      </c>
      <c r="O480" s="76">
        <f t="shared" si="222"/>
        <v>1.2133617683487357</v>
      </c>
      <c r="P480" s="76">
        <f t="shared" si="222"/>
        <v>0.91926438682376521</v>
      </c>
      <c r="Q480" s="76">
        <f t="shared" si="248"/>
        <v>0</v>
      </c>
      <c r="R480" s="76">
        <f t="shared" si="248"/>
        <v>0.31930572851282513</v>
      </c>
      <c r="S480" s="76">
        <f t="shared" si="248"/>
        <v>0.84027823292848725</v>
      </c>
      <c r="T480" s="76">
        <f t="shared" si="248"/>
        <v>1.0923617028070336E-2</v>
      </c>
      <c r="U480" s="76">
        <f t="shared" si="248"/>
        <v>0</v>
      </c>
      <c r="V480" s="76">
        <f t="shared" si="248"/>
        <v>3.3611129317139493E-3</v>
      </c>
      <c r="W480" s="76">
        <f t="shared" si="249"/>
        <v>0.32098628497868215</v>
      </c>
      <c r="X480" s="76">
        <f t="shared" si="248"/>
        <v>0</v>
      </c>
      <c r="Y480" s="76">
        <f t="shared" si="248"/>
        <v>0.10503477911606091</v>
      </c>
      <c r="Z480" s="76">
        <f t="shared" si="248"/>
        <v>0</v>
      </c>
      <c r="AA480" s="76">
        <f t="shared" si="248"/>
        <v>4.2013911646424359E-2</v>
      </c>
      <c r="AB480" s="76">
        <f t="shared" si="248"/>
        <v>0</v>
      </c>
      <c r="AC480" s="76">
        <f t="shared" si="248"/>
        <v>0</v>
      </c>
      <c r="AD480" s="76">
        <f t="shared" si="248"/>
        <v>0</v>
      </c>
      <c r="AE480" s="76">
        <f t="shared" si="248"/>
        <v>8.4027823292848719E-2</v>
      </c>
      <c r="AF480" s="76">
        <f t="shared" si="248"/>
        <v>5.0416693975709234E-2</v>
      </c>
      <c r="AG480" s="76">
        <f t="shared" si="250"/>
        <v>1.0419450088313242</v>
      </c>
      <c r="AH480" s="76">
        <f t="shared" si="250"/>
        <v>0</v>
      </c>
      <c r="AI480" s="76">
        <f t="shared" si="250"/>
        <v>6.1172255357193873E-2</v>
      </c>
      <c r="AJ480" s="698">
        <f t="shared" si="245"/>
        <v>0</v>
      </c>
      <c r="AK480" s="76">
        <f t="shared" si="245"/>
        <v>0</v>
      </c>
      <c r="AL480" s="76">
        <f t="shared" si="245"/>
        <v>0.33611129317139488</v>
      </c>
      <c r="AM480" s="76">
        <f t="shared" si="245"/>
        <v>3.2770851084211003E-2</v>
      </c>
      <c r="AN480" s="76">
        <f t="shared" si="245"/>
        <v>1.6133342072226955</v>
      </c>
      <c r="AO480" s="76">
        <f t="shared" si="245"/>
        <v>0</v>
      </c>
      <c r="AP480" s="76">
        <f t="shared" si="245"/>
        <v>0</v>
      </c>
      <c r="AQ480" s="698">
        <f t="shared" si="245"/>
        <v>0</v>
      </c>
      <c r="AR480" s="76">
        <f t="shared" si="245"/>
        <v>0.20603622271406508</v>
      </c>
      <c r="AS480" s="76">
        <f t="shared" si="245"/>
        <v>0</v>
      </c>
      <c r="AT480" s="76">
        <f t="shared" si="245"/>
        <v>0.30250016385425543</v>
      </c>
      <c r="AU480" s="76">
        <f t="shared" si="245"/>
        <v>0</v>
      </c>
      <c r="AV480" s="76">
        <f t="shared" si="245"/>
        <v>8.4027823292848719E-2</v>
      </c>
      <c r="AW480" s="76">
        <f t="shared" si="245"/>
        <v>0</v>
      </c>
      <c r="AX480" s="76">
        <f t="shared" si="245"/>
        <v>0</v>
      </c>
      <c r="AY480" s="76">
        <f t="shared" si="245"/>
        <v>0</v>
      </c>
      <c r="AZ480" s="76">
        <f t="shared" si="246"/>
        <v>0</v>
      </c>
      <c r="BA480" s="76">
        <f t="shared" si="246"/>
        <v>0</v>
      </c>
      <c r="BB480" s="76">
        <f t="shared" si="246"/>
        <v>0.33695157140432336</v>
      </c>
    </row>
    <row r="481" spans="1:54">
      <c r="A481" s="102">
        <f t="shared" si="239"/>
        <v>43260</v>
      </c>
      <c r="B481" s="106">
        <f t="shared" si="219"/>
        <v>13.064931660171313</v>
      </c>
      <c r="C481" s="76">
        <f t="shared" si="247"/>
        <v>7.0919482859164329E-2</v>
      </c>
      <c r="D481" s="76">
        <f t="shared" si="248"/>
        <v>0.33611129317139488</v>
      </c>
      <c r="E481" s="76">
        <f t="shared" si="248"/>
        <v>0.33611129317139488</v>
      </c>
      <c r="F481" s="76">
        <f t="shared" si="248"/>
        <v>0.33611129317139488</v>
      </c>
      <c r="G481" s="76">
        <f t="shared" si="248"/>
        <v>0.33611129317139488</v>
      </c>
      <c r="H481" s="76">
        <f t="shared" si="248"/>
        <v>0</v>
      </c>
      <c r="I481" s="76">
        <f t="shared" si="248"/>
        <v>0</v>
      </c>
      <c r="J481" s="76">
        <f t="shared" si="248"/>
        <v>2.1006955823212179</v>
      </c>
      <c r="K481" s="76">
        <f t="shared" si="248"/>
        <v>1.4688063511589957E-2</v>
      </c>
      <c r="L481" s="76">
        <f t="shared" si="248"/>
        <v>0</v>
      </c>
      <c r="M481" s="76">
        <f t="shared" si="248"/>
        <v>1.4423039756924314</v>
      </c>
      <c r="N481" s="76">
        <f t="shared" si="248"/>
        <v>0.16805564658569744</v>
      </c>
      <c r="O481" s="76">
        <f t="shared" si="222"/>
        <v>1.2133617683487357</v>
      </c>
      <c r="P481" s="76">
        <f t="shared" si="222"/>
        <v>0.91926438682376521</v>
      </c>
      <c r="Q481" s="76">
        <f t="shared" si="248"/>
        <v>0</v>
      </c>
      <c r="R481" s="76">
        <f t="shared" si="248"/>
        <v>0.31930572851282513</v>
      </c>
      <c r="S481" s="76">
        <f t="shared" si="248"/>
        <v>0.84027823292848725</v>
      </c>
      <c r="T481" s="76">
        <f t="shared" si="248"/>
        <v>1.0923617028070336E-2</v>
      </c>
      <c r="U481" s="76">
        <f t="shared" si="248"/>
        <v>0</v>
      </c>
      <c r="V481" s="76">
        <f t="shared" si="248"/>
        <v>3.3611129317139493E-3</v>
      </c>
      <c r="W481" s="76">
        <f t="shared" si="249"/>
        <v>0.32098628497868215</v>
      </c>
      <c r="X481" s="76">
        <f t="shared" si="248"/>
        <v>0</v>
      </c>
      <c r="Y481" s="76">
        <f t="shared" si="248"/>
        <v>0.10503477911606091</v>
      </c>
      <c r="Z481" s="76">
        <f t="shared" si="248"/>
        <v>0</v>
      </c>
      <c r="AA481" s="76">
        <f t="shared" si="248"/>
        <v>4.2013911646424359E-2</v>
      </c>
      <c r="AB481" s="76">
        <f t="shared" si="248"/>
        <v>0</v>
      </c>
      <c r="AC481" s="76">
        <f t="shared" si="248"/>
        <v>0</v>
      </c>
      <c r="AD481" s="76">
        <f t="shared" si="248"/>
        <v>0</v>
      </c>
      <c r="AE481" s="76">
        <f t="shared" si="248"/>
        <v>8.4027823292848719E-2</v>
      </c>
      <c r="AF481" s="76">
        <f t="shared" si="248"/>
        <v>5.0416693975709234E-2</v>
      </c>
      <c r="AG481" s="76">
        <f t="shared" si="250"/>
        <v>1.0419450088313242</v>
      </c>
      <c r="AH481" s="76">
        <f t="shared" si="250"/>
        <v>0</v>
      </c>
      <c r="AI481" s="76">
        <f t="shared" si="250"/>
        <v>6.1172255357193873E-2</v>
      </c>
      <c r="AJ481" s="698">
        <f t="shared" si="245"/>
        <v>0</v>
      </c>
      <c r="AK481" s="76">
        <f t="shared" si="245"/>
        <v>0</v>
      </c>
      <c r="AL481" s="76">
        <f t="shared" si="245"/>
        <v>0.33611129317139488</v>
      </c>
      <c r="AM481" s="76">
        <f t="shared" si="245"/>
        <v>3.2770851084211003E-2</v>
      </c>
      <c r="AN481" s="76">
        <f t="shared" si="245"/>
        <v>1.6133342072226955</v>
      </c>
      <c r="AO481" s="76">
        <f t="shared" si="245"/>
        <v>0</v>
      </c>
      <c r="AP481" s="76">
        <f t="shared" si="245"/>
        <v>0</v>
      </c>
      <c r="AQ481" s="698">
        <f t="shared" si="245"/>
        <v>0</v>
      </c>
      <c r="AR481" s="76">
        <f t="shared" si="245"/>
        <v>0.20603622271406508</v>
      </c>
      <c r="AS481" s="76">
        <f t="shared" si="245"/>
        <v>0</v>
      </c>
      <c r="AT481" s="76">
        <f t="shared" si="245"/>
        <v>0.30250016385425543</v>
      </c>
      <c r="AU481" s="76">
        <f t="shared" si="245"/>
        <v>0</v>
      </c>
      <c r="AV481" s="76">
        <f t="shared" si="245"/>
        <v>8.4027823292848719E-2</v>
      </c>
      <c r="AW481" s="76">
        <f t="shared" si="245"/>
        <v>0</v>
      </c>
      <c r="AX481" s="76">
        <f t="shared" si="245"/>
        <v>0</v>
      </c>
      <c r="AY481" s="76">
        <f t="shared" si="245"/>
        <v>0</v>
      </c>
      <c r="AZ481" s="76">
        <f t="shared" si="246"/>
        <v>0</v>
      </c>
      <c r="BA481" s="76">
        <f t="shared" si="246"/>
        <v>0</v>
      </c>
      <c r="BB481" s="76">
        <f t="shared" si="246"/>
        <v>0.33695157140432336</v>
      </c>
    </row>
    <row r="482" spans="1:54">
      <c r="A482" s="102">
        <f t="shared" si="239"/>
        <v>43261</v>
      </c>
      <c r="B482" s="106">
        <f t="shared" si="219"/>
        <v>13.064931660171313</v>
      </c>
      <c r="C482" s="76">
        <f t="shared" si="247"/>
        <v>7.0919482859164329E-2</v>
      </c>
      <c r="D482" s="76">
        <f t="shared" si="248"/>
        <v>0.33611129317139488</v>
      </c>
      <c r="E482" s="76">
        <f t="shared" si="248"/>
        <v>0.33611129317139488</v>
      </c>
      <c r="F482" s="76">
        <f t="shared" si="248"/>
        <v>0.33611129317139488</v>
      </c>
      <c r="G482" s="76">
        <f t="shared" si="248"/>
        <v>0.33611129317139488</v>
      </c>
      <c r="H482" s="76">
        <f t="shared" si="248"/>
        <v>0</v>
      </c>
      <c r="I482" s="76">
        <f t="shared" si="248"/>
        <v>0</v>
      </c>
      <c r="J482" s="76">
        <f t="shared" si="248"/>
        <v>2.1006955823212179</v>
      </c>
      <c r="K482" s="76">
        <f t="shared" si="248"/>
        <v>1.4688063511589957E-2</v>
      </c>
      <c r="L482" s="76">
        <f t="shared" si="248"/>
        <v>0</v>
      </c>
      <c r="M482" s="76">
        <f t="shared" si="248"/>
        <v>1.4423039756924314</v>
      </c>
      <c r="N482" s="76">
        <f t="shared" si="248"/>
        <v>0.16805564658569744</v>
      </c>
      <c r="O482" s="76">
        <f t="shared" si="222"/>
        <v>1.2133617683487357</v>
      </c>
      <c r="P482" s="76">
        <f t="shared" si="222"/>
        <v>0.91926438682376521</v>
      </c>
      <c r="Q482" s="76">
        <f t="shared" si="248"/>
        <v>0</v>
      </c>
      <c r="R482" s="76">
        <f t="shared" si="248"/>
        <v>0.31930572851282513</v>
      </c>
      <c r="S482" s="76">
        <f t="shared" si="248"/>
        <v>0.84027823292848725</v>
      </c>
      <c r="T482" s="76">
        <f t="shared" si="248"/>
        <v>1.0923617028070336E-2</v>
      </c>
      <c r="U482" s="76">
        <f t="shared" si="248"/>
        <v>0</v>
      </c>
      <c r="V482" s="76">
        <f t="shared" si="248"/>
        <v>3.3611129317139493E-3</v>
      </c>
      <c r="W482" s="76">
        <f t="shared" si="249"/>
        <v>0.32098628497868215</v>
      </c>
      <c r="X482" s="76">
        <f t="shared" si="248"/>
        <v>0</v>
      </c>
      <c r="Y482" s="76">
        <f t="shared" si="248"/>
        <v>0.10503477911606091</v>
      </c>
      <c r="Z482" s="76">
        <f t="shared" si="248"/>
        <v>0</v>
      </c>
      <c r="AA482" s="76">
        <f t="shared" si="248"/>
        <v>4.2013911646424359E-2</v>
      </c>
      <c r="AB482" s="76">
        <f t="shared" si="248"/>
        <v>0</v>
      </c>
      <c r="AC482" s="76">
        <f t="shared" si="248"/>
        <v>0</v>
      </c>
      <c r="AD482" s="76">
        <f t="shared" si="248"/>
        <v>0</v>
      </c>
      <c r="AE482" s="76">
        <f t="shared" si="248"/>
        <v>8.4027823292848719E-2</v>
      </c>
      <c r="AF482" s="76">
        <f t="shared" si="248"/>
        <v>5.0416693975709234E-2</v>
      </c>
      <c r="AG482" s="76">
        <f t="shared" si="250"/>
        <v>1.0419450088313242</v>
      </c>
      <c r="AH482" s="76">
        <f t="shared" si="250"/>
        <v>0</v>
      </c>
      <c r="AI482" s="76">
        <f t="shared" si="250"/>
        <v>6.1172255357193873E-2</v>
      </c>
      <c r="AJ482" s="698">
        <f t="shared" si="245"/>
        <v>0</v>
      </c>
      <c r="AK482" s="76">
        <f t="shared" si="245"/>
        <v>0</v>
      </c>
      <c r="AL482" s="76">
        <f t="shared" si="245"/>
        <v>0.33611129317139488</v>
      </c>
      <c r="AM482" s="76">
        <f t="shared" si="245"/>
        <v>3.2770851084211003E-2</v>
      </c>
      <c r="AN482" s="76">
        <f t="shared" si="245"/>
        <v>1.6133342072226955</v>
      </c>
      <c r="AO482" s="76">
        <f t="shared" si="245"/>
        <v>0</v>
      </c>
      <c r="AP482" s="76">
        <f t="shared" si="245"/>
        <v>0</v>
      </c>
      <c r="AQ482" s="698">
        <f t="shared" si="245"/>
        <v>0</v>
      </c>
      <c r="AR482" s="76">
        <f t="shared" si="245"/>
        <v>0.20603622271406508</v>
      </c>
      <c r="AS482" s="76">
        <f t="shared" si="245"/>
        <v>0</v>
      </c>
      <c r="AT482" s="76">
        <f t="shared" si="245"/>
        <v>0.30250016385425543</v>
      </c>
      <c r="AU482" s="76">
        <f t="shared" si="245"/>
        <v>0</v>
      </c>
      <c r="AV482" s="76">
        <f t="shared" si="245"/>
        <v>8.4027823292848719E-2</v>
      </c>
      <c r="AW482" s="76">
        <f t="shared" si="245"/>
        <v>0</v>
      </c>
      <c r="AX482" s="76">
        <f t="shared" si="245"/>
        <v>0</v>
      </c>
      <c r="AY482" s="76">
        <f t="shared" si="245"/>
        <v>0</v>
      </c>
      <c r="AZ482" s="76">
        <f t="shared" si="246"/>
        <v>0</v>
      </c>
      <c r="BA482" s="76">
        <f t="shared" si="246"/>
        <v>0</v>
      </c>
      <c r="BB482" s="76">
        <f t="shared" si="246"/>
        <v>0.33695157140432336</v>
      </c>
    </row>
    <row r="483" spans="1:54">
      <c r="A483" s="102">
        <f t="shared" si="239"/>
        <v>43262</v>
      </c>
      <c r="B483" s="106">
        <f t="shared" si="219"/>
        <v>13.064931660171313</v>
      </c>
      <c r="C483" s="76">
        <f t="shared" si="247"/>
        <v>7.0919482859164329E-2</v>
      </c>
      <c r="D483" s="76">
        <f t="shared" si="248"/>
        <v>0.33611129317139488</v>
      </c>
      <c r="E483" s="76">
        <f t="shared" si="248"/>
        <v>0.33611129317139488</v>
      </c>
      <c r="F483" s="76">
        <f t="shared" si="248"/>
        <v>0.33611129317139488</v>
      </c>
      <c r="G483" s="76">
        <f t="shared" si="248"/>
        <v>0.33611129317139488</v>
      </c>
      <c r="H483" s="76">
        <f t="shared" si="248"/>
        <v>0</v>
      </c>
      <c r="I483" s="76">
        <f t="shared" si="248"/>
        <v>0</v>
      </c>
      <c r="J483" s="76">
        <f t="shared" si="248"/>
        <v>2.1006955823212179</v>
      </c>
      <c r="K483" s="76">
        <f t="shared" si="248"/>
        <v>1.4688063511589957E-2</v>
      </c>
      <c r="L483" s="76">
        <f t="shared" si="248"/>
        <v>0</v>
      </c>
      <c r="M483" s="76">
        <f t="shared" si="248"/>
        <v>1.4423039756924314</v>
      </c>
      <c r="N483" s="76">
        <f t="shared" si="248"/>
        <v>0.16805564658569744</v>
      </c>
      <c r="O483" s="76">
        <f t="shared" si="222"/>
        <v>1.2133617683487357</v>
      </c>
      <c r="P483" s="76">
        <f t="shared" si="222"/>
        <v>0.91926438682376521</v>
      </c>
      <c r="Q483" s="76">
        <f t="shared" si="248"/>
        <v>0</v>
      </c>
      <c r="R483" s="76">
        <f t="shared" si="248"/>
        <v>0.31930572851282513</v>
      </c>
      <c r="S483" s="76">
        <f t="shared" si="248"/>
        <v>0.84027823292848725</v>
      </c>
      <c r="T483" s="76">
        <f t="shared" si="248"/>
        <v>1.0923617028070336E-2</v>
      </c>
      <c r="U483" s="76">
        <f t="shared" si="248"/>
        <v>0</v>
      </c>
      <c r="V483" s="76">
        <f t="shared" si="248"/>
        <v>3.3611129317139493E-3</v>
      </c>
      <c r="W483" s="76">
        <f t="shared" si="249"/>
        <v>0.32098628497868215</v>
      </c>
      <c r="X483" s="76">
        <f t="shared" si="248"/>
        <v>0</v>
      </c>
      <c r="Y483" s="76">
        <f t="shared" si="248"/>
        <v>0.10503477911606091</v>
      </c>
      <c r="Z483" s="76">
        <f t="shared" si="248"/>
        <v>0</v>
      </c>
      <c r="AA483" s="76">
        <f t="shared" si="248"/>
        <v>4.2013911646424359E-2</v>
      </c>
      <c r="AB483" s="76">
        <f t="shared" ref="AB483" si="252">AB$38/1.98347/30</f>
        <v>0</v>
      </c>
      <c r="AC483" s="76">
        <f t="shared" si="248"/>
        <v>0</v>
      </c>
      <c r="AD483" s="76">
        <f t="shared" si="248"/>
        <v>0</v>
      </c>
      <c r="AE483" s="76">
        <f t="shared" si="248"/>
        <v>8.4027823292848719E-2</v>
      </c>
      <c r="AF483" s="76">
        <f t="shared" si="248"/>
        <v>5.0416693975709234E-2</v>
      </c>
      <c r="AG483" s="76">
        <f t="shared" si="250"/>
        <v>1.0419450088313242</v>
      </c>
      <c r="AH483" s="76">
        <f t="shared" si="250"/>
        <v>0</v>
      </c>
      <c r="AI483" s="76">
        <f t="shared" si="250"/>
        <v>6.1172255357193873E-2</v>
      </c>
      <c r="AJ483" s="698">
        <f t="shared" si="245"/>
        <v>0</v>
      </c>
      <c r="AK483" s="76">
        <f t="shared" si="245"/>
        <v>0</v>
      </c>
      <c r="AL483" s="76">
        <f t="shared" si="245"/>
        <v>0.33611129317139488</v>
      </c>
      <c r="AM483" s="76">
        <f t="shared" si="245"/>
        <v>3.2770851084211003E-2</v>
      </c>
      <c r="AN483" s="76">
        <f t="shared" si="245"/>
        <v>1.6133342072226955</v>
      </c>
      <c r="AO483" s="76">
        <f t="shared" si="245"/>
        <v>0</v>
      </c>
      <c r="AP483" s="76">
        <f t="shared" si="245"/>
        <v>0</v>
      </c>
      <c r="AQ483" s="698">
        <f t="shared" si="245"/>
        <v>0</v>
      </c>
      <c r="AR483" s="76">
        <f t="shared" si="245"/>
        <v>0.20603622271406508</v>
      </c>
      <c r="AS483" s="76">
        <f t="shared" si="245"/>
        <v>0</v>
      </c>
      <c r="AT483" s="76">
        <f t="shared" si="245"/>
        <v>0.30250016385425543</v>
      </c>
      <c r="AU483" s="76">
        <f t="shared" si="245"/>
        <v>0</v>
      </c>
      <c r="AV483" s="76">
        <f t="shared" si="245"/>
        <v>8.4027823292848719E-2</v>
      </c>
      <c r="AW483" s="76">
        <f t="shared" si="245"/>
        <v>0</v>
      </c>
      <c r="AX483" s="76">
        <f t="shared" si="245"/>
        <v>0</v>
      </c>
      <c r="AY483" s="76">
        <f t="shared" si="245"/>
        <v>0</v>
      </c>
      <c r="AZ483" s="76">
        <f t="shared" si="246"/>
        <v>0</v>
      </c>
      <c r="BA483" s="76">
        <f t="shared" si="246"/>
        <v>0</v>
      </c>
      <c r="BB483" s="76">
        <f t="shared" si="246"/>
        <v>0.33695157140432336</v>
      </c>
    </row>
    <row r="484" spans="1:54">
      <c r="A484" s="102">
        <f t="shared" si="239"/>
        <v>43263</v>
      </c>
      <c r="B484" s="106">
        <f t="shared" si="219"/>
        <v>13.064931660171313</v>
      </c>
      <c r="C484" s="76">
        <f t="shared" si="247"/>
        <v>7.0919482859164329E-2</v>
      </c>
      <c r="D484" s="76">
        <f t="shared" si="248"/>
        <v>0.33611129317139488</v>
      </c>
      <c r="E484" s="76">
        <f t="shared" si="248"/>
        <v>0.33611129317139488</v>
      </c>
      <c r="F484" s="76">
        <f t="shared" si="248"/>
        <v>0.33611129317139488</v>
      </c>
      <c r="G484" s="76">
        <f t="shared" si="248"/>
        <v>0.33611129317139488</v>
      </c>
      <c r="H484" s="76">
        <f t="shared" si="248"/>
        <v>0</v>
      </c>
      <c r="I484" s="76">
        <f t="shared" si="248"/>
        <v>0</v>
      </c>
      <c r="J484" s="76">
        <f t="shared" si="248"/>
        <v>2.1006955823212179</v>
      </c>
      <c r="K484" s="76">
        <f t="shared" si="248"/>
        <v>1.4688063511589957E-2</v>
      </c>
      <c r="L484" s="76">
        <f t="shared" si="248"/>
        <v>0</v>
      </c>
      <c r="M484" s="76">
        <f t="shared" si="248"/>
        <v>1.4423039756924314</v>
      </c>
      <c r="N484" s="76">
        <f t="shared" ref="D484:AG494" si="253">N$38/1.98347/30</f>
        <v>0.16805564658569744</v>
      </c>
      <c r="O484" s="76">
        <f t="shared" si="222"/>
        <v>1.2133617683487357</v>
      </c>
      <c r="P484" s="76">
        <f t="shared" si="222"/>
        <v>0.91926438682376521</v>
      </c>
      <c r="Q484" s="76">
        <f t="shared" si="253"/>
        <v>0</v>
      </c>
      <c r="R484" s="76">
        <f t="shared" si="253"/>
        <v>0.31930572851282513</v>
      </c>
      <c r="S484" s="76">
        <f t="shared" si="253"/>
        <v>0.84027823292848725</v>
      </c>
      <c r="T484" s="76">
        <f t="shared" si="253"/>
        <v>1.0923617028070336E-2</v>
      </c>
      <c r="U484" s="76">
        <f t="shared" si="253"/>
        <v>0</v>
      </c>
      <c r="V484" s="76">
        <f t="shared" si="253"/>
        <v>3.3611129317139493E-3</v>
      </c>
      <c r="W484" s="76">
        <f t="shared" si="249"/>
        <v>0.32098628497868215</v>
      </c>
      <c r="X484" s="76">
        <f t="shared" si="253"/>
        <v>0</v>
      </c>
      <c r="Y484" s="76">
        <f t="shared" si="253"/>
        <v>0.10503477911606091</v>
      </c>
      <c r="Z484" s="76">
        <f t="shared" si="253"/>
        <v>0</v>
      </c>
      <c r="AA484" s="76">
        <f t="shared" si="253"/>
        <v>4.2013911646424359E-2</v>
      </c>
      <c r="AB484" s="76">
        <f t="shared" si="253"/>
        <v>0</v>
      </c>
      <c r="AC484" s="76">
        <f t="shared" si="253"/>
        <v>0</v>
      </c>
      <c r="AD484" s="76">
        <f t="shared" si="253"/>
        <v>0</v>
      </c>
      <c r="AE484" s="76">
        <f t="shared" si="253"/>
        <v>8.4027823292848719E-2</v>
      </c>
      <c r="AF484" s="76">
        <f t="shared" si="253"/>
        <v>5.0416693975709234E-2</v>
      </c>
      <c r="AG484" s="76">
        <f t="shared" si="253"/>
        <v>1.0419450088313242</v>
      </c>
      <c r="AH484" s="76">
        <f t="shared" si="250"/>
        <v>0</v>
      </c>
      <c r="AI484" s="76">
        <f t="shared" si="250"/>
        <v>6.1172255357193873E-2</v>
      </c>
      <c r="AJ484" s="698">
        <f t="shared" si="245"/>
        <v>0</v>
      </c>
      <c r="AK484" s="76">
        <f t="shared" si="245"/>
        <v>0</v>
      </c>
      <c r="AL484" s="76">
        <f t="shared" si="245"/>
        <v>0.33611129317139488</v>
      </c>
      <c r="AM484" s="76">
        <f t="shared" si="245"/>
        <v>3.2770851084211003E-2</v>
      </c>
      <c r="AN484" s="76">
        <f t="shared" si="245"/>
        <v>1.6133342072226955</v>
      </c>
      <c r="AO484" s="76">
        <f t="shared" si="245"/>
        <v>0</v>
      </c>
      <c r="AP484" s="76">
        <f t="shared" si="245"/>
        <v>0</v>
      </c>
      <c r="AQ484" s="698">
        <f t="shared" si="245"/>
        <v>0</v>
      </c>
      <c r="AR484" s="76">
        <f t="shared" si="245"/>
        <v>0.20603622271406508</v>
      </c>
      <c r="AS484" s="76">
        <f t="shared" si="245"/>
        <v>0</v>
      </c>
      <c r="AT484" s="76">
        <f t="shared" si="245"/>
        <v>0.30250016385425543</v>
      </c>
      <c r="AU484" s="76">
        <f t="shared" si="245"/>
        <v>0</v>
      </c>
      <c r="AV484" s="76">
        <f t="shared" si="245"/>
        <v>8.4027823292848719E-2</v>
      </c>
      <c r="AW484" s="76">
        <f t="shared" si="245"/>
        <v>0</v>
      </c>
      <c r="AX484" s="76">
        <f t="shared" si="245"/>
        <v>0</v>
      </c>
      <c r="AY484" s="76">
        <f t="shared" si="245"/>
        <v>0</v>
      </c>
      <c r="AZ484" s="76">
        <f t="shared" si="246"/>
        <v>0</v>
      </c>
      <c r="BA484" s="76">
        <f t="shared" si="246"/>
        <v>0</v>
      </c>
      <c r="BB484" s="76">
        <f t="shared" si="246"/>
        <v>0.33695157140432336</v>
      </c>
    </row>
    <row r="485" spans="1:54">
      <c r="A485" s="102">
        <f t="shared" si="239"/>
        <v>43264</v>
      </c>
      <c r="B485" s="106">
        <f t="shared" si="219"/>
        <v>13.064931660171313</v>
      </c>
      <c r="C485" s="76">
        <f t="shared" si="247"/>
        <v>7.0919482859164329E-2</v>
      </c>
      <c r="D485" s="76">
        <f t="shared" si="253"/>
        <v>0.33611129317139488</v>
      </c>
      <c r="E485" s="76">
        <f t="shared" si="253"/>
        <v>0.33611129317139488</v>
      </c>
      <c r="F485" s="76">
        <f t="shared" si="253"/>
        <v>0.33611129317139488</v>
      </c>
      <c r="G485" s="76">
        <f t="shared" si="253"/>
        <v>0.33611129317139488</v>
      </c>
      <c r="H485" s="76">
        <f t="shared" si="253"/>
        <v>0</v>
      </c>
      <c r="I485" s="76">
        <f t="shared" si="253"/>
        <v>0</v>
      </c>
      <c r="J485" s="76">
        <f t="shared" si="253"/>
        <v>2.1006955823212179</v>
      </c>
      <c r="K485" s="76">
        <f t="shared" si="253"/>
        <v>1.4688063511589957E-2</v>
      </c>
      <c r="L485" s="76">
        <f t="shared" si="253"/>
        <v>0</v>
      </c>
      <c r="M485" s="76">
        <f t="shared" si="253"/>
        <v>1.4423039756924314</v>
      </c>
      <c r="N485" s="76">
        <f t="shared" si="253"/>
        <v>0.16805564658569744</v>
      </c>
      <c r="O485" s="76">
        <f t="shared" si="222"/>
        <v>1.2133617683487357</v>
      </c>
      <c r="P485" s="76">
        <f t="shared" si="222"/>
        <v>0.91926438682376521</v>
      </c>
      <c r="Q485" s="76">
        <f t="shared" si="253"/>
        <v>0</v>
      </c>
      <c r="R485" s="76">
        <f t="shared" si="253"/>
        <v>0.31930572851282513</v>
      </c>
      <c r="S485" s="76">
        <f t="shared" si="253"/>
        <v>0.84027823292848725</v>
      </c>
      <c r="T485" s="76">
        <f t="shared" si="253"/>
        <v>1.0923617028070336E-2</v>
      </c>
      <c r="U485" s="76">
        <f t="shared" si="253"/>
        <v>0</v>
      </c>
      <c r="V485" s="76">
        <f t="shared" si="253"/>
        <v>3.3611129317139493E-3</v>
      </c>
      <c r="W485" s="76">
        <f t="shared" si="249"/>
        <v>0.32098628497868215</v>
      </c>
      <c r="X485" s="76">
        <f t="shared" si="253"/>
        <v>0</v>
      </c>
      <c r="Y485" s="76">
        <f t="shared" si="253"/>
        <v>0.10503477911606091</v>
      </c>
      <c r="Z485" s="76">
        <f t="shared" si="253"/>
        <v>0</v>
      </c>
      <c r="AA485" s="76">
        <f t="shared" si="253"/>
        <v>4.2013911646424359E-2</v>
      </c>
      <c r="AB485" s="76">
        <f t="shared" si="253"/>
        <v>0</v>
      </c>
      <c r="AC485" s="76">
        <f t="shared" si="253"/>
        <v>0</v>
      </c>
      <c r="AD485" s="76">
        <f t="shared" si="253"/>
        <v>0</v>
      </c>
      <c r="AE485" s="76">
        <f t="shared" si="253"/>
        <v>8.4027823292848719E-2</v>
      </c>
      <c r="AF485" s="76">
        <f t="shared" si="253"/>
        <v>5.0416693975709234E-2</v>
      </c>
      <c r="AG485" s="76">
        <f t="shared" si="250"/>
        <v>1.0419450088313242</v>
      </c>
      <c r="AH485" s="76">
        <f t="shared" si="250"/>
        <v>0</v>
      </c>
      <c r="AI485" s="76">
        <f t="shared" si="250"/>
        <v>6.1172255357193873E-2</v>
      </c>
      <c r="AJ485" s="698">
        <f t="shared" si="245"/>
        <v>0</v>
      </c>
      <c r="AK485" s="76">
        <f t="shared" si="245"/>
        <v>0</v>
      </c>
      <c r="AL485" s="76">
        <f t="shared" si="245"/>
        <v>0.33611129317139488</v>
      </c>
      <c r="AM485" s="76">
        <f t="shared" si="245"/>
        <v>3.2770851084211003E-2</v>
      </c>
      <c r="AN485" s="76">
        <f t="shared" si="245"/>
        <v>1.6133342072226955</v>
      </c>
      <c r="AO485" s="76">
        <f t="shared" si="245"/>
        <v>0</v>
      </c>
      <c r="AP485" s="76">
        <f t="shared" si="245"/>
        <v>0</v>
      </c>
      <c r="AQ485" s="698">
        <f t="shared" si="245"/>
        <v>0</v>
      </c>
      <c r="AR485" s="76">
        <f t="shared" si="245"/>
        <v>0.20603622271406508</v>
      </c>
      <c r="AS485" s="76">
        <f t="shared" si="245"/>
        <v>0</v>
      </c>
      <c r="AT485" s="76">
        <f t="shared" si="245"/>
        <v>0.30250016385425543</v>
      </c>
      <c r="AU485" s="76">
        <f t="shared" si="245"/>
        <v>0</v>
      </c>
      <c r="AV485" s="76">
        <f t="shared" si="245"/>
        <v>8.4027823292848719E-2</v>
      </c>
      <c r="AW485" s="76">
        <f t="shared" si="245"/>
        <v>0</v>
      </c>
      <c r="AX485" s="76">
        <f t="shared" si="245"/>
        <v>0</v>
      </c>
      <c r="AY485" s="76">
        <f t="shared" si="245"/>
        <v>0</v>
      </c>
      <c r="AZ485" s="76">
        <f t="shared" si="246"/>
        <v>0</v>
      </c>
      <c r="BA485" s="76">
        <f t="shared" si="246"/>
        <v>0</v>
      </c>
      <c r="BB485" s="76">
        <f t="shared" si="246"/>
        <v>0.33695157140432336</v>
      </c>
    </row>
    <row r="486" spans="1:54">
      <c r="A486" s="102">
        <f t="shared" si="239"/>
        <v>43265</v>
      </c>
      <c r="B486" s="106">
        <f t="shared" si="219"/>
        <v>13.064931660171313</v>
      </c>
      <c r="C486" s="76">
        <f t="shared" si="247"/>
        <v>7.0919482859164329E-2</v>
      </c>
      <c r="D486" s="76">
        <f t="shared" si="253"/>
        <v>0.33611129317139488</v>
      </c>
      <c r="E486" s="76">
        <f t="shared" si="253"/>
        <v>0.33611129317139488</v>
      </c>
      <c r="F486" s="76">
        <f t="shared" si="253"/>
        <v>0.33611129317139488</v>
      </c>
      <c r="G486" s="76">
        <f t="shared" si="253"/>
        <v>0.33611129317139488</v>
      </c>
      <c r="H486" s="76">
        <f t="shared" si="253"/>
        <v>0</v>
      </c>
      <c r="I486" s="76">
        <f t="shared" si="253"/>
        <v>0</v>
      </c>
      <c r="J486" s="76">
        <f t="shared" si="253"/>
        <v>2.1006955823212179</v>
      </c>
      <c r="K486" s="76">
        <f t="shared" si="253"/>
        <v>1.4688063511589957E-2</v>
      </c>
      <c r="L486" s="76">
        <f t="shared" si="253"/>
        <v>0</v>
      </c>
      <c r="M486" s="76">
        <f t="shared" si="253"/>
        <v>1.4423039756924314</v>
      </c>
      <c r="N486" s="76">
        <f t="shared" si="253"/>
        <v>0.16805564658569744</v>
      </c>
      <c r="O486" s="76">
        <f t="shared" si="222"/>
        <v>1.2133617683487357</v>
      </c>
      <c r="P486" s="76">
        <f t="shared" si="222"/>
        <v>0.91926438682376521</v>
      </c>
      <c r="Q486" s="76">
        <f t="shared" si="253"/>
        <v>0</v>
      </c>
      <c r="R486" s="76">
        <f t="shared" si="253"/>
        <v>0.31930572851282513</v>
      </c>
      <c r="S486" s="76">
        <f t="shared" si="253"/>
        <v>0.84027823292848725</v>
      </c>
      <c r="T486" s="76">
        <f t="shared" si="253"/>
        <v>1.0923617028070336E-2</v>
      </c>
      <c r="U486" s="76">
        <f t="shared" si="253"/>
        <v>0</v>
      </c>
      <c r="V486" s="76">
        <f t="shared" si="253"/>
        <v>3.3611129317139493E-3</v>
      </c>
      <c r="W486" s="76">
        <f t="shared" si="249"/>
        <v>0.32098628497868215</v>
      </c>
      <c r="X486" s="76">
        <f t="shared" si="253"/>
        <v>0</v>
      </c>
      <c r="Y486" s="76">
        <f t="shared" si="253"/>
        <v>0.10503477911606091</v>
      </c>
      <c r="Z486" s="76">
        <f t="shared" si="253"/>
        <v>0</v>
      </c>
      <c r="AA486" s="76">
        <f t="shared" si="253"/>
        <v>4.2013911646424359E-2</v>
      </c>
      <c r="AB486" s="76">
        <f t="shared" si="253"/>
        <v>0</v>
      </c>
      <c r="AC486" s="76">
        <f t="shared" si="253"/>
        <v>0</v>
      </c>
      <c r="AD486" s="76">
        <f t="shared" si="253"/>
        <v>0</v>
      </c>
      <c r="AE486" s="76">
        <f t="shared" si="253"/>
        <v>8.4027823292848719E-2</v>
      </c>
      <c r="AF486" s="76">
        <f t="shared" si="253"/>
        <v>5.0416693975709234E-2</v>
      </c>
      <c r="AG486" s="76">
        <f t="shared" si="250"/>
        <v>1.0419450088313242</v>
      </c>
      <c r="AH486" s="76">
        <f t="shared" si="250"/>
        <v>0</v>
      </c>
      <c r="AI486" s="76">
        <f t="shared" si="250"/>
        <v>6.1172255357193873E-2</v>
      </c>
      <c r="AJ486" s="698">
        <f t="shared" si="245"/>
        <v>0</v>
      </c>
      <c r="AK486" s="76">
        <f t="shared" si="245"/>
        <v>0</v>
      </c>
      <c r="AL486" s="76">
        <f t="shared" si="245"/>
        <v>0.33611129317139488</v>
      </c>
      <c r="AM486" s="76">
        <f t="shared" si="245"/>
        <v>3.2770851084211003E-2</v>
      </c>
      <c r="AN486" s="76">
        <f t="shared" si="245"/>
        <v>1.6133342072226955</v>
      </c>
      <c r="AO486" s="76">
        <f t="shared" si="245"/>
        <v>0</v>
      </c>
      <c r="AP486" s="76">
        <f t="shared" si="245"/>
        <v>0</v>
      </c>
      <c r="AQ486" s="698">
        <f t="shared" si="245"/>
        <v>0</v>
      </c>
      <c r="AR486" s="76">
        <f t="shared" si="245"/>
        <v>0.20603622271406508</v>
      </c>
      <c r="AS486" s="76">
        <f t="shared" si="245"/>
        <v>0</v>
      </c>
      <c r="AT486" s="76">
        <f t="shared" si="245"/>
        <v>0.30250016385425543</v>
      </c>
      <c r="AU486" s="76">
        <f t="shared" si="245"/>
        <v>0</v>
      </c>
      <c r="AV486" s="76">
        <f t="shared" si="245"/>
        <v>8.4027823292848719E-2</v>
      </c>
      <c r="AW486" s="76">
        <f t="shared" si="245"/>
        <v>0</v>
      </c>
      <c r="AX486" s="76">
        <f t="shared" si="245"/>
        <v>0</v>
      </c>
      <c r="AY486" s="76">
        <f t="shared" si="245"/>
        <v>0</v>
      </c>
      <c r="AZ486" s="76">
        <f t="shared" si="246"/>
        <v>0</v>
      </c>
      <c r="BA486" s="76">
        <f t="shared" si="246"/>
        <v>0</v>
      </c>
      <c r="BB486" s="76">
        <f t="shared" si="246"/>
        <v>0.33695157140432336</v>
      </c>
    </row>
    <row r="487" spans="1:54">
      <c r="A487" s="102">
        <f t="shared" si="239"/>
        <v>43266</v>
      </c>
      <c r="B487" s="106">
        <f t="shared" si="219"/>
        <v>13.064931660171313</v>
      </c>
      <c r="C487" s="76">
        <f t="shared" si="247"/>
        <v>7.0919482859164329E-2</v>
      </c>
      <c r="D487" s="76">
        <f t="shared" si="253"/>
        <v>0.33611129317139488</v>
      </c>
      <c r="E487" s="76">
        <f t="shared" si="253"/>
        <v>0.33611129317139488</v>
      </c>
      <c r="F487" s="76">
        <f t="shared" si="253"/>
        <v>0.33611129317139488</v>
      </c>
      <c r="G487" s="76">
        <f t="shared" si="253"/>
        <v>0.33611129317139488</v>
      </c>
      <c r="H487" s="76">
        <f t="shared" si="253"/>
        <v>0</v>
      </c>
      <c r="I487" s="76">
        <f t="shared" si="253"/>
        <v>0</v>
      </c>
      <c r="J487" s="76">
        <f t="shared" si="253"/>
        <v>2.1006955823212179</v>
      </c>
      <c r="K487" s="76">
        <f t="shared" si="253"/>
        <v>1.4688063511589957E-2</v>
      </c>
      <c r="L487" s="76">
        <f t="shared" si="253"/>
        <v>0</v>
      </c>
      <c r="M487" s="76">
        <f t="shared" si="253"/>
        <v>1.4423039756924314</v>
      </c>
      <c r="N487" s="76">
        <f t="shared" si="253"/>
        <v>0.16805564658569744</v>
      </c>
      <c r="O487" s="76">
        <f t="shared" si="222"/>
        <v>1.2133617683487357</v>
      </c>
      <c r="P487" s="76">
        <f t="shared" si="222"/>
        <v>0.91926438682376521</v>
      </c>
      <c r="Q487" s="76">
        <f t="shared" si="253"/>
        <v>0</v>
      </c>
      <c r="R487" s="76">
        <f t="shared" si="253"/>
        <v>0.31930572851282513</v>
      </c>
      <c r="S487" s="76">
        <f t="shared" si="253"/>
        <v>0.84027823292848725</v>
      </c>
      <c r="T487" s="76">
        <f t="shared" si="253"/>
        <v>1.0923617028070336E-2</v>
      </c>
      <c r="U487" s="76">
        <f t="shared" si="253"/>
        <v>0</v>
      </c>
      <c r="V487" s="76">
        <f t="shared" si="253"/>
        <v>3.3611129317139493E-3</v>
      </c>
      <c r="W487" s="76">
        <f t="shared" si="249"/>
        <v>0.32098628497868215</v>
      </c>
      <c r="X487" s="76">
        <f t="shared" si="253"/>
        <v>0</v>
      </c>
      <c r="Y487" s="76">
        <f t="shared" si="253"/>
        <v>0.10503477911606091</v>
      </c>
      <c r="Z487" s="76">
        <f t="shared" si="253"/>
        <v>0</v>
      </c>
      <c r="AA487" s="76">
        <f t="shared" si="253"/>
        <v>4.2013911646424359E-2</v>
      </c>
      <c r="AB487" s="76">
        <f t="shared" si="253"/>
        <v>0</v>
      </c>
      <c r="AC487" s="76">
        <f t="shared" si="253"/>
        <v>0</v>
      </c>
      <c r="AD487" s="76">
        <f t="shared" si="253"/>
        <v>0</v>
      </c>
      <c r="AE487" s="76">
        <f t="shared" si="253"/>
        <v>8.4027823292848719E-2</v>
      </c>
      <c r="AF487" s="76">
        <f t="shared" si="253"/>
        <v>5.0416693975709234E-2</v>
      </c>
      <c r="AG487" s="76">
        <f t="shared" si="250"/>
        <v>1.0419450088313242</v>
      </c>
      <c r="AH487" s="76">
        <f t="shared" si="250"/>
        <v>0</v>
      </c>
      <c r="AI487" s="76">
        <f t="shared" si="250"/>
        <v>6.1172255357193873E-2</v>
      </c>
      <c r="AJ487" s="698">
        <f t="shared" si="245"/>
        <v>0</v>
      </c>
      <c r="AK487" s="76">
        <f t="shared" si="245"/>
        <v>0</v>
      </c>
      <c r="AL487" s="76">
        <f t="shared" si="245"/>
        <v>0.33611129317139488</v>
      </c>
      <c r="AM487" s="76">
        <f t="shared" si="245"/>
        <v>3.2770851084211003E-2</v>
      </c>
      <c r="AN487" s="76">
        <f t="shared" si="245"/>
        <v>1.6133342072226955</v>
      </c>
      <c r="AO487" s="76">
        <f t="shared" si="245"/>
        <v>0</v>
      </c>
      <c r="AP487" s="76">
        <f t="shared" si="245"/>
        <v>0</v>
      </c>
      <c r="AQ487" s="698">
        <f t="shared" si="245"/>
        <v>0</v>
      </c>
      <c r="AR487" s="76">
        <f t="shared" si="245"/>
        <v>0.20603622271406508</v>
      </c>
      <c r="AS487" s="76">
        <f t="shared" si="245"/>
        <v>0</v>
      </c>
      <c r="AT487" s="76">
        <f t="shared" si="245"/>
        <v>0.30250016385425543</v>
      </c>
      <c r="AU487" s="76">
        <f t="shared" si="245"/>
        <v>0</v>
      </c>
      <c r="AV487" s="76">
        <f t="shared" si="245"/>
        <v>8.4027823292848719E-2</v>
      </c>
      <c r="AW487" s="76">
        <f t="shared" si="245"/>
        <v>0</v>
      </c>
      <c r="AX487" s="76">
        <f t="shared" si="245"/>
        <v>0</v>
      </c>
      <c r="AY487" s="76">
        <f t="shared" si="245"/>
        <v>0</v>
      </c>
      <c r="AZ487" s="76">
        <f t="shared" si="246"/>
        <v>0</v>
      </c>
      <c r="BA487" s="76">
        <f t="shared" si="246"/>
        <v>0</v>
      </c>
      <c r="BB487" s="76">
        <f t="shared" si="246"/>
        <v>0.33695157140432336</v>
      </c>
    </row>
    <row r="488" spans="1:54">
      <c r="A488" s="102">
        <f t="shared" si="239"/>
        <v>43267</v>
      </c>
      <c r="B488" s="106">
        <f t="shared" si="219"/>
        <v>13.064931660171313</v>
      </c>
      <c r="C488" s="76">
        <f t="shared" si="247"/>
        <v>7.0919482859164329E-2</v>
      </c>
      <c r="D488" s="76">
        <f t="shared" si="253"/>
        <v>0.33611129317139488</v>
      </c>
      <c r="E488" s="76">
        <f t="shared" si="253"/>
        <v>0.33611129317139488</v>
      </c>
      <c r="F488" s="76">
        <f t="shared" si="253"/>
        <v>0.33611129317139488</v>
      </c>
      <c r="G488" s="76">
        <f t="shared" si="253"/>
        <v>0.33611129317139488</v>
      </c>
      <c r="H488" s="76">
        <f t="shared" si="253"/>
        <v>0</v>
      </c>
      <c r="I488" s="76">
        <f t="shared" si="253"/>
        <v>0</v>
      </c>
      <c r="J488" s="76">
        <f t="shared" si="253"/>
        <v>2.1006955823212179</v>
      </c>
      <c r="K488" s="76">
        <f t="shared" si="253"/>
        <v>1.4688063511589957E-2</v>
      </c>
      <c r="L488" s="76">
        <f t="shared" si="253"/>
        <v>0</v>
      </c>
      <c r="M488" s="76">
        <f t="shared" si="253"/>
        <v>1.4423039756924314</v>
      </c>
      <c r="N488" s="76">
        <f t="shared" si="253"/>
        <v>0.16805564658569744</v>
      </c>
      <c r="O488" s="76">
        <f t="shared" si="222"/>
        <v>1.2133617683487357</v>
      </c>
      <c r="P488" s="76">
        <f t="shared" si="222"/>
        <v>0.91926438682376521</v>
      </c>
      <c r="Q488" s="76">
        <f t="shared" si="253"/>
        <v>0</v>
      </c>
      <c r="R488" s="76">
        <f t="shared" si="253"/>
        <v>0.31930572851282513</v>
      </c>
      <c r="S488" s="76">
        <f t="shared" si="253"/>
        <v>0.84027823292848725</v>
      </c>
      <c r="T488" s="76">
        <f t="shared" si="253"/>
        <v>1.0923617028070336E-2</v>
      </c>
      <c r="U488" s="76">
        <f t="shared" si="253"/>
        <v>0</v>
      </c>
      <c r="V488" s="76">
        <f t="shared" si="253"/>
        <v>3.3611129317139493E-3</v>
      </c>
      <c r="W488" s="76">
        <f t="shared" si="249"/>
        <v>0.32098628497868215</v>
      </c>
      <c r="X488" s="76">
        <f t="shared" si="253"/>
        <v>0</v>
      </c>
      <c r="Y488" s="76">
        <f t="shared" si="253"/>
        <v>0.10503477911606091</v>
      </c>
      <c r="Z488" s="76">
        <f t="shared" si="253"/>
        <v>0</v>
      </c>
      <c r="AA488" s="76">
        <f t="shared" si="253"/>
        <v>4.2013911646424359E-2</v>
      </c>
      <c r="AB488" s="76">
        <f t="shared" si="253"/>
        <v>0</v>
      </c>
      <c r="AC488" s="76">
        <f t="shared" si="253"/>
        <v>0</v>
      </c>
      <c r="AD488" s="76">
        <f t="shared" si="253"/>
        <v>0</v>
      </c>
      <c r="AE488" s="76">
        <f t="shared" si="253"/>
        <v>8.4027823292848719E-2</v>
      </c>
      <c r="AF488" s="76">
        <f t="shared" si="253"/>
        <v>5.0416693975709234E-2</v>
      </c>
      <c r="AG488" s="76">
        <f t="shared" si="250"/>
        <v>1.0419450088313242</v>
      </c>
      <c r="AH488" s="76">
        <f t="shared" si="250"/>
        <v>0</v>
      </c>
      <c r="AI488" s="76">
        <f t="shared" si="250"/>
        <v>6.1172255357193873E-2</v>
      </c>
      <c r="AJ488" s="698">
        <f t="shared" si="245"/>
        <v>0</v>
      </c>
      <c r="AK488" s="76">
        <f t="shared" si="245"/>
        <v>0</v>
      </c>
      <c r="AL488" s="76">
        <f t="shared" si="245"/>
        <v>0.33611129317139488</v>
      </c>
      <c r="AM488" s="76">
        <f t="shared" si="245"/>
        <v>3.2770851084211003E-2</v>
      </c>
      <c r="AN488" s="76">
        <f t="shared" si="245"/>
        <v>1.6133342072226955</v>
      </c>
      <c r="AO488" s="76">
        <f t="shared" si="245"/>
        <v>0</v>
      </c>
      <c r="AP488" s="76">
        <f t="shared" si="245"/>
        <v>0</v>
      </c>
      <c r="AQ488" s="698">
        <f t="shared" si="245"/>
        <v>0</v>
      </c>
      <c r="AR488" s="76">
        <f t="shared" si="245"/>
        <v>0.20603622271406508</v>
      </c>
      <c r="AS488" s="76">
        <f t="shared" si="245"/>
        <v>0</v>
      </c>
      <c r="AT488" s="76">
        <f t="shared" si="245"/>
        <v>0.30250016385425543</v>
      </c>
      <c r="AU488" s="76">
        <f t="shared" si="245"/>
        <v>0</v>
      </c>
      <c r="AV488" s="76">
        <f t="shared" si="245"/>
        <v>8.4027823292848719E-2</v>
      </c>
      <c r="AW488" s="76">
        <f t="shared" si="245"/>
        <v>0</v>
      </c>
      <c r="AX488" s="76">
        <f t="shared" si="245"/>
        <v>0</v>
      </c>
      <c r="AY488" s="76">
        <f t="shared" ref="AW488:BB502" si="254">AY$38/1.98347/30</f>
        <v>0</v>
      </c>
      <c r="AZ488" s="76">
        <f t="shared" si="246"/>
        <v>0</v>
      </c>
      <c r="BA488" s="76">
        <f t="shared" si="246"/>
        <v>0</v>
      </c>
      <c r="BB488" s="76">
        <f t="shared" si="246"/>
        <v>0.33695157140432336</v>
      </c>
    </row>
    <row r="489" spans="1:54">
      <c r="A489" s="102">
        <f t="shared" si="239"/>
        <v>43268</v>
      </c>
      <c r="B489" s="106">
        <f t="shared" si="219"/>
        <v>13.064931660171313</v>
      </c>
      <c r="C489" s="76">
        <f t="shared" si="247"/>
        <v>7.0919482859164329E-2</v>
      </c>
      <c r="D489" s="76">
        <f t="shared" si="253"/>
        <v>0.33611129317139488</v>
      </c>
      <c r="E489" s="76">
        <f t="shared" si="253"/>
        <v>0.33611129317139488</v>
      </c>
      <c r="F489" s="76">
        <f t="shared" si="253"/>
        <v>0.33611129317139488</v>
      </c>
      <c r="G489" s="76">
        <f t="shared" si="253"/>
        <v>0.33611129317139488</v>
      </c>
      <c r="H489" s="76">
        <f t="shared" si="253"/>
        <v>0</v>
      </c>
      <c r="I489" s="76">
        <f t="shared" si="253"/>
        <v>0</v>
      </c>
      <c r="J489" s="76">
        <f t="shared" si="253"/>
        <v>2.1006955823212179</v>
      </c>
      <c r="K489" s="76">
        <f t="shared" si="253"/>
        <v>1.4688063511589957E-2</v>
      </c>
      <c r="L489" s="76">
        <f t="shared" si="253"/>
        <v>0</v>
      </c>
      <c r="M489" s="76">
        <f t="shared" si="253"/>
        <v>1.4423039756924314</v>
      </c>
      <c r="N489" s="76">
        <f t="shared" si="253"/>
        <v>0.16805564658569744</v>
      </c>
      <c r="O489" s="76">
        <f t="shared" si="222"/>
        <v>1.2133617683487357</v>
      </c>
      <c r="P489" s="76">
        <f t="shared" si="222"/>
        <v>0.91926438682376521</v>
      </c>
      <c r="Q489" s="76">
        <f t="shared" si="253"/>
        <v>0</v>
      </c>
      <c r="R489" s="76">
        <f t="shared" si="253"/>
        <v>0.31930572851282513</v>
      </c>
      <c r="S489" s="76">
        <f t="shared" si="253"/>
        <v>0.84027823292848725</v>
      </c>
      <c r="T489" s="76">
        <f t="shared" si="253"/>
        <v>1.0923617028070336E-2</v>
      </c>
      <c r="U489" s="76">
        <f t="shared" si="253"/>
        <v>0</v>
      </c>
      <c r="V489" s="76">
        <f t="shared" si="253"/>
        <v>3.3611129317139493E-3</v>
      </c>
      <c r="W489" s="76">
        <f t="shared" si="249"/>
        <v>0.32098628497868215</v>
      </c>
      <c r="X489" s="76">
        <f t="shared" si="253"/>
        <v>0</v>
      </c>
      <c r="Y489" s="76">
        <f t="shared" si="253"/>
        <v>0.10503477911606091</v>
      </c>
      <c r="Z489" s="76">
        <f t="shared" si="253"/>
        <v>0</v>
      </c>
      <c r="AA489" s="76">
        <f t="shared" si="253"/>
        <v>4.2013911646424359E-2</v>
      </c>
      <c r="AB489" s="76">
        <f t="shared" si="253"/>
        <v>0</v>
      </c>
      <c r="AC489" s="76">
        <f t="shared" si="253"/>
        <v>0</v>
      </c>
      <c r="AD489" s="76">
        <f t="shared" si="253"/>
        <v>0</v>
      </c>
      <c r="AE489" s="76">
        <f t="shared" si="253"/>
        <v>8.4027823292848719E-2</v>
      </c>
      <c r="AF489" s="76">
        <f t="shared" si="253"/>
        <v>5.0416693975709234E-2</v>
      </c>
      <c r="AG489" s="76">
        <f t="shared" si="250"/>
        <v>1.0419450088313242</v>
      </c>
      <c r="AH489" s="76">
        <f t="shared" si="250"/>
        <v>0</v>
      </c>
      <c r="AI489" s="76">
        <f t="shared" si="250"/>
        <v>6.1172255357193873E-2</v>
      </c>
      <c r="AJ489" s="698">
        <f t="shared" si="250"/>
        <v>0</v>
      </c>
      <c r="AK489" s="76">
        <f t="shared" si="250"/>
        <v>0</v>
      </c>
      <c r="AL489" s="76">
        <f t="shared" si="250"/>
        <v>0.33611129317139488</v>
      </c>
      <c r="AM489" s="76">
        <f t="shared" si="250"/>
        <v>3.2770851084211003E-2</v>
      </c>
      <c r="AN489" s="76">
        <f t="shared" si="250"/>
        <v>1.6133342072226955</v>
      </c>
      <c r="AO489" s="76">
        <f t="shared" si="250"/>
        <v>0</v>
      </c>
      <c r="AP489" s="76">
        <f t="shared" si="250"/>
        <v>0</v>
      </c>
      <c r="AQ489" s="698">
        <f t="shared" si="250"/>
        <v>0</v>
      </c>
      <c r="AR489" s="76">
        <f t="shared" si="250"/>
        <v>0.20603622271406508</v>
      </c>
      <c r="AS489" s="76">
        <f t="shared" si="250"/>
        <v>0</v>
      </c>
      <c r="AT489" s="76">
        <f t="shared" si="250"/>
        <v>0.30250016385425543</v>
      </c>
      <c r="AU489" s="76">
        <f t="shared" si="250"/>
        <v>0</v>
      </c>
      <c r="AV489" s="76">
        <f t="shared" si="250"/>
        <v>8.4027823292848719E-2</v>
      </c>
      <c r="AW489" s="76">
        <f t="shared" si="254"/>
        <v>0</v>
      </c>
      <c r="AX489" s="76">
        <f t="shared" si="254"/>
        <v>0</v>
      </c>
      <c r="AY489" s="76">
        <f t="shared" si="254"/>
        <v>0</v>
      </c>
      <c r="AZ489" s="76">
        <f t="shared" si="254"/>
        <v>0</v>
      </c>
      <c r="BA489" s="76">
        <f t="shared" si="254"/>
        <v>0</v>
      </c>
      <c r="BB489" s="76">
        <f t="shared" si="254"/>
        <v>0.33695157140432336</v>
      </c>
    </row>
    <row r="490" spans="1:54">
      <c r="A490" s="102">
        <f t="shared" si="239"/>
        <v>43269</v>
      </c>
      <c r="B490" s="106">
        <f>SUM(C490:BB490)</f>
        <v>13.064931660171313</v>
      </c>
      <c r="C490" s="76">
        <f t="shared" si="247"/>
        <v>7.0919482859164329E-2</v>
      </c>
      <c r="D490" s="76">
        <f t="shared" si="253"/>
        <v>0.33611129317139488</v>
      </c>
      <c r="E490" s="76">
        <f t="shared" si="253"/>
        <v>0.33611129317139488</v>
      </c>
      <c r="F490" s="76">
        <f t="shared" si="253"/>
        <v>0.33611129317139488</v>
      </c>
      <c r="G490" s="76">
        <f t="shared" si="253"/>
        <v>0.33611129317139488</v>
      </c>
      <c r="H490" s="76">
        <f t="shared" si="253"/>
        <v>0</v>
      </c>
      <c r="I490" s="76">
        <f t="shared" si="253"/>
        <v>0</v>
      </c>
      <c r="J490" s="76">
        <f t="shared" si="253"/>
        <v>2.1006955823212179</v>
      </c>
      <c r="K490" s="76">
        <f t="shared" si="253"/>
        <v>1.4688063511589957E-2</v>
      </c>
      <c r="L490" s="76">
        <f t="shared" si="253"/>
        <v>0</v>
      </c>
      <c r="M490" s="76">
        <f t="shared" si="253"/>
        <v>1.4423039756924314</v>
      </c>
      <c r="N490" s="76">
        <f t="shared" si="253"/>
        <v>0.16805564658569744</v>
      </c>
      <c r="O490" s="76">
        <f t="shared" si="222"/>
        <v>1.2133617683487357</v>
      </c>
      <c r="P490" s="76">
        <f t="shared" si="222"/>
        <v>0.91926438682376521</v>
      </c>
      <c r="Q490" s="76">
        <f t="shared" si="253"/>
        <v>0</v>
      </c>
      <c r="R490" s="76">
        <f t="shared" si="253"/>
        <v>0.31930572851282513</v>
      </c>
      <c r="S490" s="76">
        <f t="shared" si="253"/>
        <v>0.84027823292848725</v>
      </c>
      <c r="T490" s="76">
        <f t="shared" si="253"/>
        <v>1.0923617028070336E-2</v>
      </c>
      <c r="U490" s="76">
        <f t="shared" si="253"/>
        <v>0</v>
      </c>
      <c r="V490" s="76">
        <f t="shared" si="253"/>
        <v>3.3611129317139493E-3</v>
      </c>
      <c r="W490" s="76">
        <f t="shared" si="249"/>
        <v>0.32098628497868215</v>
      </c>
      <c r="X490" s="76">
        <f t="shared" si="253"/>
        <v>0</v>
      </c>
      <c r="Y490" s="76">
        <f t="shared" si="253"/>
        <v>0.10503477911606091</v>
      </c>
      <c r="Z490" s="76">
        <f t="shared" si="253"/>
        <v>0</v>
      </c>
      <c r="AA490" s="76">
        <f t="shared" si="253"/>
        <v>4.2013911646424359E-2</v>
      </c>
      <c r="AB490" s="76">
        <f t="shared" si="253"/>
        <v>0</v>
      </c>
      <c r="AC490" s="76">
        <f t="shared" si="253"/>
        <v>0</v>
      </c>
      <c r="AD490" s="76">
        <f t="shared" si="253"/>
        <v>0</v>
      </c>
      <c r="AE490" s="76">
        <f t="shared" si="253"/>
        <v>8.4027823292848719E-2</v>
      </c>
      <c r="AF490" s="76">
        <f t="shared" si="253"/>
        <v>5.0416693975709234E-2</v>
      </c>
      <c r="AG490" s="76">
        <f t="shared" ref="AG490:AV502" si="255">AG$38/1.98347/30</f>
        <v>1.0419450088313242</v>
      </c>
      <c r="AH490" s="76">
        <f t="shared" si="255"/>
        <v>0</v>
      </c>
      <c r="AI490" s="76">
        <f t="shared" si="255"/>
        <v>6.1172255357193873E-2</v>
      </c>
      <c r="AJ490" s="698">
        <f t="shared" si="255"/>
        <v>0</v>
      </c>
      <c r="AK490" s="76">
        <f t="shared" si="255"/>
        <v>0</v>
      </c>
      <c r="AL490" s="76">
        <f t="shared" si="255"/>
        <v>0.33611129317139488</v>
      </c>
      <c r="AM490" s="76">
        <f t="shared" si="255"/>
        <v>3.2770851084211003E-2</v>
      </c>
      <c r="AN490" s="76">
        <f t="shared" si="255"/>
        <v>1.6133342072226955</v>
      </c>
      <c r="AO490" s="76">
        <f t="shared" si="255"/>
        <v>0</v>
      </c>
      <c r="AP490" s="76">
        <f t="shared" si="255"/>
        <v>0</v>
      </c>
      <c r="AQ490" s="698">
        <f t="shared" si="255"/>
        <v>0</v>
      </c>
      <c r="AR490" s="76">
        <f t="shared" si="255"/>
        <v>0.20603622271406508</v>
      </c>
      <c r="AS490" s="76">
        <f t="shared" si="255"/>
        <v>0</v>
      </c>
      <c r="AT490" s="76">
        <f t="shared" si="255"/>
        <v>0.30250016385425543</v>
      </c>
      <c r="AU490" s="76">
        <f t="shared" si="255"/>
        <v>0</v>
      </c>
      <c r="AV490" s="76">
        <f t="shared" si="255"/>
        <v>8.4027823292848719E-2</v>
      </c>
      <c r="AW490" s="76">
        <f t="shared" si="254"/>
        <v>0</v>
      </c>
      <c r="AX490" s="76">
        <f t="shared" si="254"/>
        <v>0</v>
      </c>
      <c r="AY490" s="76">
        <f t="shared" si="254"/>
        <v>0</v>
      </c>
      <c r="AZ490" s="76">
        <f t="shared" si="254"/>
        <v>0</v>
      </c>
      <c r="BA490" s="76">
        <f t="shared" si="254"/>
        <v>0</v>
      </c>
      <c r="BB490" s="76">
        <f t="shared" si="254"/>
        <v>0.33695157140432336</v>
      </c>
    </row>
    <row r="491" spans="1:54">
      <c r="A491" s="102">
        <f t="shared" si="239"/>
        <v>43270</v>
      </c>
      <c r="B491" s="106">
        <f t="shared" si="219"/>
        <v>13.064931660171313</v>
      </c>
      <c r="C491" s="76">
        <f t="shared" si="247"/>
        <v>7.0919482859164329E-2</v>
      </c>
      <c r="D491" s="76">
        <f t="shared" si="253"/>
        <v>0.33611129317139488</v>
      </c>
      <c r="E491" s="76">
        <f t="shared" si="253"/>
        <v>0.33611129317139488</v>
      </c>
      <c r="F491" s="76">
        <f t="shared" si="253"/>
        <v>0.33611129317139488</v>
      </c>
      <c r="G491" s="76">
        <f t="shared" si="253"/>
        <v>0.33611129317139488</v>
      </c>
      <c r="H491" s="76">
        <f t="shared" si="253"/>
        <v>0</v>
      </c>
      <c r="I491" s="76">
        <f t="shared" si="253"/>
        <v>0</v>
      </c>
      <c r="J491" s="76">
        <f t="shared" si="253"/>
        <v>2.1006955823212179</v>
      </c>
      <c r="K491" s="76">
        <f t="shared" si="253"/>
        <v>1.4688063511589957E-2</v>
      </c>
      <c r="L491" s="76">
        <f t="shared" si="253"/>
        <v>0</v>
      </c>
      <c r="M491" s="76">
        <f t="shared" si="253"/>
        <v>1.4423039756924314</v>
      </c>
      <c r="N491" s="76">
        <f t="shared" si="253"/>
        <v>0.16805564658569744</v>
      </c>
      <c r="O491" s="76">
        <f t="shared" si="222"/>
        <v>1.2133617683487357</v>
      </c>
      <c r="P491" s="76">
        <f t="shared" si="222"/>
        <v>0.91926438682376521</v>
      </c>
      <c r="Q491" s="76">
        <f t="shared" si="253"/>
        <v>0</v>
      </c>
      <c r="R491" s="76">
        <f t="shared" si="253"/>
        <v>0.31930572851282513</v>
      </c>
      <c r="S491" s="76">
        <f t="shared" si="253"/>
        <v>0.84027823292848725</v>
      </c>
      <c r="T491" s="76">
        <f t="shared" si="253"/>
        <v>1.0923617028070336E-2</v>
      </c>
      <c r="U491" s="76">
        <f t="shared" si="253"/>
        <v>0</v>
      </c>
      <c r="V491" s="76">
        <f t="shared" si="253"/>
        <v>3.3611129317139493E-3</v>
      </c>
      <c r="W491" s="76">
        <f t="shared" si="249"/>
        <v>0.32098628497868215</v>
      </c>
      <c r="X491" s="76">
        <f t="shared" si="253"/>
        <v>0</v>
      </c>
      <c r="Y491" s="76">
        <f t="shared" si="253"/>
        <v>0.10503477911606091</v>
      </c>
      <c r="Z491" s="76">
        <f t="shared" si="253"/>
        <v>0</v>
      </c>
      <c r="AA491" s="76">
        <f t="shared" si="253"/>
        <v>4.2013911646424359E-2</v>
      </c>
      <c r="AB491" s="76">
        <f t="shared" si="253"/>
        <v>0</v>
      </c>
      <c r="AC491" s="76">
        <f t="shared" si="253"/>
        <v>0</v>
      </c>
      <c r="AD491" s="76">
        <f t="shared" si="253"/>
        <v>0</v>
      </c>
      <c r="AE491" s="76">
        <f t="shared" si="253"/>
        <v>8.4027823292848719E-2</v>
      </c>
      <c r="AF491" s="76">
        <f t="shared" si="253"/>
        <v>5.0416693975709234E-2</v>
      </c>
      <c r="AG491" s="76">
        <f t="shared" si="255"/>
        <v>1.0419450088313242</v>
      </c>
      <c r="AH491" s="76">
        <f t="shared" si="255"/>
        <v>0</v>
      </c>
      <c r="AI491" s="76">
        <f t="shared" si="255"/>
        <v>6.1172255357193873E-2</v>
      </c>
      <c r="AJ491" s="698">
        <f t="shared" si="255"/>
        <v>0</v>
      </c>
      <c r="AK491" s="76">
        <f t="shared" si="255"/>
        <v>0</v>
      </c>
      <c r="AL491" s="76">
        <f t="shared" si="255"/>
        <v>0.33611129317139488</v>
      </c>
      <c r="AM491" s="76">
        <f t="shared" si="255"/>
        <v>3.2770851084211003E-2</v>
      </c>
      <c r="AN491" s="76">
        <f t="shared" si="255"/>
        <v>1.6133342072226955</v>
      </c>
      <c r="AO491" s="76">
        <f t="shared" si="255"/>
        <v>0</v>
      </c>
      <c r="AP491" s="76">
        <f t="shared" si="255"/>
        <v>0</v>
      </c>
      <c r="AQ491" s="698">
        <f t="shared" si="255"/>
        <v>0</v>
      </c>
      <c r="AR491" s="76">
        <f t="shared" si="255"/>
        <v>0.20603622271406508</v>
      </c>
      <c r="AS491" s="76">
        <f t="shared" si="255"/>
        <v>0</v>
      </c>
      <c r="AT491" s="76">
        <f t="shared" si="255"/>
        <v>0.30250016385425543</v>
      </c>
      <c r="AU491" s="76">
        <f t="shared" si="255"/>
        <v>0</v>
      </c>
      <c r="AV491" s="76">
        <f t="shared" si="255"/>
        <v>8.4027823292848719E-2</v>
      </c>
      <c r="AW491" s="76">
        <f t="shared" si="254"/>
        <v>0</v>
      </c>
      <c r="AX491" s="76">
        <f t="shared" si="254"/>
        <v>0</v>
      </c>
      <c r="AY491" s="76">
        <f t="shared" si="254"/>
        <v>0</v>
      </c>
      <c r="AZ491" s="76">
        <f t="shared" si="254"/>
        <v>0</v>
      </c>
      <c r="BA491" s="76">
        <f t="shared" si="254"/>
        <v>0</v>
      </c>
      <c r="BB491" s="76">
        <f t="shared" si="254"/>
        <v>0.33695157140432336</v>
      </c>
    </row>
    <row r="492" spans="1:54">
      <c r="A492" s="102">
        <f t="shared" si="239"/>
        <v>43271</v>
      </c>
      <c r="B492" s="106">
        <f t="shared" si="219"/>
        <v>13.064931660171313</v>
      </c>
      <c r="C492" s="76">
        <f t="shared" si="247"/>
        <v>7.0919482859164329E-2</v>
      </c>
      <c r="D492" s="76">
        <f t="shared" si="253"/>
        <v>0.33611129317139488</v>
      </c>
      <c r="E492" s="76">
        <f t="shared" si="253"/>
        <v>0.33611129317139488</v>
      </c>
      <c r="F492" s="76">
        <f t="shared" si="253"/>
        <v>0.33611129317139488</v>
      </c>
      <c r="G492" s="76">
        <f t="shared" si="253"/>
        <v>0.33611129317139488</v>
      </c>
      <c r="H492" s="76">
        <f t="shared" si="253"/>
        <v>0</v>
      </c>
      <c r="I492" s="76">
        <f t="shared" si="253"/>
        <v>0</v>
      </c>
      <c r="J492" s="76">
        <f t="shared" si="253"/>
        <v>2.1006955823212179</v>
      </c>
      <c r="K492" s="76">
        <f t="shared" si="253"/>
        <v>1.4688063511589957E-2</v>
      </c>
      <c r="L492" s="76">
        <f t="shared" si="253"/>
        <v>0</v>
      </c>
      <c r="M492" s="76">
        <f t="shared" si="253"/>
        <v>1.4423039756924314</v>
      </c>
      <c r="N492" s="76">
        <f t="shared" si="253"/>
        <v>0.16805564658569744</v>
      </c>
      <c r="O492" s="76">
        <f t="shared" si="222"/>
        <v>1.2133617683487357</v>
      </c>
      <c r="P492" s="76">
        <f t="shared" si="222"/>
        <v>0.91926438682376521</v>
      </c>
      <c r="Q492" s="76">
        <f t="shared" si="253"/>
        <v>0</v>
      </c>
      <c r="R492" s="76">
        <f t="shared" si="253"/>
        <v>0.31930572851282513</v>
      </c>
      <c r="S492" s="76">
        <f t="shared" si="253"/>
        <v>0.84027823292848725</v>
      </c>
      <c r="T492" s="76">
        <f t="shared" si="253"/>
        <v>1.0923617028070336E-2</v>
      </c>
      <c r="U492" s="76">
        <f t="shared" si="253"/>
        <v>0</v>
      </c>
      <c r="V492" s="76">
        <f t="shared" si="253"/>
        <v>3.3611129317139493E-3</v>
      </c>
      <c r="W492" s="76">
        <f t="shared" si="249"/>
        <v>0.32098628497868215</v>
      </c>
      <c r="X492" s="76">
        <f t="shared" si="253"/>
        <v>0</v>
      </c>
      <c r="Y492" s="76">
        <f t="shared" si="253"/>
        <v>0.10503477911606091</v>
      </c>
      <c r="Z492" s="76">
        <f t="shared" si="253"/>
        <v>0</v>
      </c>
      <c r="AA492" s="76">
        <f t="shared" si="253"/>
        <v>4.2013911646424359E-2</v>
      </c>
      <c r="AB492" s="76">
        <f t="shared" si="253"/>
        <v>0</v>
      </c>
      <c r="AC492" s="76">
        <f t="shared" si="253"/>
        <v>0</v>
      </c>
      <c r="AD492" s="76">
        <f t="shared" si="253"/>
        <v>0</v>
      </c>
      <c r="AE492" s="76">
        <f t="shared" si="253"/>
        <v>8.4027823292848719E-2</v>
      </c>
      <c r="AF492" s="76">
        <f t="shared" si="253"/>
        <v>5.0416693975709234E-2</v>
      </c>
      <c r="AG492" s="76">
        <f t="shared" si="255"/>
        <v>1.0419450088313242</v>
      </c>
      <c r="AH492" s="76">
        <f t="shared" si="255"/>
        <v>0</v>
      </c>
      <c r="AI492" s="76">
        <f t="shared" si="255"/>
        <v>6.1172255357193873E-2</v>
      </c>
      <c r="AJ492" s="698">
        <f t="shared" si="255"/>
        <v>0</v>
      </c>
      <c r="AK492" s="76">
        <f t="shared" si="255"/>
        <v>0</v>
      </c>
      <c r="AL492" s="76">
        <f t="shared" si="255"/>
        <v>0.33611129317139488</v>
      </c>
      <c r="AM492" s="76">
        <f t="shared" si="255"/>
        <v>3.2770851084211003E-2</v>
      </c>
      <c r="AN492" s="76">
        <f t="shared" si="255"/>
        <v>1.6133342072226955</v>
      </c>
      <c r="AO492" s="76">
        <f t="shared" si="255"/>
        <v>0</v>
      </c>
      <c r="AP492" s="76">
        <f t="shared" si="255"/>
        <v>0</v>
      </c>
      <c r="AQ492" s="698">
        <f t="shared" si="255"/>
        <v>0</v>
      </c>
      <c r="AR492" s="76">
        <f t="shared" si="255"/>
        <v>0.20603622271406508</v>
      </c>
      <c r="AS492" s="76">
        <f t="shared" si="255"/>
        <v>0</v>
      </c>
      <c r="AT492" s="76">
        <f t="shared" si="255"/>
        <v>0.30250016385425543</v>
      </c>
      <c r="AU492" s="76">
        <f t="shared" si="255"/>
        <v>0</v>
      </c>
      <c r="AV492" s="76">
        <f t="shared" si="255"/>
        <v>8.4027823292848719E-2</v>
      </c>
      <c r="AW492" s="76">
        <f t="shared" si="254"/>
        <v>0</v>
      </c>
      <c r="AX492" s="76">
        <f t="shared" si="254"/>
        <v>0</v>
      </c>
      <c r="AY492" s="76">
        <f t="shared" si="254"/>
        <v>0</v>
      </c>
      <c r="AZ492" s="76">
        <f t="shared" si="254"/>
        <v>0</v>
      </c>
      <c r="BA492" s="76">
        <f t="shared" si="254"/>
        <v>0</v>
      </c>
      <c r="BB492" s="76">
        <f t="shared" si="254"/>
        <v>0.33695157140432336</v>
      </c>
    </row>
    <row r="493" spans="1:54">
      <c r="A493" s="102">
        <f t="shared" si="239"/>
        <v>43272</v>
      </c>
      <c r="B493" s="106">
        <f t="shared" si="219"/>
        <v>13.064931660171313</v>
      </c>
      <c r="C493" s="76">
        <f t="shared" si="247"/>
        <v>7.0919482859164329E-2</v>
      </c>
      <c r="D493" s="76">
        <f t="shared" si="253"/>
        <v>0.33611129317139488</v>
      </c>
      <c r="E493" s="76">
        <f t="shared" si="253"/>
        <v>0.33611129317139488</v>
      </c>
      <c r="F493" s="76">
        <f t="shared" si="253"/>
        <v>0.33611129317139488</v>
      </c>
      <c r="G493" s="76">
        <f t="shared" si="253"/>
        <v>0.33611129317139488</v>
      </c>
      <c r="H493" s="76">
        <f t="shared" si="253"/>
        <v>0</v>
      </c>
      <c r="I493" s="76">
        <f t="shared" si="253"/>
        <v>0</v>
      </c>
      <c r="J493" s="76">
        <f t="shared" si="253"/>
        <v>2.1006955823212179</v>
      </c>
      <c r="K493" s="76">
        <f t="shared" si="253"/>
        <v>1.4688063511589957E-2</v>
      </c>
      <c r="L493" s="76">
        <f t="shared" si="253"/>
        <v>0</v>
      </c>
      <c r="M493" s="76">
        <f t="shared" si="253"/>
        <v>1.4423039756924314</v>
      </c>
      <c r="N493" s="76">
        <f t="shared" si="253"/>
        <v>0.16805564658569744</v>
      </c>
      <c r="O493" s="76">
        <f t="shared" si="222"/>
        <v>1.2133617683487357</v>
      </c>
      <c r="P493" s="76">
        <f t="shared" si="222"/>
        <v>0.91926438682376521</v>
      </c>
      <c r="Q493" s="76">
        <f t="shared" si="253"/>
        <v>0</v>
      </c>
      <c r="R493" s="76">
        <f t="shared" si="253"/>
        <v>0.31930572851282513</v>
      </c>
      <c r="S493" s="76">
        <f t="shared" si="253"/>
        <v>0.84027823292848725</v>
      </c>
      <c r="T493" s="76">
        <f t="shared" si="253"/>
        <v>1.0923617028070336E-2</v>
      </c>
      <c r="U493" s="76">
        <f t="shared" si="253"/>
        <v>0</v>
      </c>
      <c r="V493" s="76">
        <f t="shared" si="253"/>
        <v>3.3611129317139493E-3</v>
      </c>
      <c r="W493" s="76">
        <f t="shared" si="249"/>
        <v>0.32098628497868215</v>
      </c>
      <c r="X493" s="76">
        <f t="shared" si="253"/>
        <v>0</v>
      </c>
      <c r="Y493" s="76">
        <f t="shared" si="253"/>
        <v>0.10503477911606091</v>
      </c>
      <c r="Z493" s="76">
        <f t="shared" si="253"/>
        <v>0</v>
      </c>
      <c r="AA493" s="76">
        <f t="shared" si="253"/>
        <v>4.2013911646424359E-2</v>
      </c>
      <c r="AB493" s="76">
        <f t="shared" ref="AB493" si="256">AB$38/1.98347/30</f>
        <v>0</v>
      </c>
      <c r="AC493" s="76">
        <f t="shared" si="253"/>
        <v>0</v>
      </c>
      <c r="AD493" s="76">
        <f t="shared" si="253"/>
        <v>0</v>
      </c>
      <c r="AE493" s="76">
        <f t="shared" si="253"/>
        <v>8.4027823292848719E-2</v>
      </c>
      <c r="AF493" s="76">
        <f t="shared" si="253"/>
        <v>5.0416693975709234E-2</v>
      </c>
      <c r="AG493" s="76">
        <f t="shared" si="255"/>
        <v>1.0419450088313242</v>
      </c>
      <c r="AH493" s="76">
        <f t="shared" si="255"/>
        <v>0</v>
      </c>
      <c r="AI493" s="76">
        <f t="shared" si="255"/>
        <v>6.1172255357193873E-2</v>
      </c>
      <c r="AJ493" s="698">
        <f t="shared" si="255"/>
        <v>0</v>
      </c>
      <c r="AK493" s="76">
        <f t="shared" si="255"/>
        <v>0</v>
      </c>
      <c r="AL493" s="76">
        <f t="shared" si="255"/>
        <v>0.33611129317139488</v>
      </c>
      <c r="AM493" s="76">
        <f t="shared" si="255"/>
        <v>3.2770851084211003E-2</v>
      </c>
      <c r="AN493" s="76">
        <f t="shared" si="255"/>
        <v>1.6133342072226955</v>
      </c>
      <c r="AO493" s="76">
        <f t="shared" si="255"/>
        <v>0</v>
      </c>
      <c r="AP493" s="76">
        <f t="shared" si="255"/>
        <v>0</v>
      </c>
      <c r="AQ493" s="698">
        <f t="shared" si="255"/>
        <v>0</v>
      </c>
      <c r="AR493" s="76">
        <f t="shared" si="255"/>
        <v>0.20603622271406508</v>
      </c>
      <c r="AS493" s="76">
        <f t="shared" si="255"/>
        <v>0</v>
      </c>
      <c r="AT493" s="76">
        <f t="shared" si="255"/>
        <v>0.30250016385425543</v>
      </c>
      <c r="AU493" s="76">
        <f t="shared" si="255"/>
        <v>0</v>
      </c>
      <c r="AV493" s="76">
        <f t="shared" si="255"/>
        <v>8.4027823292848719E-2</v>
      </c>
      <c r="AW493" s="76">
        <f t="shared" si="254"/>
        <v>0</v>
      </c>
      <c r="AX493" s="76">
        <f t="shared" si="254"/>
        <v>0</v>
      </c>
      <c r="AY493" s="76">
        <f t="shared" si="254"/>
        <v>0</v>
      </c>
      <c r="AZ493" s="76">
        <f t="shared" si="254"/>
        <v>0</v>
      </c>
      <c r="BA493" s="76">
        <f t="shared" si="254"/>
        <v>0</v>
      </c>
      <c r="BB493" s="76">
        <f t="shared" si="254"/>
        <v>0.33695157140432336</v>
      </c>
    </row>
    <row r="494" spans="1:54">
      <c r="A494" s="102">
        <f t="shared" si="239"/>
        <v>43273</v>
      </c>
      <c r="B494" s="106">
        <f t="shared" si="219"/>
        <v>13.064931660171313</v>
      </c>
      <c r="C494" s="76">
        <f t="shared" si="247"/>
        <v>7.0919482859164329E-2</v>
      </c>
      <c r="D494" s="76">
        <f t="shared" si="253"/>
        <v>0.33611129317139488</v>
      </c>
      <c r="E494" s="76">
        <f t="shared" si="253"/>
        <v>0.33611129317139488</v>
      </c>
      <c r="F494" s="76">
        <f t="shared" si="253"/>
        <v>0.33611129317139488</v>
      </c>
      <c r="G494" s="76">
        <f t="shared" si="253"/>
        <v>0.33611129317139488</v>
      </c>
      <c r="H494" s="76">
        <f t="shared" si="253"/>
        <v>0</v>
      </c>
      <c r="I494" s="76">
        <f t="shared" ref="D494:AG502" si="257">I$38/1.98347/30</f>
        <v>0</v>
      </c>
      <c r="J494" s="76">
        <f t="shared" si="257"/>
        <v>2.1006955823212179</v>
      </c>
      <c r="K494" s="76">
        <f t="shared" si="257"/>
        <v>1.4688063511589957E-2</v>
      </c>
      <c r="L494" s="76">
        <f t="shared" si="257"/>
        <v>0</v>
      </c>
      <c r="M494" s="76">
        <f t="shared" si="257"/>
        <v>1.4423039756924314</v>
      </c>
      <c r="N494" s="76">
        <f t="shared" si="257"/>
        <v>0.16805564658569744</v>
      </c>
      <c r="O494" s="76">
        <f t="shared" si="222"/>
        <v>1.2133617683487357</v>
      </c>
      <c r="P494" s="76">
        <f t="shared" si="222"/>
        <v>0.91926438682376521</v>
      </c>
      <c r="Q494" s="76">
        <f t="shared" si="257"/>
        <v>0</v>
      </c>
      <c r="R494" s="76">
        <f t="shared" si="257"/>
        <v>0.31930572851282513</v>
      </c>
      <c r="S494" s="76">
        <f t="shared" si="257"/>
        <v>0.84027823292848725</v>
      </c>
      <c r="T494" s="76">
        <f t="shared" si="257"/>
        <v>1.0923617028070336E-2</v>
      </c>
      <c r="U494" s="76">
        <f t="shared" si="257"/>
        <v>0</v>
      </c>
      <c r="V494" s="76">
        <f t="shared" si="257"/>
        <v>3.3611129317139493E-3</v>
      </c>
      <c r="W494" s="76">
        <f t="shared" si="249"/>
        <v>0.32098628497868215</v>
      </c>
      <c r="X494" s="76">
        <f t="shared" si="257"/>
        <v>0</v>
      </c>
      <c r="Y494" s="76">
        <f t="shared" si="257"/>
        <v>0.10503477911606091</v>
      </c>
      <c r="Z494" s="76">
        <f t="shared" si="257"/>
        <v>0</v>
      </c>
      <c r="AA494" s="76">
        <f t="shared" si="257"/>
        <v>4.2013911646424359E-2</v>
      </c>
      <c r="AB494" s="76">
        <f t="shared" si="257"/>
        <v>0</v>
      </c>
      <c r="AC494" s="76">
        <f t="shared" si="257"/>
        <v>0</v>
      </c>
      <c r="AD494" s="76">
        <f t="shared" si="257"/>
        <v>0</v>
      </c>
      <c r="AE494" s="76">
        <f t="shared" si="257"/>
        <v>8.4027823292848719E-2</v>
      </c>
      <c r="AF494" s="76">
        <f t="shared" si="257"/>
        <v>5.0416693975709234E-2</v>
      </c>
      <c r="AG494" s="76">
        <f t="shared" si="257"/>
        <v>1.0419450088313242</v>
      </c>
      <c r="AH494" s="76">
        <f t="shared" si="255"/>
        <v>0</v>
      </c>
      <c r="AI494" s="76">
        <f t="shared" si="255"/>
        <v>6.1172255357193873E-2</v>
      </c>
      <c r="AJ494" s="698">
        <f t="shared" si="255"/>
        <v>0</v>
      </c>
      <c r="AK494" s="76">
        <f t="shared" si="255"/>
        <v>0</v>
      </c>
      <c r="AL494" s="76">
        <f t="shared" si="255"/>
        <v>0.33611129317139488</v>
      </c>
      <c r="AM494" s="76">
        <f t="shared" si="255"/>
        <v>3.2770851084211003E-2</v>
      </c>
      <c r="AN494" s="76">
        <f t="shared" si="255"/>
        <v>1.6133342072226955</v>
      </c>
      <c r="AO494" s="76">
        <f t="shared" si="255"/>
        <v>0</v>
      </c>
      <c r="AP494" s="76">
        <f t="shared" si="255"/>
        <v>0</v>
      </c>
      <c r="AQ494" s="698">
        <f t="shared" si="255"/>
        <v>0</v>
      </c>
      <c r="AR494" s="76">
        <f t="shared" si="255"/>
        <v>0.20603622271406508</v>
      </c>
      <c r="AS494" s="76">
        <f t="shared" si="255"/>
        <v>0</v>
      </c>
      <c r="AT494" s="76">
        <f t="shared" si="255"/>
        <v>0.30250016385425543</v>
      </c>
      <c r="AU494" s="76">
        <f t="shared" si="255"/>
        <v>0</v>
      </c>
      <c r="AV494" s="76">
        <f t="shared" si="255"/>
        <v>8.4027823292848719E-2</v>
      </c>
      <c r="AW494" s="76">
        <f t="shared" si="254"/>
        <v>0</v>
      </c>
      <c r="AX494" s="76">
        <f t="shared" si="254"/>
        <v>0</v>
      </c>
      <c r="AY494" s="76">
        <f t="shared" si="254"/>
        <v>0</v>
      </c>
      <c r="AZ494" s="76">
        <f t="shared" si="254"/>
        <v>0</v>
      </c>
      <c r="BA494" s="76">
        <f t="shared" si="254"/>
        <v>0</v>
      </c>
      <c r="BB494" s="76">
        <f t="shared" si="254"/>
        <v>0.33695157140432336</v>
      </c>
    </row>
    <row r="495" spans="1:54">
      <c r="A495" s="102">
        <f t="shared" si="239"/>
        <v>43274</v>
      </c>
      <c r="B495" s="106">
        <f t="shared" si="219"/>
        <v>13.064931660171313</v>
      </c>
      <c r="C495" s="76">
        <f t="shared" si="247"/>
        <v>7.0919482859164329E-2</v>
      </c>
      <c r="D495" s="76">
        <f t="shared" si="257"/>
        <v>0.33611129317139488</v>
      </c>
      <c r="E495" s="76">
        <f t="shared" si="257"/>
        <v>0.33611129317139488</v>
      </c>
      <c r="F495" s="76">
        <f t="shared" si="257"/>
        <v>0.33611129317139488</v>
      </c>
      <c r="G495" s="76">
        <f t="shared" si="257"/>
        <v>0.33611129317139488</v>
      </c>
      <c r="H495" s="76">
        <f t="shared" si="257"/>
        <v>0</v>
      </c>
      <c r="I495" s="76">
        <f t="shared" si="257"/>
        <v>0</v>
      </c>
      <c r="J495" s="76">
        <f t="shared" si="257"/>
        <v>2.1006955823212179</v>
      </c>
      <c r="K495" s="76">
        <f t="shared" si="257"/>
        <v>1.4688063511589957E-2</v>
      </c>
      <c r="L495" s="76">
        <f t="shared" si="257"/>
        <v>0</v>
      </c>
      <c r="M495" s="76">
        <f t="shared" si="257"/>
        <v>1.4423039756924314</v>
      </c>
      <c r="N495" s="76">
        <f t="shared" si="257"/>
        <v>0.16805564658569744</v>
      </c>
      <c r="O495" s="76">
        <f t="shared" si="222"/>
        <v>1.2133617683487357</v>
      </c>
      <c r="P495" s="76">
        <f t="shared" si="222"/>
        <v>0.91926438682376521</v>
      </c>
      <c r="Q495" s="76">
        <f t="shared" si="257"/>
        <v>0</v>
      </c>
      <c r="R495" s="76">
        <f t="shared" si="257"/>
        <v>0.31930572851282513</v>
      </c>
      <c r="S495" s="76">
        <f t="shared" si="257"/>
        <v>0.84027823292848725</v>
      </c>
      <c r="T495" s="76">
        <f t="shared" si="257"/>
        <v>1.0923617028070336E-2</v>
      </c>
      <c r="U495" s="76">
        <f t="shared" si="257"/>
        <v>0</v>
      </c>
      <c r="V495" s="76">
        <f t="shared" si="257"/>
        <v>3.3611129317139493E-3</v>
      </c>
      <c r="W495" s="76">
        <f t="shared" si="249"/>
        <v>0.32098628497868215</v>
      </c>
      <c r="X495" s="76">
        <f t="shared" si="257"/>
        <v>0</v>
      </c>
      <c r="Y495" s="76">
        <f t="shared" si="257"/>
        <v>0.10503477911606091</v>
      </c>
      <c r="Z495" s="76">
        <f t="shared" si="257"/>
        <v>0</v>
      </c>
      <c r="AA495" s="76">
        <f t="shared" si="257"/>
        <v>4.2013911646424359E-2</v>
      </c>
      <c r="AB495" s="76">
        <f t="shared" si="257"/>
        <v>0</v>
      </c>
      <c r="AC495" s="76">
        <f t="shared" si="257"/>
        <v>0</v>
      </c>
      <c r="AD495" s="76">
        <f t="shared" si="257"/>
        <v>0</v>
      </c>
      <c r="AE495" s="76">
        <f t="shared" si="257"/>
        <v>8.4027823292848719E-2</v>
      </c>
      <c r="AF495" s="76">
        <f t="shared" si="257"/>
        <v>5.0416693975709234E-2</v>
      </c>
      <c r="AG495" s="76">
        <f t="shared" si="255"/>
        <v>1.0419450088313242</v>
      </c>
      <c r="AH495" s="76">
        <f t="shared" si="255"/>
        <v>0</v>
      </c>
      <c r="AI495" s="76">
        <f t="shared" si="255"/>
        <v>6.1172255357193873E-2</v>
      </c>
      <c r="AJ495" s="698">
        <f t="shared" si="255"/>
        <v>0</v>
      </c>
      <c r="AK495" s="76">
        <f t="shared" si="255"/>
        <v>0</v>
      </c>
      <c r="AL495" s="76">
        <f t="shared" si="255"/>
        <v>0.33611129317139488</v>
      </c>
      <c r="AM495" s="76">
        <f t="shared" si="255"/>
        <v>3.2770851084211003E-2</v>
      </c>
      <c r="AN495" s="76">
        <f t="shared" si="255"/>
        <v>1.6133342072226955</v>
      </c>
      <c r="AO495" s="76">
        <f t="shared" si="255"/>
        <v>0</v>
      </c>
      <c r="AP495" s="76">
        <f t="shared" si="255"/>
        <v>0</v>
      </c>
      <c r="AQ495" s="698">
        <f t="shared" si="255"/>
        <v>0</v>
      </c>
      <c r="AR495" s="76">
        <f t="shared" si="255"/>
        <v>0.20603622271406508</v>
      </c>
      <c r="AS495" s="76">
        <f t="shared" si="255"/>
        <v>0</v>
      </c>
      <c r="AT495" s="76">
        <f t="shared" si="255"/>
        <v>0.30250016385425543</v>
      </c>
      <c r="AU495" s="76">
        <f t="shared" si="255"/>
        <v>0</v>
      </c>
      <c r="AV495" s="76">
        <f t="shared" si="255"/>
        <v>8.4027823292848719E-2</v>
      </c>
      <c r="AW495" s="76">
        <f t="shared" si="254"/>
        <v>0</v>
      </c>
      <c r="AX495" s="76">
        <f t="shared" si="254"/>
        <v>0</v>
      </c>
      <c r="AY495" s="76">
        <f t="shared" si="254"/>
        <v>0</v>
      </c>
      <c r="AZ495" s="76">
        <f t="shared" si="254"/>
        <v>0</v>
      </c>
      <c r="BA495" s="76">
        <f t="shared" si="254"/>
        <v>0</v>
      </c>
      <c r="BB495" s="76">
        <f t="shared" si="254"/>
        <v>0.33695157140432336</v>
      </c>
    </row>
    <row r="496" spans="1:54">
      <c r="A496" s="102">
        <f t="shared" si="239"/>
        <v>43275</v>
      </c>
      <c r="B496" s="106">
        <f t="shared" ref="B496:B502" si="258">SUM(C496:BB496)</f>
        <v>13.064931660171313</v>
      </c>
      <c r="C496" s="76">
        <f t="shared" si="247"/>
        <v>7.0919482859164329E-2</v>
      </c>
      <c r="D496" s="76">
        <f t="shared" si="257"/>
        <v>0.33611129317139488</v>
      </c>
      <c r="E496" s="76">
        <f t="shared" si="257"/>
        <v>0.33611129317139488</v>
      </c>
      <c r="F496" s="76">
        <f t="shared" si="257"/>
        <v>0.33611129317139488</v>
      </c>
      <c r="G496" s="76">
        <f t="shared" si="257"/>
        <v>0.33611129317139488</v>
      </c>
      <c r="H496" s="76">
        <f t="shared" si="257"/>
        <v>0</v>
      </c>
      <c r="I496" s="76">
        <f t="shared" si="257"/>
        <v>0</v>
      </c>
      <c r="J496" s="76">
        <f t="shared" si="257"/>
        <v>2.1006955823212179</v>
      </c>
      <c r="K496" s="76">
        <f t="shared" si="257"/>
        <v>1.4688063511589957E-2</v>
      </c>
      <c r="L496" s="76">
        <f t="shared" si="257"/>
        <v>0</v>
      </c>
      <c r="M496" s="76">
        <f t="shared" si="257"/>
        <v>1.4423039756924314</v>
      </c>
      <c r="N496" s="76">
        <f t="shared" si="257"/>
        <v>0.16805564658569744</v>
      </c>
      <c r="O496" s="76">
        <f t="shared" si="222"/>
        <v>1.2133617683487357</v>
      </c>
      <c r="P496" s="76">
        <f t="shared" si="222"/>
        <v>0.91926438682376521</v>
      </c>
      <c r="Q496" s="76">
        <f t="shared" si="257"/>
        <v>0</v>
      </c>
      <c r="R496" s="76">
        <f t="shared" si="257"/>
        <v>0.31930572851282513</v>
      </c>
      <c r="S496" s="76">
        <f t="shared" si="257"/>
        <v>0.84027823292848725</v>
      </c>
      <c r="T496" s="76">
        <f t="shared" si="257"/>
        <v>1.0923617028070336E-2</v>
      </c>
      <c r="U496" s="76">
        <f t="shared" si="257"/>
        <v>0</v>
      </c>
      <c r="V496" s="76">
        <f t="shared" si="257"/>
        <v>3.3611129317139493E-3</v>
      </c>
      <c r="W496" s="76">
        <f t="shared" si="249"/>
        <v>0.32098628497868215</v>
      </c>
      <c r="X496" s="76">
        <f t="shared" si="257"/>
        <v>0</v>
      </c>
      <c r="Y496" s="76">
        <f t="shared" si="257"/>
        <v>0.10503477911606091</v>
      </c>
      <c r="Z496" s="76">
        <f t="shared" si="257"/>
        <v>0</v>
      </c>
      <c r="AA496" s="76">
        <f t="shared" si="257"/>
        <v>4.2013911646424359E-2</v>
      </c>
      <c r="AB496" s="76">
        <f t="shared" si="257"/>
        <v>0</v>
      </c>
      <c r="AC496" s="76">
        <f t="shared" si="257"/>
        <v>0</v>
      </c>
      <c r="AD496" s="76">
        <f t="shared" si="257"/>
        <v>0</v>
      </c>
      <c r="AE496" s="76">
        <f t="shared" si="257"/>
        <v>8.4027823292848719E-2</v>
      </c>
      <c r="AF496" s="76">
        <f t="shared" si="257"/>
        <v>5.0416693975709234E-2</v>
      </c>
      <c r="AG496" s="76">
        <f t="shared" si="255"/>
        <v>1.0419450088313242</v>
      </c>
      <c r="AH496" s="76">
        <f t="shared" si="255"/>
        <v>0</v>
      </c>
      <c r="AI496" s="76">
        <f t="shared" si="255"/>
        <v>6.1172255357193873E-2</v>
      </c>
      <c r="AJ496" s="698">
        <f t="shared" si="255"/>
        <v>0</v>
      </c>
      <c r="AK496" s="76">
        <f t="shared" si="255"/>
        <v>0</v>
      </c>
      <c r="AL496" s="76">
        <f t="shared" si="255"/>
        <v>0.33611129317139488</v>
      </c>
      <c r="AM496" s="76">
        <f t="shared" si="255"/>
        <v>3.2770851084211003E-2</v>
      </c>
      <c r="AN496" s="76">
        <f t="shared" si="255"/>
        <v>1.6133342072226955</v>
      </c>
      <c r="AO496" s="76">
        <f t="shared" si="255"/>
        <v>0</v>
      </c>
      <c r="AP496" s="76">
        <f t="shared" si="255"/>
        <v>0</v>
      </c>
      <c r="AQ496" s="698">
        <f t="shared" si="255"/>
        <v>0</v>
      </c>
      <c r="AR496" s="76">
        <f t="shared" si="255"/>
        <v>0.20603622271406508</v>
      </c>
      <c r="AS496" s="76">
        <f t="shared" si="255"/>
        <v>0</v>
      </c>
      <c r="AT496" s="76">
        <f t="shared" si="255"/>
        <v>0.30250016385425543</v>
      </c>
      <c r="AU496" s="76">
        <f t="shared" si="255"/>
        <v>0</v>
      </c>
      <c r="AV496" s="76">
        <f t="shared" si="255"/>
        <v>8.4027823292848719E-2</v>
      </c>
      <c r="AW496" s="76">
        <f t="shared" si="254"/>
        <v>0</v>
      </c>
      <c r="AX496" s="76">
        <f t="shared" si="254"/>
        <v>0</v>
      </c>
      <c r="AY496" s="76">
        <f t="shared" si="254"/>
        <v>0</v>
      </c>
      <c r="AZ496" s="76">
        <f t="shared" si="254"/>
        <v>0</v>
      </c>
      <c r="BA496" s="76">
        <f t="shared" si="254"/>
        <v>0</v>
      </c>
      <c r="BB496" s="76">
        <f t="shared" si="254"/>
        <v>0.33695157140432336</v>
      </c>
    </row>
    <row r="497" spans="1:54">
      <c r="A497" s="102">
        <f t="shared" si="239"/>
        <v>43276</v>
      </c>
      <c r="B497" s="106">
        <f t="shared" si="258"/>
        <v>13.064931660171313</v>
      </c>
      <c r="C497" s="76">
        <f t="shared" si="247"/>
        <v>7.0919482859164329E-2</v>
      </c>
      <c r="D497" s="76">
        <f t="shared" si="257"/>
        <v>0.33611129317139488</v>
      </c>
      <c r="E497" s="76">
        <f t="shared" si="257"/>
        <v>0.33611129317139488</v>
      </c>
      <c r="F497" s="76">
        <f t="shared" si="257"/>
        <v>0.33611129317139488</v>
      </c>
      <c r="G497" s="76">
        <f t="shared" si="257"/>
        <v>0.33611129317139488</v>
      </c>
      <c r="H497" s="76">
        <f t="shared" si="257"/>
        <v>0</v>
      </c>
      <c r="I497" s="76">
        <f t="shared" si="257"/>
        <v>0</v>
      </c>
      <c r="J497" s="76">
        <f t="shared" si="257"/>
        <v>2.1006955823212179</v>
      </c>
      <c r="K497" s="76">
        <f t="shared" si="257"/>
        <v>1.4688063511589957E-2</v>
      </c>
      <c r="L497" s="76">
        <f t="shared" si="257"/>
        <v>0</v>
      </c>
      <c r="M497" s="76">
        <f t="shared" si="257"/>
        <v>1.4423039756924314</v>
      </c>
      <c r="N497" s="76">
        <f t="shared" si="257"/>
        <v>0.16805564658569744</v>
      </c>
      <c r="O497" s="76">
        <f t="shared" si="222"/>
        <v>1.2133617683487357</v>
      </c>
      <c r="P497" s="76">
        <f t="shared" si="222"/>
        <v>0.91926438682376521</v>
      </c>
      <c r="Q497" s="76">
        <f t="shared" si="257"/>
        <v>0</v>
      </c>
      <c r="R497" s="76">
        <f t="shared" si="257"/>
        <v>0.31930572851282513</v>
      </c>
      <c r="S497" s="76">
        <f t="shared" si="257"/>
        <v>0.84027823292848725</v>
      </c>
      <c r="T497" s="76">
        <f t="shared" si="257"/>
        <v>1.0923617028070336E-2</v>
      </c>
      <c r="U497" s="76">
        <f t="shared" si="257"/>
        <v>0</v>
      </c>
      <c r="V497" s="76">
        <f t="shared" si="257"/>
        <v>3.3611129317139493E-3</v>
      </c>
      <c r="W497" s="76">
        <f t="shared" si="249"/>
        <v>0.32098628497868215</v>
      </c>
      <c r="X497" s="76">
        <f t="shared" si="257"/>
        <v>0</v>
      </c>
      <c r="Y497" s="76">
        <f t="shared" si="257"/>
        <v>0.10503477911606091</v>
      </c>
      <c r="Z497" s="76">
        <f t="shared" si="257"/>
        <v>0</v>
      </c>
      <c r="AA497" s="76">
        <f t="shared" si="257"/>
        <v>4.2013911646424359E-2</v>
      </c>
      <c r="AB497" s="76">
        <f t="shared" si="257"/>
        <v>0</v>
      </c>
      <c r="AC497" s="76">
        <f t="shared" si="257"/>
        <v>0</v>
      </c>
      <c r="AD497" s="76">
        <f t="shared" si="257"/>
        <v>0</v>
      </c>
      <c r="AE497" s="76">
        <f t="shared" si="257"/>
        <v>8.4027823292848719E-2</v>
      </c>
      <c r="AF497" s="76">
        <f t="shared" si="257"/>
        <v>5.0416693975709234E-2</v>
      </c>
      <c r="AG497" s="76">
        <f t="shared" si="255"/>
        <v>1.0419450088313242</v>
      </c>
      <c r="AH497" s="76">
        <f t="shared" si="255"/>
        <v>0</v>
      </c>
      <c r="AI497" s="76">
        <f t="shared" si="255"/>
        <v>6.1172255357193873E-2</v>
      </c>
      <c r="AJ497" s="698">
        <f t="shared" si="255"/>
        <v>0</v>
      </c>
      <c r="AK497" s="76">
        <f t="shared" si="255"/>
        <v>0</v>
      </c>
      <c r="AL497" s="76">
        <f t="shared" si="255"/>
        <v>0.33611129317139488</v>
      </c>
      <c r="AM497" s="76">
        <f t="shared" si="255"/>
        <v>3.2770851084211003E-2</v>
      </c>
      <c r="AN497" s="76">
        <f t="shared" si="255"/>
        <v>1.6133342072226955</v>
      </c>
      <c r="AO497" s="76">
        <f t="shared" si="255"/>
        <v>0</v>
      </c>
      <c r="AP497" s="76">
        <f t="shared" si="255"/>
        <v>0</v>
      </c>
      <c r="AQ497" s="698">
        <f t="shared" si="255"/>
        <v>0</v>
      </c>
      <c r="AR497" s="76">
        <f t="shared" si="255"/>
        <v>0.20603622271406508</v>
      </c>
      <c r="AS497" s="76">
        <f t="shared" si="255"/>
        <v>0</v>
      </c>
      <c r="AT497" s="76">
        <f t="shared" si="255"/>
        <v>0.30250016385425543</v>
      </c>
      <c r="AU497" s="76">
        <f t="shared" si="255"/>
        <v>0</v>
      </c>
      <c r="AV497" s="76">
        <f t="shared" si="255"/>
        <v>8.4027823292848719E-2</v>
      </c>
      <c r="AW497" s="76">
        <f t="shared" si="254"/>
        <v>0</v>
      </c>
      <c r="AX497" s="76">
        <f t="shared" si="254"/>
        <v>0</v>
      </c>
      <c r="AY497" s="76">
        <f t="shared" si="254"/>
        <v>0</v>
      </c>
      <c r="AZ497" s="76">
        <f t="shared" si="254"/>
        <v>0</v>
      </c>
      <c r="BA497" s="76">
        <f t="shared" si="254"/>
        <v>0</v>
      </c>
      <c r="BB497" s="76">
        <f t="shared" si="254"/>
        <v>0.33695157140432336</v>
      </c>
    </row>
    <row r="498" spans="1:54">
      <c r="A498" s="102">
        <f t="shared" si="239"/>
        <v>43277</v>
      </c>
      <c r="B498" s="106">
        <f t="shared" si="258"/>
        <v>13.064931660171313</v>
      </c>
      <c r="C498" s="76">
        <f t="shared" si="247"/>
        <v>7.0919482859164329E-2</v>
      </c>
      <c r="D498" s="76">
        <f t="shared" si="257"/>
        <v>0.33611129317139488</v>
      </c>
      <c r="E498" s="76">
        <f t="shared" si="257"/>
        <v>0.33611129317139488</v>
      </c>
      <c r="F498" s="76">
        <f t="shared" si="257"/>
        <v>0.33611129317139488</v>
      </c>
      <c r="G498" s="76">
        <f t="shared" si="257"/>
        <v>0.33611129317139488</v>
      </c>
      <c r="H498" s="76">
        <f t="shared" si="257"/>
        <v>0</v>
      </c>
      <c r="I498" s="76">
        <f t="shared" si="257"/>
        <v>0</v>
      </c>
      <c r="J498" s="76">
        <f t="shared" si="257"/>
        <v>2.1006955823212179</v>
      </c>
      <c r="K498" s="76">
        <f t="shared" si="257"/>
        <v>1.4688063511589957E-2</v>
      </c>
      <c r="L498" s="76">
        <f t="shared" si="257"/>
        <v>0</v>
      </c>
      <c r="M498" s="76">
        <f t="shared" si="257"/>
        <v>1.4423039756924314</v>
      </c>
      <c r="N498" s="76">
        <f t="shared" si="257"/>
        <v>0.16805564658569744</v>
      </c>
      <c r="O498" s="76">
        <f t="shared" si="222"/>
        <v>1.2133617683487357</v>
      </c>
      <c r="P498" s="76">
        <f t="shared" si="222"/>
        <v>0.91926438682376521</v>
      </c>
      <c r="Q498" s="76">
        <f t="shared" si="257"/>
        <v>0</v>
      </c>
      <c r="R498" s="76">
        <f t="shared" si="257"/>
        <v>0.31930572851282513</v>
      </c>
      <c r="S498" s="76">
        <f t="shared" si="257"/>
        <v>0.84027823292848725</v>
      </c>
      <c r="T498" s="76">
        <f t="shared" si="257"/>
        <v>1.0923617028070336E-2</v>
      </c>
      <c r="U498" s="76">
        <f t="shared" si="257"/>
        <v>0</v>
      </c>
      <c r="V498" s="76">
        <f t="shared" si="257"/>
        <v>3.3611129317139493E-3</v>
      </c>
      <c r="W498" s="76">
        <f t="shared" si="249"/>
        <v>0.32098628497868215</v>
      </c>
      <c r="X498" s="76">
        <f t="shared" si="257"/>
        <v>0</v>
      </c>
      <c r="Y498" s="76">
        <f t="shared" si="257"/>
        <v>0.10503477911606091</v>
      </c>
      <c r="Z498" s="76">
        <f t="shared" si="257"/>
        <v>0</v>
      </c>
      <c r="AA498" s="76">
        <f t="shared" si="257"/>
        <v>4.2013911646424359E-2</v>
      </c>
      <c r="AB498" s="76">
        <f t="shared" si="257"/>
        <v>0</v>
      </c>
      <c r="AC498" s="76">
        <f t="shared" si="257"/>
        <v>0</v>
      </c>
      <c r="AD498" s="76">
        <f t="shared" si="257"/>
        <v>0</v>
      </c>
      <c r="AE498" s="76">
        <f t="shared" si="257"/>
        <v>8.4027823292848719E-2</v>
      </c>
      <c r="AF498" s="76">
        <f t="shared" si="257"/>
        <v>5.0416693975709234E-2</v>
      </c>
      <c r="AG498" s="76">
        <f t="shared" si="255"/>
        <v>1.0419450088313242</v>
      </c>
      <c r="AH498" s="76">
        <f t="shared" si="255"/>
        <v>0</v>
      </c>
      <c r="AI498" s="76">
        <f t="shared" si="255"/>
        <v>6.1172255357193873E-2</v>
      </c>
      <c r="AJ498" s="698">
        <f t="shared" si="255"/>
        <v>0</v>
      </c>
      <c r="AK498" s="76">
        <f t="shared" si="255"/>
        <v>0</v>
      </c>
      <c r="AL498" s="76">
        <f t="shared" si="255"/>
        <v>0.33611129317139488</v>
      </c>
      <c r="AM498" s="76">
        <f t="shared" si="255"/>
        <v>3.2770851084211003E-2</v>
      </c>
      <c r="AN498" s="76">
        <f t="shared" si="255"/>
        <v>1.6133342072226955</v>
      </c>
      <c r="AO498" s="76">
        <f t="shared" si="255"/>
        <v>0</v>
      </c>
      <c r="AP498" s="76">
        <f t="shared" si="255"/>
        <v>0</v>
      </c>
      <c r="AQ498" s="698">
        <f t="shared" si="255"/>
        <v>0</v>
      </c>
      <c r="AR498" s="76">
        <f t="shared" si="255"/>
        <v>0.20603622271406508</v>
      </c>
      <c r="AS498" s="76">
        <f t="shared" si="255"/>
        <v>0</v>
      </c>
      <c r="AT498" s="76">
        <f t="shared" si="255"/>
        <v>0.30250016385425543</v>
      </c>
      <c r="AU498" s="76">
        <f t="shared" si="255"/>
        <v>0</v>
      </c>
      <c r="AV498" s="76">
        <f t="shared" si="255"/>
        <v>8.4027823292848719E-2</v>
      </c>
      <c r="AW498" s="76">
        <f t="shared" si="254"/>
        <v>0</v>
      </c>
      <c r="AX498" s="76">
        <f t="shared" si="254"/>
        <v>0</v>
      </c>
      <c r="AY498" s="76">
        <f t="shared" si="254"/>
        <v>0</v>
      </c>
      <c r="AZ498" s="76">
        <f t="shared" si="254"/>
        <v>0</v>
      </c>
      <c r="BA498" s="76">
        <f t="shared" si="254"/>
        <v>0</v>
      </c>
      <c r="BB498" s="76">
        <f t="shared" si="254"/>
        <v>0.33695157140432336</v>
      </c>
    </row>
    <row r="499" spans="1:54">
      <c r="A499" s="102">
        <f t="shared" si="239"/>
        <v>43278</v>
      </c>
      <c r="B499" s="106">
        <f t="shared" si="258"/>
        <v>13.064931660171313</v>
      </c>
      <c r="C499" s="76">
        <f t="shared" si="247"/>
        <v>7.0919482859164329E-2</v>
      </c>
      <c r="D499" s="76">
        <f t="shared" si="257"/>
        <v>0.33611129317139488</v>
      </c>
      <c r="E499" s="76">
        <f t="shared" si="257"/>
        <v>0.33611129317139488</v>
      </c>
      <c r="F499" s="76">
        <f t="shared" si="257"/>
        <v>0.33611129317139488</v>
      </c>
      <c r="G499" s="76">
        <f t="shared" si="257"/>
        <v>0.33611129317139488</v>
      </c>
      <c r="H499" s="76">
        <f t="shared" si="257"/>
        <v>0</v>
      </c>
      <c r="I499" s="76">
        <f t="shared" si="257"/>
        <v>0</v>
      </c>
      <c r="J499" s="76">
        <f t="shared" si="257"/>
        <v>2.1006955823212179</v>
      </c>
      <c r="K499" s="76">
        <f t="shared" si="257"/>
        <v>1.4688063511589957E-2</v>
      </c>
      <c r="L499" s="76">
        <f t="shared" si="257"/>
        <v>0</v>
      </c>
      <c r="M499" s="76">
        <f t="shared" si="257"/>
        <v>1.4423039756924314</v>
      </c>
      <c r="N499" s="76">
        <f t="shared" si="257"/>
        <v>0.16805564658569744</v>
      </c>
      <c r="O499" s="76">
        <f t="shared" si="222"/>
        <v>1.2133617683487357</v>
      </c>
      <c r="P499" s="76">
        <f t="shared" si="222"/>
        <v>0.91926438682376521</v>
      </c>
      <c r="Q499" s="76">
        <f t="shared" si="257"/>
        <v>0</v>
      </c>
      <c r="R499" s="76">
        <f t="shared" si="257"/>
        <v>0.31930572851282513</v>
      </c>
      <c r="S499" s="76">
        <f t="shared" si="257"/>
        <v>0.84027823292848725</v>
      </c>
      <c r="T499" s="76">
        <f t="shared" si="257"/>
        <v>1.0923617028070336E-2</v>
      </c>
      <c r="U499" s="76">
        <f t="shared" si="257"/>
        <v>0</v>
      </c>
      <c r="V499" s="76">
        <f t="shared" si="257"/>
        <v>3.3611129317139493E-3</v>
      </c>
      <c r="W499" s="76">
        <f t="shared" si="249"/>
        <v>0.32098628497868215</v>
      </c>
      <c r="X499" s="76">
        <f t="shared" si="257"/>
        <v>0</v>
      </c>
      <c r="Y499" s="76">
        <f t="shared" si="257"/>
        <v>0.10503477911606091</v>
      </c>
      <c r="Z499" s="76">
        <f t="shared" si="257"/>
        <v>0</v>
      </c>
      <c r="AA499" s="76">
        <f t="shared" si="257"/>
        <v>4.2013911646424359E-2</v>
      </c>
      <c r="AB499" s="76">
        <f t="shared" si="257"/>
        <v>0</v>
      </c>
      <c r="AC499" s="76">
        <f t="shared" si="257"/>
        <v>0</v>
      </c>
      <c r="AD499" s="76">
        <f t="shared" si="257"/>
        <v>0</v>
      </c>
      <c r="AE499" s="76">
        <f t="shared" si="257"/>
        <v>8.4027823292848719E-2</v>
      </c>
      <c r="AF499" s="76">
        <f t="shared" si="257"/>
        <v>5.0416693975709234E-2</v>
      </c>
      <c r="AG499" s="76">
        <f t="shared" si="255"/>
        <v>1.0419450088313242</v>
      </c>
      <c r="AH499" s="76">
        <f t="shared" si="255"/>
        <v>0</v>
      </c>
      <c r="AI499" s="76">
        <f t="shared" si="255"/>
        <v>6.1172255357193873E-2</v>
      </c>
      <c r="AJ499" s="698">
        <f t="shared" si="255"/>
        <v>0</v>
      </c>
      <c r="AK499" s="76">
        <f t="shared" si="255"/>
        <v>0</v>
      </c>
      <c r="AL499" s="76">
        <f t="shared" si="255"/>
        <v>0.33611129317139488</v>
      </c>
      <c r="AM499" s="76">
        <f t="shared" si="255"/>
        <v>3.2770851084211003E-2</v>
      </c>
      <c r="AN499" s="76">
        <f t="shared" si="255"/>
        <v>1.6133342072226955</v>
      </c>
      <c r="AO499" s="76">
        <f t="shared" si="255"/>
        <v>0</v>
      </c>
      <c r="AP499" s="76">
        <f t="shared" si="255"/>
        <v>0</v>
      </c>
      <c r="AQ499" s="698">
        <f t="shared" si="255"/>
        <v>0</v>
      </c>
      <c r="AR499" s="76">
        <f t="shared" si="255"/>
        <v>0.20603622271406508</v>
      </c>
      <c r="AS499" s="76">
        <f t="shared" si="255"/>
        <v>0</v>
      </c>
      <c r="AT499" s="76">
        <f t="shared" si="255"/>
        <v>0.30250016385425543</v>
      </c>
      <c r="AU499" s="76">
        <f t="shared" si="255"/>
        <v>0</v>
      </c>
      <c r="AV499" s="76">
        <f t="shared" si="255"/>
        <v>8.4027823292848719E-2</v>
      </c>
      <c r="AW499" s="76">
        <f t="shared" si="254"/>
        <v>0</v>
      </c>
      <c r="AX499" s="76">
        <f t="shared" si="254"/>
        <v>0</v>
      </c>
      <c r="AY499" s="76">
        <f t="shared" si="254"/>
        <v>0</v>
      </c>
      <c r="AZ499" s="76">
        <f t="shared" si="254"/>
        <v>0</v>
      </c>
      <c r="BA499" s="76">
        <f t="shared" si="254"/>
        <v>0</v>
      </c>
      <c r="BB499" s="76">
        <f t="shared" si="254"/>
        <v>0.33695157140432336</v>
      </c>
    </row>
    <row r="500" spans="1:54">
      <c r="A500" s="102">
        <f t="shared" si="239"/>
        <v>43279</v>
      </c>
      <c r="B500" s="106">
        <f t="shared" si="258"/>
        <v>13.064931660171313</v>
      </c>
      <c r="C500" s="76">
        <f t="shared" si="247"/>
        <v>7.0919482859164329E-2</v>
      </c>
      <c r="D500" s="76">
        <f t="shared" si="257"/>
        <v>0.33611129317139488</v>
      </c>
      <c r="E500" s="76">
        <f t="shared" si="257"/>
        <v>0.33611129317139488</v>
      </c>
      <c r="F500" s="76">
        <f t="shared" si="257"/>
        <v>0.33611129317139488</v>
      </c>
      <c r="G500" s="76">
        <f t="shared" si="257"/>
        <v>0.33611129317139488</v>
      </c>
      <c r="H500" s="76">
        <f t="shared" si="257"/>
        <v>0</v>
      </c>
      <c r="I500" s="76">
        <f t="shared" si="257"/>
        <v>0</v>
      </c>
      <c r="J500" s="76">
        <f t="shared" si="257"/>
        <v>2.1006955823212179</v>
      </c>
      <c r="K500" s="76">
        <f t="shared" si="257"/>
        <v>1.4688063511589957E-2</v>
      </c>
      <c r="L500" s="76">
        <f t="shared" si="257"/>
        <v>0</v>
      </c>
      <c r="M500" s="76">
        <f t="shared" si="257"/>
        <v>1.4423039756924314</v>
      </c>
      <c r="N500" s="76">
        <f t="shared" si="257"/>
        <v>0.16805564658569744</v>
      </c>
      <c r="O500" s="76">
        <f t="shared" ref="O500:P502" si="259">O$24/1.98347/30</f>
        <v>1.2133617683487357</v>
      </c>
      <c r="P500" s="76">
        <f t="shared" si="259"/>
        <v>0.91926438682376521</v>
      </c>
      <c r="Q500" s="76">
        <f t="shared" si="257"/>
        <v>0</v>
      </c>
      <c r="R500" s="76">
        <f t="shared" si="257"/>
        <v>0.31930572851282513</v>
      </c>
      <c r="S500" s="76">
        <f t="shared" si="257"/>
        <v>0.84027823292848725</v>
      </c>
      <c r="T500" s="76">
        <f t="shared" si="257"/>
        <v>1.0923617028070336E-2</v>
      </c>
      <c r="U500" s="76">
        <f t="shared" si="257"/>
        <v>0</v>
      </c>
      <c r="V500" s="76">
        <f t="shared" si="257"/>
        <v>3.3611129317139493E-3</v>
      </c>
      <c r="W500" s="76">
        <f t="shared" si="249"/>
        <v>0.32098628497868215</v>
      </c>
      <c r="X500" s="76">
        <f t="shared" si="257"/>
        <v>0</v>
      </c>
      <c r="Y500" s="76">
        <f t="shared" si="257"/>
        <v>0.10503477911606091</v>
      </c>
      <c r="Z500" s="76">
        <f t="shared" si="257"/>
        <v>0</v>
      </c>
      <c r="AA500" s="76">
        <f t="shared" si="257"/>
        <v>4.2013911646424359E-2</v>
      </c>
      <c r="AB500" s="76">
        <f t="shared" si="257"/>
        <v>0</v>
      </c>
      <c r="AC500" s="76">
        <f t="shared" si="257"/>
        <v>0</v>
      </c>
      <c r="AD500" s="76">
        <f t="shared" si="257"/>
        <v>0</v>
      </c>
      <c r="AE500" s="76">
        <f t="shared" si="257"/>
        <v>8.4027823292848719E-2</v>
      </c>
      <c r="AF500" s="76">
        <f t="shared" si="257"/>
        <v>5.0416693975709234E-2</v>
      </c>
      <c r="AG500" s="76">
        <f t="shared" si="255"/>
        <v>1.0419450088313242</v>
      </c>
      <c r="AH500" s="76">
        <f t="shared" si="255"/>
        <v>0</v>
      </c>
      <c r="AI500" s="76">
        <f t="shared" si="255"/>
        <v>6.1172255357193873E-2</v>
      </c>
      <c r="AJ500" s="698">
        <f t="shared" si="255"/>
        <v>0</v>
      </c>
      <c r="AK500" s="76">
        <f t="shared" si="255"/>
        <v>0</v>
      </c>
      <c r="AL500" s="76">
        <f t="shared" si="255"/>
        <v>0.33611129317139488</v>
      </c>
      <c r="AM500" s="76">
        <f t="shared" si="255"/>
        <v>3.2770851084211003E-2</v>
      </c>
      <c r="AN500" s="76">
        <f t="shared" si="255"/>
        <v>1.6133342072226955</v>
      </c>
      <c r="AO500" s="76">
        <f t="shared" si="255"/>
        <v>0</v>
      </c>
      <c r="AP500" s="76">
        <f t="shared" si="255"/>
        <v>0</v>
      </c>
      <c r="AQ500" s="698">
        <f t="shared" si="255"/>
        <v>0</v>
      </c>
      <c r="AR500" s="76">
        <f t="shared" si="255"/>
        <v>0.20603622271406508</v>
      </c>
      <c r="AS500" s="76">
        <f t="shared" si="255"/>
        <v>0</v>
      </c>
      <c r="AT500" s="76">
        <f t="shared" si="255"/>
        <v>0.30250016385425543</v>
      </c>
      <c r="AU500" s="76">
        <f t="shared" si="255"/>
        <v>0</v>
      </c>
      <c r="AV500" s="76">
        <f t="shared" si="255"/>
        <v>8.4027823292848719E-2</v>
      </c>
      <c r="AW500" s="76">
        <f t="shared" si="254"/>
        <v>0</v>
      </c>
      <c r="AX500" s="76">
        <f t="shared" si="254"/>
        <v>0</v>
      </c>
      <c r="AY500" s="76">
        <f t="shared" si="254"/>
        <v>0</v>
      </c>
      <c r="AZ500" s="76">
        <f t="shared" si="254"/>
        <v>0</v>
      </c>
      <c r="BA500" s="76">
        <f t="shared" si="254"/>
        <v>0</v>
      </c>
      <c r="BB500" s="76">
        <f t="shared" si="254"/>
        <v>0.33695157140432336</v>
      </c>
    </row>
    <row r="501" spans="1:54">
      <c r="A501" s="102">
        <f t="shared" si="239"/>
        <v>43280</v>
      </c>
      <c r="B501" s="106">
        <f t="shared" si="258"/>
        <v>13.064931660171313</v>
      </c>
      <c r="C501" s="76">
        <f t="shared" si="247"/>
        <v>7.0919482859164329E-2</v>
      </c>
      <c r="D501" s="76">
        <f t="shared" si="257"/>
        <v>0.33611129317139488</v>
      </c>
      <c r="E501" s="76">
        <f t="shared" si="257"/>
        <v>0.33611129317139488</v>
      </c>
      <c r="F501" s="76">
        <f t="shared" si="257"/>
        <v>0.33611129317139488</v>
      </c>
      <c r="G501" s="76">
        <f t="shared" si="257"/>
        <v>0.33611129317139488</v>
      </c>
      <c r="H501" s="76">
        <f t="shared" si="257"/>
        <v>0</v>
      </c>
      <c r="I501" s="76">
        <f t="shared" si="257"/>
        <v>0</v>
      </c>
      <c r="J501" s="76">
        <f t="shared" si="257"/>
        <v>2.1006955823212179</v>
      </c>
      <c r="K501" s="76">
        <f t="shared" si="257"/>
        <v>1.4688063511589957E-2</v>
      </c>
      <c r="L501" s="76">
        <f t="shared" si="257"/>
        <v>0</v>
      </c>
      <c r="M501" s="76">
        <f t="shared" si="257"/>
        <v>1.4423039756924314</v>
      </c>
      <c r="N501" s="76">
        <f t="shared" si="257"/>
        <v>0.16805564658569744</v>
      </c>
      <c r="O501" s="76">
        <f t="shared" si="259"/>
        <v>1.2133617683487357</v>
      </c>
      <c r="P501" s="76">
        <f t="shared" si="259"/>
        <v>0.91926438682376521</v>
      </c>
      <c r="Q501" s="76">
        <f t="shared" si="257"/>
        <v>0</v>
      </c>
      <c r="R501" s="76">
        <f t="shared" si="257"/>
        <v>0.31930572851282513</v>
      </c>
      <c r="S501" s="76">
        <f t="shared" si="257"/>
        <v>0.84027823292848725</v>
      </c>
      <c r="T501" s="76">
        <f t="shared" si="257"/>
        <v>1.0923617028070336E-2</v>
      </c>
      <c r="U501" s="76">
        <f t="shared" si="257"/>
        <v>0</v>
      </c>
      <c r="V501" s="76">
        <f t="shared" si="257"/>
        <v>3.3611129317139493E-3</v>
      </c>
      <c r="W501" s="76">
        <f t="shared" si="249"/>
        <v>0.32098628497868215</v>
      </c>
      <c r="X501" s="76">
        <f t="shared" si="257"/>
        <v>0</v>
      </c>
      <c r="Y501" s="76">
        <f t="shared" si="257"/>
        <v>0.10503477911606091</v>
      </c>
      <c r="Z501" s="76">
        <f t="shared" si="257"/>
        <v>0</v>
      </c>
      <c r="AA501" s="76">
        <f t="shared" si="257"/>
        <v>4.2013911646424359E-2</v>
      </c>
      <c r="AB501" s="76">
        <f t="shared" si="257"/>
        <v>0</v>
      </c>
      <c r="AC501" s="76">
        <f t="shared" si="257"/>
        <v>0</v>
      </c>
      <c r="AD501" s="76">
        <f t="shared" si="257"/>
        <v>0</v>
      </c>
      <c r="AE501" s="76">
        <f t="shared" si="257"/>
        <v>8.4027823292848719E-2</v>
      </c>
      <c r="AF501" s="76">
        <f t="shared" si="257"/>
        <v>5.0416693975709234E-2</v>
      </c>
      <c r="AG501" s="76">
        <f t="shared" si="255"/>
        <v>1.0419450088313242</v>
      </c>
      <c r="AH501" s="76">
        <f t="shared" si="255"/>
        <v>0</v>
      </c>
      <c r="AI501" s="76">
        <f t="shared" si="255"/>
        <v>6.1172255357193873E-2</v>
      </c>
      <c r="AJ501" s="698">
        <f t="shared" si="255"/>
        <v>0</v>
      </c>
      <c r="AK501" s="76">
        <f t="shared" si="255"/>
        <v>0</v>
      </c>
      <c r="AL501" s="76">
        <f t="shared" si="255"/>
        <v>0.33611129317139488</v>
      </c>
      <c r="AM501" s="76">
        <f t="shared" si="255"/>
        <v>3.2770851084211003E-2</v>
      </c>
      <c r="AN501" s="76">
        <f t="shared" si="255"/>
        <v>1.6133342072226955</v>
      </c>
      <c r="AO501" s="76">
        <f t="shared" si="255"/>
        <v>0</v>
      </c>
      <c r="AP501" s="76">
        <f t="shared" si="255"/>
        <v>0</v>
      </c>
      <c r="AQ501" s="698">
        <f t="shared" si="255"/>
        <v>0</v>
      </c>
      <c r="AR501" s="76">
        <f t="shared" si="255"/>
        <v>0.20603622271406508</v>
      </c>
      <c r="AS501" s="76">
        <f t="shared" si="255"/>
        <v>0</v>
      </c>
      <c r="AT501" s="76">
        <f t="shared" si="255"/>
        <v>0.30250016385425543</v>
      </c>
      <c r="AU501" s="76">
        <f t="shared" si="255"/>
        <v>0</v>
      </c>
      <c r="AV501" s="76">
        <f t="shared" si="255"/>
        <v>8.4027823292848719E-2</v>
      </c>
      <c r="AW501" s="76">
        <f t="shared" si="254"/>
        <v>0</v>
      </c>
      <c r="AX501" s="76">
        <f t="shared" si="254"/>
        <v>0</v>
      </c>
      <c r="AY501" s="76">
        <f t="shared" si="254"/>
        <v>0</v>
      </c>
      <c r="AZ501" s="76">
        <f t="shared" si="254"/>
        <v>0</v>
      </c>
      <c r="BA501" s="76">
        <f t="shared" si="254"/>
        <v>0</v>
      </c>
      <c r="BB501" s="76">
        <f t="shared" si="254"/>
        <v>0.33695157140432336</v>
      </c>
    </row>
    <row r="502" spans="1:54">
      <c r="A502" s="102">
        <f t="shared" si="239"/>
        <v>43281</v>
      </c>
      <c r="B502" s="106">
        <f t="shared" si="258"/>
        <v>13.064931660171313</v>
      </c>
      <c r="C502" s="76">
        <f t="shared" si="247"/>
        <v>7.0919482859164329E-2</v>
      </c>
      <c r="D502" s="76">
        <f t="shared" si="257"/>
        <v>0.33611129317139488</v>
      </c>
      <c r="E502" s="76">
        <f t="shared" si="257"/>
        <v>0.33611129317139488</v>
      </c>
      <c r="F502" s="76">
        <f t="shared" si="257"/>
        <v>0.33611129317139488</v>
      </c>
      <c r="G502" s="76">
        <f t="shared" si="257"/>
        <v>0.33611129317139488</v>
      </c>
      <c r="H502" s="76">
        <f t="shared" si="257"/>
        <v>0</v>
      </c>
      <c r="I502" s="76">
        <f t="shared" si="257"/>
        <v>0</v>
      </c>
      <c r="J502" s="76">
        <f t="shared" si="257"/>
        <v>2.1006955823212179</v>
      </c>
      <c r="K502" s="76">
        <f t="shared" si="257"/>
        <v>1.4688063511589957E-2</v>
      </c>
      <c r="L502" s="76">
        <f t="shared" si="257"/>
        <v>0</v>
      </c>
      <c r="M502" s="76">
        <f t="shared" si="257"/>
        <v>1.4423039756924314</v>
      </c>
      <c r="N502" s="76">
        <f t="shared" si="257"/>
        <v>0.16805564658569744</v>
      </c>
      <c r="O502" s="76">
        <f t="shared" si="259"/>
        <v>1.2133617683487357</v>
      </c>
      <c r="P502" s="76">
        <f t="shared" si="259"/>
        <v>0.91926438682376521</v>
      </c>
      <c r="Q502" s="76">
        <f t="shared" si="257"/>
        <v>0</v>
      </c>
      <c r="R502" s="76">
        <f t="shared" si="257"/>
        <v>0.31930572851282513</v>
      </c>
      <c r="S502" s="76">
        <f t="shared" si="257"/>
        <v>0.84027823292848725</v>
      </c>
      <c r="T502" s="76">
        <f t="shared" si="257"/>
        <v>1.0923617028070336E-2</v>
      </c>
      <c r="U502" s="76">
        <f t="shared" si="257"/>
        <v>0</v>
      </c>
      <c r="V502" s="76">
        <f t="shared" si="257"/>
        <v>3.3611129317139493E-3</v>
      </c>
      <c r="W502" s="76">
        <f t="shared" si="249"/>
        <v>0.32098628497868215</v>
      </c>
      <c r="X502" s="76">
        <f t="shared" si="257"/>
        <v>0</v>
      </c>
      <c r="Y502" s="76">
        <f t="shared" si="257"/>
        <v>0.10503477911606091</v>
      </c>
      <c r="Z502" s="76">
        <f t="shared" si="257"/>
        <v>0</v>
      </c>
      <c r="AA502" s="76">
        <f t="shared" si="257"/>
        <v>4.2013911646424359E-2</v>
      </c>
      <c r="AB502" s="76">
        <f t="shared" si="257"/>
        <v>0</v>
      </c>
      <c r="AC502" s="76">
        <f t="shared" si="257"/>
        <v>0</v>
      </c>
      <c r="AD502" s="76">
        <f t="shared" si="257"/>
        <v>0</v>
      </c>
      <c r="AE502" s="76">
        <f t="shared" si="257"/>
        <v>8.4027823292848719E-2</v>
      </c>
      <c r="AF502" s="76">
        <f t="shared" si="257"/>
        <v>5.0416693975709234E-2</v>
      </c>
      <c r="AG502" s="76">
        <f t="shared" si="255"/>
        <v>1.0419450088313242</v>
      </c>
      <c r="AH502" s="76">
        <f t="shared" si="255"/>
        <v>0</v>
      </c>
      <c r="AI502" s="76">
        <f t="shared" si="255"/>
        <v>6.1172255357193873E-2</v>
      </c>
      <c r="AJ502" s="698">
        <f t="shared" si="255"/>
        <v>0</v>
      </c>
      <c r="AK502" s="76">
        <f t="shared" si="255"/>
        <v>0</v>
      </c>
      <c r="AL502" s="76">
        <f t="shared" si="255"/>
        <v>0.33611129317139488</v>
      </c>
      <c r="AM502" s="76">
        <f t="shared" si="255"/>
        <v>3.2770851084211003E-2</v>
      </c>
      <c r="AN502" s="76">
        <f t="shared" si="255"/>
        <v>1.6133342072226955</v>
      </c>
      <c r="AO502" s="76">
        <f t="shared" si="255"/>
        <v>0</v>
      </c>
      <c r="AP502" s="76">
        <f t="shared" si="255"/>
        <v>0</v>
      </c>
      <c r="AQ502" s="698">
        <f t="shared" si="255"/>
        <v>0</v>
      </c>
      <c r="AR502" s="76">
        <f t="shared" si="255"/>
        <v>0.20603622271406508</v>
      </c>
      <c r="AS502" s="76">
        <f t="shared" si="255"/>
        <v>0</v>
      </c>
      <c r="AT502" s="76">
        <f t="shared" si="255"/>
        <v>0.30250016385425543</v>
      </c>
      <c r="AU502" s="76">
        <f t="shared" si="255"/>
        <v>0</v>
      </c>
      <c r="AV502" s="76">
        <f t="shared" si="255"/>
        <v>8.4027823292848719E-2</v>
      </c>
      <c r="AW502" s="76">
        <f t="shared" si="254"/>
        <v>0</v>
      </c>
      <c r="AX502" s="76">
        <f t="shared" si="254"/>
        <v>0</v>
      </c>
      <c r="AY502" s="76">
        <f t="shared" si="254"/>
        <v>0</v>
      </c>
      <c r="AZ502" s="76">
        <f t="shared" si="254"/>
        <v>0</v>
      </c>
      <c r="BA502" s="76">
        <f t="shared" si="254"/>
        <v>0</v>
      </c>
      <c r="BB502" s="76">
        <f t="shared" si="254"/>
        <v>0.33695157140432336</v>
      </c>
    </row>
    <row r="503" spans="1:54">
      <c r="A503" s="102"/>
      <c r="B503" s="106"/>
      <c r="C503" s="76"/>
      <c r="D503" s="76"/>
      <c r="E503" s="76"/>
      <c r="F503" s="76"/>
      <c r="G503" s="76"/>
      <c r="H503" s="76"/>
      <c r="I503" s="76"/>
      <c r="J503" s="76"/>
      <c r="K503" s="76"/>
      <c r="L503" s="76"/>
      <c r="M503" s="76"/>
      <c r="N503" s="76"/>
      <c r="O503" s="76"/>
      <c r="P503" s="76"/>
      <c r="Q503" s="76"/>
      <c r="R503" s="76"/>
      <c r="S503" s="76"/>
      <c r="T503" s="76"/>
      <c r="U503" s="76"/>
      <c r="V503" s="76"/>
      <c r="W503" s="76"/>
      <c r="X503" s="76"/>
      <c r="Y503" s="76"/>
      <c r="Z503" s="76"/>
      <c r="AA503" s="76"/>
      <c r="AB503" s="76"/>
      <c r="AC503" s="76"/>
      <c r="AD503" s="76"/>
      <c r="AE503" s="76"/>
      <c r="AF503" s="76"/>
      <c r="AG503" s="76"/>
      <c r="AH503" s="76"/>
      <c r="AI503" s="76"/>
    </row>
    <row r="504" spans="1:54">
      <c r="A504" s="102"/>
    </row>
    <row r="505" spans="1:54">
      <c r="A505" s="102"/>
    </row>
    <row r="506" spans="1:54">
      <c r="A506" s="102"/>
    </row>
    <row r="507" spans="1:54">
      <c r="A507" s="102"/>
    </row>
    <row r="508" spans="1:54">
      <c r="A508" s="102"/>
    </row>
    <row r="509" spans="1:54">
      <c r="A509" s="102"/>
    </row>
    <row r="510" spans="1:54">
      <c r="A510" s="102"/>
    </row>
    <row r="511" spans="1:54">
      <c r="A511" s="102"/>
    </row>
    <row r="512" spans="1:54">
      <c r="A512" s="102"/>
    </row>
  </sheetData>
  <phoneticPr fontId="0" type="noConversion"/>
  <pageMargins left="0.75" right="0.75" top="1" bottom="1" header="0.5" footer="0.5"/>
  <pageSetup orientation="portrait" horizontalDpi="1200"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433"/>
  <sheetViews>
    <sheetView workbookViewId="0">
      <selection activeCell="E6" sqref="E6"/>
    </sheetView>
  </sheetViews>
  <sheetFormatPr defaultRowHeight="13.2"/>
  <cols>
    <col min="1" max="1" width="6.88671875" style="6" customWidth="1"/>
    <col min="2" max="2" width="6.6640625" style="6" customWidth="1"/>
    <col min="3" max="3" width="6.88671875" style="6" customWidth="1"/>
    <col min="4" max="4" width="9.77734375" style="6" customWidth="1"/>
    <col min="5" max="5" width="11.109375" style="454" customWidth="1"/>
    <col min="6" max="6" width="13.88671875" style="204" bestFit="1" customWidth="1"/>
    <col min="7" max="9" width="11.109375" style="204" customWidth="1"/>
    <col min="10" max="13" width="10.6640625" style="120" customWidth="1"/>
    <col min="14" max="14" width="12" style="120" customWidth="1"/>
    <col min="15" max="18" width="10.6640625" style="120" customWidth="1"/>
    <col min="19" max="19" width="12" style="120" customWidth="1"/>
  </cols>
  <sheetData>
    <row r="1" spans="1:19">
      <c r="A1" s="117" t="s">
        <v>439</v>
      </c>
    </row>
    <row r="2" spans="1:19">
      <c r="A2" s="105" t="s">
        <v>440</v>
      </c>
      <c r="B2" s="455">
        <v>2017</v>
      </c>
      <c r="C2" s="117" t="s">
        <v>444</v>
      </c>
      <c r="D2" s="117"/>
      <c r="E2" s="456"/>
      <c r="G2" s="457"/>
      <c r="H2" s="457"/>
      <c r="I2" s="457"/>
      <c r="J2" s="458"/>
      <c r="K2" s="458"/>
      <c r="L2" s="458"/>
      <c r="M2" s="458"/>
      <c r="O2" s="458"/>
      <c r="P2" s="458"/>
      <c r="Q2" s="458"/>
      <c r="R2" s="458"/>
    </row>
    <row r="3" spans="1:19">
      <c r="A3" s="459"/>
      <c r="B3" s="460"/>
      <c r="C3" s="117"/>
      <c r="D3" s="117"/>
      <c r="J3" s="458"/>
      <c r="K3" s="458"/>
      <c r="L3" s="458"/>
      <c r="M3" s="458"/>
      <c r="O3" s="458"/>
      <c r="P3" s="458"/>
      <c r="Q3" s="458"/>
      <c r="R3" s="458"/>
    </row>
    <row r="4" spans="1:19">
      <c r="A4" s="459" t="s">
        <v>448</v>
      </c>
      <c r="B4" s="460"/>
      <c r="C4" s="117"/>
      <c r="D4" s="117"/>
      <c r="E4" s="461"/>
      <c r="F4" s="462"/>
      <c r="G4" s="463"/>
      <c r="H4" s="463"/>
      <c r="I4" s="463"/>
      <c r="J4" s="458"/>
      <c r="K4" s="458"/>
      <c r="L4" s="458"/>
      <c r="M4" s="458"/>
      <c r="O4" s="458"/>
      <c r="P4" s="458"/>
      <c r="Q4" s="458"/>
      <c r="R4" s="458"/>
    </row>
    <row r="5" spans="1:19">
      <c r="A5" s="105"/>
      <c r="B5" s="460"/>
      <c r="C5" s="117"/>
      <c r="D5" s="117"/>
      <c r="E5" s="464"/>
      <c r="F5" s="465"/>
      <c r="G5" s="462"/>
      <c r="H5" s="462"/>
      <c r="I5" s="462"/>
      <c r="J5" s="458"/>
      <c r="K5" s="458"/>
      <c r="L5" s="458"/>
      <c r="M5" s="458"/>
      <c r="N5" s="458"/>
      <c r="O5" s="458"/>
      <c r="P5" s="458"/>
      <c r="Q5" s="458"/>
      <c r="R5" s="458"/>
      <c r="S5" s="458"/>
    </row>
    <row r="6" spans="1:19">
      <c r="B6" s="460"/>
      <c r="C6" s="117"/>
      <c r="D6" s="117"/>
      <c r="E6" s="464"/>
      <c r="F6" s="462"/>
      <c r="G6" s="462"/>
      <c r="H6" s="462"/>
      <c r="I6" s="462"/>
      <c r="J6" s="458"/>
      <c r="K6" s="458"/>
      <c r="L6" s="458"/>
      <c r="M6" s="458"/>
      <c r="N6" s="458"/>
      <c r="O6" s="458"/>
      <c r="P6" s="458"/>
      <c r="Q6" s="458"/>
      <c r="R6" s="458"/>
      <c r="S6" s="458"/>
    </row>
    <row r="7" spans="1:19" ht="13.8" thickBot="1">
      <c r="A7" s="466"/>
      <c r="B7" s="460"/>
      <c r="C7" s="117"/>
      <c r="D7" s="117"/>
      <c r="E7" s="456"/>
      <c r="F7" s="467"/>
      <c r="G7" s="457"/>
      <c r="H7" s="457"/>
      <c r="I7" s="457"/>
      <c r="J7" s="458"/>
      <c r="K7" s="458"/>
      <c r="L7" s="458"/>
      <c r="M7" s="458"/>
      <c r="O7" s="458"/>
      <c r="P7" s="458"/>
      <c r="Q7" s="458"/>
      <c r="R7" s="458"/>
    </row>
    <row r="8" spans="1:19">
      <c r="A8" s="23"/>
      <c r="B8" s="23"/>
      <c r="C8" s="23"/>
      <c r="D8" s="23"/>
      <c r="E8" s="468"/>
      <c r="F8" s="724" t="str">
        <f>B2&amp;" Actual Data"</f>
        <v>2017 Actual Data</v>
      </c>
      <c r="G8" s="725"/>
      <c r="H8" s="725"/>
      <c r="I8" s="726"/>
      <c r="J8" s="727" t="s">
        <v>446</v>
      </c>
      <c r="K8" s="728"/>
      <c r="L8" s="728"/>
      <c r="M8" s="728"/>
      <c r="N8" s="469"/>
      <c r="O8" s="727" t="s">
        <v>446</v>
      </c>
      <c r="P8" s="728"/>
      <c r="Q8" s="728"/>
      <c r="R8" s="728"/>
      <c r="S8" s="469"/>
    </row>
    <row r="9" spans="1:19">
      <c r="A9" s="16"/>
      <c r="B9" s="16"/>
      <c r="C9" s="16"/>
      <c r="D9" s="16"/>
      <c r="E9" s="470"/>
      <c r="F9" s="471" t="s">
        <v>330</v>
      </c>
      <c r="G9" s="379"/>
      <c r="H9" s="379"/>
      <c r="I9" s="472"/>
      <c r="J9" s="473" t="s">
        <v>443</v>
      </c>
      <c r="K9" s="474"/>
      <c r="L9" s="474"/>
      <c r="M9" s="474"/>
      <c r="N9" s="475" t="s">
        <v>447</v>
      </c>
      <c r="O9" s="249" t="s">
        <v>270</v>
      </c>
      <c r="P9" s="474"/>
      <c r="Q9" s="474"/>
      <c r="R9" s="474"/>
      <c r="S9" s="475" t="s">
        <v>447</v>
      </c>
    </row>
    <row r="10" spans="1:19">
      <c r="A10" s="16"/>
      <c r="B10" s="16"/>
      <c r="C10" s="16"/>
      <c r="D10" s="16"/>
      <c r="E10" s="470"/>
      <c r="F10" s="471" t="s">
        <v>441</v>
      </c>
      <c r="G10" s="379" t="s">
        <v>445</v>
      </c>
      <c r="H10" s="379" t="s">
        <v>161</v>
      </c>
      <c r="I10" s="472" t="s">
        <v>158</v>
      </c>
      <c r="J10" s="474" t="s">
        <v>307</v>
      </c>
      <c r="K10" s="474" t="s">
        <v>160</v>
      </c>
      <c r="L10" s="474" t="s">
        <v>161</v>
      </c>
      <c r="M10" s="474" t="s">
        <v>158</v>
      </c>
      <c r="N10" s="475" t="s">
        <v>158</v>
      </c>
      <c r="O10" s="474" t="s">
        <v>307</v>
      </c>
      <c r="P10" s="474" t="s">
        <v>160</v>
      </c>
      <c r="Q10" s="474" t="s">
        <v>161</v>
      </c>
      <c r="R10" s="474" t="s">
        <v>158</v>
      </c>
      <c r="S10" s="475" t="s">
        <v>158</v>
      </c>
    </row>
    <row r="11" spans="1:19" ht="13.8" thickBot="1">
      <c r="A11" s="41" t="s">
        <v>263</v>
      </c>
      <c r="B11" s="41" t="s">
        <v>241</v>
      </c>
      <c r="C11" s="41" t="s">
        <v>242</v>
      </c>
      <c r="D11" s="41"/>
      <c r="E11" s="476"/>
      <c r="F11" s="477" t="s">
        <v>163</v>
      </c>
      <c r="G11" s="478" t="s">
        <v>163</v>
      </c>
      <c r="H11" s="478" t="s">
        <v>326</v>
      </c>
      <c r="I11" s="479" t="s">
        <v>326</v>
      </c>
      <c r="J11" s="480" t="s">
        <v>163</v>
      </c>
      <c r="K11" s="480" t="s">
        <v>163</v>
      </c>
      <c r="L11" s="480" t="s">
        <v>326</v>
      </c>
      <c r="M11" s="480" t="s">
        <v>326</v>
      </c>
      <c r="N11" s="481" t="s">
        <v>326</v>
      </c>
      <c r="O11" s="480" t="s">
        <v>163</v>
      </c>
      <c r="P11" s="480" t="s">
        <v>163</v>
      </c>
      <c r="Q11" s="480" t="s">
        <v>326</v>
      </c>
      <c r="R11" s="480" t="s">
        <v>326</v>
      </c>
      <c r="S11" s="481" t="s">
        <v>326</v>
      </c>
    </row>
    <row r="12" spans="1:19" ht="13.8" thickTop="1">
      <c r="A12" s="482"/>
      <c r="B12" s="482"/>
      <c r="C12" s="482"/>
      <c r="D12" s="482"/>
      <c r="E12" s="483"/>
      <c r="F12" s="484"/>
      <c r="G12" s="485"/>
      <c r="H12" s="485"/>
      <c r="I12" s="472">
        <f>IF(Computations!D206="","#N/A",Computations!D206)</f>
        <v>77716.91</v>
      </c>
      <c r="J12" s="390"/>
      <c r="K12" s="390"/>
      <c r="L12" s="390"/>
      <c r="M12" s="488">
        <f>Revised_Input!B206</f>
        <v>0</v>
      </c>
      <c r="N12" s="486">
        <f>I12</f>
        <v>77716.91</v>
      </c>
      <c r="O12" s="390"/>
      <c r="P12" s="390"/>
      <c r="Q12" s="390"/>
      <c r="R12" s="488">
        <f>Revised_Input!B206</f>
        <v>0</v>
      </c>
      <c r="S12" s="486">
        <f>N12</f>
        <v>77716.91</v>
      </c>
    </row>
    <row r="13" spans="1:19">
      <c r="A13" s="34">
        <f t="shared" ref="A13:A29" si="0">B$2-1</f>
        <v>2016</v>
      </c>
      <c r="B13" s="482">
        <v>10</v>
      </c>
      <c r="C13" s="482">
        <v>15</v>
      </c>
      <c r="D13" s="487" t="str">
        <f ca="1">OFFSET('day lookup'!$A$1,WEEKDAY(E13)-1,0)</f>
        <v>SAT</v>
      </c>
      <c r="E13" s="454">
        <f t="shared" ref="E13:E29" si="1">DATE(A13,B13,C13)</f>
        <v>42658</v>
      </c>
      <c r="F13" s="471">
        <f>IF(Computations!I207="","#N/A",Computations!I207)</f>
        <v>66.738372416182628</v>
      </c>
      <c r="G13" s="379">
        <f>IF(Computations!H207="","#N/A",Computations!H207)</f>
        <v>153.831875</v>
      </c>
      <c r="H13" s="379">
        <f>IF(Computations!E207="","#N/A",Computations!E207)</f>
        <v>1.3007500000000001</v>
      </c>
      <c r="I13" s="472">
        <f>IF(Computations!D207="","#N/A",Computations!D207)</f>
        <v>77541.58</v>
      </c>
      <c r="J13" s="488" t="e">
        <f>VLOOKUP(E13,Historic!$BQ$11:$BR$375,2)</f>
        <v>#N/A</v>
      </c>
      <c r="K13" s="488">
        <v>75</v>
      </c>
      <c r="L13" s="488">
        <v>0</v>
      </c>
      <c r="M13" s="488">
        <f t="shared" ref="M13:M20" si="2">M12-31</f>
        <v>-31</v>
      </c>
      <c r="N13" s="489">
        <f>IF(I13="#N/A",N12+(J13-K13)*1.98347-L13,I13)</f>
        <v>77541.58</v>
      </c>
      <c r="O13" s="488" t="e">
        <f>VLOOKUP(E13,Historic!$BQ$11:$BT$375,4)</f>
        <v>#N/A</v>
      </c>
      <c r="P13" s="488">
        <v>75</v>
      </c>
      <c r="Q13" s="488">
        <v>0</v>
      </c>
      <c r="R13" s="488">
        <f t="shared" ref="R13:R20" si="3">R12-31</f>
        <v>-31</v>
      </c>
      <c r="S13" s="489">
        <f>IF(N13="#N/A",S12+(O13-P13)*1.98347-Q13,N13)</f>
        <v>77541.58</v>
      </c>
    </row>
    <row r="14" spans="1:19">
      <c r="A14" s="34">
        <f t="shared" si="0"/>
        <v>2016</v>
      </c>
      <c r="B14" s="482">
        <v>10</v>
      </c>
      <c r="C14" s="482">
        <v>16</v>
      </c>
      <c r="D14" s="487" t="str">
        <f ca="1">OFFSET('day lookup'!$A$1,WEEKDAY(E14)-1,0)</f>
        <v>SUN</v>
      </c>
      <c r="E14" s="454">
        <f t="shared" si="1"/>
        <v>42659</v>
      </c>
      <c r="F14" s="471">
        <f>IF(Computations!I208="","#N/A",Computations!I208)</f>
        <v>74.795935514870934</v>
      </c>
      <c r="G14" s="379">
        <f>IF(Computations!H208="","#N/A",Computations!H208)</f>
        <v>153.35906249999999</v>
      </c>
      <c r="H14" s="379">
        <f>IF(Computations!E208="","#N/A",Computations!E208)</f>
        <v>1.3007500000000001</v>
      </c>
      <c r="I14" s="472">
        <f>IF(Computations!D208="","#N/A",Computations!D208)</f>
        <v>77383.17</v>
      </c>
      <c r="J14" s="488" t="e">
        <f>VLOOKUP(E14,Historic!$BQ$11:$BR$375,2)</f>
        <v>#N/A</v>
      </c>
      <c r="K14" s="488">
        <v>75</v>
      </c>
      <c r="L14" s="488">
        <v>0</v>
      </c>
      <c r="M14" s="488">
        <f t="shared" si="2"/>
        <v>-62</v>
      </c>
      <c r="N14" s="489">
        <f t="shared" ref="N14:N77" si="4">IF(I14="#N/A",N13+(J14-K14)*1.98347-L14,I14)</f>
        <v>77383.17</v>
      </c>
      <c r="O14" s="488" t="e">
        <f>VLOOKUP(E14,Historic!$BQ$11:$BT$375,4)</f>
        <v>#N/A</v>
      </c>
      <c r="P14" s="488">
        <v>75</v>
      </c>
      <c r="Q14" s="488">
        <v>0</v>
      </c>
      <c r="R14" s="488">
        <f t="shared" si="3"/>
        <v>-62</v>
      </c>
      <c r="S14" s="489">
        <f>IF(N14="#N/A",S13+(O14-P14)*1.98347-Q14,N14)</f>
        <v>77383.17</v>
      </c>
    </row>
    <row r="15" spans="1:19">
      <c r="A15" s="34">
        <f t="shared" si="0"/>
        <v>2016</v>
      </c>
      <c r="B15" s="482">
        <v>10</v>
      </c>
      <c r="C15" s="482">
        <v>17</v>
      </c>
      <c r="D15" s="487" t="str">
        <f ca="1">OFFSET('day lookup'!$A$1,WEEKDAY(E15)-1,0)</f>
        <v>MON</v>
      </c>
      <c r="E15" s="454">
        <f t="shared" si="1"/>
        <v>42660</v>
      </c>
      <c r="F15" s="471">
        <f>IF(Computations!I209="","#N/A",Computations!I209)</f>
        <v>70.156495345272617</v>
      </c>
      <c r="G15" s="379">
        <f>IF(Computations!H209="","#N/A",Computations!H209)</f>
        <v>152.71760409999999</v>
      </c>
      <c r="H15" s="379">
        <f>IF(Computations!E209="","#N/A",Computations!E209)</f>
        <v>1.2957099999999999</v>
      </c>
      <c r="I15" s="472">
        <f>IF(Computations!D209="","#N/A",Computations!D209)</f>
        <v>77216.84</v>
      </c>
      <c r="J15" s="488" t="e">
        <f>VLOOKUP(E15,Historic!$BQ$11:$BR$375,2)</f>
        <v>#N/A</v>
      </c>
      <c r="K15" s="488">
        <v>75</v>
      </c>
      <c r="L15" s="488">
        <v>0</v>
      </c>
      <c r="M15" s="488">
        <f t="shared" si="2"/>
        <v>-93</v>
      </c>
      <c r="N15" s="489">
        <f>IF(I15="#N/A",N14+(J15-K15)*1.98347-L15,I15)</f>
        <v>77216.84</v>
      </c>
      <c r="O15" s="488" t="e">
        <f>VLOOKUP(E15,Historic!$BQ$11:$BT$375,4)</f>
        <v>#N/A</v>
      </c>
      <c r="P15" s="488">
        <v>75</v>
      </c>
      <c r="Q15" s="488">
        <v>0</v>
      </c>
      <c r="R15" s="488">
        <f t="shared" si="3"/>
        <v>-93</v>
      </c>
      <c r="S15" s="489">
        <f>IF(N15="#N/A",S14+(O15-P15)*1.98347-Q15,N15)</f>
        <v>77216.84</v>
      </c>
    </row>
    <row r="16" spans="1:19">
      <c r="A16" s="34">
        <f t="shared" si="0"/>
        <v>2016</v>
      </c>
      <c r="B16" s="482">
        <v>10</v>
      </c>
      <c r="C16" s="482">
        <v>18</v>
      </c>
      <c r="D16" s="487" t="str">
        <f ca="1">OFFSET('day lookup'!$A$1,WEEKDAY(E16)-1,0)</f>
        <v>TUE</v>
      </c>
      <c r="E16" s="454">
        <f t="shared" si="1"/>
        <v>42661</v>
      </c>
      <c r="F16" s="471">
        <f>IF(Computations!I210="","#N/A",Computations!I210)</f>
        <v>75.020687015203379</v>
      </c>
      <c r="G16" s="379">
        <f>IF(Computations!H210="","#N/A",Computations!H210)</f>
        <v>111.61759108125001</v>
      </c>
      <c r="H16" s="379">
        <f>IF(Computations!E210="","#N/A",Computations!E210)</f>
        <v>1.2957099999999999</v>
      </c>
      <c r="I16" s="472">
        <f>IF(Computations!D210="","#N/A",Computations!D210)</f>
        <v>77141.679999999993</v>
      </c>
      <c r="J16" s="488" t="e">
        <f>VLOOKUP(E16,Historic!$BQ$11:$BR$375,2)</f>
        <v>#N/A</v>
      </c>
      <c r="K16" s="488">
        <v>75</v>
      </c>
      <c r="L16" s="488">
        <v>0</v>
      </c>
      <c r="M16" s="488">
        <f t="shared" si="2"/>
        <v>-124</v>
      </c>
      <c r="N16" s="489">
        <f>IF(I16="#N/A",N15+(J16-K16)*1.98347-L16,I16)</f>
        <v>77141.679999999993</v>
      </c>
      <c r="O16" s="488" t="e">
        <f>VLOOKUP(E16,Historic!$BQ$11:$BT$375,4)</f>
        <v>#N/A</v>
      </c>
      <c r="P16" s="488">
        <v>75</v>
      </c>
      <c r="Q16" s="488">
        <v>0</v>
      </c>
      <c r="R16" s="488">
        <f t="shared" si="3"/>
        <v>-124</v>
      </c>
      <c r="S16" s="489">
        <f>IF(N16="#N/A",S15+(O16-P16)*1.98347-Q16,N16)</f>
        <v>77141.679999999993</v>
      </c>
    </row>
    <row r="17" spans="1:19">
      <c r="A17" s="34">
        <f t="shared" si="0"/>
        <v>2016</v>
      </c>
      <c r="B17" s="482">
        <v>10</v>
      </c>
      <c r="C17" s="482">
        <v>19</v>
      </c>
      <c r="D17" s="487" t="str">
        <f ca="1">OFFSET('day lookup'!$A$1,WEEKDAY(E17)-1,0)</f>
        <v>WED</v>
      </c>
      <c r="E17" s="454">
        <f t="shared" si="1"/>
        <v>42662</v>
      </c>
      <c r="F17" s="471">
        <f>IF(Computations!I211="","#N/A",Computations!I211)</f>
        <v>72.057590078586486</v>
      </c>
      <c r="G17" s="379">
        <f>IF(Computations!H211="","#N/A",Computations!H211)</f>
        <v>100.03841146249999</v>
      </c>
      <c r="H17" s="379">
        <f>IF(Computations!E211="","#N/A",Computations!E211)</f>
        <v>1.2957099999999999</v>
      </c>
      <c r="I17" s="472">
        <f>IF(Computations!D211="","#N/A",Computations!D211)</f>
        <v>77083.61</v>
      </c>
      <c r="J17" s="488" t="e">
        <f>VLOOKUP(E17,Historic!$BQ$11:$BR$375,2)</f>
        <v>#N/A</v>
      </c>
      <c r="K17" s="488">
        <v>75</v>
      </c>
      <c r="L17" s="488">
        <v>0</v>
      </c>
      <c r="M17" s="488">
        <f t="shared" si="2"/>
        <v>-155</v>
      </c>
      <c r="N17" s="489">
        <f t="shared" si="4"/>
        <v>77083.61</v>
      </c>
      <c r="O17" s="488" t="e">
        <f>VLOOKUP(E17,Historic!$BQ$11:$BT$375,4)</f>
        <v>#N/A</v>
      </c>
      <c r="P17" s="488">
        <v>75</v>
      </c>
      <c r="Q17" s="488">
        <v>0</v>
      </c>
      <c r="R17" s="488">
        <f t="shared" si="3"/>
        <v>-155</v>
      </c>
      <c r="S17" s="489">
        <f t="shared" ref="S17:S80" si="5">IF(N17="#N/A",S16+(O17-P17)*1.98347-Q17,N17)</f>
        <v>77083.61</v>
      </c>
    </row>
    <row r="18" spans="1:19">
      <c r="A18" s="34">
        <f t="shared" si="0"/>
        <v>2016</v>
      </c>
      <c r="B18" s="482">
        <v>10</v>
      </c>
      <c r="C18" s="482">
        <v>20</v>
      </c>
      <c r="D18" s="487" t="str">
        <f ca="1">OFFSET('day lookup'!$A$1,WEEKDAY(E18)-1,0)</f>
        <v>THU</v>
      </c>
      <c r="E18" s="454">
        <f t="shared" si="1"/>
        <v>42663</v>
      </c>
      <c r="F18" s="471">
        <f>IF(Computations!I212="","#N/A",Computations!I212)</f>
        <v>75.400241653077245</v>
      </c>
      <c r="G18" s="379">
        <f>IF(Computations!H212="","#N/A",Computations!H212)</f>
        <v>82.493742643749997</v>
      </c>
      <c r="H18" s="379">
        <f>IF(Computations!E212="","#N/A",Computations!E212)</f>
        <v>1.2957099999999999</v>
      </c>
      <c r="I18" s="472">
        <f>IF(Computations!D212="","#N/A",Computations!D212)</f>
        <v>77066.97</v>
      </c>
      <c r="J18" s="488" t="e">
        <f>VLOOKUP(E18,Historic!$BQ$11:$BR$375,2)</f>
        <v>#N/A</v>
      </c>
      <c r="K18" s="488">
        <v>75</v>
      </c>
      <c r="L18" s="488">
        <v>0</v>
      </c>
      <c r="M18" s="488">
        <f t="shared" si="2"/>
        <v>-186</v>
      </c>
      <c r="N18" s="489">
        <f t="shared" si="4"/>
        <v>77066.97</v>
      </c>
      <c r="O18" s="488" t="e">
        <f>VLOOKUP(E18,Historic!$BQ$11:$BT$375,4)</f>
        <v>#N/A</v>
      </c>
      <c r="P18" s="488">
        <v>75</v>
      </c>
      <c r="Q18" s="488">
        <v>0</v>
      </c>
      <c r="R18" s="488">
        <f t="shared" si="3"/>
        <v>-186</v>
      </c>
      <c r="S18" s="489">
        <f t="shared" si="5"/>
        <v>77066.97</v>
      </c>
    </row>
    <row r="19" spans="1:19">
      <c r="A19" s="34">
        <f t="shared" si="0"/>
        <v>2016</v>
      </c>
      <c r="B19" s="482">
        <v>10</v>
      </c>
      <c r="C19" s="482">
        <v>21</v>
      </c>
      <c r="D19" s="487" t="str">
        <f ca="1">OFFSET('day lookup'!$A$1,WEEKDAY(E19)-1,0)</f>
        <v>FRI</v>
      </c>
      <c r="E19" s="454">
        <f t="shared" si="1"/>
        <v>42664</v>
      </c>
      <c r="F19" s="471">
        <f>IF(Computations!I213="","#N/A",Computations!I213)</f>
        <v>78.210907025000012</v>
      </c>
      <c r="G19" s="379">
        <f>IF(Computations!H213="","#N/A",Computations!H213)</f>
        <v>76.915197025000012</v>
      </c>
      <c r="H19" s="379">
        <f>IF(Computations!E213="","#N/A",Computations!E213)</f>
        <v>1.2957099999999999</v>
      </c>
      <c r="I19" s="472">
        <f>IF(Computations!D213="","#N/A",Computations!D213)</f>
        <v>77066.97</v>
      </c>
      <c r="J19" s="488" t="e">
        <f>VLOOKUP(E19,Historic!$BQ$11:$BR$375,2)</f>
        <v>#N/A</v>
      </c>
      <c r="K19" s="488">
        <v>75</v>
      </c>
      <c r="L19" s="488">
        <v>0</v>
      </c>
      <c r="M19" s="488">
        <f t="shared" si="2"/>
        <v>-217</v>
      </c>
      <c r="N19" s="489">
        <f t="shared" si="4"/>
        <v>77066.97</v>
      </c>
      <c r="O19" s="488" t="e">
        <f>VLOOKUP(E19,Historic!$BQ$11:$BT$375,4)</f>
        <v>#N/A</v>
      </c>
      <c r="P19" s="488">
        <v>75</v>
      </c>
      <c r="Q19" s="488">
        <v>0</v>
      </c>
      <c r="R19" s="488">
        <f t="shared" si="3"/>
        <v>-217</v>
      </c>
      <c r="S19" s="489">
        <f t="shared" si="5"/>
        <v>77066.97</v>
      </c>
    </row>
    <row r="20" spans="1:19">
      <c r="A20" s="34">
        <f t="shared" si="0"/>
        <v>2016</v>
      </c>
      <c r="B20" s="482">
        <v>10</v>
      </c>
      <c r="C20" s="482">
        <v>22</v>
      </c>
      <c r="D20" s="487" t="str">
        <f ca="1">OFFSET('day lookup'!$A$1,WEEKDAY(E20)-1,0)</f>
        <v>SAT</v>
      </c>
      <c r="E20" s="454">
        <f t="shared" si="1"/>
        <v>42665</v>
      </c>
      <c r="F20" s="471">
        <f>IF(Computations!I214="","#N/A",Computations!I214)</f>
        <v>65.271931083111724</v>
      </c>
      <c r="G20" s="379">
        <f>IF(Computations!H214="","#N/A",Computations!H214)</f>
        <v>76.459205706250003</v>
      </c>
      <c r="H20" s="379">
        <f>IF(Computations!E214="","#N/A",Computations!E214)</f>
        <v>1.2957099999999999</v>
      </c>
      <c r="I20" s="472">
        <f>IF(Computations!D214="","#N/A",Computations!D214)</f>
        <v>77042.210000000006</v>
      </c>
      <c r="J20" s="488" t="e">
        <f>VLOOKUP(E20,Historic!$BQ$11:$BR$375,2)</f>
        <v>#N/A</v>
      </c>
      <c r="K20" s="488">
        <v>75</v>
      </c>
      <c r="L20" s="488">
        <v>0</v>
      </c>
      <c r="M20" s="488">
        <f t="shared" si="2"/>
        <v>-248</v>
      </c>
      <c r="N20" s="489">
        <f t="shared" si="4"/>
        <v>77042.210000000006</v>
      </c>
      <c r="O20" s="488" t="e">
        <f>VLOOKUP(E20,Historic!$BQ$11:$BT$375,4)</f>
        <v>#N/A</v>
      </c>
      <c r="P20" s="488">
        <v>75</v>
      </c>
      <c r="Q20" s="488">
        <v>0</v>
      </c>
      <c r="R20" s="488">
        <f t="shared" si="3"/>
        <v>-248</v>
      </c>
      <c r="S20" s="489">
        <f t="shared" si="5"/>
        <v>77042.210000000006</v>
      </c>
    </row>
    <row r="21" spans="1:19">
      <c r="A21" s="34">
        <f t="shared" si="0"/>
        <v>2016</v>
      </c>
      <c r="B21" s="482">
        <v>10</v>
      </c>
      <c r="C21" s="482">
        <v>23</v>
      </c>
      <c r="D21" s="487" t="str">
        <f ca="1">OFFSET('day lookup'!$A$1,WEEKDAY(E21)-1,0)</f>
        <v>SUN</v>
      </c>
      <c r="E21" s="454">
        <f t="shared" si="1"/>
        <v>42666</v>
      </c>
      <c r="F21" s="471">
        <f>IF(Computations!I215="","#N/A",Computations!I215)</f>
        <v>74.488632029292745</v>
      </c>
      <c r="G21" s="379">
        <f>IF(Computations!H215="","#N/A",Computations!H215)</f>
        <v>77.488359387499997</v>
      </c>
      <c r="H21" s="379">
        <f>IF(Computations!E215="","#N/A",Computations!E215)</f>
        <v>1.2957099999999999</v>
      </c>
      <c r="I21" s="472">
        <f>IF(Computations!D215="","#N/A",Computations!D215)</f>
        <v>77033.69</v>
      </c>
      <c r="J21" s="488" t="e">
        <f>VLOOKUP(E21,Historic!$BQ$11:$BR$375,2)</f>
        <v>#N/A</v>
      </c>
      <c r="K21" s="488">
        <v>75</v>
      </c>
      <c r="L21" s="488">
        <v>0</v>
      </c>
      <c r="M21" s="488" t="e">
        <f t="shared" ref="M21:M30" si="6">M20+(J21-K21)*1.98347-L21</f>
        <v>#N/A</v>
      </c>
      <c r="N21" s="489">
        <f t="shared" si="4"/>
        <v>77033.69</v>
      </c>
      <c r="O21" s="488" t="e">
        <f>VLOOKUP(E21,Historic!$BQ$11:$BT$375,4)</f>
        <v>#N/A</v>
      </c>
      <c r="P21" s="488">
        <v>75</v>
      </c>
      <c r="Q21" s="488">
        <v>0</v>
      </c>
      <c r="R21" s="488" t="e">
        <f t="shared" ref="R21:R84" si="7">R20+(O21-P21)*1.98347-Q21</f>
        <v>#N/A</v>
      </c>
      <c r="S21" s="489">
        <f t="shared" si="5"/>
        <v>77033.69</v>
      </c>
    </row>
    <row r="22" spans="1:19">
      <c r="A22" s="34">
        <f t="shared" si="0"/>
        <v>2016</v>
      </c>
      <c r="B22" s="482">
        <v>10</v>
      </c>
      <c r="C22" s="482">
        <v>24</v>
      </c>
      <c r="D22" s="487" t="str">
        <f ca="1">OFFSET('day lookup'!$A$1,WEEKDAY(E22)-1,0)</f>
        <v>MON</v>
      </c>
      <c r="E22" s="454">
        <f t="shared" si="1"/>
        <v>42667</v>
      </c>
      <c r="F22" s="471">
        <f>IF(Computations!I216="","#N/A",Computations!I216)</f>
        <v>73.250053678077251</v>
      </c>
      <c r="G22" s="379">
        <f>IF(Computations!H216="","#N/A",Computations!H216)</f>
        <v>80.343554668750002</v>
      </c>
      <c r="H22" s="379">
        <f>IF(Computations!E216="","#N/A",Computations!E216)</f>
        <v>1.2957099999999999</v>
      </c>
      <c r="I22" s="472">
        <f>IF(Computations!D216="","#N/A",Computations!D216)</f>
        <v>77017.05</v>
      </c>
      <c r="J22" s="488" t="e">
        <f>VLOOKUP(E22,Historic!$BQ$11:$BR$375,2)</f>
        <v>#N/A</v>
      </c>
      <c r="K22" s="488">
        <v>75</v>
      </c>
      <c r="L22" s="488">
        <v>0</v>
      </c>
      <c r="M22" s="488" t="e">
        <f t="shared" si="6"/>
        <v>#N/A</v>
      </c>
      <c r="N22" s="489">
        <f t="shared" si="4"/>
        <v>77017.05</v>
      </c>
      <c r="O22" s="488" t="e">
        <f>VLOOKUP(E22,Historic!$BQ$11:$BT$375,4)</f>
        <v>#N/A</v>
      </c>
      <c r="P22" s="488">
        <v>75</v>
      </c>
      <c r="Q22" s="488">
        <v>0</v>
      </c>
      <c r="R22" s="488" t="e">
        <f t="shared" si="7"/>
        <v>#N/A</v>
      </c>
      <c r="S22" s="489">
        <f t="shared" si="5"/>
        <v>77017.05</v>
      </c>
    </row>
    <row r="23" spans="1:19">
      <c r="A23" s="34">
        <f t="shared" si="0"/>
        <v>2016</v>
      </c>
      <c r="B23" s="482">
        <v>10</v>
      </c>
      <c r="C23" s="482">
        <v>25</v>
      </c>
      <c r="D23" s="487" t="str">
        <f ca="1">OFFSET('day lookup'!$A$1,WEEKDAY(E23)-1,0)</f>
        <v>TUE</v>
      </c>
      <c r="E23" s="454">
        <f t="shared" si="1"/>
        <v>42668</v>
      </c>
      <c r="F23" s="471">
        <f>IF(Computations!I217="","#N/A",Computations!I217)</f>
        <v>69.358183620002521</v>
      </c>
      <c r="G23" s="379">
        <f>IF(Computations!H217="","#N/A",Computations!H217)</f>
        <v>80.540416649999997</v>
      </c>
      <c r="H23" s="379">
        <f>IF(Computations!E217="","#N/A",Computations!E217)</f>
        <v>1.2957099999999999</v>
      </c>
      <c r="I23" s="472">
        <f>IF(Computations!D217="","#N/A",Computations!D217)</f>
        <v>76992.3</v>
      </c>
      <c r="J23" s="488" t="e">
        <f>VLOOKUP(E23,Historic!$BQ$11:$BR$375,2)</f>
        <v>#N/A</v>
      </c>
      <c r="K23" s="488">
        <v>75</v>
      </c>
      <c r="L23" s="488">
        <v>0</v>
      </c>
      <c r="M23" s="488" t="e">
        <f t="shared" si="6"/>
        <v>#N/A</v>
      </c>
      <c r="N23" s="489">
        <f t="shared" si="4"/>
        <v>76992.3</v>
      </c>
      <c r="O23" s="488" t="e">
        <f>VLOOKUP(E23,Historic!$BQ$11:$BT$375,4)</f>
        <v>#N/A</v>
      </c>
      <c r="P23" s="488">
        <v>75</v>
      </c>
      <c r="Q23" s="488">
        <v>0</v>
      </c>
      <c r="R23" s="488" t="e">
        <f t="shared" si="7"/>
        <v>#N/A</v>
      </c>
      <c r="S23" s="489">
        <f t="shared" si="5"/>
        <v>76992.3</v>
      </c>
    </row>
    <row r="24" spans="1:19">
      <c r="A24" s="34">
        <f t="shared" si="0"/>
        <v>2016</v>
      </c>
      <c r="B24" s="482">
        <v>10</v>
      </c>
      <c r="C24" s="482">
        <v>26</v>
      </c>
      <c r="D24" s="487" t="str">
        <f ca="1">OFFSET('day lookup'!$A$1,WEEKDAY(E24)-1,0)</f>
        <v>WED</v>
      </c>
      <c r="E24" s="454">
        <f t="shared" si="1"/>
        <v>42669</v>
      </c>
      <c r="F24" s="471">
        <f>IF(Computations!I218="","#N/A",Computations!I218)</f>
        <v>66.059441536186057</v>
      </c>
      <c r="G24" s="379">
        <f>IF(Computations!H218="","#N/A",Computations!H218)</f>
        <v>81.532070331249997</v>
      </c>
      <c r="H24" s="379">
        <f>IF(Computations!E218="","#N/A",Computations!E218)</f>
        <v>1.2957099999999999</v>
      </c>
      <c r="I24" s="472">
        <f>IF(Computations!D218="","#N/A",Computations!D218)</f>
        <v>76959.039999999994</v>
      </c>
      <c r="J24" s="488" t="e">
        <f>VLOOKUP(E24,Historic!$BQ$11:$BR$375,2)</f>
        <v>#N/A</v>
      </c>
      <c r="K24" s="488">
        <v>75</v>
      </c>
      <c r="L24" s="488">
        <v>0</v>
      </c>
      <c r="M24" s="488" t="e">
        <f t="shared" si="6"/>
        <v>#N/A</v>
      </c>
      <c r="N24" s="489">
        <f t="shared" si="4"/>
        <v>76959.039999999994</v>
      </c>
      <c r="O24" s="488" t="e">
        <f>VLOOKUP(E24,Historic!$BQ$11:$BT$375,4)</f>
        <v>#N/A</v>
      </c>
      <c r="P24" s="488">
        <v>75</v>
      </c>
      <c r="Q24" s="488">
        <v>0</v>
      </c>
      <c r="R24" s="488" t="e">
        <f t="shared" si="7"/>
        <v>#N/A</v>
      </c>
      <c r="S24" s="489">
        <f t="shared" si="5"/>
        <v>76959.039999999994</v>
      </c>
    </row>
    <row r="25" spans="1:19">
      <c r="A25" s="34">
        <f t="shared" si="0"/>
        <v>2016</v>
      </c>
      <c r="B25" s="482">
        <v>10</v>
      </c>
      <c r="C25" s="482">
        <v>27</v>
      </c>
      <c r="D25" s="487" t="str">
        <f ca="1">OFFSET('day lookup'!$A$1,WEEKDAY(E25)-1,0)</f>
        <v>THU</v>
      </c>
      <c r="E25" s="454">
        <f t="shared" si="1"/>
        <v>42670</v>
      </c>
      <c r="F25" s="471">
        <f>IF(Computations!I219="","#N/A",Computations!I219)</f>
        <v>61.28238401305957</v>
      </c>
      <c r="G25" s="379">
        <f>IF(Computations!H219="","#N/A",Computations!H219)</f>
        <v>85.134140612500005</v>
      </c>
      <c r="H25" s="379">
        <f>IF(Computations!E219="","#N/A",Computations!E219)</f>
        <v>1.2957099999999999</v>
      </c>
      <c r="I25" s="472">
        <f>IF(Computations!D219="","#N/A",Computations!D219)</f>
        <v>76909.16</v>
      </c>
      <c r="J25" s="488" t="e">
        <f>VLOOKUP(E25,Historic!$BQ$11:$BR$375,2)</f>
        <v>#N/A</v>
      </c>
      <c r="K25" s="488">
        <v>75</v>
      </c>
      <c r="L25" s="488">
        <v>0</v>
      </c>
      <c r="M25" s="488" t="e">
        <f t="shared" si="6"/>
        <v>#N/A</v>
      </c>
      <c r="N25" s="489">
        <f t="shared" si="4"/>
        <v>76909.16</v>
      </c>
      <c r="O25" s="488" t="e">
        <f>VLOOKUP(E25,Historic!$BQ$11:$BT$375,4)</f>
        <v>#N/A</v>
      </c>
      <c r="P25" s="488">
        <v>75</v>
      </c>
      <c r="Q25" s="488">
        <v>0</v>
      </c>
      <c r="R25" s="488" t="e">
        <f t="shared" si="7"/>
        <v>#N/A</v>
      </c>
      <c r="S25" s="489">
        <f t="shared" si="5"/>
        <v>76909.16</v>
      </c>
    </row>
    <row r="26" spans="1:19">
      <c r="A26" s="34">
        <f t="shared" si="0"/>
        <v>2016</v>
      </c>
      <c r="B26" s="482">
        <v>10</v>
      </c>
      <c r="C26" s="482">
        <v>28</v>
      </c>
      <c r="D26" s="487" t="str">
        <f ca="1">OFFSET('day lookup'!$A$1,WEEKDAY(E26)-1,0)</f>
        <v>FRI</v>
      </c>
      <c r="E26" s="454">
        <f t="shared" si="1"/>
        <v>42671</v>
      </c>
      <c r="F26" s="471">
        <f>IF(Computations!I220="","#N/A",Computations!I220)</f>
        <v>73.816564024299709</v>
      </c>
      <c r="G26" s="379">
        <f>IF(Computations!H220="","#N/A",Computations!H220)</f>
        <v>85.19037759375</v>
      </c>
      <c r="H26" s="379">
        <f>IF(Computations!E220="","#N/A",Computations!E220)</f>
        <v>1.2957099999999999</v>
      </c>
      <c r="I26" s="472">
        <f>IF(Computations!D220="","#N/A",Computations!D220)</f>
        <v>76884.03</v>
      </c>
      <c r="J26" s="488" t="e">
        <f>VLOOKUP(E26,Historic!$BQ$11:$BR$375,2)</f>
        <v>#N/A</v>
      </c>
      <c r="K26" s="488">
        <v>75</v>
      </c>
      <c r="L26" s="488">
        <v>0</v>
      </c>
      <c r="M26" s="488" t="e">
        <f t="shared" si="6"/>
        <v>#N/A</v>
      </c>
      <c r="N26" s="489">
        <f t="shared" si="4"/>
        <v>76884.03</v>
      </c>
      <c r="O26" s="488" t="e">
        <f>VLOOKUP(E26,Historic!$BQ$11:$BT$375,4)</f>
        <v>#N/A</v>
      </c>
      <c r="P26" s="488">
        <v>75</v>
      </c>
      <c r="Q26" s="488">
        <v>0</v>
      </c>
      <c r="R26" s="488" t="e">
        <f t="shared" si="7"/>
        <v>#N/A</v>
      </c>
      <c r="S26" s="489">
        <f t="shared" si="5"/>
        <v>76884.03</v>
      </c>
    </row>
    <row r="27" spans="1:19">
      <c r="A27" s="34">
        <f t="shared" si="0"/>
        <v>2016</v>
      </c>
      <c r="B27" s="482">
        <v>10</v>
      </c>
      <c r="C27" s="482">
        <v>29</v>
      </c>
      <c r="D27" s="487" t="str">
        <f ca="1">OFFSET('day lookup'!$A$1,WEEKDAY(E27)-1,0)</f>
        <v>SAT</v>
      </c>
      <c r="E27" s="454">
        <f t="shared" si="1"/>
        <v>42672</v>
      </c>
      <c r="F27" s="471">
        <f>IF(Computations!I221="","#N/A",Computations!I221)</f>
        <v>61.616688073864466</v>
      </c>
      <c r="G27" s="379">
        <f>IF(Computations!H221="","#N/A",Computations!H221)</f>
        <v>85.246614574999995</v>
      </c>
      <c r="H27" s="379">
        <f>IF(Computations!E221="","#N/A",Computations!E221)</f>
        <v>1.2957099999999999</v>
      </c>
      <c r="I27" s="472">
        <f>IF(Computations!D221="","#N/A",Computations!D221)</f>
        <v>76834.59</v>
      </c>
      <c r="J27" s="488" t="e">
        <f>VLOOKUP(E27,Historic!$BQ$11:$BR$375,2)</f>
        <v>#N/A</v>
      </c>
      <c r="K27" s="488">
        <v>75</v>
      </c>
      <c r="L27" s="488">
        <v>0</v>
      </c>
      <c r="M27" s="488" t="e">
        <f t="shared" si="6"/>
        <v>#N/A</v>
      </c>
      <c r="N27" s="489">
        <f t="shared" si="4"/>
        <v>76834.59</v>
      </c>
      <c r="O27" s="488" t="e">
        <f>VLOOKUP(E27,Historic!$BQ$11:$BT$375,4)</f>
        <v>#N/A</v>
      </c>
      <c r="P27" s="488">
        <v>75</v>
      </c>
      <c r="Q27" s="488">
        <v>0</v>
      </c>
      <c r="R27" s="488" t="e">
        <f t="shared" si="7"/>
        <v>#N/A</v>
      </c>
      <c r="S27" s="489">
        <f t="shared" si="5"/>
        <v>76834.59</v>
      </c>
    </row>
    <row r="28" spans="1:19">
      <c r="A28" s="34">
        <f t="shared" si="0"/>
        <v>2016</v>
      </c>
      <c r="B28" s="482">
        <v>10</v>
      </c>
      <c r="C28" s="482">
        <v>30</v>
      </c>
      <c r="D28" s="487" t="str">
        <f ca="1">OFFSET('day lookup'!$A$1,WEEKDAY(E28)-1,0)</f>
        <v>SUN</v>
      </c>
      <c r="E28" s="454">
        <f t="shared" si="1"/>
        <v>42673</v>
      </c>
      <c r="F28" s="471">
        <f>IF(Computations!I222="","#N/A",Computations!I222)</f>
        <v>63.607554515668987</v>
      </c>
      <c r="G28" s="379">
        <f>IF(Computations!H222="","#N/A",Computations!H222)</f>
        <v>87.434101556249999</v>
      </c>
      <c r="H28" s="379">
        <f>IF(Computations!E222="","#N/A",Computations!E222)</f>
        <v>1.29067</v>
      </c>
      <c r="I28" s="472">
        <f>IF(Computations!D222="","#N/A",Computations!D222)</f>
        <v>76784.77</v>
      </c>
      <c r="J28" s="488" t="e">
        <f>VLOOKUP(E28,Historic!$BQ$11:$BR$375,2)</f>
        <v>#N/A</v>
      </c>
      <c r="K28" s="488">
        <v>75</v>
      </c>
      <c r="L28" s="488">
        <v>0</v>
      </c>
      <c r="M28" s="488" t="e">
        <f t="shared" si="6"/>
        <v>#N/A</v>
      </c>
      <c r="N28" s="489">
        <f t="shared" si="4"/>
        <v>76784.77</v>
      </c>
      <c r="O28" s="488" t="e">
        <f>VLOOKUP(E28,Historic!$BQ$11:$BT$375,4)</f>
        <v>#N/A</v>
      </c>
      <c r="P28" s="488">
        <v>75</v>
      </c>
      <c r="Q28" s="488">
        <v>0</v>
      </c>
      <c r="R28" s="488" t="e">
        <f t="shared" si="7"/>
        <v>#N/A</v>
      </c>
      <c r="S28" s="489">
        <f t="shared" si="5"/>
        <v>76784.77</v>
      </c>
    </row>
    <row r="29" spans="1:19">
      <c r="A29" s="34">
        <f t="shared" si="0"/>
        <v>2016</v>
      </c>
      <c r="B29" s="482">
        <v>10</v>
      </c>
      <c r="C29" s="482">
        <v>31</v>
      </c>
      <c r="D29" s="487" t="str">
        <f ca="1">OFFSET('day lookup'!$A$1,WEEKDAY(E29)-1,0)</f>
        <v>MON</v>
      </c>
      <c r="E29" s="454">
        <f t="shared" si="1"/>
        <v>42674</v>
      </c>
      <c r="F29" s="471">
        <f>IF(Computations!I223="","#N/A",Computations!I223)</f>
        <v>70.426315129384506</v>
      </c>
      <c r="G29" s="379">
        <f>IF(Computations!H223="","#N/A",Computations!H223)</f>
        <v>90.159088537499997</v>
      </c>
      <c r="H29" s="379">
        <f>IF(Computations!E223="","#N/A",Computations!E223)</f>
        <v>1.29067</v>
      </c>
      <c r="I29" s="472">
        <f>IF(Computations!D223="","#N/A",Computations!D223)</f>
        <v>76743.070000000007</v>
      </c>
      <c r="J29" s="488" t="e">
        <f>VLOOKUP(E29,Historic!$BQ$11:$BR$375,2)</f>
        <v>#N/A</v>
      </c>
      <c r="K29" s="488">
        <v>75</v>
      </c>
      <c r="L29" s="488">
        <v>0</v>
      </c>
      <c r="M29" s="488" t="e">
        <f t="shared" si="6"/>
        <v>#N/A</v>
      </c>
      <c r="N29" s="489">
        <f t="shared" si="4"/>
        <v>76743.070000000007</v>
      </c>
      <c r="O29" s="488" t="e">
        <f>VLOOKUP(E29,Historic!$BQ$11:$BT$375,4)</f>
        <v>#N/A</v>
      </c>
      <c r="P29" s="488">
        <v>75</v>
      </c>
      <c r="Q29" s="488">
        <v>0</v>
      </c>
      <c r="R29" s="488" t="e">
        <f t="shared" si="7"/>
        <v>#N/A</v>
      </c>
      <c r="S29" s="489">
        <f t="shared" si="5"/>
        <v>76743.070000000007</v>
      </c>
    </row>
    <row r="30" spans="1:19">
      <c r="A30" s="34">
        <f>B$2-1</f>
        <v>2016</v>
      </c>
      <c r="B30" s="6">
        <v>11</v>
      </c>
      <c r="C30" s="6">
        <v>1</v>
      </c>
      <c r="D30" s="487" t="str">
        <f ca="1">OFFSET('day lookup'!$A$1,WEEKDAY(E30)-1,0)</f>
        <v>TUE</v>
      </c>
      <c r="E30" s="454">
        <f t="shared" ref="E30:E93" si="8">DATE(A30,B30,C30)</f>
        <v>42675</v>
      </c>
      <c r="F30" s="471" t="str">
        <f>IF(Computations!I224="","#N/A",Computations!I224)</f>
        <v>#N/A</v>
      </c>
      <c r="G30" s="379" t="str">
        <f>IF(Computations!H224="","#N/A",Computations!H224)</f>
        <v>#N/A</v>
      </c>
      <c r="H30" s="379">
        <f>IF(Computations!E224="","#N/A",Computations!E224)</f>
        <v>0</v>
      </c>
      <c r="I30" s="472">
        <f>IF(Computations!D224="","#N/A",Computations!D224)</f>
        <v>0</v>
      </c>
      <c r="J30" s="488" t="e">
        <f>VLOOKUP(E30,Historic!$BQ$11:$BR$375,2)</f>
        <v>#N/A</v>
      </c>
      <c r="K30" s="488">
        <v>75</v>
      </c>
      <c r="L30" s="488">
        <v>0</v>
      </c>
      <c r="M30" s="488" t="e">
        <f t="shared" si="6"/>
        <v>#N/A</v>
      </c>
      <c r="N30" s="489">
        <f t="shared" si="4"/>
        <v>0</v>
      </c>
      <c r="O30" s="488" t="e">
        <f>VLOOKUP(E30,Historic!$BQ$11:$BT$375,4)</f>
        <v>#N/A</v>
      </c>
      <c r="P30" s="488">
        <v>75</v>
      </c>
      <c r="Q30" s="488">
        <v>0</v>
      </c>
      <c r="R30" s="488" t="e">
        <f t="shared" si="7"/>
        <v>#N/A</v>
      </c>
      <c r="S30" s="489">
        <f t="shared" si="5"/>
        <v>0</v>
      </c>
    </row>
    <row r="31" spans="1:19">
      <c r="A31" s="34">
        <f t="shared" ref="A31:A90" si="9">B$2-1</f>
        <v>2016</v>
      </c>
      <c r="B31" s="6">
        <v>11</v>
      </c>
      <c r="C31" s="6">
        <v>2</v>
      </c>
      <c r="D31" s="487" t="str">
        <f ca="1">OFFSET('day lookup'!$A$1,WEEKDAY(E31)-1,0)</f>
        <v>WED</v>
      </c>
      <c r="E31" s="454">
        <f t="shared" si="8"/>
        <v>42676</v>
      </c>
      <c r="F31" s="471" t="str">
        <f>IF(Computations!I225="","#N/A",Computations!I225)</f>
        <v>#N/A</v>
      </c>
      <c r="G31" s="379" t="str">
        <f>IF(Computations!H225="","#N/A",Computations!H225)</f>
        <v>#N/A</v>
      </c>
      <c r="H31" s="379">
        <f>IF(Computations!E225="","#N/A",Computations!E225)</f>
        <v>0</v>
      </c>
      <c r="I31" s="472">
        <f>IF(Computations!D225="","#N/A",Computations!D225)</f>
        <v>0</v>
      </c>
      <c r="J31" s="488" t="e">
        <f>VLOOKUP(E31,Historic!$BQ$11:$BR$375,2)</f>
        <v>#N/A</v>
      </c>
      <c r="K31" s="488">
        <v>75</v>
      </c>
      <c r="L31" s="488">
        <v>0</v>
      </c>
      <c r="M31" s="488" t="e">
        <f t="shared" ref="M31:M94" si="10">M30+(J31-K31)*1.98347-L31</f>
        <v>#N/A</v>
      </c>
      <c r="N31" s="489">
        <f t="shared" si="4"/>
        <v>0</v>
      </c>
      <c r="O31" s="488" t="e">
        <f>VLOOKUP(E31,Historic!$BQ$11:$BT$375,4)</f>
        <v>#N/A</v>
      </c>
      <c r="P31" s="488">
        <v>75</v>
      </c>
      <c r="Q31" s="488">
        <v>0</v>
      </c>
      <c r="R31" s="488" t="e">
        <f t="shared" si="7"/>
        <v>#N/A</v>
      </c>
      <c r="S31" s="489">
        <f t="shared" si="5"/>
        <v>0</v>
      </c>
    </row>
    <row r="32" spans="1:19">
      <c r="A32" s="34">
        <f t="shared" si="9"/>
        <v>2016</v>
      </c>
      <c r="B32" s="6">
        <v>11</v>
      </c>
      <c r="C32" s="6">
        <v>3</v>
      </c>
      <c r="D32" s="487" t="str">
        <f ca="1">OFFSET('day lookup'!$A$1,WEEKDAY(E32)-1,0)</f>
        <v>THU</v>
      </c>
      <c r="E32" s="454">
        <f t="shared" si="8"/>
        <v>42677</v>
      </c>
      <c r="F32" s="471" t="str">
        <f>IF(Computations!I226="","#N/A",Computations!I226)</f>
        <v>#N/A</v>
      </c>
      <c r="G32" s="379" t="str">
        <f>IF(Computations!H226="","#N/A",Computations!H226)</f>
        <v>#N/A</v>
      </c>
      <c r="H32" s="379">
        <f>IF(Computations!E226="","#N/A",Computations!E226)</f>
        <v>0</v>
      </c>
      <c r="I32" s="472">
        <f>IF(Computations!D226="","#N/A",Computations!D226)</f>
        <v>0</v>
      </c>
      <c r="J32" s="488" t="e">
        <f>VLOOKUP(E32,Historic!$BQ$11:$BR$375,2)</f>
        <v>#N/A</v>
      </c>
      <c r="K32" s="488">
        <v>75</v>
      </c>
      <c r="L32" s="488">
        <v>0</v>
      </c>
      <c r="M32" s="488" t="e">
        <f t="shared" si="10"/>
        <v>#N/A</v>
      </c>
      <c r="N32" s="489">
        <f t="shared" si="4"/>
        <v>0</v>
      </c>
      <c r="O32" s="488" t="e">
        <f>VLOOKUP(E32,Historic!$BQ$11:$BT$375,4)</f>
        <v>#N/A</v>
      </c>
      <c r="P32" s="488">
        <v>75</v>
      </c>
      <c r="Q32" s="488">
        <v>0</v>
      </c>
      <c r="R32" s="488" t="e">
        <f t="shared" si="7"/>
        <v>#N/A</v>
      </c>
      <c r="S32" s="489">
        <f t="shared" si="5"/>
        <v>0</v>
      </c>
    </row>
    <row r="33" spans="1:19">
      <c r="A33" s="34">
        <f t="shared" si="9"/>
        <v>2016</v>
      </c>
      <c r="B33" s="6">
        <v>11</v>
      </c>
      <c r="C33" s="6">
        <v>4</v>
      </c>
      <c r="D33" s="487" t="str">
        <f ca="1">OFFSET('day lookup'!$A$1,WEEKDAY(E33)-1,0)</f>
        <v>FRI</v>
      </c>
      <c r="E33" s="454">
        <f t="shared" si="8"/>
        <v>42678</v>
      </c>
      <c r="F33" s="471" t="str">
        <f>IF(Computations!I227="","#N/A",Computations!I227)</f>
        <v>#N/A</v>
      </c>
      <c r="G33" s="379" t="str">
        <f>IF(Computations!H227="","#N/A",Computations!H227)</f>
        <v>#N/A</v>
      </c>
      <c r="H33" s="379">
        <f>IF(Computations!E227="","#N/A",Computations!E227)</f>
        <v>0</v>
      </c>
      <c r="I33" s="472">
        <f>IF(Computations!D227="","#N/A",Computations!D227)</f>
        <v>0</v>
      </c>
      <c r="J33" s="488" t="e">
        <f>VLOOKUP(E33,Historic!$BQ$11:$BR$375,2)</f>
        <v>#N/A</v>
      </c>
      <c r="K33" s="488">
        <v>75</v>
      </c>
      <c r="L33" s="488">
        <v>0</v>
      </c>
      <c r="M33" s="488" t="e">
        <f t="shared" si="10"/>
        <v>#N/A</v>
      </c>
      <c r="N33" s="489">
        <f t="shared" si="4"/>
        <v>0</v>
      </c>
      <c r="O33" s="488" t="e">
        <f>VLOOKUP(E33,Historic!$BQ$11:$BT$375,4)</f>
        <v>#N/A</v>
      </c>
      <c r="P33" s="488">
        <v>75</v>
      </c>
      <c r="Q33" s="488">
        <v>0</v>
      </c>
      <c r="R33" s="488" t="e">
        <f t="shared" si="7"/>
        <v>#N/A</v>
      </c>
      <c r="S33" s="489">
        <f t="shared" si="5"/>
        <v>0</v>
      </c>
    </row>
    <row r="34" spans="1:19">
      <c r="A34" s="34">
        <f t="shared" si="9"/>
        <v>2016</v>
      </c>
      <c r="B34" s="6">
        <v>11</v>
      </c>
      <c r="C34" s="6">
        <v>5</v>
      </c>
      <c r="D34" s="487" t="str">
        <f ca="1">OFFSET('day lookup'!$A$1,WEEKDAY(E34)-1,0)</f>
        <v>SAT</v>
      </c>
      <c r="E34" s="454">
        <f t="shared" si="8"/>
        <v>42679</v>
      </c>
      <c r="F34" s="471" t="str">
        <f>IF(Computations!I228="","#N/A",Computations!I228)</f>
        <v>#N/A</v>
      </c>
      <c r="G34" s="379" t="str">
        <f>IF(Computations!H228="","#N/A",Computations!H228)</f>
        <v>#N/A</v>
      </c>
      <c r="H34" s="379">
        <f>IF(Computations!E228="","#N/A",Computations!E228)</f>
        <v>0</v>
      </c>
      <c r="I34" s="472">
        <f>IF(Computations!D228="","#N/A",Computations!D228)</f>
        <v>0</v>
      </c>
      <c r="J34" s="488" t="e">
        <f>VLOOKUP(E34,Historic!$BQ$11:$BR$375,2)</f>
        <v>#N/A</v>
      </c>
      <c r="K34" s="488">
        <v>75</v>
      </c>
      <c r="L34" s="488">
        <v>0</v>
      </c>
      <c r="M34" s="488" t="e">
        <f t="shared" si="10"/>
        <v>#N/A</v>
      </c>
      <c r="N34" s="489">
        <f t="shared" si="4"/>
        <v>0</v>
      </c>
      <c r="O34" s="488" t="e">
        <f>VLOOKUP(E34,Historic!$BQ$11:$BT$375,4)</f>
        <v>#N/A</v>
      </c>
      <c r="P34" s="488">
        <v>75</v>
      </c>
      <c r="Q34" s="488">
        <v>0</v>
      </c>
      <c r="R34" s="488" t="e">
        <f t="shared" si="7"/>
        <v>#N/A</v>
      </c>
      <c r="S34" s="489">
        <f t="shared" si="5"/>
        <v>0</v>
      </c>
    </row>
    <row r="35" spans="1:19">
      <c r="A35" s="34">
        <f t="shared" si="9"/>
        <v>2016</v>
      </c>
      <c r="B35" s="6">
        <v>11</v>
      </c>
      <c r="C35" s="6">
        <v>6</v>
      </c>
      <c r="D35" s="487" t="str">
        <f ca="1">OFFSET('day lookup'!$A$1,WEEKDAY(E35)-1,0)</f>
        <v>SUN</v>
      </c>
      <c r="E35" s="454">
        <f t="shared" si="8"/>
        <v>42680</v>
      </c>
      <c r="F35" s="471" t="str">
        <f>IF(Computations!I229="","#N/A",Computations!I229)</f>
        <v>#N/A</v>
      </c>
      <c r="G35" s="379" t="str">
        <f>IF(Computations!H229="","#N/A",Computations!H229)</f>
        <v>#N/A</v>
      </c>
      <c r="H35" s="379">
        <f>IF(Computations!E229="","#N/A",Computations!E229)</f>
        <v>0</v>
      </c>
      <c r="I35" s="472">
        <f>IF(Computations!D229="","#N/A",Computations!D229)</f>
        <v>0</v>
      </c>
      <c r="J35" s="488" t="e">
        <f>VLOOKUP(E35,Historic!$BQ$11:$BR$375,2)</f>
        <v>#N/A</v>
      </c>
      <c r="K35" s="488">
        <v>75</v>
      </c>
      <c r="L35" s="488">
        <v>0</v>
      </c>
      <c r="M35" s="488" t="e">
        <f t="shared" si="10"/>
        <v>#N/A</v>
      </c>
      <c r="N35" s="489">
        <f t="shared" si="4"/>
        <v>0</v>
      </c>
      <c r="O35" s="488" t="e">
        <f>VLOOKUP(E35,Historic!$BQ$11:$BT$375,4)</f>
        <v>#N/A</v>
      </c>
      <c r="P35" s="488">
        <v>75</v>
      </c>
      <c r="Q35" s="488">
        <v>0</v>
      </c>
      <c r="R35" s="488" t="e">
        <f t="shared" si="7"/>
        <v>#N/A</v>
      </c>
      <c r="S35" s="489">
        <f t="shared" si="5"/>
        <v>0</v>
      </c>
    </row>
    <row r="36" spans="1:19">
      <c r="A36" s="34">
        <f t="shared" si="9"/>
        <v>2016</v>
      </c>
      <c r="B36" s="6">
        <v>11</v>
      </c>
      <c r="C36" s="6">
        <v>7</v>
      </c>
      <c r="D36" s="487" t="str">
        <f ca="1">OFFSET('day lookup'!$A$1,WEEKDAY(E36)-1,0)</f>
        <v>MON</v>
      </c>
      <c r="E36" s="454">
        <f t="shared" si="8"/>
        <v>42681</v>
      </c>
      <c r="F36" s="471" t="str">
        <f>IF(Computations!I230="","#N/A",Computations!I230)</f>
        <v>#N/A</v>
      </c>
      <c r="G36" s="379" t="str">
        <f>IF(Computations!H230="","#N/A",Computations!H230)</f>
        <v>#N/A</v>
      </c>
      <c r="H36" s="379">
        <f>IF(Computations!E230="","#N/A",Computations!E230)</f>
        <v>0</v>
      </c>
      <c r="I36" s="472">
        <f>IF(Computations!D230="","#N/A",Computations!D230)</f>
        <v>0</v>
      </c>
      <c r="J36" s="488" t="e">
        <f>VLOOKUP(E36,Historic!$BQ$11:$BR$375,2)</f>
        <v>#N/A</v>
      </c>
      <c r="K36" s="488">
        <v>75</v>
      </c>
      <c r="L36" s="488">
        <v>0</v>
      </c>
      <c r="M36" s="488" t="e">
        <f t="shared" si="10"/>
        <v>#N/A</v>
      </c>
      <c r="N36" s="489">
        <f t="shared" si="4"/>
        <v>0</v>
      </c>
      <c r="O36" s="488" t="e">
        <f>VLOOKUP(E36,Historic!$BQ$11:$BT$375,4)</f>
        <v>#N/A</v>
      </c>
      <c r="P36" s="488">
        <v>75</v>
      </c>
      <c r="Q36" s="488">
        <v>0</v>
      </c>
      <c r="R36" s="488" t="e">
        <f t="shared" si="7"/>
        <v>#N/A</v>
      </c>
      <c r="S36" s="489">
        <f t="shared" si="5"/>
        <v>0</v>
      </c>
    </row>
    <row r="37" spans="1:19">
      <c r="A37" s="34">
        <f t="shared" si="9"/>
        <v>2016</v>
      </c>
      <c r="B37" s="6">
        <v>11</v>
      </c>
      <c r="C37" s="6">
        <v>8</v>
      </c>
      <c r="D37" s="487" t="str">
        <f ca="1">OFFSET('day lookup'!$A$1,WEEKDAY(E37)-1,0)</f>
        <v>TUE</v>
      </c>
      <c r="E37" s="454">
        <f t="shared" si="8"/>
        <v>42682</v>
      </c>
      <c r="F37" s="471" t="str">
        <f>IF(Computations!I231="","#N/A",Computations!I231)</f>
        <v>#N/A</v>
      </c>
      <c r="G37" s="379" t="str">
        <f>IF(Computations!H231="","#N/A",Computations!H231)</f>
        <v>#N/A</v>
      </c>
      <c r="H37" s="379">
        <f>IF(Computations!E231="","#N/A",Computations!E231)</f>
        <v>0</v>
      </c>
      <c r="I37" s="472">
        <f>IF(Computations!D231="","#N/A",Computations!D231)</f>
        <v>0</v>
      </c>
      <c r="J37" s="488" t="e">
        <f>VLOOKUP(E37,Historic!$BQ$11:$BR$375,2)</f>
        <v>#N/A</v>
      </c>
      <c r="K37" s="488">
        <v>75</v>
      </c>
      <c r="L37" s="488">
        <v>0</v>
      </c>
      <c r="M37" s="488" t="e">
        <f t="shared" si="10"/>
        <v>#N/A</v>
      </c>
      <c r="N37" s="489">
        <f t="shared" si="4"/>
        <v>0</v>
      </c>
      <c r="O37" s="488" t="e">
        <f>VLOOKUP(E37,Historic!$BQ$11:$BT$375,4)</f>
        <v>#N/A</v>
      </c>
      <c r="P37" s="488">
        <v>75</v>
      </c>
      <c r="Q37" s="488">
        <v>0</v>
      </c>
      <c r="R37" s="488" t="e">
        <f t="shared" si="7"/>
        <v>#N/A</v>
      </c>
      <c r="S37" s="489">
        <f t="shared" si="5"/>
        <v>0</v>
      </c>
    </row>
    <row r="38" spans="1:19">
      <c r="A38" s="34">
        <f t="shared" si="9"/>
        <v>2016</v>
      </c>
      <c r="B38" s="6">
        <v>11</v>
      </c>
      <c r="C38" s="6">
        <v>9</v>
      </c>
      <c r="D38" s="487" t="str">
        <f ca="1">OFFSET('day lookup'!$A$1,WEEKDAY(E38)-1,0)</f>
        <v>WED</v>
      </c>
      <c r="E38" s="454">
        <f t="shared" si="8"/>
        <v>42683</v>
      </c>
      <c r="F38" s="471" t="str">
        <f>IF(Computations!I232="","#N/A",Computations!I232)</f>
        <v>#N/A</v>
      </c>
      <c r="G38" s="379" t="str">
        <f>IF(Computations!H232="","#N/A",Computations!H232)</f>
        <v>#N/A</v>
      </c>
      <c r="H38" s="379">
        <f>IF(Computations!E232="","#N/A",Computations!E232)</f>
        <v>0</v>
      </c>
      <c r="I38" s="472">
        <f>IF(Computations!D232="","#N/A",Computations!D232)</f>
        <v>0</v>
      </c>
      <c r="J38" s="488" t="e">
        <f>VLOOKUP(E38,Historic!$BQ$11:$BR$375,2)</f>
        <v>#N/A</v>
      </c>
      <c r="K38" s="488">
        <v>75</v>
      </c>
      <c r="L38" s="488">
        <v>0</v>
      </c>
      <c r="M38" s="488" t="e">
        <f t="shared" si="10"/>
        <v>#N/A</v>
      </c>
      <c r="N38" s="489">
        <f t="shared" si="4"/>
        <v>0</v>
      </c>
      <c r="O38" s="488" t="e">
        <f>VLOOKUP(E38,Historic!$BQ$11:$BT$375,4)</f>
        <v>#N/A</v>
      </c>
      <c r="P38" s="488">
        <v>75</v>
      </c>
      <c r="Q38" s="488">
        <v>0</v>
      </c>
      <c r="R38" s="488" t="e">
        <f t="shared" si="7"/>
        <v>#N/A</v>
      </c>
      <c r="S38" s="489">
        <f t="shared" si="5"/>
        <v>0</v>
      </c>
    </row>
    <row r="39" spans="1:19">
      <c r="A39" s="34">
        <f t="shared" si="9"/>
        <v>2016</v>
      </c>
      <c r="B39" s="6">
        <v>11</v>
      </c>
      <c r="C39" s="6">
        <v>10</v>
      </c>
      <c r="D39" s="487" t="str">
        <f ca="1">OFFSET('day lookup'!$A$1,WEEKDAY(E39)-1,0)</f>
        <v>THU</v>
      </c>
      <c r="E39" s="454">
        <f t="shared" si="8"/>
        <v>42684</v>
      </c>
      <c r="F39" s="471" t="str">
        <f>IF(Computations!I233="","#N/A",Computations!I233)</f>
        <v>#N/A</v>
      </c>
      <c r="G39" s="379" t="str">
        <f>IF(Computations!H233="","#N/A",Computations!H233)</f>
        <v>#N/A</v>
      </c>
      <c r="H39" s="379">
        <f>IF(Computations!E233="","#N/A",Computations!E233)</f>
        <v>0</v>
      </c>
      <c r="I39" s="472">
        <f>IF(Computations!D233="","#N/A",Computations!D233)</f>
        <v>0</v>
      </c>
      <c r="J39" s="488" t="e">
        <f>VLOOKUP(E39,Historic!$BQ$11:$BR$375,2)</f>
        <v>#N/A</v>
      </c>
      <c r="K39" s="488">
        <v>75</v>
      </c>
      <c r="L39" s="488">
        <v>0</v>
      </c>
      <c r="M39" s="488" t="e">
        <f t="shared" si="10"/>
        <v>#N/A</v>
      </c>
      <c r="N39" s="489">
        <f t="shared" si="4"/>
        <v>0</v>
      </c>
      <c r="O39" s="488" t="e">
        <f>VLOOKUP(E39,Historic!$BQ$11:$BT$375,4)</f>
        <v>#N/A</v>
      </c>
      <c r="P39" s="488">
        <v>75</v>
      </c>
      <c r="Q39" s="488">
        <v>0</v>
      </c>
      <c r="R39" s="488" t="e">
        <f t="shared" si="7"/>
        <v>#N/A</v>
      </c>
      <c r="S39" s="489">
        <f t="shared" si="5"/>
        <v>0</v>
      </c>
    </row>
    <row r="40" spans="1:19">
      <c r="A40" s="34">
        <f t="shared" si="9"/>
        <v>2016</v>
      </c>
      <c r="B40" s="6">
        <v>11</v>
      </c>
      <c r="C40" s="6">
        <v>11</v>
      </c>
      <c r="D40" s="487" t="str">
        <f ca="1">OFFSET('day lookup'!$A$1,WEEKDAY(E40)-1,0)</f>
        <v>FRI</v>
      </c>
      <c r="E40" s="454">
        <f t="shared" si="8"/>
        <v>42685</v>
      </c>
      <c r="F40" s="471" t="str">
        <f>IF(Computations!I234="","#N/A",Computations!I234)</f>
        <v>#N/A</v>
      </c>
      <c r="G40" s="379" t="str">
        <f>IF(Computations!H234="","#N/A",Computations!H234)</f>
        <v>#N/A</v>
      </c>
      <c r="H40" s="379">
        <f>IF(Computations!E234="","#N/A",Computations!E234)</f>
        <v>0</v>
      </c>
      <c r="I40" s="472">
        <f>IF(Computations!D234="","#N/A",Computations!D234)</f>
        <v>0</v>
      </c>
      <c r="J40" s="488" t="e">
        <f>VLOOKUP(E40,Historic!$BQ$11:$BR$375,2)</f>
        <v>#N/A</v>
      </c>
      <c r="K40" s="488">
        <v>75</v>
      </c>
      <c r="L40" s="488">
        <v>0</v>
      </c>
      <c r="M40" s="488" t="e">
        <f t="shared" si="10"/>
        <v>#N/A</v>
      </c>
      <c r="N40" s="489">
        <f t="shared" si="4"/>
        <v>0</v>
      </c>
      <c r="O40" s="488" t="e">
        <f>VLOOKUP(E40,Historic!$BQ$11:$BT$375,4)</f>
        <v>#N/A</v>
      </c>
      <c r="P40" s="488">
        <v>75</v>
      </c>
      <c r="Q40" s="488">
        <v>0</v>
      </c>
      <c r="R40" s="488" t="e">
        <f t="shared" si="7"/>
        <v>#N/A</v>
      </c>
      <c r="S40" s="489">
        <f t="shared" si="5"/>
        <v>0</v>
      </c>
    </row>
    <row r="41" spans="1:19">
      <c r="A41" s="34">
        <f t="shared" si="9"/>
        <v>2016</v>
      </c>
      <c r="B41" s="6">
        <v>11</v>
      </c>
      <c r="C41" s="6">
        <v>12</v>
      </c>
      <c r="D41" s="487" t="str">
        <f ca="1">OFFSET('day lookup'!$A$1,WEEKDAY(E41)-1,0)</f>
        <v>SAT</v>
      </c>
      <c r="E41" s="454">
        <f t="shared" si="8"/>
        <v>42686</v>
      </c>
      <c r="F41" s="471" t="str">
        <f>IF(Computations!I235="","#N/A",Computations!I235)</f>
        <v>#N/A</v>
      </c>
      <c r="G41" s="379" t="str">
        <f>IF(Computations!H235="","#N/A",Computations!H235)</f>
        <v>#N/A</v>
      </c>
      <c r="H41" s="379">
        <f>IF(Computations!E235="","#N/A",Computations!E235)</f>
        <v>0</v>
      </c>
      <c r="I41" s="472">
        <f>IF(Computations!D235="","#N/A",Computations!D235)</f>
        <v>0</v>
      </c>
      <c r="J41" s="488" t="e">
        <f>VLOOKUP(E41,Historic!$BQ$11:$BR$375,2)</f>
        <v>#N/A</v>
      </c>
      <c r="K41" s="488">
        <v>75</v>
      </c>
      <c r="L41" s="488">
        <v>0</v>
      </c>
      <c r="M41" s="488" t="e">
        <f t="shared" si="10"/>
        <v>#N/A</v>
      </c>
      <c r="N41" s="489">
        <f t="shared" si="4"/>
        <v>0</v>
      </c>
      <c r="O41" s="488" t="e">
        <f>VLOOKUP(E41,Historic!$BQ$11:$BT$375,4)</f>
        <v>#N/A</v>
      </c>
      <c r="P41" s="488">
        <v>75</v>
      </c>
      <c r="Q41" s="488">
        <v>0</v>
      </c>
      <c r="R41" s="488" t="e">
        <f t="shared" si="7"/>
        <v>#N/A</v>
      </c>
      <c r="S41" s="489">
        <f t="shared" si="5"/>
        <v>0</v>
      </c>
    </row>
    <row r="42" spans="1:19">
      <c r="A42" s="34">
        <f t="shared" si="9"/>
        <v>2016</v>
      </c>
      <c r="B42" s="6">
        <v>11</v>
      </c>
      <c r="C42" s="6">
        <v>13</v>
      </c>
      <c r="D42" s="487" t="str">
        <f ca="1">OFFSET('day lookup'!$A$1,WEEKDAY(E42)-1,0)</f>
        <v>SUN</v>
      </c>
      <c r="E42" s="454">
        <f t="shared" si="8"/>
        <v>42687</v>
      </c>
      <c r="F42" s="471" t="str">
        <f>IF(Computations!I236="","#N/A",Computations!I236)</f>
        <v>#N/A</v>
      </c>
      <c r="G42" s="379" t="str">
        <f>IF(Computations!H236="","#N/A",Computations!H236)</f>
        <v>#N/A</v>
      </c>
      <c r="H42" s="379">
        <f>IF(Computations!E236="","#N/A",Computations!E236)</f>
        <v>0</v>
      </c>
      <c r="I42" s="472">
        <f>IF(Computations!D236="","#N/A",Computations!D236)</f>
        <v>0</v>
      </c>
      <c r="J42" s="488" t="e">
        <f>VLOOKUP(E42,Historic!$BQ$11:$BR$375,2)</f>
        <v>#N/A</v>
      </c>
      <c r="K42" s="488">
        <v>75</v>
      </c>
      <c r="L42" s="488">
        <v>0</v>
      </c>
      <c r="M42" s="488" t="e">
        <f t="shared" si="10"/>
        <v>#N/A</v>
      </c>
      <c r="N42" s="489">
        <f t="shared" si="4"/>
        <v>0</v>
      </c>
      <c r="O42" s="488" t="e">
        <f>VLOOKUP(E42,Historic!$BQ$11:$BT$375,4)</f>
        <v>#N/A</v>
      </c>
      <c r="P42" s="488">
        <v>75</v>
      </c>
      <c r="Q42" s="488">
        <v>0</v>
      </c>
      <c r="R42" s="488" t="e">
        <f t="shared" si="7"/>
        <v>#N/A</v>
      </c>
      <c r="S42" s="489">
        <f t="shared" si="5"/>
        <v>0</v>
      </c>
    </row>
    <row r="43" spans="1:19">
      <c r="A43" s="34">
        <f t="shared" si="9"/>
        <v>2016</v>
      </c>
      <c r="B43" s="6">
        <v>11</v>
      </c>
      <c r="C43" s="6">
        <v>14</v>
      </c>
      <c r="D43" s="487" t="str">
        <f ca="1">OFFSET('day lookup'!$A$1,WEEKDAY(E43)-1,0)</f>
        <v>MON</v>
      </c>
      <c r="E43" s="454">
        <f t="shared" si="8"/>
        <v>42688</v>
      </c>
      <c r="F43" s="471" t="str">
        <f>IF(Computations!I237="","#N/A",Computations!I237)</f>
        <v>#N/A</v>
      </c>
      <c r="G43" s="379" t="str">
        <f>IF(Computations!H237="","#N/A",Computations!H237)</f>
        <v>#N/A</v>
      </c>
      <c r="H43" s="379">
        <f>IF(Computations!E237="","#N/A",Computations!E237)</f>
        <v>0</v>
      </c>
      <c r="I43" s="472">
        <f>IF(Computations!D237="","#N/A",Computations!D237)</f>
        <v>0</v>
      </c>
      <c r="J43" s="488" t="e">
        <f>VLOOKUP(E43,Historic!$BQ$11:$BR$375,2)</f>
        <v>#N/A</v>
      </c>
      <c r="K43" s="488">
        <v>75</v>
      </c>
      <c r="L43" s="488">
        <v>0</v>
      </c>
      <c r="M43" s="488" t="e">
        <f t="shared" si="10"/>
        <v>#N/A</v>
      </c>
      <c r="N43" s="489">
        <f t="shared" si="4"/>
        <v>0</v>
      </c>
      <c r="O43" s="488" t="e">
        <f>VLOOKUP(E43,Historic!$BQ$11:$BT$375,4)</f>
        <v>#N/A</v>
      </c>
      <c r="P43" s="488">
        <v>75</v>
      </c>
      <c r="Q43" s="488">
        <v>0</v>
      </c>
      <c r="R43" s="488" t="e">
        <f t="shared" si="7"/>
        <v>#N/A</v>
      </c>
      <c r="S43" s="489">
        <f t="shared" si="5"/>
        <v>0</v>
      </c>
    </row>
    <row r="44" spans="1:19">
      <c r="A44" s="34">
        <f t="shared" si="9"/>
        <v>2016</v>
      </c>
      <c r="B44" s="6">
        <v>11</v>
      </c>
      <c r="C44" s="6">
        <v>15</v>
      </c>
      <c r="D44" s="487" t="str">
        <f ca="1">OFFSET('day lookup'!$A$1,WEEKDAY(E44)-1,0)</f>
        <v>TUE</v>
      </c>
      <c r="E44" s="454">
        <f t="shared" si="8"/>
        <v>42689</v>
      </c>
      <c r="F44" s="471" t="str">
        <f>IF(Computations!I238="","#N/A",Computations!I238)</f>
        <v>#N/A</v>
      </c>
      <c r="G44" s="379" t="str">
        <f>IF(Computations!H238="","#N/A",Computations!H238)</f>
        <v>#N/A</v>
      </c>
      <c r="H44" s="379">
        <f>IF(Computations!E238="","#N/A",Computations!E238)</f>
        <v>0</v>
      </c>
      <c r="I44" s="472">
        <f>IF(Computations!D238="","#N/A",Computations!D238)</f>
        <v>0</v>
      </c>
      <c r="J44" s="488" t="e">
        <f>VLOOKUP(E44,Historic!$BQ$11:$BR$375,2)</f>
        <v>#N/A</v>
      </c>
      <c r="K44" s="488">
        <v>75</v>
      </c>
      <c r="L44" s="488">
        <v>0</v>
      </c>
      <c r="M44" s="488" t="e">
        <f t="shared" si="10"/>
        <v>#N/A</v>
      </c>
      <c r="N44" s="489">
        <f t="shared" si="4"/>
        <v>0</v>
      </c>
      <c r="O44" s="488" t="e">
        <f>VLOOKUP(E44,Historic!$BQ$11:$BT$375,4)</f>
        <v>#N/A</v>
      </c>
      <c r="P44" s="488">
        <v>75</v>
      </c>
      <c r="Q44" s="488">
        <v>0</v>
      </c>
      <c r="R44" s="488" t="e">
        <f t="shared" si="7"/>
        <v>#N/A</v>
      </c>
      <c r="S44" s="489">
        <f t="shared" si="5"/>
        <v>0</v>
      </c>
    </row>
    <row r="45" spans="1:19">
      <c r="A45" s="34">
        <f t="shared" si="9"/>
        <v>2016</v>
      </c>
      <c r="B45" s="6">
        <v>11</v>
      </c>
      <c r="C45" s="6">
        <v>16</v>
      </c>
      <c r="D45" s="487" t="str">
        <f ca="1">OFFSET('day lookup'!$A$1,WEEKDAY(E45)-1,0)</f>
        <v>WED</v>
      </c>
      <c r="E45" s="454">
        <f t="shared" si="8"/>
        <v>42690</v>
      </c>
      <c r="F45" s="471" t="str">
        <f>IF(Computations!I239="","#N/A",Computations!I239)</f>
        <v>#N/A</v>
      </c>
      <c r="G45" s="379" t="str">
        <f>IF(Computations!H239="","#N/A",Computations!H239)</f>
        <v>#N/A</v>
      </c>
      <c r="H45" s="379">
        <f>IF(Computations!E239="","#N/A",Computations!E239)</f>
        <v>0</v>
      </c>
      <c r="I45" s="472">
        <f>IF(Computations!D239="","#N/A",Computations!D239)</f>
        <v>0</v>
      </c>
      <c r="J45" s="488" t="e">
        <f>VLOOKUP(E45,Historic!$BQ$11:$BR$375,2)</f>
        <v>#N/A</v>
      </c>
      <c r="K45" s="488">
        <v>75</v>
      </c>
      <c r="L45" s="488">
        <v>0</v>
      </c>
      <c r="M45" s="488" t="e">
        <f t="shared" si="10"/>
        <v>#N/A</v>
      </c>
      <c r="N45" s="489">
        <f t="shared" si="4"/>
        <v>0</v>
      </c>
      <c r="O45" s="488" t="e">
        <f>VLOOKUP(E45,Historic!$BQ$11:$BT$375,4)</f>
        <v>#N/A</v>
      </c>
      <c r="P45" s="488">
        <v>75</v>
      </c>
      <c r="Q45" s="488">
        <v>0</v>
      </c>
      <c r="R45" s="488" t="e">
        <f t="shared" si="7"/>
        <v>#N/A</v>
      </c>
      <c r="S45" s="489">
        <f t="shared" si="5"/>
        <v>0</v>
      </c>
    </row>
    <row r="46" spans="1:19">
      <c r="A46" s="34">
        <f t="shared" si="9"/>
        <v>2016</v>
      </c>
      <c r="B46" s="6">
        <v>11</v>
      </c>
      <c r="C46" s="6">
        <v>17</v>
      </c>
      <c r="D46" s="487" t="str">
        <f ca="1">OFFSET('day lookup'!$A$1,WEEKDAY(E46)-1,0)</f>
        <v>THU</v>
      </c>
      <c r="E46" s="454">
        <f t="shared" si="8"/>
        <v>42691</v>
      </c>
      <c r="F46" s="471" t="str">
        <f>IF(Computations!I240="","#N/A",Computations!I240)</f>
        <v>#N/A</v>
      </c>
      <c r="G46" s="379" t="str">
        <f>IF(Computations!H240="","#N/A",Computations!H240)</f>
        <v>#N/A</v>
      </c>
      <c r="H46" s="379">
        <f>IF(Computations!E240="","#N/A",Computations!E240)</f>
        <v>0</v>
      </c>
      <c r="I46" s="472">
        <f>IF(Computations!D240="","#N/A",Computations!D240)</f>
        <v>0</v>
      </c>
      <c r="J46" s="488" t="e">
        <f>VLOOKUP(E46,Historic!$BQ$11:$BR$375,2)</f>
        <v>#N/A</v>
      </c>
      <c r="K46" s="488">
        <v>75</v>
      </c>
      <c r="L46" s="488">
        <v>0</v>
      </c>
      <c r="M46" s="488" t="e">
        <f t="shared" si="10"/>
        <v>#N/A</v>
      </c>
      <c r="N46" s="489">
        <f t="shared" si="4"/>
        <v>0</v>
      </c>
      <c r="O46" s="488" t="e">
        <f>VLOOKUP(E46,Historic!$BQ$11:$BT$375,4)</f>
        <v>#N/A</v>
      </c>
      <c r="P46" s="488">
        <v>75</v>
      </c>
      <c r="Q46" s="488">
        <v>0</v>
      </c>
      <c r="R46" s="488" t="e">
        <f t="shared" si="7"/>
        <v>#N/A</v>
      </c>
      <c r="S46" s="489">
        <f t="shared" si="5"/>
        <v>0</v>
      </c>
    </row>
    <row r="47" spans="1:19">
      <c r="A47" s="34">
        <f t="shared" si="9"/>
        <v>2016</v>
      </c>
      <c r="B47" s="6">
        <v>11</v>
      </c>
      <c r="C47" s="6">
        <v>18</v>
      </c>
      <c r="D47" s="487" t="str">
        <f ca="1">OFFSET('day lookup'!$A$1,WEEKDAY(E47)-1,0)</f>
        <v>FRI</v>
      </c>
      <c r="E47" s="454">
        <f t="shared" si="8"/>
        <v>42692</v>
      </c>
      <c r="F47" s="471" t="str">
        <f>IF(Computations!I241="","#N/A",Computations!I241)</f>
        <v>#N/A</v>
      </c>
      <c r="G47" s="379" t="str">
        <f>IF(Computations!H241="","#N/A",Computations!H241)</f>
        <v>#N/A</v>
      </c>
      <c r="H47" s="379">
        <f>IF(Computations!E241="","#N/A",Computations!E241)</f>
        <v>0</v>
      </c>
      <c r="I47" s="472">
        <f>IF(Computations!D241="","#N/A",Computations!D241)</f>
        <v>0</v>
      </c>
      <c r="J47" s="488" t="e">
        <f>VLOOKUP(E47,Historic!$BQ$11:$BR$375,2)</f>
        <v>#N/A</v>
      </c>
      <c r="K47" s="488">
        <v>75</v>
      </c>
      <c r="L47" s="488">
        <v>0</v>
      </c>
      <c r="M47" s="488" t="e">
        <f t="shared" si="10"/>
        <v>#N/A</v>
      </c>
      <c r="N47" s="489">
        <f t="shared" si="4"/>
        <v>0</v>
      </c>
      <c r="O47" s="488" t="e">
        <f>VLOOKUP(E47,Historic!$BQ$11:$BT$375,4)</f>
        <v>#N/A</v>
      </c>
      <c r="P47" s="488">
        <v>75</v>
      </c>
      <c r="Q47" s="488">
        <v>0</v>
      </c>
      <c r="R47" s="488" t="e">
        <f t="shared" si="7"/>
        <v>#N/A</v>
      </c>
      <c r="S47" s="489">
        <f t="shared" si="5"/>
        <v>0</v>
      </c>
    </row>
    <row r="48" spans="1:19">
      <c r="A48" s="34">
        <f t="shared" si="9"/>
        <v>2016</v>
      </c>
      <c r="B48" s="6">
        <v>11</v>
      </c>
      <c r="C48" s="6">
        <v>19</v>
      </c>
      <c r="D48" s="487" t="str">
        <f ca="1">OFFSET('day lookup'!$A$1,WEEKDAY(E48)-1,0)</f>
        <v>SAT</v>
      </c>
      <c r="E48" s="454">
        <f t="shared" si="8"/>
        <v>42693</v>
      </c>
      <c r="F48" s="471" t="str">
        <f>IF(Computations!I242="","#N/A",Computations!I242)</f>
        <v>#N/A</v>
      </c>
      <c r="G48" s="379" t="str">
        <f>IF(Computations!H242="","#N/A",Computations!H242)</f>
        <v>#N/A</v>
      </c>
      <c r="H48" s="379">
        <f>IF(Computations!E242="","#N/A",Computations!E242)</f>
        <v>0</v>
      </c>
      <c r="I48" s="472">
        <f>IF(Computations!D242="","#N/A",Computations!D242)</f>
        <v>0</v>
      </c>
      <c r="J48" s="488" t="e">
        <f>VLOOKUP(E48,Historic!$BQ$11:$BR$375,2)</f>
        <v>#N/A</v>
      </c>
      <c r="K48" s="488">
        <v>75</v>
      </c>
      <c r="L48" s="488">
        <v>0</v>
      </c>
      <c r="M48" s="488" t="e">
        <f t="shared" si="10"/>
        <v>#N/A</v>
      </c>
      <c r="N48" s="489">
        <f t="shared" si="4"/>
        <v>0</v>
      </c>
      <c r="O48" s="488" t="e">
        <f>VLOOKUP(E48,Historic!$BQ$11:$BT$375,4)</f>
        <v>#N/A</v>
      </c>
      <c r="P48" s="488">
        <v>75</v>
      </c>
      <c r="Q48" s="488">
        <v>0</v>
      </c>
      <c r="R48" s="488" t="e">
        <f t="shared" si="7"/>
        <v>#N/A</v>
      </c>
      <c r="S48" s="489">
        <f t="shared" si="5"/>
        <v>0</v>
      </c>
    </row>
    <row r="49" spans="1:19">
      <c r="A49" s="34">
        <f t="shared" si="9"/>
        <v>2016</v>
      </c>
      <c r="B49" s="6">
        <v>11</v>
      </c>
      <c r="C49" s="6">
        <v>20</v>
      </c>
      <c r="D49" s="487" t="str">
        <f ca="1">OFFSET('day lookup'!$A$1,WEEKDAY(E49)-1,0)</f>
        <v>SUN</v>
      </c>
      <c r="E49" s="454">
        <f t="shared" si="8"/>
        <v>42694</v>
      </c>
      <c r="F49" s="471" t="str">
        <f>IF(Computations!I243="","#N/A",Computations!I243)</f>
        <v>#N/A</v>
      </c>
      <c r="G49" s="379" t="str">
        <f>IF(Computations!H243="","#N/A",Computations!H243)</f>
        <v>#N/A</v>
      </c>
      <c r="H49" s="379">
        <f>IF(Computations!E243="","#N/A",Computations!E243)</f>
        <v>0</v>
      </c>
      <c r="I49" s="472">
        <f>IF(Computations!D243="","#N/A",Computations!D243)</f>
        <v>0</v>
      </c>
      <c r="J49" s="488" t="e">
        <f>VLOOKUP(E49,Historic!$BQ$11:$BR$375,2)</f>
        <v>#N/A</v>
      </c>
      <c r="K49" s="488">
        <v>75</v>
      </c>
      <c r="L49" s="488">
        <v>0</v>
      </c>
      <c r="M49" s="488" t="e">
        <f t="shared" si="10"/>
        <v>#N/A</v>
      </c>
      <c r="N49" s="489">
        <f t="shared" si="4"/>
        <v>0</v>
      </c>
      <c r="O49" s="488" t="e">
        <f>VLOOKUP(E49,Historic!$BQ$11:$BT$375,4)</f>
        <v>#N/A</v>
      </c>
      <c r="P49" s="488">
        <v>75</v>
      </c>
      <c r="Q49" s="488">
        <v>0</v>
      </c>
      <c r="R49" s="488" t="e">
        <f t="shared" si="7"/>
        <v>#N/A</v>
      </c>
      <c r="S49" s="489">
        <f t="shared" si="5"/>
        <v>0</v>
      </c>
    </row>
    <row r="50" spans="1:19">
      <c r="A50" s="34">
        <f t="shared" si="9"/>
        <v>2016</v>
      </c>
      <c r="B50" s="6">
        <v>11</v>
      </c>
      <c r="C50" s="6">
        <v>21</v>
      </c>
      <c r="D50" s="487" t="str">
        <f ca="1">OFFSET('day lookup'!$A$1,WEEKDAY(E50)-1,0)</f>
        <v>MON</v>
      </c>
      <c r="E50" s="454">
        <f t="shared" si="8"/>
        <v>42695</v>
      </c>
      <c r="F50" s="471" t="str">
        <f>IF(Computations!I244="","#N/A",Computations!I244)</f>
        <v>#N/A</v>
      </c>
      <c r="G50" s="379" t="str">
        <f>IF(Computations!H244="","#N/A",Computations!H244)</f>
        <v>#N/A</v>
      </c>
      <c r="H50" s="379">
        <f>IF(Computations!E244="","#N/A",Computations!E244)</f>
        <v>0</v>
      </c>
      <c r="I50" s="472">
        <f>IF(Computations!D244="","#N/A",Computations!D244)</f>
        <v>0</v>
      </c>
      <c r="J50" s="488" t="e">
        <f>VLOOKUP(E50,Historic!$BQ$11:$BR$375,2)</f>
        <v>#N/A</v>
      </c>
      <c r="K50" s="488">
        <v>75</v>
      </c>
      <c r="L50" s="488">
        <v>0</v>
      </c>
      <c r="M50" s="488" t="e">
        <f t="shared" si="10"/>
        <v>#N/A</v>
      </c>
      <c r="N50" s="489">
        <f t="shared" si="4"/>
        <v>0</v>
      </c>
      <c r="O50" s="488" t="e">
        <f>VLOOKUP(E50,Historic!$BQ$11:$BT$375,4)</f>
        <v>#N/A</v>
      </c>
      <c r="P50" s="488">
        <v>75</v>
      </c>
      <c r="Q50" s="488">
        <v>0</v>
      </c>
      <c r="R50" s="488" t="e">
        <f t="shared" si="7"/>
        <v>#N/A</v>
      </c>
      <c r="S50" s="489">
        <f t="shared" si="5"/>
        <v>0</v>
      </c>
    </row>
    <row r="51" spans="1:19">
      <c r="A51" s="34">
        <f t="shared" si="9"/>
        <v>2016</v>
      </c>
      <c r="B51" s="6">
        <v>11</v>
      </c>
      <c r="C51" s="6">
        <v>22</v>
      </c>
      <c r="D51" s="487" t="str">
        <f ca="1">OFFSET('day lookup'!$A$1,WEEKDAY(E51)-1,0)</f>
        <v>TUE</v>
      </c>
      <c r="E51" s="454">
        <f t="shared" si="8"/>
        <v>42696</v>
      </c>
      <c r="F51" s="471" t="str">
        <f>IF(Computations!I245="","#N/A",Computations!I245)</f>
        <v>#N/A</v>
      </c>
      <c r="G51" s="379" t="str">
        <f>IF(Computations!H245="","#N/A",Computations!H245)</f>
        <v>#N/A</v>
      </c>
      <c r="H51" s="379">
        <f>IF(Computations!E245="","#N/A",Computations!E245)</f>
        <v>0</v>
      </c>
      <c r="I51" s="472">
        <f>IF(Computations!D245="","#N/A",Computations!D245)</f>
        <v>0</v>
      </c>
      <c r="J51" s="488" t="e">
        <f>VLOOKUP(E51,Historic!$BQ$11:$BR$375,2)</f>
        <v>#N/A</v>
      </c>
      <c r="K51" s="488">
        <v>75</v>
      </c>
      <c r="L51" s="488">
        <v>0</v>
      </c>
      <c r="M51" s="488" t="e">
        <f t="shared" si="10"/>
        <v>#N/A</v>
      </c>
      <c r="N51" s="489">
        <f t="shared" si="4"/>
        <v>0</v>
      </c>
      <c r="O51" s="488" t="e">
        <f>VLOOKUP(E51,Historic!$BQ$11:$BT$375,4)</f>
        <v>#N/A</v>
      </c>
      <c r="P51" s="488">
        <v>75</v>
      </c>
      <c r="Q51" s="488">
        <v>0</v>
      </c>
      <c r="R51" s="488" t="e">
        <f t="shared" si="7"/>
        <v>#N/A</v>
      </c>
      <c r="S51" s="489">
        <f t="shared" si="5"/>
        <v>0</v>
      </c>
    </row>
    <row r="52" spans="1:19">
      <c r="A52" s="34">
        <f t="shared" si="9"/>
        <v>2016</v>
      </c>
      <c r="B52" s="6">
        <v>11</v>
      </c>
      <c r="C52" s="6">
        <v>23</v>
      </c>
      <c r="D52" s="487" t="str">
        <f ca="1">OFFSET('day lookup'!$A$1,WEEKDAY(E52)-1,0)</f>
        <v>WED</v>
      </c>
      <c r="E52" s="454">
        <f t="shared" si="8"/>
        <v>42697</v>
      </c>
      <c r="F52" s="471" t="str">
        <f>IF(Computations!I246="","#N/A",Computations!I246)</f>
        <v>#N/A</v>
      </c>
      <c r="G52" s="379" t="str">
        <f>IF(Computations!H246="","#N/A",Computations!H246)</f>
        <v>#N/A</v>
      </c>
      <c r="H52" s="379">
        <f>IF(Computations!E246="","#N/A",Computations!E246)</f>
        <v>0</v>
      </c>
      <c r="I52" s="472">
        <f>IF(Computations!D246="","#N/A",Computations!D246)</f>
        <v>0</v>
      </c>
      <c r="J52" s="488" t="e">
        <f>VLOOKUP(E52,Historic!$BQ$11:$BR$375,2)</f>
        <v>#N/A</v>
      </c>
      <c r="K52" s="488">
        <v>75</v>
      </c>
      <c r="L52" s="488">
        <v>0</v>
      </c>
      <c r="M52" s="488" t="e">
        <f t="shared" si="10"/>
        <v>#N/A</v>
      </c>
      <c r="N52" s="489">
        <f t="shared" si="4"/>
        <v>0</v>
      </c>
      <c r="O52" s="488" t="e">
        <f>VLOOKUP(E52,Historic!$BQ$11:$BT$375,4)</f>
        <v>#N/A</v>
      </c>
      <c r="P52" s="488">
        <v>75</v>
      </c>
      <c r="Q52" s="488">
        <v>0</v>
      </c>
      <c r="R52" s="488" t="e">
        <f t="shared" si="7"/>
        <v>#N/A</v>
      </c>
      <c r="S52" s="489">
        <f t="shared" si="5"/>
        <v>0</v>
      </c>
    </row>
    <row r="53" spans="1:19">
      <c r="A53" s="34">
        <f t="shared" si="9"/>
        <v>2016</v>
      </c>
      <c r="B53" s="6">
        <v>11</v>
      </c>
      <c r="C53" s="6">
        <v>24</v>
      </c>
      <c r="D53" s="487" t="str">
        <f ca="1">OFFSET('day lookup'!$A$1,WEEKDAY(E53)-1,0)</f>
        <v>THU</v>
      </c>
      <c r="E53" s="454">
        <f t="shared" si="8"/>
        <v>42698</v>
      </c>
      <c r="F53" s="471" t="str">
        <f>IF(Computations!I247="","#N/A",Computations!I247)</f>
        <v>#N/A</v>
      </c>
      <c r="G53" s="379" t="str">
        <f>IF(Computations!H247="","#N/A",Computations!H247)</f>
        <v>#N/A</v>
      </c>
      <c r="H53" s="379">
        <f>IF(Computations!E247="","#N/A",Computations!E247)</f>
        <v>0</v>
      </c>
      <c r="I53" s="472">
        <f>IF(Computations!D247="","#N/A",Computations!D247)</f>
        <v>0</v>
      </c>
      <c r="J53" s="488" t="e">
        <f>VLOOKUP(E53,Historic!$BQ$11:$BR$375,2)</f>
        <v>#N/A</v>
      </c>
      <c r="K53" s="488">
        <v>75</v>
      </c>
      <c r="L53" s="488">
        <v>0</v>
      </c>
      <c r="M53" s="488" t="e">
        <f t="shared" si="10"/>
        <v>#N/A</v>
      </c>
      <c r="N53" s="489">
        <f t="shared" si="4"/>
        <v>0</v>
      </c>
      <c r="O53" s="488" t="e">
        <f>VLOOKUP(E53,Historic!$BQ$11:$BT$375,4)</f>
        <v>#N/A</v>
      </c>
      <c r="P53" s="488">
        <v>75</v>
      </c>
      <c r="Q53" s="488">
        <v>0</v>
      </c>
      <c r="R53" s="488" t="e">
        <f t="shared" si="7"/>
        <v>#N/A</v>
      </c>
      <c r="S53" s="489">
        <f t="shared" si="5"/>
        <v>0</v>
      </c>
    </row>
    <row r="54" spans="1:19">
      <c r="A54" s="34">
        <f t="shared" si="9"/>
        <v>2016</v>
      </c>
      <c r="B54" s="6">
        <v>11</v>
      </c>
      <c r="C54" s="6">
        <v>25</v>
      </c>
      <c r="D54" s="487" t="str">
        <f ca="1">OFFSET('day lookup'!$A$1,WEEKDAY(E54)-1,0)</f>
        <v>FRI</v>
      </c>
      <c r="E54" s="454">
        <f t="shared" si="8"/>
        <v>42699</v>
      </c>
      <c r="F54" s="471" t="str">
        <f>IF(Computations!I248="","#N/A",Computations!I248)</f>
        <v>#N/A</v>
      </c>
      <c r="G54" s="379" t="str">
        <f>IF(Computations!H248="","#N/A",Computations!H248)</f>
        <v>#N/A</v>
      </c>
      <c r="H54" s="379">
        <f>IF(Computations!E248="","#N/A",Computations!E248)</f>
        <v>0</v>
      </c>
      <c r="I54" s="472">
        <f>IF(Computations!D248="","#N/A",Computations!D248)</f>
        <v>0</v>
      </c>
      <c r="J54" s="488" t="e">
        <f>VLOOKUP(E54,Historic!$BQ$11:$BR$375,2)</f>
        <v>#N/A</v>
      </c>
      <c r="K54" s="488">
        <v>75</v>
      </c>
      <c r="L54" s="488">
        <v>0</v>
      </c>
      <c r="M54" s="488" t="e">
        <f t="shared" si="10"/>
        <v>#N/A</v>
      </c>
      <c r="N54" s="489">
        <f t="shared" si="4"/>
        <v>0</v>
      </c>
      <c r="O54" s="488" t="e">
        <f>VLOOKUP(E54,Historic!$BQ$11:$BT$375,4)</f>
        <v>#N/A</v>
      </c>
      <c r="P54" s="488">
        <v>75</v>
      </c>
      <c r="Q54" s="488">
        <v>0</v>
      </c>
      <c r="R54" s="488" t="e">
        <f t="shared" si="7"/>
        <v>#N/A</v>
      </c>
      <c r="S54" s="489">
        <f t="shared" si="5"/>
        <v>0</v>
      </c>
    </row>
    <row r="55" spans="1:19">
      <c r="A55" s="34">
        <f t="shared" si="9"/>
        <v>2016</v>
      </c>
      <c r="B55" s="6">
        <v>11</v>
      </c>
      <c r="C55" s="6">
        <v>26</v>
      </c>
      <c r="D55" s="487" t="str">
        <f ca="1">OFFSET('day lookup'!$A$1,WEEKDAY(E55)-1,0)</f>
        <v>SAT</v>
      </c>
      <c r="E55" s="454">
        <f t="shared" si="8"/>
        <v>42700</v>
      </c>
      <c r="F55" s="471" t="str">
        <f>IF(Computations!I249="","#N/A",Computations!I249)</f>
        <v>#N/A</v>
      </c>
      <c r="G55" s="379" t="str">
        <f>IF(Computations!H249="","#N/A",Computations!H249)</f>
        <v>#N/A</v>
      </c>
      <c r="H55" s="379">
        <f>IF(Computations!E249="","#N/A",Computations!E249)</f>
        <v>0</v>
      </c>
      <c r="I55" s="472">
        <f>IF(Computations!D249="","#N/A",Computations!D249)</f>
        <v>0</v>
      </c>
      <c r="J55" s="488" t="e">
        <f>VLOOKUP(E55,Historic!$BQ$11:$BR$375,2)</f>
        <v>#N/A</v>
      </c>
      <c r="K55" s="488">
        <v>75</v>
      </c>
      <c r="L55" s="488">
        <v>0</v>
      </c>
      <c r="M55" s="488" t="e">
        <f t="shared" si="10"/>
        <v>#N/A</v>
      </c>
      <c r="N55" s="489">
        <f t="shared" si="4"/>
        <v>0</v>
      </c>
      <c r="O55" s="488" t="e">
        <f>VLOOKUP(E55,Historic!$BQ$11:$BT$375,4)</f>
        <v>#N/A</v>
      </c>
      <c r="P55" s="488">
        <v>75</v>
      </c>
      <c r="Q55" s="488">
        <v>0</v>
      </c>
      <c r="R55" s="488" t="e">
        <f t="shared" si="7"/>
        <v>#N/A</v>
      </c>
      <c r="S55" s="489">
        <f t="shared" si="5"/>
        <v>0</v>
      </c>
    </row>
    <row r="56" spans="1:19">
      <c r="A56" s="34">
        <f t="shared" si="9"/>
        <v>2016</v>
      </c>
      <c r="B56" s="6">
        <v>11</v>
      </c>
      <c r="C56" s="6">
        <v>27</v>
      </c>
      <c r="D56" s="487" t="str">
        <f ca="1">OFFSET('day lookup'!$A$1,WEEKDAY(E56)-1,0)</f>
        <v>SUN</v>
      </c>
      <c r="E56" s="454">
        <f t="shared" si="8"/>
        <v>42701</v>
      </c>
      <c r="F56" s="471" t="str">
        <f>IF(Computations!I250="","#N/A",Computations!I250)</f>
        <v>#N/A</v>
      </c>
      <c r="G56" s="379" t="str">
        <f>IF(Computations!H250="","#N/A",Computations!H250)</f>
        <v>#N/A</v>
      </c>
      <c r="H56" s="379">
        <f>IF(Computations!E250="","#N/A",Computations!E250)</f>
        <v>0</v>
      </c>
      <c r="I56" s="472">
        <f>IF(Computations!D250="","#N/A",Computations!D250)</f>
        <v>0</v>
      </c>
      <c r="J56" s="488" t="e">
        <f>VLOOKUP(E56,Historic!$BQ$11:$BR$375,2)</f>
        <v>#N/A</v>
      </c>
      <c r="K56" s="488">
        <v>75</v>
      </c>
      <c r="L56" s="488">
        <v>0</v>
      </c>
      <c r="M56" s="488" t="e">
        <f t="shared" si="10"/>
        <v>#N/A</v>
      </c>
      <c r="N56" s="489">
        <f t="shared" si="4"/>
        <v>0</v>
      </c>
      <c r="O56" s="488" t="e">
        <f>VLOOKUP(E56,Historic!$BQ$11:$BT$375,4)</f>
        <v>#N/A</v>
      </c>
      <c r="P56" s="488">
        <v>75</v>
      </c>
      <c r="Q56" s="488">
        <v>0</v>
      </c>
      <c r="R56" s="488" t="e">
        <f t="shared" si="7"/>
        <v>#N/A</v>
      </c>
      <c r="S56" s="489">
        <f t="shared" si="5"/>
        <v>0</v>
      </c>
    </row>
    <row r="57" spans="1:19">
      <c r="A57" s="34">
        <f t="shared" si="9"/>
        <v>2016</v>
      </c>
      <c r="B57" s="6">
        <v>11</v>
      </c>
      <c r="C57" s="6">
        <v>28</v>
      </c>
      <c r="D57" s="487" t="str">
        <f ca="1">OFFSET('day lookup'!$A$1,WEEKDAY(E57)-1,0)</f>
        <v>MON</v>
      </c>
      <c r="E57" s="454">
        <f t="shared" si="8"/>
        <v>42702</v>
      </c>
      <c r="F57" s="471" t="str">
        <f>IF(Computations!I251="","#N/A",Computations!I251)</f>
        <v>#N/A</v>
      </c>
      <c r="G57" s="379" t="str">
        <f>IF(Computations!H251="","#N/A",Computations!H251)</f>
        <v>#N/A</v>
      </c>
      <c r="H57" s="379">
        <f>IF(Computations!E251="","#N/A",Computations!E251)</f>
        <v>0</v>
      </c>
      <c r="I57" s="472">
        <f>IF(Computations!D251="","#N/A",Computations!D251)</f>
        <v>0</v>
      </c>
      <c r="J57" s="488" t="e">
        <f>VLOOKUP(E57,Historic!$BQ$11:$BR$375,2)</f>
        <v>#N/A</v>
      </c>
      <c r="K57" s="488">
        <v>75</v>
      </c>
      <c r="L57" s="488">
        <v>0</v>
      </c>
      <c r="M57" s="488" t="e">
        <f t="shared" si="10"/>
        <v>#N/A</v>
      </c>
      <c r="N57" s="489">
        <f t="shared" si="4"/>
        <v>0</v>
      </c>
      <c r="O57" s="488" t="e">
        <f>VLOOKUP(E57,Historic!$BQ$11:$BT$375,4)</f>
        <v>#N/A</v>
      </c>
      <c r="P57" s="488">
        <v>75</v>
      </c>
      <c r="Q57" s="488">
        <v>0</v>
      </c>
      <c r="R57" s="488" t="e">
        <f t="shared" si="7"/>
        <v>#N/A</v>
      </c>
      <c r="S57" s="489">
        <f t="shared" si="5"/>
        <v>0</v>
      </c>
    </row>
    <row r="58" spans="1:19">
      <c r="A58" s="34">
        <f t="shared" si="9"/>
        <v>2016</v>
      </c>
      <c r="B58" s="6">
        <v>11</v>
      </c>
      <c r="C58" s="6">
        <v>29</v>
      </c>
      <c r="D58" s="487" t="str">
        <f ca="1">OFFSET('day lookup'!$A$1,WEEKDAY(E58)-1,0)</f>
        <v>TUE</v>
      </c>
      <c r="E58" s="454">
        <f t="shared" si="8"/>
        <v>42703</v>
      </c>
      <c r="F58" s="471" t="str">
        <f>IF(Computations!I252="","#N/A",Computations!I252)</f>
        <v>#N/A</v>
      </c>
      <c r="G58" s="379" t="str">
        <f>IF(Computations!H252="","#N/A",Computations!H252)</f>
        <v>#N/A</v>
      </c>
      <c r="H58" s="379">
        <f>IF(Computations!E252="","#N/A",Computations!E252)</f>
        <v>0</v>
      </c>
      <c r="I58" s="472">
        <f>IF(Computations!D252="","#N/A",Computations!D252)</f>
        <v>0</v>
      </c>
      <c r="J58" s="488" t="e">
        <f>VLOOKUP(E58,Historic!$BQ$11:$BR$375,2)</f>
        <v>#N/A</v>
      </c>
      <c r="K58" s="488">
        <v>75</v>
      </c>
      <c r="L58" s="488">
        <v>0</v>
      </c>
      <c r="M58" s="488" t="e">
        <f t="shared" si="10"/>
        <v>#N/A</v>
      </c>
      <c r="N58" s="489">
        <f t="shared" si="4"/>
        <v>0</v>
      </c>
      <c r="O58" s="488" t="e">
        <f>VLOOKUP(E58,Historic!$BQ$11:$BT$375,4)</f>
        <v>#N/A</v>
      </c>
      <c r="P58" s="488">
        <v>75</v>
      </c>
      <c r="Q58" s="488">
        <v>0</v>
      </c>
      <c r="R58" s="488" t="e">
        <f t="shared" si="7"/>
        <v>#N/A</v>
      </c>
      <c r="S58" s="489">
        <f t="shared" si="5"/>
        <v>0</v>
      </c>
    </row>
    <row r="59" spans="1:19">
      <c r="A59" s="34">
        <f t="shared" si="9"/>
        <v>2016</v>
      </c>
      <c r="B59" s="6">
        <v>11</v>
      </c>
      <c r="C59" s="6">
        <v>30</v>
      </c>
      <c r="D59" s="487" t="str">
        <f ca="1">OFFSET('day lookup'!$A$1,WEEKDAY(E59)-1,0)</f>
        <v>WED</v>
      </c>
      <c r="E59" s="454">
        <f t="shared" si="8"/>
        <v>42704</v>
      </c>
      <c r="F59" s="471" t="str">
        <f>IF(Computations!I253="","#N/A",Computations!I253)</f>
        <v>#N/A</v>
      </c>
      <c r="G59" s="379" t="str">
        <f>IF(Computations!H253="","#N/A",Computations!H253)</f>
        <v>#N/A</v>
      </c>
      <c r="H59" s="379">
        <f>IF(Computations!E253="","#N/A",Computations!E253)</f>
        <v>0</v>
      </c>
      <c r="I59" s="472">
        <f>IF(Computations!D253="","#N/A",Computations!D253)</f>
        <v>0</v>
      </c>
      <c r="J59" s="488" t="e">
        <f>VLOOKUP(E59,Historic!$BQ$11:$BR$375,2)</f>
        <v>#N/A</v>
      </c>
      <c r="K59" s="488">
        <v>75</v>
      </c>
      <c r="L59" s="488">
        <v>0</v>
      </c>
      <c r="M59" s="488" t="e">
        <f t="shared" si="10"/>
        <v>#N/A</v>
      </c>
      <c r="N59" s="489">
        <f t="shared" si="4"/>
        <v>0</v>
      </c>
      <c r="O59" s="488" t="e">
        <f>VLOOKUP(E59,Historic!$BQ$11:$BT$375,4)</f>
        <v>#N/A</v>
      </c>
      <c r="P59" s="488">
        <v>75</v>
      </c>
      <c r="Q59" s="488">
        <v>0</v>
      </c>
      <c r="R59" s="488" t="e">
        <f t="shared" si="7"/>
        <v>#N/A</v>
      </c>
      <c r="S59" s="489">
        <f t="shared" si="5"/>
        <v>0</v>
      </c>
    </row>
    <row r="60" spans="1:19">
      <c r="A60" s="34">
        <f t="shared" si="9"/>
        <v>2016</v>
      </c>
      <c r="B60" s="6">
        <v>12</v>
      </c>
      <c r="C60" s="6">
        <v>1</v>
      </c>
      <c r="D60" s="487" t="str">
        <f ca="1">OFFSET('day lookup'!$A$1,WEEKDAY(E60)-1,0)</f>
        <v>THU</v>
      </c>
      <c r="E60" s="454">
        <f t="shared" si="8"/>
        <v>42705</v>
      </c>
      <c r="F60" s="471" t="str">
        <f>IF(Computations!I254="","#N/A",Computations!I254)</f>
        <v>#N/A</v>
      </c>
      <c r="G60" s="379" t="str">
        <f>IF(Computations!H254="","#N/A",Computations!H254)</f>
        <v>#N/A</v>
      </c>
      <c r="H60" s="379">
        <f>IF(Computations!E254="","#N/A",Computations!E254)</f>
        <v>0</v>
      </c>
      <c r="I60" s="472">
        <f>IF(Computations!D254="","#N/A",Computations!D254)</f>
        <v>0</v>
      </c>
      <c r="J60" s="488" t="e">
        <f>VLOOKUP(E60,Historic!$BQ$11:$BR$375,2)</f>
        <v>#N/A</v>
      </c>
      <c r="K60" s="488">
        <v>75</v>
      </c>
      <c r="L60" s="488">
        <v>0</v>
      </c>
      <c r="M60" s="488" t="e">
        <f t="shared" si="10"/>
        <v>#N/A</v>
      </c>
      <c r="N60" s="489">
        <f t="shared" si="4"/>
        <v>0</v>
      </c>
      <c r="O60" s="488" t="e">
        <f>VLOOKUP(E60,Historic!$BQ$11:$BT$375,4)</f>
        <v>#N/A</v>
      </c>
      <c r="P60" s="488">
        <v>75</v>
      </c>
      <c r="Q60" s="488">
        <v>0</v>
      </c>
      <c r="R60" s="488" t="e">
        <f t="shared" si="7"/>
        <v>#N/A</v>
      </c>
      <c r="S60" s="489">
        <f t="shared" si="5"/>
        <v>0</v>
      </c>
    </row>
    <row r="61" spans="1:19">
      <c r="A61" s="34">
        <f t="shared" si="9"/>
        <v>2016</v>
      </c>
      <c r="B61" s="6">
        <v>12</v>
      </c>
      <c r="C61" s="6">
        <v>2</v>
      </c>
      <c r="D61" s="487" t="str">
        <f ca="1">OFFSET('day lookup'!$A$1,WEEKDAY(E61)-1,0)</f>
        <v>FRI</v>
      </c>
      <c r="E61" s="454">
        <f t="shared" si="8"/>
        <v>42706</v>
      </c>
      <c r="F61" s="471" t="str">
        <f>IF(Computations!I255="","#N/A",Computations!I255)</f>
        <v>#N/A</v>
      </c>
      <c r="G61" s="379" t="str">
        <f>IF(Computations!H255="","#N/A",Computations!H255)</f>
        <v>#N/A</v>
      </c>
      <c r="H61" s="379">
        <f>IF(Computations!E255="","#N/A",Computations!E255)</f>
        <v>0</v>
      </c>
      <c r="I61" s="472">
        <f>IF(Computations!D255="","#N/A",Computations!D255)</f>
        <v>0</v>
      </c>
      <c r="J61" s="488" t="e">
        <f>VLOOKUP(E61,Historic!$BQ$11:$BR$375,2)</f>
        <v>#N/A</v>
      </c>
      <c r="K61" s="488">
        <v>75</v>
      </c>
      <c r="L61" s="488">
        <v>0</v>
      </c>
      <c r="M61" s="488" t="e">
        <f t="shared" si="10"/>
        <v>#N/A</v>
      </c>
      <c r="N61" s="489">
        <f t="shared" si="4"/>
        <v>0</v>
      </c>
      <c r="O61" s="488" t="e">
        <f>VLOOKUP(E61,Historic!$BQ$11:$BT$375,4)</f>
        <v>#N/A</v>
      </c>
      <c r="P61" s="488">
        <v>75</v>
      </c>
      <c r="Q61" s="488">
        <v>0</v>
      </c>
      <c r="R61" s="488" t="e">
        <f t="shared" si="7"/>
        <v>#N/A</v>
      </c>
      <c r="S61" s="489">
        <f t="shared" si="5"/>
        <v>0</v>
      </c>
    </row>
    <row r="62" spans="1:19">
      <c r="A62" s="34">
        <f t="shared" si="9"/>
        <v>2016</v>
      </c>
      <c r="B62" s="6">
        <v>12</v>
      </c>
      <c r="C62" s="6">
        <v>3</v>
      </c>
      <c r="D62" s="487" t="str">
        <f ca="1">OFFSET('day lookup'!$A$1,WEEKDAY(E62)-1,0)</f>
        <v>SAT</v>
      </c>
      <c r="E62" s="454">
        <f t="shared" si="8"/>
        <v>42707</v>
      </c>
      <c r="F62" s="471" t="str">
        <f>IF(Computations!I256="","#N/A",Computations!I256)</f>
        <v>#N/A</v>
      </c>
      <c r="G62" s="379" t="str">
        <f>IF(Computations!H256="","#N/A",Computations!H256)</f>
        <v>#N/A</v>
      </c>
      <c r="H62" s="379">
        <f>IF(Computations!E256="","#N/A",Computations!E256)</f>
        <v>0</v>
      </c>
      <c r="I62" s="472">
        <f>IF(Computations!D256="","#N/A",Computations!D256)</f>
        <v>0</v>
      </c>
      <c r="J62" s="488" t="e">
        <f>VLOOKUP(E62,Historic!$BQ$11:$BR$375,2)</f>
        <v>#N/A</v>
      </c>
      <c r="K62" s="488">
        <v>75</v>
      </c>
      <c r="L62" s="488">
        <v>0</v>
      </c>
      <c r="M62" s="488" t="e">
        <f t="shared" si="10"/>
        <v>#N/A</v>
      </c>
      <c r="N62" s="489">
        <f t="shared" si="4"/>
        <v>0</v>
      </c>
      <c r="O62" s="488" t="e">
        <f>VLOOKUP(E62,Historic!$BQ$11:$BT$375,4)</f>
        <v>#N/A</v>
      </c>
      <c r="P62" s="488">
        <v>75</v>
      </c>
      <c r="Q62" s="488">
        <v>0</v>
      </c>
      <c r="R62" s="488" t="e">
        <f t="shared" si="7"/>
        <v>#N/A</v>
      </c>
      <c r="S62" s="489">
        <f t="shared" si="5"/>
        <v>0</v>
      </c>
    </row>
    <row r="63" spans="1:19">
      <c r="A63" s="34">
        <f t="shared" si="9"/>
        <v>2016</v>
      </c>
      <c r="B63" s="6">
        <v>12</v>
      </c>
      <c r="C63" s="6">
        <v>4</v>
      </c>
      <c r="D63" s="487" t="str">
        <f ca="1">OFFSET('day lookup'!$A$1,WEEKDAY(E63)-1,0)</f>
        <v>SUN</v>
      </c>
      <c r="E63" s="454">
        <f t="shared" si="8"/>
        <v>42708</v>
      </c>
      <c r="F63" s="471" t="str">
        <f>IF(Computations!I257="","#N/A",Computations!I257)</f>
        <v>#N/A</v>
      </c>
      <c r="G63" s="379" t="str">
        <f>IF(Computations!H257="","#N/A",Computations!H257)</f>
        <v>#N/A</v>
      </c>
      <c r="H63" s="379">
        <f>IF(Computations!E257="","#N/A",Computations!E257)</f>
        <v>0</v>
      </c>
      <c r="I63" s="472">
        <f>IF(Computations!D257="","#N/A",Computations!D257)</f>
        <v>0</v>
      </c>
      <c r="J63" s="488" t="e">
        <f>VLOOKUP(E63,Historic!$BQ$11:$BR$375,2)</f>
        <v>#N/A</v>
      </c>
      <c r="K63" s="488">
        <v>75</v>
      </c>
      <c r="L63" s="488">
        <v>0</v>
      </c>
      <c r="M63" s="488" t="e">
        <f t="shared" si="10"/>
        <v>#N/A</v>
      </c>
      <c r="N63" s="489">
        <f t="shared" si="4"/>
        <v>0</v>
      </c>
      <c r="O63" s="488" t="e">
        <f>VLOOKUP(E63,Historic!$BQ$11:$BT$375,4)</f>
        <v>#N/A</v>
      </c>
      <c r="P63" s="488">
        <v>75</v>
      </c>
      <c r="Q63" s="488">
        <v>0</v>
      </c>
      <c r="R63" s="488" t="e">
        <f t="shared" si="7"/>
        <v>#N/A</v>
      </c>
      <c r="S63" s="489">
        <f t="shared" si="5"/>
        <v>0</v>
      </c>
    </row>
    <row r="64" spans="1:19">
      <c r="A64" s="34">
        <f t="shared" si="9"/>
        <v>2016</v>
      </c>
      <c r="B64" s="6">
        <v>12</v>
      </c>
      <c r="C64" s="6">
        <v>5</v>
      </c>
      <c r="D64" s="487" t="str">
        <f ca="1">OFFSET('day lookup'!$A$1,WEEKDAY(E64)-1,0)</f>
        <v>MON</v>
      </c>
      <c r="E64" s="454">
        <f t="shared" si="8"/>
        <v>42709</v>
      </c>
      <c r="F64" s="471" t="str">
        <f>IF(Computations!I258="","#N/A",Computations!I258)</f>
        <v>#N/A</v>
      </c>
      <c r="G64" s="379" t="str">
        <f>IF(Computations!H258="","#N/A",Computations!H258)</f>
        <v>#N/A</v>
      </c>
      <c r="H64" s="379">
        <f>IF(Computations!E258="","#N/A",Computations!E258)</f>
        <v>0</v>
      </c>
      <c r="I64" s="472">
        <f>IF(Computations!D258="","#N/A",Computations!D258)</f>
        <v>0</v>
      </c>
      <c r="J64" s="488" t="e">
        <f>VLOOKUP(E64,Historic!$BQ$11:$BR$375,2)</f>
        <v>#N/A</v>
      </c>
      <c r="K64" s="488">
        <v>75</v>
      </c>
      <c r="L64" s="488">
        <v>0</v>
      </c>
      <c r="M64" s="488" t="e">
        <f t="shared" si="10"/>
        <v>#N/A</v>
      </c>
      <c r="N64" s="489">
        <f t="shared" si="4"/>
        <v>0</v>
      </c>
      <c r="O64" s="488" t="e">
        <f>VLOOKUP(E64,Historic!$BQ$11:$BT$375,4)</f>
        <v>#N/A</v>
      </c>
      <c r="P64" s="488">
        <v>75</v>
      </c>
      <c r="Q64" s="488">
        <v>0</v>
      </c>
      <c r="R64" s="488" t="e">
        <f t="shared" si="7"/>
        <v>#N/A</v>
      </c>
      <c r="S64" s="489">
        <f t="shared" si="5"/>
        <v>0</v>
      </c>
    </row>
    <row r="65" spans="1:19">
      <c r="A65" s="34">
        <f t="shared" si="9"/>
        <v>2016</v>
      </c>
      <c r="B65" s="6">
        <v>12</v>
      </c>
      <c r="C65" s="6">
        <v>6</v>
      </c>
      <c r="D65" s="487" t="str">
        <f ca="1">OFFSET('day lookup'!$A$1,WEEKDAY(E65)-1,0)</f>
        <v>TUE</v>
      </c>
      <c r="E65" s="454">
        <f t="shared" si="8"/>
        <v>42710</v>
      </c>
      <c r="F65" s="471" t="str">
        <f>IF(Computations!I259="","#N/A",Computations!I259)</f>
        <v>#N/A</v>
      </c>
      <c r="G65" s="379" t="str">
        <f>IF(Computations!H259="","#N/A",Computations!H259)</f>
        <v>#N/A</v>
      </c>
      <c r="H65" s="379">
        <f>IF(Computations!E259="","#N/A",Computations!E259)</f>
        <v>0</v>
      </c>
      <c r="I65" s="472">
        <f>IF(Computations!D259="","#N/A",Computations!D259)</f>
        <v>0</v>
      </c>
      <c r="J65" s="488" t="e">
        <f>VLOOKUP(E65,Historic!$BQ$11:$BR$375,2)</f>
        <v>#N/A</v>
      </c>
      <c r="K65" s="488">
        <v>75</v>
      </c>
      <c r="L65" s="488">
        <v>0</v>
      </c>
      <c r="M65" s="488" t="e">
        <f t="shared" si="10"/>
        <v>#N/A</v>
      </c>
      <c r="N65" s="489">
        <f t="shared" si="4"/>
        <v>0</v>
      </c>
      <c r="O65" s="488" t="e">
        <f>VLOOKUP(E65,Historic!$BQ$11:$BT$375,4)</f>
        <v>#N/A</v>
      </c>
      <c r="P65" s="488">
        <v>75</v>
      </c>
      <c r="Q65" s="488">
        <v>0</v>
      </c>
      <c r="R65" s="488" t="e">
        <f t="shared" si="7"/>
        <v>#N/A</v>
      </c>
      <c r="S65" s="489">
        <f t="shared" si="5"/>
        <v>0</v>
      </c>
    </row>
    <row r="66" spans="1:19">
      <c r="A66" s="34">
        <f t="shared" si="9"/>
        <v>2016</v>
      </c>
      <c r="B66" s="6">
        <v>12</v>
      </c>
      <c r="C66" s="6">
        <v>7</v>
      </c>
      <c r="D66" s="487" t="str">
        <f ca="1">OFFSET('day lookup'!$A$1,WEEKDAY(E66)-1,0)</f>
        <v>WED</v>
      </c>
      <c r="E66" s="454">
        <f t="shared" si="8"/>
        <v>42711</v>
      </c>
      <c r="F66" s="471" t="str">
        <f>IF(Computations!I260="","#N/A",Computations!I260)</f>
        <v>#N/A</v>
      </c>
      <c r="G66" s="379" t="str">
        <f>IF(Computations!H260="","#N/A",Computations!H260)</f>
        <v>#N/A</v>
      </c>
      <c r="H66" s="379">
        <f>IF(Computations!E260="","#N/A",Computations!E260)</f>
        <v>0</v>
      </c>
      <c r="I66" s="472">
        <f>IF(Computations!D260="","#N/A",Computations!D260)</f>
        <v>0</v>
      </c>
      <c r="J66" s="488" t="e">
        <f>VLOOKUP(E66,Historic!$BQ$11:$BR$375,2)</f>
        <v>#N/A</v>
      </c>
      <c r="K66" s="488">
        <v>75</v>
      </c>
      <c r="L66" s="488">
        <v>0</v>
      </c>
      <c r="M66" s="488" t="e">
        <f t="shared" si="10"/>
        <v>#N/A</v>
      </c>
      <c r="N66" s="489">
        <f t="shared" si="4"/>
        <v>0</v>
      </c>
      <c r="O66" s="488" t="e">
        <f>VLOOKUP(E66,Historic!$BQ$11:$BT$375,4)</f>
        <v>#N/A</v>
      </c>
      <c r="P66" s="488">
        <v>75</v>
      </c>
      <c r="Q66" s="488">
        <v>0</v>
      </c>
      <c r="R66" s="488" t="e">
        <f t="shared" si="7"/>
        <v>#N/A</v>
      </c>
      <c r="S66" s="489">
        <f t="shared" si="5"/>
        <v>0</v>
      </c>
    </row>
    <row r="67" spans="1:19">
      <c r="A67" s="34">
        <f t="shared" si="9"/>
        <v>2016</v>
      </c>
      <c r="B67" s="6">
        <v>12</v>
      </c>
      <c r="C67" s="6">
        <v>8</v>
      </c>
      <c r="D67" s="487" t="str">
        <f ca="1">OFFSET('day lookup'!$A$1,WEEKDAY(E67)-1,0)</f>
        <v>THU</v>
      </c>
      <c r="E67" s="454">
        <f t="shared" si="8"/>
        <v>42712</v>
      </c>
      <c r="F67" s="471" t="str">
        <f>IF(Computations!I261="","#N/A",Computations!I261)</f>
        <v>#N/A</v>
      </c>
      <c r="G67" s="379" t="str">
        <f>IF(Computations!H261="","#N/A",Computations!H261)</f>
        <v>#N/A</v>
      </c>
      <c r="H67" s="379">
        <f>IF(Computations!E261="","#N/A",Computations!E261)</f>
        <v>0</v>
      </c>
      <c r="I67" s="472">
        <f>IF(Computations!D261="","#N/A",Computations!D261)</f>
        <v>0</v>
      </c>
      <c r="J67" s="488" t="e">
        <f>VLOOKUP(E67,Historic!$BQ$11:$BR$375,2)</f>
        <v>#N/A</v>
      </c>
      <c r="K67" s="488">
        <v>75</v>
      </c>
      <c r="L67" s="488">
        <v>0</v>
      </c>
      <c r="M67" s="488" t="e">
        <f t="shared" si="10"/>
        <v>#N/A</v>
      </c>
      <c r="N67" s="489">
        <f t="shared" si="4"/>
        <v>0</v>
      </c>
      <c r="O67" s="488" t="e">
        <f>VLOOKUP(E67,Historic!$BQ$11:$BT$375,4)</f>
        <v>#N/A</v>
      </c>
      <c r="P67" s="488">
        <v>75</v>
      </c>
      <c r="Q67" s="488">
        <v>0</v>
      </c>
      <c r="R67" s="488" t="e">
        <f t="shared" si="7"/>
        <v>#N/A</v>
      </c>
      <c r="S67" s="489">
        <f t="shared" si="5"/>
        <v>0</v>
      </c>
    </row>
    <row r="68" spans="1:19">
      <c r="A68" s="34">
        <f t="shared" si="9"/>
        <v>2016</v>
      </c>
      <c r="B68" s="6">
        <v>12</v>
      </c>
      <c r="C68" s="6">
        <v>9</v>
      </c>
      <c r="D68" s="487" t="str">
        <f ca="1">OFFSET('day lookup'!$A$1,WEEKDAY(E68)-1,0)</f>
        <v>FRI</v>
      </c>
      <c r="E68" s="454">
        <f t="shared" si="8"/>
        <v>42713</v>
      </c>
      <c r="F68" s="471" t="str">
        <f>IF(Computations!I262="","#N/A",Computations!I262)</f>
        <v>#N/A</v>
      </c>
      <c r="G68" s="379" t="str">
        <f>IF(Computations!H262="","#N/A",Computations!H262)</f>
        <v>#N/A</v>
      </c>
      <c r="H68" s="379">
        <f>IF(Computations!E262="","#N/A",Computations!E262)</f>
        <v>0</v>
      </c>
      <c r="I68" s="472">
        <f>IF(Computations!D262="","#N/A",Computations!D262)</f>
        <v>0</v>
      </c>
      <c r="J68" s="488" t="e">
        <f>VLOOKUP(E68,Historic!$BQ$11:$BR$375,2)</f>
        <v>#N/A</v>
      </c>
      <c r="K68" s="488">
        <v>75</v>
      </c>
      <c r="L68" s="488">
        <v>0</v>
      </c>
      <c r="M68" s="488" t="e">
        <f t="shared" si="10"/>
        <v>#N/A</v>
      </c>
      <c r="N68" s="489">
        <f t="shared" si="4"/>
        <v>0</v>
      </c>
      <c r="O68" s="488" t="e">
        <f>VLOOKUP(E68,Historic!$BQ$11:$BT$375,4)</f>
        <v>#N/A</v>
      </c>
      <c r="P68" s="488">
        <v>75</v>
      </c>
      <c r="Q68" s="488">
        <v>0</v>
      </c>
      <c r="R68" s="488" t="e">
        <f t="shared" si="7"/>
        <v>#N/A</v>
      </c>
      <c r="S68" s="489">
        <f t="shared" si="5"/>
        <v>0</v>
      </c>
    </row>
    <row r="69" spans="1:19">
      <c r="A69" s="34">
        <f t="shared" si="9"/>
        <v>2016</v>
      </c>
      <c r="B69" s="6">
        <v>12</v>
      </c>
      <c r="C69" s="6">
        <v>10</v>
      </c>
      <c r="D69" s="487" t="str">
        <f ca="1">OFFSET('day lookup'!$A$1,WEEKDAY(E69)-1,0)</f>
        <v>SAT</v>
      </c>
      <c r="E69" s="454">
        <f t="shared" si="8"/>
        <v>42714</v>
      </c>
      <c r="F69" s="471" t="str">
        <f>IF(Computations!I263="","#N/A",Computations!I263)</f>
        <v>#N/A</v>
      </c>
      <c r="G69" s="379" t="str">
        <f>IF(Computations!H263="","#N/A",Computations!H263)</f>
        <v>#N/A</v>
      </c>
      <c r="H69" s="379">
        <f>IF(Computations!E263="","#N/A",Computations!E263)</f>
        <v>0</v>
      </c>
      <c r="I69" s="472">
        <f>IF(Computations!D263="","#N/A",Computations!D263)</f>
        <v>0</v>
      </c>
      <c r="J69" s="488" t="e">
        <f>VLOOKUP(E69,Historic!$BQ$11:$BR$375,2)</f>
        <v>#N/A</v>
      </c>
      <c r="K69" s="488">
        <v>75</v>
      </c>
      <c r="L69" s="488">
        <v>0</v>
      </c>
      <c r="M69" s="488" t="e">
        <f t="shared" si="10"/>
        <v>#N/A</v>
      </c>
      <c r="N69" s="489">
        <f t="shared" si="4"/>
        <v>0</v>
      </c>
      <c r="O69" s="488" t="e">
        <f>VLOOKUP(E69,Historic!$BQ$11:$BT$375,4)</f>
        <v>#N/A</v>
      </c>
      <c r="P69" s="488">
        <v>75</v>
      </c>
      <c r="Q69" s="488">
        <v>0</v>
      </c>
      <c r="R69" s="488" t="e">
        <f t="shared" si="7"/>
        <v>#N/A</v>
      </c>
      <c r="S69" s="489">
        <f t="shared" si="5"/>
        <v>0</v>
      </c>
    </row>
    <row r="70" spans="1:19">
      <c r="A70" s="34">
        <f t="shared" si="9"/>
        <v>2016</v>
      </c>
      <c r="B70" s="6">
        <v>12</v>
      </c>
      <c r="C70" s="6">
        <v>11</v>
      </c>
      <c r="D70" s="487" t="str">
        <f ca="1">OFFSET('day lookup'!$A$1,WEEKDAY(E70)-1,0)</f>
        <v>SUN</v>
      </c>
      <c r="E70" s="454">
        <f t="shared" si="8"/>
        <v>42715</v>
      </c>
      <c r="F70" s="471" t="str">
        <f>IF(Computations!I264="","#N/A",Computations!I264)</f>
        <v>#N/A</v>
      </c>
      <c r="G70" s="379" t="str">
        <f>IF(Computations!H264="","#N/A",Computations!H264)</f>
        <v>#N/A</v>
      </c>
      <c r="H70" s="379">
        <f>IF(Computations!E264="","#N/A",Computations!E264)</f>
        <v>0</v>
      </c>
      <c r="I70" s="472">
        <f>IF(Computations!D264="","#N/A",Computations!D264)</f>
        <v>0</v>
      </c>
      <c r="J70" s="488" t="e">
        <f>VLOOKUP(E70,Historic!$BQ$11:$BR$375,2)</f>
        <v>#N/A</v>
      </c>
      <c r="K70" s="488">
        <v>75</v>
      </c>
      <c r="L70" s="488">
        <v>0</v>
      </c>
      <c r="M70" s="488" t="e">
        <f t="shared" si="10"/>
        <v>#N/A</v>
      </c>
      <c r="N70" s="489">
        <f t="shared" si="4"/>
        <v>0</v>
      </c>
      <c r="O70" s="488" t="e">
        <f>VLOOKUP(E70,Historic!$BQ$11:$BT$375,4)</f>
        <v>#N/A</v>
      </c>
      <c r="P70" s="488">
        <v>75</v>
      </c>
      <c r="Q70" s="488">
        <v>0</v>
      </c>
      <c r="R70" s="488" t="e">
        <f t="shared" si="7"/>
        <v>#N/A</v>
      </c>
      <c r="S70" s="489">
        <f t="shared" si="5"/>
        <v>0</v>
      </c>
    </row>
    <row r="71" spans="1:19">
      <c r="A71" s="34">
        <f t="shared" si="9"/>
        <v>2016</v>
      </c>
      <c r="B71" s="6">
        <v>12</v>
      </c>
      <c r="C71" s="6">
        <v>12</v>
      </c>
      <c r="D71" s="487" t="str">
        <f ca="1">OFFSET('day lookup'!$A$1,WEEKDAY(E71)-1,0)</f>
        <v>MON</v>
      </c>
      <c r="E71" s="454">
        <f t="shared" si="8"/>
        <v>42716</v>
      </c>
      <c r="F71" s="471" t="str">
        <f>IF(Computations!I265="","#N/A",Computations!I265)</f>
        <v>#N/A</v>
      </c>
      <c r="G71" s="379" t="str">
        <f>IF(Computations!H265="","#N/A",Computations!H265)</f>
        <v>#N/A</v>
      </c>
      <c r="H71" s="379">
        <f>IF(Computations!E265="","#N/A",Computations!E265)</f>
        <v>0</v>
      </c>
      <c r="I71" s="472">
        <f>IF(Computations!D265="","#N/A",Computations!D265)</f>
        <v>0</v>
      </c>
      <c r="J71" s="488" t="e">
        <f>VLOOKUP(E71,Historic!$BQ$11:$BR$375,2)</f>
        <v>#N/A</v>
      </c>
      <c r="K71" s="488">
        <v>75</v>
      </c>
      <c r="L71" s="488">
        <v>0</v>
      </c>
      <c r="M71" s="488" t="e">
        <f t="shared" si="10"/>
        <v>#N/A</v>
      </c>
      <c r="N71" s="489">
        <f t="shared" si="4"/>
        <v>0</v>
      </c>
      <c r="O71" s="488" t="e">
        <f>VLOOKUP(E71,Historic!$BQ$11:$BT$375,4)</f>
        <v>#N/A</v>
      </c>
      <c r="P71" s="488">
        <v>75</v>
      </c>
      <c r="Q71" s="488">
        <v>0</v>
      </c>
      <c r="R71" s="488" t="e">
        <f t="shared" si="7"/>
        <v>#N/A</v>
      </c>
      <c r="S71" s="489">
        <f t="shared" si="5"/>
        <v>0</v>
      </c>
    </row>
    <row r="72" spans="1:19">
      <c r="A72" s="34">
        <f t="shared" si="9"/>
        <v>2016</v>
      </c>
      <c r="B72" s="6">
        <v>12</v>
      </c>
      <c r="C72" s="6">
        <v>13</v>
      </c>
      <c r="D72" s="487" t="str">
        <f ca="1">OFFSET('day lookup'!$A$1,WEEKDAY(E72)-1,0)</f>
        <v>TUE</v>
      </c>
      <c r="E72" s="454">
        <f t="shared" si="8"/>
        <v>42717</v>
      </c>
      <c r="F72" s="471" t="str">
        <f>IF(Computations!I266="","#N/A",Computations!I266)</f>
        <v>#N/A</v>
      </c>
      <c r="G72" s="379" t="str">
        <f>IF(Computations!H266="","#N/A",Computations!H266)</f>
        <v>#N/A</v>
      </c>
      <c r="H72" s="379">
        <f>IF(Computations!E266="","#N/A",Computations!E266)</f>
        <v>0</v>
      </c>
      <c r="I72" s="472">
        <f>IF(Computations!D266="","#N/A",Computations!D266)</f>
        <v>0</v>
      </c>
      <c r="J72" s="488" t="e">
        <f>VLOOKUP(E72,Historic!$BQ$11:$BR$375,2)</f>
        <v>#N/A</v>
      </c>
      <c r="K72" s="488">
        <v>75</v>
      </c>
      <c r="L72" s="488">
        <v>0</v>
      </c>
      <c r="M72" s="488" t="e">
        <f t="shared" si="10"/>
        <v>#N/A</v>
      </c>
      <c r="N72" s="489">
        <f t="shared" si="4"/>
        <v>0</v>
      </c>
      <c r="O72" s="488" t="e">
        <f>VLOOKUP(E72,Historic!$BQ$11:$BT$375,4)</f>
        <v>#N/A</v>
      </c>
      <c r="P72" s="488">
        <v>75</v>
      </c>
      <c r="Q72" s="488">
        <v>0</v>
      </c>
      <c r="R72" s="488" t="e">
        <f t="shared" si="7"/>
        <v>#N/A</v>
      </c>
      <c r="S72" s="489">
        <f t="shared" si="5"/>
        <v>0</v>
      </c>
    </row>
    <row r="73" spans="1:19">
      <c r="A73" s="34">
        <f t="shared" si="9"/>
        <v>2016</v>
      </c>
      <c r="B73" s="6">
        <v>12</v>
      </c>
      <c r="C73" s="6">
        <v>14</v>
      </c>
      <c r="D73" s="487" t="str">
        <f ca="1">OFFSET('day lookup'!$A$1,WEEKDAY(E73)-1,0)</f>
        <v>WED</v>
      </c>
      <c r="E73" s="454">
        <f t="shared" si="8"/>
        <v>42718</v>
      </c>
      <c r="F73" s="471" t="str">
        <f>IF(Computations!I267="","#N/A",Computations!I267)</f>
        <v>#N/A</v>
      </c>
      <c r="G73" s="379" t="str">
        <f>IF(Computations!H267="","#N/A",Computations!H267)</f>
        <v>#N/A</v>
      </c>
      <c r="H73" s="379">
        <f>IF(Computations!E267="","#N/A",Computations!E267)</f>
        <v>0</v>
      </c>
      <c r="I73" s="472">
        <f>IF(Computations!D267="","#N/A",Computations!D267)</f>
        <v>0</v>
      </c>
      <c r="J73" s="488" t="e">
        <f>VLOOKUP(E73,Historic!$BQ$11:$BR$375,2)</f>
        <v>#N/A</v>
      </c>
      <c r="K73" s="488">
        <v>75</v>
      </c>
      <c r="L73" s="488">
        <v>0</v>
      </c>
      <c r="M73" s="488" t="e">
        <f t="shared" si="10"/>
        <v>#N/A</v>
      </c>
      <c r="N73" s="489">
        <f t="shared" si="4"/>
        <v>0</v>
      </c>
      <c r="O73" s="488" t="e">
        <f>VLOOKUP(E73,Historic!$BQ$11:$BT$375,4)</f>
        <v>#N/A</v>
      </c>
      <c r="P73" s="488">
        <v>75</v>
      </c>
      <c r="Q73" s="488">
        <v>0</v>
      </c>
      <c r="R73" s="488" t="e">
        <f t="shared" si="7"/>
        <v>#N/A</v>
      </c>
      <c r="S73" s="489">
        <f t="shared" si="5"/>
        <v>0</v>
      </c>
    </row>
    <row r="74" spans="1:19">
      <c r="A74" s="34">
        <f t="shared" si="9"/>
        <v>2016</v>
      </c>
      <c r="B74" s="6">
        <v>12</v>
      </c>
      <c r="C74" s="6">
        <v>15</v>
      </c>
      <c r="D74" s="487" t="str">
        <f ca="1">OFFSET('day lookup'!$A$1,WEEKDAY(E74)-1,0)</f>
        <v>THU</v>
      </c>
      <c r="E74" s="454">
        <f t="shared" si="8"/>
        <v>42719</v>
      </c>
      <c r="F74" s="471" t="str">
        <f>IF(Computations!I268="","#N/A",Computations!I268)</f>
        <v>#N/A</v>
      </c>
      <c r="G74" s="379" t="str">
        <f>IF(Computations!H268="","#N/A",Computations!H268)</f>
        <v>#N/A</v>
      </c>
      <c r="H74" s="379">
        <f>IF(Computations!E268="","#N/A",Computations!E268)</f>
        <v>0</v>
      </c>
      <c r="I74" s="472">
        <f>IF(Computations!D268="","#N/A",Computations!D268)</f>
        <v>0</v>
      </c>
      <c r="J74" s="488" t="e">
        <f>VLOOKUP(E74,Historic!$BQ$11:$BR$375,2)</f>
        <v>#N/A</v>
      </c>
      <c r="K74" s="488">
        <v>75</v>
      </c>
      <c r="L74" s="488">
        <v>0</v>
      </c>
      <c r="M74" s="488" t="e">
        <f t="shared" si="10"/>
        <v>#N/A</v>
      </c>
      <c r="N74" s="489">
        <f t="shared" si="4"/>
        <v>0</v>
      </c>
      <c r="O74" s="488" t="e">
        <f>VLOOKUP(E74,Historic!$BQ$11:$BT$375,4)</f>
        <v>#N/A</v>
      </c>
      <c r="P74" s="488">
        <v>75</v>
      </c>
      <c r="Q74" s="488">
        <v>0</v>
      </c>
      <c r="R74" s="488" t="e">
        <f t="shared" si="7"/>
        <v>#N/A</v>
      </c>
      <c r="S74" s="489">
        <f t="shared" si="5"/>
        <v>0</v>
      </c>
    </row>
    <row r="75" spans="1:19">
      <c r="A75" s="34">
        <f t="shared" si="9"/>
        <v>2016</v>
      </c>
      <c r="B75" s="6">
        <v>12</v>
      </c>
      <c r="C75" s="6">
        <v>16</v>
      </c>
      <c r="D75" s="487" t="str">
        <f ca="1">OFFSET('day lookup'!$A$1,WEEKDAY(E75)-1,0)</f>
        <v>FRI</v>
      </c>
      <c r="E75" s="454">
        <f t="shared" si="8"/>
        <v>42720</v>
      </c>
      <c r="F75" s="471" t="str">
        <f>IF(Computations!I269="","#N/A",Computations!I269)</f>
        <v>#N/A</v>
      </c>
      <c r="G75" s="379" t="str">
        <f>IF(Computations!H269="","#N/A",Computations!H269)</f>
        <v>#N/A</v>
      </c>
      <c r="H75" s="379">
        <f>IF(Computations!E269="","#N/A",Computations!E269)</f>
        <v>0</v>
      </c>
      <c r="I75" s="472">
        <f>IF(Computations!D269="","#N/A",Computations!D269)</f>
        <v>0</v>
      </c>
      <c r="J75" s="488" t="e">
        <f>VLOOKUP(E75,Historic!$BQ$11:$BR$375,2)</f>
        <v>#N/A</v>
      </c>
      <c r="K75" s="488">
        <v>75</v>
      </c>
      <c r="L75" s="488">
        <v>0</v>
      </c>
      <c r="M75" s="488" t="e">
        <f t="shared" si="10"/>
        <v>#N/A</v>
      </c>
      <c r="N75" s="489">
        <f t="shared" si="4"/>
        <v>0</v>
      </c>
      <c r="O75" s="488" t="e">
        <f>VLOOKUP(E75,Historic!$BQ$11:$BT$375,4)</f>
        <v>#N/A</v>
      </c>
      <c r="P75" s="488">
        <v>75</v>
      </c>
      <c r="Q75" s="488">
        <v>0</v>
      </c>
      <c r="R75" s="488" t="e">
        <f t="shared" si="7"/>
        <v>#N/A</v>
      </c>
      <c r="S75" s="489">
        <f t="shared" si="5"/>
        <v>0</v>
      </c>
    </row>
    <row r="76" spans="1:19">
      <c r="A76" s="34">
        <f t="shared" si="9"/>
        <v>2016</v>
      </c>
      <c r="B76" s="6">
        <v>12</v>
      </c>
      <c r="C76" s="6">
        <v>17</v>
      </c>
      <c r="D76" s="487" t="str">
        <f ca="1">OFFSET('day lookup'!$A$1,WEEKDAY(E76)-1,0)</f>
        <v>SAT</v>
      </c>
      <c r="E76" s="454">
        <f t="shared" si="8"/>
        <v>42721</v>
      </c>
      <c r="F76" s="471" t="str">
        <f>IF(Computations!I270="","#N/A",Computations!I270)</f>
        <v>#N/A</v>
      </c>
      <c r="G76" s="379" t="str">
        <f>IF(Computations!H270="","#N/A",Computations!H270)</f>
        <v>#N/A</v>
      </c>
      <c r="H76" s="379">
        <f>IF(Computations!E270="","#N/A",Computations!E270)</f>
        <v>0</v>
      </c>
      <c r="I76" s="472">
        <f>IF(Computations!D270="","#N/A",Computations!D270)</f>
        <v>0</v>
      </c>
      <c r="J76" s="488" t="e">
        <f>VLOOKUP(E76,Historic!$BQ$11:$BR$375,2)</f>
        <v>#N/A</v>
      </c>
      <c r="K76" s="488">
        <v>75</v>
      </c>
      <c r="L76" s="488">
        <v>0</v>
      </c>
      <c r="M76" s="488" t="e">
        <f t="shared" si="10"/>
        <v>#N/A</v>
      </c>
      <c r="N76" s="489">
        <f t="shared" si="4"/>
        <v>0</v>
      </c>
      <c r="O76" s="488" t="e">
        <f>VLOOKUP(E76,Historic!$BQ$11:$BT$375,4)</f>
        <v>#N/A</v>
      </c>
      <c r="P76" s="488">
        <v>75</v>
      </c>
      <c r="Q76" s="488">
        <v>0</v>
      </c>
      <c r="R76" s="488" t="e">
        <f t="shared" si="7"/>
        <v>#N/A</v>
      </c>
      <c r="S76" s="489">
        <f t="shared" si="5"/>
        <v>0</v>
      </c>
    </row>
    <row r="77" spans="1:19">
      <c r="A77" s="34">
        <f t="shared" si="9"/>
        <v>2016</v>
      </c>
      <c r="B77" s="6">
        <v>12</v>
      </c>
      <c r="C77" s="6">
        <v>18</v>
      </c>
      <c r="D77" s="487" t="str">
        <f ca="1">OFFSET('day lookup'!$A$1,WEEKDAY(E77)-1,0)</f>
        <v>SUN</v>
      </c>
      <c r="E77" s="454">
        <f t="shared" si="8"/>
        <v>42722</v>
      </c>
      <c r="F77" s="471" t="str">
        <f>IF(Computations!I271="","#N/A",Computations!I271)</f>
        <v>#N/A</v>
      </c>
      <c r="G77" s="379" t="str">
        <f>IF(Computations!H271="","#N/A",Computations!H271)</f>
        <v>#N/A</v>
      </c>
      <c r="H77" s="379">
        <f>IF(Computations!E271="","#N/A",Computations!E271)</f>
        <v>0</v>
      </c>
      <c r="I77" s="472">
        <f>IF(Computations!D271="","#N/A",Computations!D271)</f>
        <v>0</v>
      </c>
      <c r="J77" s="488" t="e">
        <f>VLOOKUP(E77,Historic!$BQ$11:$BR$375,2)</f>
        <v>#N/A</v>
      </c>
      <c r="K77" s="488">
        <v>75</v>
      </c>
      <c r="L77" s="488">
        <v>0</v>
      </c>
      <c r="M77" s="488" t="e">
        <f t="shared" si="10"/>
        <v>#N/A</v>
      </c>
      <c r="N77" s="489">
        <f t="shared" si="4"/>
        <v>0</v>
      </c>
      <c r="O77" s="488" t="e">
        <f>VLOOKUP(E77,Historic!$BQ$11:$BT$375,4)</f>
        <v>#N/A</v>
      </c>
      <c r="P77" s="488">
        <v>75</v>
      </c>
      <c r="Q77" s="488">
        <v>0</v>
      </c>
      <c r="R77" s="488" t="e">
        <f t="shared" si="7"/>
        <v>#N/A</v>
      </c>
      <c r="S77" s="489">
        <f t="shared" si="5"/>
        <v>0</v>
      </c>
    </row>
    <row r="78" spans="1:19">
      <c r="A78" s="34">
        <f t="shared" si="9"/>
        <v>2016</v>
      </c>
      <c r="B78" s="6">
        <v>12</v>
      </c>
      <c r="C78" s="6">
        <v>19</v>
      </c>
      <c r="D78" s="487" t="str">
        <f ca="1">OFFSET('day lookup'!$A$1,WEEKDAY(E78)-1,0)</f>
        <v>MON</v>
      </c>
      <c r="E78" s="454">
        <f t="shared" si="8"/>
        <v>42723</v>
      </c>
      <c r="F78" s="471" t="str">
        <f>IF(Computations!I272="","#N/A",Computations!I272)</f>
        <v>#N/A</v>
      </c>
      <c r="G78" s="379" t="str">
        <f>IF(Computations!H272="","#N/A",Computations!H272)</f>
        <v>#N/A</v>
      </c>
      <c r="H78" s="379">
        <f>IF(Computations!E272="","#N/A",Computations!E272)</f>
        <v>0</v>
      </c>
      <c r="I78" s="472">
        <f>IF(Computations!D272="","#N/A",Computations!D272)</f>
        <v>0</v>
      </c>
      <c r="J78" s="488" t="e">
        <f>VLOOKUP(E78,Historic!$BQ$11:$BR$375,2)</f>
        <v>#N/A</v>
      </c>
      <c r="K78" s="488">
        <v>75</v>
      </c>
      <c r="L78" s="488">
        <v>0</v>
      </c>
      <c r="M78" s="488" t="e">
        <f t="shared" si="10"/>
        <v>#N/A</v>
      </c>
      <c r="N78" s="489">
        <f t="shared" ref="N78:N141" si="11">IF(I78="#N/A",N77+(J78-K78)*1.98347-L78,I78)</f>
        <v>0</v>
      </c>
      <c r="O78" s="488" t="e">
        <f>VLOOKUP(E78,Historic!$BQ$11:$BT$375,4)</f>
        <v>#N/A</v>
      </c>
      <c r="P78" s="488">
        <v>75</v>
      </c>
      <c r="Q78" s="488">
        <v>0</v>
      </c>
      <c r="R78" s="488" t="e">
        <f t="shared" si="7"/>
        <v>#N/A</v>
      </c>
      <c r="S78" s="489">
        <f t="shared" si="5"/>
        <v>0</v>
      </c>
    </row>
    <row r="79" spans="1:19">
      <c r="A79" s="34">
        <f t="shared" si="9"/>
        <v>2016</v>
      </c>
      <c r="B79" s="6">
        <v>12</v>
      </c>
      <c r="C79" s="6">
        <v>20</v>
      </c>
      <c r="D79" s="487" t="str">
        <f ca="1">OFFSET('day lookup'!$A$1,WEEKDAY(E79)-1,0)</f>
        <v>TUE</v>
      </c>
      <c r="E79" s="454">
        <f t="shared" si="8"/>
        <v>42724</v>
      </c>
      <c r="F79" s="471" t="str">
        <f>IF(Computations!I273="","#N/A",Computations!I273)</f>
        <v>#N/A</v>
      </c>
      <c r="G79" s="379" t="str">
        <f>IF(Computations!H273="","#N/A",Computations!H273)</f>
        <v>#N/A</v>
      </c>
      <c r="H79" s="379">
        <f>IF(Computations!E273="","#N/A",Computations!E273)</f>
        <v>0</v>
      </c>
      <c r="I79" s="472">
        <f>IF(Computations!D273="","#N/A",Computations!D273)</f>
        <v>0</v>
      </c>
      <c r="J79" s="488" t="e">
        <f>VLOOKUP(E79,Historic!$BQ$11:$BR$375,2)</f>
        <v>#N/A</v>
      </c>
      <c r="K79" s="488">
        <v>75</v>
      </c>
      <c r="L79" s="488">
        <v>0</v>
      </c>
      <c r="M79" s="488" t="e">
        <f t="shared" si="10"/>
        <v>#N/A</v>
      </c>
      <c r="N79" s="489">
        <f t="shared" si="11"/>
        <v>0</v>
      </c>
      <c r="O79" s="488" t="e">
        <f>VLOOKUP(E79,Historic!$BQ$11:$BT$375,4)</f>
        <v>#N/A</v>
      </c>
      <c r="P79" s="488">
        <v>75</v>
      </c>
      <c r="Q79" s="488">
        <v>0</v>
      </c>
      <c r="R79" s="488" t="e">
        <f t="shared" si="7"/>
        <v>#N/A</v>
      </c>
      <c r="S79" s="489">
        <f t="shared" si="5"/>
        <v>0</v>
      </c>
    </row>
    <row r="80" spans="1:19">
      <c r="A80" s="34">
        <f t="shared" si="9"/>
        <v>2016</v>
      </c>
      <c r="B80" s="6">
        <v>12</v>
      </c>
      <c r="C80" s="6">
        <v>21</v>
      </c>
      <c r="D80" s="487" t="str">
        <f ca="1">OFFSET('day lookup'!$A$1,WEEKDAY(E80)-1,0)</f>
        <v>WED</v>
      </c>
      <c r="E80" s="454">
        <f t="shared" si="8"/>
        <v>42725</v>
      </c>
      <c r="F80" s="471" t="str">
        <f>IF(Computations!I274="","#N/A",Computations!I274)</f>
        <v>#N/A</v>
      </c>
      <c r="G80" s="379" t="str">
        <f>IF(Computations!H274="","#N/A",Computations!H274)</f>
        <v>#N/A</v>
      </c>
      <c r="H80" s="379">
        <f>IF(Computations!E274="","#N/A",Computations!E274)</f>
        <v>0</v>
      </c>
      <c r="I80" s="472">
        <f>IF(Computations!D274="","#N/A",Computations!D274)</f>
        <v>0</v>
      </c>
      <c r="J80" s="488" t="e">
        <f>VLOOKUP(E80,Historic!$BQ$11:$BR$375,2)</f>
        <v>#N/A</v>
      </c>
      <c r="K80" s="488">
        <v>75</v>
      </c>
      <c r="L80" s="488">
        <v>0</v>
      </c>
      <c r="M80" s="488" t="e">
        <f t="shared" si="10"/>
        <v>#N/A</v>
      </c>
      <c r="N80" s="489">
        <f t="shared" si="11"/>
        <v>0</v>
      </c>
      <c r="O80" s="488" t="e">
        <f>VLOOKUP(E80,Historic!$BQ$11:$BT$375,4)</f>
        <v>#N/A</v>
      </c>
      <c r="P80" s="488">
        <v>75</v>
      </c>
      <c r="Q80" s="488">
        <v>0</v>
      </c>
      <c r="R80" s="488" t="e">
        <f t="shared" si="7"/>
        <v>#N/A</v>
      </c>
      <c r="S80" s="489">
        <f t="shared" si="5"/>
        <v>0</v>
      </c>
    </row>
    <row r="81" spans="1:19">
      <c r="A81" s="34">
        <f t="shared" si="9"/>
        <v>2016</v>
      </c>
      <c r="B81" s="6">
        <v>12</v>
      </c>
      <c r="C81" s="6">
        <v>22</v>
      </c>
      <c r="D81" s="487" t="str">
        <f ca="1">OFFSET('day lookup'!$A$1,WEEKDAY(E81)-1,0)</f>
        <v>THU</v>
      </c>
      <c r="E81" s="454">
        <f t="shared" si="8"/>
        <v>42726</v>
      </c>
      <c r="F81" s="471" t="str">
        <f>IF(Computations!I275="","#N/A",Computations!I275)</f>
        <v>#N/A</v>
      </c>
      <c r="G81" s="379" t="str">
        <f>IF(Computations!H275="","#N/A",Computations!H275)</f>
        <v>#N/A</v>
      </c>
      <c r="H81" s="379">
        <f>IF(Computations!E275="","#N/A",Computations!E275)</f>
        <v>0</v>
      </c>
      <c r="I81" s="472">
        <f>IF(Computations!D275="","#N/A",Computations!D275)</f>
        <v>0</v>
      </c>
      <c r="J81" s="488" t="e">
        <f>VLOOKUP(E81,Historic!$BQ$11:$BR$375,2)</f>
        <v>#N/A</v>
      </c>
      <c r="K81" s="488">
        <v>75</v>
      </c>
      <c r="L81" s="488">
        <v>0</v>
      </c>
      <c r="M81" s="488" t="e">
        <f t="shared" si="10"/>
        <v>#N/A</v>
      </c>
      <c r="N81" s="489">
        <f t="shared" si="11"/>
        <v>0</v>
      </c>
      <c r="O81" s="488" t="e">
        <f>VLOOKUP(E81,Historic!$BQ$11:$BT$375,4)</f>
        <v>#N/A</v>
      </c>
      <c r="P81" s="488">
        <v>75</v>
      </c>
      <c r="Q81" s="488">
        <v>0</v>
      </c>
      <c r="R81" s="488" t="e">
        <f t="shared" si="7"/>
        <v>#N/A</v>
      </c>
      <c r="S81" s="489">
        <f t="shared" ref="S81:S99" si="12">IF(N81="#N/A",S80+(O81-P81)*1.98347-Q81,N81)</f>
        <v>0</v>
      </c>
    </row>
    <row r="82" spans="1:19">
      <c r="A82" s="34">
        <f t="shared" si="9"/>
        <v>2016</v>
      </c>
      <c r="B82" s="6">
        <v>12</v>
      </c>
      <c r="C82" s="6">
        <v>23</v>
      </c>
      <c r="D82" s="487" t="str">
        <f ca="1">OFFSET('day lookup'!$A$1,WEEKDAY(E82)-1,0)</f>
        <v>FRI</v>
      </c>
      <c r="E82" s="454">
        <f t="shared" si="8"/>
        <v>42727</v>
      </c>
      <c r="F82" s="471" t="str">
        <f>IF(Computations!I276="","#N/A",Computations!I276)</f>
        <v>#N/A</v>
      </c>
      <c r="G82" s="379" t="str">
        <f>IF(Computations!H276="","#N/A",Computations!H276)</f>
        <v>#N/A</v>
      </c>
      <c r="H82" s="379">
        <f>IF(Computations!E276="","#N/A",Computations!E276)</f>
        <v>0</v>
      </c>
      <c r="I82" s="472">
        <f>IF(Computations!D276="","#N/A",Computations!D276)</f>
        <v>0</v>
      </c>
      <c r="J82" s="488" t="e">
        <f>VLOOKUP(E82,Historic!$BQ$11:$BR$375,2)</f>
        <v>#N/A</v>
      </c>
      <c r="K82" s="488">
        <v>75</v>
      </c>
      <c r="L82" s="488">
        <v>0</v>
      </c>
      <c r="M82" s="488" t="e">
        <f t="shared" si="10"/>
        <v>#N/A</v>
      </c>
      <c r="N82" s="489">
        <f t="shared" si="11"/>
        <v>0</v>
      </c>
      <c r="O82" s="488" t="e">
        <f>VLOOKUP(E82,Historic!$BQ$11:$BT$375,4)</f>
        <v>#N/A</v>
      </c>
      <c r="P82" s="488">
        <v>75</v>
      </c>
      <c r="Q82" s="488">
        <v>0</v>
      </c>
      <c r="R82" s="488" t="e">
        <f t="shared" si="7"/>
        <v>#N/A</v>
      </c>
      <c r="S82" s="489">
        <f t="shared" si="12"/>
        <v>0</v>
      </c>
    </row>
    <row r="83" spans="1:19">
      <c r="A83" s="34">
        <f t="shared" si="9"/>
        <v>2016</v>
      </c>
      <c r="B83" s="6">
        <v>12</v>
      </c>
      <c r="C83" s="6">
        <v>24</v>
      </c>
      <c r="D83" s="487" t="str">
        <f ca="1">OFFSET('day lookup'!$A$1,WEEKDAY(E83)-1,0)</f>
        <v>SAT</v>
      </c>
      <c r="E83" s="454">
        <f t="shared" si="8"/>
        <v>42728</v>
      </c>
      <c r="F83" s="471" t="str">
        <f>IF(Computations!I277="","#N/A",Computations!I277)</f>
        <v>#N/A</v>
      </c>
      <c r="G83" s="379" t="str">
        <f>IF(Computations!H277="","#N/A",Computations!H277)</f>
        <v>#N/A</v>
      </c>
      <c r="H83" s="379">
        <f>IF(Computations!E277="","#N/A",Computations!E277)</f>
        <v>0</v>
      </c>
      <c r="I83" s="472">
        <f>IF(Computations!D277="","#N/A",Computations!D277)</f>
        <v>0</v>
      </c>
      <c r="J83" s="488" t="e">
        <f>VLOOKUP(E83,Historic!$BQ$11:$BR$375,2)</f>
        <v>#N/A</v>
      </c>
      <c r="K83" s="488">
        <v>75</v>
      </c>
      <c r="L83" s="488">
        <v>0</v>
      </c>
      <c r="M83" s="488" t="e">
        <f t="shared" si="10"/>
        <v>#N/A</v>
      </c>
      <c r="N83" s="489">
        <f t="shared" si="11"/>
        <v>0</v>
      </c>
      <c r="O83" s="488" t="e">
        <f>VLOOKUP(E83,Historic!$BQ$11:$BT$375,4)</f>
        <v>#N/A</v>
      </c>
      <c r="P83" s="488">
        <v>75</v>
      </c>
      <c r="Q83" s="488">
        <v>0</v>
      </c>
      <c r="R83" s="488" t="e">
        <f t="shared" si="7"/>
        <v>#N/A</v>
      </c>
      <c r="S83" s="489">
        <f t="shared" si="12"/>
        <v>0</v>
      </c>
    </row>
    <row r="84" spans="1:19">
      <c r="A84" s="34">
        <f t="shared" si="9"/>
        <v>2016</v>
      </c>
      <c r="B84" s="6">
        <v>12</v>
      </c>
      <c r="C84" s="6">
        <v>25</v>
      </c>
      <c r="D84" s="487" t="str">
        <f ca="1">OFFSET('day lookup'!$A$1,WEEKDAY(E84)-1,0)</f>
        <v>SUN</v>
      </c>
      <c r="E84" s="454">
        <f t="shared" si="8"/>
        <v>42729</v>
      </c>
      <c r="F84" s="471" t="str">
        <f>IF(Computations!I278="","#N/A",Computations!I278)</f>
        <v>#N/A</v>
      </c>
      <c r="G84" s="379" t="str">
        <f>IF(Computations!H278="","#N/A",Computations!H278)</f>
        <v>#N/A</v>
      </c>
      <c r="H84" s="379">
        <f>IF(Computations!E278="","#N/A",Computations!E278)</f>
        <v>0</v>
      </c>
      <c r="I84" s="472">
        <f>IF(Computations!D278="","#N/A",Computations!D278)</f>
        <v>0</v>
      </c>
      <c r="J84" s="488" t="e">
        <f>VLOOKUP(E84,Historic!$BQ$11:$BR$375,2)</f>
        <v>#N/A</v>
      </c>
      <c r="K84" s="488">
        <v>75</v>
      </c>
      <c r="L84" s="488">
        <v>0</v>
      </c>
      <c r="M84" s="488" t="e">
        <f t="shared" si="10"/>
        <v>#N/A</v>
      </c>
      <c r="N84" s="489">
        <f t="shared" si="11"/>
        <v>0</v>
      </c>
      <c r="O84" s="488" t="e">
        <f>VLOOKUP(E84,Historic!$BQ$11:$BT$375,4)</f>
        <v>#N/A</v>
      </c>
      <c r="P84" s="488">
        <v>75</v>
      </c>
      <c r="Q84" s="488">
        <v>0</v>
      </c>
      <c r="R84" s="488" t="e">
        <f t="shared" si="7"/>
        <v>#N/A</v>
      </c>
      <c r="S84" s="489">
        <f t="shared" si="12"/>
        <v>0</v>
      </c>
    </row>
    <row r="85" spans="1:19">
      <c r="A85" s="34">
        <f t="shared" si="9"/>
        <v>2016</v>
      </c>
      <c r="B85" s="6">
        <v>12</v>
      </c>
      <c r="C85" s="6">
        <v>26</v>
      </c>
      <c r="D85" s="487" t="str">
        <f ca="1">OFFSET('day lookup'!$A$1,WEEKDAY(E85)-1,0)</f>
        <v>MON</v>
      </c>
      <c r="E85" s="454">
        <f t="shared" si="8"/>
        <v>42730</v>
      </c>
      <c r="F85" s="471" t="str">
        <f>IF(Computations!I279="","#N/A",Computations!I279)</f>
        <v>#N/A</v>
      </c>
      <c r="G85" s="379" t="str">
        <f>IF(Computations!H279="","#N/A",Computations!H279)</f>
        <v>#N/A</v>
      </c>
      <c r="H85" s="379">
        <f>IF(Computations!E279="","#N/A",Computations!E279)</f>
        <v>0</v>
      </c>
      <c r="I85" s="472">
        <f>IF(Computations!D279="","#N/A",Computations!D279)</f>
        <v>0</v>
      </c>
      <c r="J85" s="488" t="e">
        <f>VLOOKUP(E85,Historic!$BQ$11:$BR$375,2)</f>
        <v>#N/A</v>
      </c>
      <c r="K85" s="488">
        <v>75</v>
      </c>
      <c r="L85" s="488">
        <v>0</v>
      </c>
      <c r="M85" s="488" t="e">
        <f t="shared" si="10"/>
        <v>#N/A</v>
      </c>
      <c r="N85" s="489">
        <f t="shared" si="11"/>
        <v>0</v>
      </c>
      <c r="O85" s="488" t="e">
        <f>VLOOKUP(E85,Historic!$BQ$11:$BT$375,4)</f>
        <v>#N/A</v>
      </c>
      <c r="P85" s="488">
        <v>75</v>
      </c>
      <c r="Q85" s="488">
        <v>0</v>
      </c>
      <c r="R85" s="488" t="e">
        <f t="shared" ref="R85:R148" si="13">R84+(O85-P85)*1.98347-Q85</f>
        <v>#N/A</v>
      </c>
      <c r="S85" s="489">
        <f t="shared" si="12"/>
        <v>0</v>
      </c>
    </row>
    <row r="86" spans="1:19">
      <c r="A86" s="34">
        <f t="shared" si="9"/>
        <v>2016</v>
      </c>
      <c r="B86" s="6">
        <v>12</v>
      </c>
      <c r="C86" s="6">
        <v>27</v>
      </c>
      <c r="D86" s="487" t="str">
        <f ca="1">OFFSET('day lookup'!$A$1,WEEKDAY(E86)-1,0)</f>
        <v>TUE</v>
      </c>
      <c r="E86" s="454">
        <f t="shared" si="8"/>
        <v>42731</v>
      </c>
      <c r="F86" s="471" t="str">
        <f>IF(Computations!I280="","#N/A",Computations!I280)</f>
        <v>#N/A</v>
      </c>
      <c r="G86" s="379" t="str">
        <f>IF(Computations!H280="","#N/A",Computations!H280)</f>
        <v>#N/A</v>
      </c>
      <c r="H86" s="379">
        <f>IF(Computations!E280="","#N/A",Computations!E280)</f>
        <v>0</v>
      </c>
      <c r="I86" s="472">
        <f>IF(Computations!D280="","#N/A",Computations!D280)</f>
        <v>0</v>
      </c>
      <c r="J86" s="488" t="e">
        <f>VLOOKUP(E86,Historic!$BQ$11:$BR$375,2)</f>
        <v>#N/A</v>
      </c>
      <c r="K86" s="488">
        <v>75</v>
      </c>
      <c r="L86" s="488">
        <v>0</v>
      </c>
      <c r="M86" s="488" t="e">
        <f t="shared" si="10"/>
        <v>#N/A</v>
      </c>
      <c r="N86" s="489">
        <f t="shared" si="11"/>
        <v>0</v>
      </c>
      <c r="O86" s="488" t="e">
        <f>VLOOKUP(E86,Historic!$BQ$11:$BT$375,4)</f>
        <v>#N/A</v>
      </c>
      <c r="P86" s="488">
        <v>75</v>
      </c>
      <c r="Q86" s="488">
        <v>0</v>
      </c>
      <c r="R86" s="488" t="e">
        <f t="shared" si="13"/>
        <v>#N/A</v>
      </c>
      <c r="S86" s="489">
        <f t="shared" si="12"/>
        <v>0</v>
      </c>
    </row>
    <row r="87" spans="1:19">
      <c r="A87" s="34">
        <f t="shared" si="9"/>
        <v>2016</v>
      </c>
      <c r="B87" s="6">
        <v>12</v>
      </c>
      <c r="C87" s="6">
        <v>28</v>
      </c>
      <c r="D87" s="487" t="str">
        <f ca="1">OFFSET('day lookup'!$A$1,WEEKDAY(E87)-1,0)</f>
        <v>WED</v>
      </c>
      <c r="E87" s="454">
        <f t="shared" si="8"/>
        <v>42732</v>
      </c>
      <c r="F87" s="471" t="str">
        <f>IF(Computations!I281="","#N/A",Computations!I281)</f>
        <v>#N/A</v>
      </c>
      <c r="G87" s="379" t="str">
        <f>IF(Computations!H281="","#N/A",Computations!H281)</f>
        <v>#N/A</v>
      </c>
      <c r="H87" s="379">
        <f>IF(Computations!E281="","#N/A",Computations!E281)</f>
        <v>0</v>
      </c>
      <c r="I87" s="472">
        <f>IF(Computations!D281="","#N/A",Computations!D281)</f>
        <v>0</v>
      </c>
      <c r="J87" s="488" t="e">
        <f>VLOOKUP(E87,Historic!$BQ$11:$BR$375,2)</f>
        <v>#N/A</v>
      </c>
      <c r="K87" s="488">
        <v>75</v>
      </c>
      <c r="L87" s="488">
        <v>0</v>
      </c>
      <c r="M87" s="488" t="e">
        <f t="shared" si="10"/>
        <v>#N/A</v>
      </c>
      <c r="N87" s="489">
        <f t="shared" si="11"/>
        <v>0</v>
      </c>
      <c r="O87" s="488" t="e">
        <f>VLOOKUP(E87,Historic!$BQ$11:$BT$375,4)</f>
        <v>#N/A</v>
      </c>
      <c r="P87" s="488">
        <v>75</v>
      </c>
      <c r="Q87" s="488">
        <v>0</v>
      </c>
      <c r="R87" s="488" t="e">
        <f t="shared" si="13"/>
        <v>#N/A</v>
      </c>
      <c r="S87" s="489">
        <f t="shared" si="12"/>
        <v>0</v>
      </c>
    </row>
    <row r="88" spans="1:19">
      <c r="A88" s="34">
        <f t="shared" si="9"/>
        <v>2016</v>
      </c>
      <c r="B88" s="6">
        <v>12</v>
      </c>
      <c r="C88" s="6">
        <v>29</v>
      </c>
      <c r="D88" s="487" t="str">
        <f ca="1">OFFSET('day lookup'!$A$1,WEEKDAY(E88)-1,0)</f>
        <v>THU</v>
      </c>
      <c r="E88" s="454">
        <f t="shared" si="8"/>
        <v>42733</v>
      </c>
      <c r="F88" s="471" t="str">
        <f>IF(Computations!I282="","#N/A",Computations!I282)</f>
        <v>#N/A</v>
      </c>
      <c r="G88" s="379" t="str">
        <f>IF(Computations!H282="","#N/A",Computations!H282)</f>
        <v>#N/A</v>
      </c>
      <c r="H88" s="379">
        <f>IF(Computations!E282="","#N/A",Computations!E282)</f>
        <v>0</v>
      </c>
      <c r="I88" s="472">
        <f>IF(Computations!D282="","#N/A",Computations!D282)</f>
        <v>0</v>
      </c>
      <c r="J88" s="488" t="e">
        <f>VLOOKUP(E88,Historic!$BQ$11:$BR$375,2)</f>
        <v>#N/A</v>
      </c>
      <c r="K88" s="488">
        <v>75</v>
      </c>
      <c r="L88" s="488">
        <v>0</v>
      </c>
      <c r="M88" s="488" t="e">
        <f t="shared" si="10"/>
        <v>#N/A</v>
      </c>
      <c r="N88" s="489">
        <f t="shared" si="11"/>
        <v>0</v>
      </c>
      <c r="O88" s="488" t="e">
        <f>VLOOKUP(E88,Historic!$BQ$11:$BT$375,4)</f>
        <v>#N/A</v>
      </c>
      <c r="P88" s="488">
        <v>75</v>
      </c>
      <c r="Q88" s="488">
        <v>0</v>
      </c>
      <c r="R88" s="488" t="e">
        <f t="shared" si="13"/>
        <v>#N/A</v>
      </c>
      <c r="S88" s="489">
        <f t="shared" si="12"/>
        <v>0</v>
      </c>
    </row>
    <row r="89" spans="1:19">
      <c r="A89" s="34">
        <f t="shared" si="9"/>
        <v>2016</v>
      </c>
      <c r="B89" s="6">
        <v>12</v>
      </c>
      <c r="C89" s="6">
        <v>30</v>
      </c>
      <c r="D89" s="487" t="str">
        <f ca="1">OFFSET('day lookup'!$A$1,WEEKDAY(E89)-1,0)</f>
        <v>FRI</v>
      </c>
      <c r="E89" s="454">
        <f t="shared" si="8"/>
        <v>42734</v>
      </c>
      <c r="F89" s="471" t="str">
        <f>IF(Computations!I283="","#N/A",Computations!I283)</f>
        <v>#N/A</v>
      </c>
      <c r="G89" s="379" t="str">
        <f>IF(Computations!H283="","#N/A",Computations!H283)</f>
        <v>#N/A</v>
      </c>
      <c r="H89" s="379">
        <f>IF(Computations!E283="","#N/A",Computations!E283)</f>
        <v>0</v>
      </c>
      <c r="I89" s="472">
        <f>IF(Computations!D283="","#N/A",Computations!D283)</f>
        <v>0</v>
      </c>
      <c r="J89" s="488" t="e">
        <f>VLOOKUP(E89,Historic!$BQ$11:$BR$375,2)</f>
        <v>#N/A</v>
      </c>
      <c r="K89" s="488">
        <v>75</v>
      </c>
      <c r="L89" s="488">
        <v>0</v>
      </c>
      <c r="M89" s="488" t="e">
        <f t="shared" si="10"/>
        <v>#N/A</v>
      </c>
      <c r="N89" s="489">
        <f t="shared" si="11"/>
        <v>0</v>
      </c>
      <c r="O89" s="488" t="e">
        <f>VLOOKUP(E89,Historic!$BQ$11:$BT$375,4)</f>
        <v>#N/A</v>
      </c>
      <c r="P89" s="488">
        <v>75</v>
      </c>
      <c r="Q89" s="488">
        <v>0</v>
      </c>
      <c r="R89" s="488" t="e">
        <f t="shared" si="13"/>
        <v>#N/A</v>
      </c>
      <c r="S89" s="489">
        <f t="shared" si="12"/>
        <v>0</v>
      </c>
    </row>
    <row r="90" spans="1:19">
      <c r="A90" s="34">
        <f t="shared" si="9"/>
        <v>2016</v>
      </c>
      <c r="B90" s="6">
        <v>12</v>
      </c>
      <c r="C90" s="6">
        <v>31</v>
      </c>
      <c r="D90" s="487" t="str">
        <f ca="1">OFFSET('day lookup'!$A$1,WEEKDAY(E90)-1,0)</f>
        <v>SAT</v>
      </c>
      <c r="E90" s="454">
        <f t="shared" si="8"/>
        <v>42735</v>
      </c>
      <c r="F90" s="471" t="str">
        <f>IF(Computations!I284="","#N/A",Computations!I284)</f>
        <v>#N/A</v>
      </c>
      <c r="G90" s="379" t="str">
        <f>IF(Computations!H284="","#N/A",Computations!H284)</f>
        <v>#N/A</v>
      </c>
      <c r="H90" s="379">
        <f>IF(Computations!E284="","#N/A",Computations!E284)</f>
        <v>0</v>
      </c>
      <c r="I90" s="472">
        <f>IF(Computations!D284="","#N/A",Computations!D284)</f>
        <v>0</v>
      </c>
      <c r="J90" s="488" t="e">
        <f>VLOOKUP(E90,Historic!$BQ$11:$BR$375,2)</f>
        <v>#N/A</v>
      </c>
      <c r="K90" s="488">
        <v>75</v>
      </c>
      <c r="L90" s="488">
        <v>0</v>
      </c>
      <c r="M90" s="488" t="e">
        <f t="shared" si="10"/>
        <v>#N/A</v>
      </c>
      <c r="N90" s="489">
        <f t="shared" si="11"/>
        <v>0</v>
      </c>
      <c r="O90" s="488" t="e">
        <f>VLOOKUP(E90,Historic!$BQ$11:$BT$375,4)</f>
        <v>#N/A</v>
      </c>
      <c r="P90" s="488">
        <v>75</v>
      </c>
      <c r="Q90" s="488">
        <v>0</v>
      </c>
      <c r="R90" s="488" t="e">
        <f t="shared" si="13"/>
        <v>#N/A</v>
      </c>
      <c r="S90" s="489">
        <f t="shared" si="12"/>
        <v>0</v>
      </c>
    </row>
    <row r="91" spans="1:19">
      <c r="A91" s="34">
        <f t="shared" ref="A91:A154" si="14">B$2</f>
        <v>2017</v>
      </c>
      <c r="B91" s="6">
        <v>1</v>
      </c>
      <c r="C91" s="6">
        <v>1</v>
      </c>
      <c r="D91" s="487" t="str">
        <f ca="1">OFFSET('day lookup'!$A$1,WEEKDAY(E91)-1,0)</f>
        <v>SUN</v>
      </c>
      <c r="E91" s="454">
        <f t="shared" si="8"/>
        <v>42736</v>
      </c>
      <c r="F91" s="471" t="str">
        <f>IF(Computations!I285="","#N/A",Computations!I285)</f>
        <v>#N/A</v>
      </c>
      <c r="G91" s="379" t="str">
        <f>IF(Computations!H285="","#N/A",Computations!H285)</f>
        <v>#N/A</v>
      </c>
      <c r="H91" s="379">
        <f>IF(Computations!E285="","#N/A",Computations!E285)</f>
        <v>0</v>
      </c>
      <c r="I91" s="472">
        <f>IF(Computations!D285="","#N/A",Computations!D285)</f>
        <v>0</v>
      </c>
      <c r="J91" s="488" t="e">
        <f>VLOOKUP(E91,Historic!$BQ$11:$BR$375,2)</f>
        <v>#N/A</v>
      </c>
      <c r="K91" s="488">
        <v>75</v>
      </c>
      <c r="L91" s="488">
        <v>0</v>
      </c>
      <c r="M91" s="488" t="e">
        <f t="shared" si="10"/>
        <v>#N/A</v>
      </c>
      <c r="N91" s="489">
        <f t="shared" si="11"/>
        <v>0</v>
      </c>
      <c r="O91" s="488" t="e">
        <f>VLOOKUP(E91,Historic!$BQ$11:$BT$375,4)</f>
        <v>#N/A</v>
      </c>
      <c r="P91" s="488">
        <v>75</v>
      </c>
      <c r="Q91" s="488">
        <v>0</v>
      </c>
      <c r="R91" s="488" t="e">
        <f t="shared" si="13"/>
        <v>#N/A</v>
      </c>
      <c r="S91" s="489">
        <f t="shared" si="12"/>
        <v>0</v>
      </c>
    </row>
    <row r="92" spans="1:19">
      <c r="A92" s="34">
        <f t="shared" si="14"/>
        <v>2017</v>
      </c>
      <c r="B92" s="6">
        <v>1</v>
      </c>
      <c r="C92" s="6">
        <v>2</v>
      </c>
      <c r="D92" s="487" t="str">
        <f ca="1">OFFSET('day lookup'!$A$1,WEEKDAY(E92)-1,0)</f>
        <v>MON</v>
      </c>
      <c r="E92" s="454">
        <f t="shared" si="8"/>
        <v>42737</v>
      </c>
      <c r="F92" s="471" t="str">
        <f>IF(Computations!I286="","#N/A",Computations!I286)</f>
        <v>#N/A</v>
      </c>
      <c r="G92" s="379" t="str">
        <f>IF(Computations!H286="","#N/A",Computations!H286)</f>
        <v>#N/A</v>
      </c>
      <c r="H92" s="379">
        <f>IF(Computations!E286="","#N/A",Computations!E286)</f>
        <v>0</v>
      </c>
      <c r="I92" s="472">
        <f>IF(Computations!D286="","#N/A",Computations!D286)</f>
        <v>0</v>
      </c>
      <c r="J92" s="488" t="e">
        <f>VLOOKUP(E92,Historic!$BQ$11:$BR$375,2)</f>
        <v>#N/A</v>
      </c>
      <c r="K92" s="488">
        <v>75</v>
      </c>
      <c r="L92" s="488">
        <v>0</v>
      </c>
      <c r="M92" s="488" t="e">
        <f t="shared" si="10"/>
        <v>#N/A</v>
      </c>
      <c r="N92" s="489">
        <f t="shared" si="11"/>
        <v>0</v>
      </c>
      <c r="O92" s="488" t="e">
        <f>VLOOKUP(E92,Historic!$BQ$11:$BT$375,4)</f>
        <v>#N/A</v>
      </c>
      <c r="P92" s="488">
        <v>75</v>
      </c>
      <c r="Q92" s="488">
        <v>0</v>
      </c>
      <c r="R92" s="488" t="e">
        <f t="shared" si="13"/>
        <v>#N/A</v>
      </c>
      <c r="S92" s="489">
        <f t="shared" si="12"/>
        <v>0</v>
      </c>
    </row>
    <row r="93" spans="1:19">
      <c r="A93" s="34">
        <f t="shared" si="14"/>
        <v>2017</v>
      </c>
      <c r="B93" s="6">
        <v>1</v>
      </c>
      <c r="C93" s="6">
        <v>3</v>
      </c>
      <c r="D93" s="487" t="str">
        <f ca="1">OFFSET('day lookup'!$A$1,WEEKDAY(E93)-1,0)</f>
        <v>TUE</v>
      </c>
      <c r="E93" s="454">
        <f t="shared" si="8"/>
        <v>42738</v>
      </c>
      <c r="F93" s="471" t="str">
        <f>IF(Computations!I287="","#N/A",Computations!I287)</f>
        <v>#N/A</v>
      </c>
      <c r="G93" s="379" t="str">
        <f>IF(Computations!H287="","#N/A",Computations!H287)</f>
        <v>#N/A</v>
      </c>
      <c r="H93" s="379">
        <f>IF(Computations!E287="","#N/A",Computations!E287)</f>
        <v>0</v>
      </c>
      <c r="I93" s="472">
        <f>IF(Computations!D287="","#N/A",Computations!D287)</f>
        <v>0</v>
      </c>
      <c r="J93" s="488" t="e">
        <f>VLOOKUP(E93,Historic!$BQ$11:$BR$375,2)</f>
        <v>#N/A</v>
      </c>
      <c r="K93" s="488">
        <v>75</v>
      </c>
      <c r="L93" s="488">
        <v>0</v>
      </c>
      <c r="M93" s="488" t="e">
        <f t="shared" si="10"/>
        <v>#N/A</v>
      </c>
      <c r="N93" s="489">
        <f t="shared" si="11"/>
        <v>0</v>
      </c>
      <c r="O93" s="488" t="e">
        <f>VLOOKUP(E93,Historic!$BQ$11:$BT$375,4)</f>
        <v>#N/A</v>
      </c>
      <c r="P93" s="488">
        <v>75</v>
      </c>
      <c r="Q93" s="488">
        <v>0</v>
      </c>
      <c r="R93" s="488" t="e">
        <f t="shared" si="13"/>
        <v>#N/A</v>
      </c>
      <c r="S93" s="489">
        <f t="shared" si="12"/>
        <v>0</v>
      </c>
    </row>
    <row r="94" spans="1:19">
      <c r="A94" s="34">
        <f t="shared" si="14"/>
        <v>2017</v>
      </c>
      <c r="B94" s="6">
        <v>1</v>
      </c>
      <c r="C94" s="6">
        <v>4</v>
      </c>
      <c r="D94" s="487" t="str">
        <f ca="1">OFFSET('day lookup'!$A$1,WEEKDAY(E94)-1,0)</f>
        <v>WED</v>
      </c>
      <c r="E94" s="454">
        <f t="shared" ref="E94:E157" si="15">DATE(A94,B94,C94)</f>
        <v>42739</v>
      </c>
      <c r="F94" s="471" t="str">
        <f>IF(Computations!I288="","#N/A",Computations!I288)</f>
        <v>#N/A</v>
      </c>
      <c r="G94" s="379" t="str">
        <f>IF(Computations!H288="","#N/A",Computations!H288)</f>
        <v>#N/A</v>
      </c>
      <c r="H94" s="379">
        <f>IF(Computations!E288="","#N/A",Computations!E288)</f>
        <v>0</v>
      </c>
      <c r="I94" s="472">
        <f>IF(Computations!D288="","#N/A",Computations!D288)</f>
        <v>0</v>
      </c>
      <c r="J94" s="488" t="e">
        <f>VLOOKUP(E94,Historic!$BQ$11:$BR$375,2)</f>
        <v>#N/A</v>
      </c>
      <c r="K94" s="488">
        <v>75</v>
      </c>
      <c r="L94" s="488">
        <v>0</v>
      </c>
      <c r="M94" s="488" t="e">
        <f t="shared" si="10"/>
        <v>#N/A</v>
      </c>
      <c r="N94" s="489">
        <f t="shared" si="11"/>
        <v>0</v>
      </c>
      <c r="O94" s="488" t="e">
        <f>VLOOKUP(E94,Historic!$BQ$11:$BT$375,4)</f>
        <v>#N/A</v>
      </c>
      <c r="P94" s="488">
        <v>75</v>
      </c>
      <c r="Q94" s="488">
        <v>0</v>
      </c>
      <c r="R94" s="488" t="e">
        <f t="shared" si="13"/>
        <v>#N/A</v>
      </c>
      <c r="S94" s="489">
        <f t="shared" si="12"/>
        <v>0</v>
      </c>
    </row>
    <row r="95" spans="1:19">
      <c r="A95" s="34">
        <f t="shared" si="14"/>
        <v>2017</v>
      </c>
      <c r="B95" s="6">
        <v>1</v>
      </c>
      <c r="C95" s="6">
        <v>5</v>
      </c>
      <c r="D95" s="487" t="str">
        <f ca="1">OFFSET('day lookup'!$A$1,WEEKDAY(E95)-1,0)</f>
        <v>THU</v>
      </c>
      <c r="E95" s="454">
        <f t="shared" si="15"/>
        <v>42740</v>
      </c>
      <c r="F95" s="471" t="str">
        <f>IF(Computations!I289="","#N/A",Computations!I289)</f>
        <v>#N/A</v>
      </c>
      <c r="G95" s="379" t="str">
        <f>IF(Computations!H289="","#N/A",Computations!H289)</f>
        <v>#N/A</v>
      </c>
      <c r="H95" s="379">
        <f>IF(Computations!E289="","#N/A",Computations!E289)</f>
        <v>0</v>
      </c>
      <c r="I95" s="472">
        <f>IF(Computations!D289="","#N/A",Computations!D289)</f>
        <v>0</v>
      </c>
      <c r="J95" s="488" t="e">
        <f>VLOOKUP(E95,Historic!$BQ$11:$BR$375,2)</f>
        <v>#N/A</v>
      </c>
      <c r="K95" s="488">
        <v>75</v>
      </c>
      <c r="L95" s="488">
        <v>0</v>
      </c>
      <c r="M95" s="488" t="e">
        <f t="shared" ref="M95:M158" si="16">M94+(J95-K95)*1.98347-L95</f>
        <v>#N/A</v>
      </c>
      <c r="N95" s="489">
        <f t="shared" si="11"/>
        <v>0</v>
      </c>
      <c r="O95" s="488" t="e">
        <f>VLOOKUP(E95,Historic!$BQ$11:$BT$375,4)</f>
        <v>#N/A</v>
      </c>
      <c r="P95" s="488">
        <v>75</v>
      </c>
      <c r="Q95" s="488">
        <v>0</v>
      </c>
      <c r="R95" s="488" t="e">
        <f t="shared" si="13"/>
        <v>#N/A</v>
      </c>
      <c r="S95" s="489">
        <f t="shared" si="12"/>
        <v>0</v>
      </c>
    </row>
    <row r="96" spans="1:19">
      <c r="A96" s="34">
        <f t="shared" si="14"/>
        <v>2017</v>
      </c>
      <c r="B96" s="6">
        <v>1</v>
      </c>
      <c r="C96" s="6">
        <v>6</v>
      </c>
      <c r="D96" s="487" t="str">
        <f ca="1">OFFSET('day lookup'!$A$1,WEEKDAY(E96)-1,0)</f>
        <v>FRI</v>
      </c>
      <c r="E96" s="454">
        <f t="shared" si="15"/>
        <v>42741</v>
      </c>
      <c r="F96" s="471" t="str">
        <f>IF(Computations!I290="","#N/A",Computations!I290)</f>
        <v>#N/A</v>
      </c>
      <c r="G96" s="379" t="str">
        <f>IF(Computations!H290="","#N/A",Computations!H290)</f>
        <v>#N/A</v>
      </c>
      <c r="H96" s="379">
        <f>IF(Computations!E290="","#N/A",Computations!E290)</f>
        <v>0</v>
      </c>
      <c r="I96" s="472">
        <f>IF(Computations!D290="","#N/A",Computations!D290)</f>
        <v>0</v>
      </c>
      <c r="J96" s="488" t="e">
        <f>VLOOKUP(E96,Historic!$BQ$11:$BR$375,2)</f>
        <v>#N/A</v>
      </c>
      <c r="K96" s="488">
        <v>75</v>
      </c>
      <c r="L96" s="488">
        <v>0</v>
      </c>
      <c r="M96" s="488" t="e">
        <f t="shared" si="16"/>
        <v>#N/A</v>
      </c>
      <c r="N96" s="489">
        <f t="shared" si="11"/>
        <v>0</v>
      </c>
      <c r="O96" s="488" t="e">
        <f>VLOOKUP(E96,Historic!$BQ$11:$BT$375,4)</f>
        <v>#N/A</v>
      </c>
      <c r="P96" s="488">
        <v>75</v>
      </c>
      <c r="Q96" s="488">
        <v>0</v>
      </c>
      <c r="R96" s="488" t="e">
        <f t="shared" si="13"/>
        <v>#N/A</v>
      </c>
      <c r="S96" s="489">
        <f t="shared" si="12"/>
        <v>0</v>
      </c>
    </row>
    <row r="97" spans="1:19">
      <c r="A97" s="34">
        <f t="shared" si="14"/>
        <v>2017</v>
      </c>
      <c r="B97" s="6">
        <v>1</v>
      </c>
      <c r="C97" s="6">
        <v>7</v>
      </c>
      <c r="D97" s="487" t="str">
        <f ca="1">OFFSET('day lookup'!$A$1,WEEKDAY(E97)-1,0)</f>
        <v>SAT</v>
      </c>
      <c r="E97" s="454">
        <f t="shared" si="15"/>
        <v>42742</v>
      </c>
      <c r="F97" s="471" t="str">
        <f>IF(Computations!I291="","#N/A",Computations!I291)</f>
        <v>#N/A</v>
      </c>
      <c r="G97" s="379" t="str">
        <f>IF(Computations!H291="","#N/A",Computations!H291)</f>
        <v>#N/A</v>
      </c>
      <c r="H97" s="379">
        <f>IF(Computations!E291="","#N/A",Computations!E291)</f>
        <v>0</v>
      </c>
      <c r="I97" s="472">
        <f>IF(Computations!D291="","#N/A",Computations!D291)</f>
        <v>0</v>
      </c>
      <c r="J97" s="488" t="e">
        <f>VLOOKUP(E97,Historic!$BQ$11:$BR$375,2)</f>
        <v>#N/A</v>
      </c>
      <c r="K97" s="488">
        <v>75</v>
      </c>
      <c r="L97" s="488">
        <v>0</v>
      </c>
      <c r="M97" s="488" t="e">
        <f t="shared" si="16"/>
        <v>#N/A</v>
      </c>
      <c r="N97" s="489">
        <f t="shared" si="11"/>
        <v>0</v>
      </c>
      <c r="O97" s="488" t="e">
        <f>VLOOKUP(E97,Historic!$BQ$11:$BT$375,4)</f>
        <v>#N/A</v>
      </c>
      <c r="P97" s="488">
        <v>75</v>
      </c>
      <c r="Q97" s="488">
        <v>0</v>
      </c>
      <c r="R97" s="488" t="e">
        <f t="shared" si="13"/>
        <v>#N/A</v>
      </c>
      <c r="S97" s="489">
        <f t="shared" si="12"/>
        <v>0</v>
      </c>
    </row>
    <row r="98" spans="1:19">
      <c r="A98" s="34">
        <f t="shared" si="14"/>
        <v>2017</v>
      </c>
      <c r="B98" s="6">
        <v>1</v>
      </c>
      <c r="C98" s="6">
        <v>8</v>
      </c>
      <c r="D98" s="487" t="str">
        <f ca="1">OFFSET('day lookup'!$A$1,WEEKDAY(E98)-1,0)</f>
        <v>SUN</v>
      </c>
      <c r="E98" s="454">
        <f t="shared" si="15"/>
        <v>42743</v>
      </c>
      <c r="F98" s="471" t="str">
        <f>IF(Computations!I292="","#N/A",Computations!I292)</f>
        <v>#N/A</v>
      </c>
      <c r="G98" s="379" t="str">
        <f>IF(Computations!H292="","#N/A",Computations!H292)</f>
        <v>#N/A</v>
      </c>
      <c r="H98" s="379">
        <f>IF(Computations!E292="","#N/A",Computations!E292)</f>
        <v>0</v>
      </c>
      <c r="I98" s="472">
        <f>IF(Computations!D292="","#N/A",Computations!D292)</f>
        <v>0</v>
      </c>
      <c r="J98" s="488" t="e">
        <f>VLOOKUP(E98,Historic!$BQ$11:$BR$375,2)</f>
        <v>#N/A</v>
      </c>
      <c r="K98" s="488">
        <v>75</v>
      </c>
      <c r="L98" s="488">
        <v>0</v>
      </c>
      <c r="M98" s="488" t="e">
        <f t="shared" si="16"/>
        <v>#N/A</v>
      </c>
      <c r="N98" s="489">
        <f t="shared" si="11"/>
        <v>0</v>
      </c>
      <c r="O98" s="488" t="e">
        <f>VLOOKUP(E98,Historic!$BQ$11:$BT$375,4)</f>
        <v>#N/A</v>
      </c>
      <c r="P98" s="488">
        <v>75</v>
      </c>
      <c r="Q98" s="488">
        <v>0</v>
      </c>
      <c r="R98" s="488" t="e">
        <f t="shared" si="13"/>
        <v>#N/A</v>
      </c>
      <c r="S98" s="489">
        <f t="shared" si="12"/>
        <v>0</v>
      </c>
    </row>
    <row r="99" spans="1:19">
      <c r="A99" s="34">
        <f t="shared" si="14"/>
        <v>2017</v>
      </c>
      <c r="B99" s="6">
        <v>1</v>
      </c>
      <c r="C99" s="6">
        <v>9</v>
      </c>
      <c r="D99" s="487" t="str">
        <f ca="1">OFFSET('day lookup'!$A$1,WEEKDAY(E99)-1,0)</f>
        <v>MON</v>
      </c>
      <c r="E99" s="454">
        <f t="shared" si="15"/>
        <v>42744</v>
      </c>
      <c r="F99" s="471" t="str">
        <f>IF(Computations!I293="","#N/A",Computations!I293)</f>
        <v>#N/A</v>
      </c>
      <c r="G99" s="379" t="str">
        <f>IF(Computations!H293="","#N/A",Computations!H293)</f>
        <v>#N/A</v>
      </c>
      <c r="H99" s="379">
        <f>IF(Computations!E293="","#N/A",Computations!E293)</f>
        <v>0</v>
      </c>
      <c r="I99" s="472">
        <f>IF(Computations!D293="","#N/A",Computations!D293)</f>
        <v>0</v>
      </c>
      <c r="J99" s="488" t="e">
        <f>VLOOKUP(E99,Historic!$BQ$11:$BR$375,2)</f>
        <v>#N/A</v>
      </c>
      <c r="K99" s="488">
        <v>75</v>
      </c>
      <c r="L99" s="488">
        <v>0</v>
      </c>
      <c r="M99" s="488" t="e">
        <f t="shared" si="16"/>
        <v>#N/A</v>
      </c>
      <c r="N99" s="489">
        <f t="shared" si="11"/>
        <v>0</v>
      </c>
      <c r="O99" s="488" t="e">
        <f>VLOOKUP(E99,Historic!$BQ$11:$BT$375,4)</f>
        <v>#N/A</v>
      </c>
      <c r="P99" s="488">
        <v>75</v>
      </c>
      <c r="Q99" s="488">
        <v>0</v>
      </c>
      <c r="R99" s="488" t="e">
        <f t="shared" si="13"/>
        <v>#N/A</v>
      </c>
      <c r="S99" s="489">
        <f t="shared" si="12"/>
        <v>0</v>
      </c>
    </row>
    <row r="100" spans="1:19">
      <c r="A100" s="34">
        <f t="shared" si="14"/>
        <v>2017</v>
      </c>
      <c r="B100" s="6">
        <v>1</v>
      </c>
      <c r="C100" s="6">
        <v>10</v>
      </c>
      <c r="D100" s="487" t="str">
        <f ca="1">OFFSET('day lookup'!$A$1,WEEKDAY(E100)-1,0)</f>
        <v>TUE</v>
      </c>
      <c r="E100" s="454">
        <f t="shared" si="15"/>
        <v>42745</v>
      </c>
      <c r="F100" s="471" t="str">
        <f>IF(Computations!I294="","#N/A",Computations!I294)</f>
        <v>#N/A</v>
      </c>
      <c r="G100" s="379" t="str">
        <f>IF(Computations!H294="","#N/A",Computations!H294)</f>
        <v>#N/A</v>
      </c>
      <c r="H100" s="379">
        <f>IF(Computations!E294="","#N/A",Computations!E294)</f>
        <v>0</v>
      </c>
      <c r="I100" s="472">
        <f>IF(Computations!D294="","#N/A",Computations!D294)</f>
        <v>0</v>
      </c>
      <c r="J100" s="488" t="e">
        <f>VLOOKUP(E100,Historic!$BQ$11:$BR$375,2)</f>
        <v>#N/A</v>
      </c>
      <c r="K100" s="488">
        <v>75</v>
      </c>
      <c r="L100" s="488">
        <v>0</v>
      </c>
      <c r="M100" s="488" t="e">
        <f t="shared" si="16"/>
        <v>#N/A</v>
      </c>
      <c r="N100" s="489">
        <f>IF(I100="#N/A",N99+(J100-K100)*1.98347-L100,I100)</f>
        <v>0</v>
      </c>
      <c r="O100" s="488" t="e">
        <f>VLOOKUP(E100,Historic!$BQ$11:$BT$375,4)</f>
        <v>#N/A</v>
      </c>
      <c r="P100" s="488">
        <v>75</v>
      </c>
      <c r="Q100" s="488">
        <v>0</v>
      </c>
      <c r="R100" s="488" t="e">
        <f t="shared" si="13"/>
        <v>#N/A</v>
      </c>
      <c r="S100" s="489">
        <f>IF(N100="#N/A",S99+(O100-P100)*1.98347-Q100,N100)</f>
        <v>0</v>
      </c>
    </row>
    <row r="101" spans="1:19">
      <c r="A101" s="34">
        <f t="shared" si="14"/>
        <v>2017</v>
      </c>
      <c r="B101" s="6">
        <v>1</v>
      </c>
      <c r="C101" s="6">
        <v>11</v>
      </c>
      <c r="D101" s="487" t="str">
        <f ca="1">OFFSET('day lookup'!$A$1,WEEKDAY(E101)-1,0)</f>
        <v>WED</v>
      </c>
      <c r="E101" s="454">
        <f t="shared" si="15"/>
        <v>42746</v>
      </c>
      <c r="F101" s="471" t="str">
        <f>IF(Computations!I295="","#N/A",Computations!I295)</f>
        <v>#N/A</v>
      </c>
      <c r="G101" s="379" t="str">
        <f>IF(Computations!H295="","#N/A",Computations!H295)</f>
        <v>#N/A</v>
      </c>
      <c r="H101" s="379">
        <f>IF(Computations!E295="","#N/A",Computations!E295)</f>
        <v>0</v>
      </c>
      <c r="I101" s="472">
        <f>IF(Computations!D295="","#N/A",Computations!D295)</f>
        <v>0</v>
      </c>
      <c r="J101" s="488" t="e">
        <f>VLOOKUP(E101,Historic!$BQ$11:$BR$375,2)</f>
        <v>#N/A</v>
      </c>
      <c r="K101" s="488">
        <v>75</v>
      </c>
      <c r="L101" s="488">
        <v>0</v>
      </c>
      <c r="M101" s="488" t="e">
        <f t="shared" si="16"/>
        <v>#N/A</v>
      </c>
      <c r="N101" s="489">
        <f t="shared" si="11"/>
        <v>0</v>
      </c>
      <c r="O101" s="488" t="e">
        <f>VLOOKUP(E101,Historic!$BQ$11:$BT$375,4)</f>
        <v>#N/A</v>
      </c>
      <c r="P101" s="488">
        <v>75</v>
      </c>
      <c r="Q101" s="488">
        <v>0</v>
      </c>
      <c r="R101" s="488" t="e">
        <f t="shared" si="13"/>
        <v>#N/A</v>
      </c>
      <c r="S101" s="489">
        <f>IF(N101="#N/A",S100+(O101-P101)*1.98347-Q101,N101)</f>
        <v>0</v>
      </c>
    </row>
    <row r="102" spans="1:19">
      <c r="A102" s="34">
        <f t="shared" si="14"/>
        <v>2017</v>
      </c>
      <c r="B102" s="6">
        <v>1</v>
      </c>
      <c r="C102" s="6">
        <v>12</v>
      </c>
      <c r="D102" s="487" t="str">
        <f ca="1">OFFSET('day lookup'!$A$1,WEEKDAY(E102)-1,0)</f>
        <v>THU</v>
      </c>
      <c r="E102" s="454">
        <f t="shared" si="15"/>
        <v>42747</v>
      </c>
      <c r="F102" s="471" t="str">
        <f>IF(Computations!I296="","#N/A",Computations!I296)</f>
        <v>#N/A</v>
      </c>
      <c r="G102" s="379" t="str">
        <f>IF(Computations!H296="","#N/A",Computations!H296)</f>
        <v>#N/A</v>
      </c>
      <c r="H102" s="379">
        <f>IF(Computations!E296="","#N/A",Computations!E296)</f>
        <v>0</v>
      </c>
      <c r="I102" s="472">
        <f>IF(Computations!D296="","#N/A",Computations!D296)</f>
        <v>0</v>
      </c>
      <c r="J102" s="488" t="e">
        <f>VLOOKUP(E102,Historic!$BQ$11:$BR$375,2)</f>
        <v>#N/A</v>
      </c>
      <c r="K102" s="488">
        <v>75</v>
      </c>
      <c r="L102" s="488">
        <v>0</v>
      </c>
      <c r="M102" s="488" t="e">
        <f t="shared" si="16"/>
        <v>#N/A</v>
      </c>
      <c r="N102" s="489">
        <f t="shared" si="11"/>
        <v>0</v>
      </c>
      <c r="O102" s="488" t="e">
        <f>VLOOKUP(E102,Historic!$BQ$11:$BT$375,4)</f>
        <v>#N/A</v>
      </c>
      <c r="P102" s="488">
        <v>75</v>
      </c>
      <c r="Q102" s="488">
        <v>0</v>
      </c>
      <c r="R102" s="488" t="e">
        <f t="shared" si="13"/>
        <v>#N/A</v>
      </c>
      <c r="S102" s="489">
        <f>IF(N102="#N/A",S101+(O102-P102)*1.98347-Q102,N102)</f>
        <v>0</v>
      </c>
    </row>
    <row r="103" spans="1:19">
      <c r="A103" s="34">
        <f t="shared" si="14"/>
        <v>2017</v>
      </c>
      <c r="B103" s="6">
        <v>1</v>
      </c>
      <c r="C103" s="6">
        <v>13</v>
      </c>
      <c r="D103" s="487" t="str">
        <f ca="1">OFFSET('day lookup'!$A$1,WEEKDAY(E103)-1,0)</f>
        <v>FRI</v>
      </c>
      <c r="E103" s="454">
        <f t="shared" si="15"/>
        <v>42748</v>
      </c>
      <c r="F103" s="471" t="str">
        <f>IF(Computations!I297="","#N/A",Computations!I297)</f>
        <v>#N/A</v>
      </c>
      <c r="G103" s="379" t="str">
        <f>IF(Computations!H297="","#N/A",Computations!H297)</f>
        <v>#N/A</v>
      </c>
      <c r="H103" s="379">
        <f>IF(Computations!E297="","#N/A",Computations!E297)</f>
        <v>0</v>
      </c>
      <c r="I103" s="472">
        <f>IF(Computations!D297="","#N/A",Computations!D297)</f>
        <v>0</v>
      </c>
      <c r="J103" s="488" t="e">
        <f>VLOOKUP(E103,Historic!$BQ$11:$BR$375,2)</f>
        <v>#N/A</v>
      </c>
      <c r="K103" s="488">
        <v>75</v>
      </c>
      <c r="L103" s="488">
        <v>0</v>
      </c>
      <c r="M103" s="488" t="e">
        <f t="shared" si="16"/>
        <v>#N/A</v>
      </c>
      <c r="N103" s="489">
        <f>IF(I103="#N/A",N102+(J103-K103)*1.98347-L103,I103)</f>
        <v>0</v>
      </c>
      <c r="O103" s="488" t="e">
        <f>VLOOKUP(E103,Historic!$BQ$11:$BT$375,4)</f>
        <v>#N/A</v>
      </c>
      <c r="P103" s="488">
        <v>75</v>
      </c>
      <c r="Q103" s="488">
        <v>0</v>
      </c>
      <c r="R103" s="488" t="e">
        <f t="shared" si="13"/>
        <v>#N/A</v>
      </c>
      <c r="S103" s="489">
        <f>IF(N103="#N/A",S102+(O103-P103)*1.98347-Q103,N103)</f>
        <v>0</v>
      </c>
    </row>
    <row r="104" spans="1:19">
      <c r="A104" s="34">
        <f t="shared" si="14"/>
        <v>2017</v>
      </c>
      <c r="B104" s="6">
        <v>1</v>
      </c>
      <c r="C104" s="6">
        <v>14</v>
      </c>
      <c r="D104" s="487" t="str">
        <f ca="1">OFFSET('day lookup'!$A$1,WEEKDAY(E104)-1,0)</f>
        <v>SAT</v>
      </c>
      <c r="E104" s="454">
        <f t="shared" si="15"/>
        <v>42749</v>
      </c>
      <c r="F104" s="471" t="str">
        <f>IF(Computations!I298="","#N/A",Computations!I298)</f>
        <v>#N/A</v>
      </c>
      <c r="G104" s="379" t="str">
        <f>IF(Computations!H298="","#N/A",Computations!H298)</f>
        <v>#N/A</v>
      </c>
      <c r="H104" s="379">
        <f>IF(Computations!E298="","#N/A",Computations!E298)</f>
        <v>0</v>
      </c>
      <c r="I104" s="472">
        <f>IF(Computations!D298="","#N/A",Computations!D298)</f>
        <v>0</v>
      </c>
      <c r="J104" s="488" t="e">
        <f>VLOOKUP(E104,Historic!$BQ$11:$BR$375,2)</f>
        <v>#N/A</v>
      </c>
      <c r="K104" s="488">
        <v>75</v>
      </c>
      <c r="L104" s="488">
        <v>0</v>
      </c>
      <c r="M104" s="488" t="e">
        <f t="shared" si="16"/>
        <v>#N/A</v>
      </c>
      <c r="N104" s="489">
        <f t="shared" si="11"/>
        <v>0</v>
      </c>
      <c r="O104" s="488" t="e">
        <f>VLOOKUP(E104,Historic!$BQ$11:$BT$375,4)</f>
        <v>#N/A</v>
      </c>
      <c r="P104" s="488">
        <v>75</v>
      </c>
      <c r="Q104" s="488">
        <v>0</v>
      </c>
      <c r="R104" s="488" t="e">
        <f t="shared" si="13"/>
        <v>#N/A</v>
      </c>
      <c r="S104" s="489">
        <f t="shared" ref="S104:S167" si="17">IF(N104="#N/A",S103+(O104-P104)*1.98347-Q104,N104)</f>
        <v>0</v>
      </c>
    </row>
    <row r="105" spans="1:19">
      <c r="A105" s="34">
        <f t="shared" si="14"/>
        <v>2017</v>
      </c>
      <c r="B105" s="6">
        <v>1</v>
      </c>
      <c r="C105" s="6">
        <v>15</v>
      </c>
      <c r="D105" s="487" t="str">
        <f ca="1">OFFSET('day lookup'!$A$1,WEEKDAY(E105)-1,0)</f>
        <v>SUN</v>
      </c>
      <c r="E105" s="454">
        <f t="shared" si="15"/>
        <v>42750</v>
      </c>
      <c r="F105" s="471" t="str">
        <f>IF(Computations!I299="","#N/A",Computations!I299)</f>
        <v>#N/A</v>
      </c>
      <c r="G105" s="379" t="str">
        <f>IF(Computations!H299="","#N/A",Computations!H299)</f>
        <v>#N/A</v>
      </c>
      <c r="H105" s="379">
        <f>IF(Computations!E299="","#N/A",Computations!E299)</f>
        <v>0</v>
      </c>
      <c r="I105" s="472">
        <f>IF(Computations!D299="","#N/A",Computations!D299)</f>
        <v>0</v>
      </c>
      <c r="J105" s="488" t="e">
        <f>VLOOKUP(E105,Historic!$BQ$11:$BR$375,2)</f>
        <v>#N/A</v>
      </c>
      <c r="K105" s="488">
        <v>75</v>
      </c>
      <c r="L105" s="488">
        <v>0</v>
      </c>
      <c r="M105" s="488" t="e">
        <f t="shared" si="16"/>
        <v>#N/A</v>
      </c>
      <c r="N105" s="489">
        <f t="shared" si="11"/>
        <v>0</v>
      </c>
      <c r="O105" s="488" t="e">
        <f>VLOOKUP(E105,Historic!$BQ$11:$BT$375,4)</f>
        <v>#N/A</v>
      </c>
      <c r="P105" s="488">
        <v>75</v>
      </c>
      <c r="Q105" s="488">
        <v>0</v>
      </c>
      <c r="R105" s="488" t="e">
        <f t="shared" si="13"/>
        <v>#N/A</v>
      </c>
      <c r="S105" s="489">
        <f t="shared" si="17"/>
        <v>0</v>
      </c>
    </row>
    <row r="106" spans="1:19">
      <c r="A106" s="34">
        <f t="shared" si="14"/>
        <v>2017</v>
      </c>
      <c r="B106" s="6">
        <v>1</v>
      </c>
      <c r="C106" s="6">
        <v>16</v>
      </c>
      <c r="D106" s="487" t="str">
        <f ca="1">OFFSET('day lookup'!$A$1,WEEKDAY(E106)-1,0)</f>
        <v>MON</v>
      </c>
      <c r="E106" s="454">
        <f t="shared" si="15"/>
        <v>42751</v>
      </c>
      <c r="F106" s="471" t="str">
        <f>IF(Computations!I300="","#N/A",Computations!I300)</f>
        <v>#N/A</v>
      </c>
      <c r="G106" s="379" t="str">
        <f>IF(Computations!H300="","#N/A",Computations!H300)</f>
        <v>#N/A</v>
      </c>
      <c r="H106" s="379">
        <f>IF(Computations!E300="","#N/A",Computations!E300)</f>
        <v>0</v>
      </c>
      <c r="I106" s="472">
        <f>IF(Computations!D300="","#N/A",Computations!D300)</f>
        <v>0</v>
      </c>
      <c r="J106" s="488" t="e">
        <f>VLOOKUP(E106,Historic!$BQ$11:$BR$375,2)</f>
        <v>#N/A</v>
      </c>
      <c r="K106" s="488">
        <v>75</v>
      </c>
      <c r="L106" s="488">
        <v>0</v>
      </c>
      <c r="M106" s="488" t="e">
        <f t="shared" si="16"/>
        <v>#N/A</v>
      </c>
      <c r="N106" s="489">
        <f t="shared" si="11"/>
        <v>0</v>
      </c>
      <c r="O106" s="488" t="e">
        <f>VLOOKUP(E106,Historic!$BQ$11:$BT$375,4)</f>
        <v>#N/A</v>
      </c>
      <c r="P106" s="488">
        <v>75</v>
      </c>
      <c r="Q106" s="488">
        <v>0</v>
      </c>
      <c r="R106" s="488" t="e">
        <f t="shared" si="13"/>
        <v>#N/A</v>
      </c>
      <c r="S106" s="489">
        <f t="shared" si="17"/>
        <v>0</v>
      </c>
    </row>
    <row r="107" spans="1:19">
      <c r="A107" s="34">
        <f t="shared" si="14"/>
        <v>2017</v>
      </c>
      <c r="B107" s="6">
        <v>1</v>
      </c>
      <c r="C107" s="6">
        <v>17</v>
      </c>
      <c r="D107" s="487" t="str">
        <f ca="1">OFFSET('day lookup'!$A$1,WEEKDAY(E107)-1,0)</f>
        <v>TUE</v>
      </c>
      <c r="E107" s="454">
        <f t="shared" si="15"/>
        <v>42752</v>
      </c>
      <c r="F107" s="471" t="str">
        <f>IF(Computations!I301="","#N/A",Computations!I301)</f>
        <v>#N/A</v>
      </c>
      <c r="G107" s="379" t="str">
        <f>IF(Computations!H301="","#N/A",Computations!H301)</f>
        <v>#N/A</v>
      </c>
      <c r="H107" s="379">
        <f>IF(Computations!E301="","#N/A",Computations!E301)</f>
        <v>0</v>
      </c>
      <c r="I107" s="472">
        <f>IF(Computations!D301="","#N/A",Computations!D301)</f>
        <v>0</v>
      </c>
      <c r="J107" s="488" t="e">
        <f>VLOOKUP(E107,Historic!$BQ$11:$BR$375,2)</f>
        <v>#N/A</v>
      </c>
      <c r="K107" s="488">
        <v>75</v>
      </c>
      <c r="L107" s="488">
        <v>0</v>
      </c>
      <c r="M107" s="488" t="e">
        <f t="shared" si="16"/>
        <v>#N/A</v>
      </c>
      <c r="N107" s="489">
        <f t="shared" si="11"/>
        <v>0</v>
      </c>
      <c r="O107" s="488" t="e">
        <f>VLOOKUP(E107,Historic!$BQ$11:$BT$375,4)</f>
        <v>#N/A</v>
      </c>
      <c r="P107" s="488">
        <v>75</v>
      </c>
      <c r="Q107" s="488">
        <v>0</v>
      </c>
      <c r="R107" s="488" t="e">
        <f t="shared" si="13"/>
        <v>#N/A</v>
      </c>
      <c r="S107" s="489">
        <f t="shared" si="17"/>
        <v>0</v>
      </c>
    </row>
    <row r="108" spans="1:19">
      <c r="A108" s="34">
        <f t="shared" si="14"/>
        <v>2017</v>
      </c>
      <c r="B108" s="6">
        <v>1</v>
      </c>
      <c r="C108" s="6">
        <v>18</v>
      </c>
      <c r="D108" s="487" t="str">
        <f ca="1">OFFSET('day lookup'!$A$1,WEEKDAY(E108)-1,0)</f>
        <v>WED</v>
      </c>
      <c r="E108" s="454">
        <f t="shared" si="15"/>
        <v>42753</v>
      </c>
      <c r="F108" s="471" t="str">
        <f>IF(Computations!I302="","#N/A",Computations!I302)</f>
        <v>#N/A</v>
      </c>
      <c r="G108" s="379" t="str">
        <f>IF(Computations!H302="","#N/A",Computations!H302)</f>
        <v>#N/A</v>
      </c>
      <c r="H108" s="379">
        <f>IF(Computations!E302="","#N/A",Computations!E302)</f>
        <v>0</v>
      </c>
      <c r="I108" s="472">
        <f>IF(Computations!D302="","#N/A",Computations!D302)</f>
        <v>0</v>
      </c>
      <c r="J108" s="488" t="e">
        <f>VLOOKUP(E108,Historic!$BQ$11:$BR$375,2)</f>
        <v>#N/A</v>
      </c>
      <c r="K108" s="488">
        <v>75</v>
      </c>
      <c r="L108" s="488">
        <v>0</v>
      </c>
      <c r="M108" s="488" t="e">
        <f t="shared" si="16"/>
        <v>#N/A</v>
      </c>
      <c r="N108" s="489">
        <f t="shared" si="11"/>
        <v>0</v>
      </c>
      <c r="O108" s="488" t="e">
        <f>VLOOKUP(E108,Historic!$BQ$11:$BT$375,4)</f>
        <v>#N/A</v>
      </c>
      <c r="P108" s="488">
        <v>75</v>
      </c>
      <c r="Q108" s="488">
        <v>0</v>
      </c>
      <c r="R108" s="488" t="e">
        <f t="shared" si="13"/>
        <v>#N/A</v>
      </c>
      <c r="S108" s="489">
        <f t="shared" si="17"/>
        <v>0</v>
      </c>
    </row>
    <row r="109" spans="1:19">
      <c r="A109" s="34">
        <f t="shared" si="14"/>
        <v>2017</v>
      </c>
      <c r="B109" s="6">
        <v>1</v>
      </c>
      <c r="C109" s="6">
        <v>19</v>
      </c>
      <c r="D109" s="487" t="str">
        <f ca="1">OFFSET('day lookup'!$A$1,WEEKDAY(E109)-1,0)</f>
        <v>THU</v>
      </c>
      <c r="E109" s="454">
        <f t="shared" si="15"/>
        <v>42754</v>
      </c>
      <c r="F109" s="471" t="str">
        <f>IF(Computations!I303="","#N/A",Computations!I303)</f>
        <v>#N/A</v>
      </c>
      <c r="G109" s="379" t="str">
        <f>IF(Computations!H303="","#N/A",Computations!H303)</f>
        <v>#N/A</v>
      </c>
      <c r="H109" s="379">
        <f>IF(Computations!E303="","#N/A",Computations!E303)</f>
        <v>0</v>
      </c>
      <c r="I109" s="472">
        <f>IF(Computations!D303="","#N/A",Computations!D303)</f>
        <v>0</v>
      </c>
      <c r="J109" s="488" t="e">
        <f>VLOOKUP(E109,Historic!$BQ$11:$BR$375,2)</f>
        <v>#N/A</v>
      </c>
      <c r="K109" s="488">
        <v>75</v>
      </c>
      <c r="L109" s="488">
        <v>0</v>
      </c>
      <c r="M109" s="488" t="e">
        <f t="shared" si="16"/>
        <v>#N/A</v>
      </c>
      <c r="N109" s="489">
        <f t="shared" si="11"/>
        <v>0</v>
      </c>
      <c r="O109" s="488" t="e">
        <f>VLOOKUP(E109,Historic!$BQ$11:$BT$375,4)</f>
        <v>#N/A</v>
      </c>
      <c r="P109" s="488">
        <v>75</v>
      </c>
      <c r="Q109" s="488">
        <v>0</v>
      </c>
      <c r="R109" s="488" t="e">
        <f t="shared" si="13"/>
        <v>#N/A</v>
      </c>
      <c r="S109" s="489">
        <f t="shared" si="17"/>
        <v>0</v>
      </c>
    </row>
    <row r="110" spans="1:19">
      <c r="A110" s="34">
        <f t="shared" si="14"/>
        <v>2017</v>
      </c>
      <c r="B110" s="6">
        <v>1</v>
      </c>
      <c r="C110" s="6">
        <v>20</v>
      </c>
      <c r="D110" s="487" t="str">
        <f ca="1">OFFSET('day lookup'!$A$1,WEEKDAY(E110)-1,0)</f>
        <v>FRI</v>
      </c>
      <c r="E110" s="454">
        <f t="shared" si="15"/>
        <v>42755</v>
      </c>
      <c r="F110" s="471" t="str">
        <f>IF(Computations!I304="","#N/A",Computations!I304)</f>
        <v>#N/A</v>
      </c>
      <c r="G110" s="379" t="str">
        <f>IF(Computations!H304="","#N/A",Computations!H304)</f>
        <v>#N/A</v>
      </c>
      <c r="H110" s="379">
        <f>IF(Computations!E304="","#N/A",Computations!E304)</f>
        <v>0</v>
      </c>
      <c r="I110" s="472">
        <f>IF(Computations!D304="","#N/A",Computations!D304)</f>
        <v>0</v>
      </c>
      <c r="J110" s="488" t="e">
        <f>VLOOKUP(E110,Historic!$BQ$11:$BR$375,2)</f>
        <v>#N/A</v>
      </c>
      <c r="K110" s="488">
        <v>75</v>
      </c>
      <c r="L110" s="488">
        <v>0</v>
      </c>
      <c r="M110" s="488" t="e">
        <f t="shared" si="16"/>
        <v>#N/A</v>
      </c>
      <c r="N110" s="489">
        <f t="shared" si="11"/>
        <v>0</v>
      </c>
      <c r="O110" s="488" t="e">
        <f>VLOOKUP(E110,Historic!$BQ$11:$BT$375,4)</f>
        <v>#N/A</v>
      </c>
      <c r="P110" s="488">
        <v>75</v>
      </c>
      <c r="Q110" s="488">
        <v>0</v>
      </c>
      <c r="R110" s="488" t="e">
        <f t="shared" si="13"/>
        <v>#N/A</v>
      </c>
      <c r="S110" s="489">
        <f t="shared" si="17"/>
        <v>0</v>
      </c>
    </row>
    <row r="111" spans="1:19">
      <c r="A111" s="34">
        <f t="shared" si="14"/>
        <v>2017</v>
      </c>
      <c r="B111" s="6">
        <v>1</v>
      </c>
      <c r="C111" s="6">
        <v>21</v>
      </c>
      <c r="D111" s="487" t="str">
        <f ca="1">OFFSET('day lookup'!$A$1,WEEKDAY(E111)-1,0)</f>
        <v>SAT</v>
      </c>
      <c r="E111" s="454">
        <f t="shared" si="15"/>
        <v>42756</v>
      </c>
      <c r="F111" s="471" t="str">
        <f>IF(Computations!I305="","#N/A",Computations!I305)</f>
        <v>#N/A</v>
      </c>
      <c r="G111" s="379" t="str">
        <f>IF(Computations!H305="","#N/A",Computations!H305)</f>
        <v>#N/A</v>
      </c>
      <c r="H111" s="379">
        <f>IF(Computations!E305="","#N/A",Computations!E305)</f>
        <v>0</v>
      </c>
      <c r="I111" s="472">
        <f>IF(Computations!D305="","#N/A",Computations!D305)</f>
        <v>0</v>
      </c>
      <c r="J111" s="488" t="e">
        <f>VLOOKUP(E111,Historic!$BQ$11:$BR$375,2)</f>
        <v>#N/A</v>
      </c>
      <c r="K111" s="488">
        <v>75</v>
      </c>
      <c r="L111" s="488">
        <v>0</v>
      </c>
      <c r="M111" s="488" t="e">
        <f t="shared" si="16"/>
        <v>#N/A</v>
      </c>
      <c r="N111" s="489">
        <f t="shared" si="11"/>
        <v>0</v>
      </c>
      <c r="O111" s="488" t="e">
        <f>VLOOKUP(E111,Historic!$BQ$11:$BT$375,4)</f>
        <v>#N/A</v>
      </c>
      <c r="P111" s="488">
        <v>75</v>
      </c>
      <c r="Q111" s="488">
        <v>0</v>
      </c>
      <c r="R111" s="488" t="e">
        <f t="shared" si="13"/>
        <v>#N/A</v>
      </c>
      <c r="S111" s="489">
        <f t="shared" si="17"/>
        <v>0</v>
      </c>
    </row>
    <row r="112" spans="1:19">
      <c r="A112" s="34">
        <f t="shared" si="14"/>
        <v>2017</v>
      </c>
      <c r="B112" s="6">
        <v>1</v>
      </c>
      <c r="C112" s="6">
        <v>22</v>
      </c>
      <c r="D112" s="487" t="str">
        <f ca="1">OFFSET('day lookup'!$A$1,WEEKDAY(E112)-1,0)</f>
        <v>SUN</v>
      </c>
      <c r="E112" s="454">
        <f t="shared" si="15"/>
        <v>42757</v>
      </c>
      <c r="F112" s="471" t="str">
        <f>IF(Computations!I306="","#N/A",Computations!I306)</f>
        <v>#N/A</v>
      </c>
      <c r="G112" s="379" t="str">
        <f>IF(Computations!H306="","#N/A",Computations!H306)</f>
        <v>#N/A</v>
      </c>
      <c r="H112" s="379">
        <f>IF(Computations!E306="","#N/A",Computations!E306)</f>
        <v>0</v>
      </c>
      <c r="I112" s="472">
        <f>IF(Computations!D306="","#N/A",Computations!D306)</f>
        <v>0</v>
      </c>
      <c r="J112" s="488" t="e">
        <f>VLOOKUP(E112,Historic!$BQ$11:$BR$375,2)</f>
        <v>#N/A</v>
      </c>
      <c r="K112" s="488">
        <v>75</v>
      </c>
      <c r="L112" s="488">
        <v>0</v>
      </c>
      <c r="M112" s="488" t="e">
        <f t="shared" si="16"/>
        <v>#N/A</v>
      </c>
      <c r="N112" s="489">
        <f t="shared" si="11"/>
        <v>0</v>
      </c>
      <c r="O112" s="488" t="e">
        <f>VLOOKUP(E112,Historic!$BQ$11:$BT$375,4)</f>
        <v>#N/A</v>
      </c>
      <c r="P112" s="488">
        <v>75</v>
      </c>
      <c r="Q112" s="488">
        <v>0</v>
      </c>
      <c r="R112" s="488" t="e">
        <f t="shared" si="13"/>
        <v>#N/A</v>
      </c>
      <c r="S112" s="489">
        <f t="shared" si="17"/>
        <v>0</v>
      </c>
    </row>
    <row r="113" spans="1:19">
      <c r="A113" s="34">
        <f t="shared" si="14"/>
        <v>2017</v>
      </c>
      <c r="B113" s="6">
        <v>1</v>
      </c>
      <c r="C113" s="6">
        <v>23</v>
      </c>
      <c r="D113" s="487" t="str">
        <f ca="1">OFFSET('day lookup'!$A$1,WEEKDAY(E113)-1,0)</f>
        <v>MON</v>
      </c>
      <c r="E113" s="454">
        <f t="shared" si="15"/>
        <v>42758</v>
      </c>
      <c r="F113" s="471" t="str">
        <f>IF(Computations!I307="","#N/A",Computations!I307)</f>
        <v>#N/A</v>
      </c>
      <c r="G113" s="379" t="str">
        <f>IF(Computations!H307="","#N/A",Computations!H307)</f>
        <v>#N/A</v>
      </c>
      <c r="H113" s="379">
        <f>IF(Computations!E307="","#N/A",Computations!E307)</f>
        <v>0</v>
      </c>
      <c r="I113" s="472">
        <f>IF(Computations!D307="","#N/A",Computations!D307)</f>
        <v>0</v>
      </c>
      <c r="J113" s="488" t="e">
        <f>VLOOKUP(E113,Historic!$BQ$11:$BR$375,2)</f>
        <v>#N/A</v>
      </c>
      <c r="K113" s="488">
        <v>75</v>
      </c>
      <c r="L113" s="488">
        <v>0</v>
      </c>
      <c r="M113" s="488" t="e">
        <f t="shared" si="16"/>
        <v>#N/A</v>
      </c>
      <c r="N113" s="489">
        <f t="shared" si="11"/>
        <v>0</v>
      </c>
      <c r="O113" s="488" t="e">
        <f>VLOOKUP(E113,Historic!$BQ$11:$BT$375,4)</f>
        <v>#N/A</v>
      </c>
      <c r="P113" s="488">
        <v>75</v>
      </c>
      <c r="Q113" s="488">
        <v>0</v>
      </c>
      <c r="R113" s="488" t="e">
        <f t="shared" si="13"/>
        <v>#N/A</v>
      </c>
      <c r="S113" s="489">
        <f t="shared" si="17"/>
        <v>0</v>
      </c>
    </row>
    <row r="114" spans="1:19">
      <c r="A114" s="34">
        <f t="shared" si="14"/>
        <v>2017</v>
      </c>
      <c r="B114" s="6">
        <v>1</v>
      </c>
      <c r="C114" s="6">
        <v>24</v>
      </c>
      <c r="D114" s="487" t="str">
        <f ca="1">OFFSET('day lookup'!$A$1,WEEKDAY(E114)-1,0)</f>
        <v>TUE</v>
      </c>
      <c r="E114" s="454">
        <f t="shared" si="15"/>
        <v>42759</v>
      </c>
      <c r="F114" s="471" t="str">
        <f>IF(Computations!I308="","#N/A",Computations!I308)</f>
        <v>#N/A</v>
      </c>
      <c r="G114" s="379" t="str">
        <f>IF(Computations!H308="","#N/A",Computations!H308)</f>
        <v>#N/A</v>
      </c>
      <c r="H114" s="379">
        <f>IF(Computations!E308="","#N/A",Computations!E308)</f>
        <v>0</v>
      </c>
      <c r="I114" s="472">
        <f>IF(Computations!D308="","#N/A",Computations!D308)</f>
        <v>0</v>
      </c>
      <c r="J114" s="488" t="e">
        <f>VLOOKUP(E114,Historic!$BQ$11:$BR$375,2)</f>
        <v>#N/A</v>
      </c>
      <c r="K114" s="488">
        <v>75</v>
      </c>
      <c r="L114" s="488">
        <v>0</v>
      </c>
      <c r="M114" s="488" t="e">
        <f t="shared" si="16"/>
        <v>#N/A</v>
      </c>
      <c r="N114" s="489">
        <f t="shared" si="11"/>
        <v>0</v>
      </c>
      <c r="O114" s="488" t="e">
        <f>VLOOKUP(E114,Historic!$BQ$11:$BT$375,4)</f>
        <v>#N/A</v>
      </c>
      <c r="P114" s="488">
        <v>75</v>
      </c>
      <c r="Q114" s="488">
        <v>0</v>
      </c>
      <c r="R114" s="488" t="e">
        <f t="shared" si="13"/>
        <v>#N/A</v>
      </c>
      <c r="S114" s="489">
        <f t="shared" si="17"/>
        <v>0</v>
      </c>
    </row>
    <row r="115" spans="1:19">
      <c r="A115" s="34">
        <f t="shared" si="14"/>
        <v>2017</v>
      </c>
      <c r="B115" s="6">
        <v>1</v>
      </c>
      <c r="C115" s="6">
        <v>25</v>
      </c>
      <c r="D115" s="487" t="str">
        <f ca="1">OFFSET('day lookup'!$A$1,WEEKDAY(E115)-1,0)</f>
        <v>WED</v>
      </c>
      <c r="E115" s="454">
        <f t="shared" si="15"/>
        <v>42760</v>
      </c>
      <c r="F115" s="471" t="str">
        <f>IF(Computations!I309="","#N/A",Computations!I309)</f>
        <v>#N/A</v>
      </c>
      <c r="G115" s="379" t="str">
        <f>IF(Computations!H309="","#N/A",Computations!H309)</f>
        <v>#N/A</v>
      </c>
      <c r="H115" s="379">
        <f>IF(Computations!E309="","#N/A",Computations!E309)</f>
        <v>0</v>
      </c>
      <c r="I115" s="472">
        <f>IF(Computations!D309="","#N/A",Computations!D309)</f>
        <v>0</v>
      </c>
      <c r="J115" s="488" t="e">
        <f>VLOOKUP(E115,Historic!$BQ$11:$BR$375,2)</f>
        <v>#N/A</v>
      </c>
      <c r="K115" s="488">
        <v>75</v>
      </c>
      <c r="L115" s="488">
        <v>0</v>
      </c>
      <c r="M115" s="488" t="e">
        <f t="shared" si="16"/>
        <v>#N/A</v>
      </c>
      <c r="N115" s="489">
        <f t="shared" si="11"/>
        <v>0</v>
      </c>
      <c r="O115" s="488" t="e">
        <f>VLOOKUP(E115,Historic!$BQ$11:$BT$375,4)</f>
        <v>#N/A</v>
      </c>
      <c r="P115" s="488">
        <v>75</v>
      </c>
      <c r="Q115" s="488">
        <v>0</v>
      </c>
      <c r="R115" s="488" t="e">
        <f t="shared" si="13"/>
        <v>#N/A</v>
      </c>
      <c r="S115" s="489">
        <f t="shared" si="17"/>
        <v>0</v>
      </c>
    </row>
    <row r="116" spans="1:19">
      <c r="A116" s="34">
        <f t="shared" si="14"/>
        <v>2017</v>
      </c>
      <c r="B116" s="6">
        <v>1</v>
      </c>
      <c r="C116" s="6">
        <v>26</v>
      </c>
      <c r="D116" s="487" t="str">
        <f ca="1">OFFSET('day lookup'!$A$1,WEEKDAY(E116)-1,0)</f>
        <v>THU</v>
      </c>
      <c r="E116" s="454">
        <f t="shared" si="15"/>
        <v>42761</v>
      </c>
      <c r="F116" s="471" t="str">
        <f>IF(Computations!I310="","#N/A",Computations!I310)</f>
        <v>#N/A</v>
      </c>
      <c r="G116" s="379" t="str">
        <f>IF(Computations!H310="","#N/A",Computations!H310)</f>
        <v>#N/A</v>
      </c>
      <c r="H116" s="379">
        <f>IF(Computations!E310="","#N/A",Computations!E310)</f>
        <v>0</v>
      </c>
      <c r="I116" s="472">
        <f>IF(Computations!D310="","#N/A",Computations!D310)</f>
        <v>0</v>
      </c>
      <c r="J116" s="488" t="e">
        <f>VLOOKUP(E116,Historic!$BQ$11:$BR$375,2)</f>
        <v>#N/A</v>
      </c>
      <c r="K116" s="488">
        <v>75</v>
      </c>
      <c r="L116" s="488">
        <v>0</v>
      </c>
      <c r="M116" s="488" t="e">
        <f t="shared" si="16"/>
        <v>#N/A</v>
      </c>
      <c r="N116" s="489">
        <f t="shared" si="11"/>
        <v>0</v>
      </c>
      <c r="O116" s="488" t="e">
        <f>VLOOKUP(E116,Historic!$BQ$11:$BT$375,4)</f>
        <v>#N/A</v>
      </c>
      <c r="P116" s="488">
        <v>75</v>
      </c>
      <c r="Q116" s="488">
        <v>0</v>
      </c>
      <c r="R116" s="488" t="e">
        <f t="shared" si="13"/>
        <v>#N/A</v>
      </c>
      <c r="S116" s="489">
        <f t="shared" si="17"/>
        <v>0</v>
      </c>
    </row>
    <row r="117" spans="1:19">
      <c r="A117" s="34">
        <f t="shared" si="14"/>
        <v>2017</v>
      </c>
      <c r="B117" s="6">
        <v>1</v>
      </c>
      <c r="C117" s="6">
        <v>27</v>
      </c>
      <c r="D117" s="487" t="str">
        <f ca="1">OFFSET('day lookup'!$A$1,WEEKDAY(E117)-1,0)</f>
        <v>FRI</v>
      </c>
      <c r="E117" s="454">
        <f t="shared" si="15"/>
        <v>42762</v>
      </c>
      <c r="F117" s="471" t="str">
        <f>IF(Computations!I311="","#N/A",Computations!I311)</f>
        <v>#N/A</v>
      </c>
      <c r="G117" s="379" t="str">
        <f>IF(Computations!H311="","#N/A",Computations!H311)</f>
        <v>#N/A</v>
      </c>
      <c r="H117" s="379">
        <f>IF(Computations!E311="","#N/A",Computations!E311)</f>
        <v>0</v>
      </c>
      <c r="I117" s="472">
        <f>IF(Computations!D311="","#N/A",Computations!D311)</f>
        <v>0</v>
      </c>
      <c r="J117" s="488" t="e">
        <f>VLOOKUP(E117,Historic!$BQ$11:$BR$375,2)</f>
        <v>#N/A</v>
      </c>
      <c r="K117" s="488">
        <v>75</v>
      </c>
      <c r="L117" s="488">
        <v>0</v>
      </c>
      <c r="M117" s="488" t="e">
        <f t="shared" si="16"/>
        <v>#N/A</v>
      </c>
      <c r="N117" s="489">
        <f t="shared" si="11"/>
        <v>0</v>
      </c>
      <c r="O117" s="488" t="e">
        <f>VLOOKUP(E117,Historic!$BQ$11:$BT$375,4)</f>
        <v>#N/A</v>
      </c>
      <c r="P117" s="488">
        <v>75</v>
      </c>
      <c r="Q117" s="488">
        <v>0</v>
      </c>
      <c r="R117" s="488" t="e">
        <f t="shared" si="13"/>
        <v>#N/A</v>
      </c>
      <c r="S117" s="489">
        <f t="shared" si="17"/>
        <v>0</v>
      </c>
    </row>
    <row r="118" spans="1:19">
      <c r="A118" s="34">
        <f t="shared" si="14"/>
        <v>2017</v>
      </c>
      <c r="B118" s="6">
        <v>1</v>
      </c>
      <c r="C118" s="6">
        <v>28</v>
      </c>
      <c r="D118" s="487" t="str">
        <f ca="1">OFFSET('day lookup'!$A$1,WEEKDAY(E118)-1,0)</f>
        <v>SAT</v>
      </c>
      <c r="E118" s="454">
        <f t="shared" si="15"/>
        <v>42763</v>
      </c>
      <c r="F118" s="471" t="str">
        <f>IF(Computations!I312="","#N/A",Computations!I312)</f>
        <v>#N/A</v>
      </c>
      <c r="G118" s="379" t="str">
        <f>IF(Computations!H312="","#N/A",Computations!H312)</f>
        <v>#N/A</v>
      </c>
      <c r="H118" s="379">
        <f>IF(Computations!E312="","#N/A",Computations!E312)</f>
        <v>0</v>
      </c>
      <c r="I118" s="472">
        <f>IF(Computations!D312="","#N/A",Computations!D312)</f>
        <v>0</v>
      </c>
      <c r="J118" s="488" t="e">
        <f>VLOOKUP(E118,Historic!$BQ$11:$BR$375,2)</f>
        <v>#N/A</v>
      </c>
      <c r="K118" s="488">
        <v>75</v>
      </c>
      <c r="L118" s="488">
        <v>0</v>
      </c>
      <c r="M118" s="488" t="e">
        <f t="shared" si="16"/>
        <v>#N/A</v>
      </c>
      <c r="N118" s="489">
        <f t="shared" si="11"/>
        <v>0</v>
      </c>
      <c r="O118" s="488" t="e">
        <f>VLOOKUP(E118,Historic!$BQ$11:$BT$375,4)</f>
        <v>#N/A</v>
      </c>
      <c r="P118" s="488">
        <v>75</v>
      </c>
      <c r="Q118" s="488">
        <v>0</v>
      </c>
      <c r="R118" s="488" t="e">
        <f t="shared" si="13"/>
        <v>#N/A</v>
      </c>
      <c r="S118" s="489">
        <f t="shared" si="17"/>
        <v>0</v>
      </c>
    </row>
    <row r="119" spans="1:19">
      <c r="A119" s="34">
        <f t="shared" si="14"/>
        <v>2017</v>
      </c>
      <c r="B119" s="6">
        <v>1</v>
      </c>
      <c r="C119" s="6">
        <v>29</v>
      </c>
      <c r="D119" s="487" t="str">
        <f ca="1">OFFSET('day lookup'!$A$1,WEEKDAY(E119)-1,0)</f>
        <v>SUN</v>
      </c>
      <c r="E119" s="454">
        <f t="shared" si="15"/>
        <v>42764</v>
      </c>
      <c r="F119" s="471" t="str">
        <f>IF(Computations!I313="","#N/A",Computations!I313)</f>
        <v>#N/A</v>
      </c>
      <c r="G119" s="379" t="str">
        <f>IF(Computations!H313="","#N/A",Computations!H313)</f>
        <v>#N/A</v>
      </c>
      <c r="H119" s="379">
        <f>IF(Computations!E313="","#N/A",Computations!E313)</f>
        <v>0</v>
      </c>
      <c r="I119" s="472">
        <f>IF(Computations!D313="","#N/A",Computations!D313)</f>
        <v>0</v>
      </c>
      <c r="J119" s="488" t="e">
        <f>VLOOKUP(E119,Historic!$BQ$11:$BR$375,2)</f>
        <v>#N/A</v>
      </c>
      <c r="K119" s="488">
        <v>75</v>
      </c>
      <c r="L119" s="488">
        <v>0</v>
      </c>
      <c r="M119" s="488" t="e">
        <f t="shared" si="16"/>
        <v>#N/A</v>
      </c>
      <c r="N119" s="489">
        <f t="shared" si="11"/>
        <v>0</v>
      </c>
      <c r="O119" s="488" t="e">
        <f>VLOOKUP(E119,Historic!$BQ$11:$BT$375,4)</f>
        <v>#N/A</v>
      </c>
      <c r="P119" s="488">
        <v>75</v>
      </c>
      <c r="Q119" s="488">
        <v>0</v>
      </c>
      <c r="R119" s="488" t="e">
        <f t="shared" si="13"/>
        <v>#N/A</v>
      </c>
      <c r="S119" s="489">
        <f t="shared" si="17"/>
        <v>0</v>
      </c>
    </row>
    <row r="120" spans="1:19">
      <c r="A120" s="34">
        <f t="shared" si="14"/>
        <v>2017</v>
      </c>
      <c r="B120" s="6">
        <v>1</v>
      </c>
      <c r="C120" s="6">
        <v>30</v>
      </c>
      <c r="D120" s="487" t="str">
        <f ca="1">OFFSET('day lookup'!$A$1,WEEKDAY(E120)-1,0)</f>
        <v>MON</v>
      </c>
      <c r="E120" s="454">
        <f t="shared" si="15"/>
        <v>42765</v>
      </c>
      <c r="F120" s="471" t="str">
        <f>IF(Computations!I314="","#N/A",Computations!I314)</f>
        <v>#N/A</v>
      </c>
      <c r="G120" s="379" t="str">
        <f>IF(Computations!H314="","#N/A",Computations!H314)</f>
        <v>#N/A</v>
      </c>
      <c r="H120" s="379">
        <f>IF(Computations!E314="","#N/A",Computations!E314)</f>
        <v>0</v>
      </c>
      <c r="I120" s="472">
        <f>IF(Computations!D314="","#N/A",Computations!D314)</f>
        <v>0</v>
      </c>
      <c r="J120" s="488" t="e">
        <f>VLOOKUP(E120,Historic!$BQ$11:$BR$375,2)</f>
        <v>#N/A</v>
      </c>
      <c r="K120" s="488">
        <v>75</v>
      </c>
      <c r="L120" s="488">
        <v>0</v>
      </c>
      <c r="M120" s="488" t="e">
        <f t="shared" si="16"/>
        <v>#N/A</v>
      </c>
      <c r="N120" s="489">
        <f t="shared" si="11"/>
        <v>0</v>
      </c>
      <c r="O120" s="488" t="e">
        <f>VLOOKUP(E120,Historic!$BQ$11:$BT$375,4)</f>
        <v>#N/A</v>
      </c>
      <c r="P120" s="488">
        <v>75</v>
      </c>
      <c r="Q120" s="488">
        <v>0</v>
      </c>
      <c r="R120" s="488" t="e">
        <f t="shared" si="13"/>
        <v>#N/A</v>
      </c>
      <c r="S120" s="489">
        <f t="shared" si="17"/>
        <v>0</v>
      </c>
    </row>
    <row r="121" spans="1:19">
      <c r="A121" s="34">
        <f t="shared" si="14"/>
        <v>2017</v>
      </c>
      <c r="B121" s="6">
        <v>1</v>
      </c>
      <c r="C121" s="6">
        <v>31</v>
      </c>
      <c r="D121" s="487" t="str">
        <f ca="1">OFFSET('day lookup'!$A$1,WEEKDAY(E121)-1,0)</f>
        <v>TUE</v>
      </c>
      <c r="E121" s="454">
        <f t="shared" si="15"/>
        <v>42766</v>
      </c>
      <c r="F121" s="471" t="str">
        <f>IF(Computations!I315="","#N/A",Computations!I315)</f>
        <v>#N/A</v>
      </c>
      <c r="G121" s="379" t="str">
        <f>IF(Computations!H315="","#N/A",Computations!H315)</f>
        <v>#N/A</v>
      </c>
      <c r="H121" s="379">
        <f>IF(Computations!E315="","#N/A",Computations!E315)</f>
        <v>0</v>
      </c>
      <c r="I121" s="472">
        <f>IF(Computations!D315="","#N/A",Computations!D315)</f>
        <v>0</v>
      </c>
      <c r="J121" s="488" t="e">
        <f>VLOOKUP(E121,Historic!$BQ$11:$BR$375,2)</f>
        <v>#N/A</v>
      </c>
      <c r="K121" s="488">
        <v>75</v>
      </c>
      <c r="L121" s="488">
        <v>0</v>
      </c>
      <c r="M121" s="488" t="e">
        <f t="shared" si="16"/>
        <v>#N/A</v>
      </c>
      <c r="N121" s="489">
        <f t="shared" si="11"/>
        <v>0</v>
      </c>
      <c r="O121" s="488" t="e">
        <f>VLOOKUP(E121,Historic!$BQ$11:$BT$375,4)</f>
        <v>#N/A</v>
      </c>
      <c r="P121" s="488">
        <v>75</v>
      </c>
      <c r="Q121" s="488">
        <v>0</v>
      </c>
      <c r="R121" s="488" t="e">
        <f t="shared" si="13"/>
        <v>#N/A</v>
      </c>
      <c r="S121" s="489">
        <f t="shared" si="17"/>
        <v>0</v>
      </c>
    </row>
    <row r="122" spans="1:19">
      <c r="A122" s="34">
        <f t="shared" si="14"/>
        <v>2017</v>
      </c>
      <c r="B122" s="6">
        <v>2</v>
      </c>
      <c r="C122" s="6">
        <v>1</v>
      </c>
      <c r="D122" s="487" t="str">
        <f ca="1">OFFSET('day lookup'!$A$1,WEEKDAY(E122)-1,0)</f>
        <v>WED</v>
      </c>
      <c r="E122" s="454">
        <f t="shared" si="15"/>
        <v>42767</v>
      </c>
      <c r="F122" s="471" t="str">
        <f>IF(Computations!I316="","#N/A",Computations!I316)</f>
        <v>#N/A</v>
      </c>
      <c r="G122" s="379" t="str">
        <f>IF(Computations!H316="","#N/A",Computations!H316)</f>
        <v>#N/A</v>
      </c>
      <c r="H122" s="379">
        <f>IF(Computations!E316="","#N/A",Computations!E316)</f>
        <v>0</v>
      </c>
      <c r="I122" s="472">
        <f>IF(Computations!D316="","#N/A",Computations!D316)</f>
        <v>0</v>
      </c>
      <c r="J122" s="488" t="e">
        <f>VLOOKUP(E122,Historic!$BQ$11:$BR$375,2)</f>
        <v>#N/A</v>
      </c>
      <c r="K122" s="488">
        <v>75</v>
      </c>
      <c r="L122" s="488">
        <v>0</v>
      </c>
      <c r="M122" s="488" t="e">
        <f t="shared" si="16"/>
        <v>#N/A</v>
      </c>
      <c r="N122" s="489">
        <f t="shared" si="11"/>
        <v>0</v>
      </c>
      <c r="O122" s="488" t="e">
        <f>VLOOKUP(E122,Historic!$BQ$11:$BT$375,4)</f>
        <v>#N/A</v>
      </c>
      <c r="P122" s="488">
        <v>75</v>
      </c>
      <c r="Q122" s="488">
        <v>0</v>
      </c>
      <c r="R122" s="488" t="e">
        <f t="shared" si="13"/>
        <v>#N/A</v>
      </c>
      <c r="S122" s="489">
        <f t="shared" si="17"/>
        <v>0</v>
      </c>
    </row>
    <row r="123" spans="1:19">
      <c r="A123" s="34">
        <f t="shared" si="14"/>
        <v>2017</v>
      </c>
      <c r="B123" s="6">
        <v>2</v>
      </c>
      <c r="C123" s="6">
        <v>2</v>
      </c>
      <c r="D123" s="487" t="str">
        <f ca="1">OFFSET('day lookup'!$A$1,WEEKDAY(E123)-1,0)</f>
        <v>THU</v>
      </c>
      <c r="E123" s="454">
        <f t="shared" si="15"/>
        <v>42768</v>
      </c>
      <c r="F123" s="471" t="str">
        <f>IF(Computations!I317="","#N/A",Computations!I317)</f>
        <v>#N/A</v>
      </c>
      <c r="G123" s="379" t="str">
        <f>IF(Computations!H317="","#N/A",Computations!H317)</f>
        <v>#N/A</v>
      </c>
      <c r="H123" s="379">
        <f>IF(Computations!E317="","#N/A",Computations!E317)</f>
        <v>0</v>
      </c>
      <c r="I123" s="472">
        <f>IF(Computations!D317="","#N/A",Computations!D317)</f>
        <v>0</v>
      </c>
      <c r="J123" s="488" t="e">
        <f>VLOOKUP(E123,Historic!$BQ$11:$BR$375,2)</f>
        <v>#N/A</v>
      </c>
      <c r="K123" s="488">
        <v>75</v>
      </c>
      <c r="L123" s="488">
        <v>0</v>
      </c>
      <c r="M123" s="488" t="e">
        <f t="shared" si="16"/>
        <v>#N/A</v>
      </c>
      <c r="N123" s="489">
        <f t="shared" si="11"/>
        <v>0</v>
      </c>
      <c r="O123" s="488" t="e">
        <f>VLOOKUP(E123,Historic!$BQ$11:$BT$375,4)</f>
        <v>#N/A</v>
      </c>
      <c r="P123" s="488">
        <v>75</v>
      </c>
      <c r="Q123" s="488">
        <v>0</v>
      </c>
      <c r="R123" s="488" t="e">
        <f t="shared" si="13"/>
        <v>#N/A</v>
      </c>
      <c r="S123" s="489">
        <f t="shared" si="17"/>
        <v>0</v>
      </c>
    </row>
    <row r="124" spans="1:19">
      <c r="A124" s="34">
        <f t="shared" si="14"/>
        <v>2017</v>
      </c>
      <c r="B124" s="6">
        <v>2</v>
      </c>
      <c r="C124" s="6">
        <v>3</v>
      </c>
      <c r="D124" s="487" t="str">
        <f ca="1">OFFSET('day lookup'!$A$1,WEEKDAY(E124)-1,0)</f>
        <v>FRI</v>
      </c>
      <c r="E124" s="454">
        <f t="shared" si="15"/>
        <v>42769</v>
      </c>
      <c r="F124" s="471" t="str">
        <f>IF(Computations!I318="","#N/A",Computations!I318)</f>
        <v>#N/A</v>
      </c>
      <c r="G124" s="379" t="str">
        <f>IF(Computations!H318="","#N/A",Computations!H318)</f>
        <v>#N/A</v>
      </c>
      <c r="H124" s="379">
        <f>IF(Computations!E318="","#N/A",Computations!E318)</f>
        <v>0</v>
      </c>
      <c r="I124" s="472">
        <f>IF(Computations!D318="","#N/A",Computations!D318)</f>
        <v>0</v>
      </c>
      <c r="J124" s="488" t="e">
        <f>VLOOKUP(E124,Historic!$BQ$11:$BR$375,2)</f>
        <v>#N/A</v>
      </c>
      <c r="K124" s="488">
        <v>75</v>
      </c>
      <c r="L124" s="488">
        <v>0</v>
      </c>
      <c r="M124" s="488" t="e">
        <f t="shared" si="16"/>
        <v>#N/A</v>
      </c>
      <c r="N124" s="489">
        <f t="shared" si="11"/>
        <v>0</v>
      </c>
      <c r="O124" s="488" t="e">
        <f>VLOOKUP(E124,Historic!$BQ$11:$BT$375,4)</f>
        <v>#N/A</v>
      </c>
      <c r="P124" s="488">
        <v>75</v>
      </c>
      <c r="Q124" s="488">
        <v>0</v>
      </c>
      <c r="R124" s="488" t="e">
        <f t="shared" si="13"/>
        <v>#N/A</v>
      </c>
      <c r="S124" s="489">
        <f t="shared" si="17"/>
        <v>0</v>
      </c>
    </row>
    <row r="125" spans="1:19">
      <c r="A125" s="34">
        <f t="shared" si="14"/>
        <v>2017</v>
      </c>
      <c r="B125" s="6">
        <v>2</v>
      </c>
      <c r="C125" s="6">
        <v>4</v>
      </c>
      <c r="D125" s="487" t="str">
        <f ca="1">OFFSET('day lookup'!$A$1,WEEKDAY(E125)-1,0)</f>
        <v>SAT</v>
      </c>
      <c r="E125" s="454">
        <f t="shared" si="15"/>
        <v>42770</v>
      </c>
      <c r="F125" s="471" t="str">
        <f>IF(Computations!I319="","#N/A",Computations!I319)</f>
        <v>#N/A</v>
      </c>
      <c r="G125" s="379" t="str">
        <f>IF(Computations!H319="","#N/A",Computations!H319)</f>
        <v>#N/A</v>
      </c>
      <c r="H125" s="379">
        <f>IF(Computations!E319="","#N/A",Computations!E319)</f>
        <v>0</v>
      </c>
      <c r="I125" s="472">
        <f>IF(Computations!D319="","#N/A",Computations!D319)</f>
        <v>0</v>
      </c>
      <c r="J125" s="488" t="e">
        <f>VLOOKUP(E125,Historic!$BQ$11:$BR$375,2)</f>
        <v>#N/A</v>
      </c>
      <c r="K125" s="488">
        <v>75</v>
      </c>
      <c r="L125" s="488">
        <v>0</v>
      </c>
      <c r="M125" s="488" t="e">
        <f t="shared" si="16"/>
        <v>#N/A</v>
      </c>
      <c r="N125" s="489">
        <f t="shared" si="11"/>
        <v>0</v>
      </c>
      <c r="O125" s="488" t="e">
        <f>VLOOKUP(E125,Historic!$BQ$11:$BT$375,4)</f>
        <v>#N/A</v>
      </c>
      <c r="P125" s="488">
        <v>75</v>
      </c>
      <c r="Q125" s="488">
        <v>0</v>
      </c>
      <c r="R125" s="488" t="e">
        <f t="shared" si="13"/>
        <v>#N/A</v>
      </c>
      <c r="S125" s="489">
        <f t="shared" si="17"/>
        <v>0</v>
      </c>
    </row>
    <row r="126" spans="1:19">
      <c r="A126" s="34">
        <f t="shared" si="14"/>
        <v>2017</v>
      </c>
      <c r="B126" s="6">
        <v>2</v>
      </c>
      <c r="C126" s="6">
        <v>5</v>
      </c>
      <c r="D126" s="487" t="str">
        <f ca="1">OFFSET('day lookup'!$A$1,WEEKDAY(E126)-1,0)</f>
        <v>SUN</v>
      </c>
      <c r="E126" s="454">
        <f t="shared" si="15"/>
        <v>42771</v>
      </c>
      <c r="F126" s="471" t="str">
        <f>IF(Computations!I320="","#N/A",Computations!I320)</f>
        <v>#N/A</v>
      </c>
      <c r="G126" s="379" t="str">
        <f>IF(Computations!H320="","#N/A",Computations!H320)</f>
        <v>#N/A</v>
      </c>
      <c r="H126" s="379">
        <f>IF(Computations!E320="","#N/A",Computations!E320)</f>
        <v>0</v>
      </c>
      <c r="I126" s="472">
        <f>IF(Computations!D320="","#N/A",Computations!D320)</f>
        <v>0</v>
      </c>
      <c r="J126" s="488" t="e">
        <f>VLOOKUP(E126,Historic!$BQ$11:$BR$375,2)</f>
        <v>#N/A</v>
      </c>
      <c r="K126" s="488">
        <v>75</v>
      </c>
      <c r="L126" s="488">
        <v>0</v>
      </c>
      <c r="M126" s="488" t="e">
        <f t="shared" si="16"/>
        <v>#N/A</v>
      </c>
      <c r="N126" s="489">
        <f t="shared" si="11"/>
        <v>0</v>
      </c>
      <c r="O126" s="488" t="e">
        <f>VLOOKUP(E126,Historic!$BQ$11:$BT$375,4)</f>
        <v>#N/A</v>
      </c>
      <c r="P126" s="488">
        <v>75</v>
      </c>
      <c r="Q126" s="488">
        <v>0</v>
      </c>
      <c r="R126" s="488" t="e">
        <f t="shared" si="13"/>
        <v>#N/A</v>
      </c>
      <c r="S126" s="489">
        <f t="shared" si="17"/>
        <v>0</v>
      </c>
    </row>
    <row r="127" spans="1:19">
      <c r="A127" s="34">
        <f t="shared" si="14"/>
        <v>2017</v>
      </c>
      <c r="B127" s="6">
        <v>2</v>
      </c>
      <c r="C127" s="6">
        <v>6</v>
      </c>
      <c r="D127" s="487" t="str">
        <f ca="1">OFFSET('day lookup'!$A$1,WEEKDAY(E127)-1,0)</f>
        <v>MON</v>
      </c>
      <c r="E127" s="454">
        <f t="shared" si="15"/>
        <v>42772</v>
      </c>
      <c r="F127" s="471" t="str">
        <f>IF(Computations!I321="","#N/A",Computations!I321)</f>
        <v>#N/A</v>
      </c>
      <c r="G127" s="379" t="str">
        <f>IF(Computations!H321="","#N/A",Computations!H321)</f>
        <v>#N/A</v>
      </c>
      <c r="H127" s="379">
        <f>IF(Computations!E321="","#N/A",Computations!E321)</f>
        <v>0</v>
      </c>
      <c r="I127" s="472">
        <f>IF(Computations!D321="","#N/A",Computations!D321)</f>
        <v>0</v>
      </c>
      <c r="J127" s="488" t="e">
        <f>VLOOKUP(E127,Historic!$BQ$11:$BR$375,2)</f>
        <v>#N/A</v>
      </c>
      <c r="K127" s="488">
        <v>75</v>
      </c>
      <c r="L127" s="488">
        <v>0</v>
      </c>
      <c r="M127" s="488" t="e">
        <f t="shared" si="16"/>
        <v>#N/A</v>
      </c>
      <c r="N127" s="489">
        <f t="shared" si="11"/>
        <v>0</v>
      </c>
      <c r="O127" s="488" t="e">
        <f>VLOOKUP(E127,Historic!$BQ$11:$BT$375,4)</f>
        <v>#N/A</v>
      </c>
      <c r="P127" s="488">
        <v>75</v>
      </c>
      <c r="Q127" s="488">
        <v>0</v>
      </c>
      <c r="R127" s="488" t="e">
        <f t="shared" si="13"/>
        <v>#N/A</v>
      </c>
      <c r="S127" s="489">
        <f t="shared" si="17"/>
        <v>0</v>
      </c>
    </row>
    <row r="128" spans="1:19">
      <c r="A128" s="34">
        <f t="shared" si="14"/>
        <v>2017</v>
      </c>
      <c r="B128" s="6">
        <v>2</v>
      </c>
      <c r="C128" s="6">
        <v>7</v>
      </c>
      <c r="D128" s="487" t="str">
        <f ca="1">OFFSET('day lookup'!$A$1,WEEKDAY(E128)-1,0)</f>
        <v>TUE</v>
      </c>
      <c r="E128" s="454">
        <f t="shared" si="15"/>
        <v>42773</v>
      </c>
      <c r="F128" s="471" t="str">
        <f>IF(Computations!I322="","#N/A",Computations!I322)</f>
        <v>#N/A</v>
      </c>
      <c r="G128" s="379" t="str">
        <f>IF(Computations!H322="","#N/A",Computations!H322)</f>
        <v>#N/A</v>
      </c>
      <c r="H128" s="379">
        <f>IF(Computations!E322="","#N/A",Computations!E322)</f>
        <v>0</v>
      </c>
      <c r="I128" s="472">
        <f>IF(Computations!D322="","#N/A",Computations!D322)</f>
        <v>0</v>
      </c>
      <c r="J128" s="488" t="e">
        <f>VLOOKUP(E128,Historic!$BQ$11:$BR$375,2)</f>
        <v>#N/A</v>
      </c>
      <c r="K128" s="488">
        <v>75</v>
      </c>
      <c r="L128" s="488">
        <v>0</v>
      </c>
      <c r="M128" s="488" t="e">
        <f t="shared" si="16"/>
        <v>#N/A</v>
      </c>
      <c r="N128" s="489">
        <f t="shared" si="11"/>
        <v>0</v>
      </c>
      <c r="O128" s="488" t="e">
        <f>VLOOKUP(E128,Historic!$BQ$11:$BT$375,4)</f>
        <v>#N/A</v>
      </c>
      <c r="P128" s="488">
        <v>75</v>
      </c>
      <c r="Q128" s="488">
        <v>0</v>
      </c>
      <c r="R128" s="488" t="e">
        <f t="shared" si="13"/>
        <v>#N/A</v>
      </c>
      <c r="S128" s="489">
        <f t="shared" si="17"/>
        <v>0</v>
      </c>
    </row>
    <row r="129" spans="1:19">
      <c r="A129" s="34">
        <f t="shared" si="14"/>
        <v>2017</v>
      </c>
      <c r="B129" s="6">
        <v>2</v>
      </c>
      <c r="C129" s="6">
        <v>8</v>
      </c>
      <c r="D129" s="487" t="str">
        <f ca="1">OFFSET('day lookup'!$A$1,WEEKDAY(E129)-1,0)</f>
        <v>WED</v>
      </c>
      <c r="E129" s="454">
        <f t="shared" si="15"/>
        <v>42774</v>
      </c>
      <c r="F129" s="471" t="str">
        <f>IF(Computations!I323="","#N/A",Computations!I323)</f>
        <v>#N/A</v>
      </c>
      <c r="G129" s="379" t="str">
        <f>IF(Computations!H323="","#N/A",Computations!H323)</f>
        <v>#N/A</v>
      </c>
      <c r="H129" s="379">
        <f>IF(Computations!E323="","#N/A",Computations!E323)</f>
        <v>0</v>
      </c>
      <c r="I129" s="472">
        <f>IF(Computations!D323="","#N/A",Computations!D323)</f>
        <v>0</v>
      </c>
      <c r="J129" s="488" t="e">
        <f>VLOOKUP(E129,Historic!$BQ$11:$BR$375,2)</f>
        <v>#N/A</v>
      </c>
      <c r="K129" s="488">
        <v>75</v>
      </c>
      <c r="L129" s="488">
        <v>0</v>
      </c>
      <c r="M129" s="488" t="e">
        <f t="shared" si="16"/>
        <v>#N/A</v>
      </c>
      <c r="N129" s="489">
        <f t="shared" si="11"/>
        <v>0</v>
      </c>
      <c r="O129" s="488" t="e">
        <f>VLOOKUP(E129,Historic!$BQ$11:$BT$375,4)</f>
        <v>#N/A</v>
      </c>
      <c r="P129" s="488">
        <v>75</v>
      </c>
      <c r="Q129" s="488">
        <v>0</v>
      </c>
      <c r="R129" s="488" t="e">
        <f t="shared" si="13"/>
        <v>#N/A</v>
      </c>
      <c r="S129" s="489">
        <f t="shared" si="17"/>
        <v>0</v>
      </c>
    </row>
    <row r="130" spans="1:19">
      <c r="A130" s="34">
        <f t="shared" si="14"/>
        <v>2017</v>
      </c>
      <c r="B130" s="6">
        <v>2</v>
      </c>
      <c r="C130" s="6">
        <v>9</v>
      </c>
      <c r="D130" s="487" t="str">
        <f ca="1">OFFSET('day lookup'!$A$1,WEEKDAY(E130)-1,0)</f>
        <v>THU</v>
      </c>
      <c r="E130" s="454">
        <f t="shared" si="15"/>
        <v>42775</v>
      </c>
      <c r="F130" s="471" t="str">
        <f>IF(Computations!I324="","#N/A",Computations!I324)</f>
        <v>#N/A</v>
      </c>
      <c r="G130" s="379" t="str">
        <f>IF(Computations!H324="","#N/A",Computations!H324)</f>
        <v>#N/A</v>
      </c>
      <c r="H130" s="379">
        <f>IF(Computations!E324="","#N/A",Computations!E324)</f>
        <v>0</v>
      </c>
      <c r="I130" s="472">
        <f>IF(Computations!D324="","#N/A",Computations!D324)</f>
        <v>0</v>
      </c>
      <c r="J130" s="488" t="e">
        <f>VLOOKUP(E130,Historic!$BQ$11:$BR$375,2)</f>
        <v>#N/A</v>
      </c>
      <c r="K130" s="488">
        <v>75</v>
      </c>
      <c r="L130" s="488">
        <v>0</v>
      </c>
      <c r="M130" s="488" t="e">
        <f t="shared" si="16"/>
        <v>#N/A</v>
      </c>
      <c r="N130" s="489">
        <f t="shared" si="11"/>
        <v>0</v>
      </c>
      <c r="O130" s="488" t="e">
        <f>VLOOKUP(E130,Historic!$BQ$11:$BT$375,4)</f>
        <v>#N/A</v>
      </c>
      <c r="P130" s="488">
        <v>75</v>
      </c>
      <c r="Q130" s="488">
        <v>0</v>
      </c>
      <c r="R130" s="488" t="e">
        <f t="shared" si="13"/>
        <v>#N/A</v>
      </c>
      <c r="S130" s="489">
        <f t="shared" si="17"/>
        <v>0</v>
      </c>
    </row>
    <row r="131" spans="1:19">
      <c r="A131" s="34">
        <f t="shared" si="14"/>
        <v>2017</v>
      </c>
      <c r="B131" s="6">
        <v>2</v>
      </c>
      <c r="C131" s="6">
        <v>10</v>
      </c>
      <c r="D131" s="487" t="str">
        <f ca="1">OFFSET('day lookup'!$A$1,WEEKDAY(E131)-1,0)</f>
        <v>FRI</v>
      </c>
      <c r="E131" s="454">
        <f t="shared" si="15"/>
        <v>42776</v>
      </c>
      <c r="F131" s="471" t="str">
        <f>IF(Computations!I325="","#N/A",Computations!I325)</f>
        <v>#N/A</v>
      </c>
      <c r="G131" s="379" t="str">
        <f>IF(Computations!H325="","#N/A",Computations!H325)</f>
        <v>#N/A</v>
      </c>
      <c r="H131" s="379">
        <f>IF(Computations!E325="","#N/A",Computations!E325)</f>
        <v>0</v>
      </c>
      <c r="I131" s="472">
        <f>IF(Computations!D325="","#N/A",Computations!D325)</f>
        <v>0</v>
      </c>
      <c r="J131" s="488" t="e">
        <f>VLOOKUP(E131,Historic!$BQ$11:$BR$375,2)</f>
        <v>#N/A</v>
      </c>
      <c r="K131" s="488">
        <v>75</v>
      </c>
      <c r="L131" s="488">
        <v>0</v>
      </c>
      <c r="M131" s="488" t="e">
        <f t="shared" si="16"/>
        <v>#N/A</v>
      </c>
      <c r="N131" s="489">
        <f t="shared" si="11"/>
        <v>0</v>
      </c>
      <c r="O131" s="488" t="e">
        <f>VLOOKUP(E131,Historic!$BQ$11:$BT$375,4)</f>
        <v>#N/A</v>
      </c>
      <c r="P131" s="488">
        <v>75</v>
      </c>
      <c r="Q131" s="488">
        <v>0</v>
      </c>
      <c r="R131" s="488" t="e">
        <f t="shared" si="13"/>
        <v>#N/A</v>
      </c>
      <c r="S131" s="489">
        <f t="shared" si="17"/>
        <v>0</v>
      </c>
    </row>
    <row r="132" spans="1:19">
      <c r="A132" s="34">
        <f t="shared" si="14"/>
        <v>2017</v>
      </c>
      <c r="B132" s="6">
        <v>2</v>
      </c>
      <c r="C132" s="6">
        <v>11</v>
      </c>
      <c r="D132" s="487" t="str">
        <f ca="1">OFFSET('day lookup'!$A$1,WEEKDAY(E132)-1,0)</f>
        <v>SAT</v>
      </c>
      <c r="E132" s="454">
        <f t="shared" si="15"/>
        <v>42777</v>
      </c>
      <c r="F132" s="471" t="str">
        <f>IF(Computations!I326="","#N/A",Computations!I326)</f>
        <v>#N/A</v>
      </c>
      <c r="G132" s="379" t="str">
        <f>IF(Computations!H326="","#N/A",Computations!H326)</f>
        <v>#N/A</v>
      </c>
      <c r="H132" s="379">
        <f>IF(Computations!E326="","#N/A",Computations!E326)</f>
        <v>0</v>
      </c>
      <c r="I132" s="472">
        <f>IF(Computations!D326="","#N/A",Computations!D326)</f>
        <v>0</v>
      </c>
      <c r="J132" s="488" t="e">
        <f>VLOOKUP(E132,Historic!$BQ$11:$BR$375,2)</f>
        <v>#N/A</v>
      </c>
      <c r="K132" s="488">
        <v>75</v>
      </c>
      <c r="L132" s="488">
        <v>0</v>
      </c>
      <c r="M132" s="488" t="e">
        <f t="shared" si="16"/>
        <v>#N/A</v>
      </c>
      <c r="N132" s="489">
        <f t="shared" si="11"/>
        <v>0</v>
      </c>
      <c r="O132" s="488" t="e">
        <f>VLOOKUP(E132,Historic!$BQ$11:$BT$375,4)</f>
        <v>#N/A</v>
      </c>
      <c r="P132" s="488">
        <v>75</v>
      </c>
      <c r="Q132" s="488">
        <v>0</v>
      </c>
      <c r="R132" s="488" t="e">
        <f t="shared" si="13"/>
        <v>#N/A</v>
      </c>
      <c r="S132" s="489">
        <f t="shared" si="17"/>
        <v>0</v>
      </c>
    </row>
    <row r="133" spans="1:19">
      <c r="A133" s="34">
        <f t="shared" si="14"/>
        <v>2017</v>
      </c>
      <c r="B133" s="6">
        <v>2</v>
      </c>
      <c r="C133" s="6">
        <v>12</v>
      </c>
      <c r="D133" s="487" t="str">
        <f ca="1">OFFSET('day lookup'!$A$1,WEEKDAY(E133)-1,0)</f>
        <v>SUN</v>
      </c>
      <c r="E133" s="454">
        <f t="shared" si="15"/>
        <v>42778</v>
      </c>
      <c r="F133" s="471" t="str">
        <f>IF(Computations!I327="","#N/A",Computations!I327)</f>
        <v>#N/A</v>
      </c>
      <c r="G133" s="379" t="str">
        <f>IF(Computations!H327="","#N/A",Computations!H327)</f>
        <v>#N/A</v>
      </c>
      <c r="H133" s="379">
        <f>IF(Computations!E327="","#N/A",Computations!E327)</f>
        <v>0</v>
      </c>
      <c r="I133" s="472">
        <f>IF(Computations!D327="","#N/A",Computations!D327)</f>
        <v>0</v>
      </c>
      <c r="J133" s="488" t="e">
        <f>VLOOKUP(E133,Historic!$BQ$11:$BR$375,2)</f>
        <v>#N/A</v>
      </c>
      <c r="K133" s="488">
        <v>75</v>
      </c>
      <c r="L133" s="488">
        <v>0</v>
      </c>
      <c r="M133" s="488" t="e">
        <f t="shared" si="16"/>
        <v>#N/A</v>
      </c>
      <c r="N133" s="489">
        <f t="shared" si="11"/>
        <v>0</v>
      </c>
      <c r="O133" s="488" t="e">
        <f>VLOOKUP(E133,Historic!$BQ$11:$BT$375,4)</f>
        <v>#N/A</v>
      </c>
      <c r="P133" s="488">
        <v>75</v>
      </c>
      <c r="Q133" s="488">
        <v>0</v>
      </c>
      <c r="R133" s="488" t="e">
        <f t="shared" si="13"/>
        <v>#N/A</v>
      </c>
      <c r="S133" s="489">
        <f t="shared" si="17"/>
        <v>0</v>
      </c>
    </row>
    <row r="134" spans="1:19">
      <c r="A134" s="34">
        <f t="shared" si="14"/>
        <v>2017</v>
      </c>
      <c r="B134" s="6">
        <v>2</v>
      </c>
      <c r="C134" s="6">
        <v>13</v>
      </c>
      <c r="D134" s="487" t="str">
        <f ca="1">OFFSET('day lookup'!$A$1,WEEKDAY(E134)-1,0)</f>
        <v>MON</v>
      </c>
      <c r="E134" s="454">
        <f t="shared" si="15"/>
        <v>42779</v>
      </c>
      <c r="F134" s="471" t="str">
        <f>IF(Computations!I328="","#N/A",Computations!I328)</f>
        <v>#N/A</v>
      </c>
      <c r="G134" s="379" t="str">
        <f>IF(Computations!H328="","#N/A",Computations!H328)</f>
        <v>#N/A</v>
      </c>
      <c r="H134" s="379">
        <f>IF(Computations!E328="","#N/A",Computations!E328)</f>
        <v>0</v>
      </c>
      <c r="I134" s="472">
        <f>IF(Computations!D328="","#N/A",Computations!D328)</f>
        <v>0</v>
      </c>
      <c r="J134" s="488" t="e">
        <f>VLOOKUP(E134,Historic!$BQ$11:$BR$375,2)</f>
        <v>#N/A</v>
      </c>
      <c r="K134" s="488">
        <v>75</v>
      </c>
      <c r="L134" s="488">
        <v>0</v>
      </c>
      <c r="M134" s="488" t="e">
        <f t="shared" si="16"/>
        <v>#N/A</v>
      </c>
      <c r="N134" s="489">
        <f t="shared" si="11"/>
        <v>0</v>
      </c>
      <c r="O134" s="488" t="e">
        <f>VLOOKUP(E134,Historic!$BQ$11:$BT$375,4)</f>
        <v>#N/A</v>
      </c>
      <c r="P134" s="488">
        <v>75</v>
      </c>
      <c r="Q134" s="488">
        <v>0</v>
      </c>
      <c r="R134" s="488" t="e">
        <f t="shared" si="13"/>
        <v>#N/A</v>
      </c>
      <c r="S134" s="489">
        <f t="shared" si="17"/>
        <v>0</v>
      </c>
    </row>
    <row r="135" spans="1:19">
      <c r="A135" s="34">
        <f t="shared" si="14"/>
        <v>2017</v>
      </c>
      <c r="B135" s="6">
        <v>2</v>
      </c>
      <c r="C135" s="6">
        <v>14</v>
      </c>
      <c r="D135" s="487" t="str">
        <f ca="1">OFFSET('day lookup'!$A$1,WEEKDAY(E135)-1,0)</f>
        <v>TUE</v>
      </c>
      <c r="E135" s="454">
        <f t="shared" si="15"/>
        <v>42780</v>
      </c>
      <c r="F135" s="471" t="str">
        <f>IF(Computations!I329="","#N/A",Computations!I329)</f>
        <v>#N/A</v>
      </c>
      <c r="G135" s="379" t="str">
        <f>IF(Computations!H329="","#N/A",Computations!H329)</f>
        <v>#N/A</v>
      </c>
      <c r="H135" s="379">
        <f>IF(Computations!E329="","#N/A",Computations!E329)</f>
        <v>0</v>
      </c>
      <c r="I135" s="472">
        <f>IF(Computations!D329="","#N/A",Computations!D329)</f>
        <v>0</v>
      </c>
      <c r="J135" s="488" t="e">
        <f>VLOOKUP(E135,Historic!$BQ$11:$BR$375,2)</f>
        <v>#N/A</v>
      </c>
      <c r="K135" s="488">
        <v>75</v>
      </c>
      <c r="L135" s="488">
        <v>0</v>
      </c>
      <c r="M135" s="488" t="e">
        <f t="shared" si="16"/>
        <v>#N/A</v>
      </c>
      <c r="N135" s="489">
        <f t="shared" si="11"/>
        <v>0</v>
      </c>
      <c r="O135" s="488" t="e">
        <f>VLOOKUP(E135,Historic!$BQ$11:$BT$375,4)</f>
        <v>#N/A</v>
      </c>
      <c r="P135" s="488">
        <v>75</v>
      </c>
      <c r="Q135" s="488">
        <v>0</v>
      </c>
      <c r="R135" s="488" t="e">
        <f t="shared" si="13"/>
        <v>#N/A</v>
      </c>
      <c r="S135" s="489">
        <f t="shared" si="17"/>
        <v>0</v>
      </c>
    </row>
    <row r="136" spans="1:19">
      <c r="A136" s="34">
        <f t="shared" si="14"/>
        <v>2017</v>
      </c>
      <c r="B136" s="6">
        <v>2</v>
      </c>
      <c r="C136" s="6">
        <v>15</v>
      </c>
      <c r="D136" s="487" t="str">
        <f ca="1">OFFSET('day lookup'!$A$1,WEEKDAY(E136)-1,0)</f>
        <v>WED</v>
      </c>
      <c r="E136" s="454">
        <f t="shared" si="15"/>
        <v>42781</v>
      </c>
      <c r="F136" s="471" t="str">
        <f>IF(Computations!I330="","#N/A",Computations!I330)</f>
        <v>#N/A</v>
      </c>
      <c r="G136" s="379" t="str">
        <f>IF(Computations!H330="","#N/A",Computations!H330)</f>
        <v>#N/A</v>
      </c>
      <c r="H136" s="379">
        <f>IF(Computations!E330="","#N/A",Computations!E330)</f>
        <v>0</v>
      </c>
      <c r="I136" s="472">
        <f>IF(Computations!D330="","#N/A",Computations!D330)</f>
        <v>0</v>
      </c>
      <c r="J136" s="488" t="e">
        <f>VLOOKUP(E136,Historic!$BQ$11:$BR$375,2)</f>
        <v>#N/A</v>
      </c>
      <c r="K136" s="488">
        <v>75</v>
      </c>
      <c r="L136" s="488">
        <v>0</v>
      </c>
      <c r="M136" s="488" t="e">
        <f t="shared" si="16"/>
        <v>#N/A</v>
      </c>
      <c r="N136" s="489">
        <f t="shared" si="11"/>
        <v>0</v>
      </c>
      <c r="O136" s="488" t="e">
        <f>VLOOKUP(E136,Historic!$BQ$11:$BT$375,4)</f>
        <v>#N/A</v>
      </c>
      <c r="P136" s="488">
        <v>75</v>
      </c>
      <c r="Q136" s="488">
        <v>0</v>
      </c>
      <c r="R136" s="488" t="e">
        <f t="shared" si="13"/>
        <v>#N/A</v>
      </c>
      <c r="S136" s="489">
        <f t="shared" si="17"/>
        <v>0</v>
      </c>
    </row>
    <row r="137" spans="1:19">
      <c r="A137" s="34">
        <f t="shared" si="14"/>
        <v>2017</v>
      </c>
      <c r="B137" s="6">
        <v>2</v>
      </c>
      <c r="C137" s="6">
        <v>16</v>
      </c>
      <c r="D137" s="487" t="str">
        <f ca="1">OFFSET('day lookup'!$A$1,WEEKDAY(E137)-1,0)</f>
        <v>THU</v>
      </c>
      <c r="E137" s="454">
        <f t="shared" si="15"/>
        <v>42782</v>
      </c>
      <c r="F137" s="471" t="str">
        <f>IF(Computations!I331="","#N/A",Computations!I331)</f>
        <v>#N/A</v>
      </c>
      <c r="G137" s="379" t="str">
        <f>IF(Computations!H331="","#N/A",Computations!H331)</f>
        <v>#N/A</v>
      </c>
      <c r="H137" s="379">
        <f>IF(Computations!E331="","#N/A",Computations!E331)</f>
        <v>0</v>
      </c>
      <c r="I137" s="472">
        <f>IF(Computations!D331="","#N/A",Computations!D331)</f>
        <v>0</v>
      </c>
      <c r="J137" s="488" t="e">
        <f>VLOOKUP(E137,Historic!$BQ$11:$BR$375,2)</f>
        <v>#N/A</v>
      </c>
      <c r="K137" s="488">
        <v>75</v>
      </c>
      <c r="L137" s="488">
        <v>0</v>
      </c>
      <c r="M137" s="488" t="e">
        <f t="shared" si="16"/>
        <v>#N/A</v>
      </c>
      <c r="N137" s="489">
        <f t="shared" si="11"/>
        <v>0</v>
      </c>
      <c r="O137" s="488" t="e">
        <f>VLOOKUP(E137,Historic!$BQ$11:$BT$375,4)</f>
        <v>#N/A</v>
      </c>
      <c r="P137" s="488">
        <v>75</v>
      </c>
      <c r="Q137" s="488">
        <v>0</v>
      </c>
      <c r="R137" s="488" t="e">
        <f t="shared" si="13"/>
        <v>#N/A</v>
      </c>
      <c r="S137" s="489">
        <f t="shared" si="17"/>
        <v>0</v>
      </c>
    </row>
    <row r="138" spans="1:19">
      <c r="A138" s="34">
        <f t="shared" si="14"/>
        <v>2017</v>
      </c>
      <c r="B138" s="6">
        <v>2</v>
      </c>
      <c r="C138" s="6">
        <v>17</v>
      </c>
      <c r="D138" s="487" t="str">
        <f ca="1">OFFSET('day lookup'!$A$1,WEEKDAY(E138)-1,0)</f>
        <v>FRI</v>
      </c>
      <c r="E138" s="454">
        <f t="shared" si="15"/>
        <v>42783</v>
      </c>
      <c r="F138" s="471" t="str">
        <f>IF(Computations!I332="","#N/A",Computations!I332)</f>
        <v>#N/A</v>
      </c>
      <c r="G138" s="379" t="str">
        <f>IF(Computations!H332="","#N/A",Computations!H332)</f>
        <v>#N/A</v>
      </c>
      <c r="H138" s="379">
        <f>IF(Computations!E332="","#N/A",Computations!E332)</f>
        <v>0</v>
      </c>
      <c r="I138" s="472">
        <f>IF(Computations!D332="","#N/A",Computations!D332)</f>
        <v>0</v>
      </c>
      <c r="J138" s="488" t="e">
        <f>VLOOKUP(E138,Historic!$BQ$11:$BR$375,2)</f>
        <v>#N/A</v>
      </c>
      <c r="K138" s="488">
        <v>75</v>
      </c>
      <c r="L138" s="488">
        <v>0</v>
      </c>
      <c r="M138" s="488" t="e">
        <f t="shared" si="16"/>
        <v>#N/A</v>
      </c>
      <c r="N138" s="489">
        <f t="shared" si="11"/>
        <v>0</v>
      </c>
      <c r="O138" s="488" t="e">
        <f>VLOOKUP(E138,Historic!$BQ$11:$BT$375,4)</f>
        <v>#N/A</v>
      </c>
      <c r="P138" s="488">
        <v>75</v>
      </c>
      <c r="Q138" s="488">
        <v>0</v>
      </c>
      <c r="R138" s="488" t="e">
        <f t="shared" si="13"/>
        <v>#N/A</v>
      </c>
      <c r="S138" s="489">
        <f t="shared" si="17"/>
        <v>0</v>
      </c>
    </row>
    <row r="139" spans="1:19">
      <c r="A139" s="34">
        <f t="shared" si="14"/>
        <v>2017</v>
      </c>
      <c r="B139" s="6">
        <v>2</v>
      </c>
      <c r="C139" s="6">
        <v>18</v>
      </c>
      <c r="D139" s="487" t="str">
        <f ca="1">OFFSET('day lookup'!$A$1,WEEKDAY(E139)-1,0)</f>
        <v>SAT</v>
      </c>
      <c r="E139" s="454">
        <f t="shared" si="15"/>
        <v>42784</v>
      </c>
      <c r="F139" s="471" t="str">
        <f>IF(Computations!I333="","#N/A",Computations!I333)</f>
        <v>#N/A</v>
      </c>
      <c r="G139" s="379" t="str">
        <f>IF(Computations!H333="","#N/A",Computations!H333)</f>
        <v>#N/A</v>
      </c>
      <c r="H139" s="379">
        <f>IF(Computations!E333="","#N/A",Computations!E333)</f>
        <v>0</v>
      </c>
      <c r="I139" s="472">
        <f>IF(Computations!D333="","#N/A",Computations!D333)</f>
        <v>0</v>
      </c>
      <c r="J139" s="488" t="e">
        <f>VLOOKUP(E139,Historic!$BQ$11:$BR$375,2)</f>
        <v>#N/A</v>
      </c>
      <c r="K139" s="488">
        <v>75</v>
      </c>
      <c r="L139" s="488">
        <v>0</v>
      </c>
      <c r="M139" s="488" t="e">
        <f t="shared" si="16"/>
        <v>#N/A</v>
      </c>
      <c r="N139" s="489">
        <f t="shared" si="11"/>
        <v>0</v>
      </c>
      <c r="O139" s="488" t="e">
        <f>VLOOKUP(E139,Historic!$BQ$11:$BT$375,4)</f>
        <v>#N/A</v>
      </c>
      <c r="P139" s="488">
        <v>75</v>
      </c>
      <c r="Q139" s="488">
        <v>0</v>
      </c>
      <c r="R139" s="488" t="e">
        <f t="shared" si="13"/>
        <v>#N/A</v>
      </c>
      <c r="S139" s="489">
        <f t="shared" si="17"/>
        <v>0</v>
      </c>
    </row>
    <row r="140" spans="1:19">
      <c r="A140" s="34">
        <f t="shared" si="14"/>
        <v>2017</v>
      </c>
      <c r="B140" s="6">
        <v>2</v>
      </c>
      <c r="C140" s="6">
        <v>19</v>
      </c>
      <c r="D140" s="487" t="str">
        <f ca="1">OFFSET('day lookup'!$A$1,WEEKDAY(E140)-1,0)</f>
        <v>SUN</v>
      </c>
      <c r="E140" s="454">
        <f t="shared" si="15"/>
        <v>42785</v>
      </c>
      <c r="F140" s="471" t="str">
        <f>IF(Computations!I334="","#N/A",Computations!I334)</f>
        <v>#N/A</v>
      </c>
      <c r="G140" s="379" t="str">
        <f>IF(Computations!H334="","#N/A",Computations!H334)</f>
        <v>#N/A</v>
      </c>
      <c r="H140" s="379">
        <f>IF(Computations!E334="","#N/A",Computations!E334)</f>
        <v>0</v>
      </c>
      <c r="I140" s="472">
        <f>IF(Computations!D334="","#N/A",Computations!D334)</f>
        <v>0</v>
      </c>
      <c r="J140" s="488" t="e">
        <f>VLOOKUP(E140,Historic!$BQ$11:$BR$375,2)</f>
        <v>#N/A</v>
      </c>
      <c r="K140" s="488">
        <v>75</v>
      </c>
      <c r="L140" s="488">
        <v>0</v>
      </c>
      <c r="M140" s="488" t="e">
        <f t="shared" si="16"/>
        <v>#N/A</v>
      </c>
      <c r="N140" s="489">
        <f t="shared" si="11"/>
        <v>0</v>
      </c>
      <c r="O140" s="488" t="e">
        <f>VLOOKUP(E140,Historic!$BQ$11:$BT$375,4)</f>
        <v>#N/A</v>
      </c>
      <c r="P140" s="488">
        <v>75</v>
      </c>
      <c r="Q140" s="488">
        <v>0</v>
      </c>
      <c r="R140" s="488" t="e">
        <f t="shared" si="13"/>
        <v>#N/A</v>
      </c>
      <c r="S140" s="489">
        <f t="shared" si="17"/>
        <v>0</v>
      </c>
    </row>
    <row r="141" spans="1:19">
      <c r="A141" s="34">
        <f t="shared" si="14"/>
        <v>2017</v>
      </c>
      <c r="B141" s="6">
        <v>2</v>
      </c>
      <c r="C141" s="6">
        <v>20</v>
      </c>
      <c r="D141" s="487" t="str">
        <f ca="1">OFFSET('day lookup'!$A$1,WEEKDAY(E141)-1,0)</f>
        <v>MON</v>
      </c>
      <c r="E141" s="454">
        <f t="shared" si="15"/>
        <v>42786</v>
      </c>
      <c r="F141" s="471" t="str">
        <f>IF(Computations!I335="","#N/A",Computations!I335)</f>
        <v>#N/A</v>
      </c>
      <c r="G141" s="379" t="str">
        <f>IF(Computations!H335="","#N/A",Computations!H335)</f>
        <v>#N/A</v>
      </c>
      <c r="H141" s="379">
        <f>IF(Computations!E335="","#N/A",Computations!E335)</f>
        <v>0</v>
      </c>
      <c r="I141" s="472">
        <f>IF(Computations!D335="","#N/A",Computations!D335)</f>
        <v>0</v>
      </c>
      <c r="J141" s="488" t="e">
        <f>VLOOKUP(E141,Historic!$BQ$11:$BR$375,2)</f>
        <v>#N/A</v>
      </c>
      <c r="K141" s="488">
        <v>75</v>
      </c>
      <c r="L141" s="488">
        <v>0</v>
      </c>
      <c r="M141" s="488" t="e">
        <f t="shared" si="16"/>
        <v>#N/A</v>
      </c>
      <c r="N141" s="489">
        <f t="shared" si="11"/>
        <v>0</v>
      </c>
      <c r="O141" s="488" t="e">
        <f>VLOOKUP(E141,Historic!$BQ$11:$BT$375,4)</f>
        <v>#N/A</v>
      </c>
      <c r="P141" s="488">
        <v>75</v>
      </c>
      <c r="Q141" s="488">
        <v>0</v>
      </c>
      <c r="R141" s="488" t="e">
        <f t="shared" si="13"/>
        <v>#N/A</v>
      </c>
      <c r="S141" s="489">
        <f t="shared" si="17"/>
        <v>0</v>
      </c>
    </row>
    <row r="142" spans="1:19">
      <c r="A142" s="34">
        <f t="shared" si="14"/>
        <v>2017</v>
      </c>
      <c r="B142" s="6">
        <v>2</v>
      </c>
      <c r="C142" s="6">
        <v>21</v>
      </c>
      <c r="D142" s="487" t="str">
        <f ca="1">OFFSET('day lookup'!$A$1,WEEKDAY(E142)-1,0)</f>
        <v>TUE</v>
      </c>
      <c r="E142" s="454">
        <f t="shared" si="15"/>
        <v>42787</v>
      </c>
      <c r="F142" s="471" t="str">
        <f>IF(Computations!I336="","#N/A",Computations!I336)</f>
        <v>#N/A</v>
      </c>
      <c r="G142" s="379" t="str">
        <f>IF(Computations!H336="","#N/A",Computations!H336)</f>
        <v>#N/A</v>
      </c>
      <c r="H142" s="379">
        <f>IF(Computations!E336="","#N/A",Computations!E336)</f>
        <v>0</v>
      </c>
      <c r="I142" s="472">
        <f>IF(Computations!D336="","#N/A",Computations!D336)</f>
        <v>0</v>
      </c>
      <c r="J142" s="488" t="e">
        <f>VLOOKUP(E142,Historic!$BQ$11:$BR$375,2)</f>
        <v>#N/A</v>
      </c>
      <c r="K142" s="488">
        <v>75</v>
      </c>
      <c r="L142" s="488">
        <v>0</v>
      </c>
      <c r="M142" s="488" t="e">
        <f t="shared" si="16"/>
        <v>#N/A</v>
      </c>
      <c r="N142" s="489">
        <f t="shared" ref="N142:N179" si="18">IF(I142="#N/A",N141+(J142-K142)*1.98347-L142,I142)</f>
        <v>0</v>
      </c>
      <c r="O142" s="488" t="e">
        <f>VLOOKUP(E142,Historic!$BQ$11:$BT$375,4)</f>
        <v>#N/A</v>
      </c>
      <c r="P142" s="488">
        <v>75</v>
      </c>
      <c r="Q142" s="488">
        <v>0</v>
      </c>
      <c r="R142" s="488" t="e">
        <f t="shared" si="13"/>
        <v>#N/A</v>
      </c>
      <c r="S142" s="489">
        <f t="shared" si="17"/>
        <v>0</v>
      </c>
    </row>
    <row r="143" spans="1:19">
      <c r="A143" s="34">
        <f t="shared" si="14"/>
        <v>2017</v>
      </c>
      <c r="B143" s="6">
        <v>2</v>
      </c>
      <c r="C143" s="6">
        <v>22</v>
      </c>
      <c r="D143" s="487" t="str">
        <f ca="1">OFFSET('day lookup'!$A$1,WEEKDAY(E143)-1,0)</f>
        <v>WED</v>
      </c>
      <c r="E143" s="454">
        <f t="shared" si="15"/>
        <v>42788</v>
      </c>
      <c r="F143" s="471" t="str">
        <f>IF(Computations!I337="","#N/A",Computations!I337)</f>
        <v>#N/A</v>
      </c>
      <c r="G143" s="379" t="str">
        <f>IF(Computations!H337="","#N/A",Computations!H337)</f>
        <v>#N/A</v>
      </c>
      <c r="H143" s="379">
        <f>IF(Computations!E337="","#N/A",Computations!E337)</f>
        <v>0</v>
      </c>
      <c r="I143" s="472">
        <f>IF(Computations!D337="","#N/A",Computations!D337)</f>
        <v>0</v>
      </c>
      <c r="J143" s="488" t="e">
        <f>VLOOKUP(E143,Historic!$BQ$11:$BR$375,2)</f>
        <v>#N/A</v>
      </c>
      <c r="K143" s="488">
        <v>75</v>
      </c>
      <c r="L143" s="488">
        <v>0</v>
      </c>
      <c r="M143" s="488" t="e">
        <f t="shared" si="16"/>
        <v>#N/A</v>
      </c>
      <c r="N143" s="489">
        <f t="shared" si="18"/>
        <v>0</v>
      </c>
      <c r="O143" s="488" t="e">
        <f>VLOOKUP(E143,Historic!$BQ$11:$BT$375,4)</f>
        <v>#N/A</v>
      </c>
      <c r="P143" s="488">
        <v>75</v>
      </c>
      <c r="Q143" s="488">
        <v>0</v>
      </c>
      <c r="R143" s="488" t="e">
        <f t="shared" si="13"/>
        <v>#N/A</v>
      </c>
      <c r="S143" s="489">
        <f t="shared" si="17"/>
        <v>0</v>
      </c>
    </row>
    <row r="144" spans="1:19">
      <c r="A144" s="34">
        <f t="shared" si="14"/>
        <v>2017</v>
      </c>
      <c r="B144" s="6">
        <v>2</v>
      </c>
      <c r="C144" s="6">
        <v>23</v>
      </c>
      <c r="D144" s="487" t="str">
        <f ca="1">OFFSET('day lookup'!$A$1,WEEKDAY(E144)-1,0)</f>
        <v>THU</v>
      </c>
      <c r="E144" s="454">
        <f t="shared" si="15"/>
        <v>42789</v>
      </c>
      <c r="F144" s="471" t="str">
        <f>IF(Computations!I338="","#N/A",Computations!I338)</f>
        <v>#N/A</v>
      </c>
      <c r="G144" s="379" t="str">
        <f>IF(Computations!H338="","#N/A",Computations!H338)</f>
        <v>#N/A</v>
      </c>
      <c r="H144" s="379">
        <f>IF(Computations!E338="","#N/A",Computations!E338)</f>
        <v>0</v>
      </c>
      <c r="I144" s="472">
        <f>IF(Computations!D338="","#N/A",Computations!D338)</f>
        <v>0</v>
      </c>
      <c r="J144" s="488" t="e">
        <f>VLOOKUP(E144,Historic!$BQ$11:$BR$375,2)</f>
        <v>#N/A</v>
      </c>
      <c r="K144" s="488">
        <v>75</v>
      </c>
      <c r="L144" s="488">
        <v>0</v>
      </c>
      <c r="M144" s="488" t="e">
        <f t="shared" si="16"/>
        <v>#N/A</v>
      </c>
      <c r="N144" s="489">
        <f t="shared" si="18"/>
        <v>0</v>
      </c>
      <c r="O144" s="488" t="e">
        <f>VLOOKUP(E144,Historic!$BQ$11:$BT$375,4)</f>
        <v>#N/A</v>
      </c>
      <c r="P144" s="488">
        <v>75</v>
      </c>
      <c r="Q144" s="488">
        <v>0</v>
      </c>
      <c r="R144" s="488" t="e">
        <f t="shared" si="13"/>
        <v>#N/A</v>
      </c>
      <c r="S144" s="489">
        <f t="shared" si="17"/>
        <v>0</v>
      </c>
    </row>
    <row r="145" spans="1:19">
      <c r="A145" s="34">
        <f t="shared" si="14"/>
        <v>2017</v>
      </c>
      <c r="B145" s="6">
        <v>2</v>
      </c>
      <c r="C145" s="6">
        <v>24</v>
      </c>
      <c r="D145" s="487" t="str">
        <f ca="1">OFFSET('day lookup'!$A$1,WEEKDAY(E145)-1,0)</f>
        <v>FRI</v>
      </c>
      <c r="E145" s="454">
        <f t="shared" si="15"/>
        <v>42790</v>
      </c>
      <c r="F145" s="471" t="str">
        <f>IF(Computations!I339="","#N/A",Computations!I339)</f>
        <v>#N/A</v>
      </c>
      <c r="G145" s="379" t="str">
        <f>IF(Computations!H339="","#N/A",Computations!H339)</f>
        <v>#N/A</v>
      </c>
      <c r="H145" s="379">
        <f>IF(Computations!E339="","#N/A",Computations!E339)</f>
        <v>0</v>
      </c>
      <c r="I145" s="472">
        <f>IF(Computations!D339="","#N/A",Computations!D339)</f>
        <v>0</v>
      </c>
      <c r="J145" s="488" t="e">
        <f>VLOOKUP(E145,Historic!$BQ$11:$BR$375,2)</f>
        <v>#N/A</v>
      </c>
      <c r="K145" s="488">
        <v>75</v>
      </c>
      <c r="L145" s="488">
        <v>0</v>
      </c>
      <c r="M145" s="488" t="e">
        <f t="shared" si="16"/>
        <v>#N/A</v>
      </c>
      <c r="N145" s="489">
        <f t="shared" si="18"/>
        <v>0</v>
      </c>
      <c r="O145" s="488" t="e">
        <f>VLOOKUP(E145,Historic!$BQ$11:$BT$375,4)</f>
        <v>#N/A</v>
      </c>
      <c r="P145" s="488">
        <v>75</v>
      </c>
      <c r="Q145" s="488">
        <v>0</v>
      </c>
      <c r="R145" s="488" t="e">
        <f t="shared" si="13"/>
        <v>#N/A</v>
      </c>
      <c r="S145" s="489">
        <f t="shared" si="17"/>
        <v>0</v>
      </c>
    </row>
    <row r="146" spans="1:19">
      <c r="A146" s="34">
        <f t="shared" si="14"/>
        <v>2017</v>
      </c>
      <c r="B146" s="6">
        <v>2</v>
      </c>
      <c r="C146" s="6">
        <v>25</v>
      </c>
      <c r="D146" s="487" t="str">
        <f ca="1">OFFSET('day lookup'!$A$1,WEEKDAY(E146)-1,0)</f>
        <v>SAT</v>
      </c>
      <c r="E146" s="454">
        <f t="shared" si="15"/>
        <v>42791</v>
      </c>
      <c r="F146" s="471" t="str">
        <f>IF(Computations!I340="","#N/A",Computations!I340)</f>
        <v>#N/A</v>
      </c>
      <c r="G146" s="379" t="str">
        <f>IF(Computations!H340="","#N/A",Computations!H340)</f>
        <v>#N/A</v>
      </c>
      <c r="H146" s="379">
        <f>IF(Computations!E340="","#N/A",Computations!E340)</f>
        <v>0</v>
      </c>
      <c r="I146" s="472">
        <f>IF(Computations!D340="","#N/A",Computations!D340)</f>
        <v>0</v>
      </c>
      <c r="J146" s="488" t="e">
        <f>VLOOKUP(E146,Historic!$BQ$11:$BR$375,2)</f>
        <v>#N/A</v>
      </c>
      <c r="K146" s="488">
        <v>75</v>
      </c>
      <c r="L146" s="488">
        <v>0</v>
      </c>
      <c r="M146" s="488" t="e">
        <f t="shared" si="16"/>
        <v>#N/A</v>
      </c>
      <c r="N146" s="489">
        <f t="shared" si="18"/>
        <v>0</v>
      </c>
      <c r="O146" s="488" t="e">
        <f>VLOOKUP(E146,Historic!$BQ$11:$BT$375,4)</f>
        <v>#N/A</v>
      </c>
      <c r="P146" s="488">
        <v>75</v>
      </c>
      <c r="Q146" s="488">
        <v>0</v>
      </c>
      <c r="R146" s="488" t="e">
        <f t="shared" si="13"/>
        <v>#N/A</v>
      </c>
      <c r="S146" s="489">
        <f t="shared" si="17"/>
        <v>0</v>
      </c>
    </row>
    <row r="147" spans="1:19">
      <c r="A147" s="34">
        <f t="shared" si="14"/>
        <v>2017</v>
      </c>
      <c r="B147" s="6">
        <v>2</v>
      </c>
      <c r="C147" s="6">
        <v>26</v>
      </c>
      <c r="D147" s="487" t="str">
        <f ca="1">OFFSET('day lookup'!$A$1,WEEKDAY(E147)-1,0)</f>
        <v>SUN</v>
      </c>
      <c r="E147" s="454">
        <f t="shared" si="15"/>
        <v>42792</v>
      </c>
      <c r="F147" s="471" t="str">
        <f>IF(Computations!I341="","#N/A",Computations!I341)</f>
        <v>#N/A</v>
      </c>
      <c r="G147" s="379" t="str">
        <f>IF(Computations!H341="","#N/A",Computations!H341)</f>
        <v>#N/A</v>
      </c>
      <c r="H147" s="379">
        <f>IF(Computations!E341="","#N/A",Computations!E341)</f>
        <v>0</v>
      </c>
      <c r="I147" s="472">
        <f>IF(Computations!D341="","#N/A",Computations!D341)</f>
        <v>0</v>
      </c>
      <c r="J147" s="488" t="e">
        <f>VLOOKUP(E147,Historic!$BQ$11:$BR$375,2)</f>
        <v>#N/A</v>
      </c>
      <c r="K147" s="488">
        <v>75</v>
      </c>
      <c r="L147" s="488">
        <v>0</v>
      </c>
      <c r="M147" s="488" t="e">
        <f t="shared" si="16"/>
        <v>#N/A</v>
      </c>
      <c r="N147" s="489">
        <f t="shared" si="18"/>
        <v>0</v>
      </c>
      <c r="O147" s="488" t="e">
        <f>VLOOKUP(E147,Historic!$BQ$11:$BT$375,4)</f>
        <v>#N/A</v>
      </c>
      <c r="P147" s="488">
        <v>75</v>
      </c>
      <c r="Q147" s="488">
        <v>0</v>
      </c>
      <c r="R147" s="488" t="e">
        <f t="shared" si="13"/>
        <v>#N/A</v>
      </c>
      <c r="S147" s="489">
        <f t="shared" si="17"/>
        <v>0</v>
      </c>
    </row>
    <row r="148" spans="1:19">
      <c r="A148" s="34">
        <f t="shared" si="14"/>
        <v>2017</v>
      </c>
      <c r="B148" s="6">
        <v>2</v>
      </c>
      <c r="C148" s="6">
        <v>27</v>
      </c>
      <c r="D148" s="487" t="str">
        <f ca="1">OFFSET('day lookup'!$A$1,WEEKDAY(E148)-1,0)</f>
        <v>MON</v>
      </c>
      <c r="E148" s="454">
        <f t="shared" si="15"/>
        <v>42793</v>
      </c>
      <c r="F148" s="471" t="str">
        <f>IF(Computations!I342="","#N/A",Computations!I342)</f>
        <v>#N/A</v>
      </c>
      <c r="G148" s="379" t="str">
        <f>IF(Computations!H342="","#N/A",Computations!H342)</f>
        <v>#N/A</v>
      </c>
      <c r="H148" s="379">
        <f>IF(Computations!E342="","#N/A",Computations!E342)</f>
        <v>0</v>
      </c>
      <c r="I148" s="472">
        <f>IF(Computations!D342="","#N/A",Computations!D342)</f>
        <v>0</v>
      </c>
      <c r="J148" s="488" t="e">
        <f>VLOOKUP(E148,Historic!$BQ$11:$BR$375,2)</f>
        <v>#N/A</v>
      </c>
      <c r="K148" s="488">
        <v>75</v>
      </c>
      <c r="L148" s="488">
        <v>0</v>
      </c>
      <c r="M148" s="488" t="e">
        <f t="shared" si="16"/>
        <v>#N/A</v>
      </c>
      <c r="N148" s="489">
        <f t="shared" si="18"/>
        <v>0</v>
      </c>
      <c r="O148" s="488" t="e">
        <f>VLOOKUP(E148,Historic!$BQ$11:$BT$375,4)</f>
        <v>#N/A</v>
      </c>
      <c r="P148" s="488">
        <v>75</v>
      </c>
      <c r="Q148" s="488">
        <v>0</v>
      </c>
      <c r="R148" s="488" t="e">
        <f t="shared" si="13"/>
        <v>#N/A</v>
      </c>
      <c r="S148" s="489">
        <f t="shared" si="17"/>
        <v>0</v>
      </c>
    </row>
    <row r="149" spans="1:19">
      <c r="A149" s="34">
        <f t="shared" si="14"/>
        <v>2017</v>
      </c>
      <c r="B149" s="6">
        <v>2</v>
      </c>
      <c r="C149" s="6">
        <v>28</v>
      </c>
      <c r="D149" s="487" t="str">
        <f ca="1">OFFSET('day lookup'!$A$1,WEEKDAY(E149)-1,0)</f>
        <v>TUE</v>
      </c>
      <c r="E149" s="454">
        <f t="shared" si="15"/>
        <v>42794</v>
      </c>
      <c r="F149" s="471" t="str">
        <f>IF(Computations!I343="","#N/A",Computations!I343)</f>
        <v>#N/A</v>
      </c>
      <c r="G149" s="379" t="str">
        <f>IF(Computations!H343="","#N/A",Computations!H343)</f>
        <v>#N/A</v>
      </c>
      <c r="H149" s="379">
        <f>IF(Computations!E343="","#N/A",Computations!E343)</f>
        <v>0</v>
      </c>
      <c r="I149" s="472">
        <f>IF(Computations!D343="","#N/A",Computations!D343)</f>
        <v>0</v>
      </c>
      <c r="J149" s="488" t="e">
        <f>VLOOKUP(E149,Historic!$BQ$11:$BR$375,2)</f>
        <v>#N/A</v>
      </c>
      <c r="K149" s="488">
        <v>75</v>
      </c>
      <c r="L149" s="488">
        <v>0</v>
      </c>
      <c r="M149" s="488" t="e">
        <f t="shared" si="16"/>
        <v>#N/A</v>
      </c>
      <c r="N149" s="489">
        <f t="shared" si="18"/>
        <v>0</v>
      </c>
      <c r="O149" s="488" t="e">
        <f>VLOOKUP(E149,Historic!$BQ$11:$BT$375,4)</f>
        <v>#N/A</v>
      </c>
      <c r="P149" s="488">
        <v>75</v>
      </c>
      <c r="Q149" s="488">
        <v>0</v>
      </c>
      <c r="R149" s="488" t="e">
        <f t="shared" ref="R149:R180" si="19">R148+(O149-P149)*1.98347-Q149</f>
        <v>#N/A</v>
      </c>
      <c r="S149" s="489">
        <f t="shared" si="17"/>
        <v>0</v>
      </c>
    </row>
    <row r="150" spans="1:19">
      <c r="A150" s="34">
        <f t="shared" si="14"/>
        <v>2017</v>
      </c>
      <c r="B150" s="6">
        <v>3</v>
      </c>
      <c r="C150" s="6">
        <v>1</v>
      </c>
      <c r="D150" s="487" t="str">
        <f ca="1">OFFSET('day lookup'!$A$1,WEEKDAY(E150)-1,0)</f>
        <v>WED</v>
      </c>
      <c r="E150" s="454">
        <f t="shared" si="15"/>
        <v>42795</v>
      </c>
      <c r="F150" s="471" t="str">
        <f>IF(Computations!I344="","#N/A",Computations!I344)</f>
        <v>#N/A</v>
      </c>
      <c r="G150" s="379" t="str">
        <f>IF(Computations!H344="","#N/A",Computations!H344)</f>
        <v>#N/A</v>
      </c>
      <c r="H150" s="379">
        <f>IF(Computations!E344="","#N/A",Computations!E344)</f>
        <v>0</v>
      </c>
      <c r="I150" s="472">
        <f>IF(Computations!D344="","#N/A",Computations!D344)</f>
        <v>0</v>
      </c>
      <c r="J150" s="488" t="e">
        <f>VLOOKUP(E150,Historic!$BQ$11:$BR$375,2)</f>
        <v>#N/A</v>
      </c>
      <c r="K150" s="488">
        <v>75</v>
      </c>
      <c r="L150" s="488">
        <v>0</v>
      </c>
      <c r="M150" s="488" t="e">
        <f t="shared" si="16"/>
        <v>#N/A</v>
      </c>
      <c r="N150" s="489">
        <f t="shared" si="18"/>
        <v>0</v>
      </c>
      <c r="O150" s="488" t="e">
        <f>VLOOKUP(E150,Historic!$BQ$11:$BT$375,4)</f>
        <v>#N/A</v>
      </c>
      <c r="P150" s="488">
        <v>75</v>
      </c>
      <c r="Q150" s="488">
        <v>0</v>
      </c>
      <c r="R150" s="488" t="e">
        <f t="shared" si="19"/>
        <v>#N/A</v>
      </c>
      <c r="S150" s="489">
        <f t="shared" si="17"/>
        <v>0</v>
      </c>
    </row>
    <row r="151" spans="1:19">
      <c r="A151" s="34">
        <f t="shared" si="14"/>
        <v>2017</v>
      </c>
      <c r="B151" s="6">
        <v>3</v>
      </c>
      <c r="C151" s="6">
        <v>2</v>
      </c>
      <c r="D151" s="487" t="str">
        <f ca="1">OFFSET('day lookup'!$A$1,WEEKDAY(E151)-1,0)</f>
        <v>THU</v>
      </c>
      <c r="E151" s="454">
        <f t="shared" si="15"/>
        <v>42796</v>
      </c>
      <c r="F151" s="471" t="str">
        <f>IF(Computations!I345="","#N/A",Computations!I345)</f>
        <v>#N/A</v>
      </c>
      <c r="G151" s="379" t="str">
        <f>IF(Computations!H345="","#N/A",Computations!H345)</f>
        <v>#N/A</v>
      </c>
      <c r="H151" s="379">
        <f>IF(Computations!E345="","#N/A",Computations!E345)</f>
        <v>0</v>
      </c>
      <c r="I151" s="472">
        <f>IF(Computations!D345="","#N/A",Computations!D345)</f>
        <v>0</v>
      </c>
      <c r="J151" s="488" t="e">
        <f>VLOOKUP(E151,Historic!$BQ$11:$BR$375,2)</f>
        <v>#N/A</v>
      </c>
      <c r="K151" s="488">
        <v>75</v>
      </c>
      <c r="L151" s="488">
        <v>0</v>
      </c>
      <c r="M151" s="488" t="e">
        <f t="shared" si="16"/>
        <v>#N/A</v>
      </c>
      <c r="N151" s="489">
        <f t="shared" si="18"/>
        <v>0</v>
      </c>
      <c r="O151" s="488" t="e">
        <f>VLOOKUP(E151,Historic!$BQ$11:$BT$375,4)</f>
        <v>#N/A</v>
      </c>
      <c r="P151" s="488">
        <v>75</v>
      </c>
      <c r="Q151" s="488">
        <v>0</v>
      </c>
      <c r="R151" s="488" t="e">
        <f t="shared" si="19"/>
        <v>#N/A</v>
      </c>
      <c r="S151" s="489">
        <f t="shared" si="17"/>
        <v>0</v>
      </c>
    </row>
    <row r="152" spans="1:19">
      <c r="A152" s="34">
        <f t="shared" si="14"/>
        <v>2017</v>
      </c>
      <c r="B152" s="6">
        <v>3</v>
      </c>
      <c r="C152" s="6">
        <v>3</v>
      </c>
      <c r="D152" s="487" t="str">
        <f ca="1">OFFSET('day lookup'!$A$1,WEEKDAY(E152)-1,0)</f>
        <v>FRI</v>
      </c>
      <c r="E152" s="454">
        <f t="shared" si="15"/>
        <v>42797</v>
      </c>
      <c r="F152" s="471" t="str">
        <f>IF(Computations!I346="","#N/A",Computations!I346)</f>
        <v>#N/A</v>
      </c>
      <c r="G152" s="379" t="str">
        <f>IF(Computations!H346="","#N/A",Computations!H346)</f>
        <v>#N/A</v>
      </c>
      <c r="H152" s="379">
        <f>IF(Computations!E346="","#N/A",Computations!E346)</f>
        <v>0</v>
      </c>
      <c r="I152" s="472">
        <f>IF(Computations!D346="","#N/A",Computations!D346)</f>
        <v>0</v>
      </c>
      <c r="J152" s="488" t="e">
        <f>VLOOKUP(E152,Historic!$BQ$11:$BR$375,2)</f>
        <v>#N/A</v>
      </c>
      <c r="K152" s="488">
        <v>75</v>
      </c>
      <c r="L152" s="488">
        <v>0</v>
      </c>
      <c r="M152" s="488" t="e">
        <f t="shared" si="16"/>
        <v>#N/A</v>
      </c>
      <c r="N152" s="489">
        <f t="shared" si="18"/>
        <v>0</v>
      </c>
      <c r="O152" s="488" t="e">
        <f>VLOOKUP(E152,Historic!$BQ$11:$BT$375,4)</f>
        <v>#N/A</v>
      </c>
      <c r="P152" s="488">
        <v>75</v>
      </c>
      <c r="Q152" s="488">
        <v>0</v>
      </c>
      <c r="R152" s="488" t="e">
        <f t="shared" si="19"/>
        <v>#N/A</v>
      </c>
      <c r="S152" s="489">
        <f t="shared" si="17"/>
        <v>0</v>
      </c>
    </row>
    <row r="153" spans="1:19">
      <c r="A153" s="34">
        <f t="shared" si="14"/>
        <v>2017</v>
      </c>
      <c r="B153" s="6">
        <v>3</v>
      </c>
      <c r="C153" s="6">
        <v>4</v>
      </c>
      <c r="D153" s="487" t="str">
        <f ca="1">OFFSET('day lookup'!$A$1,WEEKDAY(E153)-1,0)</f>
        <v>SAT</v>
      </c>
      <c r="E153" s="454">
        <f t="shared" si="15"/>
        <v>42798</v>
      </c>
      <c r="F153" s="471" t="str">
        <f>IF(Computations!I347="","#N/A",Computations!I347)</f>
        <v>#N/A</v>
      </c>
      <c r="G153" s="379" t="str">
        <f>IF(Computations!H347="","#N/A",Computations!H347)</f>
        <v>#N/A</v>
      </c>
      <c r="H153" s="379">
        <f>IF(Computations!E347="","#N/A",Computations!E347)</f>
        <v>0</v>
      </c>
      <c r="I153" s="472">
        <f>IF(Computations!D347="","#N/A",Computations!D347)</f>
        <v>0</v>
      </c>
      <c r="J153" s="488" t="e">
        <f>VLOOKUP(E153,Historic!$BQ$11:$BR$375,2)</f>
        <v>#N/A</v>
      </c>
      <c r="K153" s="488">
        <v>75</v>
      </c>
      <c r="L153" s="488">
        <v>0</v>
      </c>
      <c r="M153" s="488" t="e">
        <f t="shared" si="16"/>
        <v>#N/A</v>
      </c>
      <c r="N153" s="489">
        <f t="shared" si="18"/>
        <v>0</v>
      </c>
      <c r="O153" s="488" t="e">
        <f>VLOOKUP(E153,Historic!$BQ$11:$BT$375,4)</f>
        <v>#N/A</v>
      </c>
      <c r="P153" s="488">
        <v>75</v>
      </c>
      <c r="Q153" s="488">
        <v>0</v>
      </c>
      <c r="R153" s="488" t="e">
        <f t="shared" si="19"/>
        <v>#N/A</v>
      </c>
      <c r="S153" s="489">
        <f t="shared" si="17"/>
        <v>0</v>
      </c>
    </row>
    <row r="154" spans="1:19">
      <c r="A154" s="34">
        <f t="shared" si="14"/>
        <v>2017</v>
      </c>
      <c r="B154" s="6">
        <v>3</v>
      </c>
      <c r="C154" s="6">
        <v>5</v>
      </c>
      <c r="D154" s="487" t="str">
        <f ca="1">OFFSET('day lookup'!$A$1,WEEKDAY(E154)-1,0)</f>
        <v>SUN</v>
      </c>
      <c r="E154" s="454">
        <f t="shared" si="15"/>
        <v>42799</v>
      </c>
      <c r="F154" s="471" t="str">
        <f>IF(Computations!I348="","#N/A",Computations!I348)</f>
        <v>#N/A</v>
      </c>
      <c r="G154" s="379" t="str">
        <f>IF(Computations!H348="","#N/A",Computations!H348)</f>
        <v>#N/A</v>
      </c>
      <c r="H154" s="379">
        <f>IF(Computations!E348="","#N/A",Computations!E348)</f>
        <v>0</v>
      </c>
      <c r="I154" s="472">
        <f>IF(Computations!D348="","#N/A",Computations!D348)</f>
        <v>0</v>
      </c>
      <c r="J154" s="488" t="e">
        <f>VLOOKUP(E154,Historic!$BQ$11:$BR$375,2)</f>
        <v>#N/A</v>
      </c>
      <c r="K154" s="488">
        <v>75</v>
      </c>
      <c r="L154" s="488">
        <v>0</v>
      </c>
      <c r="M154" s="488" t="e">
        <f t="shared" si="16"/>
        <v>#N/A</v>
      </c>
      <c r="N154" s="489">
        <f t="shared" si="18"/>
        <v>0</v>
      </c>
      <c r="O154" s="488" t="e">
        <f>VLOOKUP(E154,Historic!$BQ$11:$BT$375,4)</f>
        <v>#N/A</v>
      </c>
      <c r="P154" s="488">
        <v>75</v>
      </c>
      <c r="Q154" s="488">
        <v>0</v>
      </c>
      <c r="R154" s="488" t="e">
        <f t="shared" si="19"/>
        <v>#N/A</v>
      </c>
      <c r="S154" s="489">
        <f t="shared" si="17"/>
        <v>0</v>
      </c>
    </row>
    <row r="155" spans="1:19">
      <c r="A155" s="34">
        <f t="shared" ref="A155:A180" si="20">B$2</f>
        <v>2017</v>
      </c>
      <c r="B155" s="6">
        <v>3</v>
      </c>
      <c r="C155" s="6">
        <v>6</v>
      </c>
      <c r="D155" s="487" t="str">
        <f ca="1">OFFSET('day lookup'!$A$1,WEEKDAY(E155)-1,0)</f>
        <v>MON</v>
      </c>
      <c r="E155" s="454">
        <f t="shared" si="15"/>
        <v>42800</v>
      </c>
      <c r="F155" s="471" t="str">
        <f>IF(Computations!I349="","#N/A",Computations!I349)</f>
        <v>#N/A</v>
      </c>
      <c r="G155" s="379" t="str">
        <f>IF(Computations!H349="","#N/A",Computations!H349)</f>
        <v>#N/A</v>
      </c>
      <c r="H155" s="379">
        <f>IF(Computations!E349="","#N/A",Computations!E349)</f>
        <v>0</v>
      </c>
      <c r="I155" s="472">
        <f>IF(Computations!D349="","#N/A",Computations!D349)</f>
        <v>0</v>
      </c>
      <c r="J155" s="488" t="e">
        <f>VLOOKUP(E155,Historic!$BQ$11:$BR$375,2)</f>
        <v>#N/A</v>
      </c>
      <c r="K155" s="488">
        <v>75</v>
      </c>
      <c r="L155" s="488">
        <v>0</v>
      </c>
      <c r="M155" s="488" t="e">
        <f t="shared" si="16"/>
        <v>#N/A</v>
      </c>
      <c r="N155" s="489">
        <f t="shared" si="18"/>
        <v>0</v>
      </c>
      <c r="O155" s="488" t="e">
        <f>VLOOKUP(E155,Historic!$BQ$11:$BT$375,4)</f>
        <v>#N/A</v>
      </c>
      <c r="P155" s="488">
        <v>75</v>
      </c>
      <c r="Q155" s="488">
        <v>0</v>
      </c>
      <c r="R155" s="488" t="e">
        <f t="shared" si="19"/>
        <v>#N/A</v>
      </c>
      <c r="S155" s="489">
        <f t="shared" si="17"/>
        <v>0</v>
      </c>
    </row>
    <row r="156" spans="1:19">
      <c r="A156" s="34">
        <f t="shared" si="20"/>
        <v>2017</v>
      </c>
      <c r="B156" s="6">
        <v>3</v>
      </c>
      <c r="C156" s="6">
        <v>7</v>
      </c>
      <c r="D156" s="487" t="str">
        <f ca="1">OFFSET('day lookup'!$A$1,WEEKDAY(E156)-1,0)</f>
        <v>TUE</v>
      </c>
      <c r="E156" s="454">
        <f t="shared" si="15"/>
        <v>42801</v>
      </c>
      <c r="F156" s="471" t="str">
        <f>IF(Computations!I350="","#N/A",Computations!I350)</f>
        <v>#N/A</v>
      </c>
      <c r="G156" s="379" t="str">
        <f>IF(Computations!H350="","#N/A",Computations!H350)</f>
        <v>#N/A</v>
      </c>
      <c r="H156" s="379">
        <f>IF(Computations!E350="","#N/A",Computations!E350)</f>
        <v>0</v>
      </c>
      <c r="I156" s="472">
        <f>IF(Computations!D350="","#N/A",Computations!D350)</f>
        <v>0</v>
      </c>
      <c r="J156" s="488" t="e">
        <f>VLOOKUP(E156,Historic!$BQ$11:$BR$375,2)</f>
        <v>#N/A</v>
      </c>
      <c r="K156" s="488">
        <v>75</v>
      </c>
      <c r="L156" s="488">
        <v>0</v>
      </c>
      <c r="M156" s="488" t="e">
        <f t="shared" si="16"/>
        <v>#N/A</v>
      </c>
      <c r="N156" s="489">
        <f t="shared" si="18"/>
        <v>0</v>
      </c>
      <c r="O156" s="488" t="e">
        <f>VLOOKUP(E156,Historic!$BQ$11:$BT$375,4)</f>
        <v>#N/A</v>
      </c>
      <c r="P156" s="488">
        <v>75</v>
      </c>
      <c r="Q156" s="488">
        <v>0</v>
      </c>
      <c r="R156" s="488" t="e">
        <f t="shared" si="19"/>
        <v>#N/A</v>
      </c>
      <c r="S156" s="489">
        <f t="shared" si="17"/>
        <v>0</v>
      </c>
    </row>
    <row r="157" spans="1:19">
      <c r="A157" s="34">
        <f t="shared" si="20"/>
        <v>2017</v>
      </c>
      <c r="B157" s="6">
        <v>3</v>
      </c>
      <c r="C157" s="6">
        <v>8</v>
      </c>
      <c r="D157" s="487" t="str">
        <f ca="1">OFFSET('day lookup'!$A$1,WEEKDAY(E157)-1,0)</f>
        <v>WED</v>
      </c>
      <c r="E157" s="454">
        <f t="shared" si="15"/>
        <v>42802</v>
      </c>
      <c r="F157" s="471" t="str">
        <f>IF(Computations!I351="","#N/A",Computations!I351)</f>
        <v>#N/A</v>
      </c>
      <c r="G157" s="379" t="str">
        <f>IF(Computations!H351="","#N/A",Computations!H351)</f>
        <v>#N/A</v>
      </c>
      <c r="H157" s="379">
        <f>IF(Computations!E351="","#N/A",Computations!E351)</f>
        <v>0</v>
      </c>
      <c r="I157" s="472">
        <f>IF(Computations!D351="","#N/A",Computations!D351)</f>
        <v>0</v>
      </c>
      <c r="J157" s="488" t="e">
        <f>VLOOKUP(E157,Historic!$BQ$11:$BR$375,2)</f>
        <v>#N/A</v>
      </c>
      <c r="K157" s="488">
        <v>75</v>
      </c>
      <c r="L157" s="488">
        <v>0</v>
      </c>
      <c r="M157" s="488" t="e">
        <f t="shared" si="16"/>
        <v>#N/A</v>
      </c>
      <c r="N157" s="489">
        <f t="shared" si="18"/>
        <v>0</v>
      </c>
      <c r="O157" s="488" t="e">
        <f>VLOOKUP(E157,Historic!$BQ$11:$BT$375,4)</f>
        <v>#N/A</v>
      </c>
      <c r="P157" s="488">
        <v>75</v>
      </c>
      <c r="Q157" s="488">
        <v>0</v>
      </c>
      <c r="R157" s="488" t="e">
        <f t="shared" si="19"/>
        <v>#N/A</v>
      </c>
      <c r="S157" s="489">
        <f t="shared" si="17"/>
        <v>0</v>
      </c>
    </row>
    <row r="158" spans="1:19">
      <c r="A158" s="34">
        <f t="shared" si="20"/>
        <v>2017</v>
      </c>
      <c r="B158" s="6">
        <v>3</v>
      </c>
      <c r="C158" s="6">
        <v>9</v>
      </c>
      <c r="D158" s="487" t="str">
        <f ca="1">OFFSET('day lookup'!$A$1,WEEKDAY(E158)-1,0)</f>
        <v>THU</v>
      </c>
      <c r="E158" s="454">
        <f t="shared" ref="E158:E180" si="21">DATE(A158,B158,C158)</f>
        <v>42803</v>
      </c>
      <c r="F158" s="471" t="str">
        <f>IF(Computations!I352="","#N/A",Computations!I352)</f>
        <v>#N/A</v>
      </c>
      <c r="G158" s="379" t="str">
        <f>IF(Computations!H352="","#N/A",Computations!H352)</f>
        <v>#N/A</v>
      </c>
      <c r="H158" s="379">
        <f>IF(Computations!E352="","#N/A",Computations!E352)</f>
        <v>0</v>
      </c>
      <c r="I158" s="472">
        <f>IF(Computations!D352="","#N/A",Computations!D352)</f>
        <v>0</v>
      </c>
      <c r="J158" s="488" t="e">
        <f>VLOOKUP(E158,Historic!$BQ$11:$BR$375,2)</f>
        <v>#N/A</v>
      </c>
      <c r="K158" s="488">
        <v>75</v>
      </c>
      <c r="L158" s="488">
        <v>0</v>
      </c>
      <c r="M158" s="488" t="e">
        <f t="shared" si="16"/>
        <v>#N/A</v>
      </c>
      <c r="N158" s="489">
        <f t="shared" si="18"/>
        <v>0</v>
      </c>
      <c r="O158" s="488" t="e">
        <f>VLOOKUP(E158,Historic!$BQ$11:$BT$375,4)</f>
        <v>#N/A</v>
      </c>
      <c r="P158" s="488">
        <v>75</v>
      </c>
      <c r="Q158" s="488">
        <v>0</v>
      </c>
      <c r="R158" s="488" t="e">
        <f t="shared" si="19"/>
        <v>#N/A</v>
      </c>
      <c r="S158" s="489">
        <f t="shared" si="17"/>
        <v>0</v>
      </c>
    </row>
    <row r="159" spans="1:19">
      <c r="A159" s="34">
        <f t="shared" si="20"/>
        <v>2017</v>
      </c>
      <c r="B159" s="6">
        <v>3</v>
      </c>
      <c r="C159" s="6">
        <v>10</v>
      </c>
      <c r="D159" s="487" t="str">
        <f ca="1">OFFSET('day lookup'!$A$1,WEEKDAY(E159)-1,0)</f>
        <v>FRI</v>
      </c>
      <c r="E159" s="454">
        <f t="shared" si="21"/>
        <v>42804</v>
      </c>
      <c r="F159" s="471" t="str">
        <f>IF(Computations!I353="","#N/A",Computations!I353)</f>
        <v>#N/A</v>
      </c>
      <c r="G159" s="379" t="str">
        <f>IF(Computations!H353="","#N/A",Computations!H353)</f>
        <v>#N/A</v>
      </c>
      <c r="H159" s="379">
        <f>IF(Computations!E353="","#N/A",Computations!E353)</f>
        <v>0</v>
      </c>
      <c r="I159" s="472">
        <f>IF(Computations!D353="","#N/A",Computations!D353)</f>
        <v>0</v>
      </c>
      <c r="J159" s="488" t="e">
        <f>VLOOKUP(E159,Historic!$BQ$11:$BR$375,2)</f>
        <v>#N/A</v>
      </c>
      <c r="K159" s="488">
        <v>75</v>
      </c>
      <c r="L159" s="488">
        <v>0</v>
      </c>
      <c r="M159" s="488" t="e">
        <f t="shared" ref="M159:M180" si="22">M158+(J159-K159)*1.98347-L159</f>
        <v>#N/A</v>
      </c>
      <c r="N159" s="489">
        <f t="shared" si="18"/>
        <v>0</v>
      </c>
      <c r="O159" s="488" t="e">
        <f>VLOOKUP(E159,Historic!$BQ$11:$BT$375,4)</f>
        <v>#N/A</v>
      </c>
      <c r="P159" s="488">
        <v>75</v>
      </c>
      <c r="Q159" s="488">
        <v>0</v>
      </c>
      <c r="R159" s="488" t="e">
        <f t="shared" si="19"/>
        <v>#N/A</v>
      </c>
      <c r="S159" s="489">
        <f t="shared" si="17"/>
        <v>0</v>
      </c>
    </row>
    <row r="160" spans="1:19">
      <c r="A160" s="34">
        <f t="shared" si="20"/>
        <v>2017</v>
      </c>
      <c r="B160" s="6">
        <v>3</v>
      </c>
      <c r="C160" s="6">
        <v>11</v>
      </c>
      <c r="D160" s="487" t="str">
        <f ca="1">OFFSET('day lookup'!$A$1,WEEKDAY(E160)-1,0)</f>
        <v>SAT</v>
      </c>
      <c r="E160" s="454">
        <f t="shared" si="21"/>
        <v>42805</v>
      </c>
      <c r="F160" s="471" t="str">
        <f>IF(Computations!I354="","#N/A",Computations!I354)</f>
        <v>#N/A</v>
      </c>
      <c r="G160" s="379" t="str">
        <f>IF(Computations!H354="","#N/A",Computations!H354)</f>
        <v>#N/A</v>
      </c>
      <c r="H160" s="379">
        <f>IF(Computations!E354="","#N/A",Computations!E354)</f>
        <v>0</v>
      </c>
      <c r="I160" s="472">
        <f>IF(Computations!D354="","#N/A",Computations!D354)</f>
        <v>0</v>
      </c>
      <c r="J160" s="488" t="e">
        <f>VLOOKUP(E160,Historic!$BQ$11:$BR$375,2)</f>
        <v>#N/A</v>
      </c>
      <c r="K160" s="488">
        <v>75</v>
      </c>
      <c r="L160" s="488">
        <v>0</v>
      </c>
      <c r="M160" s="488" t="e">
        <f t="shared" si="22"/>
        <v>#N/A</v>
      </c>
      <c r="N160" s="489">
        <f t="shared" si="18"/>
        <v>0</v>
      </c>
      <c r="O160" s="488" t="e">
        <f>VLOOKUP(E160,Historic!$BQ$11:$BT$375,4)</f>
        <v>#N/A</v>
      </c>
      <c r="P160" s="488">
        <v>75</v>
      </c>
      <c r="Q160" s="488">
        <v>0</v>
      </c>
      <c r="R160" s="488" t="e">
        <f t="shared" si="19"/>
        <v>#N/A</v>
      </c>
      <c r="S160" s="489">
        <f t="shared" si="17"/>
        <v>0</v>
      </c>
    </row>
    <row r="161" spans="1:19">
      <c r="A161" s="34">
        <f t="shared" si="20"/>
        <v>2017</v>
      </c>
      <c r="B161" s="6">
        <v>3</v>
      </c>
      <c r="C161" s="6">
        <v>12</v>
      </c>
      <c r="D161" s="487" t="str">
        <f ca="1">OFFSET('day lookup'!$A$1,WEEKDAY(E161)-1,0)</f>
        <v>SUN</v>
      </c>
      <c r="E161" s="454">
        <f t="shared" si="21"/>
        <v>42806</v>
      </c>
      <c r="F161" s="471" t="str">
        <f>IF(Computations!I355="","#N/A",Computations!I355)</f>
        <v>#N/A</v>
      </c>
      <c r="G161" s="379" t="str">
        <f>IF(Computations!H355="","#N/A",Computations!H355)</f>
        <v>#N/A</v>
      </c>
      <c r="H161" s="379">
        <f>IF(Computations!E355="","#N/A",Computations!E355)</f>
        <v>0</v>
      </c>
      <c r="I161" s="472">
        <f>IF(Computations!D355="","#N/A",Computations!D355)</f>
        <v>0</v>
      </c>
      <c r="J161" s="488" t="e">
        <f>VLOOKUP(E161,Historic!$BQ$11:$BR$375,2)</f>
        <v>#N/A</v>
      </c>
      <c r="K161" s="488">
        <v>75</v>
      </c>
      <c r="L161" s="488">
        <v>0</v>
      </c>
      <c r="M161" s="488" t="e">
        <f t="shared" si="22"/>
        <v>#N/A</v>
      </c>
      <c r="N161" s="489">
        <f t="shared" si="18"/>
        <v>0</v>
      </c>
      <c r="O161" s="488" t="e">
        <f>VLOOKUP(E161,Historic!$BQ$11:$BT$375,4)</f>
        <v>#N/A</v>
      </c>
      <c r="P161" s="488">
        <v>75</v>
      </c>
      <c r="Q161" s="488">
        <v>0</v>
      </c>
      <c r="R161" s="488" t="e">
        <f t="shared" si="19"/>
        <v>#N/A</v>
      </c>
      <c r="S161" s="489">
        <f t="shared" si="17"/>
        <v>0</v>
      </c>
    </row>
    <row r="162" spans="1:19">
      <c r="A162" s="34">
        <f t="shared" si="20"/>
        <v>2017</v>
      </c>
      <c r="B162" s="6">
        <v>3</v>
      </c>
      <c r="C162" s="6">
        <v>13</v>
      </c>
      <c r="D162" s="487" t="str">
        <f ca="1">OFFSET('day lookup'!$A$1,WEEKDAY(E162)-1,0)</f>
        <v>MON</v>
      </c>
      <c r="E162" s="454">
        <f t="shared" si="21"/>
        <v>42807</v>
      </c>
      <c r="F162" s="471" t="str">
        <f>IF(Computations!I356="","#N/A",Computations!I356)</f>
        <v>#N/A</v>
      </c>
      <c r="G162" s="379" t="str">
        <f>IF(Computations!H356="","#N/A",Computations!H356)</f>
        <v>#N/A</v>
      </c>
      <c r="H162" s="379">
        <f>IF(Computations!E356="","#N/A",Computations!E356)</f>
        <v>0</v>
      </c>
      <c r="I162" s="472">
        <f>IF(Computations!D356="","#N/A",Computations!D356)</f>
        <v>0</v>
      </c>
      <c r="J162" s="488" t="e">
        <f>VLOOKUP(E162,Historic!$BQ$11:$BR$375,2)</f>
        <v>#N/A</v>
      </c>
      <c r="K162" s="488">
        <v>75</v>
      </c>
      <c r="L162" s="488">
        <v>0</v>
      </c>
      <c r="M162" s="488" t="e">
        <f t="shared" si="22"/>
        <v>#N/A</v>
      </c>
      <c r="N162" s="489">
        <f t="shared" si="18"/>
        <v>0</v>
      </c>
      <c r="O162" s="488" t="e">
        <f>VLOOKUP(E162,Historic!$BQ$11:$BT$375,4)</f>
        <v>#N/A</v>
      </c>
      <c r="P162" s="488">
        <v>75</v>
      </c>
      <c r="Q162" s="488">
        <v>0</v>
      </c>
      <c r="R162" s="488" t="e">
        <f t="shared" si="19"/>
        <v>#N/A</v>
      </c>
      <c r="S162" s="489">
        <f t="shared" si="17"/>
        <v>0</v>
      </c>
    </row>
    <row r="163" spans="1:19">
      <c r="A163" s="34">
        <f t="shared" si="20"/>
        <v>2017</v>
      </c>
      <c r="B163" s="6">
        <v>3</v>
      </c>
      <c r="C163" s="6">
        <v>14</v>
      </c>
      <c r="D163" s="487" t="str">
        <f ca="1">OFFSET('day lookup'!$A$1,WEEKDAY(E163)-1,0)</f>
        <v>TUE</v>
      </c>
      <c r="E163" s="454">
        <f t="shared" si="21"/>
        <v>42808</v>
      </c>
      <c r="F163" s="471" t="str">
        <f>IF(Computations!I357="","#N/A",Computations!I357)</f>
        <v>#N/A</v>
      </c>
      <c r="G163" s="379" t="str">
        <f>IF(Computations!H357="","#N/A",Computations!H357)</f>
        <v>#N/A</v>
      </c>
      <c r="H163" s="379">
        <f>IF(Computations!E357="","#N/A",Computations!E357)</f>
        <v>0</v>
      </c>
      <c r="I163" s="472">
        <f>IF(Computations!D357="","#N/A",Computations!D357)</f>
        <v>0</v>
      </c>
      <c r="J163" s="488" t="e">
        <f>VLOOKUP(E163,Historic!$BQ$11:$BR$375,2)</f>
        <v>#N/A</v>
      </c>
      <c r="K163" s="488">
        <v>75</v>
      </c>
      <c r="L163" s="488">
        <v>0</v>
      </c>
      <c r="M163" s="488" t="e">
        <f t="shared" si="22"/>
        <v>#N/A</v>
      </c>
      <c r="N163" s="489">
        <f t="shared" si="18"/>
        <v>0</v>
      </c>
      <c r="O163" s="488" t="e">
        <f>VLOOKUP(E163,Historic!$BQ$11:$BT$375,4)</f>
        <v>#N/A</v>
      </c>
      <c r="P163" s="488">
        <v>75</v>
      </c>
      <c r="Q163" s="488">
        <v>0</v>
      </c>
      <c r="R163" s="488" t="e">
        <f t="shared" si="19"/>
        <v>#N/A</v>
      </c>
      <c r="S163" s="489">
        <f t="shared" si="17"/>
        <v>0</v>
      </c>
    </row>
    <row r="164" spans="1:19">
      <c r="A164" s="34">
        <f t="shared" si="20"/>
        <v>2017</v>
      </c>
      <c r="B164" s="6">
        <v>3</v>
      </c>
      <c r="C164" s="6">
        <v>15</v>
      </c>
      <c r="D164" s="487" t="str">
        <f ca="1">OFFSET('day lookup'!$A$1,WEEKDAY(E164)-1,0)</f>
        <v>WED</v>
      </c>
      <c r="E164" s="454">
        <f t="shared" si="21"/>
        <v>42809</v>
      </c>
      <c r="F164" s="471" t="str">
        <f>IF(Computations!I358="","#N/A",Computations!I358)</f>
        <v>#N/A</v>
      </c>
      <c r="G164" s="379" t="str">
        <f>IF(Computations!H358="","#N/A",Computations!H358)</f>
        <v>#N/A</v>
      </c>
      <c r="H164" s="379">
        <f>IF(Computations!E358="","#N/A",Computations!E358)</f>
        <v>0</v>
      </c>
      <c r="I164" s="472">
        <f>IF(Computations!D358="","#N/A",Computations!D358)</f>
        <v>0</v>
      </c>
      <c r="J164" s="488" t="e">
        <f>VLOOKUP(E164,Historic!$BQ$11:$BR$375,2)</f>
        <v>#N/A</v>
      </c>
      <c r="K164" s="488">
        <v>75</v>
      </c>
      <c r="L164" s="488">
        <v>0</v>
      </c>
      <c r="M164" s="488" t="e">
        <f t="shared" si="22"/>
        <v>#N/A</v>
      </c>
      <c r="N164" s="489">
        <f t="shared" si="18"/>
        <v>0</v>
      </c>
      <c r="O164" s="488" t="e">
        <f>VLOOKUP(E164,Historic!$BQ$11:$BT$375,4)</f>
        <v>#N/A</v>
      </c>
      <c r="P164" s="488">
        <v>75</v>
      </c>
      <c r="Q164" s="488">
        <v>0</v>
      </c>
      <c r="R164" s="488" t="e">
        <f t="shared" si="19"/>
        <v>#N/A</v>
      </c>
      <c r="S164" s="489">
        <f t="shared" si="17"/>
        <v>0</v>
      </c>
    </row>
    <row r="165" spans="1:19">
      <c r="A165" s="34">
        <f t="shared" si="20"/>
        <v>2017</v>
      </c>
      <c r="B165" s="6">
        <v>3</v>
      </c>
      <c r="C165" s="6">
        <v>16</v>
      </c>
      <c r="D165" s="487" t="str">
        <f ca="1">OFFSET('day lookup'!$A$1,WEEKDAY(E165)-1,0)</f>
        <v>THU</v>
      </c>
      <c r="E165" s="454">
        <f t="shared" si="21"/>
        <v>42810</v>
      </c>
      <c r="F165" s="471" t="str">
        <f>IF(Computations!I359="","#N/A",Computations!I359)</f>
        <v>#N/A</v>
      </c>
      <c r="G165" s="379" t="str">
        <f>IF(Computations!H359="","#N/A",Computations!H359)</f>
        <v>#N/A</v>
      </c>
      <c r="H165" s="379">
        <f>IF(Computations!E359="","#N/A",Computations!E359)</f>
        <v>0</v>
      </c>
      <c r="I165" s="472">
        <f>IF(Computations!D359="","#N/A",Computations!D359)</f>
        <v>0</v>
      </c>
      <c r="J165" s="488" t="e">
        <f>VLOOKUP(E165,Historic!$BQ$11:$BR$375,2)</f>
        <v>#N/A</v>
      </c>
      <c r="K165" s="488">
        <v>75</v>
      </c>
      <c r="L165" s="488">
        <v>0</v>
      </c>
      <c r="M165" s="488" t="e">
        <f t="shared" si="22"/>
        <v>#N/A</v>
      </c>
      <c r="N165" s="489">
        <f t="shared" si="18"/>
        <v>0</v>
      </c>
      <c r="O165" s="488" t="e">
        <f>VLOOKUP(E165,Historic!$BQ$11:$BT$375,4)</f>
        <v>#N/A</v>
      </c>
      <c r="P165" s="488">
        <v>75</v>
      </c>
      <c r="Q165" s="488">
        <v>0</v>
      </c>
      <c r="R165" s="488" t="e">
        <f t="shared" si="19"/>
        <v>#N/A</v>
      </c>
      <c r="S165" s="489">
        <f t="shared" si="17"/>
        <v>0</v>
      </c>
    </row>
    <row r="166" spans="1:19">
      <c r="A166" s="34">
        <f t="shared" si="20"/>
        <v>2017</v>
      </c>
      <c r="B166" s="6">
        <v>3</v>
      </c>
      <c r="C166" s="6">
        <v>17</v>
      </c>
      <c r="D166" s="487" t="str">
        <f ca="1">OFFSET('day lookup'!$A$1,WEEKDAY(E166)-1,0)</f>
        <v>FRI</v>
      </c>
      <c r="E166" s="454">
        <f t="shared" si="21"/>
        <v>42811</v>
      </c>
      <c r="F166" s="471" t="str">
        <f>IF(Computations!I360="","#N/A",Computations!I360)</f>
        <v>#N/A</v>
      </c>
      <c r="G166" s="379" t="str">
        <f>IF(Computations!H360="","#N/A",Computations!H360)</f>
        <v>#N/A</v>
      </c>
      <c r="H166" s="379">
        <f>IF(Computations!E360="","#N/A",Computations!E360)</f>
        <v>0</v>
      </c>
      <c r="I166" s="472">
        <f>IF(Computations!D360="","#N/A",Computations!D360)</f>
        <v>0</v>
      </c>
      <c r="J166" s="488" t="e">
        <f>VLOOKUP(E166,Historic!$BQ$11:$BR$375,2)</f>
        <v>#N/A</v>
      </c>
      <c r="K166" s="488">
        <v>75</v>
      </c>
      <c r="L166" s="488">
        <v>0</v>
      </c>
      <c r="M166" s="488" t="e">
        <f t="shared" si="22"/>
        <v>#N/A</v>
      </c>
      <c r="N166" s="489">
        <f t="shared" si="18"/>
        <v>0</v>
      </c>
      <c r="O166" s="488" t="e">
        <f>VLOOKUP(E166,Historic!$BQ$11:$BT$375,4)</f>
        <v>#N/A</v>
      </c>
      <c r="P166" s="488">
        <v>75</v>
      </c>
      <c r="Q166" s="488">
        <v>0</v>
      </c>
      <c r="R166" s="488" t="e">
        <f t="shared" si="19"/>
        <v>#N/A</v>
      </c>
      <c r="S166" s="489">
        <f t="shared" si="17"/>
        <v>0</v>
      </c>
    </row>
    <row r="167" spans="1:19">
      <c r="A167" s="34">
        <f t="shared" si="20"/>
        <v>2017</v>
      </c>
      <c r="B167" s="6">
        <v>3</v>
      </c>
      <c r="C167" s="6">
        <v>18</v>
      </c>
      <c r="D167" s="487" t="str">
        <f ca="1">OFFSET('day lookup'!$A$1,WEEKDAY(E167)-1,0)</f>
        <v>SAT</v>
      </c>
      <c r="E167" s="454">
        <f t="shared" si="21"/>
        <v>42812</v>
      </c>
      <c r="F167" s="471" t="str">
        <f>IF(Computations!I361="","#N/A",Computations!I361)</f>
        <v>#N/A</v>
      </c>
      <c r="G167" s="379" t="str">
        <f>IF(Computations!H361="","#N/A",Computations!H361)</f>
        <v>#N/A</v>
      </c>
      <c r="H167" s="379">
        <f>IF(Computations!E361="","#N/A",Computations!E361)</f>
        <v>0</v>
      </c>
      <c r="I167" s="472">
        <f>IF(Computations!D361="","#N/A",Computations!D361)</f>
        <v>0</v>
      </c>
      <c r="J167" s="488" t="e">
        <f>VLOOKUP(E167,Historic!$BQ$11:$BR$375,2)</f>
        <v>#N/A</v>
      </c>
      <c r="K167" s="488">
        <v>75</v>
      </c>
      <c r="L167" s="488">
        <v>0</v>
      </c>
      <c r="M167" s="488" t="e">
        <f t="shared" si="22"/>
        <v>#N/A</v>
      </c>
      <c r="N167" s="489">
        <f t="shared" si="18"/>
        <v>0</v>
      </c>
      <c r="O167" s="488" t="e">
        <f>VLOOKUP(E167,Historic!$BQ$11:$BT$375,4)</f>
        <v>#N/A</v>
      </c>
      <c r="P167" s="488">
        <v>75</v>
      </c>
      <c r="Q167" s="488">
        <v>0</v>
      </c>
      <c r="R167" s="488" t="e">
        <f t="shared" si="19"/>
        <v>#N/A</v>
      </c>
      <c r="S167" s="489">
        <f t="shared" si="17"/>
        <v>0</v>
      </c>
    </row>
    <row r="168" spans="1:19">
      <c r="A168" s="34">
        <f t="shared" si="20"/>
        <v>2017</v>
      </c>
      <c r="B168" s="6">
        <v>3</v>
      </c>
      <c r="C168" s="6">
        <v>19</v>
      </c>
      <c r="D168" s="487" t="str">
        <f ca="1">OFFSET('day lookup'!$A$1,WEEKDAY(E168)-1,0)</f>
        <v>SUN</v>
      </c>
      <c r="E168" s="454">
        <f t="shared" si="21"/>
        <v>42813</v>
      </c>
      <c r="F168" s="471" t="str">
        <f>IF(Computations!I362="","#N/A",Computations!I362)</f>
        <v>#N/A</v>
      </c>
      <c r="G168" s="379" t="str">
        <f>IF(Computations!H362="","#N/A",Computations!H362)</f>
        <v>#N/A</v>
      </c>
      <c r="H168" s="379">
        <f>IF(Computations!E362="","#N/A",Computations!E362)</f>
        <v>0</v>
      </c>
      <c r="I168" s="472">
        <f>IF(Computations!D362="","#N/A",Computations!D362)</f>
        <v>0</v>
      </c>
      <c r="J168" s="488" t="e">
        <f>VLOOKUP(E168,Historic!$BQ$11:$BR$375,2)</f>
        <v>#N/A</v>
      </c>
      <c r="K168" s="488">
        <v>75</v>
      </c>
      <c r="L168" s="488">
        <v>0</v>
      </c>
      <c r="M168" s="488" t="e">
        <f t="shared" si="22"/>
        <v>#N/A</v>
      </c>
      <c r="N168" s="489">
        <f t="shared" si="18"/>
        <v>0</v>
      </c>
      <c r="O168" s="488" t="e">
        <f>VLOOKUP(E168,Historic!$BQ$11:$BT$375,4)</f>
        <v>#N/A</v>
      </c>
      <c r="P168" s="488">
        <v>75</v>
      </c>
      <c r="Q168" s="488">
        <v>0</v>
      </c>
      <c r="R168" s="488" t="e">
        <f t="shared" si="19"/>
        <v>#N/A</v>
      </c>
      <c r="S168" s="489">
        <f t="shared" ref="S168:S179" si="23">IF(N168="#N/A",S167+(O168-P168)*1.98347-Q168,N168)</f>
        <v>0</v>
      </c>
    </row>
    <row r="169" spans="1:19">
      <c r="A169" s="34">
        <f t="shared" si="20"/>
        <v>2017</v>
      </c>
      <c r="B169" s="6">
        <v>3</v>
      </c>
      <c r="C169" s="6">
        <v>20</v>
      </c>
      <c r="D169" s="487" t="str">
        <f ca="1">OFFSET('day lookup'!$A$1,WEEKDAY(E169)-1,0)</f>
        <v>MON</v>
      </c>
      <c r="E169" s="454">
        <f t="shared" si="21"/>
        <v>42814</v>
      </c>
      <c r="F169" s="471" t="str">
        <f>IF(Computations!I363="","#N/A",Computations!I363)</f>
        <v>#N/A</v>
      </c>
      <c r="G169" s="379" t="str">
        <f>IF(Computations!H363="","#N/A",Computations!H363)</f>
        <v>#N/A</v>
      </c>
      <c r="H169" s="379">
        <f>IF(Computations!E363="","#N/A",Computations!E363)</f>
        <v>0</v>
      </c>
      <c r="I169" s="472">
        <f>IF(Computations!D363="","#N/A",Computations!D363)</f>
        <v>0</v>
      </c>
      <c r="J169" s="488" t="e">
        <f>VLOOKUP(E169,Historic!$BQ$11:$BR$375,2)</f>
        <v>#N/A</v>
      </c>
      <c r="K169" s="488">
        <v>75</v>
      </c>
      <c r="L169" s="488">
        <v>0</v>
      </c>
      <c r="M169" s="488" t="e">
        <f t="shared" si="22"/>
        <v>#N/A</v>
      </c>
      <c r="N169" s="489">
        <f t="shared" si="18"/>
        <v>0</v>
      </c>
      <c r="O169" s="488" t="e">
        <f>VLOOKUP(E169,Historic!$BQ$11:$BT$375,4)</f>
        <v>#N/A</v>
      </c>
      <c r="P169" s="488">
        <v>75</v>
      </c>
      <c r="Q169" s="488">
        <v>0</v>
      </c>
      <c r="R169" s="488" t="e">
        <f t="shared" si="19"/>
        <v>#N/A</v>
      </c>
      <c r="S169" s="489">
        <f t="shared" si="23"/>
        <v>0</v>
      </c>
    </row>
    <row r="170" spans="1:19">
      <c r="A170" s="34">
        <f t="shared" si="20"/>
        <v>2017</v>
      </c>
      <c r="B170" s="6">
        <v>3</v>
      </c>
      <c r="C170" s="6">
        <v>21</v>
      </c>
      <c r="D170" s="487" t="str">
        <f ca="1">OFFSET('day lookup'!$A$1,WEEKDAY(E170)-1,0)</f>
        <v>TUE</v>
      </c>
      <c r="E170" s="454">
        <f t="shared" si="21"/>
        <v>42815</v>
      </c>
      <c r="F170" s="471" t="str">
        <f>IF(Computations!I364="","#N/A",Computations!I364)</f>
        <v>#N/A</v>
      </c>
      <c r="G170" s="379" t="str">
        <f>IF(Computations!H364="","#N/A",Computations!H364)</f>
        <v>#N/A</v>
      </c>
      <c r="H170" s="379">
        <f>IF(Computations!E364="","#N/A",Computations!E364)</f>
        <v>0</v>
      </c>
      <c r="I170" s="472">
        <f>IF(Computations!D364="","#N/A",Computations!D364)</f>
        <v>0</v>
      </c>
      <c r="J170" s="488" t="e">
        <f>VLOOKUP(E170,Historic!$BQ$11:$BR$375,2)</f>
        <v>#N/A</v>
      </c>
      <c r="K170" s="488">
        <v>75</v>
      </c>
      <c r="L170" s="488">
        <v>0</v>
      </c>
      <c r="M170" s="488" t="e">
        <f t="shared" si="22"/>
        <v>#N/A</v>
      </c>
      <c r="N170" s="489">
        <f t="shared" si="18"/>
        <v>0</v>
      </c>
      <c r="O170" s="488" t="e">
        <f>VLOOKUP(E170,Historic!$BQ$11:$BT$375,4)</f>
        <v>#N/A</v>
      </c>
      <c r="P170" s="488">
        <v>75</v>
      </c>
      <c r="Q170" s="488">
        <v>0</v>
      </c>
      <c r="R170" s="488" t="e">
        <f t="shared" si="19"/>
        <v>#N/A</v>
      </c>
      <c r="S170" s="489">
        <f t="shared" si="23"/>
        <v>0</v>
      </c>
    </row>
    <row r="171" spans="1:19">
      <c r="A171" s="34">
        <f t="shared" si="20"/>
        <v>2017</v>
      </c>
      <c r="B171" s="6">
        <v>3</v>
      </c>
      <c r="C171" s="6">
        <v>22</v>
      </c>
      <c r="D171" s="487" t="str">
        <f ca="1">OFFSET('day lookup'!$A$1,WEEKDAY(E171)-1,0)</f>
        <v>WED</v>
      </c>
      <c r="E171" s="454">
        <f t="shared" si="21"/>
        <v>42816</v>
      </c>
      <c r="F171" s="471" t="str">
        <f>IF(Computations!I365="","#N/A",Computations!I365)</f>
        <v>#N/A</v>
      </c>
      <c r="G171" s="379" t="str">
        <f>IF(Computations!H365="","#N/A",Computations!H365)</f>
        <v>#N/A</v>
      </c>
      <c r="H171" s="379">
        <f>IF(Computations!E365="","#N/A",Computations!E365)</f>
        <v>0</v>
      </c>
      <c r="I171" s="472">
        <f>IF(Computations!D365="","#N/A",Computations!D365)</f>
        <v>0</v>
      </c>
      <c r="J171" s="488" t="e">
        <f>VLOOKUP(E171,Historic!$BQ$11:$BR$375,2)</f>
        <v>#N/A</v>
      </c>
      <c r="K171" s="488">
        <v>75</v>
      </c>
      <c r="L171" s="488">
        <v>0</v>
      </c>
      <c r="M171" s="488" t="e">
        <f t="shared" si="22"/>
        <v>#N/A</v>
      </c>
      <c r="N171" s="489">
        <f t="shared" si="18"/>
        <v>0</v>
      </c>
      <c r="O171" s="488" t="e">
        <f>VLOOKUP(E171,Historic!$BQ$11:$BT$375,4)</f>
        <v>#N/A</v>
      </c>
      <c r="P171" s="488">
        <v>75</v>
      </c>
      <c r="Q171" s="488">
        <v>0</v>
      </c>
      <c r="R171" s="488" t="e">
        <f t="shared" si="19"/>
        <v>#N/A</v>
      </c>
      <c r="S171" s="489">
        <f t="shared" si="23"/>
        <v>0</v>
      </c>
    </row>
    <row r="172" spans="1:19">
      <c r="A172" s="34">
        <f t="shared" si="20"/>
        <v>2017</v>
      </c>
      <c r="B172" s="6">
        <v>3</v>
      </c>
      <c r="C172" s="6">
        <v>23</v>
      </c>
      <c r="D172" s="487" t="str">
        <f ca="1">OFFSET('day lookup'!$A$1,WEEKDAY(E172)-1,0)</f>
        <v>THU</v>
      </c>
      <c r="E172" s="454">
        <f t="shared" si="21"/>
        <v>42817</v>
      </c>
      <c r="F172" s="471" t="str">
        <f>IF(Computations!I366="","#N/A",Computations!I366)</f>
        <v>#N/A</v>
      </c>
      <c r="G172" s="379" t="str">
        <f>IF(Computations!H366="","#N/A",Computations!H366)</f>
        <v>#N/A</v>
      </c>
      <c r="H172" s="379">
        <f>IF(Computations!E366="","#N/A",Computations!E366)</f>
        <v>0</v>
      </c>
      <c r="I172" s="472">
        <f>IF(Computations!D366="","#N/A",Computations!D366)</f>
        <v>0</v>
      </c>
      <c r="J172" s="488" t="e">
        <f>VLOOKUP(E172,Historic!$BQ$11:$BR$375,2)</f>
        <v>#N/A</v>
      </c>
      <c r="K172" s="488">
        <v>75</v>
      </c>
      <c r="L172" s="488">
        <v>0</v>
      </c>
      <c r="M172" s="488" t="e">
        <f t="shared" si="22"/>
        <v>#N/A</v>
      </c>
      <c r="N172" s="489">
        <f t="shared" si="18"/>
        <v>0</v>
      </c>
      <c r="O172" s="488" t="e">
        <f>VLOOKUP(E172,Historic!$BQ$11:$BT$375,4)</f>
        <v>#N/A</v>
      </c>
      <c r="P172" s="488">
        <v>75</v>
      </c>
      <c r="Q172" s="488">
        <v>0</v>
      </c>
      <c r="R172" s="488" t="e">
        <f t="shared" si="19"/>
        <v>#N/A</v>
      </c>
      <c r="S172" s="489">
        <f t="shared" si="23"/>
        <v>0</v>
      </c>
    </row>
    <row r="173" spans="1:19">
      <c r="A173" s="34">
        <f t="shared" si="20"/>
        <v>2017</v>
      </c>
      <c r="B173" s="6">
        <v>3</v>
      </c>
      <c r="C173" s="6">
        <v>24</v>
      </c>
      <c r="D173" s="487" t="str">
        <f ca="1">OFFSET('day lookup'!$A$1,WEEKDAY(E173)-1,0)</f>
        <v>FRI</v>
      </c>
      <c r="E173" s="454">
        <f t="shared" si="21"/>
        <v>42818</v>
      </c>
      <c r="F173" s="471" t="str">
        <f>IF(Computations!I367="","#N/A",Computations!I367)</f>
        <v>#N/A</v>
      </c>
      <c r="G173" s="379" t="str">
        <f>IF(Computations!H367="","#N/A",Computations!H367)</f>
        <v>#N/A</v>
      </c>
      <c r="H173" s="379">
        <f>IF(Computations!E367="","#N/A",Computations!E367)</f>
        <v>0</v>
      </c>
      <c r="I173" s="472">
        <f>IF(Computations!D367="","#N/A",Computations!D367)</f>
        <v>0</v>
      </c>
      <c r="J173" s="488" t="e">
        <f>VLOOKUP(E173,Historic!$BQ$11:$BR$375,2)</f>
        <v>#N/A</v>
      </c>
      <c r="K173" s="488">
        <v>75</v>
      </c>
      <c r="L173" s="488">
        <v>0</v>
      </c>
      <c r="M173" s="488" t="e">
        <f t="shared" si="22"/>
        <v>#N/A</v>
      </c>
      <c r="N173" s="489">
        <f t="shared" si="18"/>
        <v>0</v>
      </c>
      <c r="O173" s="488" t="e">
        <f>VLOOKUP(E173,Historic!$BQ$11:$BT$375,4)</f>
        <v>#N/A</v>
      </c>
      <c r="P173" s="488">
        <v>75</v>
      </c>
      <c r="Q173" s="488">
        <v>0</v>
      </c>
      <c r="R173" s="488" t="e">
        <f t="shared" si="19"/>
        <v>#N/A</v>
      </c>
      <c r="S173" s="489">
        <f t="shared" si="23"/>
        <v>0</v>
      </c>
    </row>
    <row r="174" spans="1:19">
      <c r="A174" s="34">
        <f t="shared" si="20"/>
        <v>2017</v>
      </c>
      <c r="B174" s="6">
        <v>3</v>
      </c>
      <c r="C174" s="6">
        <v>25</v>
      </c>
      <c r="D174" s="487" t="str">
        <f ca="1">OFFSET('day lookup'!$A$1,WEEKDAY(E174)-1,0)</f>
        <v>SAT</v>
      </c>
      <c r="E174" s="454">
        <f t="shared" si="21"/>
        <v>42819</v>
      </c>
      <c r="F174" s="471" t="str">
        <f>IF(Computations!I368="","#N/A",Computations!I368)</f>
        <v>#N/A</v>
      </c>
      <c r="G174" s="379" t="str">
        <f>IF(Computations!H368="","#N/A",Computations!H368)</f>
        <v>#N/A</v>
      </c>
      <c r="H174" s="379">
        <f>IF(Computations!E368="","#N/A",Computations!E368)</f>
        <v>0</v>
      </c>
      <c r="I174" s="472">
        <f>IF(Computations!D368="","#N/A",Computations!D368)</f>
        <v>0</v>
      </c>
      <c r="J174" s="488" t="e">
        <f>VLOOKUP(E174,Historic!$BQ$11:$BR$375,2)</f>
        <v>#N/A</v>
      </c>
      <c r="K174" s="488">
        <v>75</v>
      </c>
      <c r="L174" s="488">
        <v>0</v>
      </c>
      <c r="M174" s="488" t="e">
        <f t="shared" si="22"/>
        <v>#N/A</v>
      </c>
      <c r="N174" s="489">
        <f t="shared" si="18"/>
        <v>0</v>
      </c>
      <c r="O174" s="488" t="e">
        <f>VLOOKUP(E174,Historic!$BQ$11:$BT$375,4)</f>
        <v>#N/A</v>
      </c>
      <c r="P174" s="488">
        <v>75</v>
      </c>
      <c r="Q174" s="488">
        <v>0</v>
      </c>
      <c r="R174" s="488" t="e">
        <f t="shared" si="19"/>
        <v>#N/A</v>
      </c>
      <c r="S174" s="489">
        <f t="shared" si="23"/>
        <v>0</v>
      </c>
    </row>
    <row r="175" spans="1:19">
      <c r="A175" s="34">
        <f t="shared" si="20"/>
        <v>2017</v>
      </c>
      <c r="B175" s="6">
        <v>3</v>
      </c>
      <c r="C175" s="6">
        <v>26</v>
      </c>
      <c r="D175" s="487" t="str">
        <f ca="1">OFFSET('day lookup'!$A$1,WEEKDAY(E175)-1,0)</f>
        <v>SUN</v>
      </c>
      <c r="E175" s="454">
        <f t="shared" si="21"/>
        <v>42820</v>
      </c>
      <c r="F175" s="471" t="str">
        <f>IF(Computations!I369="","#N/A",Computations!I369)</f>
        <v>#N/A</v>
      </c>
      <c r="G175" s="379" t="str">
        <f>IF(Computations!H369="","#N/A",Computations!H369)</f>
        <v>#N/A</v>
      </c>
      <c r="H175" s="379">
        <f>IF(Computations!E369="","#N/A",Computations!E369)</f>
        <v>0</v>
      </c>
      <c r="I175" s="472">
        <f>IF(Computations!D369="","#N/A",Computations!D369)</f>
        <v>0</v>
      </c>
      <c r="J175" s="488" t="e">
        <f>VLOOKUP(E175,Historic!$BQ$11:$BR$375,2)</f>
        <v>#N/A</v>
      </c>
      <c r="K175" s="488">
        <v>75</v>
      </c>
      <c r="L175" s="488">
        <v>0</v>
      </c>
      <c r="M175" s="488" t="e">
        <f t="shared" si="22"/>
        <v>#N/A</v>
      </c>
      <c r="N175" s="489">
        <f t="shared" si="18"/>
        <v>0</v>
      </c>
      <c r="O175" s="488" t="e">
        <f>VLOOKUP(E175,Historic!$BQ$11:$BT$375,4)</f>
        <v>#N/A</v>
      </c>
      <c r="P175" s="488">
        <v>75</v>
      </c>
      <c r="Q175" s="488">
        <v>0</v>
      </c>
      <c r="R175" s="488" t="e">
        <f t="shared" si="19"/>
        <v>#N/A</v>
      </c>
      <c r="S175" s="489">
        <f t="shared" si="23"/>
        <v>0</v>
      </c>
    </row>
    <row r="176" spans="1:19">
      <c r="A176" s="34">
        <f t="shared" si="20"/>
        <v>2017</v>
      </c>
      <c r="B176" s="6">
        <v>3</v>
      </c>
      <c r="C176" s="6">
        <v>27</v>
      </c>
      <c r="D176" s="487" t="str">
        <f ca="1">OFFSET('day lookup'!$A$1,WEEKDAY(E176)-1,0)</f>
        <v>MON</v>
      </c>
      <c r="E176" s="454">
        <f t="shared" si="21"/>
        <v>42821</v>
      </c>
      <c r="F176" s="471" t="str">
        <f>IF(Computations!I370="","#N/A",Computations!I370)</f>
        <v>#N/A</v>
      </c>
      <c r="G176" s="379" t="str">
        <f>IF(Computations!H370="","#N/A",Computations!H370)</f>
        <v>#N/A</v>
      </c>
      <c r="H176" s="379">
        <f>IF(Computations!E370="","#N/A",Computations!E370)</f>
        <v>0</v>
      </c>
      <c r="I176" s="472">
        <f>IF(Computations!D370="","#N/A",Computations!D370)</f>
        <v>0</v>
      </c>
      <c r="J176" s="488" t="e">
        <f>VLOOKUP(E176,Historic!$BQ$11:$BR$375,2)</f>
        <v>#N/A</v>
      </c>
      <c r="K176" s="488">
        <v>75</v>
      </c>
      <c r="L176" s="488">
        <v>0</v>
      </c>
      <c r="M176" s="488" t="e">
        <f t="shared" si="22"/>
        <v>#N/A</v>
      </c>
      <c r="N176" s="489">
        <f t="shared" si="18"/>
        <v>0</v>
      </c>
      <c r="O176" s="488" t="e">
        <f>VLOOKUP(E176,Historic!$BQ$11:$BT$375,4)</f>
        <v>#N/A</v>
      </c>
      <c r="P176" s="488">
        <v>75</v>
      </c>
      <c r="Q176" s="488">
        <v>0</v>
      </c>
      <c r="R176" s="488" t="e">
        <f t="shared" si="19"/>
        <v>#N/A</v>
      </c>
      <c r="S176" s="489">
        <f t="shared" si="23"/>
        <v>0</v>
      </c>
    </row>
    <row r="177" spans="1:19">
      <c r="A177" s="34">
        <f t="shared" si="20"/>
        <v>2017</v>
      </c>
      <c r="B177" s="6">
        <v>3</v>
      </c>
      <c r="C177" s="6">
        <v>28</v>
      </c>
      <c r="D177" s="487" t="str">
        <f ca="1">OFFSET('day lookup'!$A$1,WEEKDAY(E177)-1,0)</f>
        <v>TUE</v>
      </c>
      <c r="E177" s="454">
        <f t="shared" si="21"/>
        <v>42822</v>
      </c>
      <c r="F177" s="471" t="str">
        <f>IF(Computations!I371="","#N/A",Computations!I371)</f>
        <v>#N/A</v>
      </c>
      <c r="G177" s="379" t="str">
        <f>IF(Computations!H371="","#N/A",Computations!H371)</f>
        <v>#N/A</v>
      </c>
      <c r="H177" s="379">
        <f>IF(Computations!E371="","#N/A",Computations!E371)</f>
        <v>0</v>
      </c>
      <c r="I177" s="472">
        <f>IF(Computations!D371="","#N/A",Computations!D371)</f>
        <v>0</v>
      </c>
      <c r="J177" s="488" t="e">
        <f>VLOOKUP(E177,Historic!$BQ$11:$BR$375,2)</f>
        <v>#N/A</v>
      </c>
      <c r="K177" s="488">
        <v>75</v>
      </c>
      <c r="L177" s="488">
        <v>0</v>
      </c>
      <c r="M177" s="488" t="e">
        <f t="shared" si="22"/>
        <v>#N/A</v>
      </c>
      <c r="N177" s="489">
        <f t="shared" si="18"/>
        <v>0</v>
      </c>
      <c r="O177" s="488" t="e">
        <f>VLOOKUP(E177,Historic!$BQ$11:$BT$375,4)</f>
        <v>#N/A</v>
      </c>
      <c r="P177" s="488">
        <v>75</v>
      </c>
      <c r="Q177" s="488">
        <v>0</v>
      </c>
      <c r="R177" s="488" t="e">
        <f t="shared" si="19"/>
        <v>#N/A</v>
      </c>
      <c r="S177" s="489">
        <f t="shared" si="23"/>
        <v>0</v>
      </c>
    </row>
    <row r="178" spans="1:19">
      <c r="A178" s="34">
        <f t="shared" si="20"/>
        <v>2017</v>
      </c>
      <c r="B178" s="6">
        <v>3</v>
      </c>
      <c r="C178" s="6">
        <v>29</v>
      </c>
      <c r="D178" s="487" t="str">
        <f ca="1">OFFSET('day lookup'!$A$1,WEEKDAY(E178)-1,0)</f>
        <v>WED</v>
      </c>
      <c r="E178" s="454">
        <f t="shared" si="21"/>
        <v>42823</v>
      </c>
      <c r="F178" s="471" t="str">
        <f>IF(Computations!I372="","#N/A",Computations!I372)</f>
        <v>#N/A</v>
      </c>
      <c r="G178" s="379" t="str">
        <f>IF(Computations!H372="","#N/A",Computations!H372)</f>
        <v>#N/A</v>
      </c>
      <c r="H178" s="379">
        <f>IF(Computations!E372="","#N/A",Computations!E372)</f>
        <v>0</v>
      </c>
      <c r="I178" s="472">
        <f>IF(Computations!D372="","#N/A",Computations!D372)</f>
        <v>0</v>
      </c>
      <c r="J178" s="488" t="e">
        <f>VLOOKUP(E178,Historic!$BQ$11:$BR$375,2)</f>
        <v>#N/A</v>
      </c>
      <c r="K178" s="488">
        <v>75</v>
      </c>
      <c r="L178" s="488">
        <v>0</v>
      </c>
      <c r="M178" s="488" t="e">
        <f t="shared" si="22"/>
        <v>#N/A</v>
      </c>
      <c r="N178" s="489">
        <f t="shared" si="18"/>
        <v>0</v>
      </c>
      <c r="O178" s="488" t="e">
        <f>VLOOKUP(E178,Historic!$BQ$11:$BT$375,4)</f>
        <v>#N/A</v>
      </c>
      <c r="P178" s="488">
        <v>75</v>
      </c>
      <c r="Q178" s="488">
        <v>0</v>
      </c>
      <c r="R178" s="488" t="e">
        <f t="shared" si="19"/>
        <v>#N/A</v>
      </c>
      <c r="S178" s="489">
        <f t="shared" si="23"/>
        <v>0</v>
      </c>
    </row>
    <row r="179" spans="1:19">
      <c r="A179" s="34">
        <f t="shared" si="20"/>
        <v>2017</v>
      </c>
      <c r="B179" s="6">
        <v>3</v>
      </c>
      <c r="C179" s="6">
        <v>30</v>
      </c>
      <c r="D179" s="487" t="str">
        <f ca="1">OFFSET('day lookup'!$A$1,WEEKDAY(E179)-1,0)</f>
        <v>THU</v>
      </c>
      <c r="E179" s="454">
        <f t="shared" si="21"/>
        <v>42824</v>
      </c>
      <c r="F179" s="471" t="str">
        <f>IF(Computations!I373="","#N/A",Computations!I373)</f>
        <v>#N/A</v>
      </c>
      <c r="G179" s="379" t="str">
        <f>IF(Computations!H373="","#N/A",Computations!H373)</f>
        <v>#N/A</v>
      </c>
      <c r="H179" s="379">
        <f>IF(Computations!E373="","#N/A",Computations!E373)</f>
        <v>0</v>
      </c>
      <c r="I179" s="472">
        <f>IF(Computations!D373="","#N/A",Computations!D373)</f>
        <v>0</v>
      </c>
      <c r="J179" s="488" t="e">
        <f>VLOOKUP(E179,Historic!$BQ$11:$BR$375,2)</f>
        <v>#N/A</v>
      </c>
      <c r="K179" s="488">
        <v>75</v>
      </c>
      <c r="L179" s="488">
        <v>0</v>
      </c>
      <c r="M179" s="488" t="e">
        <f t="shared" si="22"/>
        <v>#N/A</v>
      </c>
      <c r="N179" s="489">
        <f t="shared" si="18"/>
        <v>0</v>
      </c>
      <c r="O179" s="488" t="e">
        <f>VLOOKUP(E179,Historic!$BQ$11:$BT$375,4)</f>
        <v>#N/A</v>
      </c>
      <c r="P179" s="488">
        <v>75</v>
      </c>
      <c r="Q179" s="488">
        <v>0</v>
      </c>
      <c r="R179" s="488" t="e">
        <f t="shared" si="19"/>
        <v>#N/A</v>
      </c>
      <c r="S179" s="489">
        <f t="shared" si="23"/>
        <v>0</v>
      </c>
    </row>
    <row r="180" spans="1:19">
      <c r="A180" s="34">
        <f t="shared" si="20"/>
        <v>2017</v>
      </c>
      <c r="B180" s="6">
        <v>3</v>
      </c>
      <c r="C180" s="6">
        <v>31</v>
      </c>
      <c r="D180" s="487" t="str">
        <f ca="1">OFFSET('day lookup'!$A$1,WEEKDAY(E180)-1,0)</f>
        <v>FRI</v>
      </c>
      <c r="E180" s="454">
        <f t="shared" si="21"/>
        <v>42825</v>
      </c>
      <c r="F180" s="471" t="str">
        <f>IF(Computations!I374="","#N/A",Computations!I374)</f>
        <v>#N/A</v>
      </c>
      <c r="G180" s="379" t="str">
        <f>IF(Computations!H374="","#N/A",Computations!H374)</f>
        <v>#N/A</v>
      </c>
      <c r="H180" s="379">
        <f>IF(Computations!E374="","#N/A",Computations!E374)</f>
        <v>0</v>
      </c>
      <c r="I180" s="472">
        <f>IF(Computations!D374="","#N/A",Computations!D374)</f>
        <v>0</v>
      </c>
      <c r="J180" s="488" t="e">
        <f>VLOOKUP(E180,Historic!$BQ$11:$BR$375,2)</f>
        <v>#N/A</v>
      </c>
      <c r="K180" s="488">
        <v>75</v>
      </c>
      <c r="L180" s="488">
        <v>0</v>
      </c>
      <c r="M180" s="488" t="e">
        <f t="shared" si="22"/>
        <v>#N/A</v>
      </c>
      <c r="N180" s="489">
        <f>IF(I180="#N/A",N179+(J180-K180)*1.98347-L180,I180)</f>
        <v>0</v>
      </c>
      <c r="O180" s="488" t="e">
        <f>VLOOKUP(E180,Historic!$BQ$11:$BT$375,4)</f>
        <v>#N/A</v>
      </c>
      <c r="P180" s="488">
        <v>75</v>
      </c>
      <c r="Q180" s="488">
        <v>0</v>
      </c>
      <c r="R180" s="488" t="e">
        <f t="shared" si="19"/>
        <v>#N/A</v>
      </c>
      <c r="S180" s="489">
        <f>IF(N180="#N/A",S179+(O180-P180)*1.98347-Q180,N180)</f>
        <v>0</v>
      </c>
    </row>
    <row r="181" spans="1:19">
      <c r="A181" s="34"/>
      <c r="D181" s="487"/>
      <c r="F181" s="490"/>
      <c r="J181" s="491"/>
      <c r="K181" s="491"/>
      <c r="L181" s="491"/>
      <c r="M181" s="491"/>
      <c r="O181" s="491"/>
      <c r="P181" s="491"/>
      <c r="Q181" s="491"/>
      <c r="R181" s="491"/>
    </row>
    <row r="182" spans="1:19">
      <c r="A182" s="34"/>
      <c r="D182" s="487"/>
      <c r="F182" s="490"/>
      <c r="J182" s="491"/>
      <c r="K182" s="491"/>
      <c r="L182" s="491"/>
      <c r="M182" s="491"/>
      <c r="O182" s="491"/>
      <c r="P182" s="491"/>
      <c r="Q182" s="491"/>
      <c r="R182" s="491"/>
    </row>
    <row r="183" spans="1:19">
      <c r="A183" s="34"/>
      <c r="D183" s="487"/>
      <c r="F183" s="490"/>
      <c r="J183" s="491"/>
      <c r="K183" s="491"/>
      <c r="L183" s="491"/>
      <c r="M183" s="491"/>
      <c r="O183" s="491"/>
      <c r="P183" s="491"/>
      <c r="Q183" s="491"/>
      <c r="R183" s="491"/>
    </row>
    <row r="184" spans="1:19">
      <c r="A184" s="34"/>
      <c r="D184" s="487"/>
      <c r="F184" s="490"/>
      <c r="J184" s="491"/>
      <c r="K184" s="491"/>
      <c r="L184" s="491"/>
      <c r="M184" s="491"/>
      <c r="O184" s="491"/>
      <c r="P184" s="491"/>
      <c r="Q184" s="491"/>
      <c r="R184" s="491"/>
    </row>
    <row r="185" spans="1:19">
      <c r="A185" s="34"/>
      <c r="D185" s="487"/>
      <c r="F185" s="490"/>
      <c r="J185" s="491"/>
      <c r="K185" s="491"/>
      <c r="L185" s="491"/>
      <c r="M185" s="491"/>
      <c r="O185" s="491"/>
      <c r="P185" s="491"/>
      <c r="Q185" s="491"/>
      <c r="R185" s="491"/>
    </row>
    <row r="186" spans="1:19">
      <c r="A186" s="34"/>
      <c r="D186" s="487"/>
      <c r="F186" s="490"/>
      <c r="J186" s="491"/>
      <c r="K186" s="491"/>
      <c r="L186" s="491"/>
      <c r="M186" s="491"/>
      <c r="O186" s="491"/>
      <c r="P186" s="491"/>
      <c r="Q186" s="491"/>
      <c r="R186" s="491"/>
    </row>
    <row r="187" spans="1:19">
      <c r="A187" s="34"/>
      <c r="D187" s="487"/>
      <c r="F187" s="492"/>
      <c r="J187" s="491"/>
      <c r="K187" s="491"/>
      <c r="L187" s="491"/>
      <c r="M187" s="491"/>
      <c r="O187" s="491"/>
      <c r="P187" s="491"/>
      <c r="Q187" s="491"/>
      <c r="R187" s="491"/>
    </row>
    <row r="188" spans="1:19">
      <c r="A188" s="34"/>
      <c r="D188" s="487"/>
      <c r="F188" s="492"/>
      <c r="J188" s="491"/>
      <c r="K188" s="491"/>
      <c r="L188" s="491"/>
      <c r="M188" s="491"/>
      <c r="O188" s="491"/>
      <c r="P188" s="491"/>
      <c r="Q188" s="491"/>
      <c r="R188" s="491"/>
    </row>
    <row r="189" spans="1:19">
      <c r="A189" s="34"/>
      <c r="D189" s="487"/>
      <c r="F189" s="492"/>
      <c r="J189" s="491"/>
      <c r="K189" s="491"/>
      <c r="L189" s="491"/>
      <c r="M189" s="491"/>
      <c r="O189" s="491"/>
      <c r="P189" s="491"/>
      <c r="Q189" s="491"/>
      <c r="R189" s="491"/>
    </row>
    <row r="190" spans="1:19">
      <c r="A190" s="34"/>
      <c r="D190" s="487"/>
      <c r="F190" s="492"/>
      <c r="J190" s="491"/>
      <c r="K190" s="491"/>
      <c r="L190" s="491"/>
      <c r="M190" s="491"/>
      <c r="O190" s="491"/>
      <c r="P190" s="491"/>
      <c r="Q190" s="491"/>
      <c r="R190" s="491"/>
    </row>
    <row r="191" spans="1:19">
      <c r="A191" s="34"/>
      <c r="D191" s="487"/>
      <c r="F191" s="492"/>
      <c r="J191" s="491"/>
      <c r="K191" s="491"/>
      <c r="L191" s="491"/>
      <c r="M191" s="491"/>
      <c r="O191" s="491"/>
      <c r="P191" s="491"/>
      <c r="Q191" s="491"/>
      <c r="R191" s="491"/>
    </row>
    <row r="192" spans="1:19">
      <c r="A192" s="34"/>
      <c r="D192" s="487"/>
      <c r="F192" s="492"/>
      <c r="J192" s="491"/>
      <c r="K192" s="491"/>
      <c r="L192" s="491"/>
      <c r="M192" s="491"/>
      <c r="O192" s="491"/>
      <c r="P192" s="491"/>
      <c r="Q192" s="491"/>
      <c r="R192" s="491"/>
    </row>
    <row r="193" spans="1:18">
      <c r="A193" s="34"/>
      <c r="D193" s="487"/>
      <c r="F193" s="492"/>
      <c r="J193" s="491"/>
      <c r="K193" s="491"/>
      <c r="L193" s="491"/>
      <c r="M193" s="491"/>
      <c r="O193" s="491"/>
      <c r="P193" s="491"/>
      <c r="Q193" s="491"/>
      <c r="R193" s="491"/>
    </row>
    <row r="194" spans="1:18">
      <c r="A194" s="34"/>
      <c r="D194" s="487"/>
      <c r="F194" s="492"/>
      <c r="J194" s="491"/>
      <c r="K194" s="491"/>
      <c r="L194" s="491"/>
      <c r="M194" s="491"/>
      <c r="O194" s="491"/>
      <c r="P194" s="491"/>
      <c r="Q194" s="491"/>
      <c r="R194" s="491"/>
    </row>
    <row r="195" spans="1:18">
      <c r="A195" s="34"/>
      <c r="D195" s="487"/>
      <c r="F195" s="492"/>
      <c r="J195" s="491"/>
      <c r="K195" s="491"/>
      <c r="L195" s="491"/>
      <c r="M195" s="491"/>
      <c r="O195" s="491"/>
      <c r="P195" s="491"/>
      <c r="Q195" s="491"/>
      <c r="R195" s="491"/>
    </row>
    <row r="196" spans="1:18">
      <c r="A196" s="34"/>
      <c r="D196" s="487"/>
      <c r="F196" s="492"/>
      <c r="J196" s="491"/>
      <c r="K196" s="491"/>
      <c r="L196" s="491"/>
      <c r="M196" s="491"/>
      <c r="O196" s="491"/>
      <c r="P196" s="491"/>
      <c r="Q196" s="491"/>
      <c r="R196" s="491"/>
    </row>
    <row r="197" spans="1:18">
      <c r="A197" s="34"/>
      <c r="D197" s="487"/>
      <c r="F197" s="492"/>
      <c r="J197" s="491"/>
      <c r="K197" s="491"/>
      <c r="L197" s="491"/>
      <c r="M197" s="491"/>
      <c r="O197" s="491"/>
      <c r="P197" s="491"/>
      <c r="Q197" s="491"/>
      <c r="R197" s="491"/>
    </row>
    <row r="198" spans="1:18">
      <c r="A198" s="34"/>
      <c r="D198" s="487"/>
      <c r="F198" s="492"/>
      <c r="J198" s="491"/>
      <c r="K198" s="491"/>
      <c r="L198" s="491"/>
      <c r="M198" s="491"/>
      <c r="O198" s="491"/>
      <c r="P198" s="491"/>
      <c r="Q198" s="491"/>
      <c r="R198" s="491"/>
    </row>
    <row r="199" spans="1:18">
      <c r="A199" s="34"/>
      <c r="D199" s="487"/>
      <c r="F199" s="492"/>
      <c r="J199" s="491"/>
      <c r="K199" s="491"/>
      <c r="L199" s="491"/>
      <c r="M199" s="491"/>
      <c r="O199" s="491"/>
      <c r="P199" s="491"/>
      <c r="Q199" s="491"/>
      <c r="R199" s="491"/>
    </row>
    <row r="200" spans="1:18">
      <c r="A200" s="34"/>
      <c r="D200" s="487"/>
      <c r="F200" s="492"/>
      <c r="J200" s="491"/>
      <c r="K200" s="491"/>
      <c r="L200" s="491"/>
      <c r="M200" s="491"/>
      <c r="O200" s="491"/>
      <c r="P200" s="491"/>
      <c r="Q200" s="491"/>
      <c r="R200" s="491"/>
    </row>
    <row r="201" spans="1:18">
      <c r="A201" s="34"/>
      <c r="D201" s="487"/>
      <c r="F201" s="492"/>
      <c r="J201" s="491"/>
      <c r="K201" s="491"/>
      <c r="L201" s="491"/>
      <c r="M201" s="491"/>
      <c r="O201" s="491"/>
      <c r="P201" s="491"/>
      <c r="Q201" s="491"/>
      <c r="R201" s="491"/>
    </row>
    <row r="202" spans="1:18">
      <c r="A202" s="34"/>
      <c r="D202" s="487"/>
      <c r="F202" s="492"/>
      <c r="J202" s="491"/>
      <c r="K202" s="491"/>
      <c r="L202" s="491"/>
      <c r="M202" s="491"/>
      <c r="O202" s="491"/>
      <c r="P202" s="491"/>
      <c r="Q202" s="491"/>
      <c r="R202" s="491"/>
    </row>
    <row r="203" spans="1:18">
      <c r="A203" s="34"/>
      <c r="D203" s="487"/>
      <c r="F203" s="492"/>
      <c r="J203" s="491"/>
      <c r="K203" s="491"/>
      <c r="L203" s="491"/>
      <c r="M203" s="491"/>
      <c r="O203" s="491"/>
      <c r="P203" s="491"/>
      <c r="Q203" s="491"/>
      <c r="R203" s="491"/>
    </row>
    <row r="204" spans="1:18">
      <c r="A204" s="34"/>
      <c r="D204" s="487"/>
      <c r="F204" s="492"/>
      <c r="J204" s="491"/>
      <c r="K204" s="491"/>
      <c r="L204" s="491"/>
      <c r="M204" s="491"/>
      <c r="O204" s="491"/>
      <c r="P204" s="491"/>
      <c r="Q204" s="491"/>
      <c r="R204" s="491"/>
    </row>
    <row r="205" spans="1:18">
      <c r="A205" s="34"/>
      <c r="D205" s="487"/>
      <c r="F205" s="492"/>
      <c r="J205" s="491"/>
      <c r="K205" s="491"/>
      <c r="L205" s="491"/>
      <c r="M205" s="491"/>
      <c r="O205" s="491"/>
      <c r="P205" s="491"/>
      <c r="Q205" s="491"/>
      <c r="R205" s="491"/>
    </row>
    <row r="206" spans="1:18">
      <c r="A206" s="34"/>
      <c r="D206" s="487"/>
      <c r="F206" s="492"/>
      <c r="J206" s="491"/>
      <c r="K206" s="491"/>
      <c r="L206" s="491"/>
      <c r="M206" s="491"/>
      <c r="O206" s="491"/>
      <c r="P206" s="491"/>
      <c r="Q206" s="491"/>
      <c r="R206" s="491"/>
    </row>
    <row r="207" spans="1:18">
      <c r="A207" s="34"/>
      <c r="D207" s="487"/>
      <c r="F207" s="492"/>
      <c r="J207" s="491"/>
      <c r="K207" s="491"/>
      <c r="L207" s="491"/>
      <c r="M207" s="491"/>
      <c r="O207" s="491"/>
      <c r="P207" s="491"/>
      <c r="Q207" s="491"/>
      <c r="R207" s="491"/>
    </row>
    <row r="208" spans="1:18">
      <c r="A208" s="34"/>
      <c r="D208" s="487"/>
      <c r="F208" s="492"/>
      <c r="J208" s="491"/>
      <c r="K208" s="491"/>
      <c r="L208" s="491"/>
      <c r="M208" s="491"/>
      <c r="O208" s="491"/>
      <c r="P208" s="491"/>
      <c r="Q208" s="491"/>
      <c r="R208" s="491"/>
    </row>
    <row r="209" spans="1:18">
      <c r="A209" s="34"/>
      <c r="D209" s="487"/>
      <c r="F209" s="492"/>
      <c r="J209" s="491"/>
      <c r="K209" s="491"/>
      <c r="L209" s="491"/>
      <c r="M209" s="491"/>
      <c r="O209" s="491"/>
      <c r="P209" s="491"/>
      <c r="Q209" s="491"/>
      <c r="R209" s="491"/>
    </row>
    <row r="210" spans="1:18">
      <c r="A210" s="34"/>
      <c r="D210" s="487"/>
      <c r="F210" s="492"/>
      <c r="J210" s="491"/>
      <c r="K210" s="491"/>
      <c r="L210" s="491"/>
      <c r="M210" s="491"/>
      <c r="O210" s="491"/>
      <c r="P210" s="491"/>
      <c r="Q210" s="491"/>
      <c r="R210" s="491"/>
    </row>
    <row r="211" spans="1:18">
      <c r="A211" s="34"/>
      <c r="D211" s="487"/>
      <c r="F211" s="492"/>
      <c r="J211" s="491"/>
      <c r="K211" s="491"/>
      <c r="L211" s="491"/>
      <c r="M211" s="491"/>
      <c r="O211" s="491"/>
      <c r="P211" s="491"/>
      <c r="Q211" s="491"/>
      <c r="R211" s="491"/>
    </row>
    <row r="212" spans="1:18">
      <c r="A212" s="34"/>
      <c r="D212" s="487"/>
      <c r="F212" s="492"/>
      <c r="J212" s="491"/>
      <c r="K212" s="491"/>
      <c r="L212" s="491"/>
      <c r="M212" s="491"/>
      <c r="O212" s="491"/>
      <c r="P212" s="491"/>
      <c r="Q212" s="491"/>
      <c r="R212" s="491"/>
    </row>
    <row r="213" spans="1:18">
      <c r="A213" s="34"/>
      <c r="D213" s="487"/>
      <c r="F213" s="492"/>
      <c r="J213" s="491"/>
      <c r="K213" s="491"/>
      <c r="L213" s="491"/>
      <c r="M213" s="491"/>
      <c r="O213" s="491"/>
      <c r="P213" s="491"/>
      <c r="Q213" s="491"/>
      <c r="R213" s="491"/>
    </row>
    <row r="214" spans="1:18">
      <c r="A214" s="34"/>
      <c r="D214" s="487"/>
      <c r="F214" s="492"/>
      <c r="J214" s="491"/>
      <c r="K214" s="491"/>
      <c r="L214" s="491"/>
      <c r="M214" s="491"/>
      <c r="O214" s="491"/>
      <c r="P214" s="491"/>
      <c r="Q214" s="491"/>
      <c r="R214" s="491"/>
    </row>
    <row r="215" spans="1:18">
      <c r="A215" s="34"/>
      <c r="D215" s="487"/>
      <c r="F215" s="492"/>
      <c r="J215" s="491"/>
      <c r="K215" s="491"/>
      <c r="L215" s="491"/>
      <c r="M215" s="491"/>
      <c r="O215" s="491"/>
      <c r="P215" s="491"/>
      <c r="Q215" s="491"/>
      <c r="R215" s="491"/>
    </row>
    <row r="216" spans="1:18">
      <c r="A216" s="34"/>
      <c r="D216" s="487"/>
      <c r="F216" s="492"/>
      <c r="J216" s="491"/>
      <c r="K216" s="491"/>
      <c r="L216" s="491"/>
      <c r="M216" s="491"/>
      <c r="O216" s="491"/>
      <c r="P216" s="491"/>
      <c r="Q216" s="491"/>
      <c r="R216" s="491"/>
    </row>
    <row r="217" spans="1:18">
      <c r="A217" s="34"/>
      <c r="D217" s="487"/>
      <c r="F217" s="492"/>
      <c r="J217" s="491"/>
      <c r="K217" s="491"/>
      <c r="L217" s="491"/>
      <c r="M217" s="491"/>
      <c r="O217" s="491"/>
      <c r="P217" s="491"/>
      <c r="Q217" s="491"/>
      <c r="R217" s="491"/>
    </row>
    <row r="218" spans="1:18">
      <c r="A218" s="34"/>
      <c r="D218" s="487"/>
      <c r="F218" s="492"/>
      <c r="J218" s="491"/>
      <c r="K218" s="491"/>
      <c r="L218" s="491"/>
      <c r="M218" s="491"/>
      <c r="O218" s="491"/>
      <c r="P218" s="491"/>
      <c r="Q218" s="491"/>
      <c r="R218" s="491"/>
    </row>
    <row r="219" spans="1:18">
      <c r="A219" s="34"/>
      <c r="D219" s="487"/>
      <c r="F219" s="493"/>
      <c r="J219" s="491"/>
      <c r="K219" s="491"/>
      <c r="L219" s="491"/>
      <c r="M219" s="491"/>
      <c r="O219" s="491"/>
      <c r="P219" s="491"/>
      <c r="Q219" s="491"/>
      <c r="R219" s="491"/>
    </row>
    <row r="220" spans="1:18">
      <c r="A220" s="34"/>
      <c r="D220" s="487"/>
      <c r="F220" s="493"/>
      <c r="J220" s="491"/>
      <c r="K220" s="491"/>
      <c r="L220" s="491"/>
      <c r="M220" s="491"/>
      <c r="O220" s="491"/>
      <c r="P220" s="491"/>
      <c r="Q220" s="491"/>
      <c r="R220" s="491"/>
    </row>
    <row r="221" spans="1:18">
      <c r="A221" s="34"/>
      <c r="D221" s="487"/>
      <c r="F221" s="493"/>
      <c r="J221" s="491"/>
      <c r="K221" s="491"/>
      <c r="L221" s="491"/>
      <c r="M221" s="491"/>
      <c r="O221" s="491"/>
      <c r="P221" s="491"/>
      <c r="Q221" s="491"/>
      <c r="R221" s="491"/>
    </row>
    <row r="222" spans="1:18">
      <c r="A222" s="34"/>
      <c r="D222" s="487"/>
      <c r="F222" s="493"/>
      <c r="J222" s="491"/>
      <c r="K222" s="491"/>
      <c r="L222" s="491"/>
      <c r="M222" s="491"/>
      <c r="O222" s="491"/>
      <c r="P222" s="491"/>
      <c r="Q222" s="491"/>
      <c r="R222" s="491"/>
    </row>
    <row r="223" spans="1:18">
      <c r="A223" s="34"/>
      <c r="D223" s="487"/>
      <c r="F223" s="493"/>
      <c r="J223" s="491"/>
      <c r="K223" s="491"/>
      <c r="L223" s="491"/>
      <c r="M223" s="491"/>
      <c r="O223" s="491"/>
      <c r="P223" s="491"/>
      <c r="Q223" s="491"/>
      <c r="R223" s="491"/>
    </row>
    <row r="224" spans="1:18">
      <c r="A224" s="34"/>
      <c r="D224" s="487"/>
      <c r="F224" s="493"/>
      <c r="J224" s="491"/>
      <c r="K224" s="491"/>
      <c r="L224" s="491"/>
      <c r="M224" s="491"/>
      <c r="O224" s="491"/>
      <c r="P224" s="491"/>
      <c r="Q224" s="491"/>
      <c r="R224" s="491"/>
    </row>
    <row r="225" spans="1:18">
      <c r="A225" s="34"/>
      <c r="D225" s="487"/>
      <c r="F225" s="493"/>
      <c r="J225" s="491"/>
      <c r="K225" s="491"/>
      <c r="L225" s="491"/>
      <c r="M225" s="491"/>
      <c r="O225" s="491"/>
      <c r="P225" s="491"/>
      <c r="Q225" s="491"/>
      <c r="R225" s="491"/>
    </row>
    <row r="226" spans="1:18">
      <c r="A226" s="34"/>
      <c r="D226" s="487"/>
      <c r="F226" s="493"/>
      <c r="J226" s="491"/>
      <c r="K226" s="491"/>
      <c r="L226" s="491"/>
      <c r="M226" s="491"/>
      <c r="O226" s="491"/>
      <c r="P226" s="491"/>
      <c r="Q226" s="491"/>
      <c r="R226" s="491"/>
    </row>
    <row r="227" spans="1:18">
      <c r="A227" s="34"/>
      <c r="D227" s="487"/>
      <c r="F227" s="493"/>
      <c r="J227" s="491"/>
      <c r="K227" s="491"/>
      <c r="L227" s="491"/>
      <c r="M227" s="491"/>
      <c r="O227" s="491"/>
      <c r="P227" s="491"/>
      <c r="Q227" s="491"/>
      <c r="R227" s="491"/>
    </row>
    <row r="228" spans="1:18">
      <c r="A228" s="34"/>
      <c r="D228" s="487"/>
      <c r="F228" s="494"/>
      <c r="J228" s="491"/>
      <c r="K228" s="491"/>
      <c r="L228" s="491"/>
      <c r="M228" s="491"/>
      <c r="O228" s="491"/>
      <c r="P228" s="491"/>
      <c r="Q228" s="491"/>
      <c r="R228" s="491"/>
    </row>
    <row r="229" spans="1:18">
      <c r="A229" s="34"/>
      <c r="D229" s="487"/>
      <c r="F229" s="494"/>
      <c r="J229" s="491"/>
      <c r="K229" s="491"/>
      <c r="L229" s="491"/>
      <c r="M229" s="491"/>
      <c r="O229" s="491"/>
      <c r="P229" s="491"/>
      <c r="Q229" s="491"/>
      <c r="R229" s="491"/>
    </row>
    <row r="230" spans="1:18">
      <c r="A230" s="34"/>
      <c r="D230" s="487"/>
      <c r="F230" s="494"/>
      <c r="J230" s="491"/>
      <c r="K230" s="491"/>
      <c r="L230" s="491"/>
      <c r="M230" s="491"/>
      <c r="O230" s="491"/>
      <c r="P230" s="491"/>
      <c r="Q230" s="491"/>
      <c r="R230" s="491"/>
    </row>
    <row r="231" spans="1:18">
      <c r="A231" s="34"/>
      <c r="D231" s="487"/>
      <c r="F231" s="494"/>
      <c r="J231" s="491"/>
      <c r="K231" s="491"/>
      <c r="L231" s="491"/>
      <c r="M231" s="491"/>
      <c r="O231" s="491"/>
      <c r="P231" s="491"/>
      <c r="Q231" s="491"/>
      <c r="R231" s="491"/>
    </row>
    <row r="232" spans="1:18">
      <c r="A232" s="34"/>
      <c r="D232" s="487"/>
      <c r="F232" s="494"/>
      <c r="J232" s="491"/>
      <c r="K232" s="491"/>
      <c r="L232" s="491"/>
      <c r="M232" s="491"/>
      <c r="O232" s="491"/>
      <c r="P232" s="491"/>
      <c r="Q232" s="491"/>
      <c r="R232" s="491"/>
    </row>
    <row r="233" spans="1:18">
      <c r="A233" s="34"/>
      <c r="D233" s="487"/>
      <c r="F233" s="494"/>
      <c r="J233" s="491"/>
      <c r="K233" s="491"/>
      <c r="L233" s="491"/>
      <c r="M233" s="491"/>
      <c r="O233" s="491"/>
      <c r="P233" s="491"/>
      <c r="Q233" s="491"/>
      <c r="R233" s="491"/>
    </row>
    <row r="234" spans="1:18">
      <c r="A234" s="34"/>
      <c r="D234" s="487"/>
      <c r="F234" s="494"/>
      <c r="J234" s="491"/>
      <c r="K234" s="491"/>
      <c r="L234" s="491"/>
      <c r="M234" s="491"/>
      <c r="O234" s="491"/>
      <c r="P234" s="491"/>
      <c r="Q234" s="491"/>
      <c r="R234" s="491"/>
    </row>
    <row r="235" spans="1:18">
      <c r="A235" s="34"/>
      <c r="D235" s="487"/>
      <c r="F235" s="494"/>
      <c r="J235" s="491"/>
      <c r="K235" s="491"/>
      <c r="L235" s="491"/>
      <c r="M235" s="491"/>
      <c r="O235" s="491"/>
      <c r="P235" s="491"/>
      <c r="Q235" s="491"/>
      <c r="R235" s="491"/>
    </row>
    <row r="236" spans="1:18">
      <c r="A236" s="34"/>
      <c r="D236" s="487"/>
      <c r="F236" s="494"/>
      <c r="J236" s="491"/>
      <c r="K236" s="491"/>
      <c r="L236" s="491"/>
      <c r="M236" s="491"/>
      <c r="O236" s="491"/>
      <c r="P236" s="491"/>
      <c r="Q236" s="491"/>
      <c r="R236" s="491"/>
    </row>
    <row r="237" spans="1:18">
      <c r="A237" s="34"/>
      <c r="D237" s="487"/>
      <c r="F237" s="494"/>
      <c r="J237" s="491"/>
      <c r="K237" s="491"/>
      <c r="L237" s="491"/>
      <c r="M237" s="491"/>
      <c r="O237" s="491"/>
      <c r="P237" s="491"/>
      <c r="Q237" s="491"/>
      <c r="R237" s="491"/>
    </row>
    <row r="238" spans="1:18">
      <c r="A238" s="34"/>
      <c r="D238" s="487"/>
      <c r="F238" s="494"/>
      <c r="J238" s="491"/>
      <c r="K238" s="491"/>
      <c r="L238" s="491"/>
      <c r="M238" s="491"/>
      <c r="O238" s="491"/>
      <c r="P238" s="491"/>
      <c r="Q238" s="491"/>
      <c r="R238" s="491"/>
    </row>
    <row r="239" spans="1:18">
      <c r="A239" s="34"/>
      <c r="D239" s="487"/>
      <c r="F239" s="493"/>
      <c r="J239" s="491"/>
      <c r="K239" s="491"/>
      <c r="L239" s="491"/>
      <c r="M239" s="491"/>
      <c r="O239" s="491"/>
      <c r="P239" s="491"/>
      <c r="Q239" s="491"/>
      <c r="R239" s="491"/>
    </row>
    <row r="240" spans="1:18">
      <c r="A240" s="34"/>
      <c r="D240" s="487"/>
      <c r="F240" s="493"/>
      <c r="J240" s="491"/>
      <c r="K240" s="491"/>
      <c r="L240" s="491"/>
      <c r="M240" s="491"/>
      <c r="O240" s="491"/>
      <c r="P240" s="491"/>
      <c r="Q240" s="491"/>
      <c r="R240" s="491"/>
    </row>
    <row r="241" spans="1:18">
      <c r="A241" s="34"/>
      <c r="D241" s="487"/>
      <c r="F241" s="493"/>
      <c r="J241" s="491"/>
      <c r="K241" s="491"/>
      <c r="L241" s="491"/>
      <c r="M241" s="491"/>
      <c r="O241" s="491"/>
      <c r="P241" s="491"/>
      <c r="Q241" s="491"/>
      <c r="R241" s="491"/>
    </row>
    <row r="242" spans="1:18">
      <c r="A242" s="34"/>
      <c r="D242" s="487"/>
      <c r="F242" s="493"/>
      <c r="J242" s="491"/>
      <c r="K242" s="491"/>
      <c r="L242" s="491"/>
      <c r="M242" s="491"/>
      <c r="O242" s="491"/>
      <c r="P242" s="491"/>
      <c r="Q242" s="491"/>
      <c r="R242" s="491"/>
    </row>
    <row r="243" spans="1:18">
      <c r="A243" s="34"/>
      <c r="D243" s="487"/>
      <c r="F243" s="493"/>
      <c r="J243" s="491"/>
      <c r="K243" s="491"/>
      <c r="L243" s="491"/>
      <c r="M243" s="491"/>
      <c r="O243" s="491"/>
      <c r="P243" s="491"/>
      <c r="Q243" s="491"/>
      <c r="R243" s="491"/>
    </row>
    <row r="244" spans="1:18">
      <c r="A244" s="34"/>
      <c r="D244" s="487"/>
      <c r="F244" s="493"/>
      <c r="J244" s="491"/>
      <c r="K244" s="491"/>
      <c r="L244" s="491"/>
      <c r="M244" s="491"/>
      <c r="O244" s="491"/>
      <c r="P244" s="491"/>
      <c r="Q244" s="491"/>
      <c r="R244" s="491"/>
    </row>
    <row r="245" spans="1:18">
      <c r="A245" s="34"/>
      <c r="D245" s="487"/>
      <c r="F245" s="493"/>
      <c r="J245" s="491"/>
      <c r="K245" s="491"/>
      <c r="L245" s="491"/>
      <c r="M245" s="491"/>
      <c r="O245" s="491"/>
      <c r="P245" s="491"/>
      <c r="Q245" s="491"/>
      <c r="R245" s="491"/>
    </row>
    <row r="246" spans="1:18">
      <c r="A246" s="34"/>
      <c r="D246" s="487"/>
      <c r="F246" s="493"/>
      <c r="J246" s="491"/>
      <c r="K246" s="491"/>
      <c r="L246" s="491"/>
      <c r="M246" s="491"/>
      <c r="O246" s="491"/>
      <c r="P246" s="491"/>
      <c r="Q246" s="491"/>
      <c r="R246" s="491"/>
    </row>
    <row r="247" spans="1:18">
      <c r="A247" s="34"/>
      <c r="D247" s="487"/>
      <c r="F247" s="493"/>
      <c r="J247" s="491"/>
      <c r="K247" s="491"/>
      <c r="L247" s="491"/>
      <c r="M247" s="491"/>
      <c r="O247" s="491"/>
      <c r="P247" s="491"/>
      <c r="Q247" s="491"/>
      <c r="R247" s="491"/>
    </row>
    <row r="248" spans="1:18">
      <c r="A248" s="34"/>
      <c r="D248" s="487"/>
      <c r="F248" s="493"/>
      <c r="J248" s="491"/>
      <c r="K248" s="491"/>
      <c r="L248" s="491"/>
      <c r="M248" s="491"/>
      <c r="O248" s="491"/>
      <c r="P248" s="491"/>
      <c r="Q248" s="491"/>
      <c r="R248" s="491"/>
    </row>
    <row r="249" spans="1:18">
      <c r="A249" s="34"/>
      <c r="D249" s="487"/>
      <c r="F249" s="493"/>
      <c r="J249" s="491"/>
      <c r="K249" s="491"/>
      <c r="L249" s="491"/>
      <c r="M249" s="491"/>
      <c r="O249" s="491"/>
      <c r="P249" s="491"/>
      <c r="Q249" s="491"/>
      <c r="R249" s="491"/>
    </row>
    <row r="250" spans="1:18">
      <c r="A250" s="34"/>
      <c r="D250" s="487"/>
      <c r="F250" s="493"/>
      <c r="J250" s="491"/>
      <c r="K250" s="491"/>
      <c r="L250" s="491"/>
      <c r="M250" s="491"/>
      <c r="O250" s="491"/>
      <c r="P250" s="491"/>
      <c r="Q250" s="491"/>
      <c r="R250" s="491"/>
    </row>
    <row r="251" spans="1:18">
      <c r="A251" s="34"/>
      <c r="D251" s="487"/>
      <c r="F251" s="493"/>
      <c r="J251" s="491"/>
      <c r="K251" s="491"/>
      <c r="L251" s="491"/>
      <c r="M251" s="491"/>
      <c r="O251" s="491"/>
      <c r="P251" s="491"/>
      <c r="Q251" s="491"/>
      <c r="R251" s="491"/>
    </row>
    <row r="252" spans="1:18">
      <c r="A252" s="34"/>
      <c r="D252" s="487"/>
      <c r="F252" s="493"/>
      <c r="J252" s="491"/>
      <c r="K252" s="491"/>
      <c r="L252" s="491"/>
      <c r="M252" s="491"/>
      <c r="O252" s="491"/>
      <c r="P252" s="491"/>
      <c r="Q252" s="491"/>
      <c r="R252" s="491"/>
    </row>
    <row r="253" spans="1:18">
      <c r="A253" s="34"/>
      <c r="D253" s="487"/>
      <c r="F253" s="493"/>
      <c r="J253" s="491"/>
      <c r="K253" s="491"/>
      <c r="L253" s="491"/>
      <c r="M253" s="491"/>
      <c r="O253" s="491"/>
      <c r="P253" s="491"/>
      <c r="Q253" s="491"/>
      <c r="R253" s="491"/>
    </row>
    <row r="254" spans="1:18">
      <c r="A254" s="34"/>
      <c r="D254" s="487"/>
      <c r="F254" s="493"/>
      <c r="J254" s="491"/>
      <c r="K254" s="491"/>
      <c r="L254" s="491"/>
      <c r="M254" s="491"/>
      <c r="O254" s="491"/>
      <c r="P254" s="491"/>
      <c r="Q254" s="491"/>
      <c r="R254" s="491"/>
    </row>
    <row r="255" spans="1:18">
      <c r="A255" s="34"/>
      <c r="D255" s="487"/>
      <c r="F255" s="493"/>
      <c r="J255" s="491"/>
      <c r="K255" s="491"/>
      <c r="L255" s="491"/>
      <c r="M255" s="491"/>
      <c r="O255" s="491"/>
      <c r="P255" s="491"/>
      <c r="Q255" s="491"/>
      <c r="R255" s="491"/>
    </row>
    <row r="256" spans="1:18">
      <c r="A256" s="34"/>
      <c r="D256" s="487"/>
      <c r="F256" s="493"/>
      <c r="J256" s="491"/>
      <c r="K256" s="491"/>
      <c r="L256" s="491"/>
      <c r="M256" s="491"/>
      <c r="O256" s="491"/>
      <c r="P256" s="491"/>
      <c r="Q256" s="491"/>
      <c r="R256" s="491"/>
    </row>
    <row r="257" spans="1:18">
      <c r="A257" s="34"/>
      <c r="B257" s="22"/>
      <c r="C257" s="22"/>
      <c r="D257" s="487"/>
      <c r="F257" s="493"/>
      <c r="J257" s="491"/>
      <c r="K257" s="491"/>
      <c r="L257" s="491"/>
      <c r="M257" s="491"/>
      <c r="O257" s="491"/>
      <c r="P257" s="491"/>
      <c r="Q257" s="491"/>
      <c r="R257" s="491"/>
    </row>
    <row r="258" spans="1:18">
      <c r="A258" s="34"/>
      <c r="D258" s="487"/>
      <c r="F258" s="493"/>
      <c r="J258" s="491"/>
      <c r="K258" s="491"/>
      <c r="L258" s="491"/>
      <c r="M258" s="491"/>
      <c r="O258" s="491"/>
      <c r="P258" s="491"/>
      <c r="Q258" s="491"/>
      <c r="R258" s="491"/>
    </row>
    <row r="259" spans="1:18">
      <c r="A259" s="34"/>
      <c r="D259" s="487"/>
      <c r="F259" s="493"/>
      <c r="J259" s="491"/>
      <c r="K259" s="491"/>
      <c r="L259" s="491"/>
      <c r="M259" s="491"/>
      <c r="O259" s="491"/>
      <c r="P259" s="491"/>
      <c r="Q259" s="491"/>
      <c r="R259" s="491"/>
    </row>
    <row r="260" spans="1:18">
      <c r="A260" s="34"/>
      <c r="D260" s="487"/>
      <c r="F260" s="493"/>
      <c r="J260" s="491"/>
      <c r="K260" s="491"/>
      <c r="L260" s="491"/>
      <c r="M260" s="491"/>
      <c r="O260" s="491"/>
      <c r="P260" s="491"/>
      <c r="Q260" s="491"/>
      <c r="R260" s="491"/>
    </row>
    <row r="261" spans="1:18">
      <c r="A261" s="34"/>
      <c r="D261" s="487"/>
      <c r="F261" s="493"/>
      <c r="J261" s="491"/>
      <c r="K261" s="491"/>
      <c r="L261" s="491"/>
      <c r="M261" s="491"/>
      <c r="O261" s="491"/>
      <c r="P261" s="491"/>
      <c r="Q261" s="491"/>
      <c r="R261" s="491"/>
    </row>
    <row r="262" spans="1:18">
      <c r="A262" s="34"/>
      <c r="D262" s="487"/>
      <c r="F262" s="493"/>
      <c r="J262" s="491"/>
      <c r="K262" s="491"/>
      <c r="L262" s="491"/>
      <c r="M262" s="491"/>
      <c r="O262" s="491"/>
      <c r="P262" s="491"/>
      <c r="Q262" s="491"/>
      <c r="R262" s="491"/>
    </row>
    <row r="263" spans="1:18">
      <c r="A263" s="34"/>
      <c r="D263" s="487"/>
      <c r="F263" s="493"/>
      <c r="J263" s="491"/>
      <c r="K263" s="491"/>
      <c r="L263" s="491"/>
      <c r="M263" s="491"/>
      <c r="O263" s="491"/>
      <c r="P263" s="491"/>
      <c r="Q263" s="491"/>
      <c r="R263" s="491"/>
    </row>
    <row r="264" spans="1:18">
      <c r="A264" s="34"/>
      <c r="D264" s="487"/>
      <c r="F264" s="493"/>
      <c r="J264" s="491"/>
      <c r="K264" s="491"/>
      <c r="L264" s="491"/>
      <c r="M264" s="491"/>
      <c r="O264" s="491"/>
      <c r="P264" s="491"/>
      <c r="Q264" s="491"/>
      <c r="R264" s="491"/>
    </row>
    <row r="265" spans="1:18">
      <c r="A265" s="34"/>
      <c r="D265" s="487"/>
      <c r="F265" s="493"/>
      <c r="J265" s="491"/>
      <c r="K265" s="491"/>
      <c r="L265" s="491"/>
      <c r="M265" s="491"/>
      <c r="O265" s="491"/>
      <c r="P265" s="491"/>
      <c r="Q265" s="491"/>
      <c r="R265" s="491"/>
    </row>
    <row r="266" spans="1:18">
      <c r="A266" s="34"/>
      <c r="D266" s="487"/>
      <c r="F266" s="493"/>
      <c r="J266" s="491"/>
      <c r="K266" s="491"/>
      <c r="L266" s="491"/>
      <c r="M266" s="491"/>
      <c r="O266" s="491"/>
      <c r="P266" s="491"/>
      <c r="Q266" s="491"/>
      <c r="R266" s="491"/>
    </row>
    <row r="267" spans="1:18">
      <c r="A267" s="34"/>
      <c r="D267" s="487"/>
      <c r="F267" s="493"/>
      <c r="J267" s="491"/>
      <c r="K267" s="491"/>
      <c r="L267" s="491"/>
      <c r="M267" s="491"/>
      <c r="O267" s="491"/>
      <c r="P267" s="491"/>
      <c r="Q267" s="491"/>
      <c r="R267" s="491"/>
    </row>
    <row r="268" spans="1:18">
      <c r="A268" s="34"/>
      <c r="D268" s="487"/>
      <c r="F268" s="493"/>
      <c r="J268" s="491"/>
      <c r="K268" s="491"/>
      <c r="L268" s="491"/>
      <c r="M268" s="491"/>
      <c r="O268" s="491"/>
      <c r="P268" s="491"/>
      <c r="Q268" s="491"/>
      <c r="R268" s="491"/>
    </row>
    <row r="269" spans="1:18">
      <c r="A269" s="34"/>
      <c r="D269" s="487"/>
      <c r="F269" s="493"/>
      <c r="J269" s="491"/>
      <c r="K269" s="491"/>
      <c r="L269" s="491"/>
      <c r="M269" s="491"/>
      <c r="O269" s="491"/>
      <c r="P269" s="491"/>
      <c r="Q269" s="491"/>
      <c r="R269" s="491"/>
    </row>
    <row r="270" spans="1:18">
      <c r="A270" s="34"/>
      <c r="D270" s="487"/>
      <c r="F270" s="493"/>
      <c r="J270" s="491"/>
      <c r="K270" s="491"/>
      <c r="L270" s="491"/>
      <c r="M270" s="491"/>
      <c r="O270" s="491"/>
      <c r="P270" s="491"/>
      <c r="Q270" s="491"/>
      <c r="R270" s="491"/>
    </row>
    <row r="271" spans="1:18">
      <c r="A271" s="34"/>
      <c r="D271" s="487"/>
      <c r="F271" s="493"/>
      <c r="J271" s="491"/>
      <c r="K271" s="491"/>
      <c r="L271" s="491"/>
      <c r="M271" s="491"/>
      <c r="O271" s="491"/>
      <c r="P271" s="491"/>
      <c r="Q271" s="491"/>
      <c r="R271" s="491"/>
    </row>
    <row r="272" spans="1:18">
      <c r="A272" s="34"/>
      <c r="D272" s="487"/>
      <c r="F272" s="493"/>
      <c r="J272" s="491"/>
      <c r="K272" s="491"/>
      <c r="L272" s="491"/>
      <c r="M272" s="491"/>
      <c r="O272" s="491"/>
      <c r="P272" s="491"/>
      <c r="Q272" s="491"/>
      <c r="R272" s="491"/>
    </row>
    <row r="273" spans="1:18">
      <c r="A273" s="34"/>
      <c r="D273" s="487"/>
      <c r="F273" s="493"/>
      <c r="J273" s="491"/>
      <c r="K273" s="491"/>
      <c r="L273" s="491"/>
      <c r="M273" s="491"/>
      <c r="O273" s="491"/>
      <c r="P273" s="491"/>
      <c r="Q273" s="491"/>
      <c r="R273" s="491"/>
    </row>
    <row r="274" spans="1:18">
      <c r="A274" s="34"/>
      <c r="D274" s="487"/>
      <c r="F274" s="493"/>
      <c r="J274" s="491"/>
      <c r="K274" s="491"/>
      <c r="L274" s="491"/>
      <c r="M274" s="491"/>
      <c r="O274" s="491"/>
      <c r="P274" s="491"/>
      <c r="Q274" s="491"/>
      <c r="R274" s="491"/>
    </row>
    <row r="275" spans="1:18">
      <c r="A275" s="34"/>
      <c r="D275" s="487"/>
      <c r="F275" s="493"/>
      <c r="J275" s="491"/>
      <c r="K275" s="491"/>
      <c r="L275" s="491"/>
      <c r="M275" s="491"/>
      <c r="O275" s="491"/>
      <c r="P275" s="491"/>
      <c r="Q275" s="491"/>
      <c r="R275" s="491"/>
    </row>
    <row r="276" spans="1:18">
      <c r="A276" s="34"/>
      <c r="D276" s="487"/>
      <c r="F276" s="493"/>
      <c r="J276" s="491"/>
      <c r="K276" s="491"/>
      <c r="L276" s="491"/>
      <c r="M276" s="491"/>
      <c r="O276" s="491"/>
      <c r="P276" s="491"/>
      <c r="Q276" s="491"/>
      <c r="R276" s="491"/>
    </row>
    <row r="277" spans="1:18">
      <c r="A277" s="34"/>
      <c r="D277" s="487"/>
      <c r="F277" s="493"/>
      <c r="J277" s="491"/>
      <c r="K277" s="491"/>
      <c r="L277" s="491"/>
      <c r="M277" s="491"/>
      <c r="O277" s="491"/>
      <c r="P277" s="491"/>
      <c r="Q277" s="491"/>
      <c r="R277" s="491"/>
    </row>
    <row r="278" spans="1:18">
      <c r="A278" s="34"/>
      <c r="D278" s="487"/>
      <c r="F278" s="493"/>
      <c r="J278" s="491"/>
      <c r="K278" s="491"/>
      <c r="L278" s="491"/>
      <c r="M278" s="491"/>
      <c r="O278" s="491"/>
      <c r="P278" s="491"/>
      <c r="Q278" s="491"/>
      <c r="R278" s="491"/>
    </row>
    <row r="279" spans="1:18">
      <c r="A279" s="34"/>
      <c r="D279" s="487"/>
      <c r="F279" s="493"/>
      <c r="J279" s="491"/>
      <c r="K279" s="491"/>
      <c r="L279" s="491"/>
      <c r="M279" s="491"/>
      <c r="O279" s="491"/>
      <c r="P279" s="491"/>
      <c r="Q279" s="491"/>
      <c r="R279" s="491"/>
    </row>
    <row r="280" spans="1:18">
      <c r="A280" s="34"/>
      <c r="D280" s="487"/>
      <c r="F280" s="493"/>
      <c r="J280" s="491"/>
      <c r="K280" s="491"/>
      <c r="L280" s="491"/>
      <c r="M280" s="491"/>
      <c r="O280" s="491"/>
      <c r="P280" s="491"/>
      <c r="Q280" s="491"/>
      <c r="R280" s="491"/>
    </row>
    <row r="281" spans="1:18">
      <c r="A281" s="34"/>
      <c r="D281" s="487"/>
      <c r="F281" s="493"/>
      <c r="J281" s="491"/>
      <c r="K281" s="491"/>
      <c r="L281" s="491"/>
      <c r="M281" s="491"/>
      <c r="O281" s="491"/>
      <c r="P281" s="491"/>
      <c r="Q281" s="491"/>
      <c r="R281" s="491"/>
    </row>
    <row r="282" spans="1:18">
      <c r="A282" s="34"/>
      <c r="D282" s="487"/>
      <c r="F282" s="493"/>
      <c r="J282" s="491"/>
      <c r="K282" s="491"/>
      <c r="L282" s="491"/>
      <c r="M282" s="491"/>
      <c r="O282" s="491"/>
      <c r="P282" s="491"/>
      <c r="Q282" s="491"/>
      <c r="R282" s="491"/>
    </row>
    <row r="283" spans="1:18">
      <c r="A283" s="34"/>
      <c r="D283" s="487"/>
      <c r="F283" s="493"/>
      <c r="J283" s="491"/>
      <c r="K283" s="491"/>
      <c r="L283" s="491"/>
      <c r="M283" s="491"/>
      <c r="O283" s="491"/>
      <c r="P283" s="491"/>
      <c r="Q283" s="491"/>
      <c r="R283" s="491"/>
    </row>
    <row r="284" spans="1:18">
      <c r="A284" s="34"/>
      <c r="D284" s="487"/>
      <c r="F284" s="493"/>
      <c r="J284" s="491"/>
      <c r="K284" s="491"/>
      <c r="L284" s="491"/>
      <c r="M284" s="491"/>
      <c r="O284" s="491"/>
      <c r="P284" s="491"/>
      <c r="Q284" s="491"/>
      <c r="R284" s="491"/>
    </row>
    <row r="285" spans="1:18">
      <c r="A285" s="34"/>
      <c r="D285" s="487"/>
      <c r="F285" s="493"/>
      <c r="J285" s="491"/>
      <c r="K285" s="491"/>
      <c r="L285" s="491"/>
      <c r="M285" s="491"/>
      <c r="O285" s="491"/>
      <c r="P285" s="491"/>
      <c r="Q285" s="491"/>
      <c r="R285" s="491"/>
    </row>
    <row r="286" spans="1:18">
      <c r="A286" s="34"/>
      <c r="D286" s="487"/>
      <c r="F286" s="493"/>
      <c r="J286" s="491"/>
      <c r="K286" s="491"/>
      <c r="L286" s="491"/>
      <c r="M286" s="491"/>
      <c r="O286" s="491"/>
      <c r="P286" s="491"/>
      <c r="Q286" s="491"/>
      <c r="R286" s="491"/>
    </row>
    <row r="287" spans="1:18">
      <c r="A287" s="34"/>
      <c r="D287" s="487"/>
      <c r="F287" s="493"/>
      <c r="J287" s="491"/>
      <c r="K287" s="491"/>
      <c r="L287" s="491"/>
      <c r="M287" s="491"/>
      <c r="O287" s="491"/>
      <c r="P287" s="491"/>
      <c r="Q287" s="491"/>
      <c r="R287" s="491"/>
    </row>
    <row r="288" spans="1:18">
      <c r="A288" s="34"/>
      <c r="D288" s="487"/>
      <c r="F288" s="493"/>
      <c r="J288" s="491"/>
      <c r="K288" s="491"/>
      <c r="L288" s="491"/>
      <c r="M288" s="491"/>
      <c r="O288" s="491"/>
      <c r="P288" s="491"/>
      <c r="Q288" s="491"/>
      <c r="R288" s="491"/>
    </row>
    <row r="289" spans="1:18">
      <c r="A289" s="34"/>
      <c r="D289" s="487"/>
      <c r="F289" s="493"/>
      <c r="J289" s="491"/>
      <c r="K289" s="491"/>
      <c r="L289" s="491"/>
      <c r="M289" s="491"/>
      <c r="O289" s="491"/>
      <c r="P289" s="491"/>
      <c r="Q289" s="491"/>
      <c r="R289" s="491"/>
    </row>
    <row r="290" spans="1:18">
      <c r="A290" s="34"/>
      <c r="D290" s="487"/>
      <c r="F290" s="493"/>
      <c r="J290" s="491"/>
      <c r="K290" s="491"/>
      <c r="L290" s="491"/>
      <c r="M290" s="491"/>
      <c r="O290" s="491"/>
      <c r="P290" s="491"/>
      <c r="Q290" s="491"/>
      <c r="R290" s="491"/>
    </row>
    <row r="291" spans="1:18">
      <c r="A291" s="34"/>
      <c r="D291" s="487"/>
      <c r="F291" s="493"/>
      <c r="J291" s="491"/>
      <c r="K291" s="491"/>
      <c r="L291" s="491"/>
      <c r="M291" s="491"/>
      <c r="O291" s="491"/>
      <c r="P291" s="491"/>
      <c r="Q291" s="491"/>
      <c r="R291" s="491"/>
    </row>
    <row r="292" spans="1:18">
      <c r="A292" s="34"/>
      <c r="D292" s="487"/>
      <c r="F292" s="493"/>
      <c r="J292" s="491"/>
      <c r="K292" s="491"/>
      <c r="L292" s="491"/>
      <c r="M292" s="491"/>
      <c r="O292" s="491"/>
      <c r="P292" s="491"/>
      <c r="Q292" s="491"/>
      <c r="R292" s="491"/>
    </row>
    <row r="293" spans="1:18">
      <c r="A293" s="34"/>
      <c r="D293" s="487"/>
      <c r="F293" s="493"/>
      <c r="J293" s="491"/>
      <c r="K293" s="491"/>
      <c r="L293" s="491"/>
      <c r="M293" s="491"/>
      <c r="O293" s="491"/>
      <c r="P293" s="491"/>
      <c r="Q293" s="491"/>
      <c r="R293" s="491"/>
    </row>
    <row r="294" spans="1:18">
      <c r="A294" s="34"/>
      <c r="D294" s="487"/>
      <c r="F294" s="493"/>
      <c r="J294" s="491"/>
      <c r="K294" s="491"/>
      <c r="L294" s="491"/>
      <c r="M294" s="491"/>
      <c r="O294" s="491"/>
      <c r="P294" s="491"/>
      <c r="Q294" s="491"/>
      <c r="R294" s="491"/>
    </row>
    <row r="295" spans="1:18">
      <c r="A295" s="34"/>
      <c r="D295" s="487"/>
      <c r="F295" s="493"/>
      <c r="J295" s="491"/>
      <c r="K295" s="491"/>
      <c r="L295" s="491"/>
      <c r="M295" s="491"/>
      <c r="O295" s="491"/>
      <c r="P295" s="491"/>
      <c r="Q295" s="491"/>
      <c r="R295" s="491"/>
    </row>
    <row r="296" spans="1:18">
      <c r="A296" s="34"/>
      <c r="D296" s="487"/>
      <c r="F296" s="493"/>
      <c r="J296" s="491"/>
      <c r="K296" s="491"/>
      <c r="L296" s="491"/>
      <c r="M296" s="491"/>
      <c r="O296" s="491"/>
      <c r="P296" s="491"/>
      <c r="Q296" s="491"/>
      <c r="R296" s="491"/>
    </row>
    <row r="297" spans="1:18">
      <c r="A297" s="34"/>
      <c r="D297" s="487"/>
      <c r="F297" s="492"/>
      <c r="J297" s="491"/>
      <c r="K297" s="491"/>
      <c r="L297" s="491"/>
      <c r="M297" s="491"/>
      <c r="O297" s="491"/>
      <c r="P297" s="491"/>
      <c r="Q297" s="491"/>
      <c r="R297" s="491"/>
    </row>
    <row r="298" spans="1:18">
      <c r="A298" s="34"/>
      <c r="D298" s="487"/>
      <c r="F298" s="492"/>
      <c r="J298" s="491"/>
      <c r="K298" s="491"/>
      <c r="L298" s="491"/>
      <c r="M298" s="491"/>
      <c r="O298" s="491"/>
      <c r="P298" s="491"/>
      <c r="Q298" s="491"/>
      <c r="R298" s="491"/>
    </row>
    <row r="299" spans="1:18">
      <c r="A299" s="34"/>
      <c r="D299" s="487"/>
      <c r="F299" s="492"/>
      <c r="J299" s="491"/>
      <c r="K299" s="491"/>
      <c r="L299" s="491"/>
      <c r="M299" s="491"/>
      <c r="O299" s="491"/>
      <c r="P299" s="491"/>
      <c r="Q299" s="491"/>
      <c r="R299" s="491"/>
    </row>
    <row r="300" spans="1:18">
      <c r="A300" s="34"/>
      <c r="D300" s="487"/>
      <c r="F300" s="492"/>
      <c r="J300" s="491"/>
      <c r="K300" s="491"/>
      <c r="L300" s="491"/>
      <c r="M300" s="491"/>
      <c r="O300" s="491"/>
      <c r="P300" s="491"/>
      <c r="Q300" s="491"/>
      <c r="R300" s="491"/>
    </row>
    <row r="301" spans="1:18">
      <c r="A301" s="34"/>
      <c r="D301" s="487"/>
      <c r="F301" s="492"/>
      <c r="J301" s="491"/>
      <c r="K301" s="491"/>
      <c r="L301" s="491"/>
      <c r="M301" s="491"/>
      <c r="O301" s="491"/>
      <c r="P301" s="491"/>
      <c r="Q301" s="491"/>
      <c r="R301" s="491"/>
    </row>
    <row r="302" spans="1:18">
      <c r="A302" s="34"/>
      <c r="D302" s="487"/>
      <c r="F302" s="492"/>
      <c r="J302" s="491"/>
      <c r="K302" s="491"/>
      <c r="L302" s="491"/>
      <c r="M302" s="491"/>
      <c r="O302" s="491"/>
      <c r="P302" s="491"/>
      <c r="Q302" s="491"/>
      <c r="R302" s="491"/>
    </row>
    <row r="303" spans="1:18">
      <c r="A303" s="34"/>
      <c r="D303" s="487"/>
      <c r="F303" s="492"/>
      <c r="J303" s="491"/>
      <c r="K303" s="491"/>
      <c r="L303" s="491"/>
      <c r="M303" s="491"/>
      <c r="O303" s="491"/>
      <c r="P303" s="491"/>
      <c r="Q303" s="491"/>
      <c r="R303" s="491"/>
    </row>
    <row r="304" spans="1:18">
      <c r="A304" s="34"/>
      <c r="D304" s="487"/>
      <c r="F304" s="492"/>
      <c r="J304" s="491"/>
      <c r="K304" s="491"/>
      <c r="L304" s="491"/>
      <c r="M304" s="491"/>
      <c r="O304" s="491"/>
      <c r="P304" s="491"/>
      <c r="Q304" s="491"/>
      <c r="R304" s="491"/>
    </row>
    <row r="305" spans="1:18">
      <c r="A305" s="34"/>
      <c r="D305" s="487"/>
      <c r="F305" s="492"/>
      <c r="J305" s="491"/>
      <c r="K305" s="491"/>
      <c r="L305" s="491"/>
      <c r="M305" s="491"/>
      <c r="O305" s="491"/>
      <c r="P305" s="491"/>
      <c r="Q305" s="491"/>
      <c r="R305" s="491"/>
    </row>
    <row r="306" spans="1:18">
      <c r="A306" s="34"/>
      <c r="D306" s="487"/>
      <c r="F306" s="492"/>
      <c r="J306" s="491"/>
      <c r="K306" s="491"/>
      <c r="L306" s="491"/>
      <c r="M306" s="491"/>
      <c r="O306" s="491"/>
      <c r="P306" s="491"/>
      <c r="Q306" s="491"/>
      <c r="R306" s="491"/>
    </row>
    <row r="307" spans="1:18">
      <c r="A307" s="34"/>
      <c r="D307" s="487"/>
      <c r="F307" s="492"/>
      <c r="J307" s="491"/>
      <c r="K307" s="491"/>
      <c r="L307" s="491"/>
      <c r="M307" s="491"/>
      <c r="O307" s="491"/>
      <c r="P307" s="491"/>
      <c r="Q307" s="491"/>
      <c r="R307" s="491"/>
    </row>
    <row r="308" spans="1:18">
      <c r="A308" s="34"/>
      <c r="D308" s="487"/>
      <c r="F308" s="492"/>
      <c r="J308" s="491"/>
      <c r="K308" s="491"/>
      <c r="L308" s="491"/>
      <c r="M308" s="491"/>
      <c r="O308" s="491"/>
      <c r="P308" s="491"/>
      <c r="Q308" s="491"/>
      <c r="R308" s="491"/>
    </row>
    <row r="309" spans="1:18">
      <c r="A309" s="34"/>
      <c r="D309" s="487"/>
      <c r="F309" s="492"/>
      <c r="J309" s="491"/>
      <c r="K309" s="491"/>
      <c r="L309" s="491"/>
      <c r="M309" s="491"/>
      <c r="O309" s="491"/>
      <c r="P309" s="491"/>
      <c r="Q309" s="491"/>
      <c r="R309" s="491"/>
    </row>
    <row r="310" spans="1:18">
      <c r="A310" s="34"/>
      <c r="D310" s="487"/>
      <c r="F310" s="492"/>
      <c r="J310" s="491"/>
      <c r="K310" s="491"/>
      <c r="L310" s="491"/>
      <c r="M310" s="491"/>
      <c r="O310" s="491"/>
      <c r="P310" s="491"/>
      <c r="Q310" s="491"/>
      <c r="R310" s="491"/>
    </row>
    <row r="311" spans="1:18">
      <c r="A311" s="34"/>
      <c r="D311" s="487"/>
      <c r="F311" s="492"/>
      <c r="J311" s="491"/>
      <c r="K311" s="491"/>
      <c r="L311" s="491"/>
      <c r="M311" s="491"/>
      <c r="O311" s="491"/>
      <c r="P311" s="491"/>
      <c r="Q311" s="491"/>
      <c r="R311" s="491"/>
    </row>
    <row r="312" spans="1:18">
      <c r="A312" s="34"/>
      <c r="D312" s="487"/>
      <c r="F312" s="492"/>
      <c r="J312" s="491"/>
      <c r="K312" s="491"/>
      <c r="L312" s="491"/>
      <c r="M312" s="491"/>
      <c r="O312" s="491"/>
      <c r="P312" s="491"/>
      <c r="Q312" s="491"/>
      <c r="R312" s="491"/>
    </row>
    <row r="313" spans="1:18">
      <c r="A313" s="34"/>
      <c r="D313" s="487"/>
      <c r="F313" s="492"/>
      <c r="J313" s="491"/>
      <c r="K313" s="491"/>
      <c r="L313" s="491"/>
      <c r="M313" s="491"/>
      <c r="O313" s="491"/>
      <c r="P313" s="491"/>
      <c r="Q313" s="491"/>
      <c r="R313" s="491"/>
    </row>
    <row r="314" spans="1:18">
      <c r="A314" s="34"/>
      <c r="D314" s="487"/>
      <c r="F314" s="492"/>
      <c r="J314" s="491"/>
      <c r="K314" s="491"/>
      <c r="L314" s="491"/>
      <c r="M314" s="491"/>
      <c r="O314" s="491"/>
      <c r="P314" s="491"/>
      <c r="Q314" s="491"/>
      <c r="R314" s="491"/>
    </row>
    <row r="315" spans="1:18">
      <c r="A315" s="34"/>
      <c r="D315" s="487"/>
      <c r="F315" s="492"/>
      <c r="J315" s="491"/>
      <c r="K315" s="491"/>
      <c r="L315" s="491"/>
      <c r="M315" s="491"/>
      <c r="O315" s="491"/>
      <c r="P315" s="491"/>
      <c r="Q315" s="491"/>
      <c r="R315" s="491"/>
    </row>
    <row r="316" spans="1:18">
      <c r="A316" s="34"/>
      <c r="D316" s="487"/>
      <c r="F316" s="492"/>
      <c r="J316" s="491"/>
      <c r="K316" s="491"/>
      <c r="L316" s="491"/>
      <c r="M316" s="491"/>
      <c r="O316" s="491"/>
      <c r="P316" s="491"/>
      <c r="Q316" s="491"/>
      <c r="R316" s="491"/>
    </row>
    <row r="317" spans="1:18">
      <c r="A317" s="34"/>
      <c r="D317" s="487"/>
      <c r="F317" s="492"/>
      <c r="J317" s="491"/>
      <c r="K317" s="491"/>
      <c r="L317" s="491"/>
      <c r="M317" s="491"/>
      <c r="O317" s="491"/>
      <c r="P317" s="491"/>
      <c r="Q317" s="491"/>
      <c r="R317" s="491"/>
    </row>
    <row r="318" spans="1:18">
      <c r="A318" s="34"/>
      <c r="D318" s="487"/>
      <c r="F318" s="492"/>
      <c r="J318" s="491"/>
      <c r="K318" s="491"/>
      <c r="L318" s="491"/>
      <c r="M318" s="491"/>
      <c r="O318" s="491"/>
      <c r="P318" s="491"/>
      <c r="Q318" s="491"/>
      <c r="R318" s="491"/>
    </row>
    <row r="319" spans="1:18">
      <c r="A319" s="34"/>
      <c r="D319" s="487"/>
      <c r="F319" s="492"/>
      <c r="J319" s="491"/>
      <c r="K319" s="491"/>
      <c r="L319" s="491"/>
      <c r="M319" s="491"/>
      <c r="O319" s="491"/>
      <c r="P319" s="491"/>
      <c r="Q319" s="491"/>
      <c r="R319" s="491"/>
    </row>
    <row r="320" spans="1:18">
      <c r="A320" s="34"/>
      <c r="D320" s="487"/>
      <c r="F320" s="492"/>
      <c r="J320" s="491"/>
      <c r="K320" s="491"/>
      <c r="L320" s="491"/>
      <c r="M320" s="491"/>
      <c r="O320" s="491"/>
      <c r="P320" s="491"/>
      <c r="Q320" s="491"/>
      <c r="R320" s="491"/>
    </row>
    <row r="321" spans="1:18">
      <c r="A321" s="34"/>
      <c r="D321" s="487"/>
      <c r="F321" s="492"/>
      <c r="J321" s="491"/>
      <c r="K321" s="491"/>
      <c r="L321" s="491"/>
      <c r="M321" s="491"/>
      <c r="O321" s="491"/>
      <c r="P321" s="491"/>
      <c r="Q321" s="491"/>
      <c r="R321" s="491"/>
    </row>
    <row r="322" spans="1:18">
      <c r="A322" s="34"/>
      <c r="D322" s="487"/>
      <c r="F322" s="492"/>
      <c r="J322" s="491"/>
      <c r="K322" s="491"/>
      <c r="L322" s="491"/>
      <c r="M322" s="491"/>
      <c r="O322" s="491"/>
      <c r="P322" s="491"/>
      <c r="Q322" s="491"/>
      <c r="R322" s="491"/>
    </row>
    <row r="323" spans="1:18">
      <c r="A323" s="34"/>
      <c r="D323" s="487"/>
      <c r="F323" s="492"/>
      <c r="J323" s="491"/>
      <c r="K323" s="491"/>
      <c r="L323" s="491"/>
      <c r="M323" s="491"/>
      <c r="O323" s="491"/>
      <c r="P323" s="491"/>
      <c r="Q323" s="491"/>
      <c r="R323" s="491"/>
    </row>
    <row r="324" spans="1:18">
      <c r="A324" s="34"/>
      <c r="D324" s="487"/>
      <c r="F324" s="492"/>
      <c r="J324" s="491"/>
      <c r="K324" s="491"/>
      <c r="L324" s="491"/>
      <c r="M324" s="491"/>
      <c r="O324" s="491"/>
      <c r="P324" s="491"/>
      <c r="Q324" s="491"/>
      <c r="R324" s="491"/>
    </row>
    <row r="325" spans="1:18">
      <c r="A325" s="34"/>
      <c r="D325" s="487"/>
      <c r="F325" s="492"/>
      <c r="J325" s="491"/>
      <c r="K325" s="491"/>
      <c r="L325" s="491"/>
      <c r="M325" s="491"/>
      <c r="O325" s="491"/>
      <c r="P325" s="491"/>
      <c r="Q325" s="491"/>
      <c r="R325" s="491"/>
    </row>
    <row r="326" spans="1:18">
      <c r="A326" s="34"/>
      <c r="D326" s="487"/>
      <c r="F326" s="492"/>
      <c r="J326" s="491"/>
      <c r="K326" s="491"/>
      <c r="L326" s="491"/>
      <c r="M326" s="491"/>
      <c r="O326" s="491"/>
      <c r="P326" s="491"/>
      <c r="Q326" s="491"/>
      <c r="R326" s="491"/>
    </row>
    <row r="327" spans="1:18">
      <c r="A327" s="34"/>
      <c r="D327" s="487"/>
      <c r="F327" s="492"/>
      <c r="J327" s="491"/>
      <c r="K327" s="491"/>
      <c r="L327" s="491"/>
      <c r="M327" s="491"/>
      <c r="O327" s="491"/>
      <c r="P327" s="491"/>
      <c r="Q327" s="491"/>
      <c r="R327" s="491"/>
    </row>
    <row r="328" spans="1:18">
      <c r="A328" s="34"/>
      <c r="D328" s="487"/>
      <c r="F328" s="492"/>
      <c r="J328" s="491"/>
      <c r="K328" s="491"/>
      <c r="L328" s="491"/>
      <c r="M328" s="491"/>
      <c r="O328" s="491"/>
      <c r="P328" s="491"/>
      <c r="Q328" s="491"/>
      <c r="R328" s="491"/>
    </row>
    <row r="329" spans="1:18">
      <c r="A329" s="34"/>
      <c r="D329" s="487"/>
      <c r="F329" s="492"/>
      <c r="J329" s="491"/>
      <c r="K329" s="491"/>
      <c r="L329" s="491"/>
      <c r="M329" s="491"/>
      <c r="O329" s="491"/>
      <c r="P329" s="491"/>
      <c r="Q329" s="491"/>
      <c r="R329" s="491"/>
    </row>
    <row r="330" spans="1:18">
      <c r="A330" s="34"/>
      <c r="D330" s="487"/>
      <c r="F330" s="492"/>
      <c r="J330" s="491"/>
      <c r="K330" s="491"/>
      <c r="L330" s="491"/>
      <c r="M330" s="491"/>
      <c r="O330" s="491"/>
      <c r="P330" s="491"/>
      <c r="Q330" s="491"/>
      <c r="R330" s="491"/>
    </row>
    <row r="331" spans="1:18">
      <c r="A331" s="34"/>
      <c r="D331" s="487"/>
      <c r="F331" s="492"/>
      <c r="J331" s="491"/>
      <c r="K331" s="491"/>
      <c r="L331" s="491"/>
      <c r="M331" s="491"/>
      <c r="O331" s="491"/>
      <c r="P331" s="491"/>
      <c r="Q331" s="491"/>
      <c r="R331" s="491"/>
    </row>
    <row r="332" spans="1:18">
      <c r="A332" s="34"/>
      <c r="D332" s="487"/>
      <c r="F332" s="492"/>
      <c r="J332" s="491"/>
      <c r="K332" s="491"/>
      <c r="L332" s="491"/>
      <c r="M332" s="491"/>
      <c r="O332" s="491"/>
      <c r="P332" s="491"/>
      <c r="Q332" s="491"/>
      <c r="R332" s="491"/>
    </row>
    <row r="333" spans="1:18">
      <c r="A333" s="34"/>
      <c r="D333" s="487"/>
      <c r="F333" s="492"/>
      <c r="J333" s="491"/>
      <c r="K333" s="491"/>
      <c r="L333" s="491"/>
      <c r="M333" s="491"/>
      <c r="O333" s="491"/>
      <c r="P333" s="491"/>
      <c r="Q333" s="491"/>
      <c r="R333" s="491"/>
    </row>
    <row r="334" spans="1:18">
      <c r="A334" s="34"/>
      <c r="D334" s="487"/>
      <c r="F334" s="492"/>
      <c r="J334" s="491"/>
      <c r="K334" s="491"/>
      <c r="L334" s="491"/>
      <c r="M334" s="491"/>
      <c r="O334" s="491"/>
      <c r="P334" s="491"/>
      <c r="Q334" s="491"/>
      <c r="R334" s="491"/>
    </row>
    <row r="335" spans="1:18">
      <c r="A335" s="34"/>
      <c r="D335" s="487"/>
      <c r="F335" s="492"/>
      <c r="J335" s="491"/>
      <c r="K335" s="491"/>
      <c r="L335" s="491"/>
      <c r="M335" s="491"/>
      <c r="O335" s="491"/>
      <c r="P335" s="491"/>
      <c r="Q335" s="491"/>
      <c r="R335" s="491"/>
    </row>
    <row r="336" spans="1:18">
      <c r="A336" s="34"/>
      <c r="D336" s="487"/>
      <c r="F336" s="492"/>
      <c r="J336" s="491"/>
      <c r="K336" s="491"/>
      <c r="L336" s="491"/>
      <c r="M336" s="491"/>
      <c r="O336" s="491"/>
      <c r="P336" s="491"/>
      <c r="Q336" s="491"/>
      <c r="R336" s="491"/>
    </row>
    <row r="337" spans="1:18">
      <c r="A337" s="34"/>
      <c r="D337" s="487"/>
      <c r="F337" s="492"/>
      <c r="J337" s="491"/>
      <c r="K337" s="491"/>
      <c r="L337" s="491"/>
      <c r="M337" s="491"/>
      <c r="O337" s="491"/>
      <c r="P337" s="491"/>
      <c r="Q337" s="491"/>
      <c r="R337" s="491"/>
    </row>
    <row r="338" spans="1:18">
      <c r="A338" s="34"/>
      <c r="D338" s="487"/>
      <c r="F338" s="492"/>
      <c r="J338" s="491"/>
      <c r="K338" s="491"/>
      <c r="L338" s="491"/>
      <c r="M338" s="491"/>
      <c r="O338" s="491"/>
      <c r="P338" s="491"/>
      <c r="Q338" s="491"/>
      <c r="R338" s="491"/>
    </row>
    <row r="339" spans="1:18">
      <c r="A339" s="34"/>
      <c r="D339" s="487"/>
      <c r="F339" s="492"/>
      <c r="J339" s="491"/>
      <c r="K339" s="491"/>
      <c r="L339" s="491"/>
      <c r="M339" s="491"/>
      <c r="O339" s="491"/>
      <c r="P339" s="491"/>
      <c r="Q339" s="491"/>
      <c r="R339" s="491"/>
    </row>
    <row r="340" spans="1:18">
      <c r="A340" s="34"/>
      <c r="D340" s="487"/>
      <c r="F340" s="492"/>
      <c r="J340" s="491"/>
      <c r="K340" s="491"/>
      <c r="L340" s="491"/>
      <c r="M340" s="491"/>
      <c r="O340" s="491"/>
      <c r="P340" s="491"/>
      <c r="Q340" s="491"/>
      <c r="R340" s="491"/>
    </row>
    <row r="341" spans="1:18">
      <c r="A341" s="34"/>
      <c r="D341" s="487"/>
      <c r="F341" s="492"/>
      <c r="J341" s="491"/>
      <c r="K341" s="491"/>
      <c r="L341" s="491"/>
      <c r="M341" s="491"/>
      <c r="O341" s="491"/>
      <c r="P341" s="491"/>
      <c r="Q341" s="491"/>
      <c r="R341" s="491"/>
    </row>
    <row r="342" spans="1:18">
      <c r="A342" s="34"/>
      <c r="D342" s="487"/>
      <c r="F342" s="492"/>
      <c r="J342" s="491"/>
      <c r="K342" s="491"/>
      <c r="L342" s="491"/>
      <c r="M342" s="491"/>
      <c r="O342" s="491"/>
      <c r="P342" s="491"/>
      <c r="Q342" s="491"/>
      <c r="R342" s="491"/>
    </row>
    <row r="343" spans="1:18">
      <c r="A343" s="34"/>
      <c r="D343" s="487"/>
      <c r="F343" s="492"/>
      <c r="J343" s="491"/>
      <c r="K343" s="491"/>
      <c r="L343" s="491"/>
      <c r="M343" s="491"/>
      <c r="O343" s="491"/>
      <c r="P343" s="491"/>
      <c r="Q343" s="491"/>
      <c r="R343" s="491"/>
    </row>
    <row r="344" spans="1:18">
      <c r="A344" s="34"/>
      <c r="D344" s="487"/>
      <c r="F344" s="492"/>
      <c r="J344" s="491"/>
      <c r="K344" s="491"/>
      <c r="L344" s="491"/>
      <c r="M344" s="491"/>
      <c r="O344" s="491"/>
      <c r="P344" s="491"/>
      <c r="Q344" s="491"/>
      <c r="R344" s="491"/>
    </row>
    <row r="345" spans="1:18">
      <c r="A345" s="34"/>
      <c r="D345" s="487"/>
      <c r="F345" s="492"/>
      <c r="J345" s="491"/>
      <c r="K345" s="491"/>
      <c r="L345" s="491"/>
      <c r="M345" s="491"/>
      <c r="O345" s="491"/>
      <c r="P345" s="491"/>
      <c r="Q345" s="491"/>
      <c r="R345" s="491"/>
    </row>
    <row r="346" spans="1:18">
      <c r="A346" s="34"/>
      <c r="D346" s="487"/>
      <c r="F346" s="492"/>
      <c r="J346" s="491"/>
      <c r="K346" s="491"/>
      <c r="L346" s="491"/>
      <c r="M346" s="491"/>
      <c r="O346" s="491"/>
      <c r="P346" s="491"/>
      <c r="Q346" s="491"/>
      <c r="R346" s="491"/>
    </row>
    <row r="347" spans="1:18">
      <c r="A347" s="34"/>
      <c r="D347" s="487"/>
      <c r="F347" s="492"/>
      <c r="J347" s="491"/>
      <c r="K347" s="491"/>
      <c r="L347" s="491"/>
      <c r="M347" s="491"/>
      <c r="O347" s="491"/>
      <c r="P347" s="491"/>
      <c r="Q347" s="491"/>
      <c r="R347" s="491"/>
    </row>
    <row r="348" spans="1:18">
      <c r="A348" s="34"/>
      <c r="D348" s="487"/>
      <c r="F348" s="492"/>
      <c r="J348" s="491"/>
      <c r="K348" s="491"/>
      <c r="L348" s="491"/>
      <c r="M348" s="491"/>
      <c r="O348" s="491"/>
      <c r="P348" s="491"/>
      <c r="Q348" s="491"/>
      <c r="R348" s="491"/>
    </row>
    <row r="349" spans="1:18">
      <c r="A349" s="34"/>
      <c r="D349" s="487"/>
      <c r="F349" s="492"/>
      <c r="J349" s="491"/>
      <c r="K349" s="491"/>
      <c r="L349" s="491"/>
      <c r="M349" s="491"/>
      <c r="O349" s="491"/>
      <c r="P349" s="491"/>
      <c r="Q349" s="491"/>
      <c r="R349" s="491"/>
    </row>
    <row r="350" spans="1:18">
      <c r="A350" s="34"/>
      <c r="D350" s="487"/>
      <c r="F350" s="492"/>
      <c r="J350" s="491"/>
      <c r="K350" s="491"/>
      <c r="L350" s="491"/>
      <c r="M350" s="491"/>
      <c r="O350" s="491"/>
      <c r="P350" s="491"/>
      <c r="Q350" s="491"/>
      <c r="R350" s="491"/>
    </row>
    <row r="351" spans="1:18">
      <c r="A351" s="34"/>
      <c r="D351" s="487"/>
      <c r="F351" s="492"/>
      <c r="J351" s="491"/>
      <c r="K351" s="491"/>
      <c r="L351" s="491"/>
      <c r="M351" s="491"/>
      <c r="O351" s="491"/>
      <c r="P351" s="491"/>
      <c r="Q351" s="491"/>
      <c r="R351" s="491"/>
    </row>
    <row r="352" spans="1:18">
      <c r="A352" s="34"/>
      <c r="D352" s="487"/>
      <c r="F352" s="495"/>
      <c r="J352" s="491"/>
      <c r="K352" s="491"/>
      <c r="L352" s="491"/>
      <c r="M352" s="491"/>
      <c r="O352" s="491"/>
      <c r="P352" s="491"/>
      <c r="Q352" s="491"/>
      <c r="R352" s="491"/>
    </row>
    <row r="353" spans="1:19">
      <c r="A353" s="34"/>
      <c r="D353" s="487"/>
      <c r="F353" s="495"/>
      <c r="J353" s="491"/>
      <c r="K353" s="491"/>
      <c r="L353" s="491"/>
      <c r="M353" s="491"/>
      <c r="O353" s="491"/>
      <c r="P353" s="491"/>
      <c r="Q353" s="491"/>
      <c r="R353" s="491"/>
    </row>
    <row r="354" spans="1:19">
      <c r="A354" s="34"/>
      <c r="D354" s="487"/>
      <c r="F354" s="495"/>
      <c r="J354" s="491"/>
      <c r="K354" s="491"/>
      <c r="L354" s="491"/>
      <c r="M354" s="491"/>
      <c r="O354" s="491"/>
      <c r="P354" s="491"/>
      <c r="Q354" s="491"/>
      <c r="R354" s="491"/>
    </row>
    <row r="355" spans="1:19">
      <c r="A355" s="34"/>
      <c r="D355" s="487"/>
      <c r="F355" s="495"/>
      <c r="J355" s="491"/>
      <c r="K355" s="491"/>
      <c r="L355" s="491"/>
      <c r="M355" s="491"/>
      <c r="O355" s="491"/>
      <c r="P355" s="491"/>
      <c r="Q355" s="491"/>
      <c r="R355" s="491"/>
    </row>
    <row r="356" spans="1:19">
      <c r="A356" s="34"/>
      <c r="D356" s="487"/>
      <c r="F356" s="495"/>
      <c r="J356" s="491"/>
      <c r="K356" s="491"/>
      <c r="L356" s="491"/>
      <c r="M356" s="491"/>
      <c r="O356" s="491"/>
      <c r="P356" s="491"/>
      <c r="Q356" s="491"/>
      <c r="R356" s="491"/>
    </row>
    <row r="357" spans="1:19">
      <c r="A357" s="34"/>
      <c r="D357" s="487"/>
      <c r="F357" s="495"/>
      <c r="J357" s="491"/>
      <c r="K357" s="491"/>
      <c r="L357" s="491"/>
      <c r="M357" s="491"/>
      <c r="O357" s="491"/>
      <c r="P357" s="491"/>
      <c r="Q357" s="491"/>
      <c r="R357" s="491"/>
    </row>
    <row r="358" spans="1:19">
      <c r="A358" s="34"/>
      <c r="D358" s="487"/>
      <c r="F358" s="495"/>
      <c r="J358" s="491"/>
      <c r="K358" s="491"/>
      <c r="L358" s="491"/>
      <c r="M358" s="491"/>
      <c r="O358" s="491"/>
      <c r="P358" s="491"/>
      <c r="Q358" s="491"/>
      <c r="R358" s="491"/>
    </row>
    <row r="359" spans="1:19">
      <c r="A359" s="34"/>
      <c r="D359" s="487"/>
      <c r="F359" s="495"/>
      <c r="J359" s="491"/>
      <c r="K359" s="491"/>
      <c r="L359" s="491"/>
      <c r="M359" s="491"/>
      <c r="O359" s="491"/>
      <c r="P359" s="491"/>
      <c r="Q359" s="491"/>
      <c r="R359" s="491"/>
    </row>
    <row r="360" spans="1:19">
      <c r="A360" s="34"/>
      <c r="D360" s="487"/>
      <c r="F360" s="495"/>
      <c r="J360" s="491"/>
      <c r="K360" s="491"/>
      <c r="L360" s="491"/>
      <c r="M360" s="491"/>
      <c r="O360" s="491"/>
      <c r="P360" s="491"/>
      <c r="Q360" s="491"/>
      <c r="R360" s="491"/>
    </row>
    <row r="361" spans="1:19">
      <c r="A361" s="34"/>
      <c r="D361" s="487"/>
      <c r="F361" s="495"/>
      <c r="J361" s="491"/>
      <c r="K361" s="491"/>
      <c r="L361" s="491"/>
      <c r="M361" s="491"/>
      <c r="O361" s="491"/>
      <c r="P361" s="491"/>
      <c r="Q361" s="491"/>
      <c r="R361" s="491"/>
    </row>
    <row r="362" spans="1:19">
      <c r="A362" s="34"/>
      <c r="D362" s="487"/>
      <c r="F362" s="495"/>
      <c r="J362" s="491"/>
      <c r="K362" s="491"/>
      <c r="L362" s="491"/>
      <c r="M362" s="491"/>
      <c r="O362" s="491"/>
      <c r="P362" s="491"/>
      <c r="Q362" s="491"/>
      <c r="R362" s="491"/>
    </row>
    <row r="363" spans="1:19">
      <c r="A363" s="34"/>
      <c r="D363" s="487"/>
      <c r="F363" s="495"/>
      <c r="J363" s="491"/>
      <c r="K363" s="491"/>
      <c r="L363" s="491"/>
      <c r="M363" s="491"/>
      <c r="O363" s="491"/>
      <c r="P363" s="491"/>
      <c r="Q363" s="491"/>
      <c r="R363" s="491"/>
    </row>
    <row r="364" spans="1:19">
      <c r="A364" s="34"/>
      <c r="D364" s="487"/>
      <c r="F364" s="493"/>
      <c r="J364" s="491"/>
      <c r="K364" s="491"/>
      <c r="L364" s="491"/>
      <c r="M364" s="491"/>
      <c r="O364" s="491"/>
      <c r="P364" s="491"/>
      <c r="Q364" s="491"/>
      <c r="R364" s="491"/>
    </row>
    <row r="365" spans="1:19">
      <c r="A365" s="34"/>
    </row>
    <row r="366" spans="1:19" ht="13.8" thickBot="1">
      <c r="A366" s="57"/>
      <c r="B366" s="57"/>
      <c r="C366" s="57"/>
      <c r="D366" s="57"/>
      <c r="E366" s="496"/>
      <c r="F366" s="497"/>
      <c r="G366" s="497"/>
      <c r="H366" s="497"/>
      <c r="I366" s="497"/>
      <c r="J366" s="498"/>
      <c r="K366" s="498"/>
      <c r="L366" s="498"/>
      <c r="M366" s="498"/>
      <c r="N366" s="498"/>
      <c r="O366" s="498"/>
      <c r="P366" s="498"/>
      <c r="Q366" s="498"/>
      <c r="R366" s="498"/>
      <c r="S366" s="498"/>
    </row>
    <row r="367" spans="1:19">
      <c r="F367" s="499"/>
    </row>
    <row r="368" spans="1:19">
      <c r="F368" s="499"/>
    </row>
    <row r="369" spans="1:19">
      <c r="F369" s="499"/>
    </row>
    <row r="370" spans="1:19" ht="13.8" thickBot="1">
      <c r="A370" s="117"/>
      <c r="F370" s="499"/>
    </row>
    <row r="371" spans="1:19">
      <c r="A371" s="500"/>
      <c r="B371" s="23"/>
      <c r="C371" s="23"/>
      <c r="D371" s="23"/>
      <c r="E371" s="468"/>
      <c r="F371" s="501"/>
      <c r="G371" s="502"/>
      <c r="H371" s="502"/>
      <c r="I371" s="502"/>
      <c r="J371" s="503"/>
      <c r="K371" s="503"/>
      <c r="L371" s="503"/>
      <c r="M371" s="503"/>
      <c r="N371" s="504"/>
      <c r="O371" s="503"/>
      <c r="P371" s="503"/>
      <c r="Q371" s="503"/>
      <c r="R371" s="503"/>
      <c r="S371" s="504"/>
    </row>
    <row r="372" spans="1:19">
      <c r="F372" s="370"/>
      <c r="N372" s="505"/>
      <c r="S372" s="505"/>
    </row>
    <row r="373" spans="1:19">
      <c r="A373" s="16"/>
      <c r="B373" s="16"/>
      <c r="C373" s="16"/>
      <c r="D373" s="16"/>
      <c r="E373" s="470"/>
      <c r="F373" s="370"/>
      <c r="G373" s="438"/>
      <c r="H373" s="438"/>
      <c r="I373" s="438"/>
      <c r="J373" s="505"/>
      <c r="K373" s="505"/>
      <c r="L373" s="505"/>
      <c r="M373" s="505"/>
      <c r="N373" s="505"/>
      <c r="O373" s="505"/>
      <c r="P373" s="505"/>
      <c r="Q373" s="505"/>
      <c r="R373" s="505"/>
      <c r="S373" s="505"/>
    </row>
    <row r="374" spans="1:19" ht="13.8" thickBot="1">
      <c r="A374" s="41"/>
      <c r="B374" s="41"/>
      <c r="C374" s="41"/>
      <c r="D374" s="41"/>
      <c r="E374" s="476"/>
      <c r="F374" s="380"/>
      <c r="G374" s="380"/>
      <c r="H374" s="380"/>
      <c r="I374" s="380"/>
      <c r="J374" s="245"/>
      <c r="K374" s="245"/>
      <c r="L374" s="245"/>
      <c r="M374" s="245"/>
      <c r="N374" s="245"/>
      <c r="O374" s="245"/>
      <c r="P374" s="245"/>
      <c r="Q374" s="245"/>
      <c r="R374" s="245"/>
      <c r="S374" s="245"/>
    </row>
    <row r="375" spans="1:19" ht="13.8" thickTop="1">
      <c r="F375" s="499"/>
    </row>
    <row r="376" spans="1:19">
      <c r="A376" s="34"/>
      <c r="C376" s="341"/>
      <c r="D376" s="341"/>
      <c r="E376" s="506"/>
      <c r="F376" s="499"/>
      <c r="G376" s="507"/>
      <c r="H376" s="507"/>
      <c r="I376" s="507"/>
      <c r="J376" s="508"/>
      <c r="K376" s="508"/>
      <c r="L376" s="508"/>
      <c r="M376" s="508"/>
      <c r="O376" s="508"/>
      <c r="P376" s="508"/>
      <c r="Q376" s="508"/>
      <c r="R376" s="508"/>
    </row>
    <row r="377" spans="1:19">
      <c r="C377" s="343"/>
      <c r="D377" s="343"/>
      <c r="E377" s="506"/>
      <c r="F377" s="499"/>
      <c r="G377" s="507"/>
      <c r="H377" s="507"/>
      <c r="I377" s="507"/>
      <c r="J377" s="508"/>
      <c r="K377" s="508"/>
      <c r="L377" s="508"/>
      <c r="M377" s="508"/>
      <c r="O377" s="508"/>
      <c r="P377" s="508"/>
      <c r="Q377" s="508"/>
      <c r="R377" s="508"/>
    </row>
    <row r="378" spans="1:19">
      <c r="C378" s="341"/>
      <c r="D378" s="341"/>
      <c r="E378" s="506"/>
      <c r="F378" s="499"/>
      <c r="G378" s="507"/>
      <c r="H378" s="507"/>
      <c r="I378" s="507"/>
      <c r="J378" s="508"/>
      <c r="K378" s="508"/>
      <c r="L378" s="508"/>
      <c r="M378" s="508"/>
      <c r="O378" s="508"/>
      <c r="P378" s="508"/>
      <c r="Q378" s="508"/>
      <c r="R378" s="508"/>
    </row>
    <row r="379" spans="1:19">
      <c r="C379" s="343"/>
      <c r="D379" s="343"/>
      <c r="E379" s="506"/>
      <c r="F379" s="499"/>
      <c r="G379" s="507"/>
      <c r="H379" s="507"/>
      <c r="I379" s="507"/>
      <c r="J379" s="508"/>
      <c r="K379" s="508"/>
      <c r="L379" s="508"/>
      <c r="M379" s="508"/>
      <c r="O379" s="508"/>
      <c r="P379" s="508"/>
      <c r="Q379" s="508"/>
      <c r="R379" s="508"/>
    </row>
    <row r="380" spans="1:19">
      <c r="C380" s="341"/>
      <c r="D380" s="341"/>
      <c r="E380" s="506"/>
      <c r="F380" s="499"/>
      <c r="G380" s="507"/>
      <c r="H380" s="507"/>
      <c r="I380" s="507"/>
      <c r="J380" s="508"/>
      <c r="K380" s="508"/>
      <c r="L380" s="508"/>
      <c r="M380" s="508"/>
      <c r="O380" s="508"/>
      <c r="P380" s="508"/>
      <c r="Q380" s="508"/>
      <c r="R380" s="508"/>
    </row>
    <row r="381" spans="1:19">
      <c r="C381" s="343"/>
      <c r="D381" s="343"/>
      <c r="E381" s="506"/>
      <c r="F381" s="499"/>
      <c r="G381" s="507"/>
      <c r="H381" s="507"/>
      <c r="I381" s="507"/>
      <c r="J381" s="508"/>
      <c r="K381" s="508"/>
      <c r="L381" s="508"/>
      <c r="M381" s="508"/>
      <c r="O381" s="508"/>
      <c r="P381" s="508"/>
      <c r="Q381" s="508"/>
      <c r="R381" s="508"/>
    </row>
    <row r="382" spans="1:19">
      <c r="A382" s="34"/>
      <c r="C382" s="341"/>
      <c r="D382" s="341"/>
      <c r="E382" s="506"/>
      <c r="F382" s="499"/>
      <c r="G382" s="507"/>
      <c r="H382" s="507"/>
      <c r="I382" s="507"/>
      <c r="J382" s="508"/>
      <c r="K382" s="508"/>
      <c r="L382" s="508"/>
      <c r="M382" s="508"/>
      <c r="O382" s="508"/>
      <c r="P382" s="508"/>
      <c r="Q382" s="508"/>
      <c r="R382" s="508"/>
    </row>
    <row r="383" spans="1:19">
      <c r="C383" s="343"/>
      <c r="D383" s="343"/>
      <c r="E383" s="506"/>
      <c r="F383" s="499"/>
      <c r="G383" s="507"/>
      <c r="H383" s="507"/>
      <c r="I383" s="507"/>
      <c r="J383" s="508"/>
      <c r="K383" s="508"/>
      <c r="L383" s="508"/>
      <c r="M383" s="508"/>
      <c r="O383" s="508"/>
      <c r="P383" s="508"/>
      <c r="Q383" s="508"/>
      <c r="R383" s="508"/>
    </row>
    <row r="384" spans="1:19">
      <c r="C384" s="341"/>
      <c r="D384" s="341"/>
      <c r="E384" s="506"/>
      <c r="F384" s="499"/>
      <c r="G384" s="507"/>
      <c r="H384" s="507"/>
      <c r="I384" s="507"/>
      <c r="J384" s="508"/>
      <c r="K384" s="508"/>
      <c r="L384" s="508"/>
      <c r="M384" s="508"/>
      <c r="O384" s="508"/>
      <c r="P384" s="508"/>
      <c r="Q384" s="508"/>
      <c r="R384" s="508"/>
    </row>
    <row r="385" spans="3:18">
      <c r="C385" s="343"/>
      <c r="D385" s="343"/>
      <c r="E385" s="506"/>
      <c r="F385" s="499"/>
      <c r="G385" s="507"/>
      <c r="H385" s="507"/>
      <c r="I385" s="507"/>
      <c r="J385" s="508"/>
      <c r="K385" s="508"/>
      <c r="L385" s="508"/>
      <c r="M385" s="508"/>
      <c r="O385" s="508"/>
      <c r="P385" s="508"/>
      <c r="Q385" s="508"/>
      <c r="R385" s="508"/>
    </row>
    <row r="386" spans="3:18">
      <c r="C386" s="341"/>
      <c r="D386" s="341"/>
      <c r="E386" s="506"/>
      <c r="F386" s="499"/>
      <c r="G386" s="507"/>
      <c r="H386" s="507"/>
      <c r="I386" s="507"/>
      <c r="J386" s="508"/>
      <c r="K386" s="508"/>
      <c r="L386" s="508"/>
      <c r="M386" s="508"/>
      <c r="O386" s="508"/>
      <c r="P386" s="508"/>
      <c r="Q386" s="508"/>
      <c r="R386" s="508"/>
    </row>
    <row r="387" spans="3:18">
      <c r="C387" s="343"/>
      <c r="D387" s="343"/>
      <c r="E387" s="506"/>
      <c r="F387" s="499"/>
      <c r="G387" s="507"/>
      <c r="H387" s="507"/>
      <c r="I387" s="507"/>
      <c r="J387" s="508"/>
      <c r="K387" s="508"/>
      <c r="L387" s="508"/>
      <c r="M387" s="508"/>
      <c r="O387" s="508"/>
      <c r="P387" s="508"/>
      <c r="Q387" s="508"/>
      <c r="R387" s="508"/>
    </row>
    <row r="388" spans="3:18">
      <c r="C388" s="341"/>
      <c r="D388" s="341"/>
      <c r="E388" s="506"/>
      <c r="F388" s="499"/>
      <c r="G388" s="507"/>
      <c r="H388" s="507"/>
      <c r="I388" s="507"/>
      <c r="J388" s="508"/>
      <c r="K388" s="508"/>
      <c r="L388" s="508"/>
      <c r="M388" s="508"/>
      <c r="O388" s="508"/>
      <c r="P388" s="508"/>
      <c r="Q388" s="508"/>
      <c r="R388" s="508"/>
    </row>
    <row r="389" spans="3:18">
      <c r="C389" s="343"/>
      <c r="D389" s="343"/>
      <c r="E389" s="506"/>
      <c r="F389" s="499"/>
      <c r="G389" s="507"/>
      <c r="H389" s="507"/>
      <c r="I389" s="507"/>
      <c r="J389" s="508"/>
      <c r="K389" s="508"/>
      <c r="L389" s="508"/>
      <c r="M389" s="508"/>
      <c r="O389" s="508"/>
      <c r="P389" s="508"/>
      <c r="Q389" s="508"/>
      <c r="R389" s="508"/>
    </row>
    <row r="390" spans="3:18">
      <c r="C390" s="341"/>
      <c r="D390" s="341"/>
      <c r="E390" s="506"/>
      <c r="F390" s="499"/>
      <c r="G390" s="507"/>
      <c r="H390" s="507"/>
      <c r="I390" s="507"/>
      <c r="J390" s="508"/>
      <c r="K390" s="508"/>
      <c r="L390" s="508"/>
      <c r="M390" s="508"/>
      <c r="O390" s="508"/>
      <c r="P390" s="508"/>
      <c r="Q390" s="508"/>
      <c r="R390" s="508"/>
    </row>
    <row r="391" spans="3:18">
      <c r="C391" s="343"/>
      <c r="D391" s="343"/>
      <c r="E391" s="506"/>
      <c r="F391" s="499"/>
      <c r="G391" s="507"/>
      <c r="H391" s="507"/>
      <c r="I391" s="507"/>
      <c r="J391" s="508"/>
      <c r="K391" s="508"/>
      <c r="L391" s="508"/>
      <c r="M391" s="508"/>
      <c r="O391" s="508"/>
      <c r="P391" s="508"/>
      <c r="Q391" s="508"/>
      <c r="R391" s="508"/>
    </row>
    <row r="392" spans="3:18">
      <c r="C392" s="341"/>
      <c r="D392" s="341"/>
      <c r="E392" s="506"/>
      <c r="F392" s="499"/>
      <c r="G392" s="507"/>
      <c r="H392" s="507"/>
      <c r="I392" s="507"/>
      <c r="J392" s="508"/>
      <c r="K392" s="508"/>
      <c r="L392" s="508"/>
      <c r="M392" s="508"/>
      <c r="O392" s="508"/>
      <c r="P392" s="508"/>
      <c r="Q392" s="508"/>
      <c r="R392" s="508"/>
    </row>
    <row r="393" spans="3:18">
      <c r="C393" s="343"/>
      <c r="D393" s="343"/>
      <c r="E393" s="506"/>
      <c r="F393" s="499"/>
      <c r="G393" s="507"/>
      <c r="H393" s="507"/>
      <c r="I393" s="507"/>
      <c r="J393" s="508"/>
      <c r="K393" s="508"/>
      <c r="L393" s="508"/>
      <c r="M393" s="508"/>
      <c r="O393" s="508"/>
      <c r="P393" s="508"/>
      <c r="Q393" s="508"/>
      <c r="R393" s="508"/>
    </row>
    <row r="394" spans="3:18">
      <c r="C394" s="341"/>
      <c r="D394" s="341"/>
      <c r="E394" s="506"/>
      <c r="F394" s="499"/>
      <c r="G394" s="507"/>
      <c r="H394" s="507"/>
      <c r="I394" s="507"/>
      <c r="J394" s="508"/>
      <c r="K394" s="508"/>
      <c r="L394" s="508"/>
      <c r="M394" s="508"/>
      <c r="O394" s="508"/>
      <c r="P394" s="508"/>
      <c r="Q394" s="508"/>
      <c r="R394" s="508"/>
    </row>
    <row r="395" spans="3:18">
      <c r="C395" s="343"/>
      <c r="D395" s="343"/>
      <c r="E395" s="506"/>
      <c r="F395" s="499"/>
      <c r="G395" s="507"/>
      <c r="H395" s="507"/>
      <c r="I395" s="507"/>
      <c r="J395" s="508"/>
      <c r="K395" s="508"/>
      <c r="L395" s="508"/>
      <c r="M395" s="508"/>
      <c r="O395" s="508"/>
      <c r="P395" s="508"/>
      <c r="Q395" s="508"/>
      <c r="R395" s="508"/>
    </row>
    <row r="396" spans="3:18">
      <c r="C396" s="341"/>
      <c r="D396" s="341"/>
      <c r="E396" s="506"/>
      <c r="F396" s="499"/>
      <c r="G396" s="507"/>
      <c r="H396" s="507"/>
      <c r="I396" s="507"/>
      <c r="J396" s="508"/>
      <c r="K396" s="508"/>
      <c r="L396" s="508"/>
      <c r="M396" s="508"/>
      <c r="O396" s="508"/>
      <c r="P396" s="508"/>
      <c r="Q396" s="508"/>
      <c r="R396" s="508"/>
    </row>
    <row r="397" spans="3:18">
      <c r="C397" s="343"/>
      <c r="D397" s="343"/>
      <c r="E397" s="506"/>
      <c r="F397" s="499"/>
      <c r="G397" s="507"/>
      <c r="H397" s="507"/>
      <c r="I397" s="507"/>
      <c r="J397" s="508"/>
      <c r="K397" s="508"/>
      <c r="L397" s="508"/>
      <c r="M397" s="508"/>
      <c r="O397" s="508"/>
      <c r="P397" s="508"/>
      <c r="Q397" s="508"/>
      <c r="R397" s="508"/>
    </row>
    <row r="398" spans="3:18">
      <c r="C398" s="341"/>
      <c r="D398" s="341"/>
      <c r="E398" s="506"/>
      <c r="F398" s="499"/>
      <c r="G398" s="507"/>
      <c r="H398" s="507"/>
      <c r="I398" s="507"/>
      <c r="J398" s="508"/>
      <c r="K398" s="508"/>
      <c r="L398" s="508"/>
      <c r="M398" s="508"/>
      <c r="O398" s="508"/>
      <c r="P398" s="508"/>
      <c r="Q398" s="508"/>
      <c r="R398" s="508"/>
    </row>
    <row r="399" spans="3:18">
      <c r="C399" s="343"/>
      <c r="D399" s="343"/>
      <c r="E399" s="506"/>
      <c r="F399" s="499"/>
      <c r="G399" s="507"/>
      <c r="H399" s="507"/>
      <c r="I399" s="507"/>
      <c r="J399" s="508"/>
      <c r="K399" s="508"/>
      <c r="L399" s="508"/>
      <c r="M399" s="508"/>
      <c r="O399" s="508"/>
      <c r="P399" s="508"/>
      <c r="Q399" s="508"/>
      <c r="R399" s="508"/>
    </row>
    <row r="400" spans="3:18">
      <c r="F400" s="499"/>
    </row>
    <row r="401" spans="1:19">
      <c r="F401" s="499"/>
    </row>
    <row r="402" spans="1:19">
      <c r="F402" s="499"/>
    </row>
    <row r="403" spans="1:19" ht="13.8" thickBot="1">
      <c r="A403" s="117"/>
      <c r="F403" s="499"/>
    </row>
    <row r="404" spans="1:19">
      <c r="A404" s="500"/>
      <c r="B404" s="23"/>
      <c r="C404" s="500"/>
      <c r="D404" s="500"/>
      <c r="E404" s="509"/>
      <c r="F404" s="510"/>
      <c r="G404" s="511"/>
      <c r="H404" s="511"/>
      <c r="I404" s="511"/>
      <c r="J404" s="512"/>
      <c r="K404" s="512"/>
      <c r="L404" s="512"/>
      <c r="M404" s="512"/>
      <c r="N404" s="513"/>
      <c r="O404" s="512"/>
      <c r="P404" s="512"/>
      <c r="Q404" s="512"/>
      <c r="R404" s="512"/>
      <c r="S404" s="513"/>
    </row>
    <row r="405" spans="1:19">
      <c r="A405" s="117"/>
      <c r="C405" s="117"/>
      <c r="D405" s="117"/>
      <c r="E405" s="456"/>
      <c r="F405" s="514"/>
      <c r="G405" s="457"/>
      <c r="H405" s="457"/>
      <c r="I405" s="457"/>
      <c r="J405" s="458"/>
      <c r="K405" s="458"/>
      <c r="L405" s="458"/>
      <c r="M405" s="458"/>
      <c r="N405" s="515"/>
      <c r="O405" s="458"/>
      <c r="P405" s="458"/>
      <c r="Q405" s="458"/>
      <c r="R405" s="458"/>
      <c r="S405" s="515"/>
    </row>
    <row r="406" spans="1:19">
      <c r="A406" s="117"/>
      <c r="C406" s="117"/>
      <c r="D406" s="117"/>
      <c r="E406" s="456"/>
      <c r="F406" s="514"/>
      <c r="G406" s="457"/>
      <c r="H406" s="457"/>
      <c r="I406" s="457"/>
      <c r="J406" s="458"/>
      <c r="K406" s="458"/>
      <c r="L406" s="458"/>
      <c r="M406" s="458"/>
      <c r="N406" s="516"/>
      <c r="O406" s="458"/>
      <c r="P406" s="458"/>
      <c r="Q406" s="458"/>
      <c r="R406" s="458"/>
      <c r="S406" s="516"/>
    </row>
    <row r="407" spans="1:19" ht="13.8" thickBot="1">
      <c r="A407" s="517"/>
      <c r="B407" s="43"/>
      <c r="C407" s="43"/>
      <c r="D407" s="43"/>
      <c r="E407" s="518"/>
      <c r="F407" s="519"/>
      <c r="G407" s="520"/>
      <c r="H407" s="520"/>
      <c r="I407" s="520"/>
      <c r="J407" s="521"/>
      <c r="K407" s="521"/>
      <c r="L407" s="521"/>
      <c r="M407" s="521"/>
      <c r="N407" s="245"/>
      <c r="O407" s="521"/>
      <c r="P407" s="521"/>
      <c r="Q407" s="521"/>
      <c r="R407" s="521"/>
      <c r="S407" s="245"/>
    </row>
    <row r="408" spans="1:19" ht="13.8" thickTop="1">
      <c r="A408" s="84"/>
      <c r="F408" s="514"/>
      <c r="N408" s="505"/>
      <c r="S408" s="505"/>
    </row>
    <row r="409" spans="1:19">
      <c r="A409" s="522"/>
      <c r="B409" s="341"/>
      <c r="C409" s="192"/>
      <c r="D409" s="192"/>
      <c r="F409" s="499"/>
    </row>
    <row r="410" spans="1:19">
      <c r="F410" s="499"/>
    </row>
    <row r="411" spans="1:19">
      <c r="F411" s="499"/>
    </row>
    <row r="412" spans="1:19">
      <c r="F412" s="499"/>
    </row>
    <row r="413" spans="1:19">
      <c r="F413" s="499"/>
    </row>
    <row r="414" spans="1:19">
      <c r="F414" s="499"/>
    </row>
    <row r="415" spans="1:19">
      <c r="F415" s="499"/>
    </row>
    <row r="416" spans="1:19">
      <c r="F416" s="499"/>
    </row>
    <row r="417" spans="1:19">
      <c r="B417" s="12"/>
      <c r="C417" s="192"/>
      <c r="D417" s="192"/>
    </row>
    <row r="418" spans="1:19">
      <c r="B418" s="12"/>
      <c r="C418" s="192"/>
      <c r="D418" s="192"/>
    </row>
    <row r="419" spans="1:19">
      <c r="B419" s="12"/>
      <c r="C419" s="192"/>
      <c r="D419" s="192"/>
    </row>
    <row r="420" spans="1:19">
      <c r="B420" s="12"/>
      <c r="C420" s="192"/>
      <c r="D420" s="192"/>
    </row>
    <row r="421" spans="1:19">
      <c r="B421" s="12"/>
      <c r="C421" s="192"/>
      <c r="D421" s="192"/>
    </row>
    <row r="422" spans="1:19">
      <c r="B422" s="12"/>
      <c r="C422" s="192"/>
      <c r="D422" s="192"/>
    </row>
    <row r="423" spans="1:19">
      <c r="F423" s="499"/>
    </row>
    <row r="424" spans="1:19">
      <c r="C424" s="192"/>
      <c r="D424" s="192"/>
      <c r="F424" s="499"/>
    </row>
    <row r="425" spans="1:19">
      <c r="C425" s="120"/>
      <c r="D425" s="120"/>
      <c r="F425" s="499"/>
    </row>
    <row r="426" spans="1:19">
      <c r="F426" s="499"/>
    </row>
    <row r="427" spans="1:19">
      <c r="F427" s="499"/>
    </row>
    <row r="428" spans="1:19">
      <c r="F428" s="499"/>
    </row>
    <row r="429" spans="1:19">
      <c r="F429" s="499"/>
    </row>
    <row r="430" spans="1:19" ht="13.8" thickBot="1">
      <c r="A430" s="57"/>
      <c r="B430" s="57"/>
      <c r="C430" s="57"/>
      <c r="D430" s="57"/>
      <c r="E430" s="496"/>
      <c r="F430" s="497"/>
      <c r="G430" s="497"/>
      <c r="H430" s="497"/>
      <c r="I430" s="497"/>
      <c r="J430" s="498"/>
      <c r="K430" s="498"/>
      <c r="L430" s="498"/>
      <c r="M430" s="498"/>
      <c r="N430" s="498"/>
      <c r="O430" s="498"/>
      <c r="P430" s="498"/>
      <c r="Q430" s="498"/>
      <c r="R430" s="498"/>
      <c r="S430" s="498"/>
    </row>
    <row r="431" spans="1:19">
      <c r="A431" s="12"/>
      <c r="B431" s="12"/>
      <c r="C431" s="12"/>
      <c r="D431" s="12"/>
      <c r="E431" s="523"/>
      <c r="F431" s="499"/>
      <c r="G431" s="499"/>
      <c r="H431" s="499"/>
      <c r="I431" s="499"/>
      <c r="J431" s="132"/>
      <c r="K431" s="132"/>
      <c r="L431" s="132"/>
      <c r="M431" s="132"/>
      <c r="N431" s="132"/>
      <c r="O431" s="132"/>
      <c r="P431" s="132"/>
      <c r="Q431" s="132"/>
      <c r="R431" s="132"/>
      <c r="S431" s="132"/>
    </row>
    <row r="433" spans="1:1">
      <c r="A433" s="524"/>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C1406"/>
  <sheetViews>
    <sheetView workbookViewId="0">
      <pane xSplit="2" ySplit="33" topLeftCell="C34" activePane="bottomRight" state="frozen"/>
      <selection pane="topRight" activeCell="C1" sqref="C1"/>
      <selection pane="bottomLeft" activeCell="A27" sqref="A27"/>
      <selection pane="bottomRight" activeCell="G29" sqref="G29"/>
    </sheetView>
  </sheetViews>
  <sheetFormatPr defaultRowHeight="13.2"/>
  <cols>
    <col min="1" max="1" width="9" style="6"/>
    <col min="2" max="2" width="19.88671875" style="367" customWidth="1"/>
    <col min="3" max="8" width="9" style="6"/>
    <col min="9" max="9" width="9" style="368"/>
    <col min="10" max="10" width="9" style="192"/>
    <col min="11" max="11" width="9.6640625" style="376" customWidth="1"/>
    <col min="12" max="12" width="9.77734375" style="389" customWidth="1"/>
    <col min="13" max="13" width="9" style="54"/>
    <col min="14" max="23" width="9" style="192"/>
    <col min="24" max="24" width="9" style="120"/>
    <col min="25" max="25" width="9" style="54"/>
    <col min="26" max="26" width="9" style="6"/>
    <col min="27" max="32" width="9" style="192"/>
    <col min="33" max="36" width="9" style="6"/>
    <col min="37" max="37" width="9.77734375" style="6" customWidth="1"/>
    <col min="38" max="52" width="9" style="192"/>
    <col min="53" max="53" width="9" style="376"/>
    <col min="54" max="65" width="9" style="6"/>
    <col min="66" max="66" width="9" style="192"/>
    <col min="67" max="67" width="9.88671875" style="192" customWidth="1"/>
    <col min="68" max="68" width="9.109375" style="192" customWidth="1"/>
    <col min="69" max="91" width="9" style="6"/>
  </cols>
  <sheetData>
    <row r="1" spans="1:103">
      <c r="A1" s="363"/>
      <c r="B1" s="364"/>
      <c r="C1" s="363"/>
      <c r="D1" s="363"/>
      <c r="E1" s="363"/>
      <c r="F1" s="363"/>
      <c r="G1" s="363"/>
      <c r="H1" s="734" t="s">
        <v>435</v>
      </c>
      <c r="I1" s="735"/>
      <c r="J1" s="735"/>
      <c r="K1" s="736"/>
      <c r="L1" s="406" t="s">
        <v>148</v>
      </c>
      <c r="M1" s="406" t="s">
        <v>288</v>
      </c>
      <c r="N1" s="375"/>
      <c r="O1" s="375"/>
      <c r="P1" s="375"/>
      <c r="Q1" s="375"/>
      <c r="R1" s="375"/>
      <c r="S1" s="375"/>
      <c r="T1" s="375"/>
      <c r="U1" s="375"/>
      <c r="V1" s="375"/>
      <c r="W1" s="375"/>
      <c r="CX1" s="3" t="s">
        <v>287</v>
      </c>
      <c r="CY1">
        <v>1</v>
      </c>
    </row>
    <row r="2" spans="1:103" ht="13.8" thickBot="1">
      <c r="A2" s="363"/>
      <c r="B2" s="364"/>
      <c r="C2" s="363"/>
      <c r="D2" s="363"/>
      <c r="E2" s="363"/>
      <c r="F2" s="363"/>
      <c r="G2" s="363"/>
      <c r="H2" s="396" t="s">
        <v>387</v>
      </c>
      <c r="I2" s="397" t="s">
        <v>388</v>
      </c>
      <c r="J2" s="398" t="s">
        <v>385</v>
      </c>
      <c r="K2" s="399" t="s">
        <v>386</v>
      </c>
      <c r="L2" s="407" t="s">
        <v>160</v>
      </c>
      <c r="M2" s="407" t="s">
        <v>298</v>
      </c>
      <c r="N2" s="375"/>
      <c r="O2" s="375"/>
      <c r="P2" s="375"/>
      <c r="Q2" s="375" t="s">
        <v>462</v>
      </c>
      <c r="R2" s="375"/>
      <c r="S2" s="375"/>
      <c r="T2" s="375"/>
      <c r="U2" s="375"/>
      <c r="V2" s="375"/>
      <c r="W2" s="375"/>
      <c r="CX2" s="3" t="s">
        <v>286</v>
      </c>
      <c r="CY2" s="351">
        <f>IF($CY$1=1,VLOOKUP($E$4*1000,RuediUndep!$D$2:$F$31,3),VLOOKUP($F$4*1000,RuediUndep!$G$2:$I$31,3))</f>
        <v>3</v>
      </c>
    </row>
    <row r="3" spans="1:103">
      <c r="A3" s="363"/>
      <c r="B3" s="364"/>
      <c r="C3" s="363"/>
      <c r="D3" s="363"/>
      <c r="E3" s="365" t="s">
        <v>283</v>
      </c>
      <c r="F3" s="365" t="s">
        <v>285</v>
      </c>
      <c r="G3" s="365" t="s">
        <v>327</v>
      </c>
      <c r="H3" s="392">
        <v>41000</v>
      </c>
      <c r="I3" s="393">
        <v>41014</v>
      </c>
      <c r="J3" s="394">
        <v>110</v>
      </c>
      <c r="K3" s="394">
        <v>110</v>
      </c>
      <c r="L3" s="408">
        <v>0</v>
      </c>
      <c r="M3" s="408">
        <v>10</v>
      </c>
      <c r="N3" s="375"/>
      <c r="O3" s="375"/>
      <c r="P3" s="427" t="s">
        <v>459</v>
      </c>
      <c r="Q3" s="375">
        <f ca="1">AVERAGE(J35:J64)</f>
        <v>166.16148421244236</v>
      </c>
      <c r="R3" s="375"/>
      <c r="S3" s="375"/>
      <c r="T3" s="375"/>
      <c r="U3" s="375"/>
      <c r="V3" s="375"/>
      <c r="W3" s="375"/>
      <c r="CX3" s="3" t="s">
        <v>438</v>
      </c>
      <c r="CY3">
        <f>'day lookup'!I1</f>
        <v>102373</v>
      </c>
    </row>
    <row r="4" spans="1:103">
      <c r="A4" s="363"/>
      <c r="B4" s="446" t="s">
        <v>331</v>
      </c>
      <c r="C4" s="445"/>
      <c r="D4" s="445"/>
      <c r="E4" s="366">
        <v>84.8</v>
      </c>
      <c r="F4" s="366">
        <v>113.5</v>
      </c>
      <c r="G4" s="366">
        <v>12.5</v>
      </c>
      <c r="H4" s="410">
        <f>IF(I4&gt;0,I3+1,"")</f>
        <v>41015</v>
      </c>
      <c r="I4" s="393">
        <v>41026</v>
      </c>
      <c r="J4" s="394">
        <v>150</v>
      </c>
      <c r="K4" s="394">
        <v>150</v>
      </c>
      <c r="L4" s="408">
        <v>0</v>
      </c>
      <c r="M4" s="408">
        <v>10</v>
      </c>
      <c r="N4" s="382"/>
      <c r="O4" s="382"/>
      <c r="P4" s="534" t="s">
        <v>45</v>
      </c>
      <c r="Q4" s="375">
        <f ca="1">AVERAGE(J65:J95)</f>
        <v>333.63090046105054</v>
      </c>
      <c r="R4" s="382"/>
      <c r="S4" s="382"/>
      <c r="T4" s="382"/>
      <c r="U4" s="382"/>
      <c r="V4" s="382"/>
      <c r="W4" s="382"/>
    </row>
    <row r="5" spans="1:103">
      <c r="A5" s="363"/>
      <c r="B5" s="446" t="s">
        <v>332</v>
      </c>
      <c r="C5" s="445"/>
      <c r="D5" s="445"/>
      <c r="E5" s="366">
        <v>16.399999999999999</v>
      </c>
      <c r="F5" s="366">
        <v>46.1</v>
      </c>
      <c r="G5" s="366">
        <v>0.3</v>
      </c>
      <c r="H5" s="410">
        <f>IF(I5&gt;0,I4+1,"")</f>
        <v>41027</v>
      </c>
      <c r="I5" s="393">
        <v>41041</v>
      </c>
      <c r="J5" s="394">
        <v>200</v>
      </c>
      <c r="K5" s="394">
        <v>150</v>
      </c>
      <c r="L5" s="408">
        <v>0</v>
      </c>
      <c r="M5" s="408">
        <v>10</v>
      </c>
      <c r="N5" s="375"/>
      <c r="O5" s="375"/>
      <c r="P5" s="427" t="s">
        <v>460</v>
      </c>
      <c r="Q5" s="375">
        <f ca="1">AVERAGE(J96:J125)</f>
        <v>392.86880719286665</v>
      </c>
      <c r="R5" s="375"/>
      <c r="S5" s="375"/>
      <c r="T5" s="375"/>
      <c r="U5" s="375"/>
      <c r="V5" s="375"/>
      <c r="W5" s="375"/>
    </row>
    <row r="6" spans="1:103">
      <c r="A6" s="363"/>
      <c r="B6" s="446" t="s">
        <v>333</v>
      </c>
      <c r="C6" s="445"/>
      <c r="D6" s="445"/>
      <c r="E6" s="366">
        <v>3.7</v>
      </c>
      <c r="F6" s="366">
        <v>4.5</v>
      </c>
      <c r="G6" s="366">
        <v>0.3</v>
      </c>
      <c r="H6" s="410">
        <f t="shared" ref="H6:H26" si="0">IF(I6&gt;0,I5+1,"")</f>
        <v>41042</v>
      </c>
      <c r="I6" s="393">
        <v>41049</v>
      </c>
      <c r="J6" s="394">
        <v>200</v>
      </c>
      <c r="K6" s="394">
        <v>150</v>
      </c>
      <c r="L6" s="408">
        <v>0</v>
      </c>
      <c r="M6" s="408">
        <v>10</v>
      </c>
      <c r="N6" s="375"/>
      <c r="O6" s="375"/>
      <c r="P6" s="427" t="s">
        <v>461</v>
      </c>
      <c r="Q6" s="375">
        <f ca="1">AVERAGE(J126:J156)</f>
        <v>177.60132198586311</v>
      </c>
      <c r="R6" s="375"/>
      <c r="S6" s="375"/>
      <c r="T6" s="375"/>
      <c r="U6" s="375"/>
      <c r="V6" s="375"/>
      <c r="W6" s="375"/>
    </row>
    <row r="7" spans="1:103">
      <c r="A7" s="363"/>
      <c r="B7" s="446" t="s">
        <v>426</v>
      </c>
      <c r="C7" s="445"/>
      <c r="D7" s="445"/>
      <c r="E7" s="366">
        <v>4.0999999999999996</v>
      </c>
      <c r="F7" s="366">
        <v>9.1999999999999993</v>
      </c>
      <c r="G7" s="366">
        <v>0.1</v>
      </c>
      <c r="H7" s="410">
        <f t="shared" si="0"/>
        <v>41050</v>
      </c>
      <c r="I7" s="393">
        <v>41054</v>
      </c>
      <c r="J7" s="394">
        <v>250</v>
      </c>
      <c r="K7" s="394">
        <v>150</v>
      </c>
      <c r="L7" s="408">
        <v>0</v>
      </c>
      <c r="M7" s="408">
        <v>10</v>
      </c>
      <c r="N7" s="375"/>
      <c r="O7" s="375"/>
      <c r="P7" s="427" t="s">
        <v>136</v>
      </c>
      <c r="Q7" s="375">
        <f ca="1">AVERAGE(J157:J187)</f>
        <v>111.21522378012071</v>
      </c>
      <c r="R7" s="375"/>
      <c r="S7" s="375"/>
      <c r="T7" s="375"/>
      <c r="U7" s="375"/>
      <c r="V7" s="375"/>
      <c r="W7" s="375"/>
    </row>
    <row r="8" spans="1:103">
      <c r="A8" s="363"/>
      <c r="B8" s="364" t="s">
        <v>334</v>
      </c>
      <c r="C8" s="363"/>
      <c r="D8" s="363"/>
      <c r="E8" s="369">
        <f>E4-E5-E6</f>
        <v>64.7</v>
      </c>
      <c r="F8" s="369">
        <f>F4-F5-F6</f>
        <v>62.900000000000006</v>
      </c>
      <c r="G8" s="369">
        <f>G4-G5-G6</f>
        <v>11.899999999999999</v>
      </c>
      <c r="H8" s="410">
        <f t="shared" si="0"/>
        <v>41055</v>
      </c>
      <c r="I8" s="393">
        <v>41066</v>
      </c>
      <c r="J8" s="394">
        <v>300</v>
      </c>
      <c r="K8" s="394">
        <v>210</v>
      </c>
      <c r="L8" s="408">
        <v>0</v>
      </c>
      <c r="M8" s="408">
        <v>14</v>
      </c>
      <c r="N8" s="375"/>
      <c r="O8" s="375"/>
      <c r="P8" s="427" t="s">
        <v>265</v>
      </c>
      <c r="Q8" s="375">
        <f ca="1">AVERAGE(J188:J217)</f>
        <v>85.06079678339708</v>
      </c>
      <c r="R8" s="375"/>
      <c r="S8" s="375"/>
      <c r="T8" s="375"/>
      <c r="U8" s="375"/>
      <c r="V8" s="375"/>
      <c r="W8" s="375"/>
    </row>
    <row r="9" spans="1:103">
      <c r="A9" s="363"/>
      <c r="B9" s="364" t="s">
        <v>427</v>
      </c>
      <c r="C9" s="363"/>
      <c r="D9" s="363"/>
      <c r="E9" s="447">
        <f>E5+E7</f>
        <v>20.5</v>
      </c>
      <c r="F9" s="447">
        <f>F5+F7</f>
        <v>55.3</v>
      </c>
      <c r="G9" s="447">
        <f>G5+G7</f>
        <v>0.4</v>
      </c>
      <c r="H9" s="410">
        <f>IF(I9&gt;0,I8+1,"")</f>
        <v>41067</v>
      </c>
      <c r="I9" s="393">
        <v>41067</v>
      </c>
      <c r="J9" s="394">
        <v>300</v>
      </c>
      <c r="K9" s="394">
        <v>310</v>
      </c>
      <c r="L9" s="408">
        <v>0</v>
      </c>
      <c r="M9" s="408">
        <v>14</v>
      </c>
      <c r="N9" s="375"/>
      <c r="O9" s="375"/>
      <c r="P9" s="375"/>
      <c r="Q9" s="375"/>
      <c r="R9" s="375"/>
      <c r="S9" s="375"/>
      <c r="T9" s="375"/>
      <c r="U9" s="375"/>
      <c r="V9" s="375"/>
      <c r="W9" s="375"/>
    </row>
    <row r="10" spans="1:103" ht="13.8" thickBot="1">
      <c r="A10" s="363"/>
      <c r="B10" s="364"/>
      <c r="C10" s="363"/>
      <c r="D10" s="363"/>
      <c r="E10" s="363"/>
      <c r="F10" s="363"/>
      <c r="G10" s="363"/>
      <c r="H10" s="410">
        <f>IF(I10&gt;0,I9+1,"")</f>
        <v>41068</v>
      </c>
      <c r="I10" s="393">
        <v>41068</v>
      </c>
      <c r="J10" s="394">
        <v>325</v>
      </c>
      <c r="K10" s="394">
        <v>410</v>
      </c>
      <c r="L10" s="408">
        <v>0</v>
      </c>
      <c r="M10" s="408">
        <v>14</v>
      </c>
      <c r="N10" s="375"/>
      <c r="O10" s="375"/>
      <c r="P10" s="375"/>
      <c r="Q10" s="375"/>
      <c r="R10" s="375"/>
      <c r="S10" s="375"/>
      <c r="T10" s="375"/>
      <c r="U10" s="375"/>
      <c r="V10" s="375"/>
      <c r="W10" s="375"/>
    </row>
    <row r="11" spans="1:103">
      <c r="A11" s="363"/>
      <c r="B11" s="737" t="s">
        <v>404</v>
      </c>
      <c r="C11" s="738"/>
      <c r="D11" s="739"/>
      <c r="E11" s="737" t="s">
        <v>396</v>
      </c>
      <c r="F11" s="738"/>
      <c r="G11" s="739"/>
      <c r="H11" s="410">
        <f>IF(I11&gt;0,I10+1,"")</f>
        <v>41069</v>
      </c>
      <c r="I11" s="393">
        <v>41069</v>
      </c>
      <c r="J11" s="394">
        <v>325</v>
      </c>
      <c r="K11" s="394">
        <v>510</v>
      </c>
      <c r="L11" s="408">
        <v>0</v>
      </c>
      <c r="M11" s="408">
        <v>14</v>
      </c>
      <c r="N11" s="375"/>
      <c r="O11" s="375"/>
      <c r="P11" s="375"/>
      <c r="Q11" s="375"/>
      <c r="R11" s="375"/>
      <c r="S11" s="375"/>
      <c r="T11" s="375"/>
      <c r="U11" s="375"/>
      <c r="V11" s="375"/>
      <c r="W11" s="375"/>
    </row>
    <row r="12" spans="1:103" ht="13.8" thickBot="1">
      <c r="A12" s="363"/>
      <c r="B12" s="396" t="s">
        <v>387</v>
      </c>
      <c r="C12" s="397" t="s">
        <v>388</v>
      </c>
      <c r="D12" s="414" t="s">
        <v>395</v>
      </c>
      <c r="E12" s="396" t="s">
        <v>387</v>
      </c>
      <c r="F12" s="397" t="s">
        <v>388</v>
      </c>
      <c r="G12" s="414" t="s">
        <v>289</v>
      </c>
      <c r="H12" s="410">
        <f t="shared" si="0"/>
        <v>41070</v>
      </c>
      <c r="I12" s="393">
        <v>41072</v>
      </c>
      <c r="J12" s="394">
        <v>325</v>
      </c>
      <c r="K12" s="394">
        <v>610</v>
      </c>
      <c r="L12" s="408">
        <v>0</v>
      </c>
      <c r="M12" s="408">
        <v>14</v>
      </c>
      <c r="N12" s="375"/>
      <c r="O12" s="375"/>
      <c r="P12" s="375"/>
      <c r="Q12" s="375"/>
      <c r="R12" s="375"/>
      <c r="S12" s="375"/>
      <c r="T12" s="375"/>
      <c r="U12" s="375"/>
      <c r="V12" s="375"/>
      <c r="W12" s="375"/>
    </row>
    <row r="13" spans="1:103">
      <c r="A13" s="363"/>
      <c r="B13" s="392">
        <v>41000</v>
      </c>
      <c r="C13" s="393">
        <v>41014</v>
      </c>
      <c r="D13" s="415" t="s">
        <v>347</v>
      </c>
      <c r="E13" s="392">
        <v>40909</v>
      </c>
      <c r="F13" s="393">
        <v>41029</v>
      </c>
      <c r="G13" s="415">
        <v>39</v>
      </c>
      <c r="H13" s="410">
        <f t="shared" si="0"/>
        <v>41073</v>
      </c>
      <c r="I13" s="393">
        <v>41071</v>
      </c>
      <c r="J13" s="394">
        <v>325</v>
      </c>
      <c r="K13" s="394">
        <v>710</v>
      </c>
      <c r="L13" s="408">
        <v>0</v>
      </c>
      <c r="M13" s="408">
        <v>14</v>
      </c>
      <c r="N13" s="375"/>
      <c r="O13" s="375"/>
      <c r="P13" s="375"/>
      <c r="Q13" s="375"/>
      <c r="R13" s="375"/>
      <c r="S13" s="375"/>
      <c r="T13" s="375"/>
      <c r="U13" s="375"/>
      <c r="V13" s="375"/>
      <c r="W13" s="375"/>
    </row>
    <row r="14" spans="1:103">
      <c r="A14" s="363"/>
      <c r="B14" s="410">
        <f>IF(C14&gt;0,C13+1,"")</f>
        <v>41015</v>
      </c>
      <c r="C14" s="393">
        <v>41152</v>
      </c>
      <c r="D14" s="415" t="s">
        <v>347</v>
      </c>
      <c r="E14" s="410">
        <f>IF(F14&gt;0,F13+1,"")</f>
        <v>41030</v>
      </c>
      <c r="F14" s="393">
        <v>41213</v>
      </c>
      <c r="G14" s="415">
        <v>110</v>
      </c>
      <c r="H14" s="410">
        <f t="shared" si="0"/>
        <v>41072</v>
      </c>
      <c r="I14" s="393">
        <v>41072</v>
      </c>
      <c r="J14" s="394">
        <v>325</v>
      </c>
      <c r="K14" s="394">
        <v>810</v>
      </c>
      <c r="L14" s="408">
        <v>0</v>
      </c>
      <c r="M14" s="408">
        <v>14</v>
      </c>
      <c r="N14" s="375"/>
      <c r="O14" s="375"/>
      <c r="P14" s="375"/>
      <c r="Q14" s="375"/>
      <c r="R14" s="375"/>
      <c r="S14" s="375"/>
      <c r="T14" s="375"/>
      <c r="U14" s="375"/>
      <c r="V14" s="375"/>
      <c r="W14" s="375"/>
    </row>
    <row r="15" spans="1:103">
      <c r="A15" s="363"/>
      <c r="B15" s="410">
        <f>IF(C15&gt;0,C14+1,"")</f>
        <v>41153</v>
      </c>
      <c r="C15" s="393">
        <v>41274</v>
      </c>
      <c r="D15" s="415" t="s">
        <v>347</v>
      </c>
      <c r="E15" s="410">
        <f>IF(F15&gt;0,F14+1,"")</f>
        <v>41214</v>
      </c>
      <c r="F15" s="393">
        <v>41274</v>
      </c>
      <c r="G15" s="415">
        <v>39</v>
      </c>
      <c r="H15" s="410">
        <f t="shared" si="0"/>
        <v>41073</v>
      </c>
      <c r="I15" s="393">
        <v>41073</v>
      </c>
      <c r="J15" s="394">
        <v>325</v>
      </c>
      <c r="K15" s="394">
        <v>810</v>
      </c>
      <c r="L15" s="408">
        <v>0</v>
      </c>
      <c r="M15" s="408">
        <v>14</v>
      </c>
      <c r="N15" s="375"/>
      <c r="O15" s="375"/>
      <c r="P15" s="375"/>
      <c r="Q15" s="375"/>
      <c r="R15" s="375"/>
      <c r="S15" s="375"/>
      <c r="T15" s="375"/>
      <c r="U15" s="375"/>
      <c r="V15" s="375"/>
      <c r="W15" s="375"/>
    </row>
    <row r="16" spans="1:103">
      <c r="A16" s="363"/>
      <c r="B16" s="410" t="str">
        <f>IF(C16&gt;0,C15+1,"")</f>
        <v/>
      </c>
      <c r="C16" s="393"/>
      <c r="D16" s="413"/>
      <c r="E16" s="410" t="str">
        <f>IF(F16&gt;0,F15+1,"")</f>
        <v/>
      </c>
      <c r="F16" s="393"/>
      <c r="G16" s="413"/>
      <c r="H16" s="410">
        <f t="shared" si="0"/>
        <v>41074</v>
      </c>
      <c r="I16" s="393">
        <v>41080</v>
      </c>
      <c r="J16" s="394">
        <v>325</v>
      </c>
      <c r="K16" s="394">
        <v>810</v>
      </c>
      <c r="L16" s="408">
        <v>0</v>
      </c>
      <c r="M16" s="408">
        <v>14</v>
      </c>
      <c r="N16" s="375"/>
      <c r="O16" s="375"/>
      <c r="P16" s="375"/>
      <c r="Q16" s="375"/>
      <c r="R16" s="375"/>
      <c r="S16" s="375"/>
      <c r="T16" s="375"/>
      <c r="U16" s="375"/>
      <c r="V16" s="375"/>
      <c r="W16" s="375"/>
    </row>
    <row r="17" spans="1:107" ht="13.8" thickBot="1">
      <c r="A17" s="363"/>
      <c r="B17" s="411" t="str">
        <f>IF(C17&gt;0,C16+1,"")</f>
        <v/>
      </c>
      <c r="C17" s="395"/>
      <c r="D17" s="414"/>
      <c r="E17" s="411" t="str">
        <f>IF(F17&gt;0,F16+1,"")</f>
        <v/>
      </c>
      <c r="F17" s="395"/>
      <c r="G17" s="414"/>
      <c r="H17" s="410">
        <f t="shared" si="0"/>
        <v>41081</v>
      </c>
      <c r="I17" s="393">
        <v>41081</v>
      </c>
      <c r="J17" s="394">
        <v>325</v>
      </c>
      <c r="K17" s="394">
        <v>710</v>
      </c>
      <c r="L17" s="408">
        <v>0</v>
      </c>
      <c r="M17" s="408">
        <v>14</v>
      </c>
      <c r="N17" s="375"/>
      <c r="O17" s="375"/>
      <c r="P17" s="375"/>
      <c r="Q17" s="375"/>
      <c r="R17" s="375"/>
      <c r="S17" s="375"/>
      <c r="T17" s="375"/>
      <c r="U17" s="375"/>
      <c r="V17" s="375"/>
      <c r="W17" s="375"/>
    </row>
    <row r="18" spans="1:107" ht="13.8" thickBot="1">
      <c r="A18" s="363"/>
      <c r="B18" s="364"/>
      <c r="C18" s="363"/>
      <c r="D18" s="363"/>
      <c r="E18" s="363"/>
      <c r="F18" s="363"/>
      <c r="G18" s="363"/>
      <c r="H18" s="410">
        <f t="shared" si="0"/>
        <v>41082</v>
      </c>
      <c r="I18" s="393">
        <v>41082</v>
      </c>
      <c r="J18" s="394">
        <v>325</v>
      </c>
      <c r="K18" s="394">
        <v>610</v>
      </c>
      <c r="L18" s="408">
        <v>0</v>
      </c>
      <c r="M18" s="408">
        <v>14</v>
      </c>
      <c r="N18" s="375"/>
      <c r="O18" s="375"/>
      <c r="P18" s="375"/>
      <c r="Q18" s="375"/>
      <c r="R18" s="375"/>
      <c r="S18" s="375"/>
      <c r="T18" s="375"/>
      <c r="U18" s="375"/>
      <c r="V18" s="375"/>
      <c r="W18" s="375"/>
    </row>
    <row r="19" spans="1:107">
      <c r="A19" s="363"/>
      <c r="B19" s="740" t="s">
        <v>407</v>
      </c>
      <c r="C19" s="741"/>
      <c r="D19" s="742"/>
      <c r="E19" s="743" t="s">
        <v>436</v>
      </c>
      <c r="F19" s="744"/>
      <c r="G19" s="363"/>
      <c r="H19" s="410">
        <f t="shared" si="0"/>
        <v>41083</v>
      </c>
      <c r="I19" s="393">
        <v>41083</v>
      </c>
      <c r="J19" s="394">
        <v>325</v>
      </c>
      <c r="K19" s="394">
        <v>510</v>
      </c>
      <c r="L19" s="408">
        <v>0</v>
      </c>
      <c r="M19" s="408">
        <v>14</v>
      </c>
      <c r="N19" s="375"/>
      <c r="O19" s="375"/>
      <c r="P19" s="375"/>
      <c r="Q19" s="375"/>
      <c r="R19" s="375"/>
      <c r="S19" s="375"/>
      <c r="T19" s="375"/>
      <c r="U19" s="375"/>
      <c r="V19" s="375"/>
      <c r="W19" s="375"/>
    </row>
    <row r="20" spans="1:107" ht="13.8" thickBot="1">
      <c r="A20" s="363"/>
      <c r="B20" s="428" t="s">
        <v>58</v>
      </c>
      <c r="C20" s="397" t="s">
        <v>385</v>
      </c>
      <c r="D20" s="414" t="s">
        <v>408</v>
      </c>
      <c r="E20" s="450" t="s">
        <v>385</v>
      </c>
      <c r="F20" s="414" t="s">
        <v>408</v>
      </c>
      <c r="G20" s="363"/>
      <c r="H20" s="410">
        <f t="shared" si="0"/>
        <v>41084</v>
      </c>
      <c r="I20" s="393">
        <v>41084</v>
      </c>
      <c r="J20" s="394">
        <v>375</v>
      </c>
      <c r="K20" s="394">
        <v>410</v>
      </c>
      <c r="L20" s="408">
        <v>0</v>
      </c>
      <c r="M20" s="408">
        <v>14</v>
      </c>
      <c r="N20" s="375"/>
      <c r="O20" s="375"/>
      <c r="P20" s="375"/>
      <c r="Q20" s="375"/>
      <c r="R20" s="375"/>
      <c r="S20" s="375"/>
      <c r="T20" s="375"/>
      <c r="U20" s="375"/>
      <c r="V20" s="375"/>
      <c r="W20" s="375"/>
    </row>
    <row r="21" spans="1:107" ht="13.8" thickBot="1">
      <c r="A21" s="363"/>
      <c r="B21" s="541">
        <v>41121</v>
      </c>
      <c r="C21" s="542" t="e">
        <f>VLOOKUP($B$21,$B$35:$AR$217,26)</f>
        <v>#N/A</v>
      </c>
      <c r="D21" s="543" t="e">
        <f>VLOOKUP($B$21,$B$35:$AR$217,43)</f>
        <v>#N/A</v>
      </c>
      <c r="E21" s="451" t="e">
        <f ca="1">MAX(AA34:OFFSET($AA$34,$B$21-B35+1,0))</f>
        <v>#REF!</v>
      </c>
      <c r="F21" s="452" t="e">
        <f ca="1">MAX(AB34:OFFSET($AR$34,$B$21-B35+1,0))</f>
        <v>#REF!</v>
      </c>
      <c r="G21" s="363"/>
      <c r="H21" s="410">
        <f t="shared" si="0"/>
        <v>41085</v>
      </c>
      <c r="I21" s="393">
        <v>41085</v>
      </c>
      <c r="J21" s="394">
        <v>375</v>
      </c>
      <c r="K21" s="394">
        <v>310</v>
      </c>
      <c r="L21" s="408">
        <v>0</v>
      </c>
      <c r="M21" s="408">
        <v>14</v>
      </c>
      <c r="N21" s="375"/>
      <c r="O21" s="375"/>
      <c r="P21" s="375"/>
      <c r="Q21" s="375"/>
      <c r="R21" s="375"/>
      <c r="S21" s="375"/>
      <c r="T21" s="375"/>
      <c r="U21" s="375"/>
      <c r="V21" s="375"/>
      <c r="W21" s="375"/>
      <c r="CW21" s="128"/>
      <c r="CX21" s="128"/>
      <c r="CY21" s="128"/>
      <c r="CZ21" s="128"/>
      <c r="DA21" s="128"/>
      <c r="DB21" s="128"/>
      <c r="DC21" s="128"/>
    </row>
    <row r="22" spans="1:107">
      <c r="A22" s="363"/>
      <c r="B22" s="539"/>
      <c r="C22" s="449"/>
      <c r="D22" s="540"/>
      <c r="E22" s="540"/>
      <c r="F22" s="540"/>
      <c r="G22" s="363"/>
      <c r="H22" s="410">
        <f t="shared" si="0"/>
        <v>41086</v>
      </c>
      <c r="I22" s="393">
        <v>41095</v>
      </c>
      <c r="J22" s="394">
        <v>375</v>
      </c>
      <c r="K22" s="394">
        <v>210</v>
      </c>
      <c r="L22" s="408">
        <v>0</v>
      </c>
      <c r="M22" s="408">
        <v>10</v>
      </c>
      <c r="N22" s="375"/>
      <c r="O22" s="375"/>
      <c r="P22" s="375"/>
      <c r="Q22" s="375"/>
      <c r="R22" s="375"/>
      <c r="S22" s="375"/>
      <c r="T22" s="375"/>
      <c r="U22" s="375"/>
      <c r="V22" s="375"/>
      <c r="W22" s="375"/>
      <c r="CW22" s="128"/>
      <c r="CX22" s="128"/>
      <c r="CY22" s="128"/>
      <c r="CZ22" s="128"/>
      <c r="DA22" s="128"/>
      <c r="DB22" s="128"/>
      <c r="DC22" s="128"/>
    </row>
    <row r="23" spans="1:107">
      <c r="A23" s="363"/>
      <c r="B23" s="539"/>
      <c r="C23" s="449"/>
      <c r="D23" s="540"/>
      <c r="E23" s="540"/>
      <c r="F23" s="540"/>
      <c r="G23" s="363"/>
      <c r="H23" s="410">
        <f t="shared" si="0"/>
        <v>41096</v>
      </c>
      <c r="I23" s="393">
        <v>41101</v>
      </c>
      <c r="J23" s="394">
        <v>375</v>
      </c>
      <c r="K23" s="394">
        <v>210</v>
      </c>
      <c r="L23" s="408">
        <v>0</v>
      </c>
      <c r="M23" s="408">
        <v>10</v>
      </c>
      <c r="N23" s="375"/>
      <c r="O23" s="375"/>
      <c r="P23" s="375"/>
      <c r="Q23" s="375"/>
      <c r="R23" s="375"/>
      <c r="S23" s="375"/>
      <c r="T23" s="375"/>
      <c r="U23" s="375"/>
      <c r="V23" s="375"/>
      <c r="W23" s="375"/>
      <c r="CW23" s="128"/>
      <c r="CX23" s="128"/>
      <c r="CY23" s="128"/>
      <c r="CZ23" s="128"/>
      <c r="DA23" s="128"/>
      <c r="DB23" s="128"/>
      <c r="DC23" s="128"/>
    </row>
    <row r="24" spans="1:107">
      <c r="A24" s="363"/>
      <c r="B24" s="539"/>
      <c r="C24" s="449"/>
      <c r="D24" s="540"/>
      <c r="E24" s="540"/>
      <c r="F24" s="540"/>
      <c r="G24" s="363"/>
      <c r="H24" s="410">
        <f t="shared" si="0"/>
        <v>41102</v>
      </c>
      <c r="I24" s="393">
        <v>41110</v>
      </c>
      <c r="J24" s="394">
        <v>325</v>
      </c>
      <c r="K24" s="394">
        <v>210</v>
      </c>
      <c r="L24" s="408">
        <v>0</v>
      </c>
      <c r="M24" s="408">
        <v>10</v>
      </c>
      <c r="N24" s="375"/>
      <c r="O24" s="375"/>
      <c r="P24" s="375"/>
      <c r="Q24" s="375"/>
      <c r="R24" s="375"/>
      <c r="S24" s="375"/>
      <c r="T24" s="375"/>
      <c r="U24" s="375"/>
      <c r="V24" s="375"/>
      <c r="W24" s="375"/>
      <c r="CW24" s="128"/>
      <c r="CX24" s="128"/>
      <c r="CY24" s="128"/>
      <c r="CZ24" s="128"/>
      <c r="DA24" s="128"/>
      <c r="DB24" s="128"/>
      <c r="DC24" s="128"/>
    </row>
    <row r="25" spans="1:107">
      <c r="A25" s="363"/>
      <c r="B25" s="539"/>
      <c r="C25" s="449"/>
      <c r="D25" s="540"/>
      <c r="E25" s="540"/>
      <c r="F25" s="540"/>
      <c r="G25" s="363"/>
      <c r="H25" s="410">
        <f>IF(I25&gt;0,I24+1,"")</f>
        <v>41111</v>
      </c>
      <c r="I25" s="393">
        <v>41184</v>
      </c>
      <c r="J25" s="394">
        <v>225</v>
      </c>
      <c r="K25" s="394">
        <v>210</v>
      </c>
      <c r="L25" s="408">
        <v>0</v>
      </c>
      <c r="M25" s="408">
        <v>10</v>
      </c>
      <c r="N25" s="375"/>
      <c r="O25" s="375"/>
      <c r="P25" s="375"/>
      <c r="Q25" s="375"/>
      <c r="R25" s="375"/>
      <c r="S25" s="375"/>
      <c r="T25" s="375"/>
      <c r="U25" s="375"/>
      <c r="V25" s="375"/>
      <c r="W25" s="375"/>
      <c r="CW25" s="128"/>
      <c r="CX25" s="128"/>
      <c r="CY25" s="128"/>
      <c r="CZ25" s="128"/>
      <c r="DA25" s="128"/>
      <c r="DB25" s="128"/>
      <c r="DC25" s="128"/>
    </row>
    <row r="26" spans="1:107" ht="13.8" thickBot="1">
      <c r="A26" s="363"/>
      <c r="B26" s="539"/>
      <c r="C26" s="449"/>
      <c r="D26" s="540"/>
      <c r="E26" s="540"/>
      <c r="F26" s="540"/>
      <c r="G26" s="363"/>
      <c r="H26" s="411">
        <f t="shared" si="0"/>
        <v>41185</v>
      </c>
      <c r="I26" s="395">
        <v>41193</v>
      </c>
      <c r="J26" s="546">
        <v>110</v>
      </c>
      <c r="K26" s="547">
        <v>110</v>
      </c>
      <c r="L26" s="409">
        <v>0</v>
      </c>
      <c r="M26" s="409">
        <v>0</v>
      </c>
      <c r="N26" s="375"/>
      <c r="O26" s="375"/>
      <c r="P26" s="375"/>
      <c r="Q26" s="375"/>
      <c r="R26" s="375"/>
      <c r="S26" s="375"/>
      <c r="T26" s="375"/>
      <c r="U26" s="375"/>
      <c r="V26" s="375"/>
      <c r="W26" s="375"/>
      <c r="CW26" s="128"/>
      <c r="CX26" s="128"/>
      <c r="CY26" s="128"/>
      <c r="CZ26" s="128"/>
      <c r="DA26" s="128"/>
      <c r="DB26" s="128"/>
      <c r="DC26" s="128"/>
    </row>
    <row r="27" spans="1:107">
      <c r="A27" s="363"/>
      <c r="B27" s="539"/>
      <c r="C27" s="449"/>
      <c r="D27" s="540"/>
      <c r="E27" s="540"/>
      <c r="F27" s="540"/>
      <c r="G27" s="363"/>
      <c r="H27" s="544"/>
      <c r="I27" s="393"/>
      <c r="J27" s="394"/>
      <c r="K27" s="394"/>
      <c r="L27" s="394"/>
      <c r="M27" s="394"/>
      <c r="N27" s="375"/>
      <c r="O27" s="375"/>
      <c r="P27" s="375"/>
      <c r="Q27" s="375"/>
      <c r="R27" s="375"/>
      <c r="S27" s="375"/>
      <c r="T27" s="375"/>
      <c r="U27" s="375"/>
      <c r="V27" s="375"/>
      <c r="W27" s="375"/>
      <c r="CW27" s="128"/>
      <c r="CX27" s="128"/>
      <c r="CY27" s="128"/>
      <c r="CZ27" s="128"/>
      <c r="DA27" s="128"/>
      <c r="DB27" s="128"/>
      <c r="DC27" s="128"/>
    </row>
    <row r="28" spans="1:107" ht="13.8" thickBot="1">
      <c r="A28" s="363"/>
      <c r="B28" s="539"/>
      <c r="C28" s="449"/>
      <c r="D28" s="540"/>
      <c r="E28" s="540"/>
      <c r="F28" s="540"/>
      <c r="G28" s="363"/>
      <c r="H28" s="544"/>
      <c r="I28" s="393"/>
      <c r="J28" s="394"/>
      <c r="K28" s="394"/>
      <c r="L28" s="394"/>
      <c r="M28" s="394"/>
      <c r="N28" s="375"/>
      <c r="O28" s="375"/>
      <c r="P28" s="375"/>
      <c r="Q28" s="375"/>
      <c r="R28" s="375"/>
      <c r="S28" s="375"/>
      <c r="T28" s="375"/>
      <c r="U28" s="375"/>
      <c r="V28" s="375"/>
      <c r="W28" s="375"/>
      <c r="CW28" s="128"/>
      <c r="CX28" s="128"/>
      <c r="CY28" s="128"/>
      <c r="CZ28" s="128"/>
      <c r="DA28" s="128"/>
      <c r="DB28" s="128"/>
      <c r="DC28" s="128"/>
    </row>
    <row r="29" spans="1:107">
      <c r="A29" s="23"/>
      <c r="B29" s="357"/>
      <c r="C29" s="538" t="s">
        <v>409</v>
      </c>
      <c r="D29" s="536"/>
      <c r="E29" s="536"/>
      <c r="F29" s="536"/>
      <c r="G29" s="536"/>
      <c r="H29" s="536"/>
      <c r="I29" s="536"/>
      <c r="J29" s="536"/>
      <c r="K29" s="448"/>
      <c r="L29" s="535" t="s">
        <v>410</v>
      </c>
      <c r="M29" s="536"/>
      <c r="N29" s="536"/>
      <c r="O29" s="536"/>
      <c r="P29" s="536"/>
      <c r="Q29" s="536"/>
      <c r="R29" s="536"/>
      <c r="S29" s="536"/>
      <c r="T29" s="536"/>
      <c r="U29" s="536"/>
      <c r="V29" s="536"/>
      <c r="W29" s="536"/>
      <c r="X29" s="536"/>
      <c r="Y29" s="537"/>
      <c r="Z29" s="729" t="s">
        <v>414</v>
      </c>
      <c r="AA29" s="730"/>
      <c r="AB29" s="730"/>
      <c r="AC29" s="730"/>
      <c r="AD29" s="730"/>
      <c r="AE29" s="730"/>
      <c r="AF29" s="730"/>
      <c r="AG29" s="730"/>
      <c r="AH29" s="730"/>
      <c r="AI29" s="730"/>
      <c r="AJ29" s="730"/>
      <c r="AK29" s="730"/>
      <c r="AL29" s="730"/>
      <c r="AM29" s="730"/>
      <c r="AN29" s="730"/>
      <c r="AO29" s="730"/>
      <c r="AP29" s="731"/>
      <c r="AQ29" s="729" t="s">
        <v>415</v>
      </c>
      <c r="AR29" s="730"/>
      <c r="AS29" s="730"/>
      <c r="AT29" s="730"/>
      <c r="AU29" s="730"/>
      <c r="AV29" s="730"/>
      <c r="AW29" s="730"/>
      <c r="AX29" s="730"/>
      <c r="AY29" s="730"/>
      <c r="AZ29" s="730"/>
      <c r="BA29" s="730"/>
      <c r="BB29" s="730"/>
      <c r="BC29" s="730"/>
      <c r="BD29" s="730"/>
      <c r="BE29" s="730"/>
      <c r="BF29" s="730"/>
      <c r="BG29" s="731"/>
      <c r="BH29" s="748" t="s">
        <v>416</v>
      </c>
      <c r="BI29" s="749"/>
      <c r="BJ29" s="749"/>
      <c r="BK29" s="749"/>
      <c r="BL29" s="749"/>
      <c r="BM29" s="750"/>
      <c r="BN29" s="748" t="s">
        <v>290</v>
      </c>
      <c r="BO29" s="749"/>
      <c r="BP29" s="750"/>
      <c r="BQ29" s="745" t="s">
        <v>417</v>
      </c>
      <c r="BR29" s="746"/>
      <c r="BS29" s="746"/>
      <c r="BT29" s="746"/>
      <c r="BU29" s="747"/>
      <c r="CW29" s="128"/>
      <c r="CX29" s="128"/>
      <c r="CY29" s="128"/>
      <c r="CZ29" s="128"/>
      <c r="DA29" s="128"/>
      <c r="DB29" s="128"/>
      <c r="DC29" s="128"/>
    </row>
    <row r="30" spans="1:107">
      <c r="A30" s="12"/>
      <c r="B30" s="435"/>
      <c r="C30" s="436">
        <f>IF($CY$1=1,VLOOKUP($CY$2-2,RuediUndep!$C$2:$E$31,3),VLOOKUP($CY$2-2,RuediUndep!$F$2:$H$31,3))</f>
        <v>2002</v>
      </c>
      <c r="D30" s="437">
        <f>IF($CY$1=1,VLOOKUP($CY$2-1,RuediUndep!$C$2:$E$31,3),VLOOKUP($CY$2-1,RuediUndep!$F$2:$H$31,3))</f>
        <v>1977</v>
      </c>
      <c r="E30" s="437">
        <f>IF($CY$1=1,VLOOKUP($CY$2,RuediUndep!$C$2:$E$31,3),VLOOKUP($CY$2,RuediUndep!$F$2:$H$31,3))</f>
        <v>2004</v>
      </c>
      <c r="F30" s="437">
        <f>IF($CY$1=1,VLOOKUP($CY$2+1,RuediUndep!$C$2:$E$31,3),VLOOKUP($CY$2+1,RuediUndep!$F$2:$H$31,3))</f>
        <v>1981</v>
      </c>
      <c r="G30" s="437">
        <f>IF($CY$1=1,VLOOKUP($CY$2+2,RuediUndep!$C$2:$E$31,3),VLOOKUP($CY$2+2,RuediUndep!$F$2:$H$31,3))</f>
        <v>1989</v>
      </c>
      <c r="H30" s="437"/>
      <c r="I30" s="437"/>
      <c r="J30" s="377" t="s">
        <v>329</v>
      </c>
      <c r="K30" s="384" t="s">
        <v>428</v>
      </c>
      <c r="L30" s="417"/>
      <c r="M30" s="352" t="s">
        <v>97</v>
      </c>
      <c r="N30" s="370"/>
      <c r="O30" s="355"/>
      <c r="P30" s="355"/>
      <c r="Q30" s="355"/>
      <c r="R30" s="355"/>
      <c r="S30" s="355"/>
      <c r="T30" s="355"/>
      <c r="U30" s="355" t="s">
        <v>295</v>
      </c>
      <c r="V30" s="377"/>
      <c r="W30" s="377" t="s">
        <v>288</v>
      </c>
      <c r="X30" s="377" t="s">
        <v>42</v>
      </c>
      <c r="Y30" s="384"/>
      <c r="Z30" s="248"/>
      <c r="AA30" s="355"/>
      <c r="AB30" s="377" t="s">
        <v>97</v>
      </c>
      <c r="AC30" s="377"/>
      <c r="AD30" s="377"/>
      <c r="AE30" s="377"/>
      <c r="AF30" s="377"/>
      <c r="AG30" s="377"/>
      <c r="AH30" s="355" t="s">
        <v>295</v>
      </c>
      <c r="AI30" s="355" t="s">
        <v>433</v>
      </c>
      <c r="AJ30" s="370"/>
      <c r="AK30" s="370"/>
      <c r="AL30" s="11" t="s">
        <v>288</v>
      </c>
      <c r="AM30" s="377" t="s">
        <v>289</v>
      </c>
      <c r="AN30" s="377" t="s">
        <v>97</v>
      </c>
      <c r="AO30" s="352"/>
      <c r="AP30" s="353"/>
      <c r="AQ30" s="248"/>
      <c r="AR30" s="355"/>
      <c r="AS30" s="377" t="s">
        <v>97</v>
      </c>
      <c r="AT30" s="377"/>
      <c r="AU30" s="377"/>
      <c r="AV30" s="377"/>
      <c r="AW30" s="377"/>
      <c r="AX30" s="377"/>
      <c r="AY30" s="355" t="s">
        <v>295</v>
      </c>
      <c r="AZ30" s="355" t="s">
        <v>433</v>
      </c>
      <c r="BA30" s="370"/>
      <c r="BB30" s="370"/>
      <c r="BC30" s="11" t="s">
        <v>288</v>
      </c>
      <c r="BD30" s="377" t="s">
        <v>289</v>
      </c>
      <c r="BE30" s="377" t="s">
        <v>97</v>
      </c>
      <c r="BF30" s="352"/>
      <c r="BG30" s="353"/>
      <c r="BH30" s="11"/>
      <c r="BI30" s="11"/>
      <c r="BJ30" s="11"/>
      <c r="BK30" s="11"/>
      <c r="BL30" s="355" t="s">
        <v>291</v>
      </c>
      <c r="BM30" s="421" t="s">
        <v>292</v>
      </c>
      <c r="BN30" s="443"/>
      <c r="BO30" s="111"/>
      <c r="BP30" s="442"/>
      <c r="BQ30" s="377"/>
      <c r="BR30" s="11" t="s">
        <v>293</v>
      </c>
      <c r="BS30" s="11"/>
      <c r="BT30" s="11" t="s">
        <v>294</v>
      </c>
      <c r="BU30" s="421"/>
      <c r="CW30" s="128"/>
      <c r="CX30" s="128"/>
      <c r="CY30" s="128"/>
      <c r="CZ30" s="128"/>
      <c r="DA30" s="128"/>
      <c r="DB30" s="128"/>
      <c r="DC30" s="128"/>
    </row>
    <row r="31" spans="1:107">
      <c r="A31" s="16"/>
      <c r="B31" s="358"/>
      <c r="C31" s="372" t="s">
        <v>413</v>
      </c>
      <c r="D31" s="377" t="s">
        <v>413</v>
      </c>
      <c r="E31" s="377" t="s">
        <v>413</v>
      </c>
      <c r="F31" s="377" t="s">
        <v>413</v>
      </c>
      <c r="G31" s="377" t="s">
        <v>413</v>
      </c>
      <c r="H31" s="192"/>
      <c r="I31" s="362" t="s">
        <v>295</v>
      </c>
      <c r="J31" s="377" t="s">
        <v>413</v>
      </c>
      <c r="K31" s="384" t="s">
        <v>429</v>
      </c>
      <c r="L31" s="417" t="s">
        <v>401</v>
      </c>
      <c r="M31" s="352" t="s">
        <v>330</v>
      </c>
      <c r="N31" s="370" t="s">
        <v>97</v>
      </c>
      <c r="O31" s="355" t="s">
        <v>97</v>
      </c>
      <c r="P31" s="352" t="s">
        <v>421</v>
      </c>
      <c r="Q31" s="352" t="s">
        <v>423</v>
      </c>
      <c r="R31" s="352"/>
      <c r="S31" s="352" t="s">
        <v>148</v>
      </c>
      <c r="T31" s="352" t="s">
        <v>208</v>
      </c>
      <c r="U31" s="352" t="s">
        <v>431</v>
      </c>
      <c r="V31" s="377" t="s">
        <v>97</v>
      </c>
      <c r="W31" s="377" t="s">
        <v>411</v>
      </c>
      <c r="X31" s="377" t="s">
        <v>412</v>
      </c>
      <c r="Y31" s="384" t="s">
        <v>97</v>
      </c>
      <c r="Z31" s="370" t="s">
        <v>97</v>
      </c>
      <c r="AA31" s="378" t="s">
        <v>97</v>
      </c>
      <c r="AB31" s="352" t="s">
        <v>413</v>
      </c>
      <c r="AC31" s="352" t="s">
        <v>421</v>
      </c>
      <c r="AD31" s="352" t="s">
        <v>423</v>
      </c>
      <c r="AE31" s="352"/>
      <c r="AF31" s="352" t="s">
        <v>148</v>
      </c>
      <c r="AG31" s="352" t="s">
        <v>208</v>
      </c>
      <c r="AH31" s="352" t="s">
        <v>431</v>
      </c>
      <c r="AI31" s="352" t="s">
        <v>289</v>
      </c>
      <c r="AJ31" s="438" t="s">
        <v>97</v>
      </c>
      <c r="AK31" s="438"/>
      <c r="AL31" s="16" t="s">
        <v>298</v>
      </c>
      <c r="AM31" s="350" t="s">
        <v>299</v>
      </c>
      <c r="AN31" s="391" t="s">
        <v>296</v>
      </c>
      <c r="AO31" s="732" t="s">
        <v>297</v>
      </c>
      <c r="AP31" s="733"/>
      <c r="AQ31" s="370" t="s">
        <v>97</v>
      </c>
      <c r="AR31" s="378" t="s">
        <v>97</v>
      </c>
      <c r="AS31" s="352" t="s">
        <v>413</v>
      </c>
      <c r="AT31" s="352" t="s">
        <v>421</v>
      </c>
      <c r="AU31" s="352" t="s">
        <v>423</v>
      </c>
      <c r="AV31" s="352"/>
      <c r="AW31" s="352" t="s">
        <v>148</v>
      </c>
      <c r="AX31" s="352" t="s">
        <v>208</v>
      </c>
      <c r="AY31" s="352" t="s">
        <v>431</v>
      </c>
      <c r="AZ31" s="352" t="s">
        <v>289</v>
      </c>
      <c r="BA31" s="438" t="s">
        <v>97</v>
      </c>
      <c r="BB31" s="438"/>
      <c r="BC31" s="16" t="s">
        <v>298</v>
      </c>
      <c r="BD31" s="350" t="s">
        <v>299</v>
      </c>
      <c r="BE31" s="391" t="s">
        <v>296</v>
      </c>
      <c r="BF31" s="732" t="s">
        <v>297</v>
      </c>
      <c r="BG31" s="733"/>
      <c r="BH31" s="11" t="s">
        <v>97</v>
      </c>
      <c r="BI31" s="11" t="s">
        <v>301</v>
      </c>
      <c r="BJ31" s="11" t="s">
        <v>302</v>
      </c>
      <c r="BK31" s="11" t="s">
        <v>405</v>
      </c>
      <c r="BL31" s="354" t="s">
        <v>303</v>
      </c>
      <c r="BM31" s="420" t="s">
        <v>303</v>
      </c>
      <c r="BN31" s="751" t="s">
        <v>300</v>
      </c>
      <c r="BO31" s="752"/>
      <c r="BP31" s="753"/>
      <c r="BQ31" s="377" t="s">
        <v>304</v>
      </c>
      <c r="BR31" s="11" t="s">
        <v>305</v>
      </c>
      <c r="BS31" s="11"/>
      <c r="BT31" s="11" t="s">
        <v>306</v>
      </c>
      <c r="BU31" s="421"/>
      <c r="BV31" s="16" t="s">
        <v>454</v>
      </c>
      <c r="BW31" s="16" t="s">
        <v>456</v>
      </c>
      <c r="CW31" s="128"/>
      <c r="CX31" s="128"/>
      <c r="CY31" s="128"/>
      <c r="CZ31" s="128"/>
      <c r="DA31" s="128"/>
      <c r="DB31" s="128"/>
      <c r="DC31" s="128"/>
    </row>
    <row r="32" spans="1:107">
      <c r="A32" s="16" t="s">
        <v>324</v>
      </c>
      <c r="B32" s="358"/>
      <c r="C32" s="372" t="s">
        <v>307</v>
      </c>
      <c r="D32" s="350" t="s">
        <v>307</v>
      </c>
      <c r="E32" s="350" t="s">
        <v>307</v>
      </c>
      <c r="F32" s="350" t="s">
        <v>307</v>
      </c>
      <c r="G32" s="350" t="s">
        <v>307</v>
      </c>
      <c r="H32" s="350" t="s">
        <v>240</v>
      </c>
      <c r="I32" s="362" t="s">
        <v>307</v>
      </c>
      <c r="J32" s="377" t="s">
        <v>307</v>
      </c>
      <c r="K32" s="384" t="s">
        <v>430</v>
      </c>
      <c r="L32" s="417" t="s">
        <v>402</v>
      </c>
      <c r="M32" s="352" t="s">
        <v>307</v>
      </c>
      <c r="N32" s="370" t="s">
        <v>37</v>
      </c>
      <c r="O32" s="355" t="s">
        <v>158</v>
      </c>
      <c r="P32" s="391" t="s">
        <v>422</v>
      </c>
      <c r="Q32" s="391" t="s">
        <v>424</v>
      </c>
      <c r="R32" s="391" t="s">
        <v>425</v>
      </c>
      <c r="S32" s="391" t="s">
        <v>160</v>
      </c>
      <c r="T32" s="391" t="s">
        <v>209</v>
      </c>
      <c r="U32" s="391" t="s">
        <v>432</v>
      </c>
      <c r="V32" s="377" t="s">
        <v>308</v>
      </c>
      <c r="W32" s="377" t="s">
        <v>289</v>
      </c>
      <c r="X32" s="377" t="s">
        <v>159</v>
      </c>
      <c r="Y32" s="384" t="s">
        <v>161</v>
      </c>
      <c r="Z32" s="370" t="s">
        <v>37</v>
      </c>
      <c r="AA32" s="378" t="s">
        <v>158</v>
      </c>
      <c r="AB32" s="391" t="s">
        <v>307</v>
      </c>
      <c r="AC32" s="391" t="s">
        <v>422</v>
      </c>
      <c r="AD32" s="391" t="s">
        <v>424</v>
      </c>
      <c r="AE32" s="391" t="s">
        <v>425</v>
      </c>
      <c r="AF32" s="391" t="s">
        <v>160</v>
      </c>
      <c r="AG32" s="391" t="s">
        <v>209</v>
      </c>
      <c r="AH32" s="391" t="s">
        <v>432</v>
      </c>
      <c r="AI32" s="391" t="s">
        <v>434</v>
      </c>
      <c r="AJ32" s="438" t="s">
        <v>308</v>
      </c>
      <c r="AK32" s="370" t="s">
        <v>309</v>
      </c>
      <c r="AL32" s="16" t="s">
        <v>311</v>
      </c>
      <c r="AM32" s="350" t="s">
        <v>159</v>
      </c>
      <c r="AN32" s="391" t="s">
        <v>158</v>
      </c>
      <c r="AO32" s="352" t="s">
        <v>295</v>
      </c>
      <c r="AP32" s="353" t="s">
        <v>310</v>
      </c>
      <c r="AQ32" s="370" t="s">
        <v>37</v>
      </c>
      <c r="AR32" s="378" t="s">
        <v>158</v>
      </c>
      <c r="AS32" s="391" t="s">
        <v>307</v>
      </c>
      <c r="AT32" s="391" t="s">
        <v>422</v>
      </c>
      <c r="AU32" s="391" t="s">
        <v>424</v>
      </c>
      <c r="AV32" s="391" t="s">
        <v>425</v>
      </c>
      <c r="AW32" s="391" t="s">
        <v>160</v>
      </c>
      <c r="AX32" s="391" t="s">
        <v>209</v>
      </c>
      <c r="AY32" s="391" t="s">
        <v>432</v>
      </c>
      <c r="AZ32" s="391" t="s">
        <v>434</v>
      </c>
      <c r="BA32" s="438" t="s">
        <v>308</v>
      </c>
      <c r="BB32" s="370" t="s">
        <v>309</v>
      </c>
      <c r="BC32" s="16" t="s">
        <v>311</v>
      </c>
      <c r="BD32" s="350" t="s">
        <v>159</v>
      </c>
      <c r="BE32" s="391" t="s">
        <v>158</v>
      </c>
      <c r="BF32" s="352" t="s">
        <v>295</v>
      </c>
      <c r="BG32" s="353" t="s">
        <v>310</v>
      </c>
      <c r="BH32" s="11" t="s">
        <v>402</v>
      </c>
      <c r="BI32" s="11"/>
      <c r="BJ32" s="11" t="s">
        <v>307</v>
      </c>
      <c r="BK32" s="11" t="s">
        <v>406</v>
      </c>
      <c r="BL32" s="355" t="s">
        <v>313</v>
      </c>
      <c r="BM32" s="421" t="s">
        <v>314</v>
      </c>
      <c r="BN32" s="429" t="s">
        <v>312</v>
      </c>
      <c r="BO32" s="11" t="s">
        <v>312</v>
      </c>
      <c r="BP32" s="384" t="s">
        <v>405</v>
      </c>
      <c r="BQ32" s="377" t="s">
        <v>315</v>
      </c>
      <c r="BR32" s="11" t="s">
        <v>316</v>
      </c>
      <c r="BS32" s="11"/>
      <c r="BT32" s="11" t="s">
        <v>305</v>
      </c>
      <c r="BU32" s="421"/>
      <c r="BV32" s="16" t="s">
        <v>455</v>
      </c>
      <c r="BW32" s="16" t="s">
        <v>158</v>
      </c>
      <c r="CW32" s="11"/>
      <c r="CX32" s="11"/>
      <c r="CY32" s="11"/>
      <c r="CZ32" s="11"/>
      <c r="DA32" s="355"/>
      <c r="DB32" s="11"/>
      <c r="DC32" s="128"/>
    </row>
    <row r="33" spans="1:107" ht="13.8" thickBot="1">
      <c r="A33" s="41" t="s">
        <v>325</v>
      </c>
      <c r="B33" s="359" t="s">
        <v>58</v>
      </c>
      <c r="C33" s="373" t="s">
        <v>326</v>
      </c>
      <c r="D33" s="360" t="s">
        <v>326</v>
      </c>
      <c r="E33" s="360" t="s">
        <v>326</v>
      </c>
      <c r="F33" s="360" t="s">
        <v>326</v>
      </c>
      <c r="G33" s="360" t="s">
        <v>326</v>
      </c>
      <c r="H33" s="356" t="s">
        <v>326</v>
      </c>
      <c r="I33" s="371" t="s">
        <v>328</v>
      </c>
      <c r="J33" s="360" t="s">
        <v>163</v>
      </c>
      <c r="K33" s="385" t="s">
        <v>163</v>
      </c>
      <c r="L33" s="418" t="s">
        <v>403</v>
      </c>
      <c r="M33" s="356" t="s">
        <v>163</v>
      </c>
      <c r="N33" s="380" t="s">
        <v>320</v>
      </c>
      <c r="O33" s="115" t="s">
        <v>326</v>
      </c>
      <c r="P33" s="360" t="s">
        <v>163</v>
      </c>
      <c r="Q33" s="360" t="s">
        <v>163</v>
      </c>
      <c r="R33" s="360" t="s">
        <v>163</v>
      </c>
      <c r="S33" s="360" t="s">
        <v>163</v>
      </c>
      <c r="T33" s="360" t="s">
        <v>163</v>
      </c>
      <c r="U33" s="360" t="s">
        <v>163</v>
      </c>
      <c r="V33" s="360" t="s">
        <v>163</v>
      </c>
      <c r="W33" s="360" t="s">
        <v>163</v>
      </c>
      <c r="X33" s="360" t="s">
        <v>163</v>
      </c>
      <c r="Y33" s="385" t="s">
        <v>163</v>
      </c>
      <c r="Z33" s="380" t="s">
        <v>319</v>
      </c>
      <c r="AA33" s="388" t="s">
        <v>326</v>
      </c>
      <c r="AB33" s="360" t="s">
        <v>163</v>
      </c>
      <c r="AC33" s="360" t="s">
        <v>163</v>
      </c>
      <c r="AD33" s="360" t="s">
        <v>163</v>
      </c>
      <c r="AE33" s="360" t="s">
        <v>163</v>
      </c>
      <c r="AF33" s="360" t="s">
        <v>163</v>
      </c>
      <c r="AG33" s="360" t="s">
        <v>163</v>
      </c>
      <c r="AH33" s="360" t="s">
        <v>163</v>
      </c>
      <c r="AI33" s="360" t="s">
        <v>163</v>
      </c>
      <c r="AJ33" s="360" t="s">
        <v>163</v>
      </c>
      <c r="AK33" s="360" t="s">
        <v>163</v>
      </c>
      <c r="AL33" s="360" t="s">
        <v>163</v>
      </c>
      <c r="AM33" s="360" t="s">
        <v>163</v>
      </c>
      <c r="AN33" s="388" t="s">
        <v>326</v>
      </c>
      <c r="AO33" s="360" t="s">
        <v>163</v>
      </c>
      <c r="AP33" s="424" t="s">
        <v>326</v>
      </c>
      <c r="AQ33" s="380" t="s">
        <v>319</v>
      </c>
      <c r="AR33" s="388" t="s">
        <v>326</v>
      </c>
      <c r="AS33" s="360" t="s">
        <v>163</v>
      </c>
      <c r="AT33" s="360" t="s">
        <v>163</v>
      </c>
      <c r="AU33" s="360" t="s">
        <v>163</v>
      </c>
      <c r="AV33" s="360" t="s">
        <v>163</v>
      </c>
      <c r="AW33" s="360" t="s">
        <v>163</v>
      </c>
      <c r="AX33" s="360" t="s">
        <v>163</v>
      </c>
      <c r="AY33" s="360" t="s">
        <v>163</v>
      </c>
      <c r="AZ33" s="360" t="s">
        <v>163</v>
      </c>
      <c r="BA33" s="360" t="s">
        <v>163</v>
      </c>
      <c r="BB33" s="360" t="s">
        <v>163</v>
      </c>
      <c r="BC33" s="360" t="s">
        <v>163</v>
      </c>
      <c r="BD33" s="360" t="s">
        <v>163</v>
      </c>
      <c r="BE33" s="388" t="s">
        <v>326</v>
      </c>
      <c r="BF33" s="360" t="s">
        <v>163</v>
      </c>
      <c r="BG33" s="424" t="s">
        <v>326</v>
      </c>
      <c r="BH33" s="83" t="s">
        <v>403</v>
      </c>
      <c r="BI33" s="41" t="s">
        <v>321</v>
      </c>
      <c r="BJ33" s="41" t="s">
        <v>163</v>
      </c>
      <c r="BK33" s="41" t="s">
        <v>326</v>
      </c>
      <c r="BL33" s="115" t="s">
        <v>317</v>
      </c>
      <c r="BM33" s="271" t="s">
        <v>317</v>
      </c>
      <c r="BN33" s="439" t="s">
        <v>318</v>
      </c>
      <c r="BO33" s="360" t="s">
        <v>317</v>
      </c>
      <c r="BP33" s="385" t="s">
        <v>317</v>
      </c>
      <c r="BQ33" s="360"/>
      <c r="BR33" s="41" t="s">
        <v>322</v>
      </c>
      <c r="BS33" s="41" t="s">
        <v>323</v>
      </c>
      <c r="BT33" s="41" t="s">
        <v>322</v>
      </c>
      <c r="BU33" s="441" t="s">
        <v>323</v>
      </c>
      <c r="BV33" s="16" t="s">
        <v>322</v>
      </c>
      <c r="BW33" s="16" t="s">
        <v>317</v>
      </c>
      <c r="CW33" s="11"/>
      <c r="CX33" s="11"/>
      <c r="CY33" s="11"/>
      <c r="CZ33" s="11"/>
      <c r="DA33" s="355"/>
      <c r="DB33" s="355"/>
      <c r="DC33" s="128"/>
    </row>
    <row r="34" spans="1:107" ht="13.8" thickTop="1">
      <c r="A34" s="11"/>
      <c r="B34" s="367">
        <f>DATE(Input!$C$1,3,31)</f>
        <v>42825</v>
      </c>
      <c r="C34" s="372"/>
      <c r="D34" s="377"/>
      <c r="E34" s="377"/>
      <c r="F34" s="377"/>
      <c r="G34" s="377"/>
      <c r="H34" s="352"/>
      <c r="I34" s="404"/>
      <c r="J34" s="377"/>
      <c r="L34" s="386"/>
      <c r="M34" s="352"/>
      <c r="N34" s="370"/>
      <c r="O34" s="387">
        <f>IF(Computations!D9&lt;&gt;"",Computations!D9,"---")</f>
        <v>66212.94</v>
      </c>
      <c r="P34" s="387"/>
      <c r="Q34" s="387"/>
      <c r="R34" s="387"/>
      <c r="S34" s="387"/>
      <c r="T34" s="387"/>
      <c r="U34" s="387"/>
      <c r="V34" s="377"/>
      <c r="W34" s="377"/>
      <c r="X34" s="377"/>
      <c r="Y34" s="384"/>
      <c r="Z34" s="370"/>
      <c r="AA34" s="54">
        <f>O34</f>
        <v>66212.94</v>
      </c>
      <c r="AB34" s="352"/>
      <c r="AC34" s="352"/>
      <c r="AD34" s="352"/>
      <c r="AE34" s="352"/>
      <c r="AF34" s="352"/>
      <c r="AG34" s="352"/>
      <c r="AH34" s="352"/>
      <c r="AI34" s="352"/>
      <c r="AJ34" s="379"/>
      <c r="AK34" s="405"/>
      <c r="AL34" s="11"/>
      <c r="AM34" s="377"/>
      <c r="AP34" s="352"/>
      <c r="AQ34" s="370"/>
      <c r="AR34" s="54">
        <f>O34</f>
        <v>66212.94</v>
      </c>
      <c r="AS34" s="352"/>
      <c r="AT34" s="352"/>
      <c r="AU34" s="352"/>
      <c r="AV34" s="352"/>
      <c r="AW34" s="352"/>
      <c r="AX34" s="352"/>
      <c r="AY34" s="352"/>
      <c r="AZ34" s="352"/>
      <c r="BA34" s="379"/>
      <c r="BB34" s="405"/>
      <c r="BC34" s="11"/>
      <c r="BD34" s="377"/>
      <c r="BE34" s="192"/>
      <c r="BF34" s="192"/>
      <c r="BG34" s="353"/>
      <c r="BH34" s="352"/>
      <c r="BI34" s="352"/>
      <c r="BJ34" s="352"/>
      <c r="BK34" s="419">
        <f>O34</f>
        <v>66212.94</v>
      </c>
      <c r="BL34" s="419"/>
      <c r="BM34" s="422"/>
      <c r="BN34" s="429"/>
      <c r="BO34" s="377"/>
      <c r="BP34" s="384"/>
      <c r="BQ34" s="377"/>
      <c r="BR34" s="12"/>
      <c r="BS34" s="12"/>
      <c r="BT34" s="12"/>
      <c r="BU34" s="426"/>
      <c r="CW34" s="11"/>
      <c r="CX34" s="11"/>
      <c r="CY34" s="11"/>
      <c r="CZ34" s="11"/>
      <c r="DA34" s="355"/>
      <c r="DB34" s="11"/>
      <c r="DC34" s="128"/>
    </row>
    <row r="35" spans="1:107">
      <c r="A35" s="6" t="str">
        <f ca="1">OFFSET('day lookup'!$A$1,WEEKDAY(B35,1)-1,0)</f>
        <v>SAT</v>
      </c>
      <c r="B35" s="367">
        <f>DATE(Input!$C$1,4,1)</f>
        <v>42826</v>
      </c>
      <c r="C35" s="374">
        <f ca="1">IF($CY$1=1,OFFSET(Historic!$F$193,$B35-$B$35,C$30-1975),IF($B35&gt;DATE(Input!$C$1,4,30),OFFSET(Historic!$F$193,$B35-$B$35,C$30-1975),NA()))</f>
        <v>110.47927900000001</v>
      </c>
      <c r="D35" s="192">
        <f ca="1">IF($CY$1=1,OFFSET(Historic!$F$193,$B35-$B$35,D$30-1975),IF($B35&gt;DATE(Input!$C$1,4,30),OFFSET(Historic!$F$193,$B35-$B$35,D$30-1975),NA()))</f>
        <v>39.669400000000003</v>
      </c>
      <c r="E35" s="192">
        <f ca="1">IF($CY$1=1,OFFSET(Historic!$F$193,$B35-$B$35,E$30-1975),IF($B35&gt;DATE(Input!$C$1,4,30),OFFSET(Historic!$F$193,$B35-$B$35,E$30-1975),NA()))</f>
        <v>215.94037890000001</v>
      </c>
      <c r="F35" s="192">
        <f ca="1">IF($CY$1=1,OFFSET(Historic!$F$193,$B35-$B$35,F$30-1975),IF($B35&gt;DATE(Input!$C$1,4,30),OFFSET(Historic!$F$193,$B35-$B$35,F$30-1975),NA()))</f>
        <v>43.636340000000004</v>
      </c>
      <c r="G35" s="192">
        <f ca="1">IF($CY$1=1,OFFSET(Historic!$F$193,$B35-$B$35,G$30-1975),IF($B35&gt;DATE(Input!$C$1,4,30),OFFSET(Historic!$F$193,$B35-$B$35,G$30-1975),NA()))</f>
        <v>208.47</v>
      </c>
      <c r="H35" s="192">
        <f ca="1">AVERAGE(C35:G35)</f>
        <v>123.63907958000001</v>
      </c>
      <c r="I35" s="368">
        <f t="shared" ref="I35:I66" ca="1" si="1">IF(B35&lt;$B$157,IF($CY$1=1,H35/$H$220*100,IF(B35&gt;$B$64,H35/$H$221*100,NA())),H35/$H$222*100)</f>
        <v>0.25314386797356547</v>
      </c>
      <c r="J35" s="285">
        <f t="shared" ref="J35:J66" ca="1" si="2">IF(B35&lt;$B$157,IF($CY$1=1,$E$8,$F$8),$G$8)*1000*I35/100/1.9835</f>
        <v>82.573270773328389</v>
      </c>
      <c r="K35" s="285">
        <f t="shared" ref="K35:K66" ca="1" si="3">IF(B35&lt;$B$157,IF($CY$1=1,$E$9,$F$9),$G$9)*1000*I35/100/1.9835</f>
        <v>26.163091976093231</v>
      </c>
      <c r="L35" s="386" t="str">
        <f>IF(Computations!J10&lt;&gt;"",Computations!J10,"---")</f>
        <v>N</v>
      </c>
      <c r="M35" s="416">
        <f>IF(Computations!I10&lt;&gt;"",Computations!I10,"---")</f>
        <v>121.354036621425</v>
      </c>
      <c r="N35" s="390">
        <f>IF(Computations!C10&lt;&gt;"",Computations!C10,"---")</f>
        <v>7724.4897066666663</v>
      </c>
      <c r="O35" s="387">
        <f>IF(Computations!D10&lt;&gt;"",Computations!D10,"---")</f>
        <v>66168.28</v>
      </c>
      <c r="P35" s="387">
        <f>IF(Computations!M10&lt;&gt;"",Computations!M10,"---")</f>
        <v>34.5989583</v>
      </c>
      <c r="Q35" s="387">
        <f>IF(Computations!P10&lt;&gt;"",Computations!P10,"---")</f>
        <v>0</v>
      </c>
      <c r="R35" s="387">
        <f>IF(Computations!V10&lt;&gt;"",Computations!V10,"---")</f>
        <v>0</v>
      </c>
      <c r="S35" s="387">
        <f>IF(Computations!X10&lt;&gt;"",Computations!X10,"---")</f>
        <v>0</v>
      </c>
      <c r="T35" s="387">
        <f>IF(Computations!AB10&lt;&gt;"",Computations!AB10,"---")</f>
        <v>0</v>
      </c>
      <c r="U35" s="387">
        <f>IF(Computations!AG10&lt;&gt;"",Computations!AG10,"---")</f>
        <v>-109.27083329999999</v>
      </c>
      <c r="V35" s="387">
        <f>IF(Computations!H10&lt;&gt;"",Computations!H10,"---")</f>
        <v>143.86979159999999</v>
      </c>
      <c r="W35" s="387">
        <f>IF(Computations!G10&lt;&gt;"",Computations!G10,"---")</f>
        <v>4.4010417000000004</v>
      </c>
      <c r="X35" s="387">
        <f>IF(Computations!F10&lt;&gt;"",Computations!F10,"---")</f>
        <v>148.27083329999999</v>
      </c>
      <c r="Y35" s="402">
        <f>IF(Computations!E10&lt;&gt;"",Computations!E10,"---")</f>
        <v>0</v>
      </c>
      <c r="Z35" s="389">
        <f>IF(AA35=O35,N35,interp(AA35,AreaCapacity!$A$3:$B$245,2))</f>
        <v>7724.4897066666663</v>
      </c>
      <c r="AA35" s="383">
        <f>IF(O35&lt;&gt;"---",O35,AA34+(AB35-AF35-AK35)*1.9835)</f>
        <v>66168.28</v>
      </c>
      <c r="AB35" s="376">
        <f t="shared" ref="AB35:AB66" si="4">IF(M35&lt;&gt;"---",M35,J35)</f>
        <v>121.354036621425</v>
      </c>
      <c r="AC35" s="376">
        <f>IF(P35&lt;&gt;"---",P35,IF(BH35="Y",AB35,MIN(Input!I10,AB35-AK35)))</f>
        <v>34.5989583</v>
      </c>
      <c r="AD35" s="376">
        <f t="shared" ref="AD35:AD66" si="5">IF(Q35&lt;&gt;"---",Q35,IF(BH35="Y",K35,0))</f>
        <v>0</v>
      </c>
      <c r="AE35" s="376">
        <f>IF(R35&lt;&gt;"---",R35,IF(BH35="Y",Input!M10,0))</f>
        <v>0</v>
      </c>
      <c r="AF35" s="376">
        <f t="shared" ref="AF35:AF66" si="6">IF(S35&lt;&gt;"---",S35,StepInterp(B35,$H$3:$L$26,5))</f>
        <v>0</v>
      </c>
      <c r="AG35" s="376">
        <f>IF(T35&lt;&gt;"---",T35,MAX(0,AI35-SUM(AC35:AF35)-AH35-AL35))</f>
        <v>0</v>
      </c>
      <c r="AH35" s="376">
        <f>IF(U35&lt;&gt;"---",U35,0)</f>
        <v>-109.27083329999999</v>
      </c>
      <c r="AI35" s="376">
        <f t="shared" ref="AI35:AI66" si="7">IF(X35&lt;&gt;"---",X35,StepInterp(B35,$H$3:$K$26,3))</f>
        <v>148.27083329999999</v>
      </c>
      <c r="AJ35" s="192">
        <f>IF(T35&lt;&gt;"---",SUM(AC35:AG35)-AH35,MAX(SUM(AC35:AF35)-AH35,AI35-AL35))</f>
        <v>143.86979159999999</v>
      </c>
      <c r="AK35" s="412">
        <f>IF(Y35&lt;&gt;"---",Y35,interp(AA34,AreaCapacity!$A$3:$C$245,3)*StepInterp(B35,Evap!$A$3:$D$15,4)/1.9835)</f>
        <v>0</v>
      </c>
      <c r="AL35" s="376">
        <f t="shared" ref="AL35:AL66" si="8">IF(W35&lt;&gt;"---",W35,StepInterp(B35,$H$3:$M$26,6))</f>
        <v>4.4010417000000004</v>
      </c>
      <c r="AM35" s="376">
        <f>AJ35+AL35</f>
        <v>148.27083329999999</v>
      </c>
      <c r="AN35" s="376">
        <f>AA35-AA34</f>
        <v>-44.660000000003492</v>
      </c>
      <c r="AO35" s="376">
        <f>MAX(0,AF35-AB35)</f>
        <v>0</v>
      </c>
      <c r="AP35" s="376">
        <f>AP34+AO35*1.9835</f>
        <v>0</v>
      </c>
      <c r="AQ35" s="389">
        <f>IF(AR35=O35,N35,interp(AR35,AreaCapacity!$A$3:$B$245,2))</f>
        <v>7724.4897066666663</v>
      </c>
      <c r="AR35" s="383">
        <f>IF(O35&lt;&gt;"---",O35,AR34+(AS35-BA35-BB35)*1.9835)</f>
        <v>66168.28</v>
      </c>
      <c r="AS35" s="376">
        <f t="shared" ref="AS35:AS66" si="9">IF(M35&lt;&gt;"---",M35,J35)</f>
        <v>121.354036621425</v>
      </c>
      <c r="AT35" s="376">
        <f>IF(P35&lt;&gt;"---",P35,IF(BH35="Y",AS35,MIN(Input!I10,AS35-BB35)))</f>
        <v>34.5989583</v>
      </c>
      <c r="AU35" s="376">
        <f t="shared" ref="AU35:AU66" si="10">IF(Q35&lt;&gt;"---",Q35,IF(BH35="Y",K35,0))</f>
        <v>0</v>
      </c>
      <c r="AV35" s="376">
        <f>IF(R35&lt;&gt;"---",R35,IF(BH35="Y",Input!M10,0))</f>
        <v>0</v>
      </c>
      <c r="AW35" s="376">
        <f t="shared" ref="AW35:AW66" si="11">IF(S35&lt;&gt;"---",S35,StepInterp(B35,$H$3:$L$26,5))</f>
        <v>0</v>
      </c>
      <c r="AX35" s="376">
        <f>IF(T35&lt;&gt;"---",T35,MAX(0,BB35-SUM(AT35:AW35)-BA35-BE35))</f>
        <v>0</v>
      </c>
      <c r="AY35" s="376">
        <f>IF(U35&lt;&gt;"---",U35,0)</f>
        <v>-109.27083329999999</v>
      </c>
      <c r="AZ35" s="376">
        <f t="shared" ref="AZ35:AZ66" si="12">IF(X35&lt;&gt;"---",X35,StepInterp(B35,$H$3:$K$26,4))</f>
        <v>148.27083329999999</v>
      </c>
      <c r="BA35" s="192">
        <f>IF(T35&lt;&gt;"---",SUM(AT35:AX35)-AY35,MAX(SUM(AT35:AW35)-AY35,AZ35-BC35))</f>
        <v>143.86979159999999</v>
      </c>
      <c r="BB35" s="412">
        <f>IF(Y35&lt;&gt;"---",Y35,interp(AR34,AreaCapacity!$A$3:$C$245,3)*StepInterp(B35,Evap!$A$3:$D$15,4)/1.9835)</f>
        <v>0</v>
      </c>
      <c r="BC35" s="376">
        <f t="shared" ref="BC35:BC66" si="13">IF(W35&lt;&gt;"---",W35,StepInterp(B35,$H$3:$M$26,6))</f>
        <v>4.4010417000000004</v>
      </c>
      <c r="BD35" s="192">
        <f>BA35+BC35</f>
        <v>148.27083329999999</v>
      </c>
      <c r="BE35" s="192">
        <f>AR35-AR34</f>
        <v>-44.660000000003492</v>
      </c>
      <c r="BF35" s="192">
        <f>MAX(0,BA35-AS35)</f>
        <v>22.515754978574989</v>
      </c>
      <c r="BG35" s="425">
        <f>BG34+BF35*1.9835</f>
        <v>44.660000000003492</v>
      </c>
      <c r="BH35" s="376" t="str">
        <f t="shared" ref="BH35:BH66" si="14">IF(L35&lt;&gt;"---",L35,StepInterp(B35,$B$13:$D$17,3))</f>
        <v>N</v>
      </c>
      <c r="BI35" s="376">
        <f t="shared" ref="BI35:BI66" si="15">StepInterp(B35,$E$13:$G$15,3)</f>
        <v>39</v>
      </c>
      <c r="BJ35" s="376">
        <f>IF(BH35="Y",0,(AS35-BB35)-MIN(AS35-BB35,BI35-BC35))</f>
        <v>86.755078321425003</v>
      </c>
      <c r="BK35" s="376">
        <f>BK34+BJ35*1.9835</f>
        <v>66385.018697850552</v>
      </c>
      <c r="BL35" s="376">
        <f>MIN(BK35,102369)</f>
        <v>66385.018697850552</v>
      </c>
      <c r="BM35" s="423">
        <f>MAX(0,BK35-102369)</f>
        <v>0</v>
      </c>
      <c r="BN35" s="440">
        <f>MAX(BA35-AJ35,0)</f>
        <v>0</v>
      </c>
      <c r="BO35" s="285">
        <f>BN35*1.9835</f>
        <v>0</v>
      </c>
      <c r="BP35" s="425">
        <f>BP34+BO35</f>
        <v>0</v>
      </c>
      <c r="BQ35" s="285"/>
      <c r="BR35" s="12">
        <v>7704</v>
      </c>
      <c r="BS35" s="12">
        <v>52000</v>
      </c>
      <c r="BT35" s="12">
        <v>7747.5</v>
      </c>
      <c r="BU35" s="426">
        <v>85000</v>
      </c>
      <c r="BV35" s="6">
        <v>7766</v>
      </c>
      <c r="BW35" s="6">
        <v>102369</v>
      </c>
      <c r="CW35" s="9"/>
      <c r="CX35" s="11"/>
      <c r="CY35" s="11"/>
      <c r="CZ35" s="11"/>
      <c r="DA35" s="355"/>
      <c r="DB35" s="9"/>
      <c r="DC35" s="128"/>
    </row>
    <row r="36" spans="1:107">
      <c r="A36" s="6" t="str">
        <f ca="1">OFFSET('day lookup'!$A$1,WEEKDAY(B36,1)-1,0)</f>
        <v>SUN</v>
      </c>
      <c r="B36" s="367">
        <f>B35+1</f>
        <v>42827</v>
      </c>
      <c r="C36" s="374">
        <f ca="1">IF($CY$1=1,OFFSET(Historic!$F$193,$B36-$B$35,C$30-1975),IF($B36&gt;DATE(Input!$C$1,4,30),OFFSET(Historic!$F$193,$B36-$B$35,C$30-1975),NA()))</f>
        <v>132.63463890000003</v>
      </c>
      <c r="D36" s="192">
        <f ca="1">IF($CY$1=1,OFFSET(Historic!$F$193,$B36-$B$35,D$30-1975),IF($B36&gt;DATE(Input!$C$1,4,30),OFFSET(Historic!$F$193,$B36-$B$35,D$30-1975),NA()))</f>
        <v>65.454509999999999</v>
      </c>
      <c r="E36" s="192">
        <f ca="1">IF($CY$1=1,OFFSET(Historic!$F$193,$B36-$B$35,E$30-1975),IF($B36&gt;DATE(Input!$C$1,4,30),OFFSET(Historic!$F$193,$B36-$B$35,E$30-1975),NA()))</f>
        <v>237.5205325</v>
      </c>
      <c r="F36" s="192">
        <f ca="1">IF($CY$1=1,OFFSET(Historic!$F$193,$B36-$B$35,F$30-1975),IF($B36&gt;DATE(Input!$C$1,4,30),OFFSET(Historic!$F$193,$B36-$B$35,F$30-1975),NA()))</f>
        <v>69.421450000000007</v>
      </c>
      <c r="G36" s="192">
        <f ca="1">IF($CY$1=1,OFFSET(Historic!$F$193,$B36-$B$35,G$30-1975),IF($B36&gt;DATE(Input!$C$1,4,30),OFFSET(Historic!$F$193,$B36-$B$35,G$30-1975),NA()))</f>
        <v>156.47</v>
      </c>
      <c r="H36" s="192">
        <f t="shared" ref="H36:H99" ca="1" si="16">AVERAGE(C36:G36)</f>
        <v>132.30022628</v>
      </c>
      <c r="I36" s="368">
        <f t="shared" ca="1" si="1"/>
        <v>0.27087706514853982</v>
      </c>
      <c r="J36" s="285">
        <f t="shared" ca="1" si="2"/>
        <v>88.357681447494471</v>
      </c>
      <c r="K36" s="285">
        <f t="shared" ca="1" si="3"/>
        <v>27.99586506450752</v>
      </c>
      <c r="L36" s="386" t="str">
        <f>IF(Computations!J11&lt;&gt;"",Computations!J11,"---")</f>
        <v>N</v>
      </c>
      <c r="M36" s="416">
        <f>IF(Computations!I11&lt;&gt;"",Computations!I11,"---")</f>
        <v>125.36386044239862</v>
      </c>
      <c r="N36" s="390">
        <f>IF(Computations!C11&lt;&gt;"",Computations!C11,"---")</f>
        <v>7724.4394533333334</v>
      </c>
      <c r="O36" s="387">
        <f>IF(Computations!D11&lt;&gt;"",Computations!D11,"---")</f>
        <v>66130.59</v>
      </c>
      <c r="P36" s="387">
        <f>IF(Computations!M11&lt;&gt;"",Computations!M11,"---")</f>
        <v>34.782291700000002</v>
      </c>
      <c r="Q36" s="387">
        <f>IF(Computations!P11&lt;&gt;"",Computations!P11,"---")</f>
        <v>0</v>
      </c>
      <c r="R36" s="387">
        <f>IF(Computations!V11&lt;&gt;"",Computations!V11,"---")</f>
        <v>0</v>
      </c>
      <c r="S36" s="387">
        <f>IF(Computations!X11&lt;&gt;"",Computations!X11,"---")</f>
        <v>0</v>
      </c>
      <c r="T36" s="387">
        <f>IF(Computations!AB11&lt;&gt;"",Computations!AB11,"---")</f>
        <v>0</v>
      </c>
      <c r="U36" s="387">
        <f>IF(Computations!AG11&lt;&gt;"",Computations!AG11,"---")</f>
        <v>-109.58333329999999</v>
      </c>
      <c r="V36" s="387">
        <f>IF(Computations!H11&lt;&gt;"",Computations!H11,"---")</f>
        <v>144.36562499999999</v>
      </c>
      <c r="W36" s="387">
        <f>IF(Computations!G11&lt;&gt;"",Computations!G11,"---")</f>
        <v>4.2177083</v>
      </c>
      <c r="X36" s="387">
        <f>IF(Computations!F11&lt;&gt;"",Computations!F11,"---")</f>
        <v>148.58333329999999</v>
      </c>
      <c r="Y36" s="402">
        <f>IF(Computations!E11&lt;&gt;"",Computations!E11,"---")</f>
        <v>0</v>
      </c>
      <c r="Z36" s="389">
        <f>IF(AA36=O36,N36,interp(AA36,AreaCapacity!$A$3:$B$245,2))</f>
        <v>7724.4394533333334</v>
      </c>
      <c r="AA36" s="383">
        <f t="shared" ref="AA36:AA53" si="17">IF(O36&lt;&gt;"---",O36,AA35+(AB36-AJ36-AK36)*1.9835)</f>
        <v>66130.59</v>
      </c>
      <c r="AB36" s="376">
        <f t="shared" si="4"/>
        <v>125.36386044239862</v>
      </c>
      <c r="AC36" s="376">
        <f>IF(P36&lt;&gt;"---",P36,IF(BH36="Y",AB36,MIN(Input!I11,AB36-AK36)))</f>
        <v>34.782291700000002</v>
      </c>
      <c r="AD36" s="376">
        <f t="shared" si="5"/>
        <v>0</v>
      </c>
      <c r="AE36" s="376">
        <f>IF(R36&lt;&gt;"---",R36,IF(BH36="Y",Input!M11,0))</f>
        <v>0</v>
      </c>
      <c r="AF36" s="376">
        <f t="shared" si="6"/>
        <v>0</v>
      </c>
      <c r="AG36" s="376">
        <f t="shared" ref="AG36:AG99" si="18">IF(T36&lt;&gt;"---",T36,MAX(0,AI36-SUM(AC36:AF36)-AH36-AL36))</f>
        <v>0</v>
      </c>
      <c r="AH36" s="376">
        <f t="shared" ref="AH36:AH99" si="19">IF(U36&lt;&gt;"---",U36,0)</f>
        <v>-109.58333329999999</v>
      </c>
      <c r="AI36" s="376">
        <f t="shared" si="7"/>
        <v>148.58333329999999</v>
      </c>
      <c r="AJ36" s="192">
        <f t="shared" ref="AJ36:AJ99" si="20">IF(T36&lt;&gt;"---",SUM(AC36:AG36)-AH36,MAX(SUM(AC36:AF36)-AH36,AI36-AL36))</f>
        <v>144.36562499999999</v>
      </c>
      <c r="AK36" s="412">
        <f>IF(Y36&lt;&gt;"---",Y36,interp(AA35,AreaCapacity!$A$3:$C$245,3)*StepInterp(B36,Evap!$A$3:$D$15,4)/1.9835)</f>
        <v>0</v>
      </c>
      <c r="AL36" s="376">
        <f t="shared" si="8"/>
        <v>4.2177083</v>
      </c>
      <c r="AM36" s="376">
        <f t="shared" ref="AM36:AM99" si="21">AJ36+AL36</f>
        <v>148.58333329999999</v>
      </c>
      <c r="AN36" s="376">
        <f t="shared" ref="AN36:AN53" si="22">AA36-AA35</f>
        <v>-37.690000000002328</v>
      </c>
      <c r="AO36" s="376">
        <f t="shared" ref="AO36:AO99" si="23">MAX(0,AJ36-AB36)</f>
        <v>19.001764557601376</v>
      </c>
      <c r="AP36" s="376">
        <f t="shared" ref="AP36:AP53" si="24">AP35+AO36*1.9835</f>
        <v>37.690000000002328</v>
      </c>
      <c r="AQ36" s="389">
        <f>IF(AR36=O36,N36,interp(AR36,AreaCapacity!$A$3:$B$245,2))</f>
        <v>7724.4394533333334</v>
      </c>
      <c r="AR36" s="383">
        <f t="shared" ref="AR36:AR99" si="25">IF(O36&lt;&gt;"---",O36,AR35+(AS36-BA36-BB36)*1.9835)</f>
        <v>66130.59</v>
      </c>
      <c r="AS36" s="376">
        <f t="shared" si="9"/>
        <v>125.36386044239862</v>
      </c>
      <c r="AT36" s="376">
        <f>IF(P36&lt;&gt;"---",P36,IF(BH36="Y",AS36,MIN(Input!I11,AS36-BB36)))</f>
        <v>34.782291700000002</v>
      </c>
      <c r="AU36" s="376">
        <f t="shared" si="10"/>
        <v>0</v>
      </c>
      <c r="AV36" s="376">
        <f>IF(R36&lt;&gt;"---",R36,IF(BH36="Y",Input!M11,0))</f>
        <v>0</v>
      </c>
      <c r="AW36" s="376">
        <f t="shared" si="11"/>
        <v>0</v>
      </c>
      <c r="AX36" s="376">
        <f t="shared" ref="AX36:AX99" si="26">IF(T36&lt;&gt;"---",T36,MAX(0,BB36-SUM(AT36:AW36)-BA36-BE36))</f>
        <v>0</v>
      </c>
      <c r="AY36" s="376">
        <f t="shared" ref="AY36:AY99" si="27">IF(U36&lt;&gt;"---",U36,0)</f>
        <v>-109.58333329999999</v>
      </c>
      <c r="AZ36" s="376">
        <f t="shared" si="12"/>
        <v>148.58333329999999</v>
      </c>
      <c r="BA36" s="192">
        <f t="shared" ref="BA36:BA99" si="28">IF(T36&lt;&gt;"---",SUM(AT36:AX36)-AY36,MAX(SUM(AT36:AW36)-AY36,AZ36-BC36))</f>
        <v>144.36562499999999</v>
      </c>
      <c r="BB36" s="412">
        <f>IF(Y36&lt;&gt;"---",Y36,interp(AR35,AreaCapacity!$A$3:$C$245,3)*StepInterp(B36,Evap!$A$3:$D$15,4)/1.9835)</f>
        <v>0</v>
      </c>
      <c r="BC36" s="376">
        <f t="shared" si="13"/>
        <v>4.2177083</v>
      </c>
      <c r="BD36" s="192">
        <f t="shared" ref="BD36:BD99" si="29">BA36+BC36</f>
        <v>148.58333329999999</v>
      </c>
      <c r="BE36" s="192">
        <f t="shared" ref="BE36:BE99" si="30">AR36-AR35</f>
        <v>-37.690000000002328</v>
      </c>
      <c r="BF36" s="192">
        <f t="shared" ref="BF36:BF99" si="31">MAX(0,BA36-AS36)</f>
        <v>19.001764557601376</v>
      </c>
      <c r="BG36" s="425">
        <f t="shared" ref="BG36:BG99" si="32">BG35+BF36*1.9835</f>
        <v>82.350000000005821</v>
      </c>
      <c r="BH36" s="376" t="str">
        <f t="shared" si="14"/>
        <v>N</v>
      </c>
      <c r="BI36" s="376">
        <f t="shared" si="15"/>
        <v>39</v>
      </c>
      <c r="BJ36" s="376">
        <f t="shared" ref="BJ36:BJ99" si="33">IF(BH36="Y",0,(AS36-BB36)-MIN(AS36-BB36,BI36-BC36))</f>
        <v>90.581568742398616</v>
      </c>
      <c r="BK36" s="376">
        <f t="shared" ref="BK36:BK99" si="34">BK35+BJ36*1.9835</f>
        <v>66564.687239451101</v>
      </c>
      <c r="BL36" s="376">
        <f t="shared" ref="BL36:BL99" si="35">MIN(BK36,102369)</f>
        <v>66564.687239451101</v>
      </c>
      <c r="BM36" s="423">
        <f t="shared" ref="BM36:BM99" si="36">MAX(0,BK36-102369)</f>
        <v>0</v>
      </c>
      <c r="BN36" s="440">
        <f t="shared" ref="BN36:BN99" si="37">MAX(BA36-AJ36,0)</f>
        <v>0</v>
      </c>
      <c r="BO36" s="285">
        <f t="shared" ref="BO36:BO99" si="38">BN36*1.9835</f>
        <v>0</v>
      </c>
      <c r="BP36" s="425">
        <f t="shared" ref="BP36:BP99" si="39">BP35+BO36</f>
        <v>0</v>
      </c>
      <c r="BQ36" s="285"/>
      <c r="BR36" s="12">
        <v>7704</v>
      </c>
      <c r="BS36" s="12">
        <v>52000</v>
      </c>
      <c r="BT36" s="12">
        <v>7747.5</v>
      </c>
      <c r="BU36" s="426">
        <v>85000</v>
      </c>
      <c r="BV36" s="6">
        <v>7766</v>
      </c>
      <c r="BW36" s="6">
        <v>102369</v>
      </c>
      <c r="CW36" s="352"/>
      <c r="CX36" s="352"/>
      <c r="CY36" s="352"/>
      <c r="CZ36" s="419"/>
      <c r="DA36" s="419"/>
      <c r="DB36" s="419"/>
      <c r="DC36" s="128"/>
    </row>
    <row r="37" spans="1:107">
      <c r="A37" s="6" t="str">
        <f ca="1">OFFSET('day lookup'!$A$1,WEEKDAY(B37,1)-1,0)</f>
        <v>MON</v>
      </c>
      <c r="B37" s="367">
        <f t="shared" ref="B37:B48" si="40">B36+1</f>
        <v>42828</v>
      </c>
      <c r="C37" s="374">
        <f ca="1">IF($CY$1=1,OFFSET(Historic!$F$193,$B37-$B$35,C$30-1975),IF($B37&gt;DATE(Input!$C$1,4,30),OFFSET(Historic!$F$193,$B37-$B$35,C$30-1975),NA()))</f>
        <v>166.07594310000002</v>
      </c>
      <c r="D37" s="192">
        <f ca="1">IF($CY$1=1,OFFSET(Historic!$F$193,$B37-$B$35,D$30-1975),IF($B37&gt;DATE(Input!$C$1,4,30),OFFSET(Historic!$F$193,$B37-$B$35,D$30-1975),NA()))</f>
        <v>49.586750000000002</v>
      </c>
      <c r="E37" s="192">
        <f ca="1">IF($CY$1=1,OFFSET(Historic!$F$193,$B37-$B$35,E$30-1975),IF($B37&gt;DATE(Input!$C$1,4,30),OFFSET(Historic!$F$193,$B37-$B$35,E$30-1975),NA()))</f>
        <v>237.56020190000001</v>
      </c>
      <c r="F37" s="192">
        <f ca="1">IF($CY$1=1,OFFSET(Historic!$F$193,$B37-$B$35,F$30-1975),IF($B37&gt;DATE(Input!$C$1,4,30),OFFSET(Historic!$F$193,$B37-$B$35,F$30-1975),NA()))</f>
        <v>87.272680000000008</v>
      </c>
      <c r="G37" s="192">
        <f ca="1">IF($CY$1=1,OFFSET(Historic!$F$193,$B37-$B$35,G$30-1975),IF($B37&gt;DATE(Input!$C$1,4,30),OFFSET(Historic!$F$193,$B37-$B$35,G$30-1975),NA()))</f>
        <v>162.47999999999999</v>
      </c>
      <c r="H37" s="192">
        <f t="shared" ca="1" si="16"/>
        <v>140.59511500000002</v>
      </c>
      <c r="I37" s="368">
        <f t="shared" ca="1" si="1"/>
        <v>0.28786037028251599</v>
      </c>
      <c r="J37" s="285">
        <f t="shared" ca="1" si="2"/>
        <v>93.897484029638434</v>
      </c>
      <c r="K37" s="285">
        <f t="shared" ca="1" si="3"/>
        <v>29.751134816191467</v>
      </c>
      <c r="L37" s="386" t="str">
        <f>IF(Computations!J12&lt;&gt;"",Computations!J12,"---")</f>
        <v>N</v>
      </c>
      <c r="M37" s="416">
        <f>IF(Computations!I12&lt;&gt;"",Computations!I12,"---")</f>
        <v>125.44977438871064</v>
      </c>
      <c r="N37" s="390">
        <f>IF(Computations!C12&lt;&gt;"",Computations!C12,"---")</f>
        <v>7724.3896933333335</v>
      </c>
      <c r="O37" s="387">
        <f>IF(Computations!D12&lt;&gt;"",Computations!D12,"---")</f>
        <v>66093.27</v>
      </c>
      <c r="P37" s="387">
        <f>IF(Computations!M12&lt;&gt;"",Computations!M12,"---")</f>
        <v>34.89</v>
      </c>
      <c r="Q37" s="387">
        <f>IF(Computations!P12&lt;&gt;"",Computations!P12,"---")</f>
        <v>0</v>
      </c>
      <c r="R37" s="387">
        <f>IF(Computations!V12&lt;&gt;"",Computations!V12,"---")</f>
        <v>0</v>
      </c>
      <c r="S37" s="387">
        <f>IF(Computations!X12&lt;&gt;"",Computations!X12,"---")</f>
        <v>0</v>
      </c>
      <c r="T37" s="387">
        <f>IF(Computations!AB12&lt;&gt;"",Computations!AB12,"---")</f>
        <v>0</v>
      </c>
      <c r="U37" s="387">
        <f>IF(Computations!AG12&lt;&gt;"",Computations!AG12,"---")</f>
        <v>-109.37499999999999</v>
      </c>
      <c r="V37" s="387">
        <f>IF(Computations!H12&lt;&gt;"",Computations!H12,"---")</f>
        <v>144.26499999999999</v>
      </c>
      <c r="W37" s="387">
        <f>IF(Computations!G12&lt;&gt;"",Computations!G12,"---")</f>
        <v>4.1100000000000003</v>
      </c>
      <c r="X37" s="387">
        <f>IF(Computations!F12&lt;&gt;"",Computations!F12,"---")</f>
        <v>148.375</v>
      </c>
      <c r="Y37" s="402">
        <f>IF(Computations!E12&lt;&gt;"",Computations!E12,"---")</f>
        <v>0</v>
      </c>
      <c r="Z37" s="389">
        <f>IF(AA37=O37,N37,interp(AA37,AreaCapacity!$A$3:$B$245,2))</f>
        <v>7724.3896933333335</v>
      </c>
      <c r="AA37" s="383">
        <f t="shared" si="17"/>
        <v>66093.27</v>
      </c>
      <c r="AB37" s="376">
        <f t="shared" si="4"/>
        <v>125.44977438871064</v>
      </c>
      <c r="AC37" s="376">
        <f>IF(P37&lt;&gt;"---",P37,IF(BH37="Y",AB37,MIN(Input!I12,AB37-AK37)))</f>
        <v>34.89</v>
      </c>
      <c r="AD37" s="376">
        <f t="shared" si="5"/>
        <v>0</v>
      </c>
      <c r="AE37" s="376">
        <f>IF(R37&lt;&gt;"---",R37,IF(BH37="Y",Input!M12,0))</f>
        <v>0</v>
      </c>
      <c r="AF37" s="376">
        <f t="shared" si="6"/>
        <v>0</v>
      </c>
      <c r="AG37" s="376">
        <f t="shared" si="18"/>
        <v>0</v>
      </c>
      <c r="AH37" s="376">
        <f t="shared" si="19"/>
        <v>-109.37499999999999</v>
      </c>
      <c r="AI37" s="376">
        <f t="shared" si="7"/>
        <v>148.375</v>
      </c>
      <c r="AJ37" s="192">
        <f t="shared" si="20"/>
        <v>144.26499999999999</v>
      </c>
      <c r="AK37" s="412">
        <f>IF(Y37&lt;&gt;"---",Y37,interp(AA36,AreaCapacity!$A$3:$C$245,3)*StepInterp(B37,Evap!$A$3:$D$15,4)/1.9835)</f>
        <v>0</v>
      </c>
      <c r="AL37" s="376">
        <f t="shared" si="8"/>
        <v>4.1100000000000003</v>
      </c>
      <c r="AM37" s="376">
        <f t="shared" si="21"/>
        <v>148.375</v>
      </c>
      <c r="AN37" s="376">
        <f t="shared" si="22"/>
        <v>-37.319999999992433</v>
      </c>
      <c r="AO37" s="376">
        <f t="shared" si="23"/>
        <v>18.81522561128935</v>
      </c>
      <c r="AP37" s="376">
        <f t="shared" si="24"/>
        <v>75.009999999994761</v>
      </c>
      <c r="AQ37" s="389">
        <f>IF(AR37=O37,N37,interp(AR37,AreaCapacity!$A$3:$B$245,2))</f>
        <v>7724.3896933333335</v>
      </c>
      <c r="AR37" s="383">
        <f t="shared" si="25"/>
        <v>66093.27</v>
      </c>
      <c r="AS37" s="376">
        <f t="shared" si="9"/>
        <v>125.44977438871064</v>
      </c>
      <c r="AT37" s="376">
        <f>IF(P37&lt;&gt;"---",P37,IF(BH37="Y",AS37,MIN(Input!I12,AS37-BB37)))</f>
        <v>34.89</v>
      </c>
      <c r="AU37" s="376">
        <f t="shared" si="10"/>
        <v>0</v>
      </c>
      <c r="AV37" s="376">
        <f>IF(R37&lt;&gt;"---",R37,IF(BH37="Y",Input!M12,0))</f>
        <v>0</v>
      </c>
      <c r="AW37" s="376">
        <f t="shared" si="11"/>
        <v>0</v>
      </c>
      <c r="AX37" s="376">
        <f t="shared" si="26"/>
        <v>0</v>
      </c>
      <c r="AY37" s="376">
        <f t="shared" si="27"/>
        <v>-109.37499999999999</v>
      </c>
      <c r="AZ37" s="376">
        <f t="shared" si="12"/>
        <v>148.375</v>
      </c>
      <c r="BA37" s="192">
        <f t="shared" si="28"/>
        <v>144.26499999999999</v>
      </c>
      <c r="BB37" s="412">
        <f>IF(Y37&lt;&gt;"---",Y37,interp(AR36,AreaCapacity!$A$3:$C$245,3)*StepInterp(B37,Evap!$A$3:$D$15,4)/1.9835)</f>
        <v>0</v>
      </c>
      <c r="BC37" s="376">
        <f t="shared" si="13"/>
        <v>4.1100000000000003</v>
      </c>
      <c r="BD37" s="192">
        <f t="shared" si="29"/>
        <v>148.375</v>
      </c>
      <c r="BE37" s="192">
        <f t="shared" si="30"/>
        <v>-37.319999999992433</v>
      </c>
      <c r="BF37" s="192">
        <f t="shared" si="31"/>
        <v>18.81522561128935</v>
      </c>
      <c r="BG37" s="425">
        <f t="shared" si="32"/>
        <v>119.66999999999825</v>
      </c>
      <c r="BH37" s="376" t="str">
        <f t="shared" si="14"/>
        <v>N</v>
      </c>
      <c r="BI37" s="376">
        <f t="shared" si="15"/>
        <v>39</v>
      </c>
      <c r="BJ37" s="376">
        <f t="shared" si="33"/>
        <v>90.559774388710636</v>
      </c>
      <c r="BK37" s="376">
        <f t="shared" si="34"/>
        <v>66744.312551951109</v>
      </c>
      <c r="BL37" s="376">
        <f t="shared" si="35"/>
        <v>66744.312551951109</v>
      </c>
      <c r="BM37" s="423">
        <f t="shared" si="36"/>
        <v>0</v>
      </c>
      <c r="BN37" s="440">
        <f t="shared" si="37"/>
        <v>0</v>
      </c>
      <c r="BO37" s="285">
        <f t="shared" si="38"/>
        <v>0</v>
      </c>
      <c r="BP37" s="425">
        <f t="shared" si="39"/>
        <v>0</v>
      </c>
      <c r="BQ37" s="285"/>
      <c r="BR37" s="12">
        <v>7704</v>
      </c>
      <c r="BS37" s="12">
        <v>52000</v>
      </c>
      <c r="BT37" s="12">
        <v>7747.5</v>
      </c>
      <c r="BU37" s="426">
        <v>85000</v>
      </c>
      <c r="BV37" s="6">
        <v>7766</v>
      </c>
      <c r="BW37" s="6">
        <v>102369</v>
      </c>
      <c r="CW37" s="416"/>
      <c r="CX37" s="416"/>
      <c r="CY37" s="416"/>
      <c r="CZ37" s="416"/>
      <c r="DA37" s="416"/>
      <c r="DB37" s="416"/>
      <c r="DC37" s="128"/>
    </row>
    <row r="38" spans="1:107">
      <c r="A38" s="6" t="str">
        <f ca="1">OFFSET('day lookup'!$A$1,WEEKDAY(B38,1)-1,0)</f>
        <v>TUE</v>
      </c>
      <c r="B38" s="367">
        <f t="shared" si="40"/>
        <v>42829</v>
      </c>
      <c r="C38" s="374">
        <f ca="1">IF($CY$1=1,OFFSET(Historic!$F$193,$B38-$B$35,C$30-1975),IF($B38&gt;DATE(Input!$C$1,4,30),OFFSET(Historic!$F$193,$B38-$B$35,C$30-1975),NA()))</f>
        <v>169.15032160000001</v>
      </c>
      <c r="D38" s="192">
        <f ca="1">IF($CY$1=1,OFFSET(Historic!$F$193,$B38-$B$35,D$30-1975),IF($B38&gt;DATE(Input!$C$1,4,30),OFFSET(Historic!$F$193,$B38-$B$35,D$30-1975),NA()))</f>
        <v>41.65287</v>
      </c>
      <c r="E38" s="192">
        <f ca="1">IF($CY$1=1,OFFSET(Historic!$F$193,$B38-$B$35,E$30-1975),IF($B38&gt;DATE(Input!$C$1,4,30),OFFSET(Historic!$F$193,$B38-$B$35,E$30-1975),NA()))</f>
        <v>237.93706119999999</v>
      </c>
      <c r="F38" s="192">
        <f ca="1">IF($CY$1=1,OFFSET(Historic!$F$193,$B38-$B$35,F$30-1975),IF($B38&gt;DATE(Input!$C$1,4,30),OFFSET(Historic!$F$193,$B38-$B$35,F$30-1975),NA()))</f>
        <v>69.421450000000007</v>
      </c>
      <c r="G38" s="192">
        <f ca="1">IF($CY$1=1,OFFSET(Historic!$F$193,$B38-$B$35,G$30-1975),IF($B38&gt;DATE(Input!$C$1,4,30),OFFSET(Historic!$F$193,$B38-$B$35,G$30-1975),NA()))</f>
        <v>124.76</v>
      </c>
      <c r="H38" s="192">
        <f t="shared" ca="1" si="16"/>
        <v>128.58434056000002</v>
      </c>
      <c r="I38" s="368">
        <f t="shared" ca="1" si="1"/>
        <v>0.26326900394892622</v>
      </c>
      <c r="J38" s="285">
        <f t="shared" ca="1" si="2"/>
        <v>85.875999775626539</v>
      </c>
      <c r="K38" s="285">
        <f t="shared" ca="1" si="3"/>
        <v>27.209551706342261</v>
      </c>
      <c r="L38" s="386" t="str">
        <f>IF(Computations!J13&lt;&gt;"",Computations!J13,"---")</f>
        <v>N</v>
      </c>
      <c r="M38" s="416">
        <f>IF(Computations!I13&lt;&gt;"",Computations!I13,"---")</f>
        <v>121.39441393397975</v>
      </c>
      <c r="N38" s="390">
        <f>IF(Computations!C13&lt;&gt;"",Computations!C13,"---")</f>
        <v>7724.329733333333</v>
      </c>
      <c r="O38" s="387">
        <f>IF(Computations!D13&lt;&gt;"",Computations!D13,"---")</f>
        <v>66048.3</v>
      </c>
      <c r="P38" s="387">
        <f>IF(Computations!M13&lt;&gt;"",Computations!M13,"---")</f>
        <v>35.066458300000001</v>
      </c>
      <c r="Q38" s="387">
        <f>IF(Computations!P13&lt;&gt;"",Computations!P13,"---")</f>
        <v>0</v>
      </c>
      <c r="R38" s="387">
        <f>IF(Computations!V13&lt;&gt;"",Computations!V13,"---")</f>
        <v>0</v>
      </c>
      <c r="S38" s="387">
        <f>IF(Computations!X13&lt;&gt;"",Computations!X13,"---")</f>
        <v>0</v>
      </c>
      <c r="T38" s="387">
        <f>IF(Computations!AB13&lt;&gt;"",Computations!AB13,"---")</f>
        <v>0</v>
      </c>
      <c r="U38" s="387">
        <f>IF(Computations!AG13&lt;&gt;"",Computations!AG13,"---")</f>
        <v>-109</v>
      </c>
      <c r="V38" s="387">
        <f>IF(Computations!H13&lt;&gt;"",Computations!H13,"---")</f>
        <v>144.06645829999999</v>
      </c>
      <c r="W38" s="387">
        <f>IF(Computations!G13&lt;&gt;"",Computations!G13,"---")</f>
        <v>3.9335417000000001</v>
      </c>
      <c r="X38" s="387">
        <f>IF(Computations!F13&lt;&gt;"",Computations!F13,"---")</f>
        <v>148</v>
      </c>
      <c r="Y38" s="402">
        <f>IF(Computations!E13&lt;&gt;"",Computations!E13,"---")</f>
        <v>0</v>
      </c>
      <c r="Z38" s="389">
        <f>IF(AA38=O38,N38,interp(AA38,AreaCapacity!$A$3:$B$245,2))</f>
        <v>7724.329733333333</v>
      </c>
      <c r="AA38" s="383">
        <f t="shared" si="17"/>
        <v>66048.3</v>
      </c>
      <c r="AB38" s="376">
        <f t="shared" si="4"/>
        <v>121.39441393397975</v>
      </c>
      <c r="AC38" s="376">
        <f>IF(P38&lt;&gt;"---",P38,IF(BH38="Y",AB38,MIN(Input!I13,AB38-AK38)))</f>
        <v>35.066458300000001</v>
      </c>
      <c r="AD38" s="376">
        <f t="shared" si="5"/>
        <v>0</v>
      </c>
      <c r="AE38" s="376">
        <f>IF(R38&lt;&gt;"---",R38,IF(BH38="Y",Input!M13,0))</f>
        <v>0</v>
      </c>
      <c r="AF38" s="376">
        <f t="shared" si="6"/>
        <v>0</v>
      </c>
      <c r="AG38" s="376">
        <f t="shared" si="18"/>
        <v>0</v>
      </c>
      <c r="AH38" s="376">
        <f t="shared" si="19"/>
        <v>-109</v>
      </c>
      <c r="AI38" s="376">
        <f t="shared" si="7"/>
        <v>148</v>
      </c>
      <c r="AJ38" s="192">
        <f t="shared" si="20"/>
        <v>144.06645829999999</v>
      </c>
      <c r="AK38" s="412">
        <f>IF(Y38&lt;&gt;"---",Y38,interp(AA37,AreaCapacity!$A$3:$C$245,3)*StepInterp(B38,Evap!$A$3:$D$15,4)/1.9835)</f>
        <v>0</v>
      </c>
      <c r="AL38" s="376">
        <f t="shared" si="8"/>
        <v>3.9335417000000001</v>
      </c>
      <c r="AM38" s="376">
        <f t="shared" si="21"/>
        <v>148</v>
      </c>
      <c r="AN38" s="376">
        <f t="shared" si="22"/>
        <v>-44.970000000001164</v>
      </c>
      <c r="AO38" s="376">
        <f t="shared" si="23"/>
        <v>22.672044366020245</v>
      </c>
      <c r="AP38" s="376">
        <f t="shared" si="24"/>
        <v>119.97999999999593</v>
      </c>
      <c r="AQ38" s="389">
        <f>IF(AR38=O38,N38,interp(AR38,AreaCapacity!$A$3:$B$245,2))</f>
        <v>7724.329733333333</v>
      </c>
      <c r="AR38" s="383">
        <f t="shared" si="25"/>
        <v>66048.3</v>
      </c>
      <c r="AS38" s="376">
        <f t="shared" si="9"/>
        <v>121.39441393397975</v>
      </c>
      <c r="AT38" s="376">
        <f>IF(P38&lt;&gt;"---",P38,IF(BH38="Y",AS38,MIN(Input!I13,AS38-BB38)))</f>
        <v>35.066458300000001</v>
      </c>
      <c r="AU38" s="376">
        <f t="shared" si="10"/>
        <v>0</v>
      </c>
      <c r="AV38" s="376">
        <f>IF(R38&lt;&gt;"---",R38,IF(BH38="Y",Input!M13,0))</f>
        <v>0</v>
      </c>
      <c r="AW38" s="376">
        <f t="shared" si="11"/>
        <v>0</v>
      </c>
      <c r="AX38" s="376">
        <f t="shared" si="26"/>
        <v>0</v>
      </c>
      <c r="AY38" s="376">
        <f t="shared" si="27"/>
        <v>-109</v>
      </c>
      <c r="AZ38" s="376">
        <f t="shared" si="12"/>
        <v>148</v>
      </c>
      <c r="BA38" s="192">
        <f t="shared" si="28"/>
        <v>144.06645829999999</v>
      </c>
      <c r="BB38" s="412">
        <f>IF(Y38&lt;&gt;"---",Y38,interp(AR37,AreaCapacity!$A$3:$C$245,3)*StepInterp(B38,Evap!$A$3:$D$15,4)/1.9835)</f>
        <v>0</v>
      </c>
      <c r="BC38" s="376">
        <f t="shared" si="13"/>
        <v>3.9335417000000001</v>
      </c>
      <c r="BD38" s="192">
        <f t="shared" si="29"/>
        <v>148</v>
      </c>
      <c r="BE38" s="192">
        <f t="shared" si="30"/>
        <v>-44.970000000001164</v>
      </c>
      <c r="BF38" s="192">
        <f t="shared" si="31"/>
        <v>22.672044366020245</v>
      </c>
      <c r="BG38" s="425">
        <f t="shared" si="32"/>
        <v>164.63999999999942</v>
      </c>
      <c r="BH38" s="376" t="str">
        <f t="shared" si="14"/>
        <v>N</v>
      </c>
      <c r="BI38" s="376">
        <f t="shared" si="15"/>
        <v>39</v>
      </c>
      <c r="BJ38" s="376">
        <f t="shared" si="33"/>
        <v>86.327955633979741</v>
      </c>
      <c r="BK38" s="376">
        <f t="shared" si="34"/>
        <v>66915.544051951103</v>
      </c>
      <c r="BL38" s="376">
        <f t="shared" si="35"/>
        <v>66915.544051951103</v>
      </c>
      <c r="BM38" s="423">
        <f t="shared" si="36"/>
        <v>0</v>
      </c>
      <c r="BN38" s="440">
        <f t="shared" si="37"/>
        <v>0</v>
      </c>
      <c r="BO38" s="285">
        <f t="shared" si="38"/>
        <v>0</v>
      </c>
      <c r="BP38" s="425">
        <f t="shared" si="39"/>
        <v>0</v>
      </c>
      <c r="BQ38" s="285"/>
      <c r="BR38" s="12">
        <v>7704</v>
      </c>
      <c r="BS38" s="12">
        <v>52000</v>
      </c>
      <c r="BT38" s="12">
        <v>7747.5</v>
      </c>
      <c r="BU38" s="426">
        <v>85000</v>
      </c>
      <c r="BV38" s="6">
        <v>7766</v>
      </c>
      <c r="BW38" s="6">
        <v>102369</v>
      </c>
      <c r="CW38" s="416"/>
      <c r="CX38" s="416"/>
      <c r="CY38" s="416"/>
      <c r="CZ38" s="416"/>
      <c r="DA38" s="416"/>
      <c r="DB38" s="416"/>
      <c r="DC38" s="128"/>
    </row>
    <row r="39" spans="1:107">
      <c r="A39" s="6" t="str">
        <f ca="1">OFFSET('day lookup'!$A$1,WEEKDAY(B39,1)-1,0)</f>
        <v>WED</v>
      </c>
      <c r="B39" s="367">
        <f t="shared" si="40"/>
        <v>42830</v>
      </c>
      <c r="C39" s="374">
        <f ca="1">IF($CY$1=1,OFFSET(Historic!$F$193,$B39-$B$35,C$30-1975),IF($B39&gt;DATE(Input!$C$1,4,30),OFFSET(Historic!$F$193,$B39-$B$35,C$30-1975),NA()))</f>
        <v>182.28089300000002</v>
      </c>
      <c r="D39" s="192">
        <f ca="1">IF($CY$1=1,OFFSET(Historic!$F$193,$B39-$B$35,D$30-1975),IF($B39&gt;DATE(Input!$C$1,4,30),OFFSET(Historic!$F$193,$B39-$B$35,D$30-1975),NA()))</f>
        <v>57.520630000000004</v>
      </c>
      <c r="E39" s="192">
        <f ca="1">IF($CY$1=1,OFFSET(Historic!$F$193,$B39-$B$35,E$30-1975),IF($B39&gt;DATE(Input!$C$1,4,30),OFFSET(Historic!$F$193,$B39-$B$35,E$30-1975),NA()))</f>
        <v>318.00974510000003</v>
      </c>
      <c r="F39" s="192">
        <f ca="1">IF($CY$1=1,OFFSET(Historic!$F$193,$B39-$B$35,F$30-1975),IF($B39&gt;DATE(Input!$C$1,4,30),OFFSET(Historic!$F$193,$B39-$B$35,F$30-1975),NA()))</f>
        <v>61.487570000000005</v>
      </c>
      <c r="G39" s="192">
        <f ca="1">IF($CY$1=1,OFFSET(Historic!$F$193,$B39-$B$35,G$30-1975),IF($B39&gt;DATE(Input!$C$1,4,30),OFFSET(Historic!$F$193,$B39-$B$35,G$30-1975),NA()))</f>
        <v>139.22999999999999</v>
      </c>
      <c r="H39" s="192">
        <f t="shared" ca="1" si="16"/>
        <v>151.70576762000002</v>
      </c>
      <c r="I39" s="368">
        <f t="shared" ca="1" si="1"/>
        <v>0.3106087892249067</v>
      </c>
      <c r="J39" s="285">
        <f t="shared" ca="1" si="2"/>
        <v>101.31781529040313</v>
      </c>
      <c r="K39" s="285">
        <f t="shared" ca="1" si="3"/>
        <v>32.102244411951538</v>
      </c>
      <c r="L39" s="386" t="str">
        <f>IF(Computations!J14&lt;&gt;"",Computations!J14,"---")</f>
        <v>N</v>
      </c>
      <c r="M39" s="416">
        <f>IF(Computations!I14&lt;&gt;"",Computations!I14,"---")</f>
        <v>106.45021757625028</v>
      </c>
      <c r="N39" s="390">
        <f>IF(Computations!C14&lt;&gt;"",Computations!C14,"---")</f>
        <v>7724.2298266666667</v>
      </c>
      <c r="O39" s="387">
        <f>IF(Computations!D14&lt;&gt;"",Computations!D14,"---")</f>
        <v>65973.37</v>
      </c>
      <c r="P39" s="387">
        <f>IF(Computations!M14&lt;&gt;"",Computations!M14,"---")</f>
        <v>35.226875</v>
      </c>
      <c r="Q39" s="387">
        <f>IF(Computations!P14&lt;&gt;"",Computations!P14,"---")</f>
        <v>0</v>
      </c>
      <c r="R39" s="387">
        <f>IF(Computations!V14&lt;&gt;"",Computations!V14,"---")</f>
        <v>0</v>
      </c>
      <c r="S39" s="387">
        <f>IF(Computations!X14&lt;&gt;"",Computations!X14,"---")</f>
        <v>0</v>
      </c>
      <c r="T39" s="387">
        <f>IF(Computations!AB14&lt;&gt;"",Computations!AB14,"---")</f>
        <v>0</v>
      </c>
      <c r="U39" s="387">
        <f>IF(Computations!AG14&lt;&gt;"",Computations!AG14,"---")</f>
        <v>-109</v>
      </c>
      <c r="V39" s="387">
        <f>IF(Computations!H14&lt;&gt;"",Computations!H14,"---")</f>
        <v>144.22687500000001</v>
      </c>
      <c r="W39" s="387">
        <f>IF(Computations!G14&lt;&gt;"",Computations!G14,"---")</f>
        <v>3.7731249999999998</v>
      </c>
      <c r="X39" s="387">
        <f>IF(Computations!F14&lt;&gt;"",Computations!F14,"---")</f>
        <v>148</v>
      </c>
      <c r="Y39" s="402">
        <f>IF(Computations!E14&lt;&gt;"",Computations!E14,"---")</f>
        <v>0</v>
      </c>
      <c r="Z39" s="389">
        <f>IF(AA39=O39,N39,interp(AA39,AreaCapacity!$A$3:$B$245,2))</f>
        <v>7724.2298266666667</v>
      </c>
      <c r="AA39" s="383">
        <f t="shared" si="17"/>
        <v>65973.37</v>
      </c>
      <c r="AB39" s="376">
        <f t="shared" si="4"/>
        <v>106.45021757625028</v>
      </c>
      <c r="AC39" s="376">
        <f>IF(P39&lt;&gt;"---",P39,IF(BH39="Y",AB39,MIN(Input!I14,AB39-AK39)))</f>
        <v>35.226875</v>
      </c>
      <c r="AD39" s="376">
        <f t="shared" si="5"/>
        <v>0</v>
      </c>
      <c r="AE39" s="376">
        <f>IF(R39&lt;&gt;"---",R39,IF(BH39="Y",Input!M14,0))</f>
        <v>0</v>
      </c>
      <c r="AF39" s="376">
        <f t="shared" si="6"/>
        <v>0</v>
      </c>
      <c r="AG39" s="376">
        <f t="shared" si="18"/>
        <v>0</v>
      </c>
      <c r="AH39" s="376">
        <f t="shared" si="19"/>
        <v>-109</v>
      </c>
      <c r="AI39" s="376">
        <f t="shared" si="7"/>
        <v>148</v>
      </c>
      <c r="AJ39" s="192">
        <f t="shared" si="20"/>
        <v>144.22687500000001</v>
      </c>
      <c r="AK39" s="412">
        <f>IF(Y39&lt;&gt;"---",Y39,interp(AA38,AreaCapacity!$A$3:$C$245,3)*StepInterp(B39,Evap!$A$3:$D$15,4)/1.9835)</f>
        <v>0</v>
      </c>
      <c r="AL39" s="376">
        <f t="shared" si="8"/>
        <v>3.7731249999999998</v>
      </c>
      <c r="AM39" s="376">
        <f t="shared" si="21"/>
        <v>148</v>
      </c>
      <c r="AN39" s="376">
        <f t="shared" si="22"/>
        <v>-74.930000000007567</v>
      </c>
      <c r="AO39" s="376">
        <f t="shared" si="23"/>
        <v>37.776657423749725</v>
      </c>
      <c r="AP39" s="376">
        <f t="shared" si="24"/>
        <v>194.91000000000349</v>
      </c>
      <c r="AQ39" s="389">
        <f>IF(AR39=O39,N39,interp(AR39,AreaCapacity!$A$3:$B$245,2))</f>
        <v>7724.2298266666667</v>
      </c>
      <c r="AR39" s="383">
        <f t="shared" si="25"/>
        <v>65973.37</v>
      </c>
      <c r="AS39" s="376">
        <f t="shared" si="9"/>
        <v>106.45021757625028</v>
      </c>
      <c r="AT39" s="376">
        <f>IF(P39&lt;&gt;"---",P39,IF(BH39="Y",AS39,MIN(Input!I14,AS39-BB39)))</f>
        <v>35.226875</v>
      </c>
      <c r="AU39" s="376">
        <f t="shared" si="10"/>
        <v>0</v>
      </c>
      <c r="AV39" s="376">
        <f>IF(R39&lt;&gt;"---",R39,IF(BH39="Y",Input!M14,0))</f>
        <v>0</v>
      </c>
      <c r="AW39" s="376">
        <f t="shared" si="11"/>
        <v>0</v>
      </c>
      <c r="AX39" s="376">
        <f t="shared" si="26"/>
        <v>0</v>
      </c>
      <c r="AY39" s="376">
        <f t="shared" si="27"/>
        <v>-109</v>
      </c>
      <c r="AZ39" s="376">
        <f t="shared" si="12"/>
        <v>148</v>
      </c>
      <c r="BA39" s="192">
        <f t="shared" si="28"/>
        <v>144.22687500000001</v>
      </c>
      <c r="BB39" s="412">
        <f>IF(Y39&lt;&gt;"---",Y39,interp(AR38,AreaCapacity!$A$3:$C$245,3)*StepInterp(B39,Evap!$A$3:$D$15,4)/1.9835)</f>
        <v>0</v>
      </c>
      <c r="BC39" s="376">
        <f t="shared" si="13"/>
        <v>3.7731249999999998</v>
      </c>
      <c r="BD39" s="192">
        <f t="shared" si="29"/>
        <v>148</v>
      </c>
      <c r="BE39" s="192">
        <f t="shared" si="30"/>
        <v>-74.930000000007567</v>
      </c>
      <c r="BF39" s="192">
        <f t="shared" si="31"/>
        <v>37.776657423749725</v>
      </c>
      <c r="BG39" s="425">
        <f t="shared" si="32"/>
        <v>239.57000000000698</v>
      </c>
      <c r="BH39" s="376" t="str">
        <f t="shared" si="14"/>
        <v>N</v>
      </c>
      <c r="BI39" s="376">
        <f t="shared" si="15"/>
        <v>39</v>
      </c>
      <c r="BJ39" s="376">
        <f t="shared" si="33"/>
        <v>71.223342576250275</v>
      </c>
      <c r="BK39" s="376">
        <f t="shared" si="34"/>
        <v>67056.815551951091</v>
      </c>
      <c r="BL39" s="376">
        <f t="shared" si="35"/>
        <v>67056.815551951091</v>
      </c>
      <c r="BM39" s="423">
        <f t="shared" si="36"/>
        <v>0</v>
      </c>
      <c r="BN39" s="440">
        <f t="shared" si="37"/>
        <v>0</v>
      </c>
      <c r="BO39" s="285">
        <f t="shared" si="38"/>
        <v>0</v>
      </c>
      <c r="BP39" s="425">
        <f t="shared" si="39"/>
        <v>0</v>
      </c>
      <c r="BQ39" s="285"/>
      <c r="BR39" s="12">
        <v>7704</v>
      </c>
      <c r="BS39" s="12">
        <v>52000</v>
      </c>
      <c r="BT39" s="12">
        <v>7747.5</v>
      </c>
      <c r="BU39" s="426">
        <v>85000</v>
      </c>
      <c r="BV39" s="6">
        <v>7766</v>
      </c>
      <c r="BW39" s="6">
        <v>102369</v>
      </c>
      <c r="CW39" s="416"/>
      <c r="CX39" s="416"/>
      <c r="CY39" s="416"/>
      <c r="CZ39" s="416"/>
      <c r="DA39" s="416"/>
      <c r="DB39" s="416"/>
      <c r="DC39" s="128"/>
    </row>
    <row r="40" spans="1:107">
      <c r="A40" s="6" t="str">
        <f ca="1">OFFSET('day lookup'!$A$1,WEEKDAY(B40,1)-1,0)</f>
        <v>THU</v>
      </c>
      <c r="B40" s="367">
        <f t="shared" si="40"/>
        <v>42831</v>
      </c>
      <c r="C40" s="374">
        <f ca="1">IF($CY$1=1,OFFSET(Historic!$F$193,$B40-$B$35,C$30-1975),IF($B40&gt;DATE(Input!$C$1,4,30),OFFSET(Historic!$F$193,$B40-$B$35,C$30-1975),NA()))</f>
        <v>196.99824039999999</v>
      </c>
      <c r="D40" s="192">
        <f ca="1">IF($CY$1=1,OFFSET(Historic!$F$193,$B40-$B$35,D$30-1975),IF($B40&gt;DATE(Input!$C$1,4,30),OFFSET(Historic!$F$193,$B40-$B$35,D$30-1975),NA()))</f>
        <v>51.570219999999999</v>
      </c>
      <c r="E40" s="192">
        <f ca="1">IF($CY$1=1,OFFSET(Historic!$F$193,$B40-$B$35,E$30-1975),IF($B40&gt;DATE(Input!$C$1,4,30),OFFSET(Historic!$F$193,$B40-$B$35,E$30-1975),NA()))</f>
        <v>319.79486809999997</v>
      </c>
      <c r="F40" s="192">
        <f ca="1">IF($CY$1=1,OFFSET(Historic!$F$193,$B40-$B$35,F$30-1975),IF($B40&gt;DATE(Input!$C$1,4,30),OFFSET(Historic!$F$193,$B40-$B$35,F$30-1975),NA()))</f>
        <v>69.421450000000007</v>
      </c>
      <c r="G40" s="192">
        <f ca="1">IF($CY$1=1,OFFSET(Historic!$F$193,$B40-$B$35,G$30-1975),IF($B40&gt;DATE(Input!$C$1,4,30),OFFSET(Historic!$F$193,$B40-$B$35,G$30-1975),NA()))</f>
        <v>154.02000000000001</v>
      </c>
      <c r="H40" s="192">
        <f t="shared" ca="1" si="16"/>
        <v>158.36095570000001</v>
      </c>
      <c r="I40" s="368">
        <f t="shared" ca="1" si="1"/>
        <v>0.32423490208813516</v>
      </c>
      <c r="J40" s="285">
        <f t="shared" ca="1" si="2"/>
        <v>105.76253171213685</v>
      </c>
      <c r="K40" s="285">
        <f t="shared" ca="1" si="3"/>
        <v>33.510539414201013</v>
      </c>
      <c r="L40" s="386" t="str">
        <f>IF(Computations!J15&lt;&gt;"",Computations!J15,"---")</f>
        <v>N</v>
      </c>
      <c r="M40" s="416">
        <f>IF(Computations!I15&lt;&gt;"",Computations!I15,"---")</f>
        <v>106.65855054197624</v>
      </c>
      <c r="N40" s="390">
        <f>IF(Computations!C15&lt;&gt;"",Computations!C15,"---")</f>
        <v>7724.1299866666668</v>
      </c>
      <c r="O40" s="387">
        <f>IF(Computations!D15&lt;&gt;"",Computations!D15,"---")</f>
        <v>65898.490000000005</v>
      </c>
      <c r="P40" s="387">
        <f>IF(Computations!M15&lt;&gt;"",Computations!M15,"---")</f>
        <v>35.430833300000003</v>
      </c>
      <c r="Q40" s="387">
        <f>IF(Computations!P15&lt;&gt;"",Computations!P15,"---")</f>
        <v>0</v>
      </c>
      <c r="R40" s="387">
        <f>IF(Computations!V15&lt;&gt;"",Computations!V15,"---")</f>
        <v>0</v>
      </c>
      <c r="S40" s="387">
        <f>IF(Computations!X15&lt;&gt;"",Computations!X15,"---")</f>
        <v>0</v>
      </c>
      <c r="T40" s="387">
        <f>IF(Computations!AB15&lt;&gt;"",Computations!AB15,"---")</f>
        <v>0</v>
      </c>
      <c r="U40" s="387">
        <f>IF(Computations!AG15&lt;&gt;"",Computations!AG15,"---")</f>
        <v>-108.97916669999999</v>
      </c>
      <c r="V40" s="387">
        <f>IF(Computations!H15&lt;&gt;"",Computations!H15,"---")</f>
        <v>144.41</v>
      </c>
      <c r="W40" s="387">
        <f>IF(Computations!G15&lt;&gt;"",Computations!G15,"---")</f>
        <v>3.5691666999999998</v>
      </c>
      <c r="X40" s="387">
        <f>IF(Computations!F15&lt;&gt;"",Computations!F15,"---")</f>
        <v>147.97916670000001</v>
      </c>
      <c r="Y40" s="402">
        <f>IF(Computations!E15&lt;&gt;"",Computations!E15,"---")</f>
        <v>0</v>
      </c>
      <c r="Z40" s="389">
        <f>IF(AA40=O40,N40,interp(AA40,AreaCapacity!$A$3:$B$245,2))</f>
        <v>7724.1299866666668</v>
      </c>
      <c r="AA40" s="383">
        <f t="shared" si="17"/>
        <v>65898.490000000005</v>
      </c>
      <c r="AB40" s="376">
        <f t="shared" si="4"/>
        <v>106.65855054197624</v>
      </c>
      <c r="AC40" s="376">
        <f>IF(P40&lt;&gt;"---",P40,IF(BH40="Y",AB40,MIN(Input!I15,AB40-AK40)))</f>
        <v>35.430833300000003</v>
      </c>
      <c r="AD40" s="376">
        <f t="shared" si="5"/>
        <v>0</v>
      </c>
      <c r="AE40" s="376">
        <f>IF(R40&lt;&gt;"---",R40,IF(BH40="Y",Input!M15,0))</f>
        <v>0</v>
      </c>
      <c r="AF40" s="376">
        <f t="shared" si="6"/>
        <v>0</v>
      </c>
      <c r="AG40" s="376">
        <f t="shared" si="18"/>
        <v>0</v>
      </c>
      <c r="AH40" s="376">
        <f t="shared" si="19"/>
        <v>-108.97916669999999</v>
      </c>
      <c r="AI40" s="376">
        <f t="shared" si="7"/>
        <v>147.97916670000001</v>
      </c>
      <c r="AJ40" s="192">
        <f t="shared" si="20"/>
        <v>144.41</v>
      </c>
      <c r="AK40" s="412">
        <f>IF(Y40&lt;&gt;"---",Y40,interp(AA39,AreaCapacity!$A$3:$C$245,3)*StepInterp(B40,Evap!$A$3:$D$15,4)/1.9835)</f>
        <v>0</v>
      </c>
      <c r="AL40" s="376">
        <f t="shared" si="8"/>
        <v>3.5691666999999998</v>
      </c>
      <c r="AM40" s="376">
        <f t="shared" si="21"/>
        <v>147.97916670000001</v>
      </c>
      <c r="AN40" s="376">
        <f t="shared" si="22"/>
        <v>-74.879999999990105</v>
      </c>
      <c r="AO40" s="376">
        <f t="shared" si="23"/>
        <v>37.751449458023757</v>
      </c>
      <c r="AP40" s="376">
        <f t="shared" si="24"/>
        <v>269.7899999999936</v>
      </c>
      <c r="AQ40" s="389">
        <f>IF(AR40=O40,N40,interp(AR40,AreaCapacity!$A$3:$B$245,2))</f>
        <v>7724.1299866666668</v>
      </c>
      <c r="AR40" s="383">
        <f t="shared" si="25"/>
        <v>65898.490000000005</v>
      </c>
      <c r="AS40" s="376">
        <f t="shared" si="9"/>
        <v>106.65855054197624</v>
      </c>
      <c r="AT40" s="376">
        <f>IF(P40&lt;&gt;"---",P40,IF(BH40="Y",AS40,MIN(Input!I15,AS40-BB40)))</f>
        <v>35.430833300000003</v>
      </c>
      <c r="AU40" s="376">
        <f t="shared" si="10"/>
        <v>0</v>
      </c>
      <c r="AV40" s="376">
        <f>IF(R40&lt;&gt;"---",R40,IF(BH40="Y",Input!M15,0))</f>
        <v>0</v>
      </c>
      <c r="AW40" s="376">
        <f t="shared" si="11"/>
        <v>0</v>
      </c>
      <c r="AX40" s="376">
        <f t="shared" si="26"/>
        <v>0</v>
      </c>
      <c r="AY40" s="376">
        <f t="shared" si="27"/>
        <v>-108.97916669999999</v>
      </c>
      <c r="AZ40" s="376">
        <f t="shared" si="12"/>
        <v>147.97916670000001</v>
      </c>
      <c r="BA40" s="192">
        <f t="shared" si="28"/>
        <v>144.41</v>
      </c>
      <c r="BB40" s="412">
        <f>IF(Y40&lt;&gt;"---",Y40,interp(AR39,AreaCapacity!$A$3:$C$245,3)*StepInterp(B40,Evap!$A$3:$D$15,4)/1.9835)</f>
        <v>0</v>
      </c>
      <c r="BC40" s="376">
        <f t="shared" si="13"/>
        <v>3.5691666999999998</v>
      </c>
      <c r="BD40" s="192">
        <f t="shared" si="29"/>
        <v>147.97916670000001</v>
      </c>
      <c r="BE40" s="192">
        <f t="shared" si="30"/>
        <v>-74.879999999990105</v>
      </c>
      <c r="BF40" s="192">
        <f t="shared" si="31"/>
        <v>37.751449458023757</v>
      </c>
      <c r="BG40" s="425">
        <f t="shared" si="32"/>
        <v>314.44999999999709</v>
      </c>
      <c r="BH40" s="376" t="str">
        <f t="shared" si="14"/>
        <v>N</v>
      </c>
      <c r="BI40" s="376">
        <f t="shared" si="15"/>
        <v>39</v>
      </c>
      <c r="BJ40" s="376">
        <f t="shared" si="33"/>
        <v>71.227717241976237</v>
      </c>
      <c r="BK40" s="376">
        <f t="shared" si="34"/>
        <v>67198.095729100547</v>
      </c>
      <c r="BL40" s="376">
        <f t="shared" si="35"/>
        <v>67198.095729100547</v>
      </c>
      <c r="BM40" s="423">
        <f t="shared" si="36"/>
        <v>0</v>
      </c>
      <c r="BN40" s="440">
        <f t="shared" si="37"/>
        <v>0</v>
      </c>
      <c r="BO40" s="285">
        <f t="shared" si="38"/>
        <v>0</v>
      </c>
      <c r="BP40" s="425">
        <f t="shared" si="39"/>
        <v>0</v>
      </c>
      <c r="BQ40" s="285"/>
      <c r="BR40" s="12">
        <v>7704</v>
      </c>
      <c r="BS40" s="12">
        <v>52000</v>
      </c>
      <c r="BT40" s="12">
        <v>7747.5</v>
      </c>
      <c r="BU40" s="426">
        <v>85000</v>
      </c>
      <c r="BV40" s="6">
        <v>7766</v>
      </c>
      <c r="BW40" s="6">
        <v>102369</v>
      </c>
      <c r="CW40" s="416"/>
      <c r="CX40" s="416"/>
      <c r="CY40" s="416"/>
      <c r="CZ40" s="416"/>
      <c r="DA40" s="416"/>
      <c r="DB40" s="416"/>
      <c r="DC40" s="128"/>
    </row>
    <row r="41" spans="1:107">
      <c r="A41" s="6" t="str">
        <f ca="1">OFFSET('day lookup'!$A$1,WEEKDAY(B41,1)-1,0)</f>
        <v>FRI</v>
      </c>
      <c r="B41" s="367">
        <f t="shared" si="40"/>
        <v>42832</v>
      </c>
      <c r="C41" s="374">
        <f ca="1">IF($CY$1=1,OFFSET(Historic!$F$193,$B41-$B$35,C$30-1975),IF($B41&gt;DATE(Input!$C$1,4,30),OFFSET(Historic!$F$193,$B41-$B$35,C$30-1975),NA()))</f>
        <v>171.2329651</v>
      </c>
      <c r="D41" s="192">
        <f ca="1">IF($CY$1=1,OFFSET(Historic!$F$193,$B41-$B$35,D$30-1975),IF($B41&gt;DATE(Input!$C$1,4,30),OFFSET(Historic!$F$193,$B41-$B$35,D$30-1975),NA()))</f>
        <v>57.520630000000004</v>
      </c>
      <c r="E41" s="192">
        <f ca="1">IF($CY$1=1,OFFSET(Historic!$F$193,$B41-$B$35,E$30-1975),IF($B41&gt;DATE(Input!$C$1,4,30),OFFSET(Historic!$F$193,$B41-$B$35,E$30-1975),NA()))</f>
        <v>319.79486809999997</v>
      </c>
      <c r="F41" s="192">
        <f ca="1">IF($CY$1=1,OFFSET(Historic!$F$193,$B41-$B$35,F$30-1975),IF($B41&gt;DATE(Input!$C$1,4,30),OFFSET(Historic!$F$193,$B41-$B$35,F$30-1975),NA()))</f>
        <v>69.421450000000007</v>
      </c>
      <c r="G41" s="192">
        <f ca="1">IF($CY$1=1,OFFSET(Historic!$F$193,$B41-$B$35,G$30-1975),IF($B41&gt;DATE(Input!$C$1,4,30),OFFSET(Historic!$F$193,$B41-$B$35,G$30-1975),NA()))</f>
        <v>190.79</v>
      </c>
      <c r="H41" s="192">
        <f t="shared" ca="1" si="16"/>
        <v>161.75198263999999</v>
      </c>
      <c r="I41" s="368">
        <f t="shared" ca="1" si="1"/>
        <v>0.33117783371549919</v>
      </c>
      <c r="J41" s="285">
        <f t="shared" ca="1" si="2"/>
        <v>108.02725405290042</v>
      </c>
      <c r="K41" s="285">
        <f t="shared" ca="1" si="3"/>
        <v>34.228109862201826</v>
      </c>
      <c r="L41" s="386" t="str">
        <f>IF(Computations!J16&lt;&gt;"",Computations!J16,"---")</f>
        <v>N</v>
      </c>
      <c r="M41" s="416">
        <f>IF(Computations!I16&lt;&gt;"",Computations!I16,"---")</f>
        <v>91.809142575699823</v>
      </c>
      <c r="N41" s="390">
        <f>IF(Computations!C16&lt;&gt;"",Computations!C16,"---")</f>
        <v>7723.9907258064513</v>
      </c>
      <c r="O41" s="387">
        <f>IF(Computations!D16&lt;&gt;"",Computations!D16,"---")</f>
        <v>65794.100000000006</v>
      </c>
      <c r="P41" s="387">
        <f>IF(Computations!M16&lt;&gt;"",Computations!M16,"---")</f>
        <v>35.459166699999997</v>
      </c>
      <c r="Q41" s="387">
        <f>IF(Computations!P16&lt;&gt;"",Computations!P16,"---")</f>
        <v>0</v>
      </c>
      <c r="R41" s="387">
        <f>IF(Computations!V16&lt;&gt;"",Computations!V16,"---")</f>
        <v>0</v>
      </c>
      <c r="S41" s="387">
        <f>IF(Computations!X16&lt;&gt;"",Computations!X16,"---")</f>
        <v>0</v>
      </c>
      <c r="T41" s="387">
        <f>IF(Computations!AB16&lt;&gt;"",Computations!AB16,"---")</f>
        <v>0</v>
      </c>
      <c r="U41" s="387">
        <f>IF(Computations!AG16&lt;&gt;"",Computations!AG16,"---")</f>
        <v>-108.97916670000001</v>
      </c>
      <c r="V41" s="387">
        <f>IF(Computations!H16&lt;&gt;"",Computations!H16,"---")</f>
        <v>144.4383334</v>
      </c>
      <c r="W41" s="387">
        <f>IF(Computations!G16&lt;&gt;"",Computations!G16,"---")</f>
        <v>3.5408333000000001</v>
      </c>
      <c r="X41" s="387">
        <f>IF(Computations!F16&lt;&gt;"",Computations!F16,"---")</f>
        <v>147.97916670000001</v>
      </c>
      <c r="Y41" s="402">
        <f>IF(Computations!E16&lt;&gt;"",Computations!E16,"---")</f>
        <v>0</v>
      </c>
      <c r="Z41" s="389">
        <f>IF(AA41=O41,N41,interp(AA41,AreaCapacity!$A$3:$B$245,2))</f>
        <v>7723.9907258064513</v>
      </c>
      <c r="AA41" s="383">
        <f t="shared" si="17"/>
        <v>65794.100000000006</v>
      </c>
      <c r="AB41" s="376">
        <f t="shared" si="4"/>
        <v>91.809142575699823</v>
      </c>
      <c r="AC41" s="376">
        <f>IF(P41&lt;&gt;"---",P41,IF(BH41="Y",AB41,MIN(Input!I16,AB41-AK41)))</f>
        <v>35.459166699999997</v>
      </c>
      <c r="AD41" s="376">
        <f t="shared" si="5"/>
        <v>0</v>
      </c>
      <c r="AE41" s="376">
        <f>IF(R41&lt;&gt;"---",R41,IF(BH41="Y",Input!M16,0))</f>
        <v>0</v>
      </c>
      <c r="AF41" s="376">
        <f t="shared" si="6"/>
        <v>0</v>
      </c>
      <c r="AG41" s="376">
        <f t="shared" si="18"/>
        <v>0</v>
      </c>
      <c r="AH41" s="376">
        <f t="shared" si="19"/>
        <v>-108.97916670000001</v>
      </c>
      <c r="AI41" s="376">
        <f t="shared" si="7"/>
        <v>147.97916670000001</v>
      </c>
      <c r="AJ41" s="192">
        <f t="shared" si="20"/>
        <v>144.4383334</v>
      </c>
      <c r="AK41" s="412">
        <f>IF(Y41&lt;&gt;"---",Y41,interp(AA40,AreaCapacity!$A$3:$C$245,3)*StepInterp(B41,Evap!$A$3:$D$15,4)/1.9835)</f>
        <v>0</v>
      </c>
      <c r="AL41" s="376">
        <f t="shared" si="8"/>
        <v>3.5408333000000001</v>
      </c>
      <c r="AM41" s="376">
        <f t="shared" si="21"/>
        <v>147.97916670000001</v>
      </c>
      <c r="AN41" s="376">
        <f t="shared" si="22"/>
        <v>-104.38999999999942</v>
      </c>
      <c r="AO41" s="376">
        <f t="shared" si="23"/>
        <v>52.629190824300181</v>
      </c>
      <c r="AP41" s="376">
        <f t="shared" si="24"/>
        <v>374.17999999999302</v>
      </c>
      <c r="AQ41" s="389">
        <f>IF(AR41=O41,N41,interp(AR41,AreaCapacity!$A$3:$B$245,2))</f>
        <v>7723.9907258064513</v>
      </c>
      <c r="AR41" s="383">
        <f t="shared" si="25"/>
        <v>65794.100000000006</v>
      </c>
      <c r="AS41" s="376">
        <f t="shared" si="9"/>
        <v>91.809142575699823</v>
      </c>
      <c r="AT41" s="376">
        <f>IF(P41&lt;&gt;"---",P41,IF(BH41="Y",AS41,MIN(Input!I16,AS41-BB41)))</f>
        <v>35.459166699999997</v>
      </c>
      <c r="AU41" s="376">
        <f t="shared" si="10"/>
        <v>0</v>
      </c>
      <c r="AV41" s="376">
        <f>IF(R41&lt;&gt;"---",R41,IF(BH41="Y",Input!M16,0))</f>
        <v>0</v>
      </c>
      <c r="AW41" s="376">
        <f t="shared" si="11"/>
        <v>0</v>
      </c>
      <c r="AX41" s="376">
        <f t="shared" si="26"/>
        <v>0</v>
      </c>
      <c r="AY41" s="376">
        <f t="shared" si="27"/>
        <v>-108.97916670000001</v>
      </c>
      <c r="AZ41" s="376">
        <f t="shared" si="12"/>
        <v>147.97916670000001</v>
      </c>
      <c r="BA41" s="192">
        <f t="shared" si="28"/>
        <v>144.4383334</v>
      </c>
      <c r="BB41" s="412">
        <f>IF(Y41&lt;&gt;"---",Y41,interp(AR40,AreaCapacity!$A$3:$C$245,3)*StepInterp(B41,Evap!$A$3:$D$15,4)/1.9835)</f>
        <v>0</v>
      </c>
      <c r="BC41" s="376">
        <f t="shared" si="13"/>
        <v>3.5408333000000001</v>
      </c>
      <c r="BD41" s="192">
        <f t="shared" si="29"/>
        <v>147.97916670000001</v>
      </c>
      <c r="BE41" s="192">
        <f t="shared" si="30"/>
        <v>-104.38999999999942</v>
      </c>
      <c r="BF41" s="192">
        <f t="shared" si="31"/>
        <v>52.629190824300181</v>
      </c>
      <c r="BG41" s="425">
        <f t="shared" si="32"/>
        <v>418.83999999999651</v>
      </c>
      <c r="BH41" s="376" t="str">
        <f t="shared" si="14"/>
        <v>N</v>
      </c>
      <c r="BI41" s="376">
        <f t="shared" si="15"/>
        <v>39</v>
      </c>
      <c r="BJ41" s="376">
        <f t="shared" si="33"/>
        <v>56.349975875699826</v>
      </c>
      <c r="BK41" s="376">
        <f t="shared" si="34"/>
        <v>67309.865906249994</v>
      </c>
      <c r="BL41" s="376">
        <f t="shared" si="35"/>
        <v>67309.865906249994</v>
      </c>
      <c r="BM41" s="423">
        <f t="shared" si="36"/>
        <v>0</v>
      </c>
      <c r="BN41" s="440">
        <f t="shared" si="37"/>
        <v>0</v>
      </c>
      <c r="BO41" s="285">
        <f t="shared" si="38"/>
        <v>0</v>
      </c>
      <c r="BP41" s="425">
        <f t="shared" si="39"/>
        <v>0</v>
      </c>
      <c r="BQ41" s="285"/>
      <c r="BR41" s="12">
        <v>7704</v>
      </c>
      <c r="BS41" s="12">
        <v>52000</v>
      </c>
      <c r="BT41" s="12">
        <v>7747.5</v>
      </c>
      <c r="BU41" s="426">
        <v>85000</v>
      </c>
      <c r="BV41" s="6">
        <v>7766</v>
      </c>
      <c r="BW41" s="6">
        <v>102369</v>
      </c>
      <c r="CW41" s="416"/>
      <c r="CX41" s="416"/>
      <c r="CY41" s="416"/>
      <c r="CZ41" s="416"/>
      <c r="DA41" s="416"/>
      <c r="DB41" s="416"/>
      <c r="DC41" s="128"/>
    </row>
    <row r="42" spans="1:107">
      <c r="A42" s="6" t="str">
        <f ca="1">OFFSET('day lookup'!$A$1,WEEKDAY(B42,1)-1,0)</f>
        <v>SAT</v>
      </c>
      <c r="B42" s="367">
        <f t="shared" si="40"/>
        <v>42833</v>
      </c>
      <c r="C42" s="374">
        <f ca="1">IF($CY$1=1,OFFSET(Historic!$F$193,$B42-$B$35,C$30-1975),IF($B42&gt;DATE(Input!$C$1,4,30),OFFSET(Historic!$F$193,$B42-$B$35,C$30-1975),NA()))</f>
        <v>166.47263710000001</v>
      </c>
      <c r="D42" s="192">
        <f ca="1">IF($CY$1=1,OFFSET(Historic!$F$193,$B42-$B$35,D$30-1975),IF($B42&gt;DATE(Input!$C$1,4,30),OFFSET(Historic!$F$193,$B42-$B$35,D$30-1975),NA()))</f>
        <v>73.388390000000001</v>
      </c>
      <c r="E42" s="192">
        <f ca="1">IF($CY$1=1,OFFSET(Historic!$F$193,$B42-$B$35,E$30-1975),IF($B42&gt;DATE(Input!$C$1,4,30),OFFSET(Historic!$F$193,$B42-$B$35,E$30-1975),NA()))</f>
        <v>303.90727340000001</v>
      </c>
      <c r="F42" s="192">
        <f ca="1">IF($CY$1=1,OFFSET(Historic!$F$193,$B42-$B$35,F$30-1975),IF($B42&gt;DATE(Input!$C$1,4,30),OFFSET(Historic!$F$193,$B42-$B$35,F$30-1975),NA()))</f>
        <v>126.94208</v>
      </c>
      <c r="G42" s="192">
        <f ca="1">IF($CY$1=1,OFFSET(Historic!$F$193,$B42-$B$35,G$30-1975),IF($B42&gt;DATE(Input!$C$1,4,30),OFFSET(Historic!$F$193,$B42-$B$35,G$30-1975),NA()))</f>
        <v>265.02</v>
      </c>
      <c r="H42" s="192">
        <f t="shared" ca="1" si="16"/>
        <v>187.14607610000002</v>
      </c>
      <c r="I42" s="368">
        <f t="shared" ca="1" si="1"/>
        <v>0.38317077206463329</v>
      </c>
      <c r="J42" s="285">
        <f t="shared" ca="1" si="2"/>
        <v>124.98688657717052</v>
      </c>
      <c r="K42" s="285">
        <f t="shared" ca="1" si="3"/>
        <v>39.601718312704726</v>
      </c>
      <c r="L42" s="386" t="str">
        <f>IF(Computations!J17&lt;&gt;"",Computations!J17,"---")</f>
        <v>N</v>
      </c>
      <c r="M42" s="416">
        <f>IF(Computations!I17&lt;&gt;"",Computations!I17,"---")</f>
        <v>159.45472023198775</v>
      </c>
      <c r="N42" s="390">
        <f>IF(Computations!C17&lt;&gt;"",Computations!C17,"---")</f>
        <v>7724.0302133333334</v>
      </c>
      <c r="O42" s="387">
        <f>IF(Computations!D17&lt;&gt;"",Computations!D17,"---")</f>
        <v>65823.66</v>
      </c>
      <c r="P42" s="387">
        <f>IF(Computations!M17&lt;&gt;"",Computations!M17,"---")</f>
        <v>35.385104200000001</v>
      </c>
      <c r="Q42" s="387">
        <f>IF(Computations!P17&lt;&gt;"",Computations!P17,"---")</f>
        <v>0</v>
      </c>
      <c r="R42" s="387">
        <f>IF(Computations!V17&lt;&gt;"",Computations!V17,"---")</f>
        <v>0</v>
      </c>
      <c r="S42" s="387">
        <f>IF(Computations!X17&lt;&gt;"",Computations!X17,"---")</f>
        <v>0</v>
      </c>
      <c r="T42" s="387">
        <f>IF(Computations!AB17&lt;&gt;"",Computations!AB17,"---")</f>
        <v>0</v>
      </c>
      <c r="U42" s="387">
        <f>IF(Computations!AG17&lt;&gt;"",Computations!AG17,"---")</f>
        <v>-109.16666670000001</v>
      </c>
      <c r="V42" s="387">
        <f>IF(Computations!H17&lt;&gt;"",Computations!H17,"---")</f>
        <v>144.55177090000001</v>
      </c>
      <c r="W42" s="387">
        <f>IF(Computations!G17&lt;&gt;"",Computations!G17,"---")</f>
        <v>3.6148958000000002</v>
      </c>
      <c r="X42" s="387">
        <f>IF(Computations!F17&lt;&gt;"",Computations!F17,"---")</f>
        <v>148.16666670000001</v>
      </c>
      <c r="Y42" s="402">
        <f>IF(Computations!E17&lt;&gt;"",Computations!E17,"---")</f>
        <v>0</v>
      </c>
      <c r="Z42" s="389">
        <f>IF(AA42=O42,N42,interp(AA42,AreaCapacity!$A$3:$B$245,2))</f>
        <v>7724.0302133333334</v>
      </c>
      <c r="AA42" s="383">
        <f t="shared" si="17"/>
        <v>65823.66</v>
      </c>
      <c r="AB42" s="376">
        <f t="shared" si="4"/>
        <v>159.45472023198775</v>
      </c>
      <c r="AC42" s="376">
        <f>IF(P42&lt;&gt;"---",P42,IF(BH42="Y",AB42,MIN(Input!I17,AB42-AK42)))</f>
        <v>35.385104200000001</v>
      </c>
      <c r="AD42" s="376">
        <f t="shared" si="5"/>
        <v>0</v>
      </c>
      <c r="AE42" s="376">
        <f>IF(R42&lt;&gt;"---",R42,IF(BH42="Y",Input!M17,0))</f>
        <v>0</v>
      </c>
      <c r="AF42" s="376">
        <f t="shared" si="6"/>
        <v>0</v>
      </c>
      <c r="AG42" s="376">
        <f t="shared" si="18"/>
        <v>0</v>
      </c>
      <c r="AH42" s="376">
        <f t="shared" si="19"/>
        <v>-109.16666670000001</v>
      </c>
      <c r="AI42" s="376">
        <f t="shared" si="7"/>
        <v>148.16666670000001</v>
      </c>
      <c r="AJ42" s="192">
        <f t="shared" si="20"/>
        <v>144.55177090000001</v>
      </c>
      <c r="AK42" s="412">
        <f>IF(Y42&lt;&gt;"---",Y42,interp(AA41,AreaCapacity!$A$3:$C$245,3)*StepInterp(B42,Evap!$A$3:$D$15,4)/1.9835)</f>
        <v>0</v>
      </c>
      <c r="AL42" s="376">
        <f t="shared" si="8"/>
        <v>3.6148958000000002</v>
      </c>
      <c r="AM42" s="376">
        <f t="shared" si="21"/>
        <v>148.16666670000001</v>
      </c>
      <c r="AN42" s="376">
        <f t="shared" si="22"/>
        <v>29.559999999997672</v>
      </c>
      <c r="AO42" s="376">
        <f t="shared" si="23"/>
        <v>0</v>
      </c>
      <c r="AP42" s="376">
        <f t="shared" si="24"/>
        <v>374.17999999999302</v>
      </c>
      <c r="AQ42" s="389">
        <f>IF(AR42=O42,N42,interp(AR42,AreaCapacity!$A$3:$B$245,2))</f>
        <v>7724.0302133333334</v>
      </c>
      <c r="AR42" s="383">
        <f t="shared" si="25"/>
        <v>65823.66</v>
      </c>
      <c r="AS42" s="376">
        <f t="shared" si="9"/>
        <v>159.45472023198775</v>
      </c>
      <c r="AT42" s="376">
        <f>IF(P42&lt;&gt;"---",P42,IF(BH42="Y",AS42,MIN(Input!I17,AS42-BB42)))</f>
        <v>35.385104200000001</v>
      </c>
      <c r="AU42" s="376">
        <f t="shared" si="10"/>
        <v>0</v>
      </c>
      <c r="AV42" s="376">
        <f>IF(R42&lt;&gt;"---",R42,IF(BH42="Y",Input!M17,0))</f>
        <v>0</v>
      </c>
      <c r="AW42" s="376">
        <f t="shared" si="11"/>
        <v>0</v>
      </c>
      <c r="AX42" s="376">
        <f t="shared" si="26"/>
        <v>0</v>
      </c>
      <c r="AY42" s="376">
        <f t="shared" si="27"/>
        <v>-109.16666670000001</v>
      </c>
      <c r="AZ42" s="376">
        <f t="shared" si="12"/>
        <v>148.16666670000001</v>
      </c>
      <c r="BA42" s="192">
        <f t="shared" si="28"/>
        <v>144.55177090000001</v>
      </c>
      <c r="BB42" s="412">
        <f>IF(Y42&lt;&gt;"---",Y42,interp(AR41,AreaCapacity!$A$3:$C$245,3)*StepInterp(B42,Evap!$A$3:$D$15,4)/1.9835)</f>
        <v>0</v>
      </c>
      <c r="BC42" s="376">
        <f t="shared" si="13"/>
        <v>3.6148958000000002</v>
      </c>
      <c r="BD42" s="192">
        <f t="shared" si="29"/>
        <v>148.16666670000001</v>
      </c>
      <c r="BE42" s="192">
        <f t="shared" si="30"/>
        <v>29.559999999997672</v>
      </c>
      <c r="BF42" s="192">
        <f t="shared" si="31"/>
        <v>0</v>
      </c>
      <c r="BG42" s="425">
        <f t="shared" si="32"/>
        <v>418.83999999999651</v>
      </c>
      <c r="BH42" s="376" t="str">
        <f t="shared" si="14"/>
        <v>N</v>
      </c>
      <c r="BI42" s="376">
        <f t="shared" si="15"/>
        <v>39</v>
      </c>
      <c r="BJ42" s="376">
        <f t="shared" si="33"/>
        <v>124.06961603198775</v>
      </c>
      <c r="BK42" s="376">
        <f t="shared" si="34"/>
        <v>67555.95798964944</v>
      </c>
      <c r="BL42" s="376">
        <f t="shared" si="35"/>
        <v>67555.95798964944</v>
      </c>
      <c r="BM42" s="423">
        <f t="shared" si="36"/>
        <v>0</v>
      </c>
      <c r="BN42" s="440">
        <f t="shared" si="37"/>
        <v>0</v>
      </c>
      <c r="BO42" s="285">
        <f t="shared" si="38"/>
        <v>0</v>
      </c>
      <c r="BP42" s="425">
        <f t="shared" si="39"/>
        <v>0</v>
      </c>
      <c r="BQ42" s="285"/>
      <c r="BR42" s="12">
        <v>7704</v>
      </c>
      <c r="BS42" s="12">
        <v>52000</v>
      </c>
      <c r="BT42" s="12">
        <v>7747.5</v>
      </c>
      <c r="BU42" s="426">
        <v>85000</v>
      </c>
      <c r="BV42" s="6">
        <v>7766</v>
      </c>
      <c r="BW42" s="6">
        <v>102369</v>
      </c>
      <c r="CW42" s="416"/>
      <c r="CX42" s="416"/>
      <c r="CY42" s="416"/>
      <c r="CZ42" s="416"/>
      <c r="DA42" s="416"/>
      <c r="DB42" s="416"/>
      <c r="DC42" s="128"/>
    </row>
    <row r="43" spans="1:107">
      <c r="A43" s="6" t="str">
        <f ca="1">OFFSET('day lookup'!$A$1,WEEKDAY(B43,1)-1,0)</f>
        <v>SUN</v>
      </c>
      <c r="B43" s="367">
        <f t="shared" si="40"/>
        <v>42834</v>
      </c>
      <c r="C43" s="374">
        <f ca="1">IF($CY$1=1,OFFSET(Historic!$F$193,$B43-$B$35,C$30-1975),IF($B43&gt;DATE(Input!$C$1,4,30),OFFSET(Historic!$F$193,$B43-$B$35,C$30-1975),NA()))</f>
        <v>179.24618390000001</v>
      </c>
      <c r="D43" s="192">
        <f ca="1">IF($CY$1=1,OFFSET(Historic!$F$193,$B43-$B$35,D$30-1975),IF($B43&gt;DATE(Input!$C$1,4,30),OFFSET(Historic!$F$193,$B43-$B$35,D$30-1975),NA()))</f>
        <v>73.388390000000001</v>
      </c>
      <c r="E43" s="192">
        <f ca="1">IF($CY$1=1,OFFSET(Historic!$F$193,$B43-$B$35,E$30-1975),IF($B43&gt;DATE(Input!$C$1,4,30),OFFSET(Historic!$F$193,$B43-$B$35,E$30-1975),NA()))</f>
        <v>326.06263329999996</v>
      </c>
      <c r="F43" s="192">
        <f ca="1">IF($CY$1=1,OFFSET(Historic!$F$193,$B43-$B$35,F$30-1975),IF($B43&gt;DATE(Input!$C$1,4,30),OFFSET(Historic!$F$193,$B43-$B$35,F$30-1975),NA()))</f>
        <v>105.12391000000001</v>
      </c>
      <c r="G43" s="192">
        <f ca="1">IF($CY$1=1,OFFSET(Historic!$F$193,$B43-$B$35,G$30-1975),IF($B43&gt;DATE(Input!$C$1,4,30),OFFSET(Historic!$F$193,$B43-$B$35,G$30-1975),NA()))</f>
        <v>257.49</v>
      </c>
      <c r="H43" s="192">
        <f t="shared" ca="1" si="16"/>
        <v>188.26222344000001</v>
      </c>
      <c r="I43" s="368">
        <f t="shared" ca="1" si="1"/>
        <v>0.38545601921978695</v>
      </c>
      <c r="J43" s="285">
        <f t="shared" ca="1" si="2"/>
        <v>125.73231380650473</v>
      </c>
      <c r="K43" s="285">
        <f t="shared" ca="1" si="3"/>
        <v>39.837904683668427</v>
      </c>
      <c r="L43" s="386" t="str">
        <f>IF(Computations!J18&lt;&gt;"",Computations!J18,"---")</f>
        <v>N</v>
      </c>
      <c r="M43" s="416">
        <f>IF(Computations!I18&lt;&gt;"",Computations!I18,"---")</f>
        <v>151.84326494257215</v>
      </c>
      <c r="N43" s="390">
        <f>IF(Computations!C18&lt;&gt;"",Computations!C18,"---")</f>
        <v>7724.0501599999998</v>
      </c>
      <c r="O43" s="387">
        <f>IF(Computations!D18&lt;&gt;"",Computations!D18,"---")</f>
        <v>65838.62</v>
      </c>
      <c r="P43" s="387">
        <f>IF(Computations!M18&lt;&gt;"",Computations!M18,"---")</f>
        <v>35.217708299999998</v>
      </c>
      <c r="Q43" s="387">
        <f>IF(Computations!P18&lt;&gt;"",Computations!P18,"---")</f>
        <v>0</v>
      </c>
      <c r="R43" s="387">
        <f>IF(Computations!V18&lt;&gt;"",Computations!V18,"---")</f>
        <v>0</v>
      </c>
      <c r="S43" s="387">
        <f>IF(Computations!X18&lt;&gt;"",Computations!X18,"---")</f>
        <v>0</v>
      </c>
      <c r="T43" s="387">
        <f>IF(Computations!AB18&lt;&gt;"",Computations!AB18,"---")</f>
        <v>0</v>
      </c>
      <c r="U43" s="387">
        <f>IF(Computations!AG18&lt;&gt;"",Computations!AG18,"---")</f>
        <v>-109.08333329999999</v>
      </c>
      <c r="V43" s="387">
        <f>IF(Computations!H18&lt;&gt;"",Computations!H18,"---")</f>
        <v>144.30104159999999</v>
      </c>
      <c r="W43" s="387">
        <f>IF(Computations!G18&lt;&gt;"",Computations!G18,"---")</f>
        <v>3.7822917</v>
      </c>
      <c r="X43" s="387">
        <f>IF(Computations!F18&lt;&gt;"",Computations!F18,"---")</f>
        <v>148.08333329999999</v>
      </c>
      <c r="Y43" s="402">
        <f>IF(Computations!E18&lt;&gt;"",Computations!E18,"---")</f>
        <v>0</v>
      </c>
      <c r="Z43" s="389">
        <f>IF(AA43=O43,N43,interp(AA43,AreaCapacity!$A$3:$B$245,2))</f>
        <v>7724.0501599999998</v>
      </c>
      <c r="AA43" s="383">
        <f t="shared" si="17"/>
        <v>65838.62</v>
      </c>
      <c r="AB43" s="376">
        <f t="shared" si="4"/>
        <v>151.84326494257215</v>
      </c>
      <c r="AC43" s="376">
        <f>IF(P43&lt;&gt;"---",P43,IF(BH43="Y",AB43,MIN(Input!I18,AB43-AK43)))</f>
        <v>35.217708299999998</v>
      </c>
      <c r="AD43" s="376">
        <f t="shared" si="5"/>
        <v>0</v>
      </c>
      <c r="AE43" s="376">
        <f>IF(R43&lt;&gt;"---",R43,IF(BH43="Y",Input!M18,0))</f>
        <v>0</v>
      </c>
      <c r="AF43" s="376">
        <f t="shared" si="6"/>
        <v>0</v>
      </c>
      <c r="AG43" s="376">
        <f t="shared" si="18"/>
        <v>0</v>
      </c>
      <c r="AH43" s="376">
        <f t="shared" si="19"/>
        <v>-109.08333329999999</v>
      </c>
      <c r="AI43" s="376">
        <f t="shared" si="7"/>
        <v>148.08333329999999</v>
      </c>
      <c r="AJ43" s="192">
        <f t="shared" si="20"/>
        <v>144.30104159999999</v>
      </c>
      <c r="AK43" s="412">
        <f>IF(Y43&lt;&gt;"---",Y43,interp(AA42,AreaCapacity!$A$3:$C$245,3)*StepInterp(B43,Evap!$A$3:$D$15,4)/1.9835)</f>
        <v>0</v>
      </c>
      <c r="AL43" s="376">
        <f t="shared" si="8"/>
        <v>3.7822917</v>
      </c>
      <c r="AM43" s="376">
        <f t="shared" si="21"/>
        <v>148.08333329999999</v>
      </c>
      <c r="AN43" s="376">
        <f t="shared" si="22"/>
        <v>14.959999999991851</v>
      </c>
      <c r="AO43" s="376">
        <f t="shared" si="23"/>
        <v>0</v>
      </c>
      <c r="AP43" s="376">
        <f t="shared" si="24"/>
        <v>374.17999999999302</v>
      </c>
      <c r="AQ43" s="389">
        <f>IF(AR43=O43,N43,interp(AR43,AreaCapacity!$A$3:$B$245,2))</f>
        <v>7724.0501599999998</v>
      </c>
      <c r="AR43" s="383">
        <f t="shared" si="25"/>
        <v>65838.62</v>
      </c>
      <c r="AS43" s="376">
        <f t="shared" si="9"/>
        <v>151.84326494257215</v>
      </c>
      <c r="AT43" s="376">
        <f>IF(P43&lt;&gt;"---",P43,IF(BH43="Y",AS43,MIN(Input!I18,AS43-BB43)))</f>
        <v>35.217708299999998</v>
      </c>
      <c r="AU43" s="376">
        <f t="shared" si="10"/>
        <v>0</v>
      </c>
      <c r="AV43" s="376">
        <f>IF(R43&lt;&gt;"---",R43,IF(BH43="Y",Input!M18,0))</f>
        <v>0</v>
      </c>
      <c r="AW43" s="376">
        <f t="shared" si="11"/>
        <v>0</v>
      </c>
      <c r="AX43" s="376">
        <f t="shared" si="26"/>
        <v>0</v>
      </c>
      <c r="AY43" s="376">
        <f t="shared" si="27"/>
        <v>-109.08333329999999</v>
      </c>
      <c r="AZ43" s="376">
        <f t="shared" si="12"/>
        <v>148.08333329999999</v>
      </c>
      <c r="BA43" s="192">
        <f t="shared" si="28"/>
        <v>144.30104159999999</v>
      </c>
      <c r="BB43" s="412">
        <f>IF(Y43&lt;&gt;"---",Y43,interp(AR42,AreaCapacity!$A$3:$C$245,3)*StepInterp(B43,Evap!$A$3:$D$15,4)/1.9835)</f>
        <v>0</v>
      </c>
      <c r="BC43" s="376">
        <f t="shared" si="13"/>
        <v>3.7822917</v>
      </c>
      <c r="BD43" s="192">
        <f t="shared" si="29"/>
        <v>148.08333329999999</v>
      </c>
      <c r="BE43" s="192">
        <f t="shared" si="30"/>
        <v>14.959999999991851</v>
      </c>
      <c r="BF43" s="192">
        <f t="shared" si="31"/>
        <v>0</v>
      </c>
      <c r="BG43" s="425">
        <f t="shared" si="32"/>
        <v>418.83999999999651</v>
      </c>
      <c r="BH43" s="376" t="str">
        <f t="shared" si="14"/>
        <v>N</v>
      </c>
      <c r="BI43" s="376">
        <f t="shared" si="15"/>
        <v>39</v>
      </c>
      <c r="BJ43" s="376">
        <f t="shared" si="33"/>
        <v>116.62555664257215</v>
      </c>
      <c r="BK43" s="376">
        <f t="shared" si="34"/>
        <v>67787.284781249982</v>
      </c>
      <c r="BL43" s="376">
        <f t="shared" si="35"/>
        <v>67787.284781249982</v>
      </c>
      <c r="BM43" s="423">
        <f t="shared" si="36"/>
        <v>0</v>
      </c>
      <c r="BN43" s="440">
        <f t="shared" si="37"/>
        <v>0</v>
      </c>
      <c r="BO43" s="285">
        <f t="shared" si="38"/>
        <v>0</v>
      </c>
      <c r="BP43" s="425">
        <f t="shared" si="39"/>
        <v>0</v>
      </c>
      <c r="BQ43" s="285"/>
      <c r="BR43" s="12">
        <v>7704</v>
      </c>
      <c r="BS43" s="12">
        <v>52000</v>
      </c>
      <c r="BT43" s="12">
        <v>7747.5</v>
      </c>
      <c r="BU43" s="426">
        <v>85000</v>
      </c>
      <c r="BV43" s="6">
        <v>7766</v>
      </c>
      <c r="BW43" s="6">
        <v>102369</v>
      </c>
      <c r="CW43" s="416"/>
      <c r="CX43" s="416"/>
      <c r="CY43" s="416"/>
      <c r="CZ43" s="416"/>
      <c r="DA43" s="416"/>
      <c r="DB43" s="416"/>
      <c r="DC43" s="128"/>
    </row>
    <row r="44" spans="1:107">
      <c r="A44" s="6" t="str">
        <f ca="1">OFFSET('day lookup'!$A$1,WEEKDAY(B44,1)-1,0)</f>
        <v>MON</v>
      </c>
      <c r="B44" s="367">
        <f t="shared" si="40"/>
        <v>42835</v>
      </c>
      <c r="C44" s="374">
        <f ca="1">IF($CY$1=1,OFFSET(Historic!$F$193,$B44-$B$35,C$30-1975),IF($B44&gt;DATE(Input!$C$1,4,30),OFFSET(Historic!$F$193,$B44-$B$35,C$30-1975),NA()))</f>
        <v>245.156892</v>
      </c>
      <c r="D44" s="192">
        <f ca="1">IF($CY$1=1,OFFSET(Historic!$F$193,$B44-$B$35,D$30-1975),IF($B44&gt;DATE(Input!$C$1,4,30),OFFSET(Historic!$F$193,$B44-$B$35,D$30-1975),NA()))</f>
        <v>81.322270000000003</v>
      </c>
      <c r="E44" s="192">
        <f ca="1">IF($CY$1=1,OFFSET(Historic!$F$193,$B44-$B$35,E$30-1975),IF($B44&gt;DATE(Input!$C$1,4,30),OFFSET(Historic!$F$193,$B44-$B$35,E$30-1975),NA()))</f>
        <v>289.94364460000003</v>
      </c>
      <c r="F44" s="192">
        <f ca="1">IF($CY$1=1,OFFSET(Historic!$F$193,$B44-$B$35,F$30-1975),IF($B44&gt;DATE(Input!$C$1,4,30),OFFSET(Historic!$F$193,$B44-$B$35,F$30-1975),NA()))</f>
        <v>95.206559999999996</v>
      </c>
      <c r="G44" s="192">
        <f ca="1">IF($CY$1=1,OFFSET(Historic!$F$193,$B44-$B$35,G$30-1975),IF($B44&gt;DATE(Input!$C$1,4,30),OFFSET(Historic!$F$193,$B44-$B$35,G$30-1975),NA()))</f>
        <v>214.13</v>
      </c>
      <c r="H44" s="192">
        <f t="shared" ca="1" si="16"/>
        <v>185.15187331999999</v>
      </c>
      <c r="I44" s="368">
        <f t="shared" ca="1" si="1"/>
        <v>0.37908775715569265</v>
      </c>
      <c r="J44" s="285">
        <f t="shared" ca="1" si="2"/>
        <v>123.65504354914702</v>
      </c>
      <c r="K44" s="285">
        <f t="shared" ca="1" si="3"/>
        <v>39.179727863330974</v>
      </c>
      <c r="L44" s="386" t="str">
        <f>IF(Computations!J19&lt;&gt;"",Computations!J19,"---")</f>
        <v>N</v>
      </c>
      <c r="M44" s="416">
        <f>IF(Computations!I19&lt;&gt;"",Computations!I19,"---")</f>
        <v>136.76110995742783</v>
      </c>
      <c r="N44" s="390">
        <f>IF(Computations!C19&lt;&gt;"",Computations!C19,"---")</f>
        <v>7724.0302133333334</v>
      </c>
      <c r="O44" s="387">
        <f>IF(Computations!D19&lt;&gt;"",Computations!D19,"---")</f>
        <v>65823.66</v>
      </c>
      <c r="P44" s="387">
        <f>IF(Computations!M19&lt;&gt;"",Computations!M19,"---")</f>
        <v>35.22</v>
      </c>
      <c r="Q44" s="387">
        <f>IF(Computations!P19&lt;&gt;"",Computations!P19,"---")</f>
        <v>0</v>
      </c>
      <c r="R44" s="387">
        <f>IF(Computations!V19&lt;&gt;"",Computations!V19,"---")</f>
        <v>0</v>
      </c>
      <c r="S44" s="387">
        <f>IF(Computations!X19&lt;&gt;"",Computations!X19,"---")</f>
        <v>0</v>
      </c>
      <c r="T44" s="387">
        <f>IF(Computations!AB19&lt;&gt;"",Computations!AB19,"---")</f>
        <v>0</v>
      </c>
      <c r="U44" s="387">
        <f>IF(Computations!AG19&lt;&gt;"",Computations!AG19,"---")</f>
        <v>-109.08333329999999</v>
      </c>
      <c r="V44" s="387">
        <f>IF(Computations!H19&lt;&gt;"",Computations!H19,"---")</f>
        <v>144.30333329999999</v>
      </c>
      <c r="W44" s="387">
        <f>IF(Computations!G19&lt;&gt;"",Computations!G19,"---")</f>
        <v>3.78</v>
      </c>
      <c r="X44" s="387">
        <f>IF(Computations!F19&lt;&gt;"",Computations!F19,"---")</f>
        <v>148.08333329999999</v>
      </c>
      <c r="Y44" s="402">
        <f>IF(Computations!E19&lt;&gt;"",Computations!E19,"---")</f>
        <v>0</v>
      </c>
      <c r="Z44" s="389">
        <f>IF(AA44=O44,N44,interp(AA44,AreaCapacity!$A$3:$B$245,2))</f>
        <v>7724.0302133333334</v>
      </c>
      <c r="AA44" s="383">
        <f t="shared" si="17"/>
        <v>65823.66</v>
      </c>
      <c r="AB44" s="376">
        <f t="shared" si="4"/>
        <v>136.76110995742783</v>
      </c>
      <c r="AC44" s="376">
        <f>IF(P44&lt;&gt;"---",P44,IF(BH44="Y",AB44,MIN(Input!I19,AB44-AK44)))</f>
        <v>35.22</v>
      </c>
      <c r="AD44" s="376">
        <f t="shared" si="5"/>
        <v>0</v>
      </c>
      <c r="AE44" s="376">
        <f>IF(R44&lt;&gt;"---",R44,IF(BH44="Y",Input!M19,0))</f>
        <v>0</v>
      </c>
      <c r="AF44" s="376">
        <f t="shared" si="6"/>
        <v>0</v>
      </c>
      <c r="AG44" s="376">
        <f t="shared" si="18"/>
        <v>0</v>
      </c>
      <c r="AH44" s="376">
        <f t="shared" si="19"/>
        <v>-109.08333329999999</v>
      </c>
      <c r="AI44" s="376">
        <f t="shared" si="7"/>
        <v>148.08333329999999</v>
      </c>
      <c r="AJ44" s="192">
        <f t="shared" si="20"/>
        <v>144.30333329999999</v>
      </c>
      <c r="AK44" s="412">
        <f>IF(Y44&lt;&gt;"---",Y44,interp(AA43,AreaCapacity!$A$3:$C$245,3)*StepInterp(B44,Evap!$A$3:$D$15,4)/1.9835)</f>
        <v>0</v>
      </c>
      <c r="AL44" s="376">
        <f t="shared" si="8"/>
        <v>3.78</v>
      </c>
      <c r="AM44" s="376">
        <f t="shared" si="21"/>
        <v>148.08333329999999</v>
      </c>
      <c r="AN44" s="376">
        <f t="shared" si="22"/>
        <v>-14.959999999991851</v>
      </c>
      <c r="AO44" s="376">
        <f t="shared" si="23"/>
        <v>7.5422233425721572</v>
      </c>
      <c r="AP44" s="376">
        <f t="shared" si="24"/>
        <v>389.13999999998487</v>
      </c>
      <c r="AQ44" s="389">
        <f>IF(AR44=O44,N44,interp(AR44,AreaCapacity!$A$3:$B$245,2))</f>
        <v>7724.0302133333334</v>
      </c>
      <c r="AR44" s="383">
        <f t="shared" si="25"/>
        <v>65823.66</v>
      </c>
      <c r="AS44" s="376">
        <f t="shared" si="9"/>
        <v>136.76110995742783</v>
      </c>
      <c r="AT44" s="376">
        <f>IF(P44&lt;&gt;"---",P44,IF(BH44="Y",AS44,MIN(Input!I19,AS44-BB44)))</f>
        <v>35.22</v>
      </c>
      <c r="AU44" s="376">
        <f t="shared" si="10"/>
        <v>0</v>
      </c>
      <c r="AV44" s="376">
        <f>IF(R44&lt;&gt;"---",R44,IF(BH44="Y",Input!M19,0))</f>
        <v>0</v>
      </c>
      <c r="AW44" s="376">
        <f t="shared" si="11"/>
        <v>0</v>
      </c>
      <c r="AX44" s="376">
        <f t="shared" si="26"/>
        <v>0</v>
      </c>
      <c r="AY44" s="376">
        <f t="shared" si="27"/>
        <v>-109.08333329999999</v>
      </c>
      <c r="AZ44" s="376">
        <f t="shared" si="12"/>
        <v>148.08333329999999</v>
      </c>
      <c r="BA44" s="192">
        <f t="shared" si="28"/>
        <v>144.30333329999999</v>
      </c>
      <c r="BB44" s="412">
        <f>IF(Y44&lt;&gt;"---",Y44,interp(AR43,AreaCapacity!$A$3:$C$245,3)*StepInterp(B44,Evap!$A$3:$D$15,4)/1.9835)</f>
        <v>0</v>
      </c>
      <c r="BC44" s="376">
        <f t="shared" si="13"/>
        <v>3.78</v>
      </c>
      <c r="BD44" s="192">
        <f t="shared" si="29"/>
        <v>148.08333329999999</v>
      </c>
      <c r="BE44" s="192">
        <f t="shared" si="30"/>
        <v>-14.959999999991851</v>
      </c>
      <c r="BF44" s="192">
        <f t="shared" si="31"/>
        <v>7.5422233425721572</v>
      </c>
      <c r="BG44" s="425">
        <f t="shared" si="32"/>
        <v>433.79999999998836</v>
      </c>
      <c r="BH44" s="376" t="str">
        <f t="shared" si="14"/>
        <v>N</v>
      </c>
      <c r="BI44" s="376">
        <f t="shared" si="15"/>
        <v>39</v>
      </c>
      <c r="BJ44" s="376">
        <f t="shared" si="33"/>
        <v>101.54110995742784</v>
      </c>
      <c r="BK44" s="376">
        <f t="shared" si="34"/>
        <v>67988.691572850541</v>
      </c>
      <c r="BL44" s="376">
        <f t="shared" si="35"/>
        <v>67988.691572850541</v>
      </c>
      <c r="BM44" s="423">
        <f t="shared" si="36"/>
        <v>0</v>
      </c>
      <c r="BN44" s="440">
        <f t="shared" si="37"/>
        <v>0</v>
      </c>
      <c r="BO44" s="285">
        <f t="shared" si="38"/>
        <v>0</v>
      </c>
      <c r="BP44" s="425">
        <f t="shared" si="39"/>
        <v>0</v>
      </c>
      <c r="BQ44" s="285"/>
      <c r="BR44" s="12">
        <v>7704</v>
      </c>
      <c r="BS44" s="12">
        <v>52000</v>
      </c>
      <c r="BT44" s="12">
        <v>7747.5</v>
      </c>
      <c r="BU44" s="426">
        <v>85000</v>
      </c>
      <c r="BV44" s="6">
        <v>7766</v>
      </c>
      <c r="BW44" s="6">
        <v>102369</v>
      </c>
      <c r="CW44" s="416"/>
      <c r="CX44" s="416"/>
      <c r="CY44" s="416"/>
      <c r="CZ44" s="416"/>
      <c r="DA44" s="416"/>
      <c r="DB44" s="416"/>
      <c r="DC44" s="128"/>
    </row>
    <row r="45" spans="1:107">
      <c r="A45" s="6" t="str">
        <f ca="1">OFFSET('day lookup'!$A$1,WEEKDAY(B45,1)-1,0)</f>
        <v>TUE</v>
      </c>
      <c r="B45" s="367">
        <f t="shared" si="40"/>
        <v>42836</v>
      </c>
      <c r="C45" s="374">
        <f ca="1">IF($CY$1=1,OFFSET(Historic!$F$193,$B45-$B$35,C$30-1975),IF($B45&gt;DATE(Input!$C$1,4,30),OFFSET(Historic!$F$193,$B45-$B$35,C$30-1975),NA()))</f>
        <v>247.3188743</v>
      </c>
      <c r="D45" s="192">
        <f ca="1">IF($CY$1=1,OFFSET(Historic!$F$193,$B45-$B$35,D$30-1975),IF($B45&gt;DATE(Input!$C$1,4,30),OFFSET(Historic!$F$193,$B45-$B$35,D$30-1975),NA()))</f>
        <v>111.07432</v>
      </c>
      <c r="E45" s="192">
        <f ca="1">IF($CY$1=1,OFFSET(Historic!$F$193,$B45-$B$35,E$30-1975),IF($B45&gt;DATE(Input!$C$1,4,30),OFFSET(Historic!$F$193,$B45-$B$35,E$30-1975),NA()))</f>
        <v>238.65111039999999</v>
      </c>
      <c r="F45" s="192">
        <f ca="1">IF($CY$1=1,OFFSET(Historic!$F$193,$B45-$B$35,F$30-1975),IF($B45&gt;DATE(Input!$C$1,4,30),OFFSET(Historic!$F$193,$B45-$B$35,F$30-1975),NA()))</f>
        <v>138.84290000000001</v>
      </c>
      <c r="G45" s="192">
        <f ca="1">IF($CY$1=1,OFFSET(Historic!$F$193,$B45-$B$35,G$30-1975),IF($B45&gt;DATE(Input!$C$1,4,30),OFFSET(Historic!$F$193,$B45-$B$35,G$30-1975),NA()))</f>
        <v>213.18</v>
      </c>
      <c r="H45" s="192">
        <f t="shared" ca="1" si="16"/>
        <v>189.81344094000002</v>
      </c>
      <c r="I45" s="368">
        <f t="shared" ca="1" si="1"/>
        <v>0.38863204737651713</v>
      </c>
      <c r="J45" s="285">
        <f t="shared" ca="1" si="2"/>
        <v>126.76830584956217</v>
      </c>
      <c r="K45" s="285">
        <f t="shared" ca="1" si="3"/>
        <v>40.166155640124032</v>
      </c>
      <c r="L45" s="386" t="str">
        <f>IF(Computations!J20&lt;&gt;"",Computations!J20,"---")</f>
        <v>N</v>
      </c>
      <c r="M45" s="416">
        <f>IF(Computations!I20&lt;&gt;"",Computations!I20,"---")</f>
        <v>136.6986099574205</v>
      </c>
      <c r="N45" s="390">
        <f>IF(Computations!C20&lt;&gt;"",Computations!C20,"---")</f>
        <v>7724.0102666666662</v>
      </c>
      <c r="O45" s="387">
        <f>IF(Computations!D20&lt;&gt;"",Computations!D20,"---")</f>
        <v>65808.7</v>
      </c>
      <c r="P45" s="387">
        <f>IF(Computations!M20&lt;&gt;"",Computations!M20,"---")</f>
        <v>35.22</v>
      </c>
      <c r="Q45" s="387">
        <f>IF(Computations!P20&lt;&gt;"",Computations!P20,"---")</f>
        <v>0</v>
      </c>
      <c r="R45" s="387">
        <f>IF(Computations!V20&lt;&gt;"",Computations!V20,"---")</f>
        <v>0</v>
      </c>
      <c r="S45" s="387">
        <f>IF(Computations!X20&lt;&gt;"",Computations!X20,"---")</f>
        <v>0</v>
      </c>
      <c r="T45" s="387">
        <f>IF(Computations!AB20&lt;&gt;"",Computations!AB20,"---")</f>
        <v>0</v>
      </c>
      <c r="U45" s="387">
        <f>IF(Computations!AG20&lt;&gt;"",Computations!AG20,"---")</f>
        <v>-109.02083329999999</v>
      </c>
      <c r="V45" s="387">
        <f>IF(Computations!H20&lt;&gt;"",Computations!H20,"---")</f>
        <v>144.24083329999999</v>
      </c>
      <c r="W45" s="387">
        <f>IF(Computations!G20&lt;&gt;"",Computations!G20,"---")</f>
        <v>3.78</v>
      </c>
      <c r="X45" s="387">
        <f>IF(Computations!F20&lt;&gt;"",Computations!F20,"---")</f>
        <v>148.02083329999999</v>
      </c>
      <c r="Y45" s="402">
        <f>IF(Computations!E20&lt;&gt;"",Computations!E20,"---")</f>
        <v>0</v>
      </c>
      <c r="Z45" s="389">
        <f>IF(AA45=O45,N45,interp(AA45,AreaCapacity!$A$3:$B$245,2))</f>
        <v>7724.0102666666662</v>
      </c>
      <c r="AA45" s="383">
        <f t="shared" si="17"/>
        <v>65808.7</v>
      </c>
      <c r="AB45" s="376">
        <f t="shared" si="4"/>
        <v>136.6986099574205</v>
      </c>
      <c r="AC45" s="376">
        <f>IF(P45&lt;&gt;"---",P45,IF(BH45="Y",AB45,MIN(Input!I20,AB45-AK45)))</f>
        <v>35.22</v>
      </c>
      <c r="AD45" s="376">
        <f t="shared" si="5"/>
        <v>0</v>
      </c>
      <c r="AE45" s="376">
        <f>IF(R45&lt;&gt;"---",R45,IF(BH45="Y",Input!M20,0))</f>
        <v>0</v>
      </c>
      <c r="AF45" s="376">
        <f t="shared" si="6"/>
        <v>0</v>
      </c>
      <c r="AG45" s="376">
        <f t="shared" si="18"/>
        <v>0</v>
      </c>
      <c r="AH45" s="376">
        <f t="shared" si="19"/>
        <v>-109.02083329999999</v>
      </c>
      <c r="AI45" s="376">
        <f t="shared" si="7"/>
        <v>148.02083329999999</v>
      </c>
      <c r="AJ45" s="192">
        <f t="shared" si="20"/>
        <v>144.24083329999999</v>
      </c>
      <c r="AK45" s="412">
        <f>IF(Y45&lt;&gt;"---",Y45,interp(AA44,AreaCapacity!$A$3:$C$245,3)*StepInterp(B45,Evap!$A$3:$D$15,4)/1.9835)</f>
        <v>0</v>
      </c>
      <c r="AL45" s="376">
        <f t="shared" si="8"/>
        <v>3.78</v>
      </c>
      <c r="AM45" s="376">
        <f t="shared" si="21"/>
        <v>148.02083329999999</v>
      </c>
      <c r="AN45" s="376">
        <f t="shared" si="22"/>
        <v>-14.960000000006403</v>
      </c>
      <c r="AO45" s="376">
        <f t="shared" si="23"/>
        <v>7.54222334257949</v>
      </c>
      <c r="AP45" s="376">
        <f t="shared" si="24"/>
        <v>404.09999999999127</v>
      </c>
      <c r="AQ45" s="389">
        <f>IF(AR45=O45,N45,interp(AR45,AreaCapacity!$A$3:$B$245,2))</f>
        <v>7724.0102666666662</v>
      </c>
      <c r="AR45" s="383">
        <f t="shared" si="25"/>
        <v>65808.7</v>
      </c>
      <c r="AS45" s="376">
        <f t="shared" si="9"/>
        <v>136.6986099574205</v>
      </c>
      <c r="AT45" s="376">
        <f>IF(P45&lt;&gt;"---",P45,IF(BH45="Y",AS45,MIN(Input!I20,AS45-BB45)))</f>
        <v>35.22</v>
      </c>
      <c r="AU45" s="376">
        <f t="shared" si="10"/>
        <v>0</v>
      </c>
      <c r="AV45" s="376">
        <f>IF(R45&lt;&gt;"---",R45,IF(BH45="Y",Input!M20,0))</f>
        <v>0</v>
      </c>
      <c r="AW45" s="376">
        <f t="shared" si="11"/>
        <v>0</v>
      </c>
      <c r="AX45" s="376">
        <f t="shared" si="26"/>
        <v>0</v>
      </c>
      <c r="AY45" s="376">
        <f t="shared" si="27"/>
        <v>-109.02083329999999</v>
      </c>
      <c r="AZ45" s="376">
        <f t="shared" si="12"/>
        <v>148.02083329999999</v>
      </c>
      <c r="BA45" s="192">
        <f t="shared" si="28"/>
        <v>144.24083329999999</v>
      </c>
      <c r="BB45" s="412">
        <f>IF(Y45&lt;&gt;"---",Y45,interp(AR44,AreaCapacity!$A$3:$C$245,3)*StepInterp(B45,Evap!$A$3:$D$15,4)/1.9835)</f>
        <v>0</v>
      </c>
      <c r="BC45" s="376">
        <f t="shared" si="13"/>
        <v>3.78</v>
      </c>
      <c r="BD45" s="192">
        <f t="shared" si="29"/>
        <v>148.02083329999999</v>
      </c>
      <c r="BE45" s="192">
        <f t="shared" si="30"/>
        <v>-14.960000000006403</v>
      </c>
      <c r="BF45" s="192">
        <f t="shared" si="31"/>
        <v>7.54222334257949</v>
      </c>
      <c r="BG45" s="425">
        <f t="shared" si="32"/>
        <v>448.75999999999476</v>
      </c>
      <c r="BH45" s="376" t="str">
        <f t="shared" si="14"/>
        <v>N</v>
      </c>
      <c r="BI45" s="376">
        <f t="shared" si="15"/>
        <v>39</v>
      </c>
      <c r="BJ45" s="376">
        <f t="shared" si="33"/>
        <v>101.4786099574205</v>
      </c>
      <c r="BK45" s="376">
        <f t="shared" si="34"/>
        <v>68189.97439570108</v>
      </c>
      <c r="BL45" s="376">
        <f t="shared" si="35"/>
        <v>68189.97439570108</v>
      </c>
      <c r="BM45" s="423">
        <f t="shared" si="36"/>
        <v>0</v>
      </c>
      <c r="BN45" s="440">
        <f t="shared" si="37"/>
        <v>0</v>
      </c>
      <c r="BO45" s="285">
        <f t="shared" si="38"/>
        <v>0</v>
      </c>
      <c r="BP45" s="425">
        <f t="shared" si="39"/>
        <v>0</v>
      </c>
      <c r="BQ45" s="285"/>
      <c r="BR45" s="12">
        <v>7704</v>
      </c>
      <c r="BS45" s="12">
        <v>52000</v>
      </c>
      <c r="BT45" s="12">
        <v>7747.5</v>
      </c>
      <c r="BU45" s="426">
        <v>85000</v>
      </c>
      <c r="BV45" s="6">
        <v>7766</v>
      </c>
      <c r="BW45" s="6">
        <v>102369</v>
      </c>
      <c r="CW45" s="416"/>
      <c r="CX45" s="416"/>
      <c r="CY45" s="416"/>
      <c r="CZ45" s="416"/>
      <c r="DA45" s="416"/>
      <c r="DB45" s="416"/>
      <c r="DC45" s="128"/>
    </row>
    <row r="46" spans="1:107">
      <c r="A46" s="6" t="str">
        <f ca="1">OFFSET('day lookup'!$A$1,WEEKDAY(B46,1)-1,0)</f>
        <v>WED</v>
      </c>
      <c r="B46" s="367">
        <f t="shared" si="40"/>
        <v>42837</v>
      </c>
      <c r="C46" s="374">
        <f ca="1">IF($CY$1=1,OFFSET(Historic!$F$193,$B46-$B$35,C$30-1975),IF($B46&gt;DATE(Input!$C$1,4,30),OFFSET(Historic!$F$193,$B46-$B$35,C$30-1975),NA()))</f>
        <v>224.17177939999999</v>
      </c>
      <c r="D46" s="192">
        <f ca="1">IF($CY$1=1,OFFSET(Historic!$F$193,$B46-$B$35,D$30-1975),IF($B46&gt;DATE(Input!$C$1,4,30),OFFSET(Historic!$F$193,$B46-$B$35,D$30-1975),NA()))</f>
        <v>164.62801000000002</v>
      </c>
      <c r="E46" s="192">
        <f ca="1">IF($CY$1=1,OFFSET(Historic!$F$193,$B46-$B$35,E$30-1975),IF($B46&gt;DATE(Input!$C$1,4,30),OFFSET(Historic!$F$193,$B46-$B$35,E$30-1975),NA()))</f>
        <v>246.3271393</v>
      </c>
      <c r="F46" s="192">
        <f ca="1">IF($CY$1=1,OFFSET(Historic!$F$193,$B46-$B$35,F$30-1975),IF($B46&gt;DATE(Input!$C$1,4,30),OFFSET(Historic!$F$193,$B46-$B$35,F$30-1975),NA()))</f>
        <v>138.84290000000001</v>
      </c>
      <c r="G46" s="192">
        <f ca="1">IF($CY$1=1,OFFSET(Historic!$F$193,$B46-$B$35,G$30-1975),IF($B46&gt;DATE(Input!$C$1,4,30),OFFSET(Historic!$F$193,$B46-$B$35,G$30-1975),NA()))</f>
        <v>213.54</v>
      </c>
      <c r="H46" s="192">
        <f t="shared" ca="1" si="16"/>
        <v>197.50196574</v>
      </c>
      <c r="I46" s="368">
        <f t="shared" ca="1" si="1"/>
        <v>0.40437385743765836</v>
      </c>
      <c r="J46" s="285">
        <f t="shared" ca="1" si="2"/>
        <v>131.9031438175775</v>
      </c>
      <c r="K46" s="285">
        <f t="shared" ca="1" si="3"/>
        <v>41.793113574348361</v>
      </c>
      <c r="L46" s="386" t="str">
        <f>IF(Computations!J21&lt;&gt;"",Computations!J21,"---")</f>
        <v>N</v>
      </c>
      <c r="M46" s="416">
        <f>IF(Computations!I21&lt;&gt;"",Computations!I21,"---")</f>
        <v>141.1742204052922</v>
      </c>
      <c r="N46" s="390">
        <f>IF(Computations!C21&lt;&gt;"",Computations!C21,"---")</f>
        <v>7724.0005333333329</v>
      </c>
      <c r="O46" s="387">
        <f>IF(Computations!D21&lt;&gt;"",Computations!D21,"---")</f>
        <v>65801.399999999994</v>
      </c>
      <c r="P46" s="387">
        <f>IF(Computations!M21&lt;&gt;"",Computations!M21,"---")</f>
        <v>35.187916700000002</v>
      </c>
      <c r="Q46" s="387">
        <f>IF(Computations!P21&lt;&gt;"",Computations!P21,"---")</f>
        <v>0</v>
      </c>
      <c r="R46" s="387">
        <f>IF(Computations!V21&lt;&gt;"",Computations!V21,"---")</f>
        <v>0</v>
      </c>
      <c r="S46" s="387">
        <f>IF(Computations!X21&lt;&gt;"",Computations!X21,"---")</f>
        <v>0</v>
      </c>
      <c r="T46" s="387">
        <f>IF(Computations!AB21&lt;&gt;"",Computations!AB21,"---")</f>
        <v>0</v>
      </c>
      <c r="U46" s="387">
        <f>IF(Computations!AG21&lt;&gt;"",Computations!AG21,"---")</f>
        <v>-109.66666669999999</v>
      </c>
      <c r="V46" s="387">
        <f>IF(Computations!H21&lt;&gt;"",Computations!H21,"---")</f>
        <v>144.8545834</v>
      </c>
      <c r="W46" s="387">
        <f>IF(Computations!G21&lt;&gt;"",Computations!G21,"---")</f>
        <v>3.8120832999999998</v>
      </c>
      <c r="X46" s="387">
        <f>IF(Computations!F21&lt;&gt;"",Computations!F21,"---")</f>
        <v>148.66666670000001</v>
      </c>
      <c r="Y46" s="402">
        <f>IF(Computations!E21&lt;&gt;"",Computations!E21,"---")</f>
        <v>0</v>
      </c>
      <c r="Z46" s="389">
        <f>IF(AA46=O46,N46,interp(AA46,AreaCapacity!$A$3:$B$245,2))</f>
        <v>7724.0005333333329</v>
      </c>
      <c r="AA46" s="383">
        <f t="shared" si="17"/>
        <v>65801.399999999994</v>
      </c>
      <c r="AB46" s="376">
        <f t="shared" si="4"/>
        <v>141.1742204052922</v>
      </c>
      <c r="AC46" s="376">
        <f>IF(P46&lt;&gt;"---",P46,IF(BH46="Y",AB46,MIN(Input!I21,AB46-AK46)))</f>
        <v>35.187916700000002</v>
      </c>
      <c r="AD46" s="376">
        <f t="shared" si="5"/>
        <v>0</v>
      </c>
      <c r="AE46" s="376">
        <f>IF(R46&lt;&gt;"---",R46,IF(BH46="Y",Input!M21,0))</f>
        <v>0</v>
      </c>
      <c r="AF46" s="376">
        <f t="shared" si="6"/>
        <v>0</v>
      </c>
      <c r="AG46" s="376">
        <f t="shared" si="18"/>
        <v>0</v>
      </c>
      <c r="AH46" s="376">
        <f t="shared" si="19"/>
        <v>-109.66666669999999</v>
      </c>
      <c r="AI46" s="376">
        <f t="shared" si="7"/>
        <v>148.66666670000001</v>
      </c>
      <c r="AJ46" s="192">
        <f t="shared" si="20"/>
        <v>144.8545834</v>
      </c>
      <c r="AK46" s="412">
        <f>IF(Y46&lt;&gt;"---",Y46,interp(AA45,AreaCapacity!$A$3:$C$245,3)*StepInterp(B46,Evap!$A$3:$D$15,4)/1.9835)</f>
        <v>0</v>
      </c>
      <c r="AL46" s="376">
        <f t="shared" si="8"/>
        <v>3.8120832999999998</v>
      </c>
      <c r="AM46" s="376">
        <f t="shared" si="21"/>
        <v>148.66666670000001</v>
      </c>
      <c r="AN46" s="376">
        <f t="shared" si="22"/>
        <v>-7.3000000000029104</v>
      </c>
      <c r="AO46" s="376">
        <f t="shared" si="23"/>
        <v>3.6803629947077923</v>
      </c>
      <c r="AP46" s="376">
        <f t="shared" si="24"/>
        <v>411.39999999999418</v>
      </c>
      <c r="AQ46" s="389">
        <f>IF(AR46=O46,N46,interp(AR46,AreaCapacity!$A$3:$B$245,2))</f>
        <v>7724.0005333333329</v>
      </c>
      <c r="AR46" s="383">
        <f t="shared" si="25"/>
        <v>65801.399999999994</v>
      </c>
      <c r="AS46" s="376">
        <f t="shared" si="9"/>
        <v>141.1742204052922</v>
      </c>
      <c r="AT46" s="376">
        <f>IF(P46&lt;&gt;"---",P46,IF(BH46="Y",AS46,MIN(Input!I21,AS46-BB46)))</f>
        <v>35.187916700000002</v>
      </c>
      <c r="AU46" s="376">
        <f t="shared" si="10"/>
        <v>0</v>
      </c>
      <c r="AV46" s="376">
        <f>IF(R46&lt;&gt;"---",R46,IF(BH46="Y",Input!M21,0))</f>
        <v>0</v>
      </c>
      <c r="AW46" s="376">
        <f t="shared" si="11"/>
        <v>0</v>
      </c>
      <c r="AX46" s="376">
        <f t="shared" si="26"/>
        <v>0</v>
      </c>
      <c r="AY46" s="376">
        <f t="shared" si="27"/>
        <v>-109.66666669999999</v>
      </c>
      <c r="AZ46" s="376">
        <f t="shared" si="12"/>
        <v>148.66666670000001</v>
      </c>
      <c r="BA46" s="192">
        <f t="shared" si="28"/>
        <v>144.8545834</v>
      </c>
      <c r="BB46" s="412">
        <f>IF(Y46&lt;&gt;"---",Y46,interp(AR45,AreaCapacity!$A$3:$C$245,3)*StepInterp(B46,Evap!$A$3:$D$15,4)/1.9835)</f>
        <v>0</v>
      </c>
      <c r="BC46" s="376">
        <f t="shared" si="13"/>
        <v>3.8120832999999998</v>
      </c>
      <c r="BD46" s="192">
        <f t="shared" si="29"/>
        <v>148.66666670000001</v>
      </c>
      <c r="BE46" s="192">
        <f t="shared" si="30"/>
        <v>-7.3000000000029104</v>
      </c>
      <c r="BF46" s="192">
        <f t="shared" si="31"/>
        <v>3.6803629947077923</v>
      </c>
      <c r="BG46" s="425">
        <f t="shared" si="32"/>
        <v>456.05999999999767</v>
      </c>
      <c r="BH46" s="376" t="str">
        <f t="shared" si="14"/>
        <v>N</v>
      </c>
      <c r="BI46" s="376">
        <f t="shared" si="15"/>
        <v>39</v>
      </c>
      <c r="BJ46" s="376">
        <f t="shared" si="33"/>
        <v>105.9863037052922</v>
      </c>
      <c r="BK46" s="376">
        <f t="shared" si="34"/>
        <v>68400.198229100526</v>
      </c>
      <c r="BL46" s="376">
        <f t="shared" si="35"/>
        <v>68400.198229100526</v>
      </c>
      <c r="BM46" s="423">
        <f t="shared" si="36"/>
        <v>0</v>
      </c>
      <c r="BN46" s="440">
        <f t="shared" si="37"/>
        <v>0</v>
      </c>
      <c r="BO46" s="285">
        <f t="shared" si="38"/>
        <v>0</v>
      </c>
      <c r="BP46" s="425">
        <f t="shared" si="39"/>
        <v>0</v>
      </c>
      <c r="BQ46" s="285"/>
      <c r="BR46" s="12">
        <v>7704</v>
      </c>
      <c r="BS46" s="12">
        <v>52000</v>
      </c>
      <c r="BT46" s="12">
        <v>7747.5</v>
      </c>
      <c r="BU46" s="426">
        <v>85000</v>
      </c>
      <c r="BV46" s="6">
        <v>7766</v>
      </c>
      <c r="BW46" s="6">
        <v>102369</v>
      </c>
      <c r="CW46" s="416"/>
      <c r="CX46" s="416"/>
      <c r="CY46" s="416"/>
      <c r="CZ46" s="416"/>
      <c r="DA46" s="416"/>
      <c r="DB46" s="416"/>
      <c r="DC46" s="128"/>
    </row>
    <row r="47" spans="1:107">
      <c r="A47" s="6" t="str">
        <f ca="1">OFFSET('day lookup'!$A$1,WEEKDAY(B47,1)-1,0)</f>
        <v>THU</v>
      </c>
      <c r="B47" s="367">
        <f t="shared" si="40"/>
        <v>42838</v>
      </c>
      <c r="C47" s="374">
        <f ca="1">IF($CY$1=1,OFFSET(Historic!$F$193,$B47-$B$35,C$30-1975),IF($B47&gt;DATE(Input!$C$1,4,30),OFFSET(Historic!$F$193,$B47-$B$35,C$30-1975),NA()))</f>
        <v>205.28914500000002</v>
      </c>
      <c r="D47" s="192">
        <f ca="1">IF($CY$1=1,OFFSET(Historic!$F$193,$B47-$B$35,D$30-1975),IF($B47&gt;DATE(Input!$C$1,4,30),OFFSET(Historic!$F$193,$B47-$B$35,D$30-1975),NA()))</f>
        <v>150.74372</v>
      </c>
      <c r="E47" s="192">
        <f ca="1">IF($CY$1=1,OFFSET(Historic!$F$193,$B47-$B$35,E$30-1975),IF($B47&gt;DATE(Input!$C$1,4,30),OFFSET(Historic!$F$193,$B47-$B$35,E$30-1975),NA()))</f>
        <v>223.08087090000001</v>
      </c>
      <c r="F47" s="192">
        <f ca="1">IF($CY$1=1,OFFSET(Historic!$F$193,$B47-$B$35,F$30-1975),IF($B47&gt;DATE(Input!$C$1,4,30),OFFSET(Historic!$F$193,$B47-$B$35,F$30-1975),NA()))</f>
        <v>164.62801000000002</v>
      </c>
      <c r="G47" s="192">
        <f ca="1">IF($CY$1=1,OFFSET(Historic!$F$193,$B47-$B$35,G$30-1975),IF($B47&gt;DATE(Input!$C$1,4,30),OFFSET(Historic!$F$193,$B47-$B$35,G$30-1975),NA()))</f>
        <v>190.94</v>
      </c>
      <c r="H47" s="192">
        <f t="shared" ca="1" si="16"/>
        <v>186.93634918000004</v>
      </c>
      <c r="I47" s="368">
        <f t="shared" ca="1" si="1"/>
        <v>0.38274136832006223</v>
      </c>
      <c r="J47" s="285">
        <f t="shared" ca="1" si="2"/>
        <v>124.84681890752724</v>
      </c>
      <c r="K47" s="285">
        <f t="shared" ca="1" si="3"/>
        <v>39.55733829372965</v>
      </c>
      <c r="L47" s="386" t="str">
        <f>IF(Computations!J22&lt;&gt;"",Computations!J22,"---")</f>
        <v>N</v>
      </c>
      <c r="M47" s="416">
        <f>IF(Computations!I22&lt;&gt;"",Computations!I22,"---")</f>
        <v>186.41531289387945</v>
      </c>
      <c r="N47" s="390">
        <f>IF(Computations!C22&lt;&gt;"",Computations!C22,"---")</f>
        <v>7724.1100266666663</v>
      </c>
      <c r="O47" s="387">
        <f>IF(Computations!D22&lt;&gt;"",Computations!D22,"---")</f>
        <v>65883.520000000004</v>
      </c>
      <c r="P47" s="387">
        <f>IF(Computations!M22&lt;&gt;"",Computations!M22,"---")</f>
        <v>35.013750000000002</v>
      </c>
      <c r="Q47" s="387">
        <f>IF(Computations!P22&lt;&gt;"",Computations!P22,"---")</f>
        <v>0</v>
      </c>
      <c r="R47" s="387">
        <f>IF(Computations!V22&lt;&gt;"",Computations!V22,"---")</f>
        <v>0</v>
      </c>
      <c r="S47" s="387">
        <f>IF(Computations!X22&lt;&gt;"",Computations!X22,"---")</f>
        <v>0</v>
      </c>
      <c r="T47" s="387">
        <f>IF(Computations!AB22&lt;&gt;"",Computations!AB22,"---")</f>
        <v>0</v>
      </c>
      <c r="U47" s="387">
        <f>IF(Computations!AG22&lt;&gt;"",Computations!AG22,"---")</f>
        <v>-109.99999999999999</v>
      </c>
      <c r="V47" s="387">
        <f>IF(Computations!H22&lt;&gt;"",Computations!H22,"---")</f>
        <v>145.01374999999999</v>
      </c>
      <c r="W47" s="387">
        <f>IF(Computations!G22&lt;&gt;"",Computations!G22,"---")</f>
        <v>3.9862500000000001</v>
      </c>
      <c r="X47" s="387">
        <f>IF(Computations!F22&lt;&gt;"",Computations!F22,"---")</f>
        <v>149</v>
      </c>
      <c r="Y47" s="402">
        <f>IF(Computations!E22&lt;&gt;"",Computations!E22,"---")</f>
        <v>0</v>
      </c>
      <c r="Z47" s="389">
        <f>IF(AA47=O47,N47,interp(AA47,AreaCapacity!$A$3:$B$245,2))</f>
        <v>7724.1100266666663</v>
      </c>
      <c r="AA47" s="383">
        <f t="shared" si="17"/>
        <v>65883.520000000004</v>
      </c>
      <c r="AB47" s="376">
        <f t="shared" si="4"/>
        <v>186.41531289387945</v>
      </c>
      <c r="AC47" s="376">
        <f>IF(P47&lt;&gt;"---",P47,IF(BH47="Y",AB47,MIN(Input!I22,AB47-AK47)))</f>
        <v>35.013750000000002</v>
      </c>
      <c r="AD47" s="376">
        <f t="shared" si="5"/>
        <v>0</v>
      </c>
      <c r="AE47" s="376">
        <f>IF(R47&lt;&gt;"---",R47,IF(BH47="Y",Input!M22,0))</f>
        <v>0</v>
      </c>
      <c r="AF47" s="376">
        <f t="shared" si="6"/>
        <v>0</v>
      </c>
      <c r="AG47" s="376">
        <f t="shared" si="18"/>
        <v>0</v>
      </c>
      <c r="AH47" s="376">
        <f t="shared" si="19"/>
        <v>-109.99999999999999</v>
      </c>
      <c r="AI47" s="376">
        <f t="shared" si="7"/>
        <v>149</v>
      </c>
      <c r="AJ47" s="192">
        <f t="shared" si="20"/>
        <v>145.01374999999999</v>
      </c>
      <c r="AK47" s="412">
        <f>IF(Y47&lt;&gt;"---",Y47,interp(AA46,AreaCapacity!$A$3:$C$245,3)*StepInterp(B47,Evap!$A$3:$D$15,4)/1.9835)</f>
        <v>0</v>
      </c>
      <c r="AL47" s="376">
        <f t="shared" si="8"/>
        <v>3.9862500000000001</v>
      </c>
      <c r="AM47" s="376">
        <f t="shared" si="21"/>
        <v>149</v>
      </c>
      <c r="AN47" s="376">
        <f t="shared" si="22"/>
        <v>82.120000000009895</v>
      </c>
      <c r="AO47" s="376">
        <f t="shared" si="23"/>
        <v>0</v>
      </c>
      <c r="AP47" s="376">
        <f t="shared" si="24"/>
        <v>411.39999999999418</v>
      </c>
      <c r="AQ47" s="389">
        <f>IF(AR47=O47,N47,interp(AR47,AreaCapacity!$A$3:$B$245,2))</f>
        <v>7724.1100266666663</v>
      </c>
      <c r="AR47" s="383">
        <f t="shared" si="25"/>
        <v>65883.520000000004</v>
      </c>
      <c r="AS47" s="376">
        <f t="shared" si="9"/>
        <v>186.41531289387945</v>
      </c>
      <c r="AT47" s="376">
        <f>IF(P47&lt;&gt;"---",P47,IF(BH47="Y",AS47,MIN(Input!I22,AS47-BB47)))</f>
        <v>35.013750000000002</v>
      </c>
      <c r="AU47" s="376">
        <f t="shared" si="10"/>
        <v>0</v>
      </c>
      <c r="AV47" s="376">
        <f>IF(R47&lt;&gt;"---",R47,IF(BH47="Y",Input!M22,0))</f>
        <v>0</v>
      </c>
      <c r="AW47" s="376">
        <f t="shared" si="11"/>
        <v>0</v>
      </c>
      <c r="AX47" s="376">
        <f t="shared" si="26"/>
        <v>0</v>
      </c>
      <c r="AY47" s="376">
        <f t="shared" si="27"/>
        <v>-109.99999999999999</v>
      </c>
      <c r="AZ47" s="376">
        <f t="shared" si="12"/>
        <v>149</v>
      </c>
      <c r="BA47" s="192">
        <f t="shared" si="28"/>
        <v>145.01374999999999</v>
      </c>
      <c r="BB47" s="412">
        <f>IF(Y47&lt;&gt;"---",Y47,interp(AR46,AreaCapacity!$A$3:$C$245,3)*StepInterp(B47,Evap!$A$3:$D$15,4)/1.9835)</f>
        <v>0</v>
      </c>
      <c r="BC47" s="376">
        <f t="shared" si="13"/>
        <v>3.9862500000000001</v>
      </c>
      <c r="BD47" s="192">
        <f t="shared" si="29"/>
        <v>149</v>
      </c>
      <c r="BE47" s="192">
        <f t="shared" si="30"/>
        <v>82.120000000009895</v>
      </c>
      <c r="BF47" s="192">
        <f t="shared" si="31"/>
        <v>0</v>
      </c>
      <c r="BG47" s="425">
        <f t="shared" si="32"/>
        <v>456.05999999999767</v>
      </c>
      <c r="BH47" s="376" t="str">
        <f t="shared" si="14"/>
        <v>N</v>
      </c>
      <c r="BI47" s="376">
        <f t="shared" si="15"/>
        <v>39</v>
      </c>
      <c r="BJ47" s="376">
        <f t="shared" si="33"/>
        <v>151.40156289387943</v>
      </c>
      <c r="BK47" s="376">
        <f t="shared" si="34"/>
        <v>68700.503229100534</v>
      </c>
      <c r="BL47" s="376">
        <f t="shared" si="35"/>
        <v>68700.503229100534</v>
      </c>
      <c r="BM47" s="423">
        <f t="shared" si="36"/>
        <v>0</v>
      </c>
      <c r="BN47" s="440">
        <f t="shared" si="37"/>
        <v>0</v>
      </c>
      <c r="BO47" s="285">
        <f t="shared" si="38"/>
        <v>0</v>
      </c>
      <c r="BP47" s="425">
        <f t="shared" si="39"/>
        <v>0</v>
      </c>
      <c r="BQ47" s="285"/>
      <c r="BR47" s="12">
        <v>7704</v>
      </c>
      <c r="BS47" s="12">
        <v>52000</v>
      </c>
      <c r="BT47" s="12">
        <v>7747.5</v>
      </c>
      <c r="BU47" s="426">
        <v>85000</v>
      </c>
      <c r="BV47" s="6">
        <v>7766</v>
      </c>
      <c r="BW47" s="6">
        <v>102369</v>
      </c>
      <c r="CW47" s="416"/>
      <c r="CX47" s="416"/>
      <c r="CY47" s="416"/>
      <c r="CZ47" s="416"/>
      <c r="DA47" s="416"/>
      <c r="DB47" s="416"/>
      <c r="DC47" s="128"/>
    </row>
    <row r="48" spans="1:107">
      <c r="A48" s="6" t="str">
        <f ca="1">OFFSET('day lookup'!$A$1,WEEKDAY(B48,1)-1,0)</f>
        <v>FRI</v>
      </c>
      <c r="B48" s="367">
        <f t="shared" si="40"/>
        <v>42839</v>
      </c>
      <c r="C48" s="374">
        <f ca="1">IF($CY$1=1,OFFSET(Historic!$F$193,$B48-$B$35,C$30-1975),IF($B48&gt;DATE(Input!$C$1,4,30),OFFSET(Historic!$F$193,$B48-$B$35,C$30-1975),NA()))</f>
        <v>254.49903570000001</v>
      </c>
      <c r="D48" s="192">
        <f ca="1">IF($CY$1=1,OFFSET(Historic!$F$193,$B48-$B$35,D$30-1975),IF($B48&gt;DATE(Input!$C$1,4,30),OFFSET(Historic!$F$193,$B48-$B$35,D$30-1975),NA()))</f>
        <v>126.94208</v>
      </c>
      <c r="E48" s="192">
        <f ca="1">IF($CY$1=1,OFFSET(Historic!$F$193,$B48-$B$35,E$30-1975),IF($B48&gt;DATE(Input!$C$1,4,30),OFFSET(Historic!$F$193,$B48-$B$35,E$30-1975),NA()))</f>
        <v>227.08748030000001</v>
      </c>
      <c r="F48" s="192">
        <f ca="1">IF($CY$1=1,OFFSET(Historic!$F$193,$B48-$B$35,F$30-1975),IF($B48&gt;DATE(Input!$C$1,4,30),OFFSET(Historic!$F$193,$B48-$B$35,F$30-1975),NA()))</f>
        <v>156.69413</v>
      </c>
      <c r="G48" s="192">
        <f ca="1">IF($CY$1=1,OFFSET(Historic!$F$193,$B48-$B$35,G$30-1975),IF($B48&gt;DATE(Input!$C$1,4,30),OFFSET(Historic!$F$193,$B48-$B$35,G$30-1975),NA()))</f>
        <v>230</v>
      </c>
      <c r="H48" s="192">
        <f t="shared" ca="1" si="16"/>
        <v>199.04454519999999</v>
      </c>
      <c r="I48" s="368">
        <f t="shared" ca="1" si="1"/>
        <v>0.40753219970684595</v>
      </c>
      <c r="J48" s="285">
        <f t="shared" ca="1" si="2"/>
        <v>132.93336688194066</v>
      </c>
      <c r="K48" s="285">
        <f t="shared" ca="1" si="3"/>
        <v>42.119536647291866</v>
      </c>
      <c r="L48" s="386" t="str">
        <f>IF(Computations!J23&lt;&gt;"",Computations!J23,"---")</f>
        <v>N</v>
      </c>
      <c r="M48" s="416">
        <f>IF(Computations!I23&lt;&gt;"",Computations!I23,"---")</f>
        <v>232.0786930053423</v>
      </c>
      <c r="N48" s="390">
        <f>IF(Computations!C23&lt;&gt;"",Computations!C23,"---")</f>
        <v>7724.3394799999996</v>
      </c>
      <c r="O48" s="387">
        <f>IF(Computations!D23&lt;&gt;"",Computations!D23,"---")</f>
        <v>66055.61</v>
      </c>
      <c r="P48" s="387">
        <f>IF(Computations!M23&lt;&gt;"",Computations!M23,"---")</f>
        <v>34.922083299999997</v>
      </c>
      <c r="Q48" s="387">
        <f>IF(Computations!P23&lt;&gt;"",Computations!P23,"---")</f>
        <v>0</v>
      </c>
      <c r="R48" s="387">
        <f>IF(Computations!V23&lt;&gt;"",Computations!V23,"---")</f>
        <v>0</v>
      </c>
      <c r="S48" s="387">
        <f>IF(Computations!X23&lt;&gt;"",Computations!X23,"---")</f>
        <v>0</v>
      </c>
      <c r="T48" s="387">
        <f>IF(Computations!AB23&lt;&gt;"",Computations!AB23,"---")</f>
        <v>0</v>
      </c>
      <c r="U48" s="387">
        <f>IF(Computations!AG23&lt;&gt;"",Computations!AG23,"---")</f>
        <v>-110.39583329999999</v>
      </c>
      <c r="V48" s="387">
        <f>IF(Computations!H23&lt;&gt;"",Computations!H23,"---")</f>
        <v>145.31791659999999</v>
      </c>
      <c r="W48" s="387">
        <f>IF(Computations!G23&lt;&gt;"",Computations!G23,"---")</f>
        <v>4.0779167000000003</v>
      </c>
      <c r="X48" s="387">
        <f>IF(Computations!F23&lt;&gt;"",Computations!F23,"---")</f>
        <v>149.39583329999999</v>
      </c>
      <c r="Y48" s="402">
        <f>IF(Computations!E23&lt;&gt;"",Computations!E23,"---")</f>
        <v>0</v>
      </c>
      <c r="Z48" s="389">
        <f>IF(AA48=O48,N48,interp(AA48,AreaCapacity!$A$3:$B$245,2))</f>
        <v>7724.3394799999996</v>
      </c>
      <c r="AA48" s="383">
        <f t="shared" si="17"/>
        <v>66055.61</v>
      </c>
      <c r="AB48" s="376">
        <f t="shared" si="4"/>
        <v>232.0786930053423</v>
      </c>
      <c r="AC48" s="376">
        <f>IF(P48&lt;&gt;"---",P48,IF(BH48="Y",AB48,MIN(Input!I23,AB48-AK48)))</f>
        <v>34.922083299999997</v>
      </c>
      <c r="AD48" s="376">
        <f t="shared" si="5"/>
        <v>0</v>
      </c>
      <c r="AE48" s="376">
        <f>IF(R48&lt;&gt;"---",R48,IF(BH48="Y",Input!M23,0))</f>
        <v>0</v>
      </c>
      <c r="AF48" s="376">
        <f t="shared" si="6"/>
        <v>0</v>
      </c>
      <c r="AG48" s="376">
        <f t="shared" si="18"/>
        <v>0</v>
      </c>
      <c r="AH48" s="376">
        <f t="shared" si="19"/>
        <v>-110.39583329999999</v>
      </c>
      <c r="AI48" s="376">
        <f t="shared" si="7"/>
        <v>149.39583329999999</v>
      </c>
      <c r="AJ48" s="192">
        <f t="shared" si="20"/>
        <v>145.31791659999999</v>
      </c>
      <c r="AK48" s="412">
        <f>IF(Y48&lt;&gt;"---",Y48,interp(AA47,AreaCapacity!$A$3:$C$245,3)*StepInterp(B48,Evap!$A$3:$D$15,4)/1.9835)</f>
        <v>0</v>
      </c>
      <c r="AL48" s="376">
        <f t="shared" si="8"/>
        <v>4.0779167000000003</v>
      </c>
      <c r="AM48" s="376">
        <f t="shared" si="21"/>
        <v>149.39583329999999</v>
      </c>
      <c r="AN48" s="376">
        <f t="shared" si="22"/>
        <v>172.08999999999651</v>
      </c>
      <c r="AO48" s="376">
        <f t="shared" si="23"/>
        <v>0</v>
      </c>
      <c r="AP48" s="376">
        <f t="shared" si="24"/>
        <v>411.39999999999418</v>
      </c>
      <c r="AQ48" s="389">
        <f>IF(AR48=O48,N48,interp(AR48,AreaCapacity!$A$3:$B$245,2))</f>
        <v>7724.3394799999996</v>
      </c>
      <c r="AR48" s="383">
        <f t="shared" si="25"/>
        <v>66055.61</v>
      </c>
      <c r="AS48" s="376">
        <f t="shared" si="9"/>
        <v>232.0786930053423</v>
      </c>
      <c r="AT48" s="376">
        <f>IF(P48&lt;&gt;"---",P48,IF(BH48="Y",AS48,MIN(Input!I23,AS48-BB48)))</f>
        <v>34.922083299999997</v>
      </c>
      <c r="AU48" s="376">
        <f t="shared" si="10"/>
        <v>0</v>
      </c>
      <c r="AV48" s="376">
        <f>IF(R48&lt;&gt;"---",R48,IF(BH48="Y",Input!M23,0))</f>
        <v>0</v>
      </c>
      <c r="AW48" s="376">
        <f t="shared" si="11"/>
        <v>0</v>
      </c>
      <c r="AX48" s="376">
        <f t="shared" si="26"/>
        <v>0</v>
      </c>
      <c r="AY48" s="376">
        <f t="shared" si="27"/>
        <v>-110.39583329999999</v>
      </c>
      <c r="AZ48" s="376">
        <f t="shared" si="12"/>
        <v>149.39583329999999</v>
      </c>
      <c r="BA48" s="192">
        <f t="shared" si="28"/>
        <v>145.31791659999999</v>
      </c>
      <c r="BB48" s="412">
        <f>IF(Y48&lt;&gt;"---",Y48,interp(AR47,AreaCapacity!$A$3:$C$245,3)*StepInterp(B48,Evap!$A$3:$D$15,4)/1.9835)</f>
        <v>0</v>
      </c>
      <c r="BC48" s="376">
        <f t="shared" si="13"/>
        <v>4.0779167000000003</v>
      </c>
      <c r="BD48" s="192">
        <f t="shared" si="29"/>
        <v>149.39583329999999</v>
      </c>
      <c r="BE48" s="192">
        <f t="shared" si="30"/>
        <v>172.08999999999651</v>
      </c>
      <c r="BF48" s="192">
        <f t="shared" si="31"/>
        <v>0</v>
      </c>
      <c r="BG48" s="425">
        <f t="shared" si="32"/>
        <v>456.05999999999767</v>
      </c>
      <c r="BH48" s="376" t="str">
        <f t="shared" si="14"/>
        <v>N</v>
      </c>
      <c r="BI48" s="376">
        <f t="shared" si="15"/>
        <v>39</v>
      </c>
      <c r="BJ48" s="376">
        <f t="shared" si="33"/>
        <v>197.15660970534231</v>
      </c>
      <c r="BK48" s="376">
        <f t="shared" si="34"/>
        <v>69091.563364451082</v>
      </c>
      <c r="BL48" s="376">
        <f t="shared" si="35"/>
        <v>69091.563364451082</v>
      </c>
      <c r="BM48" s="423">
        <f t="shared" si="36"/>
        <v>0</v>
      </c>
      <c r="BN48" s="440">
        <f t="shared" si="37"/>
        <v>0</v>
      </c>
      <c r="BO48" s="285">
        <f t="shared" si="38"/>
        <v>0</v>
      </c>
      <c r="BP48" s="425">
        <f t="shared" si="39"/>
        <v>0</v>
      </c>
      <c r="BQ48" s="285"/>
      <c r="BR48" s="12">
        <v>7704</v>
      </c>
      <c r="BS48" s="12">
        <v>52000</v>
      </c>
      <c r="BT48" s="12">
        <v>7747.5</v>
      </c>
      <c r="BU48" s="426">
        <v>85000</v>
      </c>
      <c r="BV48" s="6">
        <v>7766</v>
      </c>
      <c r="BW48" s="6">
        <v>102369</v>
      </c>
      <c r="CW48" s="416"/>
      <c r="CX48" s="416"/>
      <c r="CY48" s="416"/>
      <c r="CZ48" s="416"/>
      <c r="DA48" s="416"/>
      <c r="DB48" s="416"/>
      <c r="DC48" s="128"/>
    </row>
    <row r="49" spans="1:107">
      <c r="A49" s="6" t="str">
        <f ca="1">OFFSET('day lookup'!$A$1,WEEKDAY(B49,1)-1,0)</f>
        <v>SAT</v>
      </c>
      <c r="B49" s="367">
        <f t="shared" ref="B49:B56" si="41">B48+1</f>
        <v>42840</v>
      </c>
      <c r="C49" s="374">
        <f ca="1">IF($CY$1=1,OFFSET(Historic!$F$193,$B49-$B$35,C$30-1975),IF($B49&gt;DATE(Input!$C$1,4,30),OFFSET(Historic!$F$193,$B49-$B$35,C$30-1975),NA()))</f>
        <v>311.10726949999997</v>
      </c>
      <c r="D49" s="192">
        <f ca="1">IF($CY$1=1,OFFSET(Historic!$F$193,$B49-$B$35,D$30-1975),IF($B49&gt;DATE(Input!$C$1,4,30),OFFSET(Historic!$F$193,$B49-$B$35,D$30-1975),NA()))</f>
        <v>111.07432</v>
      </c>
      <c r="E49" s="192">
        <f ca="1">IF($CY$1=1,OFFSET(Historic!$F$193,$B49-$B$35,E$30-1975),IF($B49&gt;DATE(Input!$C$1,4,30),OFFSET(Historic!$F$193,$B49-$B$35,E$30-1975),NA()))</f>
        <v>248.72713800000002</v>
      </c>
      <c r="F49" s="192">
        <f ca="1">IF($CY$1=1,OFFSET(Historic!$F$193,$B49-$B$35,F$30-1975),IF($B49&gt;DATE(Input!$C$1,4,30),OFFSET(Historic!$F$193,$B49-$B$35,F$30-1975),NA()))</f>
        <v>154.71066000000002</v>
      </c>
      <c r="G49" s="192">
        <f ca="1">IF($CY$1=1,OFFSET(Historic!$F$193,$B49-$B$35,G$30-1975),IF($B49&gt;DATE(Input!$C$1,4,30),OFFSET(Historic!$F$193,$B49-$B$35,G$30-1975),NA()))</f>
        <v>267.83999999999997</v>
      </c>
      <c r="H49" s="192">
        <f t="shared" ca="1" si="16"/>
        <v>218.69187749999998</v>
      </c>
      <c r="I49" s="368">
        <f t="shared" ca="1" si="1"/>
        <v>0.44775897679609</v>
      </c>
      <c r="J49" s="285">
        <f t="shared" ca="1" si="2"/>
        <v>146.05498259998498</v>
      </c>
      <c r="K49" s="285">
        <f t="shared" ca="1" si="3"/>
        <v>46.277081040180718</v>
      </c>
      <c r="L49" s="386" t="str">
        <f>IF(Computations!J24&lt;&gt;"",Computations!J24,"---")</f>
        <v>N</v>
      </c>
      <c r="M49" s="416">
        <f>IF(Computations!I24&lt;&gt;"",Computations!I24,"---")</f>
        <v>251.29099727095922</v>
      </c>
      <c r="N49" s="390">
        <f>IF(Computations!C24&lt;&gt;"",Computations!C24,"---")</f>
        <v>7724.6195600000001</v>
      </c>
      <c r="O49" s="387">
        <f>IF(Computations!D24&lt;&gt;"",Computations!D24,"---")</f>
        <v>66265.67</v>
      </c>
      <c r="P49" s="387">
        <f>IF(Computations!M24&lt;&gt;"",Computations!M24,"---")</f>
        <v>34.699791699999999</v>
      </c>
      <c r="Q49" s="387">
        <f>IF(Computations!P24&lt;&gt;"",Computations!P24,"---")</f>
        <v>0</v>
      </c>
      <c r="R49" s="387">
        <f>IF(Computations!V24&lt;&gt;"",Computations!V24,"---")</f>
        <v>0</v>
      </c>
      <c r="S49" s="387">
        <f>IF(Computations!X24&lt;&gt;"",Computations!X24,"---")</f>
        <v>0</v>
      </c>
      <c r="T49" s="387">
        <f>IF(Computations!AB24&lt;&gt;"",Computations!AB24,"---")</f>
        <v>0</v>
      </c>
      <c r="U49" s="387">
        <f>IF(Computations!AG24&lt;&gt;"",Computations!AG24,"---")</f>
        <v>-110.6875</v>
      </c>
      <c r="V49" s="387">
        <f>IF(Computations!H24&lt;&gt;"",Computations!H24,"---")</f>
        <v>145.38729169999999</v>
      </c>
      <c r="W49" s="387">
        <f>IF(Computations!G24&lt;&gt;"",Computations!G24,"---")</f>
        <v>4.3002083000000004</v>
      </c>
      <c r="X49" s="387">
        <f>IF(Computations!F24&lt;&gt;"",Computations!F24,"---")</f>
        <v>149.6875</v>
      </c>
      <c r="Y49" s="402">
        <f>IF(Computations!E24&lt;&gt;"",Computations!E24,"---")</f>
        <v>0</v>
      </c>
      <c r="Z49" s="389">
        <f>IF(AA49=O49,N49,interp(AA49,AreaCapacity!$A$3:$B$245,2))</f>
        <v>7724.6195600000001</v>
      </c>
      <c r="AA49" s="383">
        <f t="shared" si="17"/>
        <v>66265.67</v>
      </c>
      <c r="AB49" s="376">
        <f t="shared" si="4"/>
        <v>251.29099727095922</v>
      </c>
      <c r="AC49" s="376">
        <f>IF(P49&lt;&gt;"---",P49,IF(BH49="Y",AB49,MIN(Input!I24,AB49-AK49)))</f>
        <v>34.699791699999999</v>
      </c>
      <c r="AD49" s="376">
        <f t="shared" si="5"/>
        <v>0</v>
      </c>
      <c r="AE49" s="376">
        <f>IF(R49&lt;&gt;"---",R49,IF(BH49="Y",Input!M24,0))</f>
        <v>0</v>
      </c>
      <c r="AF49" s="376">
        <f t="shared" si="6"/>
        <v>0</v>
      </c>
      <c r="AG49" s="376">
        <f t="shared" si="18"/>
        <v>0</v>
      </c>
      <c r="AH49" s="376">
        <f t="shared" si="19"/>
        <v>-110.6875</v>
      </c>
      <c r="AI49" s="376">
        <f t="shared" si="7"/>
        <v>149.6875</v>
      </c>
      <c r="AJ49" s="192">
        <f t="shared" si="20"/>
        <v>145.38729169999999</v>
      </c>
      <c r="AK49" s="412">
        <f>IF(Y49&lt;&gt;"---",Y49,interp(AA48,AreaCapacity!$A$3:$C$245,3)*StepInterp(B49,Evap!$A$3:$D$15,4)/1.9835)</f>
        <v>0</v>
      </c>
      <c r="AL49" s="376">
        <f t="shared" si="8"/>
        <v>4.3002083000000004</v>
      </c>
      <c r="AM49" s="376">
        <f t="shared" si="21"/>
        <v>149.6875</v>
      </c>
      <c r="AN49" s="376">
        <f t="shared" si="22"/>
        <v>210.05999999999767</v>
      </c>
      <c r="AO49" s="376">
        <f t="shared" si="23"/>
        <v>0</v>
      </c>
      <c r="AP49" s="376">
        <f t="shared" si="24"/>
        <v>411.39999999999418</v>
      </c>
      <c r="AQ49" s="389">
        <f>IF(AR49=O49,N49,interp(AR49,AreaCapacity!$A$3:$B$245,2))</f>
        <v>7724.6195600000001</v>
      </c>
      <c r="AR49" s="383">
        <f t="shared" si="25"/>
        <v>66265.67</v>
      </c>
      <c r="AS49" s="376">
        <f t="shared" si="9"/>
        <v>251.29099727095922</v>
      </c>
      <c r="AT49" s="376">
        <f>IF(P49&lt;&gt;"---",P49,IF(BH49="Y",AS49,MIN(Input!I24,AS49-BB49)))</f>
        <v>34.699791699999999</v>
      </c>
      <c r="AU49" s="376">
        <f t="shared" si="10"/>
        <v>0</v>
      </c>
      <c r="AV49" s="376">
        <f>IF(R49&lt;&gt;"---",R49,IF(BH49="Y",Input!M24,0))</f>
        <v>0</v>
      </c>
      <c r="AW49" s="376">
        <f t="shared" si="11"/>
        <v>0</v>
      </c>
      <c r="AX49" s="376">
        <f t="shared" si="26"/>
        <v>0</v>
      </c>
      <c r="AY49" s="376">
        <f t="shared" si="27"/>
        <v>-110.6875</v>
      </c>
      <c r="AZ49" s="376">
        <f t="shared" si="12"/>
        <v>149.6875</v>
      </c>
      <c r="BA49" s="192">
        <f t="shared" si="28"/>
        <v>145.38729169999999</v>
      </c>
      <c r="BB49" s="412">
        <f>IF(Y49&lt;&gt;"---",Y49,interp(AR48,AreaCapacity!$A$3:$C$245,3)*StepInterp(B49,Evap!$A$3:$D$15,4)/1.9835)</f>
        <v>0</v>
      </c>
      <c r="BC49" s="376">
        <f t="shared" si="13"/>
        <v>4.3002083000000004</v>
      </c>
      <c r="BD49" s="192">
        <f t="shared" si="29"/>
        <v>149.6875</v>
      </c>
      <c r="BE49" s="192">
        <f t="shared" si="30"/>
        <v>210.05999999999767</v>
      </c>
      <c r="BF49" s="192">
        <f t="shared" si="31"/>
        <v>0</v>
      </c>
      <c r="BG49" s="425">
        <f t="shared" si="32"/>
        <v>456.05999999999767</v>
      </c>
      <c r="BH49" s="376" t="str">
        <f t="shared" si="14"/>
        <v>N</v>
      </c>
      <c r="BI49" s="376">
        <f t="shared" si="15"/>
        <v>39</v>
      </c>
      <c r="BJ49" s="376">
        <f t="shared" si="33"/>
        <v>216.59120557095923</v>
      </c>
      <c r="BK49" s="376">
        <f t="shared" si="34"/>
        <v>69521.17202070108</v>
      </c>
      <c r="BL49" s="376">
        <f t="shared" si="35"/>
        <v>69521.17202070108</v>
      </c>
      <c r="BM49" s="423">
        <f t="shared" si="36"/>
        <v>0</v>
      </c>
      <c r="BN49" s="440">
        <f t="shared" si="37"/>
        <v>0</v>
      </c>
      <c r="BO49" s="285">
        <f t="shared" si="38"/>
        <v>0</v>
      </c>
      <c r="BP49" s="425">
        <f t="shared" si="39"/>
        <v>0</v>
      </c>
      <c r="BQ49" s="285"/>
      <c r="BR49" s="12">
        <v>7704</v>
      </c>
      <c r="BS49" s="12">
        <v>52000</v>
      </c>
      <c r="BT49" s="12">
        <v>7747.5</v>
      </c>
      <c r="BU49" s="426">
        <v>85000</v>
      </c>
      <c r="BV49" s="6">
        <v>7766</v>
      </c>
      <c r="BW49" s="6">
        <v>102369</v>
      </c>
      <c r="CW49" s="416"/>
      <c r="CX49" s="416"/>
      <c r="CY49" s="416"/>
      <c r="CZ49" s="416"/>
      <c r="DA49" s="416"/>
      <c r="DB49" s="416"/>
      <c r="DC49" s="128"/>
    </row>
    <row r="50" spans="1:107">
      <c r="A50" s="6" t="str">
        <f ca="1">OFFSET('day lookup'!$A$1,WEEKDAY(B50,1)-1,0)</f>
        <v>SUN</v>
      </c>
      <c r="B50" s="367">
        <f t="shared" si="41"/>
        <v>42841</v>
      </c>
      <c r="C50" s="374">
        <f ca="1">IF($CY$1=1,OFFSET(Historic!$F$193,$B50-$B$35,C$30-1975),IF($B50&gt;DATE(Input!$C$1,4,30),OFFSET(Historic!$F$193,$B50-$B$35,C$30-1975),NA()))</f>
        <v>341.79155040000001</v>
      </c>
      <c r="D50" s="192">
        <f ca="1">IF($CY$1=1,OFFSET(Historic!$F$193,$B50-$B$35,D$30-1975),IF($B50&gt;DATE(Input!$C$1,4,30),OFFSET(Historic!$F$193,$B50-$B$35,D$30-1975),NA()))</f>
        <v>120.99167</v>
      </c>
      <c r="E50" s="192">
        <f ca="1">IF($CY$1=1,OFFSET(Historic!$F$193,$B50-$B$35,E$30-1975),IF($B50&gt;DATE(Input!$C$1,4,30),OFFSET(Historic!$F$193,$B50-$B$35,E$30-1975),NA()))</f>
        <v>255.88746469999998</v>
      </c>
      <c r="F50" s="192">
        <f ca="1">IF($CY$1=1,OFFSET(Historic!$F$193,$B50-$B$35,F$30-1975),IF($B50&gt;DATE(Input!$C$1,4,30),OFFSET(Historic!$F$193,$B50-$B$35,F$30-1975),NA()))</f>
        <v>194.38006000000001</v>
      </c>
      <c r="G50" s="192">
        <f ca="1">IF($CY$1=1,OFFSET(Historic!$F$193,$B50-$B$35,G$30-1975),IF($B50&gt;DATE(Input!$C$1,4,30),OFFSET(Historic!$F$193,$B50-$B$35,G$30-1975),NA()))</f>
        <v>318.25</v>
      </c>
      <c r="H50" s="192">
        <f t="shared" ca="1" si="16"/>
        <v>246.26014902000003</v>
      </c>
      <c r="I50" s="368">
        <f t="shared" ca="1" si="1"/>
        <v>0.50420341903575217</v>
      </c>
      <c r="J50" s="285">
        <f t="shared" ca="1" si="2"/>
        <v>164.46665596981683</v>
      </c>
      <c r="K50" s="285">
        <f t="shared" ca="1" si="3"/>
        <v>52.110764256278898</v>
      </c>
      <c r="L50" s="386" t="str">
        <f>IF(Computations!J25&lt;&gt;"",Computations!J25,"---")</f>
        <v>N</v>
      </c>
      <c r="M50" s="416">
        <f>IF(Computations!I25&lt;&gt;"",Computations!I25,"---")</f>
        <v>247.53200938996986</v>
      </c>
      <c r="N50" s="390">
        <f>IF(Computations!C25&lt;&gt;"",Computations!C25,"---")</f>
        <v>7724.8898799999997</v>
      </c>
      <c r="O50" s="387">
        <f>IF(Computations!D25&lt;&gt;"",Computations!D25,"---")</f>
        <v>66468.41</v>
      </c>
      <c r="P50" s="387">
        <f>IF(Computations!M25&lt;&gt;"",Computations!M25,"---")</f>
        <v>34.381250000000001</v>
      </c>
      <c r="Q50" s="387">
        <f>IF(Computations!P25&lt;&gt;"",Computations!P25,"---")</f>
        <v>0</v>
      </c>
      <c r="R50" s="387">
        <f>IF(Computations!V25&lt;&gt;"",Computations!V25,"---")</f>
        <v>0</v>
      </c>
      <c r="S50" s="387">
        <f>IF(Computations!X25&lt;&gt;"",Computations!X25,"---")</f>
        <v>0</v>
      </c>
      <c r="T50" s="387">
        <f>IF(Computations!AB25&lt;&gt;"",Computations!AB25,"---")</f>
        <v>0</v>
      </c>
      <c r="U50" s="387">
        <f>IF(Computations!AG25&lt;&gt;"",Computations!AG25,"---")</f>
        <v>-110.9375</v>
      </c>
      <c r="V50" s="387">
        <f>IF(Computations!H25&lt;&gt;"",Computations!H25,"---")</f>
        <v>145.31874999999999</v>
      </c>
      <c r="W50" s="387">
        <f>IF(Computations!G25&lt;&gt;"",Computations!G25,"---")</f>
        <v>4.6187500000000004</v>
      </c>
      <c r="X50" s="387">
        <f>IF(Computations!F25&lt;&gt;"",Computations!F25,"---")</f>
        <v>149.9375</v>
      </c>
      <c r="Y50" s="402">
        <f>IF(Computations!E25&lt;&gt;"",Computations!E25,"---")</f>
        <v>0</v>
      </c>
      <c r="Z50" s="389">
        <f>IF(AA50=O50,N50,interp(AA50,AreaCapacity!$A$3:$B$245,2))</f>
        <v>7724.8898799999997</v>
      </c>
      <c r="AA50" s="383">
        <f t="shared" si="17"/>
        <v>66468.41</v>
      </c>
      <c r="AB50" s="376">
        <f t="shared" si="4"/>
        <v>247.53200938996986</v>
      </c>
      <c r="AC50" s="376">
        <f>IF(P50&lt;&gt;"---",P50,IF(BH50="Y",AB50,MIN(Input!I25,AB50-AK50)))</f>
        <v>34.381250000000001</v>
      </c>
      <c r="AD50" s="376">
        <f t="shared" si="5"/>
        <v>0</v>
      </c>
      <c r="AE50" s="376">
        <f>IF(R50&lt;&gt;"---",R50,IF(BH50="Y",Input!M25,0))</f>
        <v>0</v>
      </c>
      <c r="AF50" s="376">
        <f t="shared" si="6"/>
        <v>0</v>
      </c>
      <c r="AG50" s="376">
        <f t="shared" si="18"/>
        <v>0</v>
      </c>
      <c r="AH50" s="376">
        <f t="shared" si="19"/>
        <v>-110.9375</v>
      </c>
      <c r="AI50" s="376">
        <f t="shared" si="7"/>
        <v>149.9375</v>
      </c>
      <c r="AJ50" s="192">
        <f t="shared" si="20"/>
        <v>145.31874999999999</v>
      </c>
      <c r="AK50" s="412">
        <f>IF(Y50&lt;&gt;"---",Y50,interp(AA49,AreaCapacity!$A$3:$C$245,3)*StepInterp(B50,Evap!$A$3:$D$15,4)/1.9835)</f>
        <v>0</v>
      </c>
      <c r="AL50" s="376">
        <f t="shared" si="8"/>
        <v>4.6187500000000004</v>
      </c>
      <c r="AM50" s="376">
        <f t="shared" si="21"/>
        <v>149.9375</v>
      </c>
      <c r="AN50" s="376">
        <f t="shared" si="22"/>
        <v>202.74000000000524</v>
      </c>
      <c r="AO50" s="376">
        <f t="shared" si="23"/>
        <v>0</v>
      </c>
      <c r="AP50" s="376">
        <f t="shared" si="24"/>
        <v>411.39999999999418</v>
      </c>
      <c r="AQ50" s="389">
        <f>IF(AR50=O50,N50,interp(AR50,AreaCapacity!$A$3:$B$245,2))</f>
        <v>7724.8898799999997</v>
      </c>
      <c r="AR50" s="383">
        <f t="shared" si="25"/>
        <v>66468.41</v>
      </c>
      <c r="AS50" s="376">
        <f t="shared" si="9"/>
        <v>247.53200938996986</v>
      </c>
      <c r="AT50" s="376">
        <f>IF(P50&lt;&gt;"---",P50,IF(BH50="Y",AS50,MIN(Input!I25,AS50-BB50)))</f>
        <v>34.381250000000001</v>
      </c>
      <c r="AU50" s="376">
        <f t="shared" si="10"/>
        <v>0</v>
      </c>
      <c r="AV50" s="376">
        <f>IF(R50&lt;&gt;"---",R50,IF(BH50="Y",Input!M25,0))</f>
        <v>0</v>
      </c>
      <c r="AW50" s="376">
        <f t="shared" si="11"/>
        <v>0</v>
      </c>
      <c r="AX50" s="376">
        <f t="shared" si="26"/>
        <v>0</v>
      </c>
      <c r="AY50" s="376">
        <f t="shared" si="27"/>
        <v>-110.9375</v>
      </c>
      <c r="AZ50" s="376">
        <f t="shared" si="12"/>
        <v>149.9375</v>
      </c>
      <c r="BA50" s="192">
        <f t="shared" si="28"/>
        <v>145.31874999999999</v>
      </c>
      <c r="BB50" s="412">
        <f>IF(Y50&lt;&gt;"---",Y50,interp(AR49,AreaCapacity!$A$3:$C$245,3)*StepInterp(B50,Evap!$A$3:$D$15,4)/1.9835)</f>
        <v>0</v>
      </c>
      <c r="BC50" s="376">
        <f t="shared" si="13"/>
        <v>4.6187500000000004</v>
      </c>
      <c r="BD50" s="192">
        <f t="shared" si="29"/>
        <v>149.9375</v>
      </c>
      <c r="BE50" s="192">
        <f t="shared" si="30"/>
        <v>202.74000000000524</v>
      </c>
      <c r="BF50" s="192">
        <f t="shared" si="31"/>
        <v>0</v>
      </c>
      <c r="BG50" s="425">
        <f t="shared" si="32"/>
        <v>456.05999999999767</v>
      </c>
      <c r="BH50" s="376" t="str">
        <f t="shared" si="14"/>
        <v>N</v>
      </c>
      <c r="BI50" s="376">
        <f t="shared" si="15"/>
        <v>39</v>
      </c>
      <c r="BJ50" s="376">
        <f t="shared" si="33"/>
        <v>213.15075938996986</v>
      </c>
      <c r="BK50" s="376">
        <f t="shared" si="34"/>
        <v>69943.95655195108</v>
      </c>
      <c r="BL50" s="376">
        <f t="shared" si="35"/>
        <v>69943.95655195108</v>
      </c>
      <c r="BM50" s="423">
        <f t="shared" si="36"/>
        <v>0</v>
      </c>
      <c r="BN50" s="440">
        <f t="shared" si="37"/>
        <v>0</v>
      </c>
      <c r="BO50" s="285">
        <f t="shared" si="38"/>
        <v>0</v>
      </c>
      <c r="BP50" s="425">
        <f t="shared" si="39"/>
        <v>0</v>
      </c>
      <c r="BQ50" s="285"/>
      <c r="BR50" s="12">
        <v>7704</v>
      </c>
      <c r="BS50" s="12">
        <v>52000</v>
      </c>
      <c r="BT50" s="12">
        <v>7747.5</v>
      </c>
      <c r="BU50" s="426">
        <v>85000</v>
      </c>
      <c r="BV50" s="6">
        <v>7766</v>
      </c>
      <c r="BW50" s="6">
        <v>102369</v>
      </c>
      <c r="CW50" s="416"/>
      <c r="CX50" s="416"/>
      <c r="CY50" s="416"/>
      <c r="CZ50" s="416"/>
      <c r="DA50" s="416"/>
      <c r="DB50" s="416"/>
      <c r="DC50" s="128"/>
    </row>
    <row r="51" spans="1:107">
      <c r="A51" s="6" t="str">
        <f ca="1">OFFSET('day lookup'!$A$1,WEEKDAY(B51,1)-1,0)</f>
        <v>MON</v>
      </c>
      <c r="B51" s="367">
        <f t="shared" si="41"/>
        <v>42842</v>
      </c>
      <c r="C51" s="374">
        <f ca="1">IF($CY$1=1,OFFSET(Historic!$F$193,$B51-$B$35,C$30-1975),IF($B51&gt;DATE(Input!$C$1,4,30),OFFSET(Historic!$F$193,$B51-$B$35,C$30-1975),NA()))</f>
        <v>286.78992729999999</v>
      </c>
      <c r="D51" s="192">
        <f ca="1">IF($CY$1=1,OFFSET(Historic!$F$193,$B51-$B$35,D$30-1975),IF($B51&gt;DATE(Input!$C$1,4,30),OFFSET(Historic!$F$193,$B51-$B$35,D$30-1975),NA()))</f>
        <v>119.0082</v>
      </c>
      <c r="E51" s="192">
        <f ca="1">IF($CY$1=1,OFFSET(Historic!$F$193,$B51-$B$35,E$30-1975),IF($B51&gt;DATE(Input!$C$1,4,30),OFFSET(Historic!$F$193,$B51-$B$35,E$30-1975),NA()))</f>
        <v>285.63951470000001</v>
      </c>
      <c r="F51" s="192">
        <f ca="1">IF($CY$1=1,OFFSET(Historic!$F$193,$B51-$B$35,F$30-1975),IF($B51&gt;DATE(Input!$C$1,4,30),OFFSET(Historic!$F$193,$B51-$B$35,F$30-1975),NA()))</f>
        <v>192.39659</v>
      </c>
      <c r="G51" s="192">
        <f ca="1">IF($CY$1=1,OFFSET(Historic!$F$193,$B51-$B$35,G$30-1975),IF($B51&gt;DATE(Input!$C$1,4,30),OFFSET(Historic!$F$193,$B51-$B$35,G$30-1975),NA()))</f>
        <v>377.75</v>
      </c>
      <c r="H51" s="192">
        <f t="shared" ca="1" si="16"/>
        <v>252.31684639999997</v>
      </c>
      <c r="I51" s="368">
        <f t="shared" ca="1" si="1"/>
        <v>0.51660415678895166</v>
      </c>
      <c r="J51" s="285">
        <f t="shared" ca="1" si="2"/>
        <v>168.51166596544073</v>
      </c>
      <c r="K51" s="285">
        <f t="shared" ca="1" si="3"/>
        <v>53.392413482094831</v>
      </c>
      <c r="L51" s="386" t="str">
        <f>IF(Computations!J26&lt;&gt;"",Computations!J26,"---")</f>
        <v>N</v>
      </c>
      <c r="M51" s="416">
        <f>IF(Computations!I26&lt;&gt;"",Computations!I26,"---")</f>
        <v>258.59975845699199</v>
      </c>
      <c r="N51" s="390">
        <f>IF(Computations!C26&lt;&gt;"",Computations!C26,"---")</f>
        <v>7725.1893377483448</v>
      </c>
      <c r="O51" s="387">
        <f>IF(Computations!D26&lt;&gt;"",Computations!D26,"---")</f>
        <v>66693.95</v>
      </c>
      <c r="P51" s="387">
        <f>IF(Computations!M26&lt;&gt;"",Computations!M26,"---")</f>
        <v>33.860416700000002</v>
      </c>
      <c r="Q51" s="387">
        <f>IF(Computations!P26&lt;&gt;"",Computations!P26,"---")</f>
        <v>0</v>
      </c>
      <c r="R51" s="387">
        <f>IF(Computations!V26&lt;&gt;"",Computations!V26,"---")</f>
        <v>0</v>
      </c>
      <c r="S51" s="387">
        <f>IF(Computations!X26&lt;&gt;"",Computations!X26,"---")</f>
        <v>0</v>
      </c>
      <c r="T51" s="387">
        <f>IF(Computations!AB26&lt;&gt;"",Computations!AB26,"---")</f>
        <v>0</v>
      </c>
      <c r="U51" s="387">
        <f>IF(Computations!AG26&lt;&gt;"",Computations!AG26,"---")</f>
        <v>-111.03125</v>
      </c>
      <c r="V51" s="387">
        <f>IF(Computations!H26&lt;&gt;"",Computations!H26,"---")</f>
        <v>144.8916667</v>
      </c>
      <c r="W51" s="387">
        <f>IF(Computations!G26&lt;&gt;"",Computations!G26,"---")</f>
        <v>5.1395833</v>
      </c>
      <c r="X51" s="387">
        <f>IF(Computations!F26&lt;&gt;"",Computations!F26,"---")</f>
        <v>150.03125</v>
      </c>
      <c r="Y51" s="402">
        <f>IF(Computations!E26&lt;&gt;"",Computations!E26,"---")</f>
        <v>0</v>
      </c>
      <c r="Z51" s="389">
        <f>IF(AA51=O51,N51,interp(AA51,AreaCapacity!$A$3:$B$245,2))</f>
        <v>7725.1893377483448</v>
      </c>
      <c r="AA51" s="383">
        <f t="shared" si="17"/>
        <v>66693.95</v>
      </c>
      <c r="AB51" s="376">
        <f t="shared" si="4"/>
        <v>258.59975845699199</v>
      </c>
      <c r="AC51" s="376">
        <f>IF(P51&lt;&gt;"---",P51,IF(BH51="Y",AB51,MIN(Input!I26,AB51-AK51)))</f>
        <v>33.860416700000002</v>
      </c>
      <c r="AD51" s="376">
        <f t="shared" si="5"/>
        <v>0</v>
      </c>
      <c r="AE51" s="376">
        <f>IF(R51&lt;&gt;"---",R51,IF(BH51="Y",Input!M26,0))</f>
        <v>0</v>
      </c>
      <c r="AF51" s="376">
        <f t="shared" si="6"/>
        <v>0</v>
      </c>
      <c r="AG51" s="376">
        <f t="shared" si="18"/>
        <v>0</v>
      </c>
      <c r="AH51" s="376">
        <f t="shared" si="19"/>
        <v>-111.03125</v>
      </c>
      <c r="AI51" s="376">
        <f t="shared" si="7"/>
        <v>150.03125</v>
      </c>
      <c r="AJ51" s="192">
        <f t="shared" si="20"/>
        <v>144.8916667</v>
      </c>
      <c r="AK51" s="412">
        <f>IF(Y51&lt;&gt;"---",Y51,interp(AA50,AreaCapacity!$A$3:$C$245,3)*StepInterp(B51,Evap!$A$3:$D$15,4)/1.9835)</f>
        <v>0</v>
      </c>
      <c r="AL51" s="376">
        <f t="shared" si="8"/>
        <v>5.1395833</v>
      </c>
      <c r="AM51" s="376">
        <f t="shared" si="21"/>
        <v>150.03125</v>
      </c>
      <c r="AN51" s="376">
        <f t="shared" si="22"/>
        <v>225.5399999999936</v>
      </c>
      <c r="AO51" s="376">
        <f t="shared" si="23"/>
        <v>0</v>
      </c>
      <c r="AP51" s="376">
        <f t="shared" si="24"/>
        <v>411.39999999999418</v>
      </c>
      <c r="AQ51" s="389">
        <f>IF(AR51=O51,N51,interp(AR51,AreaCapacity!$A$3:$B$245,2))</f>
        <v>7725.1893377483448</v>
      </c>
      <c r="AR51" s="383">
        <f t="shared" si="25"/>
        <v>66693.95</v>
      </c>
      <c r="AS51" s="376">
        <f t="shared" si="9"/>
        <v>258.59975845699199</v>
      </c>
      <c r="AT51" s="376">
        <f>IF(P51&lt;&gt;"---",P51,IF(BH51="Y",AS51,MIN(Input!I26,AS51-BB51)))</f>
        <v>33.860416700000002</v>
      </c>
      <c r="AU51" s="376">
        <f t="shared" si="10"/>
        <v>0</v>
      </c>
      <c r="AV51" s="376">
        <f>IF(R51&lt;&gt;"---",R51,IF(BH51="Y",Input!M26,0))</f>
        <v>0</v>
      </c>
      <c r="AW51" s="376">
        <f t="shared" si="11"/>
        <v>0</v>
      </c>
      <c r="AX51" s="376">
        <f t="shared" si="26"/>
        <v>0</v>
      </c>
      <c r="AY51" s="376">
        <f t="shared" si="27"/>
        <v>-111.03125</v>
      </c>
      <c r="AZ51" s="376">
        <f t="shared" si="12"/>
        <v>150.03125</v>
      </c>
      <c r="BA51" s="192">
        <f t="shared" si="28"/>
        <v>144.8916667</v>
      </c>
      <c r="BB51" s="412">
        <f>IF(Y51&lt;&gt;"---",Y51,interp(AR50,AreaCapacity!$A$3:$C$245,3)*StepInterp(B51,Evap!$A$3:$D$15,4)/1.9835)</f>
        <v>0</v>
      </c>
      <c r="BC51" s="376">
        <f t="shared" si="13"/>
        <v>5.1395833</v>
      </c>
      <c r="BD51" s="192">
        <f t="shared" si="29"/>
        <v>150.03125</v>
      </c>
      <c r="BE51" s="192">
        <f t="shared" si="30"/>
        <v>225.5399999999936</v>
      </c>
      <c r="BF51" s="192">
        <f t="shared" si="31"/>
        <v>0</v>
      </c>
      <c r="BG51" s="425">
        <f t="shared" si="32"/>
        <v>456.05999999999767</v>
      </c>
      <c r="BH51" s="376" t="str">
        <f t="shared" si="14"/>
        <v>N</v>
      </c>
      <c r="BI51" s="376">
        <f t="shared" si="15"/>
        <v>39</v>
      </c>
      <c r="BJ51" s="376">
        <f t="shared" si="33"/>
        <v>224.73934175699199</v>
      </c>
      <c r="BK51" s="376">
        <f t="shared" si="34"/>
        <v>70389.727036326076</v>
      </c>
      <c r="BL51" s="376">
        <f t="shared" si="35"/>
        <v>70389.727036326076</v>
      </c>
      <c r="BM51" s="423">
        <f t="shared" si="36"/>
        <v>0</v>
      </c>
      <c r="BN51" s="440">
        <f t="shared" si="37"/>
        <v>0</v>
      </c>
      <c r="BO51" s="285">
        <f t="shared" si="38"/>
        <v>0</v>
      </c>
      <c r="BP51" s="425">
        <f t="shared" si="39"/>
        <v>0</v>
      </c>
      <c r="BQ51" s="285"/>
      <c r="BR51" s="12">
        <v>7704</v>
      </c>
      <c r="BS51" s="12">
        <v>52000</v>
      </c>
      <c r="BT51" s="12">
        <v>7747.5</v>
      </c>
      <c r="BU51" s="426">
        <v>85000</v>
      </c>
      <c r="BV51" s="6">
        <v>7766</v>
      </c>
      <c r="BW51" s="6">
        <v>102369</v>
      </c>
      <c r="CW51" s="416"/>
      <c r="CX51" s="416"/>
      <c r="CY51" s="416"/>
      <c r="CZ51" s="416"/>
      <c r="DA51" s="416"/>
      <c r="DB51" s="416"/>
      <c r="DC51" s="128"/>
    </row>
    <row r="52" spans="1:107">
      <c r="A52" s="6" t="str">
        <f ca="1">OFFSET('day lookup'!$A$1,WEEKDAY(B52,1)-1,0)</f>
        <v>TUE</v>
      </c>
      <c r="B52" s="367">
        <f t="shared" si="41"/>
        <v>42843</v>
      </c>
      <c r="C52" s="374">
        <f ca="1">IF($CY$1=1,OFFSET(Historic!$F$193,$B52-$B$35,C$30-1975),IF($B52&gt;DATE(Input!$C$1,4,30),OFFSET(Historic!$F$193,$B52-$B$35,C$30-1975),NA()))</f>
        <v>273.6196865</v>
      </c>
      <c r="D52" s="192">
        <f ca="1">IF($CY$1=1,OFFSET(Historic!$F$193,$B52-$B$35,D$30-1975),IF($B52&gt;DATE(Input!$C$1,4,30),OFFSET(Historic!$F$193,$B52-$B$35,D$30-1975),NA()))</f>
        <v>142.80984000000001</v>
      </c>
      <c r="E52" s="192">
        <f ca="1">IF($CY$1=1,OFFSET(Historic!$F$193,$B52-$B$35,E$30-1975),IF($B52&gt;DATE(Input!$C$1,4,30),OFFSET(Historic!$F$193,$B52-$B$35,E$30-1975),NA()))</f>
        <v>307.69570110000001</v>
      </c>
      <c r="F52" s="192">
        <f ca="1">IF($CY$1=1,OFFSET(Historic!$F$193,$B52-$B$35,F$30-1975),IF($B52&gt;DATE(Input!$C$1,4,30),OFFSET(Historic!$F$193,$B52-$B$35,F$30-1975),NA()))</f>
        <v>214.21476000000001</v>
      </c>
      <c r="G52" s="192">
        <f ca="1">IF($CY$1=1,OFFSET(Historic!$F$193,$B52-$B$35,G$30-1975),IF($B52&gt;DATE(Input!$C$1,4,30),OFFSET(Historic!$F$193,$B52-$B$35,G$30-1975),NA()))</f>
        <v>399.61</v>
      </c>
      <c r="H52" s="192">
        <f t="shared" ca="1" si="16"/>
        <v>267.58999752</v>
      </c>
      <c r="I52" s="368">
        <f t="shared" ca="1" si="1"/>
        <v>0.54787505077971399</v>
      </c>
      <c r="J52" s="285">
        <f t="shared" ca="1" si="2"/>
        <v>178.71195253565665</v>
      </c>
      <c r="K52" s="285">
        <f t="shared" ca="1" si="3"/>
        <v>56.624343539118406</v>
      </c>
      <c r="L52" s="386" t="str">
        <f>IF(Computations!J27&lt;&gt;"",Computations!J27,"---")</f>
        <v>N</v>
      </c>
      <c r="M52" s="416">
        <f>IF(Computations!I27&lt;&gt;"",Computations!I27,"---")</f>
        <v>267.13676831961033</v>
      </c>
      <c r="N52" s="390">
        <f>IF(Computations!C27&lt;&gt;"",Computations!C27,"---")</f>
        <v>7725.5088079470197</v>
      </c>
      <c r="O52" s="387">
        <f>IF(Computations!D27&lt;&gt;"",Computations!D27,"---")</f>
        <v>66935.149999999994</v>
      </c>
      <c r="P52" s="387">
        <f>IF(Computations!M27&lt;&gt;"",Computations!M27,"---")</f>
        <v>32.971041700000001</v>
      </c>
      <c r="Q52" s="387">
        <f>IF(Computations!P27&lt;&gt;"",Computations!P27,"---")</f>
        <v>0</v>
      </c>
      <c r="R52" s="387">
        <f>IF(Computations!V27&lt;&gt;"",Computations!V27,"---")</f>
        <v>0</v>
      </c>
      <c r="S52" s="387">
        <f>IF(Computations!X27&lt;&gt;"",Computations!X27,"---")</f>
        <v>0</v>
      </c>
      <c r="T52" s="387">
        <f>IF(Computations!AB27&lt;&gt;"",Computations!AB27,"---")</f>
        <v>0</v>
      </c>
      <c r="U52" s="387">
        <f>IF(Computations!AG27&lt;&gt;"",Computations!AG27,"---")</f>
        <v>-112.5625</v>
      </c>
      <c r="V52" s="387">
        <f>IF(Computations!H27&lt;&gt;"",Computations!H27,"---")</f>
        <v>145.5335417</v>
      </c>
      <c r="W52" s="387">
        <f>IF(Computations!G27&lt;&gt;"",Computations!G27,"---")</f>
        <v>6.0289583000000002</v>
      </c>
      <c r="X52" s="387">
        <f>IF(Computations!F27&lt;&gt;"",Computations!F27,"---")</f>
        <v>151.5625</v>
      </c>
      <c r="Y52" s="402">
        <f>IF(Computations!E27&lt;&gt;"",Computations!E27,"---")</f>
        <v>0</v>
      </c>
      <c r="Z52" s="389">
        <f>IF(AA52=O52,N52,interp(AA52,AreaCapacity!$A$3:$B$245,2))</f>
        <v>7725.5088079470197</v>
      </c>
      <c r="AA52" s="383">
        <f t="shared" si="17"/>
        <v>66935.149999999994</v>
      </c>
      <c r="AB52" s="376">
        <f t="shared" si="4"/>
        <v>267.13676831961033</v>
      </c>
      <c r="AC52" s="376">
        <f>IF(P52&lt;&gt;"---",P52,IF(BH52="Y",AB52,MIN(Input!I27,AB52-AK52)))</f>
        <v>32.971041700000001</v>
      </c>
      <c r="AD52" s="376">
        <f t="shared" si="5"/>
        <v>0</v>
      </c>
      <c r="AE52" s="376">
        <f>IF(R52&lt;&gt;"---",R52,IF(BH52="Y",Input!M27,0))</f>
        <v>0</v>
      </c>
      <c r="AF52" s="376">
        <f t="shared" si="6"/>
        <v>0</v>
      </c>
      <c r="AG52" s="376">
        <f t="shared" si="18"/>
        <v>0</v>
      </c>
      <c r="AH52" s="376">
        <f t="shared" si="19"/>
        <v>-112.5625</v>
      </c>
      <c r="AI52" s="376">
        <f t="shared" si="7"/>
        <v>151.5625</v>
      </c>
      <c r="AJ52" s="192">
        <f t="shared" si="20"/>
        <v>145.5335417</v>
      </c>
      <c r="AK52" s="412">
        <f>IF(Y52&lt;&gt;"---",Y52,interp(AA51,AreaCapacity!$A$3:$C$245,3)*StepInterp(B52,Evap!$A$3:$D$15,4)/1.9835)</f>
        <v>0</v>
      </c>
      <c r="AL52" s="376">
        <f t="shared" si="8"/>
        <v>6.0289583000000002</v>
      </c>
      <c r="AM52" s="376">
        <f t="shared" si="21"/>
        <v>151.5625</v>
      </c>
      <c r="AN52" s="376">
        <f t="shared" si="22"/>
        <v>241.19999999999709</v>
      </c>
      <c r="AO52" s="376">
        <f t="shared" si="23"/>
        <v>0</v>
      </c>
      <c r="AP52" s="376">
        <f t="shared" si="24"/>
        <v>411.39999999999418</v>
      </c>
      <c r="AQ52" s="389">
        <f>IF(AR52=O52,N52,interp(AR52,AreaCapacity!$A$3:$B$245,2))</f>
        <v>7725.5088079470197</v>
      </c>
      <c r="AR52" s="383">
        <f t="shared" si="25"/>
        <v>66935.149999999994</v>
      </c>
      <c r="AS52" s="376">
        <f t="shared" si="9"/>
        <v>267.13676831961033</v>
      </c>
      <c r="AT52" s="376">
        <f>IF(P52&lt;&gt;"---",P52,IF(BH52="Y",AS52,MIN(Input!I27,AS52-BB52)))</f>
        <v>32.971041700000001</v>
      </c>
      <c r="AU52" s="376">
        <f t="shared" si="10"/>
        <v>0</v>
      </c>
      <c r="AV52" s="376">
        <f>IF(R52&lt;&gt;"---",R52,IF(BH52="Y",Input!M27,0))</f>
        <v>0</v>
      </c>
      <c r="AW52" s="376">
        <f t="shared" si="11"/>
        <v>0</v>
      </c>
      <c r="AX52" s="376">
        <f t="shared" si="26"/>
        <v>0</v>
      </c>
      <c r="AY52" s="376">
        <f t="shared" si="27"/>
        <v>-112.5625</v>
      </c>
      <c r="AZ52" s="376">
        <f t="shared" si="12"/>
        <v>151.5625</v>
      </c>
      <c r="BA52" s="192">
        <f t="shared" si="28"/>
        <v>145.5335417</v>
      </c>
      <c r="BB52" s="412">
        <f>IF(Y52&lt;&gt;"---",Y52,interp(AR51,AreaCapacity!$A$3:$C$245,3)*StepInterp(B52,Evap!$A$3:$D$15,4)/1.9835)</f>
        <v>0</v>
      </c>
      <c r="BC52" s="376">
        <f t="shared" si="13"/>
        <v>6.0289583000000002</v>
      </c>
      <c r="BD52" s="192">
        <f t="shared" si="29"/>
        <v>151.5625</v>
      </c>
      <c r="BE52" s="192">
        <f t="shared" si="30"/>
        <v>241.19999999999709</v>
      </c>
      <c r="BF52" s="192">
        <f t="shared" si="31"/>
        <v>0</v>
      </c>
      <c r="BG52" s="425">
        <f t="shared" si="32"/>
        <v>456.05999999999767</v>
      </c>
      <c r="BH52" s="376" t="str">
        <f t="shared" si="14"/>
        <v>N</v>
      </c>
      <c r="BI52" s="376">
        <f t="shared" si="15"/>
        <v>39</v>
      </c>
      <c r="BJ52" s="376">
        <f t="shared" si="33"/>
        <v>234.16572661961033</v>
      </c>
      <c r="BK52" s="376">
        <f t="shared" si="34"/>
        <v>70854.194755076067</v>
      </c>
      <c r="BL52" s="376">
        <f t="shared" si="35"/>
        <v>70854.194755076067</v>
      </c>
      <c r="BM52" s="423">
        <f t="shared" si="36"/>
        <v>0</v>
      </c>
      <c r="BN52" s="440">
        <f t="shared" si="37"/>
        <v>0</v>
      </c>
      <c r="BO52" s="285">
        <f t="shared" si="38"/>
        <v>0</v>
      </c>
      <c r="BP52" s="425">
        <f t="shared" si="39"/>
        <v>0</v>
      </c>
      <c r="BQ52" s="285"/>
      <c r="BR52" s="12">
        <v>7704</v>
      </c>
      <c r="BS52" s="12">
        <v>52000</v>
      </c>
      <c r="BT52" s="12">
        <v>7747.5</v>
      </c>
      <c r="BU52" s="426">
        <v>85000</v>
      </c>
      <c r="BV52" s="6">
        <v>7766</v>
      </c>
      <c r="BW52" s="6">
        <v>102369</v>
      </c>
      <c r="CW52" s="416"/>
      <c r="CX52" s="416"/>
      <c r="CY52" s="416"/>
      <c r="CZ52" s="416"/>
      <c r="DA52" s="416"/>
      <c r="DB52" s="416"/>
      <c r="DC52" s="128"/>
    </row>
    <row r="53" spans="1:107">
      <c r="A53" s="6" t="str">
        <f ca="1">OFFSET('day lookup'!$A$1,WEEKDAY(B53,1)-1,0)</f>
        <v>WED</v>
      </c>
      <c r="B53" s="367">
        <f t="shared" si="41"/>
        <v>42844</v>
      </c>
      <c r="C53" s="374">
        <f ca="1">IF($CY$1=1,OFFSET(Historic!$F$193,$B53-$B$35,C$30-1975),IF($B53&gt;DATE(Input!$C$1,4,30),OFFSET(Historic!$F$193,$B53-$B$35,C$30-1975),NA()))</f>
        <v>292.38331269999998</v>
      </c>
      <c r="D53" s="192">
        <f ca="1">IF($CY$1=1,OFFSET(Historic!$F$193,$B53-$B$35,D$30-1975),IF($B53&gt;DATE(Input!$C$1,4,30),OFFSET(Historic!$F$193,$B53-$B$35,D$30-1975),NA()))</f>
        <v>180.49576999999999</v>
      </c>
      <c r="E53" s="192">
        <f ca="1">IF($CY$1=1,OFFSET(Historic!$F$193,$B53-$B$35,E$30-1975),IF($B53&gt;DATE(Input!$C$1,4,30),OFFSET(Historic!$F$193,$B53-$B$35,E$30-1975),NA()))</f>
        <v>285.63951470000001</v>
      </c>
      <c r="F53" s="192">
        <f ca="1">IF($CY$1=1,OFFSET(Historic!$F$193,$B53-$B$35,F$30-1975),IF($B53&gt;DATE(Input!$C$1,4,30),OFFSET(Historic!$F$193,$B53-$B$35,F$30-1975),NA()))</f>
        <v>281.65273999999999</v>
      </c>
      <c r="G53" s="192">
        <f ca="1">IF($CY$1=1,OFFSET(Historic!$F$193,$B53-$B$35,G$30-1975),IF($B53&gt;DATE(Input!$C$1,4,30),OFFSET(Historic!$F$193,$B53-$B$35,G$30-1975),NA()))</f>
        <v>466.93</v>
      </c>
      <c r="H53" s="192">
        <f t="shared" ca="1" si="16"/>
        <v>301.42026748000001</v>
      </c>
      <c r="I53" s="368">
        <f t="shared" ca="1" si="1"/>
        <v>0.61714057282465185</v>
      </c>
      <c r="J53" s="285">
        <f t="shared" ca="1" si="2"/>
        <v>201.30574772752698</v>
      </c>
      <c r="K53" s="285">
        <f t="shared" ca="1" si="3"/>
        <v>63.783119449989222</v>
      </c>
      <c r="L53" s="386" t="str">
        <f>IF(Computations!J28&lt;&gt;"",Computations!J28,"---")</f>
        <v>N</v>
      </c>
      <c r="M53" s="416">
        <f>IF(Computations!I28&lt;&gt;"",Computations!I28,"---")</f>
        <v>310.7022115667545</v>
      </c>
      <c r="N53" s="390">
        <f>IF(Computations!C28&lt;&gt;"",Computations!C28,"---")</f>
        <v>7725.9398410596023</v>
      </c>
      <c r="O53" s="387">
        <f>IF(Computations!D28&lt;&gt;"",Computations!D28,"---")</f>
        <v>67260.58</v>
      </c>
      <c r="P53" s="387">
        <f>IF(Computations!M28&lt;&gt;"",Computations!M28,"---")</f>
        <v>32.498229199999997</v>
      </c>
      <c r="Q53" s="387">
        <f>IF(Computations!P28&lt;&gt;"",Computations!P28,"---")</f>
        <v>0</v>
      </c>
      <c r="R53" s="387">
        <f>IF(Computations!V28&lt;&gt;"",Computations!V28,"---")</f>
        <v>0</v>
      </c>
      <c r="S53" s="387">
        <f>IF(Computations!X28&lt;&gt;"",Computations!X28,"---")</f>
        <v>0</v>
      </c>
      <c r="T53" s="387">
        <f>IF(Computations!AB28&lt;&gt;"",Computations!AB28,"---")</f>
        <v>0</v>
      </c>
      <c r="U53" s="387">
        <f>IF(Computations!AG28&lt;&gt;"",Computations!AG28,"---")</f>
        <v>-114.13541670000001</v>
      </c>
      <c r="V53" s="387">
        <f>IF(Computations!H28&lt;&gt;"",Computations!H28,"---")</f>
        <v>146.6336459</v>
      </c>
      <c r="W53" s="387">
        <f>IF(Computations!G28&lt;&gt;"",Computations!G28,"---")</f>
        <v>6.5017708000000001</v>
      </c>
      <c r="X53" s="387">
        <f>IF(Computations!F28&lt;&gt;"",Computations!F28,"---")</f>
        <v>153.13541670000001</v>
      </c>
      <c r="Y53" s="402">
        <f>IF(Computations!E28&lt;&gt;"",Computations!E28,"---")</f>
        <v>0</v>
      </c>
      <c r="Z53" s="389">
        <f>IF(AA53=O53,N53,interp(AA53,AreaCapacity!$A$3:$B$245,2))</f>
        <v>7725.9398410596023</v>
      </c>
      <c r="AA53" s="383">
        <f t="shared" si="17"/>
        <v>67260.58</v>
      </c>
      <c r="AB53" s="376">
        <f t="shared" si="4"/>
        <v>310.7022115667545</v>
      </c>
      <c r="AC53" s="376">
        <f>IF(P53&lt;&gt;"---",P53,IF(BH53="Y",AB53,MIN(Input!I28,AB53-AK53)))</f>
        <v>32.498229199999997</v>
      </c>
      <c r="AD53" s="376">
        <f t="shared" si="5"/>
        <v>0</v>
      </c>
      <c r="AE53" s="376">
        <f>IF(R53&lt;&gt;"---",R53,IF(BH53="Y",Input!M28,0))</f>
        <v>0</v>
      </c>
      <c r="AF53" s="376">
        <f t="shared" si="6"/>
        <v>0</v>
      </c>
      <c r="AG53" s="376">
        <f t="shared" si="18"/>
        <v>0</v>
      </c>
      <c r="AH53" s="376">
        <f t="shared" si="19"/>
        <v>-114.13541670000001</v>
      </c>
      <c r="AI53" s="376">
        <f t="shared" si="7"/>
        <v>153.13541670000001</v>
      </c>
      <c r="AJ53" s="192">
        <f t="shared" si="20"/>
        <v>146.6336459</v>
      </c>
      <c r="AK53" s="412">
        <f>IF(Y53&lt;&gt;"---",Y53,interp(AA52,AreaCapacity!$A$3:$C$245,3)*StepInterp(B53,Evap!$A$3:$D$15,4)/1.9835)</f>
        <v>0</v>
      </c>
      <c r="AL53" s="376">
        <f t="shared" si="8"/>
        <v>6.5017708000000001</v>
      </c>
      <c r="AM53" s="376">
        <f t="shared" si="21"/>
        <v>153.13541670000001</v>
      </c>
      <c r="AN53" s="376">
        <f t="shared" si="22"/>
        <v>325.43000000000757</v>
      </c>
      <c r="AO53" s="376">
        <f t="shared" si="23"/>
        <v>0</v>
      </c>
      <c r="AP53" s="376">
        <f t="shared" si="24"/>
        <v>411.39999999999418</v>
      </c>
      <c r="AQ53" s="389">
        <f>IF(AR53=O53,N53,interp(AR53,AreaCapacity!$A$3:$B$245,2))</f>
        <v>7725.9398410596023</v>
      </c>
      <c r="AR53" s="383">
        <f t="shared" si="25"/>
        <v>67260.58</v>
      </c>
      <c r="AS53" s="376">
        <f t="shared" si="9"/>
        <v>310.7022115667545</v>
      </c>
      <c r="AT53" s="376">
        <f>IF(P53&lt;&gt;"---",P53,IF(BH53="Y",AS53,MIN(Input!I28,AS53-BB53)))</f>
        <v>32.498229199999997</v>
      </c>
      <c r="AU53" s="376">
        <f t="shared" si="10"/>
        <v>0</v>
      </c>
      <c r="AV53" s="376">
        <f>IF(R53&lt;&gt;"---",R53,IF(BH53="Y",Input!M28,0))</f>
        <v>0</v>
      </c>
      <c r="AW53" s="376">
        <f t="shared" si="11"/>
        <v>0</v>
      </c>
      <c r="AX53" s="376">
        <f t="shared" si="26"/>
        <v>0</v>
      </c>
      <c r="AY53" s="376">
        <f t="shared" si="27"/>
        <v>-114.13541670000001</v>
      </c>
      <c r="AZ53" s="376">
        <f t="shared" si="12"/>
        <v>153.13541670000001</v>
      </c>
      <c r="BA53" s="192">
        <f t="shared" si="28"/>
        <v>146.6336459</v>
      </c>
      <c r="BB53" s="412">
        <f>IF(Y53&lt;&gt;"---",Y53,interp(AR52,AreaCapacity!$A$3:$C$245,3)*StepInterp(B53,Evap!$A$3:$D$15,4)/1.9835)</f>
        <v>0</v>
      </c>
      <c r="BC53" s="376">
        <f t="shared" si="13"/>
        <v>6.5017708000000001</v>
      </c>
      <c r="BD53" s="192">
        <f t="shared" si="29"/>
        <v>153.13541670000001</v>
      </c>
      <c r="BE53" s="192">
        <f t="shared" si="30"/>
        <v>325.43000000000757</v>
      </c>
      <c r="BF53" s="192">
        <f t="shared" si="31"/>
        <v>0</v>
      </c>
      <c r="BG53" s="425">
        <f t="shared" si="32"/>
        <v>456.05999999999767</v>
      </c>
      <c r="BH53" s="376" t="str">
        <f t="shared" si="14"/>
        <v>N</v>
      </c>
      <c r="BI53" s="376">
        <f t="shared" si="15"/>
        <v>39</v>
      </c>
      <c r="BJ53" s="376">
        <f t="shared" si="33"/>
        <v>278.20398236675453</v>
      </c>
      <c r="BK53" s="376">
        <f t="shared" si="34"/>
        <v>71406.012354100531</v>
      </c>
      <c r="BL53" s="376">
        <f t="shared" si="35"/>
        <v>71406.012354100531</v>
      </c>
      <c r="BM53" s="423">
        <f t="shared" si="36"/>
        <v>0</v>
      </c>
      <c r="BN53" s="440">
        <f t="shared" si="37"/>
        <v>0</v>
      </c>
      <c r="BO53" s="285">
        <f t="shared" si="38"/>
        <v>0</v>
      </c>
      <c r="BP53" s="425">
        <f t="shared" si="39"/>
        <v>0</v>
      </c>
      <c r="BQ53" s="285"/>
      <c r="BR53" s="12">
        <v>7704</v>
      </c>
      <c r="BS53" s="12">
        <v>52000</v>
      </c>
      <c r="BT53" s="12">
        <v>7747.5</v>
      </c>
      <c r="BU53" s="426">
        <v>85000</v>
      </c>
      <c r="BV53" s="6">
        <v>7766</v>
      </c>
      <c r="BW53" s="6">
        <v>102369</v>
      </c>
      <c r="CW53" s="416"/>
      <c r="CX53" s="416"/>
      <c r="CY53" s="416"/>
      <c r="CZ53" s="416"/>
      <c r="DA53" s="416"/>
      <c r="DB53" s="416"/>
      <c r="DC53" s="128"/>
    </row>
    <row r="54" spans="1:107">
      <c r="A54" s="6" t="str">
        <f ca="1">OFFSET('day lookup'!$A$1,WEEKDAY(B54,1)-1,0)</f>
        <v>THU</v>
      </c>
      <c r="B54" s="367">
        <f t="shared" si="41"/>
        <v>42845</v>
      </c>
      <c r="C54" s="374">
        <f ca="1">IF($CY$1=1,OFFSET(Historic!$F$193,$B54-$B$35,C$30-1975),IF($B54&gt;DATE(Input!$C$1,4,30),OFFSET(Historic!$F$193,$B54-$B$35,C$30-1975),NA()))</f>
        <v>335.64279340000002</v>
      </c>
      <c r="D54" s="192">
        <f ca="1">IF($CY$1=1,OFFSET(Historic!$F$193,$B54-$B$35,D$30-1975),IF($B54&gt;DATE(Input!$C$1,4,30),OFFSET(Historic!$F$193,$B54-$B$35,D$30-1975),NA()))</f>
        <v>218.18170000000001</v>
      </c>
      <c r="E54" s="192">
        <f ca="1">IF($CY$1=1,OFFSET(Historic!$F$193,$B54-$B$35,E$30-1975),IF($B54&gt;DATE(Input!$C$1,4,30),OFFSET(Historic!$F$193,$B54-$B$35,E$30-1975),NA()))</f>
        <v>279.47092300000003</v>
      </c>
      <c r="F54" s="192">
        <f ca="1">IF($CY$1=1,OFFSET(Historic!$F$193,$B54-$B$35,F$30-1975),IF($B54&gt;DATE(Input!$C$1,4,30),OFFSET(Historic!$F$193,$B54-$B$35,F$30-1975),NA()))</f>
        <v>277.68580000000003</v>
      </c>
      <c r="G54" s="192">
        <f ca="1">IF($CY$1=1,OFFSET(Historic!$F$193,$B54-$B$35,G$30-1975),IF($B54&gt;DATE(Input!$C$1,4,30),OFFSET(Historic!$F$193,$B54-$B$35,G$30-1975),NA()))</f>
        <v>529.67999999999995</v>
      </c>
      <c r="H54" s="192">
        <f t="shared" ca="1" si="16"/>
        <v>328.13224327999995</v>
      </c>
      <c r="I54" s="368">
        <f t="shared" ca="1" si="1"/>
        <v>0.67183179907931645</v>
      </c>
      <c r="J54" s="285">
        <f t="shared" ca="1" si="2"/>
        <v>219.14553768808557</v>
      </c>
      <c r="K54" s="285">
        <f t="shared" ca="1" si="3"/>
        <v>69.435603131464532</v>
      </c>
      <c r="L54" s="386" t="str">
        <f>IF(Computations!J29&lt;&gt;"",Computations!J29,"---")</f>
        <v>N</v>
      </c>
      <c r="M54" s="416">
        <f>IF(Computations!I29&lt;&gt;"",Computations!I29,"---")</f>
        <v>291.40956760461393</v>
      </c>
      <c r="N54" s="390">
        <f>IF(Computations!C29&lt;&gt;"",Computations!C29,"---")</f>
        <v>7726.3187795275589</v>
      </c>
      <c r="O54" s="387">
        <f>IF(Computations!D29&lt;&gt;"",Computations!D29,"---")</f>
        <v>67548.91</v>
      </c>
      <c r="P54" s="387">
        <f>IF(Computations!M29&lt;&gt;"",Computations!M29,"---")</f>
        <v>31.857812500000001</v>
      </c>
      <c r="Q54" s="387">
        <f>IF(Computations!P29&lt;&gt;"",Computations!P29,"---")</f>
        <v>0</v>
      </c>
      <c r="R54" s="387">
        <f>IF(Computations!V29&lt;&gt;"",Computations!V29,"---")</f>
        <v>0</v>
      </c>
      <c r="S54" s="387">
        <f>IF(Computations!X29&lt;&gt;"",Computations!X29,"---")</f>
        <v>0</v>
      </c>
      <c r="T54" s="387">
        <f>IF(Computations!AB29&lt;&gt;"",Computations!AB29,"---")</f>
        <v>0</v>
      </c>
      <c r="U54" s="387">
        <f>IF(Computations!AG29&lt;&gt;"",Computations!AG29,"---")</f>
        <v>-114.1875</v>
      </c>
      <c r="V54" s="387">
        <f>IF(Computations!H29&lt;&gt;"",Computations!H29,"---")</f>
        <v>146.04531249999999</v>
      </c>
      <c r="W54" s="387">
        <f>IF(Computations!G29&lt;&gt;"",Computations!G29,"---")</f>
        <v>7.1421875000000004</v>
      </c>
      <c r="X54" s="387">
        <f>IF(Computations!F29&lt;&gt;"",Computations!F29,"---")</f>
        <v>153.1875</v>
      </c>
      <c r="Y54" s="402">
        <f>IF(Computations!E29&lt;&gt;"",Computations!E29,"---")</f>
        <v>0</v>
      </c>
      <c r="Z54" s="389">
        <f>IF(AA54=O54,N54,interp(AA54,AreaCapacity!$A$3:$B$245,2))</f>
        <v>7726.3187795275589</v>
      </c>
      <c r="AA54" s="383">
        <f t="shared" ref="AA54:AA117" si="42">IF(O54&lt;&gt;"---",O54,AA53+(AB54-AJ54-AK54)*1.9835)</f>
        <v>67548.91</v>
      </c>
      <c r="AB54" s="376">
        <f t="shared" si="4"/>
        <v>291.40956760461393</v>
      </c>
      <c r="AC54" s="376">
        <f>IF(P54&lt;&gt;"---",P54,IF(BH54="Y",AB54,MIN(Input!I29,AB54-AK54)))</f>
        <v>31.857812500000001</v>
      </c>
      <c r="AD54" s="376">
        <f t="shared" si="5"/>
        <v>0</v>
      </c>
      <c r="AE54" s="376">
        <f>IF(R54&lt;&gt;"---",R54,IF(BH54="Y",Input!M29,0))</f>
        <v>0</v>
      </c>
      <c r="AF54" s="376">
        <f t="shared" si="6"/>
        <v>0</v>
      </c>
      <c r="AG54" s="376">
        <f t="shared" si="18"/>
        <v>0</v>
      </c>
      <c r="AH54" s="376">
        <f t="shared" si="19"/>
        <v>-114.1875</v>
      </c>
      <c r="AI54" s="376">
        <f t="shared" si="7"/>
        <v>153.1875</v>
      </c>
      <c r="AJ54" s="192">
        <f t="shared" si="20"/>
        <v>146.04531249999999</v>
      </c>
      <c r="AK54" s="412">
        <f>IF(Y54&lt;&gt;"---",Y54,interp(AA53,AreaCapacity!$A$3:$C$245,3)*StepInterp(B54,Evap!$A$3:$D$15,4)/1.9835)</f>
        <v>0</v>
      </c>
      <c r="AL54" s="376">
        <f t="shared" si="8"/>
        <v>7.1421875000000004</v>
      </c>
      <c r="AM54" s="376">
        <f t="shared" si="21"/>
        <v>153.1875</v>
      </c>
      <c r="AN54" s="376">
        <f t="shared" ref="AN54:AN117" si="43">AA54-AA53</f>
        <v>288.33000000000175</v>
      </c>
      <c r="AO54" s="376">
        <f t="shared" si="23"/>
        <v>0</v>
      </c>
      <c r="AP54" s="376">
        <f t="shared" ref="AP54:AP117" si="44">AP53+AO54*1.9835</f>
        <v>411.39999999999418</v>
      </c>
      <c r="AQ54" s="389">
        <f>IF(AR54=O54,N54,interp(AR54,AreaCapacity!$A$3:$B$245,2))</f>
        <v>7726.3187795275589</v>
      </c>
      <c r="AR54" s="383">
        <f t="shared" si="25"/>
        <v>67548.91</v>
      </c>
      <c r="AS54" s="376">
        <f t="shared" si="9"/>
        <v>291.40956760461393</v>
      </c>
      <c r="AT54" s="376">
        <f>IF(P54&lt;&gt;"---",P54,IF(BH54="Y",AS54,MIN(Input!I29,AS54-BB54)))</f>
        <v>31.857812500000001</v>
      </c>
      <c r="AU54" s="376">
        <f t="shared" si="10"/>
        <v>0</v>
      </c>
      <c r="AV54" s="376">
        <f>IF(R54&lt;&gt;"---",R54,IF(BH54="Y",Input!M29,0))</f>
        <v>0</v>
      </c>
      <c r="AW54" s="376">
        <f t="shared" si="11"/>
        <v>0</v>
      </c>
      <c r="AX54" s="376">
        <f t="shared" si="26"/>
        <v>0</v>
      </c>
      <c r="AY54" s="376">
        <f t="shared" si="27"/>
        <v>-114.1875</v>
      </c>
      <c r="AZ54" s="376">
        <f t="shared" si="12"/>
        <v>153.1875</v>
      </c>
      <c r="BA54" s="192">
        <f t="shared" si="28"/>
        <v>146.04531249999999</v>
      </c>
      <c r="BB54" s="412">
        <f>IF(Y54&lt;&gt;"---",Y54,interp(AR53,AreaCapacity!$A$3:$C$245,3)*StepInterp(B54,Evap!$A$3:$D$15,4)/1.9835)</f>
        <v>0</v>
      </c>
      <c r="BC54" s="376">
        <f t="shared" si="13"/>
        <v>7.1421875000000004</v>
      </c>
      <c r="BD54" s="192">
        <f t="shared" si="29"/>
        <v>153.1875</v>
      </c>
      <c r="BE54" s="192">
        <f t="shared" si="30"/>
        <v>288.33000000000175</v>
      </c>
      <c r="BF54" s="192">
        <f t="shared" si="31"/>
        <v>0</v>
      </c>
      <c r="BG54" s="425">
        <f t="shared" si="32"/>
        <v>456.05999999999767</v>
      </c>
      <c r="BH54" s="376" t="str">
        <f t="shared" si="14"/>
        <v>N</v>
      </c>
      <c r="BI54" s="376">
        <f t="shared" si="15"/>
        <v>39</v>
      </c>
      <c r="BJ54" s="376">
        <f t="shared" si="33"/>
        <v>259.5517551046139</v>
      </c>
      <c r="BK54" s="376">
        <f t="shared" si="34"/>
        <v>71920.833260350526</v>
      </c>
      <c r="BL54" s="376">
        <f t="shared" si="35"/>
        <v>71920.833260350526</v>
      </c>
      <c r="BM54" s="423">
        <f t="shared" si="36"/>
        <v>0</v>
      </c>
      <c r="BN54" s="440">
        <f t="shared" si="37"/>
        <v>0</v>
      </c>
      <c r="BO54" s="285">
        <f t="shared" si="38"/>
        <v>0</v>
      </c>
      <c r="BP54" s="425">
        <f t="shared" si="39"/>
        <v>0</v>
      </c>
      <c r="BQ54" s="285"/>
      <c r="BR54" s="12">
        <v>7704</v>
      </c>
      <c r="BS54" s="12">
        <v>52000</v>
      </c>
      <c r="BT54" s="12">
        <v>7747.5</v>
      </c>
      <c r="BU54" s="426">
        <v>85000</v>
      </c>
      <c r="BV54" s="6">
        <v>7766</v>
      </c>
      <c r="BW54" s="6">
        <v>102369</v>
      </c>
      <c r="CW54" s="416"/>
      <c r="CX54" s="416"/>
      <c r="CY54" s="416"/>
      <c r="CZ54" s="416"/>
      <c r="DA54" s="416"/>
      <c r="DB54" s="416"/>
      <c r="DC54" s="128"/>
    </row>
    <row r="55" spans="1:107">
      <c r="A55" s="6" t="str">
        <f ca="1">OFFSET('day lookup'!$A$1,WEEKDAY(B55,1)-1,0)</f>
        <v>FRI</v>
      </c>
      <c r="B55" s="367">
        <f t="shared" si="41"/>
        <v>42846</v>
      </c>
      <c r="C55" s="374">
        <f ca="1">IF($CY$1=1,OFFSET(Historic!$F$193,$B55-$B$35,C$30-1975),IF($B55&gt;DATE(Input!$C$1,4,30),OFFSET(Historic!$F$193,$B55-$B$35,C$30-1975),NA()))</f>
        <v>259.83456999999999</v>
      </c>
      <c r="D55" s="192">
        <f ca="1">IF($CY$1=1,OFFSET(Historic!$F$193,$B55-$B$35,D$30-1975),IF($B55&gt;DATE(Input!$C$1,4,30),OFFSET(Historic!$F$193,$B55-$B$35,D$30-1975),NA()))</f>
        <v>172.56189000000001</v>
      </c>
      <c r="E55" s="192">
        <f ca="1">IF($CY$1=1,OFFSET(Historic!$F$193,$B55-$B$35,E$30-1975),IF($B55&gt;DATE(Input!$C$1,4,30),OFFSET(Historic!$F$193,$B55-$B$35,E$30-1975),NA()))</f>
        <v>281.39488890000001</v>
      </c>
      <c r="F55" s="192">
        <f ca="1">IF($CY$1=1,OFFSET(Historic!$F$193,$B55-$B$35,F$30-1975),IF($B55&gt;DATE(Input!$C$1,4,30),OFFSET(Historic!$F$193,$B55-$B$35,F$30-1975),NA()))</f>
        <v>245.95028000000002</v>
      </c>
      <c r="G55" s="192">
        <f ca="1">IF($CY$1=1,OFFSET(Historic!$F$193,$B55-$B$35,G$30-1975),IF($B55&gt;DATE(Input!$C$1,4,30),OFFSET(Historic!$F$193,$B55-$B$35,G$30-1975),NA()))</f>
        <v>636.91</v>
      </c>
      <c r="H55" s="192">
        <f t="shared" ca="1" si="16"/>
        <v>319.33032578000001</v>
      </c>
      <c r="I55" s="368">
        <f t="shared" ca="1" si="1"/>
        <v>0.65381038182917839</v>
      </c>
      <c r="J55" s="285">
        <f t="shared" ca="1" si="2"/>
        <v>213.26711219736748</v>
      </c>
      <c r="K55" s="285">
        <f t="shared" ca="1" si="3"/>
        <v>67.573041731777948</v>
      </c>
      <c r="L55" s="386" t="str">
        <f>IF(Computations!J30&lt;&gt;"",Computations!J30,"---")</f>
        <v>N</v>
      </c>
      <c r="M55" s="416">
        <f>IF(Computations!I30&lt;&gt;"",Computations!I30,"---")</f>
        <v>256.24156454814249</v>
      </c>
      <c r="N55" s="390">
        <f>IF(Computations!C30&lt;&gt;"",Computations!C30,"---")</f>
        <v>7726.6084645669289</v>
      </c>
      <c r="O55" s="387">
        <f>IF(Computations!D30&lt;&gt;"",Computations!D30,"---")</f>
        <v>67769.649999999994</v>
      </c>
      <c r="P55" s="387">
        <f>IF(Computations!M30&lt;&gt;"",Computations!M30,"---")</f>
        <v>31.0784375</v>
      </c>
      <c r="Q55" s="387">
        <f>IF(Computations!P30&lt;&gt;"",Computations!P30,"---")</f>
        <v>0</v>
      </c>
      <c r="R55" s="387">
        <f>IF(Computations!V30&lt;&gt;"",Computations!V30,"---")</f>
        <v>0</v>
      </c>
      <c r="S55" s="387">
        <f>IF(Computations!X30&lt;&gt;"",Computations!X30,"---")</f>
        <v>0</v>
      </c>
      <c r="T55" s="387">
        <f>IF(Computations!AB30&lt;&gt;"",Computations!AB30,"---")</f>
        <v>0</v>
      </c>
      <c r="U55" s="387">
        <f>IF(Computations!AG30&lt;&gt;"",Computations!AG30,"---")</f>
        <v>-113.875</v>
      </c>
      <c r="V55" s="387">
        <f>IF(Computations!H30&lt;&gt;"",Computations!H30,"---")</f>
        <v>144.95343750000001</v>
      </c>
      <c r="W55" s="387">
        <f>IF(Computations!G30&lt;&gt;"",Computations!G30,"---")</f>
        <v>7.9215625000000003</v>
      </c>
      <c r="X55" s="387">
        <f>IF(Computations!F30&lt;&gt;"",Computations!F30,"---")</f>
        <v>152.875</v>
      </c>
      <c r="Y55" s="402">
        <f>IF(Computations!E30&lt;&gt;"",Computations!E30,"---")</f>
        <v>0</v>
      </c>
      <c r="Z55" s="389">
        <f>IF(AA55=O55,N55,interp(AA55,AreaCapacity!$A$3:$B$245,2))</f>
        <v>7726.6084645669289</v>
      </c>
      <c r="AA55" s="383">
        <f t="shared" si="42"/>
        <v>67769.649999999994</v>
      </c>
      <c r="AB55" s="376">
        <f t="shared" si="4"/>
        <v>256.24156454814249</v>
      </c>
      <c r="AC55" s="376">
        <f>IF(P55&lt;&gt;"---",P55,IF(BH55="Y",AB55,MIN(Input!I30,AB55-AK55)))</f>
        <v>31.0784375</v>
      </c>
      <c r="AD55" s="376">
        <f t="shared" si="5"/>
        <v>0</v>
      </c>
      <c r="AE55" s="376">
        <f>IF(R55&lt;&gt;"---",R55,IF(BH55="Y",Input!M30,0))</f>
        <v>0</v>
      </c>
      <c r="AF55" s="376">
        <f t="shared" si="6"/>
        <v>0</v>
      </c>
      <c r="AG55" s="376">
        <f t="shared" si="18"/>
        <v>0</v>
      </c>
      <c r="AH55" s="376">
        <f t="shared" si="19"/>
        <v>-113.875</v>
      </c>
      <c r="AI55" s="376">
        <f t="shared" si="7"/>
        <v>152.875</v>
      </c>
      <c r="AJ55" s="192">
        <f t="shared" si="20"/>
        <v>144.95343750000001</v>
      </c>
      <c r="AK55" s="412">
        <f>IF(Y55&lt;&gt;"---",Y55,interp(AA54,AreaCapacity!$A$3:$C$245,3)*StepInterp(B55,Evap!$A$3:$D$15,4)/1.9835)</f>
        <v>0</v>
      </c>
      <c r="AL55" s="376">
        <f t="shared" si="8"/>
        <v>7.9215625000000003</v>
      </c>
      <c r="AM55" s="376">
        <f t="shared" si="21"/>
        <v>152.875</v>
      </c>
      <c r="AN55" s="376">
        <f t="shared" si="43"/>
        <v>220.73999999999069</v>
      </c>
      <c r="AO55" s="376">
        <f t="shared" si="23"/>
        <v>0</v>
      </c>
      <c r="AP55" s="376">
        <f t="shared" si="44"/>
        <v>411.39999999999418</v>
      </c>
      <c r="AQ55" s="389">
        <f>IF(AR55=O55,N55,interp(AR55,AreaCapacity!$A$3:$B$245,2))</f>
        <v>7726.6084645669289</v>
      </c>
      <c r="AR55" s="383">
        <f t="shared" si="25"/>
        <v>67769.649999999994</v>
      </c>
      <c r="AS55" s="376">
        <f t="shared" si="9"/>
        <v>256.24156454814249</v>
      </c>
      <c r="AT55" s="376">
        <f>IF(P55&lt;&gt;"---",P55,IF(BH55="Y",AS55,MIN(Input!I30,AS55-BB55)))</f>
        <v>31.0784375</v>
      </c>
      <c r="AU55" s="376">
        <f t="shared" si="10"/>
        <v>0</v>
      </c>
      <c r="AV55" s="376">
        <f>IF(R55&lt;&gt;"---",R55,IF(BH55="Y",Input!M30,0))</f>
        <v>0</v>
      </c>
      <c r="AW55" s="376">
        <f t="shared" si="11"/>
        <v>0</v>
      </c>
      <c r="AX55" s="376">
        <f t="shared" si="26"/>
        <v>0</v>
      </c>
      <c r="AY55" s="376">
        <f t="shared" si="27"/>
        <v>-113.875</v>
      </c>
      <c r="AZ55" s="376">
        <f t="shared" si="12"/>
        <v>152.875</v>
      </c>
      <c r="BA55" s="192">
        <f t="shared" si="28"/>
        <v>144.95343750000001</v>
      </c>
      <c r="BB55" s="412">
        <f>IF(Y55&lt;&gt;"---",Y55,interp(AR54,AreaCapacity!$A$3:$C$245,3)*StepInterp(B55,Evap!$A$3:$D$15,4)/1.9835)</f>
        <v>0</v>
      </c>
      <c r="BC55" s="376">
        <f t="shared" si="13"/>
        <v>7.9215625000000003</v>
      </c>
      <c r="BD55" s="192">
        <f t="shared" si="29"/>
        <v>152.875</v>
      </c>
      <c r="BE55" s="192">
        <f t="shared" si="30"/>
        <v>220.73999999999069</v>
      </c>
      <c r="BF55" s="192">
        <f t="shared" si="31"/>
        <v>0</v>
      </c>
      <c r="BG55" s="425">
        <f t="shared" si="32"/>
        <v>456.05999999999767</v>
      </c>
      <c r="BH55" s="376" t="str">
        <f t="shared" si="14"/>
        <v>N</v>
      </c>
      <c r="BI55" s="376">
        <f t="shared" si="15"/>
        <v>39</v>
      </c>
      <c r="BJ55" s="376">
        <f t="shared" si="33"/>
        <v>225.16312704814248</v>
      </c>
      <c r="BK55" s="376">
        <f t="shared" si="34"/>
        <v>72367.444322850512</v>
      </c>
      <c r="BL55" s="376">
        <f t="shared" si="35"/>
        <v>72367.444322850512</v>
      </c>
      <c r="BM55" s="423">
        <f t="shared" si="36"/>
        <v>0</v>
      </c>
      <c r="BN55" s="440">
        <f t="shared" si="37"/>
        <v>0</v>
      </c>
      <c r="BO55" s="285">
        <f t="shared" si="38"/>
        <v>0</v>
      </c>
      <c r="BP55" s="425">
        <f t="shared" si="39"/>
        <v>0</v>
      </c>
      <c r="BQ55" s="285"/>
      <c r="BR55" s="12">
        <v>7704</v>
      </c>
      <c r="BS55" s="12">
        <v>52000</v>
      </c>
      <c r="BT55" s="12">
        <v>7747.5</v>
      </c>
      <c r="BU55" s="426">
        <v>85000</v>
      </c>
      <c r="BV55" s="6">
        <v>7766</v>
      </c>
      <c r="BW55" s="6">
        <v>102369</v>
      </c>
      <c r="CW55" s="416"/>
      <c r="CX55" s="416"/>
      <c r="CY55" s="416"/>
      <c r="CZ55" s="416"/>
      <c r="DA55" s="416"/>
      <c r="DB55" s="416"/>
      <c r="DC55" s="128"/>
    </row>
    <row r="56" spans="1:107">
      <c r="A56" s="6" t="str">
        <f ca="1">OFFSET('day lookup'!$A$1,WEEKDAY(B56,1)-1,0)</f>
        <v>SAT</v>
      </c>
      <c r="B56" s="367">
        <f t="shared" si="41"/>
        <v>42847</v>
      </c>
      <c r="C56" s="374">
        <f ca="1">IF($CY$1=1,OFFSET(Historic!$F$193,$B56-$B$35,C$30-1975),IF($B56&gt;DATE(Input!$C$1,4,30),OFFSET(Historic!$F$193,$B56-$B$35,C$30-1975),NA()))</f>
        <v>225.02467150000001</v>
      </c>
      <c r="D56" s="192">
        <f ca="1">IF($CY$1=1,OFFSET(Historic!$F$193,$B56-$B$35,D$30-1975),IF($B56&gt;DATE(Input!$C$1,4,30),OFFSET(Historic!$F$193,$B56-$B$35,D$30-1975),NA()))</f>
        <v>134.87595999999999</v>
      </c>
      <c r="E56" s="192">
        <f ca="1">IF($CY$1=1,OFFSET(Historic!$F$193,$B56-$B$35,E$30-1975),IF($B56&gt;DATE(Input!$C$1,4,30),OFFSET(Historic!$F$193,$B56-$B$35,E$30-1975),NA()))</f>
        <v>237.20317730000002</v>
      </c>
      <c r="F56" s="192">
        <f ca="1">IF($CY$1=1,OFFSET(Historic!$F$193,$B56-$B$35,F$30-1975),IF($B56&gt;DATE(Input!$C$1,4,30),OFFSET(Historic!$F$193,$B56-$B$35,F$30-1975),NA()))</f>
        <v>234.04946000000001</v>
      </c>
      <c r="G56" s="192">
        <f ca="1">IF($CY$1=1,OFFSET(Historic!$F$193,$B56-$B$35,G$30-1975),IF($B56&gt;DATE(Input!$C$1,4,30),OFFSET(Historic!$F$193,$B56-$B$35,G$30-1975),NA()))</f>
        <v>639.41</v>
      </c>
      <c r="H56" s="192">
        <f t="shared" ca="1" si="16"/>
        <v>294.11265376</v>
      </c>
      <c r="I56" s="368">
        <f t="shared" ca="1" si="1"/>
        <v>0.60217865617967592</v>
      </c>
      <c r="J56" s="285">
        <f t="shared" ca="1" si="2"/>
        <v>196.4253040323924</v>
      </c>
      <c r="K56" s="285">
        <f t="shared" ca="1" si="3"/>
        <v>62.236765574405631</v>
      </c>
      <c r="L56" s="386" t="str">
        <f>IF(Computations!J31&lt;&gt;"",Computations!J31,"---")</f>
        <v>N</v>
      </c>
      <c r="M56" s="416">
        <f>IF(Computations!I31&lt;&gt;"",Computations!I31,"---")</f>
        <v>221.48583592080303</v>
      </c>
      <c r="N56" s="390">
        <f>IF(Computations!C31&lt;&gt;"",Computations!C31,"---")</f>
        <v>7726.808818897638</v>
      </c>
      <c r="O56" s="387">
        <f>IF(Computations!D31&lt;&gt;"",Computations!D31,"---")</f>
        <v>67922.320000000007</v>
      </c>
      <c r="P56" s="387">
        <f>IF(Computations!M31&lt;&gt;"",Computations!M31,"---")</f>
        <v>30.474166699999998</v>
      </c>
      <c r="Q56" s="387">
        <f>IF(Computations!P31&lt;&gt;"",Computations!P31,"---")</f>
        <v>0</v>
      </c>
      <c r="R56" s="387">
        <f>IF(Computations!V31&lt;&gt;"",Computations!V31,"---")</f>
        <v>0</v>
      </c>
      <c r="S56" s="387">
        <f>IF(Computations!X31&lt;&gt;"",Computations!X31,"---")</f>
        <v>0</v>
      </c>
      <c r="T56" s="387">
        <f>IF(Computations!AB31&lt;&gt;"",Computations!AB31,"---")</f>
        <v>0</v>
      </c>
      <c r="U56" s="387">
        <f>IF(Computations!AG31&lt;&gt;"",Computations!AG31,"---")</f>
        <v>-114.04166670000002</v>
      </c>
      <c r="V56" s="387">
        <f>IF(Computations!H31&lt;&gt;"",Computations!H31,"---")</f>
        <v>144.51583340000002</v>
      </c>
      <c r="W56" s="387">
        <f>IF(Computations!G31&lt;&gt;"",Computations!G31,"---")</f>
        <v>8.5258333000000004</v>
      </c>
      <c r="X56" s="387">
        <f>IF(Computations!F31&lt;&gt;"",Computations!F31,"---")</f>
        <v>153.04166670000001</v>
      </c>
      <c r="Y56" s="402">
        <f>IF(Computations!E31&lt;&gt;"",Computations!E31,"---")</f>
        <v>0</v>
      </c>
      <c r="Z56" s="389">
        <f>IF(AA56=O56,N56,interp(AA56,AreaCapacity!$A$3:$B$245,2))</f>
        <v>7726.808818897638</v>
      </c>
      <c r="AA56" s="383">
        <f t="shared" si="42"/>
        <v>67922.320000000007</v>
      </c>
      <c r="AB56" s="376">
        <f t="shared" si="4"/>
        <v>221.48583592080303</v>
      </c>
      <c r="AC56" s="376">
        <f>IF(P56&lt;&gt;"---",P56,IF(BH56="Y",AB56,MIN(Input!I31,AB56-AK56)))</f>
        <v>30.474166699999998</v>
      </c>
      <c r="AD56" s="376">
        <f t="shared" si="5"/>
        <v>0</v>
      </c>
      <c r="AE56" s="376">
        <f>IF(R56&lt;&gt;"---",R56,IF(BH56="Y",Input!M31,0))</f>
        <v>0</v>
      </c>
      <c r="AF56" s="376">
        <f t="shared" si="6"/>
        <v>0</v>
      </c>
      <c r="AG56" s="376">
        <f t="shared" si="18"/>
        <v>0</v>
      </c>
      <c r="AH56" s="376">
        <f t="shared" si="19"/>
        <v>-114.04166670000002</v>
      </c>
      <c r="AI56" s="376">
        <f t="shared" si="7"/>
        <v>153.04166670000001</v>
      </c>
      <c r="AJ56" s="192">
        <f t="shared" si="20"/>
        <v>144.51583340000002</v>
      </c>
      <c r="AK56" s="412">
        <f>IF(Y56&lt;&gt;"---",Y56,interp(AA55,AreaCapacity!$A$3:$C$245,3)*StepInterp(B56,Evap!$A$3:$D$15,4)/1.9835)</f>
        <v>0</v>
      </c>
      <c r="AL56" s="376">
        <f t="shared" si="8"/>
        <v>8.5258333000000004</v>
      </c>
      <c r="AM56" s="376">
        <f t="shared" si="21"/>
        <v>153.04166670000001</v>
      </c>
      <c r="AN56" s="376">
        <f t="shared" si="43"/>
        <v>152.67000000001281</v>
      </c>
      <c r="AO56" s="376">
        <f t="shared" si="23"/>
        <v>0</v>
      </c>
      <c r="AP56" s="376">
        <f t="shared" si="44"/>
        <v>411.39999999999418</v>
      </c>
      <c r="AQ56" s="389">
        <f>IF(AR56=O56,N56,interp(AR56,AreaCapacity!$A$3:$B$245,2))</f>
        <v>7726.808818897638</v>
      </c>
      <c r="AR56" s="383">
        <f t="shared" si="25"/>
        <v>67922.320000000007</v>
      </c>
      <c r="AS56" s="376">
        <f t="shared" si="9"/>
        <v>221.48583592080303</v>
      </c>
      <c r="AT56" s="376">
        <f>IF(P56&lt;&gt;"---",P56,IF(BH56="Y",AS56,MIN(Input!I31,AS56-BB56)))</f>
        <v>30.474166699999998</v>
      </c>
      <c r="AU56" s="376">
        <f t="shared" si="10"/>
        <v>0</v>
      </c>
      <c r="AV56" s="376">
        <f>IF(R56&lt;&gt;"---",R56,IF(BH56="Y",Input!M31,0))</f>
        <v>0</v>
      </c>
      <c r="AW56" s="376">
        <f t="shared" si="11"/>
        <v>0</v>
      </c>
      <c r="AX56" s="376">
        <f t="shared" si="26"/>
        <v>0</v>
      </c>
      <c r="AY56" s="376">
        <f t="shared" si="27"/>
        <v>-114.04166670000002</v>
      </c>
      <c r="AZ56" s="376">
        <f t="shared" si="12"/>
        <v>153.04166670000001</v>
      </c>
      <c r="BA56" s="192">
        <f t="shared" si="28"/>
        <v>144.51583340000002</v>
      </c>
      <c r="BB56" s="412">
        <f>IF(Y56&lt;&gt;"---",Y56,interp(AR55,AreaCapacity!$A$3:$C$245,3)*StepInterp(B56,Evap!$A$3:$D$15,4)/1.9835)</f>
        <v>0</v>
      </c>
      <c r="BC56" s="376">
        <f t="shared" si="13"/>
        <v>8.5258333000000004</v>
      </c>
      <c r="BD56" s="192">
        <f t="shared" si="29"/>
        <v>153.04166670000001</v>
      </c>
      <c r="BE56" s="192">
        <f t="shared" si="30"/>
        <v>152.67000000001281</v>
      </c>
      <c r="BF56" s="192">
        <f t="shared" si="31"/>
        <v>0</v>
      </c>
      <c r="BG56" s="425">
        <f t="shared" si="32"/>
        <v>456.05999999999767</v>
      </c>
      <c r="BH56" s="376" t="str">
        <f t="shared" si="14"/>
        <v>N</v>
      </c>
      <c r="BI56" s="376">
        <f t="shared" si="15"/>
        <v>39</v>
      </c>
      <c r="BJ56" s="376">
        <f t="shared" si="33"/>
        <v>191.01166922080301</v>
      </c>
      <c r="BK56" s="376">
        <f t="shared" si="34"/>
        <v>72746.315968749972</v>
      </c>
      <c r="BL56" s="376">
        <f t="shared" si="35"/>
        <v>72746.315968749972</v>
      </c>
      <c r="BM56" s="423">
        <f t="shared" si="36"/>
        <v>0</v>
      </c>
      <c r="BN56" s="440">
        <f t="shared" si="37"/>
        <v>0</v>
      </c>
      <c r="BO56" s="285">
        <f t="shared" si="38"/>
        <v>0</v>
      </c>
      <c r="BP56" s="425">
        <f t="shared" si="39"/>
        <v>0</v>
      </c>
      <c r="BQ56" s="285"/>
      <c r="BR56" s="12">
        <v>7704</v>
      </c>
      <c r="BS56" s="12">
        <v>52000</v>
      </c>
      <c r="BT56" s="12">
        <v>7747.5</v>
      </c>
      <c r="BU56" s="426">
        <v>85000</v>
      </c>
      <c r="BV56" s="6">
        <v>7766</v>
      </c>
      <c r="BW56" s="6">
        <v>102369</v>
      </c>
      <c r="CW56" s="416"/>
      <c r="CX56" s="416"/>
      <c r="CY56" s="416"/>
      <c r="CZ56" s="416"/>
      <c r="DA56" s="416"/>
      <c r="DB56" s="416"/>
      <c r="DC56" s="128"/>
    </row>
    <row r="57" spans="1:107">
      <c r="A57" s="6" t="str">
        <f ca="1">OFFSET('day lookup'!$A$1,WEEKDAY(B57,1)-1,0)</f>
        <v>SUN</v>
      </c>
      <c r="B57" s="367">
        <f>B56+1</f>
        <v>42848</v>
      </c>
      <c r="C57" s="374">
        <f ca="1">IF($CY$1=1,OFFSET(Historic!$F$193,$B57-$B$35,C$30-1975),IF($B57&gt;DATE(Input!$C$1,4,30),OFFSET(Historic!$F$193,$B57-$B$35,C$30-1975),NA()))</f>
        <v>227.4445049</v>
      </c>
      <c r="D57" s="192">
        <f ca="1">IF($CY$1=1,OFFSET(Historic!$F$193,$B57-$B$35,D$30-1975),IF($B57&gt;DATE(Input!$C$1,4,30),OFFSET(Historic!$F$193,$B57-$B$35,D$30-1975),NA()))</f>
        <v>158.67760000000001</v>
      </c>
      <c r="E57" s="192">
        <f ca="1">IF($CY$1=1,OFFSET(Historic!$F$193,$B57-$B$35,E$30-1975),IF($B57&gt;DATE(Input!$C$1,4,30),OFFSET(Historic!$F$193,$B57-$B$35,E$30-1975),NA()))</f>
        <v>214.86930509999999</v>
      </c>
      <c r="F57" s="192">
        <f ca="1">IF($CY$1=1,OFFSET(Historic!$F$193,$B57-$B$35,F$30-1975),IF($B57&gt;DATE(Input!$C$1,4,30),OFFSET(Historic!$F$193,$B57-$B$35,F$30-1975),NA()))</f>
        <v>214.21476000000001</v>
      </c>
      <c r="G57" s="192">
        <f ca="1">IF($CY$1=1,OFFSET(Historic!$F$193,$B57-$B$35,G$30-1975),IF($B57&gt;DATE(Input!$C$1,4,30),OFFSET(Historic!$F$193,$B57-$B$35,G$30-1975),NA()))</f>
        <v>627.76</v>
      </c>
      <c r="H57" s="192">
        <f t="shared" ca="1" si="16"/>
        <v>288.593234</v>
      </c>
      <c r="I57" s="368">
        <f t="shared" ca="1" si="1"/>
        <v>0.59087796329387954</v>
      </c>
      <c r="J57" s="285">
        <f t="shared" ca="1" si="2"/>
        <v>192.73911885613313</v>
      </c>
      <c r="K57" s="285">
        <f t="shared" ca="1" si="3"/>
        <v>61.068808911139548</v>
      </c>
      <c r="L57" s="386" t="str">
        <f>IF(Computations!J32&lt;&gt;"",Computations!J32,"---")</f>
        <v>N</v>
      </c>
      <c r="M57" s="416">
        <f>IF(Computations!I32&lt;&gt;"",Computations!I32,"---")</f>
        <v>198.75471312101814</v>
      </c>
      <c r="N57" s="390">
        <f>IF(Computations!C32&lt;&gt;"",Computations!C32,"---")</f>
        <v>7726.9492650918637</v>
      </c>
      <c r="O57" s="387">
        <f>IF(Computations!D32&lt;&gt;"",Computations!D32,"---")</f>
        <v>68029.34</v>
      </c>
      <c r="P57" s="387">
        <f>IF(Computations!M32&lt;&gt;"",Computations!M32,"---")</f>
        <v>30.466250000000002</v>
      </c>
      <c r="Q57" s="387">
        <f>IF(Computations!P32&lt;&gt;"",Computations!P32,"---")</f>
        <v>0</v>
      </c>
      <c r="R57" s="387">
        <f>IF(Computations!V32&lt;&gt;"",Computations!V32,"---")</f>
        <v>0</v>
      </c>
      <c r="S57" s="387">
        <f>IF(Computations!X32&lt;&gt;"",Computations!X32,"---")</f>
        <v>0</v>
      </c>
      <c r="T57" s="387">
        <f>IF(Computations!AB32&lt;&gt;"",Computations!AB32,"---")</f>
        <v>0</v>
      </c>
      <c r="U57" s="387">
        <f>IF(Computations!AG32&lt;&gt;"",Computations!AG32,"---")</f>
        <v>-114.33333329999999</v>
      </c>
      <c r="V57" s="387">
        <f>IF(Computations!H32&lt;&gt;"",Computations!H32,"---")</f>
        <v>144.79958329999999</v>
      </c>
      <c r="W57" s="387">
        <f>IF(Computations!G32&lt;&gt;"",Computations!G32,"---")</f>
        <v>8.5337499999999995</v>
      </c>
      <c r="X57" s="387">
        <f>IF(Computations!F32&lt;&gt;"",Computations!F32,"---")</f>
        <v>153.33333329999999</v>
      </c>
      <c r="Y57" s="402">
        <f>IF(Computations!E32&lt;&gt;"",Computations!E32,"---")</f>
        <v>0</v>
      </c>
      <c r="Z57" s="389">
        <f>IF(AA57=O57,N57,interp(AA57,AreaCapacity!$A$3:$B$245,2))</f>
        <v>7726.9492650918637</v>
      </c>
      <c r="AA57" s="383">
        <f t="shared" si="42"/>
        <v>68029.34</v>
      </c>
      <c r="AB57" s="376">
        <f t="shared" si="4"/>
        <v>198.75471312101814</v>
      </c>
      <c r="AC57" s="376">
        <f>IF(P57&lt;&gt;"---",P57,IF(BH57="Y",AB57,MIN(Input!I32,AB57-AK57)))</f>
        <v>30.466250000000002</v>
      </c>
      <c r="AD57" s="376">
        <f t="shared" si="5"/>
        <v>0</v>
      </c>
      <c r="AE57" s="376">
        <f>IF(R57&lt;&gt;"---",R57,IF(BH57="Y",Input!M32,0))</f>
        <v>0</v>
      </c>
      <c r="AF57" s="376">
        <f t="shared" si="6"/>
        <v>0</v>
      </c>
      <c r="AG57" s="376">
        <f t="shared" si="18"/>
        <v>0</v>
      </c>
      <c r="AH57" s="376">
        <f t="shared" si="19"/>
        <v>-114.33333329999999</v>
      </c>
      <c r="AI57" s="376">
        <f t="shared" si="7"/>
        <v>153.33333329999999</v>
      </c>
      <c r="AJ57" s="192">
        <f t="shared" si="20"/>
        <v>144.79958329999999</v>
      </c>
      <c r="AK57" s="412">
        <f>IF(Y57&lt;&gt;"---",Y57,interp(AA56,AreaCapacity!$A$3:$C$245,3)*StepInterp(B57,Evap!$A$3:$D$15,4)/1.9835)</f>
        <v>0</v>
      </c>
      <c r="AL57" s="376">
        <f t="shared" si="8"/>
        <v>8.5337499999999995</v>
      </c>
      <c r="AM57" s="376">
        <f t="shared" si="21"/>
        <v>153.33333329999999</v>
      </c>
      <c r="AN57" s="376">
        <f t="shared" si="43"/>
        <v>107.01999999998952</v>
      </c>
      <c r="AO57" s="376">
        <f t="shared" si="23"/>
        <v>0</v>
      </c>
      <c r="AP57" s="376">
        <f t="shared" si="44"/>
        <v>411.39999999999418</v>
      </c>
      <c r="AQ57" s="389">
        <f>IF(AR57=O57,N57,interp(AR57,AreaCapacity!$A$3:$B$245,2))</f>
        <v>7726.9492650918637</v>
      </c>
      <c r="AR57" s="383">
        <f t="shared" si="25"/>
        <v>68029.34</v>
      </c>
      <c r="AS57" s="376">
        <f t="shared" si="9"/>
        <v>198.75471312101814</v>
      </c>
      <c r="AT57" s="376">
        <f>IF(P57&lt;&gt;"---",P57,IF(BH57="Y",AS57,MIN(Input!I32,AS57-BB57)))</f>
        <v>30.466250000000002</v>
      </c>
      <c r="AU57" s="376">
        <f t="shared" si="10"/>
        <v>0</v>
      </c>
      <c r="AV57" s="376">
        <f>IF(R57&lt;&gt;"---",R57,IF(BH57="Y",Input!M32,0))</f>
        <v>0</v>
      </c>
      <c r="AW57" s="376">
        <f t="shared" si="11"/>
        <v>0</v>
      </c>
      <c r="AX57" s="376">
        <f t="shared" si="26"/>
        <v>0</v>
      </c>
      <c r="AY57" s="376">
        <f t="shared" si="27"/>
        <v>-114.33333329999999</v>
      </c>
      <c r="AZ57" s="376">
        <f t="shared" si="12"/>
        <v>153.33333329999999</v>
      </c>
      <c r="BA57" s="192">
        <f t="shared" si="28"/>
        <v>144.79958329999999</v>
      </c>
      <c r="BB57" s="412">
        <f>IF(Y57&lt;&gt;"---",Y57,interp(AR56,AreaCapacity!$A$3:$C$245,3)*StepInterp(B57,Evap!$A$3:$D$15,4)/1.9835)</f>
        <v>0</v>
      </c>
      <c r="BC57" s="376">
        <f t="shared" si="13"/>
        <v>8.5337499999999995</v>
      </c>
      <c r="BD57" s="192">
        <f t="shared" si="29"/>
        <v>153.33333329999999</v>
      </c>
      <c r="BE57" s="192">
        <f t="shared" si="30"/>
        <v>107.01999999998952</v>
      </c>
      <c r="BF57" s="192">
        <f t="shared" si="31"/>
        <v>0</v>
      </c>
      <c r="BG57" s="425">
        <f t="shared" si="32"/>
        <v>456.05999999999767</v>
      </c>
      <c r="BH57" s="376" t="str">
        <f t="shared" si="14"/>
        <v>N</v>
      </c>
      <c r="BI57" s="376">
        <f t="shared" si="15"/>
        <v>39</v>
      </c>
      <c r="BJ57" s="376">
        <f t="shared" si="33"/>
        <v>168.28846312101814</v>
      </c>
      <c r="BK57" s="376">
        <f t="shared" si="34"/>
        <v>73080.116135350516</v>
      </c>
      <c r="BL57" s="376">
        <f t="shared" si="35"/>
        <v>73080.116135350516</v>
      </c>
      <c r="BM57" s="423">
        <f t="shared" si="36"/>
        <v>0</v>
      </c>
      <c r="BN57" s="440">
        <f t="shared" si="37"/>
        <v>0</v>
      </c>
      <c r="BO57" s="285">
        <f t="shared" si="38"/>
        <v>0</v>
      </c>
      <c r="BP57" s="425">
        <f t="shared" si="39"/>
        <v>0</v>
      </c>
      <c r="BQ57" s="285"/>
      <c r="BR57" s="12">
        <v>7704</v>
      </c>
      <c r="BS57" s="12">
        <v>52000</v>
      </c>
      <c r="BT57" s="12">
        <v>7747.5</v>
      </c>
      <c r="BU57" s="426">
        <v>85000</v>
      </c>
      <c r="BV57" s="6">
        <v>7766</v>
      </c>
      <c r="BW57" s="6">
        <v>102369</v>
      </c>
      <c r="CW57" s="416"/>
      <c r="CX57" s="416"/>
      <c r="CY57" s="416"/>
      <c r="CZ57" s="416"/>
      <c r="DA57" s="416"/>
      <c r="DB57" s="416"/>
      <c r="DC57" s="128"/>
    </row>
    <row r="58" spans="1:107">
      <c r="A58" s="6" t="str">
        <f ca="1">OFFSET('day lookup'!$A$1,WEEKDAY(B58,1)-1,0)</f>
        <v>MON</v>
      </c>
      <c r="B58" s="367">
        <f t="shared" ref="B58:B121" si="45">B57+1</f>
        <v>42849</v>
      </c>
      <c r="C58" s="374">
        <f ca="1">IF($CY$1=1,OFFSET(Historic!$F$193,$B58-$B$35,C$30-1975),IF($B58&gt;DATE(Input!$C$1,4,30),OFFSET(Historic!$F$193,$B58-$B$35,C$30-1975),NA()))</f>
        <v>262.17506460000004</v>
      </c>
      <c r="D58" s="192">
        <f ca="1">IF($CY$1=1,OFFSET(Historic!$F$193,$B58-$B$35,D$30-1975),IF($B58&gt;DATE(Input!$C$1,4,30),OFFSET(Historic!$F$193,$B58-$B$35,D$30-1975),NA()))</f>
        <v>196.36353</v>
      </c>
      <c r="E58" s="192">
        <f ca="1">IF($CY$1=1,OFFSET(Historic!$F$193,$B58-$B$35,E$30-1975),IF($B58&gt;DATE(Input!$C$1,4,30),OFFSET(Historic!$F$193,$B58-$B$35,E$30-1975),NA()))</f>
        <v>200.0924536</v>
      </c>
      <c r="F58" s="192">
        <f ca="1">IF($CY$1=1,OFFSET(Historic!$F$193,$B58-$B$35,F$30-1975),IF($B58&gt;DATE(Input!$C$1,4,30),OFFSET(Historic!$F$193,$B58-$B$35,F$30-1975),NA()))</f>
        <v>249.91722000000001</v>
      </c>
      <c r="G58" s="192">
        <f ca="1">IF($CY$1=1,OFFSET(Historic!$F$193,$B58-$B$35,G$30-1975),IF($B58&gt;DATE(Input!$C$1,4,30),OFFSET(Historic!$F$193,$B58-$B$35,G$30-1975),NA()))</f>
        <v>688.38</v>
      </c>
      <c r="H58" s="192">
        <f t="shared" ca="1" si="16"/>
        <v>319.38565363999999</v>
      </c>
      <c r="I58" s="368">
        <f t="shared" ca="1" si="1"/>
        <v>0.6539236624240734</v>
      </c>
      <c r="J58" s="285">
        <f t="shared" ca="1" si="2"/>
        <v>213.30406331654925</v>
      </c>
      <c r="K58" s="285">
        <f t="shared" ca="1" si="3"/>
        <v>67.58474958252333</v>
      </c>
      <c r="L58" s="386" t="str">
        <f>IF(Computations!J33&lt;&gt;"",Computations!J33,"---")</f>
        <v>N</v>
      </c>
      <c r="M58" s="416">
        <f>IF(Computations!I33&lt;&gt;"",Computations!I33,"---")</f>
        <v>252.86809315576207</v>
      </c>
      <c r="N58" s="390">
        <f>IF(Computations!C33&lt;&gt;"",Computations!C33,"---")</f>
        <v>7727.2286310299869</v>
      </c>
      <c r="O58" s="387">
        <f>IF(Computations!D33&lt;&gt;"",Computations!D33,"---")</f>
        <v>68243.360000000001</v>
      </c>
      <c r="P58" s="387">
        <f>IF(Computations!M33&lt;&gt;"",Computations!M33,"---")</f>
        <v>30.805416700000002</v>
      </c>
      <c r="Q58" s="387">
        <f>IF(Computations!P33&lt;&gt;"",Computations!P33,"---")</f>
        <v>0</v>
      </c>
      <c r="R58" s="387">
        <f>IF(Computations!V33&lt;&gt;"",Computations!V33,"---")</f>
        <v>0</v>
      </c>
      <c r="S58" s="387">
        <f>IF(Computations!X33&lt;&gt;"",Computations!X33,"---")</f>
        <v>0</v>
      </c>
      <c r="T58" s="387">
        <f>IF(Computations!AB33&lt;&gt;"",Computations!AB33,"---")</f>
        <v>0</v>
      </c>
      <c r="U58" s="387">
        <f>IF(Computations!AG33&lt;&gt;"",Computations!AG33,"---")</f>
        <v>-114.16249999999999</v>
      </c>
      <c r="V58" s="387">
        <f>IF(Computations!H33&lt;&gt;"",Computations!H33,"---")</f>
        <v>144.96791669999999</v>
      </c>
      <c r="W58" s="387">
        <f>IF(Computations!G33&lt;&gt;"",Computations!G33,"---")</f>
        <v>8.1945832999999997</v>
      </c>
      <c r="X58" s="387">
        <f>IF(Computations!F33&lt;&gt;"",Computations!F33,"---")</f>
        <v>153.16249999999999</v>
      </c>
      <c r="Y58" s="402">
        <f>IF(Computations!E33&lt;&gt;"",Computations!E33,"---")</f>
        <v>0</v>
      </c>
      <c r="Z58" s="389">
        <f>IF(AA58=O58,N58,interp(AA58,AreaCapacity!$A$3:$B$245,2))</f>
        <v>7727.2286310299869</v>
      </c>
      <c r="AA58" s="383">
        <f t="shared" si="42"/>
        <v>68243.360000000001</v>
      </c>
      <c r="AB58" s="376">
        <f t="shared" si="4"/>
        <v>252.86809315576207</v>
      </c>
      <c r="AC58" s="376">
        <f>IF(P58&lt;&gt;"---",P58,IF(BH58="Y",AB58,MIN(Input!I33,AB58-AK58)))</f>
        <v>30.805416700000002</v>
      </c>
      <c r="AD58" s="376">
        <f t="shared" si="5"/>
        <v>0</v>
      </c>
      <c r="AE58" s="376">
        <f>IF(R58&lt;&gt;"---",R58,IF(BH58="Y",Input!M33,0))</f>
        <v>0</v>
      </c>
      <c r="AF58" s="376">
        <f t="shared" si="6"/>
        <v>0</v>
      </c>
      <c r="AG58" s="376">
        <f t="shared" si="18"/>
        <v>0</v>
      </c>
      <c r="AH58" s="376">
        <f t="shared" si="19"/>
        <v>-114.16249999999999</v>
      </c>
      <c r="AI58" s="376">
        <f t="shared" si="7"/>
        <v>153.16249999999999</v>
      </c>
      <c r="AJ58" s="192">
        <f t="shared" si="20"/>
        <v>144.96791669999999</v>
      </c>
      <c r="AK58" s="412">
        <f>IF(Y58&lt;&gt;"---",Y58,interp(AA57,AreaCapacity!$A$3:$C$245,3)*StepInterp(B58,Evap!$A$3:$D$15,4)/1.9835)</f>
        <v>0</v>
      </c>
      <c r="AL58" s="376">
        <f t="shared" si="8"/>
        <v>8.1945832999999997</v>
      </c>
      <c r="AM58" s="376">
        <f t="shared" si="21"/>
        <v>153.16249999999999</v>
      </c>
      <c r="AN58" s="376">
        <f t="shared" si="43"/>
        <v>214.02000000000407</v>
      </c>
      <c r="AO58" s="376">
        <f t="shared" si="23"/>
        <v>0</v>
      </c>
      <c r="AP58" s="376">
        <f t="shared" si="44"/>
        <v>411.39999999999418</v>
      </c>
      <c r="AQ58" s="389">
        <f>IF(AR58=O58,N58,interp(AR58,AreaCapacity!$A$3:$B$245,2))</f>
        <v>7727.2286310299869</v>
      </c>
      <c r="AR58" s="383">
        <f t="shared" si="25"/>
        <v>68243.360000000001</v>
      </c>
      <c r="AS58" s="376">
        <f t="shared" si="9"/>
        <v>252.86809315576207</v>
      </c>
      <c r="AT58" s="376">
        <f>IF(P58&lt;&gt;"---",P58,IF(BH58="Y",AS58,MIN(Input!I33,AS58-BB58)))</f>
        <v>30.805416700000002</v>
      </c>
      <c r="AU58" s="376">
        <f t="shared" si="10"/>
        <v>0</v>
      </c>
      <c r="AV58" s="376">
        <f>IF(R58&lt;&gt;"---",R58,IF(BH58="Y",Input!M33,0))</f>
        <v>0</v>
      </c>
      <c r="AW58" s="376">
        <f t="shared" si="11"/>
        <v>0</v>
      </c>
      <c r="AX58" s="376">
        <f t="shared" si="26"/>
        <v>0</v>
      </c>
      <c r="AY58" s="376">
        <f t="shared" si="27"/>
        <v>-114.16249999999999</v>
      </c>
      <c r="AZ58" s="376">
        <f t="shared" si="12"/>
        <v>153.16249999999999</v>
      </c>
      <c r="BA58" s="192">
        <f t="shared" si="28"/>
        <v>144.96791669999999</v>
      </c>
      <c r="BB58" s="412">
        <f>IF(Y58&lt;&gt;"---",Y58,interp(AR57,AreaCapacity!$A$3:$C$245,3)*StepInterp(B58,Evap!$A$3:$D$15,4)/1.9835)</f>
        <v>0</v>
      </c>
      <c r="BC58" s="376">
        <f t="shared" si="13"/>
        <v>8.1945832999999997</v>
      </c>
      <c r="BD58" s="192">
        <f t="shared" si="29"/>
        <v>153.16249999999999</v>
      </c>
      <c r="BE58" s="192">
        <f t="shared" si="30"/>
        <v>214.02000000000407</v>
      </c>
      <c r="BF58" s="192">
        <f t="shared" si="31"/>
        <v>0</v>
      </c>
      <c r="BG58" s="425">
        <f t="shared" si="32"/>
        <v>456.05999999999767</v>
      </c>
      <c r="BH58" s="376" t="str">
        <f t="shared" si="14"/>
        <v>N</v>
      </c>
      <c r="BI58" s="376">
        <f t="shared" si="15"/>
        <v>39</v>
      </c>
      <c r="BJ58" s="376">
        <f t="shared" si="33"/>
        <v>222.06267645576207</v>
      </c>
      <c r="BK58" s="376">
        <f t="shared" si="34"/>
        <v>73520.577454100523</v>
      </c>
      <c r="BL58" s="376">
        <f t="shared" si="35"/>
        <v>73520.577454100523</v>
      </c>
      <c r="BM58" s="423">
        <f t="shared" si="36"/>
        <v>0</v>
      </c>
      <c r="BN58" s="440">
        <f t="shared" si="37"/>
        <v>0</v>
      </c>
      <c r="BO58" s="285">
        <f t="shared" si="38"/>
        <v>0</v>
      </c>
      <c r="BP58" s="425">
        <f t="shared" si="39"/>
        <v>0</v>
      </c>
      <c r="BQ58" s="285"/>
      <c r="BR58" s="12">
        <v>7704</v>
      </c>
      <c r="BS58" s="12">
        <v>52000</v>
      </c>
      <c r="BT58" s="12">
        <v>7747.5</v>
      </c>
      <c r="BU58" s="426">
        <v>85000</v>
      </c>
      <c r="BV58" s="6">
        <v>7766</v>
      </c>
      <c r="BW58" s="6">
        <v>102369</v>
      </c>
      <c r="CW58" s="416"/>
      <c r="CX58" s="416"/>
      <c r="CY58" s="416"/>
      <c r="CZ58" s="416"/>
      <c r="DA58" s="416"/>
      <c r="DB58" s="416"/>
      <c r="DC58" s="128"/>
    </row>
    <row r="59" spans="1:107">
      <c r="A59" s="6" t="str">
        <f ca="1">OFFSET('day lookup'!$A$1,WEEKDAY(B59,1)-1,0)</f>
        <v>TUE</v>
      </c>
      <c r="B59" s="367">
        <f t="shared" si="45"/>
        <v>42850</v>
      </c>
      <c r="C59" s="374">
        <f ca="1">IF($CY$1=1,OFFSET(Historic!$F$193,$B59-$B$35,C$30-1975),IF($B59&gt;DATE(Input!$C$1,4,30),OFFSET(Historic!$F$193,$B59-$B$35,C$30-1975),NA()))</f>
        <v>339.37171699999999</v>
      </c>
      <c r="D59" s="192">
        <f ca="1">IF($CY$1=1,OFFSET(Historic!$F$193,$B59-$B$35,D$30-1975),IF($B59&gt;DATE(Input!$C$1,4,30),OFFSET(Historic!$F$193,$B59-$B$35,D$30-1975),NA()))</f>
        <v>228.09905000000001</v>
      </c>
      <c r="E59" s="192">
        <f ca="1">IF($CY$1=1,OFFSET(Historic!$F$193,$B59-$B$35,E$30-1975),IF($B59&gt;DATE(Input!$C$1,4,30),OFFSET(Historic!$F$193,$B59-$B$35,E$30-1975),NA()))</f>
        <v>244.1056529</v>
      </c>
      <c r="F59" s="192">
        <f ca="1">IF($CY$1=1,OFFSET(Historic!$F$193,$B59-$B$35,F$30-1975),IF($B59&gt;DATE(Input!$C$1,4,30),OFFSET(Historic!$F$193,$B59-$B$35,F$30-1975),NA()))</f>
        <v>349.09072000000003</v>
      </c>
      <c r="G59" s="192">
        <f ca="1">IF($CY$1=1,OFFSET(Historic!$F$193,$B59-$B$35,G$30-1975),IF($B59&gt;DATE(Input!$C$1,4,30),OFFSET(Historic!$F$193,$B59-$B$35,G$30-1975),NA()))</f>
        <v>663.52</v>
      </c>
      <c r="H59" s="192">
        <f t="shared" ca="1" si="16"/>
        <v>364.83742798000003</v>
      </c>
      <c r="I59" s="368">
        <f t="shared" ca="1" si="1"/>
        <v>0.74698354285811097</v>
      </c>
      <c r="J59" s="285">
        <f t="shared" ca="1" si="2"/>
        <v>243.65936588313474</v>
      </c>
      <c r="K59" s="285">
        <f t="shared" ca="1" si="3"/>
        <v>77.202735712585195</v>
      </c>
      <c r="L59" s="386" t="str">
        <f>IF(Computations!J34&lt;&gt;"",Computations!J34,"---")</f>
        <v>N</v>
      </c>
      <c r="M59" s="416">
        <f>IF(Computations!I34&lt;&gt;"",Computations!I34,"---")</f>
        <v>237.96972932946989</v>
      </c>
      <c r="N59" s="390">
        <f>IF(Computations!C34&lt;&gt;"",Computations!C34,"---")</f>
        <v>7727.4687353324643</v>
      </c>
      <c r="O59" s="387">
        <f>IF(Computations!D34&lt;&gt;"",Computations!D34,"---")</f>
        <v>68427.520000000004</v>
      </c>
      <c r="P59" s="387">
        <f>IF(Computations!M34&lt;&gt;"",Computations!M34,"---")</f>
        <v>31.098749999999999</v>
      </c>
      <c r="Q59" s="387">
        <f>IF(Computations!P34&lt;&gt;"",Computations!P34,"---")</f>
        <v>0</v>
      </c>
      <c r="R59" s="387">
        <f>IF(Computations!V34&lt;&gt;"",Computations!V34,"---")</f>
        <v>0</v>
      </c>
      <c r="S59" s="387">
        <f>IF(Computations!X34&lt;&gt;"",Computations!X34,"---")</f>
        <v>0</v>
      </c>
      <c r="T59" s="387">
        <f>IF(Computations!AB34&lt;&gt;"",Computations!AB34,"---")</f>
        <v>0</v>
      </c>
      <c r="U59" s="387">
        <f>IF(Computations!AG34&lt;&gt;"",Computations!AG34,"---")</f>
        <v>-114.02500000000001</v>
      </c>
      <c r="V59" s="387">
        <f>IF(Computations!H34&lt;&gt;"",Computations!H34,"---")</f>
        <v>145.12375</v>
      </c>
      <c r="W59" s="387">
        <f>IF(Computations!G34&lt;&gt;"",Computations!G34,"---")</f>
        <v>7.9012500000000001</v>
      </c>
      <c r="X59" s="387">
        <f>IF(Computations!F34&lt;&gt;"",Computations!F34,"---")</f>
        <v>153.02500000000001</v>
      </c>
      <c r="Y59" s="402">
        <f>IF(Computations!E34&lt;&gt;"",Computations!E34,"---")</f>
        <v>0</v>
      </c>
      <c r="Z59" s="389">
        <f>IF(AA59=O59,N59,interp(AA59,AreaCapacity!$A$3:$B$245,2))</f>
        <v>7727.4687353324643</v>
      </c>
      <c r="AA59" s="383">
        <f t="shared" si="42"/>
        <v>68427.520000000004</v>
      </c>
      <c r="AB59" s="376">
        <f t="shared" si="4"/>
        <v>237.96972932946989</v>
      </c>
      <c r="AC59" s="376">
        <f>IF(P59&lt;&gt;"---",P59,IF(BH59="Y",AB59,MIN(Input!I34,AB59-AK59)))</f>
        <v>31.098749999999999</v>
      </c>
      <c r="AD59" s="376">
        <f t="shared" si="5"/>
        <v>0</v>
      </c>
      <c r="AE59" s="376">
        <f>IF(R59&lt;&gt;"---",R59,IF(BH59="Y",Input!M34,0))</f>
        <v>0</v>
      </c>
      <c r="AF59" s="376">
        <f t="shared" si="6"/>
        <v>0</v>
      </c>
      <c r="AG59" s="376">
        <f t="shared" si="18"/>
        <v>0</v>
      </c>
      <c r="AH59" s="376">
        <f t="shared" si="19"/>
        <v>-114.02500000000001</v>
      </c>
      <c r="AI59" s="376">
        <f t="shared" si="7"/>
        <v>153.02500000000001</v>
      </c>
      <c r="AJ59" s="192">
        <f t="shared" si="20"/>
        <v>145.12375</v>
      </c>
      <c r="AK59" s="412">
        <f>IF(Y59&lt;&gt;"---",Y59,interp(AA58,AreaCapacity!$A$3:$C$245,3)*StepInterp(B59,Evap!$A$3:$D$15,4)/1.9835)</f>
        <v>0</v>
      </c>
      <c r="AL59" s="376">
        <f t="shared" si="8"/>
        <v>7.9012500000000001</v>
      </c>
      <c r="AM59" s="376">
        <f t="shared" si="21"/>
        <v>153.02500000000001</v>
      </c>
      <c r="AN59" s="376">
        <f t="shared" si="43"/>
        <v>184.16000000000349</v>
      </c>
      <c r="AO59" s="376">
        <f t="shared" si="23"/>
        <v>0</v>
      </c>
      <c r="AP59" s="376">
        <f t="shared" si="44"/>
        <v>411.39999999999418</v>
      </c>
      <c r="AQ59" s="389">
        <f>IF(AR59=O59,N59,interp(AR59,AreaCapacity!$A$3:$B$245,2))</f>
        <v>7727.4687353324643</v>
      </c>
      <c r="AR59" s="383">
        <f t="shared" si="25"/>
        <v>68427.520000000004</v>
      </c>
      <c r="AS59" s="376">
        <f t="shared" si="9"/>
        <v>237.96972932946989</v>
      </c>
      <c r="AT59" s="376">
        <f>IF(P59&lt;&gt;"---",P59,IF(BH59="Y",AS59,MIN(Input!I34,AS59-BB59)))</f>
        <v>31.098749999999999</v>
      </c>
      <c r="AU59" s="376">
        <f t="shared" si="10"/>
        <v>0</v>
      </c>
      <c r="AV59" s="376">
        <f>IF(R59&lt;&gt;"---",R59,IF(BH59="Y",Input!M34,0))</f>
        <v>0</v>
      </c>
      <c r="AW59" s="376">
        <f t="shared" si="11"/>
        <v>0</v>
      </c>
      <c r="AX59" s="376">
        <f t="shared" si="26"/>
        <v>0</v>
      </c>
      <c r="AY59" s="376">
        <f t="shared" si="27"/>
        <v>-114.02500000000001</v>
      </c>
      <c r="AZ59" s="376">
        <f t="shared" si="12"/>
        <v>153.02500000000001</v>
      </c>
      <c r="BA59" s="192">
        <f t="shared" si="28"/>
        <v>145.12375</v>
      </c>
      <c r="BB59" s="412">
        <f>IF(Y59&lt;&gt;"---",Y59,interp(AR58,AreaCapacity!$A$3:$C$245,3)*StepInterp(B59,Evap!$A$3:$D$15,4)/1.9835)</f>
        <v>0</v>
      </c>
      <c r="BC59" s="376">
        <f t="shared" si="13"/>
        <v>7.9012500000000001</v>
      </c>
      <c r="BD59" s="192">
        <f t="shared" si="29"/>
        <v>153.02500000000001</v>
      </c>
      <c r="BE59" s="192">
        <f t="shared" si="30"/>
        <v>184.16000000000349</v>
      </c>
      <c r="BF59" s="192">
        <f t="shared" si="31"/>
        <v>0</v>
      </c>
      <c r="BG59" s="425">
        <f t="shared" si="32"/>
        <v>456.05999999999767</v>
      </c>
      <c r="BH59" s="376" t="str">
        <f t="shared" si="14"/>
        <v>N</v>
      </c>
      <c r="BI59" s="376">
        <f t="shared" si="15"/>
        <v>39</v>
      </c>
      <c r="BJ59" s="376">
        <f t="shared" si="33"/>
        <v>206.87097932946989</v>
      </c>
      <c r="BK59" s="376">
        <f t="shared" si="34"/>
        <v>73930.906041600523</v>
      </c>
      <c r="BL59" s="376">
        <f t="shared" si="35"/>
        <v>73930.906041600523</v>
      </c>
      <c r="BM59" s="423">
        <f t="shared" si="36"/>
        <v>0</v>
      </c>
      <c r="BN59" s="440">
        <f t="shared" si="37"/>
        <v>0</v>
      </c>
      <c r="BO59" s="285">
        <f t="shared" si="38"/>
        <v>0</v>
      </c>
      <c r="BP59" s="425">
        <f t="shared" si="39"/>
        <v>0</v>
      </c>
      <c r="BQ59" s="285"/>
      <c r="BR59" s="12">
        <v>7704</v>
      </c>
      <c r="BS59" s="12">
        <v>52000</v>
      </c>
      <c r="BT59" s="12">
        <v>7747.5</v>
      </c>
      <c r="BU59" s="426">
        <v>85000</v>
      </c>
      <c r="BV59" s="6">
        <v>7766</v>
      </c>
      <c r="BW59" s="6">
        <v>102369</v>
      </c>
      <c r="CW59" s="416"/>
      <c r="CX59" s="416"/>
      <c r="CY59" s="416"/>
      <c r="CZ59" s="416"/>
      <c r="DA59" s="416"/>
      <c r="DB59" s="416"/>
      <c r="DC59" s="128"/>
    </row>
    <row r="60" spans="1:107">
      <c r="A60" s="6" t="str">
        <f ca="1">OFFSET('day lookup'!$A$1,WEEKDAY(B60,1)-1,0)</f>
        <v>WED</v>
      </c>
      <c r="B60" s="367">
        <f t="shared" si="45"/>
        <v>42851</v>
      </c>
      <c r="C60" s="374">
        <f ca="1">IF($CY$1=1,OFFSET(Historic!$F$193,$B60-$B$35,C$30-1975),IF($B60&gt;DATE(Input!$C$1,4,30),OFFSET(Historic!$F$193,$B60-$B$35,C$30-1975),NA()))</f>
        <v>424.32373710000002</v>
      </c>
      <c r="D60" s="192">
        <f ca="1">IF($CY$1=1,OFFSET(Historic!$F$193,$B60-$B$35,D$30-1975),IF($B60&gt;DATE(Input!$C$1,4,30),OFFSET(Historic!$F$193,$B60-$B$35,D$30-1975),NA()))</f>
        <v>267.76845000000003</v>
      </c>
      <c r="E60" s="192">
        <f ca="1">IF($CY$1=1,OFFSET(Historic!$F$193,$B60-$B$35,E$30-1975),IF($B60&gt;DATE(Input!$C$1,4,30),OFFSET(Historic!$F$193,$B60-$B$35,E$30-1975),NA()))</f>
        <v>213.79823130000003</v>
      </c>
      <c r="F60" s="192">
        <f ca="1">IF($CY$1=1,OFFSET(Historic!$F$193,$B60-$B$35,F$30-1975),IF($B60&gt;DATE(Input!$C$1,4,30),OFFSET(Historic!$F$193,$B60-$B$35,F$30-1975),NA()))</f>
        <v>458.18157000000002</v>
      </c>
      <c r="G60" s="192">
        <f ca="1">IF($CY$1=1,OFFSET(Historic!$F$193,$B60-$B$35,G$30-1975),IF($B60&gt;DATE(Input!$C$1,4,30),OFFSET(Historic!$F$193,$B60-$B$35,G$30-1975),NA()))</f>
        <v>625.34</v>
      </c>
      <c r="H60" s="192">
        <f t="shared" ca="1" si="16"/>
        <v>397.88239768000005</v>
      </c>
      <c r="I60" s="368">
        <f t="shared" ca="1" si="1"/>
        <v>0.81464120801821649</v>
      </c>
      <c r="J60" s="285">
        <f t="shared" ca="1" si="2"/>
        <v>265.7286925070764</v>
      </c>
      <c r="K60" s="285">
        <f t="shared" ca="1" si="3"/>
        <v>84.195335338409066</v>
      </c>
      <c r="L60" s="386" t="str">
        <f>IF(Computations!J35&lt;&gt;"",Computations!J35,"---")</f>
        <v>N</v>
      </c>
      <c r="M60" s="416">
        <f>IF(Computations!I35&lt;&gt;"",Computations!I35,"---")</f>
        <v>211.01329074237518</v>
      </c>
      <c r="N60" s="390">
        <f>IF(Computations!C35&lt;&gt;"",Computations!C35,"---")</f>
        <v>7727.6388396349412</v>
      </c>
      <c r="O60" s="387">
        <f>IF(Computations!D35&lt;&gt;"",Computations!D35,"---")</f>
        <v>68557.990000000005</v>
      </c>
      <c r="P60" s="387">
        <f>IF(Computations!M35&lt;&gt;"",Computations!M35,"---")</f>
        <v>31.235624999999999</v>
      </c>
      <c r="Q60" s="387">
        <f>IF(Computations!P35&lt;&gt;"",Computations!P35,"---")</f>
        <v>0</v>
      </c>
      <c r="R60" s="387">
        <f>IF(Computations!V35&lt;&gt;"",Computations!V35,"---")</f>
        <v>0</v>
      </c>
      <c r="S60" s="387">
        <f>IF(Computations!X35&lt;&gt;"",Computations!X35,"---")</f>
        <v>0</v>
      </c>
      <c r="T60" s="387">
        <f>IF(Computations!AB35&lt;&gt;"",Computations!AB35,"---")</f>
        <v>0</v>
      </c>
      <c r="U60" s="387">
        <f>IF(Computations!AG35&lt;&gt;"",Computations!AG35,"---")</f>
        <v>-114</v>
      </c>
      <c r="V60" s="387">
        <f>IF(Computations!H35&lt;&gt;"",Computations!H35,"---")</f>
        <v>145.235625</v>
      </c>
      <c r="W60" s="387">
        <f>IF(Computations!G35&lt;&gt;"",Computations!G35,"---")</f>
        <v>7.7643750000000002</v>
      </c>
      <c r="X60" s="387">
        <f>IF(Computations!F35&lt;&gt;"",Computations!F35,"---")</f>
        <v>153</v>
      </c>
      <c r="Y60" s="402">
        <f>IF(Computations!E35&lt;&gt;"",Computations!E35,"---")</f>
        <v>0</v>
      </c>
      <c r="Z60" s="389">
        <f>IF(AA60=O60,N60,interp(AA60,AreaCapacity!$A$3:$B$245,2))</f>
        <v>7727.6388396349412</v>
      </c>
      <c r="AA60" s="383">
        <f t="shared" si="42"/>
        <v>68557.990000000005</v>
      </c>
      <c r="AB60" s="376">
        <f t="shared" si="4"/>
        <v>211.01329074237518</v>
      </c>
      <c r="AC60" s="376">
        <f>IF(P60&lt;&gt;"---",P60,IF(BH60="Y",AB60,MIN(Input!I35,AB60-AK60)))</f>
        <v>31.235624999999999</v>
      </c>
      <c r="AD60" s="376">
        <f t="shared" si="5"/>
        <v>0</v>
      </c>
      <c r="AE60" s="376">
        <f>IF(R60&lt;&gt;"---",R60,IF(BH60="Y",Input!M35,0))</f>
        <v>0</v>
      </c>
      <c r="AF60" s="376">
        <f t="shared" si="6"/>
        <v>0</v>
      </c>
      <c r="AG60" s="376">
        <f t="shared" si="18"/>
        <v>0</v>
      </c>
      <c r="AH60" s="376">
        <f t="shared" si="19"/>
        <v>-114</v>
      </c>
      <c r="AI60" s="376">
        <f t="shared" si="7"/>
        <v>153</v>
      </c>
      <c r="AJ60" s="192">
        <f t="shared" si="20"/>
        <v>145.235625</v>
      </c>
      <c r="AK60" s="412">
        <f>IF(Y60&lt;&gt;"---",Y60,interp(AA59,AreaCapacity!$A$3:$C$245,3)*StepInterp(B60,Evap!$A$3:$D$15,4)/1.9835)</f>
        <v>0</v>
      </c>
      <c r="AL60" s="376">
        <f t="shared" si="8"/>
        <v>7.7643750000000002</v>
      </c>
      <c r="AM60" s="376">
        <f t="shared" si="21"/>
        <v>153</v>
      </c>
      <c r="AN60" s="376">
        <f t="shared" si="43"/>
        <v>130.47000000000116</v>
      </c>
      <c r="AO60" s="376">
        <f t="shared" si="23"/>
        <v>0</v>
      </c>
      <c r="AP60" s="376">
        <f t="shared" si="44"/>
        <v>411.39999999999418</v>
      </c>
      <c r="AQ60" s="389">
        <f>IF(AR60=O60,N60,interp(AR60,AreaCapacity!$A$3:$B$245,2))</f>
        <v>7727.6388396349412</v>
      </c>
      <c r="AR60" s="383">
        <f t="shared" si="25"/>
        <v>68557.990000000005</v>
      </c>
      <c r="AS60" s="376">
        <f t="shared" si="9"/>
        <v>211.01329074237518</v>
      </c>
      <c r="AT60" s="376">
        <f>IF(P60&lt;&gt;"---",P60,IF(BH60="Y",AS60,MIN(Input!I35,AS60-BB60)))</f>
        <v>31.235624999999999</v>
      </c>
      <c r="AU60" s="376">
        <f t="shared" si="10"/>
        <v>0</v>
      </c>
      <c r="AV60" s="376">
        <f>IF(R60&lt;&gt;"---",R60,IF(BH60="Y",Input!M35,0))</f>
        <v>0</v>
      </c>
      <c r="AW60" s="376">
        <f t="shared" si="11"/>
        <v>0</v>
      </c>
      <c r="AX60" s="376">
        <f t="shared" si="26"/>
        <v>0</v>
      </c>
      <c r="AY60" s="376">
        <f t="shared" si="27"/>
        <v>-114</v>
      </c>
      <c r="AZ60" s="376">
        <f t="shared" si="12"/>
        <v>153</v>
      </c>
      <c r="BA60" s="192">
        <f t="shared" si="28"/>
        <v>145.235625</v>
      </c>
      <c r="BB60" s="412">
        <f>IF(Y60&lt;&gt;"---",Y60,interp(AR59,AreaCapacity!$A$3:$C$245,3)*StepInterp(B60,Evap!$A$3:$D$15,4)/1.9835)</f>
        <v>0</v>
      </c>
      <c r="BC60" s="376">
        <f t="shared" si="13"/>
        <v>7.7643750000000002</v>
      </c>
      <c r="BD60" s="192">
        <f t="shared" si="29"/>
        <v>153</v>
      </c>
      <c r="BE60" s="192">
        <f t="shared" si="30"/>
        <v>130.47000000000116</v>
      </c>
      <c r="BF60" s="192">
        <f t="shared" si="31"/>
        <v>0</v>
      </c>
      <c r="BG60" s="425">
        <f t="shared" si="32"/>
        <v>456.05999999999767</v>
      </c>
      <c r="BH60" s="376" t="str">
        <f t="shared" si="14"/>
        <v>N</v>
      </c>
      <c r="BI60" s="376">
        <f t="shared" si="15"/>
        <v>39</v>
      </c>
      <c r="BJ60" s="376">
        <f t="shared" si="33"/>
        <v>179.77766574237518</v>
      </c>
      <c r="BK60" s="376">
        <f t="shared" si="34"/>
        <v>74287.49504160053</v>
      </c>
      <c r="BL60" s="376">
        <f t="shared" si="35"/>
        <v>74287.49504160053</v>
      </c>
      <c r="BM60" s="423">
        <f t="shared" si="36"/>
        <v>0</v>
      </c>
      <c r="BN60" s="440">
        <f t="shared" si="37"/>
        <v>0</v>
      </c>
      <c r="BO60" s="285">
        <f t="shared" si="38"/>
        <v>0</v>
      </c>
      <c r="BP60" s="425">
        <f t="shared" si="39"/>
        <v>0</v>
      </c>
      <c r="BQ60" s="285"/>
      <c r="BR60" s="12">
        <v>7704</v>
      </c>
      <c r="BS60" s="12">
        <v>52000</v>
      </c>
      <c r="BT60" s="12">
        <v>7747.5</v>
      </c>
      <c r="BU60" s="426">
        <v>85000</v>
      </c>
      <c r="BV60" s="6">
        <v>7766</v>
      </c>
      <c r="BW60" s="6">
        <v>102369</v>
      </c>
      <c r="CW60" s="416"/>
      <c r="CX60" s="416"/>
      <c r="CY60" s="416"/>
      <c r="CZ60" s="416"/>
      <c r="DA60" s="416"/>
      <c r="DB60" s="416"/>
      <c r="DC60" s="128"/>
    </row>
    <row r="61" spans="1:107">
      <c r="A61" s="6" t="str">
        <f ca="1">OFFSET('day lookup'!$A$1,WEEKDAY(B61,1)-1,0)</f>
        <v>THU</v>
      </c>
      <c r="B61" s="367">
        <f t="shared" si="45"/>
        <v>42852</v>
      </c>
      <c r="C61" s="374">
        <f ca="1">IF($CY$1=1,OFFSET(Historic!$F$193,$B61-$B$35,C$30-1975),IF($B61&gt;DATE(Input!$C$1,4,30),OFFSET(Historic!$F$193,$B61-$B$35,C$30-1975),NA()))</f>
        <v>409.48738149999997</v>
      </c>
      <c r="D61" s="192">
        <f ca="1">IF($CY$1=1,OFFSET(Historic!$F$193,$B61-$B$35,D$30-1975),IF($B61&gt;DATE(Input!$C$1,4,30),OFFSET(Historic!$F$193,$B61-$B$35,D$30-1975),NA()))</f>
        <v>273.71886000000001</v>
      </c>
      <c r="E61" s="192">
        <f ca="1">IF($CY$1=1,OFFSET(Historic!$F$193,$B61-$B$35,E$30-1975),IF($B61&gt;DATE(Input!$C$1,4,30),OFFSET(Historic!$F$193,$B61-$B$35,E$30-1975),NA()))</f>
        <v>258.0296123</v>
      </c>
      <c r="F61" s="192">
        <f ca="1">IF($CY$1=1,OFFSET(Historic!$F$193,$B61-$B$35,F$30-1975),IF($B61&gt;DATE(Input!$C$1,4,30),OFFSET(Historic!$F$193,$B61-$B$35,F$30-1975),NA()))</f>
        <v>519.66913999999997</v>
      </c>
      <c r="G61" s="192">
        <f ca="1">IF($CY$1=1,OFFSET(Historic!$F$193,$B61-$B$35,G$30-1975),IF($B61&gt;DATE(Input!$C$1,4,30),OFFSET(Historic!$F$193,$B61-$B$35,G$30-1975),NA()))</f>
        <v>562.87</v>
      </c>
      <c r="H61" s="192">
        <f t="shared" ca="1" si="16"/>
        <v>404.75499876000003</v>
      </c>
      <c r="I61" s="368">
        <f t="shared" ca="1" si="1"/>
        <v>0.8287124614304906</v>
      </c>
      <c r="J61" s="285">
        <f t="shared" ca="1" si="2"/>
        <v>270.31860980364377</v>
      </c>
      <c r="K61" s="285">
        <f t="shared" ca="1" si="3"/>
        <v>85.649636800227142</v>
      </c>
      <c r="L61" s="386" t="str">
        <f>IF(Computations!J36&lt;&gt;"",Computations!J36,"---")</f>
        <v>N</v>
      </c>
      <c r="M61" s="416">
        <f>IF(Computations!I36&lt;&gt;"",Computations!I36,"---")</f>
        <v>211.12653941895346</v>
      </c>
      <c r="N61" s="390">
        <f>IF(Computations!C36&lt;&gt;"",Computations!C36,"---")</f>
        <v>7727.8091786179921</v>
      </c>
      <c r="O61" s="387">
        <f>IF(Computations!D36&lt;&gt;"",Computations!D36,"---")</f>
        <v>68688.639999999999</v>
      </c>
      <c r="P61" s="387">
        <f>IF(Computations!M36&lt;&gt;"",Computations!M36,"---")</f>
        <v>31.258125</v>
      </c>
      <c r="Q61" s="387">
        <f>IF(Computations!P36&lt;&gt;"",Computations!P36,"---")</f>
        <v>0</v>
      </c>
      <c r="R61" s="387">
        <f>IF(Computations!V36&lt;&gt;"",Computations!V36,"---")</f>
        <v>0</v>
      </c>
      <c r="S61" s="387">
        <f>IF(Computations!X36&lt;&gt;"",Computations!X36,"---")</f>
        <v>0</v>
      </c>
      <c r="T61" s="387">
        <f>IF(Computations!AB36&lt;&gt;"",Computations!AB36,"---")</f>
        <v>0</v>
      </c>
      <c r="U61" s="387">
        <f>IF(Computations!AG36&lt;&gt;"",Computations!AG36,"---")</f>
        <v>-114</v>
      </c>
      <c r="V61" s="387">
        <f>IF(Computations!H36&lt;&gt;"",Computations!H36,"---")</f>
        <v>145.25812500000001</v>
      </c>
      <c r="W61" s="387">
        <f>IF(Computations!G36&lt;&gt;"",Computations!G36,"---")</f>
        <v>7.7418750000000003</v>
      </c>
      <c r="X61" s="387">
        <f>IF(Computations!F36&lt;&gt;"",Computations!F36,"---")</f>
        <v>153</v>
      </c>
      <c r="Y61" s="402">
        <f>IF(Computations!E36&lt;&gt;"",Computations!E36,"---")</f>
        <v>0</v>
      </c>
      <c r="Z61" s="389">
        <f>IF(AA61=O61,N61,interp(AA61,AreaCapacity!$A$3:$B$245,2))</f>
        <v>7727.8091786179921</v>
      </c>
      <c r="AA61" s="383">
        <f t="shared" si="42"/>
        <v>68688.639999999999</v>
      </c>
      <c r="AB61" s="376">
        <f t="shared" si="4"/>
        <v>211.12653941895346</v>
      </c>
      <c r="AC61" s="376">
        <f>IF(P61&lt;&gt;"---",P61,IF(BH61="Y",AB61,MIN(Input!I36,AB61-AK61)))</f>
        <v>31.258125</v>
      </c>
      <c r="AD61" s="376">
        <f t="shared" si="5"/>
        <v>0</v>
      </c>
      <c r="AE61" s="376">
        <f>IF(R61&lt;&gt;"---",R61,IF(BH61="Y",Input!M36,0))</f>
        <v>0</v>
      </c>
      <c r="AF61" s="376">
        <f t="shared" si="6"/>
        <v>0</v>
      </c>
      <c r="AG61" s="376">
        <f t="shared" si="18"/>
        <v>0</v>
      </c>
      <c r="AH61" s="376">
        <f t="shared" si="19"/>
        <v>-114</v>
      </c>
      <c r="AI61" s="376">
        <f t="shared" si="7"/>
        <v>153</v>
      </c>
      <c r="AJ61" s="192">
        <f t="shared" si="20"/>
        <v>145.25812500000001</v>
      </c>
      <c r="AK61" s="412">
        <f>IF(Y61&lt;&gt;"---",Y61,interp(AA60,AreaCapacity!$A$3:$C$245,3)*StepInterp(B61,Evap!$A$3:$D$15,4)/1.9835)</f>
        <v>0</v>
      </c>
      <c r="AL61" s="376">
        <f t="shared" si="8"/>
        <v>7.7418750000000003</v>
      </c>
      <c r="AM61" s="376">
        <f t="shared" si="21"/>
        <v>153</v>
      </c>
      <c r="AN61" s="376">
        <f t="shared" si="43"/>
        <v>130.64999999999418</v>
      </c>
      <c r="AO61" s="376">
        <f t="shared" si="23"/>
        <v>0</v>
      </c>
      <c r="AP61" s="376">
        <f t="shared" si="44"/>
        <v>411.39999999999418</v>
      </c>
      <c r="AQ61" s="389">
        <f>IF(AR61=O61,N61,interp(AR61,AreaCapacity!$A$3:$B$245,2))</f>
        <v>7727.8091786179921</v>
      </c>
      <c r="AR61" s="383">
        <f t="shared" si="25"/>
        <v>68688.639999999999</v>
      </c>
      <c r="AS61" s="376">
        <f t="shared" si="9"/>
        <v>211.12653941895346</v>
      </c>
      <c r="AT61" s="376">
        <f>IF(P61&lt;&gt;"---",P61,IF(BH61="Y",AS61,MIN(Input!I36,AS61-BB61)))</f>
        <v>31.258125</v>
      </c>
      <c r="AU61" s="376">
        <f t="shared" si="10"/>
        <v>0</v>
      </c>
      <c r="AV61" s="376">
        <f>IF(R61&lt;&gt;"---",R61,IF(BH61="Y",Input!M36,0))</f>
        <v>0</v>
      </c>
      <c r="AW61" s="376">
        <f t="shared" si="11"/>
        <v>0</v>
      </c>
      <c r="AX61" s="376">
        <f t="shared" si="26"/>
        <v>0</v>
      </c>
      <c r="AY61" s="376">
        <f t="shared" si="27"/>
        <v>-114</v>
      </c>
      <c r="AZ61" s="376">
        <f t="shared" si="12"/>
        <v>153</v>
      </c>
      <c r="BA61" s="192">
        <f t="shared" si="28"/>
        <v>145.25812500000001</v>
      </c>
      <c r="BB61" s="412">
        <f>IF(Y61&lt;&gt;"---",Y61,interp(AR60,AreaCapacity!$A$3:$C$245,3)*StepInterp(B61,Evap!$A$3:$D$15,4)/1.9835)</f>
        <v>0</v>
      </c>
      <c r="BC61" s="376">
        <f t="shared" si="13"/>
        <v>7.7418750000000003</v>
      </c>
      <c r="BD61" s="192">
        <f t="shared" si="29"/>
        <v>153</v>
      </c>
      <c r="BE61" s="192">
        <f t="shared" si="30"/>
        <v>130.64999999999418</v>
      </c>
      <c r="BF61" s="192">
        <f t="shared" si="31"/>
        <v>0</v>
      </c>
      <c r="BG61" s="425">
        <f t="shared" si="32"/>
        <v>456.05999999999767</v>
      </c>
      <c r="BH61" s="376" t="str">
        <f t="shared" si="14"/>
        <v>N</v>
      </c>
      <c r="BI61" s="376">
        <f t="shared" si="15"/>
        <v>39</v>
      </c>
      <c r="BJ61" s="376">
        <f t="shared" si="33"/>
        <v>179.86841441895345</v>
      </c>
      <c r="BK61" s="376">
        <f t="shared" si="34"/>
        <v>74644.264041600531</v>
      </c>
      <c r="BL61" s="376">
        <f t="shared" si="35"/>
        <v>74644.264041600531</v>
      </c>
      <c r="BM61" s="423">
        <f t="shared" si="36"/>
        <v>0</v>
      </c>
      <c r="BN61" s="440">
        <f t="shared" si="37"/>
        <v>0</v>
      </c>
      <c r="BO61" s="285">
        <f t="shared" si="38"/>
        <v>0</v>
      </c>
      <c r="BP61" s="425">
        <f t="shared" si="39"/>
        <v>0</v>
      </c>
      <c r="BQ61" s="285"/>
      <c r="BR61" s="12">
        <v>7704</v>
      </c>
      <c r="BS61" s="12">
        <v>52000</v>
      </c>
      <c r="BT61" s="12">
        <v>7747.5</v>
      </c>
      <c r="BU61" s="426">
        <v>85000</v>
      </c>
      <c r="BV61" s="6">
        <v>7766</v>
      </c>
      <c r="BW61" s="6">
        <v>102369</v>
      </c>
      <c r="CW61" s="416"/>
      <c r="CX61" s="416"/>
      <c r="CY61" s="416"/>
      <c r="CZ61" s="416"/>
      <c r="DA61" s="416"/>
      <c r="DB61" s="416"/>
      <c r="DC61" s="128"/>
    </row>
    <row r="62" spans="1:107">
      <c r="A62" s="6" t="str">
        <f ca="1">OFFSET('day lookup'!$A$1,WEEKDAY(B62,1)-1,0)</f>
        <v>FRI</v>
      </c>
      <c r="B62" s="367">
        <f t="shared" si="45"/>
        <v>42853</v>
      </c>
      <c r="C62" s="374">
        <f ca="1">IF($CY$1=1,OFFSET(Historic!$F$193,$B62-$B$35,C$30-1975),IF($B62&gt;DATE(Input!$C$1,4,30),OFFSET(Historic!$F$193,$B62-$B$35,C$30-1975),NA()))</f>
        <v>311.10726949999997</v>
      </c>
      <c r="D62" s="192">
        <f ca="1">IF($CY$1=1,OFFSET(Historic!$F$193,$B62-$B$35,D$30-1975),IF($B62&gt;DATE(Input!$C$1,4,30),OFFSET(Historic!$F$193,$B62-$B$35,D$30-1975),NA()))</f>
        <v>299.50397000000004</v>
      </c>
      <c r="E62" s="192">
        <f ca="1">IF($CY$1=1,OFFSET(Historic!$F$193,$B62-$B$35,E$30-1975),IF($B62&gt;DATE(Input!$C$1,4,30),OFFSET(Historic!$F$193,$B62-$B$35,E$30-1975),NA()))</f>
        <v>311.30561649999999</v>
      </c>
      <c r="F62" s="192">
        <f ca="1">IF($CY$1=1,OFFSET(Historic!$F$193,$B62-$B$35,F$30-1975),IF($B62&gt;DATE(Input!$C$1,4,30),OFFSET(Historic!$F$193,$B62-$B$35,F$30-1975),NA()))</f>
        <v>470.08239000000003</v>
      </c>
      <c r="G62" s="192">
        <f ca="1">IF($CY$1=1,OFFSET(Historic!$F$193,$B62-$B$35,G$30-1975),IF($B62&gt;DATE(Input!$C$1,4,30),OFFSET(Historic!$F$193,$B62-$B$35,G$30-1975),NA()))</f>
        <v>444.71</v>
      </c>
      <c r="H62" s="192">
        <f t="shared" ca="1" si="16"/>
        <v>367.34184920000001</v>
      </c>
      <c r="I62" s="368">
        <f t="shared" ca="1" si="1"/>
        <v>0.75211120052767222</v>
      </c>
      <c r="J62" s="285">
        <f t="shared" ca="1" si="2"/>
        <v>245.33196205767777</v>
      </c>
      <c r="K62" s="285">
        <f t="shared" ca="1" si="3"/>
        <v>77.732692769434223</v>
      </c>
      <c r="L62" s="386" t="str">
        <f>IF(Computations!J37&lt;&gt;"",Computations!J37,"---")</f>
        <v>N</v>
      </c>
      <c r="M62" s="416">
        <f>IF(Computations!I37&lt;&gt;"",Computations!I37,"---")</f>
        <v>188.13675321401917</v>
      </c>
      <c r="N62" s="390">
        <f>IF(Computations!C37&lt;&gt;"",Computations!C37,"---")</f>
        <v>7727.9194393741855</v>
      </c>
      <c r="O62" s="387">
        <f>IF(Computations!D37&lt;&gt;"",Computations!D37,"---")</f>
        <v>68773.210000000006</v>
      </c>
      <c r="P62" s="387">
        <f>IF(Computations!M37&lt;&gt;"",Computations!M37,"---")</f>
        <v>31.5</v>
      </c>
      <c r="Q62" s="387">
        <f>IF(Computations!P37&lt;&gt;"",Computations!P37,"---")</f>
        <v>0</v>
      </c>
      <c r="R62" s="387">
        <f>IF(Computations!V37&lt;&gt;"",Computations!V37,"---")</f>
        <v>0</v>
      </c>
      <c r="S62" s="387">
        <f>IF(Computations!X37&lt;&gt;"",Computations!X37,"---")</f>
        <v>0</v>
      </c>
      <c r="T62" s="387">
        <f>IF(Computations!AB37&lt;&gt;"",Computations!AB37,"---")</f>
        <v>0</v>
      </c>
      <c r="U62" s="387">
        <f>IF(Computations!AG37&lt;&gt;"",Computations!AG37,"---")</f>
        <v>-114</v>
      </c>
      <c r="V62" s="387">
        <f>IF(Computations!H37&lt;&gt;"",Computations!H37,"---")</f>
        <v>145.5</v>
      </c>
      <c r="W62" s="387">
        <f>IF(Computations!G37&lt;&gt;"",Computations!G37,"---")</f>
        <v>7.5</v>
      </c>
      <c r="X62" s="387">
        <f>IF(Computations!F37&lt;&gt;"",Computations!F37,"---")</f>
        <v>153</v>
      </c>
      <c r="Y62" s="402">
        <f>IF(Computations!E37&lt;&gt;"",Computations!E37,"---")</f>
        <v>0</v>
      </c>
      <c r="Z62" s="389">
        <f>IF(AA62=O62,N62,interp(AA62,AreaCapacity!$A$3:$B$245,2))</f>
        <v>7727.9194393741855</v>
      </c>
      <c r="AA62" s="383">
        <f t="shared" si="42"/>
        <v>68773.210000000006</v>
      </c>
      <c r="AB62" s="376">
        <f t="shared" si="4"/>
        <v>188.13675321401917</v>
      </c>
      <c r="AC62" s="376">
        <f>IF(P62&lt;&gt;"---",P62,IF(BH62="Y",AB62,MIN(Input!I37,AB62-AK62)))</f>
        <v>31.5</v>
      </c>
      <c r="AD62" s="376">
        <f t="shared" si="5"/>
        <v>0</v>
      </c>
      <c r="AE62" s="376">
        <f>IF(R62&lt;&gt;"---",R62,IF(BH62="Y",Input!M37,0))</f>
        <v>0</v>
      </c>
      <c r="AF62" s="376">
        <f t="shared" si="6"/>
        <v>0</v>
      </c>
      <c r="AG62" s="376">
        <f t="shared" si="18"/>
        <v>0</v>
      </c>
      <c r="AH62" s="376">
        <f t="shared" si="19"/>
        <v>-114</v>
      </c>
      <c r="AI62" s="376">
        <f t="shared" si="7"/>
        <v>153</v>
      </c>
      <c r="AJ62" s="192">
        <f t="shared" si="20"/>
        <v>145.5</v>
      </c>
      <c r="AK62" s="412">
        <f>IF(Y62&lt;&gt;"---",Y62,interp(AA61,AreaCapacity!$A$3:$C$245,3)*StepInterp(B62,Evap!$A$3:$D$15,4)/1.9835)</f>
        <v>0</v>
      </c>
      <c r="AL62" s="376">
        <f t="shared" si="8"/>
        <v>7.5</v>
      </c>
      <c r="AM62" s="376">
        <f t="shared" si="21"/>
        <v>153</v>
      </c>
      <c r="AN62" s="376">
        <f t="shared" si="43"/>
        <v>84.570000000006985</v>
      </c>
      <c r="AO62" s="376">
        <f t="shared" si="23"/>
        <v>0</v>
      </c>
      <c r="AP62" s="376">
        <f t="shared" si="44"/>
        <v>411.39999999999418</v>
      </c>
      <c r="AQ62" s="389">
        <f>IF(AR62=O62,N62,interp(AR62,AreaCapacity!$A$3:$B$245,2))</f>
        <v>7727.9194393741855</v>
      </c>
      <c r="AR62" s="383">
        <f t="shared" si="25"/>
        <v>68773.210000000006</v>
      </c>
      <c r="AS62" s="376">
        <f t="shared" si="9"/>
        <v>188.13675321401917</v>
      </c>
      <c r="AT62" s="376">
        <f>IF(P62&lt;&gt;"---",P62,IF(BH62="Y",AS62,MIN(Input!I37,AS62-BB62)))</f>
        <v>31.5</v>
      </c>
      <c r="AU62" s="376">
        <f t="shared" si="10"/>
        <v>0</v>
      </c>
      <c r="AV62" s="376">
        <f>IF(R62&lt;&gt;"---",R62,IF(BH62="Y",Input!M37,0))</f>
        <v>0</v>
      </c>
      <c r="AW62" s="376">
        <f t="shared" si="11"/>
        <v>0</v>
      </c>
      <c r="AX62" s="376">
        <f t="shared" si="26"/>
        <v>0</v>
      </c>
      <c r="AY62" s="376">
        <f t="shared" si="27"/>
        <v>-114</v>
      </c>
      <c r="AZ62" s="376">
        <f t="shared" si="12"/>
        <v>153</v>
      </c>
      <c r="BA62" s="192">
        <f t="shared" si="28"/>
        <v>145.5</v>
      </c>
      <c r="BB62" s="412">
        <f>IF(Y62&lt;&gt;"---",Y62,interp(AR61,AreaCapacity!$A$3:$C$245,3)*StepInterp(B62,Evap!$A$3:$D$15,4)/1.9835)</f>
        <v>0</v>
      </c>
      <c r="BC62" s="376">
        <f t="shared" si="13"/>
        <v>7.5</v>
      </c>
      <c r="BD62" s="192">
        <f t="shared" si="29"/>
        <v>153</v>
      </c>
      <c r="BE62" s="192">
        <f t="shared" si="30"/>
        <v>84.570000000006985</v>
      </c>
      <c r="BF62" s="192">
        <f t="shared" si="31"/>
        <v>0</v>
      </c>
      <c r="BG62" s="425">
        <f t="shared" si="32"/>
        <v>456.05999999999767</v>
      </c>
      <c r="BH62" s="376" t="str">
        <f t="shared" si="14"/>
        <v>N</v>
      </c>
      <c r="BI62" s="376">
        <f t="shared" si="15"/>
        <v>39</v>
      </c>
      <c r="BJ62" s="376">
        <f t="shared" si="33"/>
        <v>156.63675321401917</v>
      </c>
      <c r="BK62" s="376">
        <f t="shared" si="34"/>
        <v>74954.953041600544</v>
      </c>
      <c r="BL62" s="376">
        <f t="shared" si="35"/>
        <v>74954.953041600544</v>
      </c>
      <c r="BM62" s="423">
        <f t="shared" si="36"/>
        <v>0</v>
      </c>
      <c r="BN62" s="440">
        <f t="shared" si="37"/>
        <v>0</v>
      </c>
      <c r="BO62" s="285">
        <f t="shared" si="38"/>
        <v>0</v>
      </c>
      <c r="BP62" s="425">
        <f t="shared" si="39"/>
        <v>0</v>
      </c>
      <c r="BQ62" s="285"/>
      <c r="BR62" s="12">
        <v>7704</v>
      </c>
      <c r="BS62" s="12">
        <v>52000</v>
      </c>
      <c r="BT62" s="12">
        <v>7747.5</v>
      </c>
      <c r="BU62" s="426">
        <v>85000</v>
      </c>
      <c r="BV62" s="6">
        <v>7766</v>
      </c>
      <c r="BW62" s="6">
        <v>102369</v>
      </c>
      <c r="CW62" s="416"/>
      <c r="CX62" s="416"/>
      <c r="CY62" s="416"/>
      <c r="CZ62" s="416"/>
      <c r="DA62" s="416"/>
      <c r="DB62" s="416"/>
      <c r="DC62" s="128"/>
    </row>
    <row r="63" spans="1:107">
      <c r="A63" s="6" t="str">
        <f ca="1">OFFSET('day lookup'!$A$1,WEEKDAY(B63,1)-1,0)</f>
        <v>SAT</v>
      </c>
      <c r="B63" s="367">
        <f t="shared" si="45"/>
        <v>42854</v>
      </c>
      <c r="C63" s="374">
        <f ca="1">IF($CY$1=1,OFFSET(Historic!$F$193,$B63-$B$35,C$30-1975),IF($B63&gt;DATE(Input!$C$1,4,30),OFFSET(Historic!$F$193,$B63-$B$35,C$30-1975),NA()))</f>
        <v>341.81138510000005</v>
      </c>
      <c r="D63" s="192">
        <f ca="1">IF($CY$1=1,OFFSET(Historic!$F$193,$B63-$B$35,D$30-1975),IF($B63&gt;DATE(Input!$C$1,4,30),OFFSET(Historic!$F$193,$B63-$B$35,D$30-1975),NA()))</f>
        <v>319.33867000000004</v>
      </c>
      <c r="E63" s="192">
        <f ca="1">IF($CY$1=1,OFFSET(Historic!$F$193,$B63-$B$35,E$30-1975),IF($B63&gt;DATE(Input!$C$1,4,30),OFFSET(Historic!$F$193,$B63-$B$35,E$30-1975),NA()))</f>
        <v>326.93536010000003</v>
      </c>
      <c r="F63" s="192">
        <f ca="1">IF($CY$1=1,OFFSET(Historic!$F$193,$B63-$B$35,F$30-1975),IF($B63&gt;DATE(Input!$C$1,4,30),OFFSET(Historic!$F$193,$B63-$B$35,F$30-1975),NA()))</f>
        <v>523.63607999999999</v>
      </c>
      <c r="G63" s="192">
        <f ca="1">IF($CY$1=1,OFFSET(Historic!$F$193,$B63-$B$35,G$30-1975),IF($B63&gt;DATE(Input!$C$1,4,30),OFFSET(Historic!$F$193,$B63-$B$35,G$30-1975),NA()))</f>
        <v>410.59</v>
      </c>
      <c r="H63" s="192">
        <f t="shared" ca="1" si="16"/>
        <v>384.46229904</v>
      </c>
      <c r="I63" s="368">
        <f t="shared" ca="1" si="1"/>
        <v>0.7871643318569197</v>
      </c>
      <c r="J63" s="285">
        <f t="shared" ca="1" si="2"/>
        <v>256.76598069645928</v>
      </c>
      <c r="K63" s="285">
        <f t="shared" ca="1" si="3"/>
        <v>81.35552711402498</v>
      </c>
      <c r="L63" s="386" t="str">
        <f>IF(Computations!J38&lt;&gt;"",Computations!J38,"---")</f>
        <v>N</v>
      </c>
      <c r="M63" s="416">
        <f>IF(Computations!I38&lt;&gt;"",Computations!I38,"---")</f>
        <v>165.24488183765601</v>
      </c>
      <c r="N63" s="390">
        <f>IF(Computations!C38&lt;&gt;"",Computations!C38,"---")</f>
        <v>7727.969947848761</v>
      </c>
      <c r="O63" s="387">
        <f>IF(Computations!D38&lt;&gt;"",Computations!D38,"---")</f>
        <v>68811.95</v>
      </c>
      <c r="P63" s="387">
        <f>IF(Computations!M38&lt;&gt;"",Computations!M38,"---")</f>
        <v>31.745000000000001</v>
      </c>
      <c r="Q63" s="387">
        <f>IF(Computations!P38&lt;&gt;"",Computations!P38,"---")</f>
        <v>0</v>
      </c>
      <c r="R63" s="387">
        <f>IF(Computations!V38&lt;&gt;"",Computations!V38,"---")</f>
        <v>0</v>
      </c>
      <c r="S63" s="387">
        <f>IF(Computations!X38&lt;&gt;"",Computations!X38,"---")</f>
        <v>0</v>
      </c>
      <c r="T63" s="387">
        <f>IF(Computations!AB38&lt;&gt;"",Computations!AB38,"---")</f>
        <v>0</v>
      </c>
      <c r="U63" s="387">
        <f>IF(Computations!AG38&lt;&gt;"",Computations!AG38,"---")</f>
        <v>-113.96875</v>
      </c>
      <c r="V63" s="387">
        <f>IF(Computations!H38&lt;&gt;"",Computations!H38,"---")</f>
        <v>145.71375</v>
      </c>
      <c r="W63" s="387">
        <f>IF(Computations!G38&lt;&gt;"",Computations!G38,"---")</f>
        <v>7.2549999999999999</v>
      </c>
      <c r="X63" s="387">
        <f>IF(Computations!F38&lt;&gt;"",Computations!F38,"---")</f>
        <v>152.96875</v>
      </c>
      <c r="Y63" s="402">
        <f>IF(Computations!E38&lt;&gt;"",Computations!E38,"---")</f>
        <v>0</v>
      </c>
      <c r="Z63" s="389">
        <f>IF(AA63=O63,N63,interp(AA63,AreaCapacity!$A$3:$B$245,2))</f>
        <v>7727.969947848761</v>
      </c>
      <c r="AA63" s="383">
        <f t="shared" si="42"/>
        <v>68811.95</v>
      </c>
      <c r="AB63" s="376">
        <f t="shared" si="4"/>
        <v>165.24488183765601</v>
      </c>
      <c r="AC63" s="376">
        <f>IF(P63&lt;&gt;"---",P63,IF(BH63="Y",AB63,MIN(Input!I38,AB63-AK63)))</f>
        <v>31.745000000000001</v>
      </c>
      <c r="AD63" s="376">
        <f t="shared" si="5"/>
        <v>0</v>
      </c>
      <c r="AE63" s="376">
        <f>IF(R63&lt;&gt;"---",R63,IF(BH63="Y",Input!M38,0))</f>
        <v>0</v>
      </c>
      <c r="AF63" s="376">
        <f t="shared" si="6"/>
        <v>0</v>
      </c>
      <c r="AG63" s="376">
        <f t="shared" si="18"/>
        <v>0</v>
      </c>
      <c r="AH63" s="376">
        <f t="shared" si="19"/>
        <v>-113.96875</v>
      </c>
      <c r="AI63" s="376">
        <f t="shared" si="7"/>
        <v>152.96875</v>
      </c>
      <c r="AJ63" s="192">
        <f t="shared" si="20"/>
        <v>145.71375</v>
      </c>
      <c r="AK63" s="412">
        <f>IF(Y63&lt;&gt;"---",Y63,interp(AA62,AreaCapacity!$A$3:$C$245,3)*StepInterp(B63,Evap!$A$3:$D$15,4)/1.9835)</f>
        <v>0</v>
      </c>
      <c r="AL63" s="376">
        <f t="shared" si="8"/>
        <v>7.2549999999999999</v>
      </c>
      <c r="AM63" s="376">
        <f t="shared" si="21"/>
        <v>152.96875</v>
      </c>
      <c r="AN63" s="376">
        <f t="shared" si="43"/>
        <v>38.739999999990687</v>
      </c>
      <c r="AO63" s="376">
        <f t="shared" si="23"/>
        <v>0</v>
      </c>
      <c r="AP63" s="376">
        <f t="shared" si="44"/>
        <v>411.39999999999418</v>
      </c>
      <c r="AQ63" s="389">
        <f>IF(AR63=O63,N63,interp(AR63,AreaCapacity!$A$3:$B$245,2))</f>
        <v>7727.969947848761</v>
      </c>
      <c r="AR63" s="383">
        <f t="shared" si="25"/>
        <v>68811.95</v>
      </c>
      <c r="AS63" s="376">
        <f t="shared" si="9"/>
        <v>165.24488183765601</v>
      </c>
      <c r="AT63" s="376">
        <f>IF(P63&lt;&gt;"---",P63,IF(BH63="Y",AS63,MIN(Input!I38,AS63-BB63)))</f>
        <v>31.745000000000001</v>
      </c>
      <c r="AU63" s="376">
        <f t="shared" si="10"/>
        <v>0</v>
      </c>
      <c r="AV63" s="376">
        <f>IF(R63&lt;&gt;"---",R63,IF(BH63="Y",Input!M38,0))</f>
        <v>0</v>
      </c>
      <c r="AW63" s="376">
        <f t="shared" si="11"/>
        <v>0</v>
      </c>
      <c r="AX63" s="376">
        <f t="shared" si="26"/>
        <v>0</v>
      </c>
      <c r="AY63" s="376">
        <f t="shared" si="27"/>
        <v>-113.96875</v>
      </c>
      <c r="AZ63" s="376">
        <f t="shared" si="12"/>
        <v>152.96875</v>
      </c>
      <c r="BA63" s="192">
        <f t="shared" si="28"/>
        <v>145.71375</v>
      </c>
      <c r="BB63" s="412">
        <f>IF(Y63&lt;&gt;"---",Y63,interp(AR62,AreaCapacity!$A$3:$C$245,3)*StepInterp(B63,Evap!$A$3:$D$15,4)/1.9835)</f>
        <v>0</v>
      </c>
      <c r="BC63" s="376">
        <f t="shared" si="13"/>
        <v>7.2549999999999999</v>
      </c>
      <c r="BD63" s="192">
        <f t="shared" si="29"/>
        <v>152.96875</v>
      </c>
      <c r="BE63" s="192">
        <f t="shared" si="30"/>
        <v>38.739999999990687</v>
      </c>
      <c r="BF63" s="192">
        <f t="shared" si="31"/>
        <v>0</v>
      </c>
      <c r="BG63" s="425">
        <f t="shared" si="32"/>
        <v>456.05999999999767</v>
      </c>
      <c r="BH63" s="376" t="str">
        <f t="shared" si="14"/>
        <v>N</v>
      </c>
      <c r="BI63" s="376">
        <f t="shared" si="15"/>
        <v>39</v>
      </c>
      <c r="BJ63" s="376">
        <f t="shared" si="33"/>
        <v>133.49988183765601</v>
      </c>
      <c r="BK63" s="376">
        <f t="shared" si="34"/>
        <v>75219.750057225538</v>
      </c>
      <c r="BL63" s="376">
        <f t="shared" si="35"/>
        <v>75219.750057225538</v>
      </c>
      <c r="BM63" s="423">
        <f t="shared" si="36"/>
        <v>0</v>
      </c>
      <c r="BN63" s="440">
        <f t="shared" si="37"/>
        <v>0</v>
      </c>
      <c r="BO63" s="285">
        <f t="shared" si="38"/>
        <v>0</v>
      </c>
      <c r="BP63" s="425">
        <f t="shared" si="39"/>
        <v>0</v>
      </c>
      <c r="BQ63" s="285"/>
      <c r="BR63" s="12">
        <v>7704</v>
      </c>
      <c r="BS63" s="12">
        <v>52000</v>
      </c>
      <c r="BT63" s="12">
        <v>7747.5</v>
      </c>
      <c r="BU63" s="426">
        <v>85000</v>
      </c>
      <c r="BV63" s="6">
        <v>7766</v>
      </c>
      <c r="BW63" s="6">
        <v>102369</v>
      </c>
      <c r="CW63" s="416"/>
      <c r="CX63" s="416"/>
      <c r="CY63" s="416"/>
      <c r="CZ63" s="416"/>
      <c r="DA63" s="416"/>
      <c r="DB63" s="416"/>
      <c r="DC63" s="128"/>
    </row>
    <row r="64" spans="1:107">
      <c r="A64" s="6" t="str">
        <f ca="1">OFFSET('day lookup'!$A$1,WEEKDAY(B64,1)-1,0)</f>
        <v>SUN</v>
      </c>
      <c r="B64" s="367">
        <f t="shared" si="45"/>
        <v>42855</v>
      </c>
      <c r="C64" s="374">
        <f ca="1">IF($CY$1=1,OFFSET(Historic!$F$193,$B64-$B$35,C$30-1975),IF($B64&gt;DATE(Input!$C$1,4,30),OFFSET(Historic!$F$193,$B64-$B$35,C$30-1975),NA()))</f>
        <v>388.08574020000003</v>
      </c>
      <c r="D64" s="192">
        <f ca="1">IF($CY$1=1,OFFSET(Historic!$F$193,$B64-$B$35,D$30-1975),IF($B64&gt;DATE(Input!$C$1,4,30),OFFSET(Historic!$F$193,$B64-$B$35,D$30-1975),NA()))</f>
        <v>295.53703000000002</v>
      </c>
      <c r="E64" s="192">
        <f ca="1">IF($CY$1=1,OFFSET(Historic!$F$193,$B64-$B$35,E$30-1975),IF($B64&gt;DATE(Input!$C$1,4,30),OFFSET(Historic!$F$193,$B64-$B$35,E$30-1975),NA()))</f>
        <v>327.53040110000001</v>
      </c>
      <c r="F64" s="192">
        <f ca="1">IF($CY$1=1,OFFSET(Historic!$F$193,$B64-$B$35,F$30-1975),IF($B64&gt;DATE(Input!$C$1,4,30),OFFSET(Historic!$F$193,$B64-$B$35,F$30-1975),NA()))</f>
        <v>505.78485000000001</v>
      </c>
      <c r="G64" s="192">
        <f ca="1">IF($CY$1=1,OFFSET(Historic!$F$193,$B64-$B$35,G$30-1975),IF($B64&gt;DATE(Input!$C$1,4,30),OFFSET(Historic!$F$193,$B64-$B$35,G$30-1975),NA()))</f>
        <v>373.21</v>
      </c>
      <c r="H64" s="192">
        <f t="shared" ca="1" si="16"/>
        <v>378.02960426000004</v>
      </c>
      <c r="I64" s="368">
        <f t="shared" ca="1" si="1"/>
        <v>0.7739937611632991</v>
      </c>
      <c r="J64" s="285">
        <f t="shared" ca="1" si="2"/>
        <v>252.46985806536651</v>
      </c>
      <c r="K64" s="285">
        <f t="shared" ca="1" si="3"/>
        <v>79.994313606491716</v>
      </c>
      <c r="L64" s="386" t="str">
        <f>IF(Computations!J39&lt;&gt;"",Computations!J39,"---")</f>
        <v>N</v>
      </c>
      <c r="M64" s="416">
        <f>IF(Computations!I39&lt;&gt;"",Computations!I39,"---")</f>
        <v>157.42764376417801</v>
      </c>
      <c r="N64" s="390">
        <f>IF(Computations!C39&lt;&gt;"",Computations!C39,"---")</f>
        <v>7727.9998696219036</v>
      </c>
      <c r="O64" s="387">
        <f>IF(Computations!D39&lt;&gt;"",Computations!D39,"---")</f>
        <v>68834.899999999994</v>
      </c>
      <c r="P64" s="387">
        <f>IF(Computations!M39&lt;&gt;"",Computations!M39,"---")</f>
        <v>32.107187500000002</v>
      </c>
      <c r="Q64" s="387">
        <f>IF(Computations!P39&lt;&gt;"",Computations!P39,"---")</f>
        <v>0</v>
      </c>
      <c r="R64" s="387">
        <f>IF(Computations!V39&lt;&gt;"",Computations!V39,"---")</f>
        <v>0</v>
      </c>
      <c r="S64" s="387">
        <f>IF(Computations!X39&lt;&gt;"",Computations!X39,"---")</f>
        <v>0</v>
      </c>
      <c r="T64" s="387">
        <f>IF(Computations!AB39&lt;&gt;"",Computations!AB39,"---")</f>
        <v>0</v>
      </c>
      <c r="U64" s="387">
        <f>IF(Computations!AG39&lt;&gt;"",Computations!AG39,"---")</f>
        <v>-113.75</v>
      </c>
      <c r="V64" s="387">
        <f>IF(Computations!H39&lt;&gt;"",Computations!H39,"---")</f>
        <v>145.85718750000001</v>
      </c>
      <c r="W64" s="387">
        <f>IF(Computations!G39&lt;&gt;"",Computations!G39,"---")</f>
        <v>6.8928124999999998</v>
      </c>
      <c r="X64" s="387">
        <f>IF(Computations!F39&lt;&gt;"",Computations!F39,"---")</f>
        <v>152.75</v>
      </c>
      <c r="Y64" s="402">
        <f>IF(Computations!E39&lt;&gt;"",Computations!E39,"---")</f>
        <v>0</v>
      </c>
      <c r="Z64" s="389">
        <f>IF(AA64=O64,N64,interp(AA64,AreaCapacity!$A$3:$B$245,2))</f>
        <v>7727.9998696219036</v>
      </c>
      <c r="AA64" s="383">
        <f t="shared" si="42"/>
        <v>68834.899999999994</v>
      </c>
      <c r="AB64" s="376">
        <f t="shared" si="4"/>
        <v>157.42764376417801</v>
      </c>
      <c r="AC64" s="376">
        <f>IF(P64&lt;&gt;"---",P64,IF(BH64="Y",AB64,MIN(Input!I39,AB64-AK64)))</f>
        <v>32.107187500000002</v>
      </c>
      <c r="AD64" s="376">
        <f t="shared" si="5"/>
        <v>0</v>
      </c>
      <c r="AE64" s="376">
        <f>IF(R64&lt;&gt;"---",R64,IF(BH64="Y",Input!M39,0))</f>
        <v>0</v>
      </c>
      <c r="AF64" s="376">
        <f t="shared" si="6"/>
        <v>0</v>
      </c>
      <c r="AG64" s="376">
        <f t="shared" si="18"/>
        <v>0</v>
      </c>
      <c r="AH64" s="376">
        <f t="shared" si="19"/>
        <v>-113.75</v>
      </c>
      <c r="AI64" s="376">
        <f t="shared" si="7"/>
        <v>152.75</v>
      </c>
      <c r="AJ64" s="192">
        <f t="shared" si="20"/>
        <v>145.85718750000001</v>
      </c>
      <c r="AK64" s="412">
        <f>IF(Y64&lt;&gt;"---",Y64,interp(AA63,AreaCapacity!$A$3:$C$245,3)*StepInterp(B64,Evap!$A$3:$D$15,4)/1.9835)</f>
        <v>0</v>
      </c>
      <c r="AL64" s="376">
        <f t="shared" si="8"/>
        <v>6.8928124999999998</v>
      </c>
      <c r="AM64" s="376">
        <f t="shared" si="21"/>
        <v>152.75</v>
      </c>
      <c r="AN64" s="376">
        <f t="shared" si="43"/>
        <v>22.94999999999709</v>
      </c>
      <c r="AO64" s="376">
        <f t="shared" si="23"/>
        <v>0</v>
      </c>
      <c r="AP64" s="376">
        <f t="shared" si="44"/>
        <v>411.39999999999418</v>
      </c>
      <c r="AQ64" s="389">
        <f>IF(AR64=O64,N64,interp(AR64,AreaCapacity!$A$3:$B$245,2))</f>
        <v>7727.9998696219036</v>
      </c>
      <c r="AR64" s="383">
        <f t="shared" si="25"/>
        <v>68834.899999999994</v>
      </c>
      <c r="AS64" s="376">
        <f t="shared" si="9"/>
        <v>157.42764376417801</v>
      </c>
      <c r="AT64" s="376">
        <f>IF(P64&lt;&gt;"---",P64,IF(BH64="Y",AS64,MIN(Input!I39,AS64-BB64)))</f>
        <v>32.107187500000002</v>
      </c>
      <c r="AU64" s="376">
        <f t="shared" si="10"/>
        <v>0</v>
      </c>
      <c r="AV64" s="376">
        <f>IF(R64&lt;&gt;"---",R64,IF(BH64="Y",Input!M39,0))</f>
        <v>0</v>
      </c>
      <c r="AW64" s="376">
        <f t="shared" si="11"/>
        <v>0</v>
      </c>
      <c r="AX64" s="376">
        <f t="shared" si="26"/>
        <v>0</v>
      </c>
      <c r="AY64" s="376">
        <f t="shared" si="27"/>
        <v>-113.75</v>
      </c>
      <c r="AZ64" s="376">
        <f t="shared" si="12"/>
        <v>152.75</v>
      </c>
      <c r="BA64" s="192">
        <f t="shared" si="28"/>
        <v>145.85718750000001</v>
      </c>
      <c r="BB64" s="412">
        <f>IF(Y64&lt;&gt;"---",Y64,interp(AR63,AreaCapacity!$A$3:$C$245,3)*StepInterp(B64,Evap!$A$3:$D$15,4)/1.9835)</f>
        <v>0</v>
      </c>
      <c r="BC64" s="376">
        <f t="shared" si="13"/>
        <v>6.8928124999999998</v>
      </c>
      <c r="BD64" s="192">
        <f t="shared" si="29"/>
        <v>152.75</v>
      </c>
      <c r="BE64" s="192">
        <f t="shared" si="30"/>
        <v>22.94999999999709</v>
      </c>
      <c r="BF64" s="192">
        <f t="shared" si="31"/>
        <v>0</v>
      </c>
      <c r="BG64" s="425">
        <f t="shared" si="32"/>
        <v>456.05999999999767</v>
      </c>
      <c r="BH64" s="376" t="str">
        <f t="shared" si="14"/>
        <v>N</v>
      </c>
      <c r="BI64" s="376">
        <f t="shared" si="15"/>
        <v>39</v>
      </c>
      <c r="BJ64" s="376">
        <f t="shared" si="33"/>
        <v>125.32045626417801</v>
      </c>
      <c r="BK64" s="376">
        <f t="shared" si="34"/>
        <v>75468.323182225533</v>
      </c>
      <c r="BL64" s="376">
        <f t="shared" si="35"/>
        <v>75468.323182225533</v>
      </c>
      <c r="BM64" s="423">
        <f t="shared" si="36"/>
        <v>0</v>
      </c>
      <c r="BN64" s="440">
        <f t="shared" si="37"/>
        <v>0</v>
      </c>
      <c r="BO64" s="285">
        <f t="shared" si="38"/>
        <v>0</v>
      </c>
      <c r="BP64" s="425">
        <f t="shared" si="39"/>
        <v>0</v>
      </c>
      <c r="BQ64" s="285"/>
      <c r="BR64" s="12">
        <v>7704</v>
      </c>
      <c r="BS64" s="12">
        <v>52000</v>
      </c>
      <c r="BT64" s="12">
        <v>7747.5</v>
      </c>
      <c r="BU64" s="426">
        <v>85000</v>
      </c>
      <c r="BV64" s="6">
        <v>7766</v>
      </c>
      <c r="BW64" s="6">
        <v>102369</v>
      </c>
      <c r="CW64" s="416"/>
      <c r="CX64" s="416"/>
      <c r="CY64" s="416"/>
      <c r="CZ64" s="416"/>
      <c r="DA64" s="416"/>
      <c r="DB64" s="416"/>
      <c r="DC64" s="128"/>
    </row>
    <row r="65" spans="1:107">
      <c r="A65" s="6" t="str">
        <f ca="1">OFFSET('day lookup'!$A$1,WEEKDAY(B65,1)-1,0)</f>
        <v>MON</v>
      </c>
      <c r="B65" s="367">
        <f t="shared" si="45"/>
        <v>42856</v>
      </c>
      <c r="C65" s="374">
        <f ca="1">IF($CY$1=1,OFFSET(Historic!$F$193,$B65-$B$35,C$30-1975),IF($B65&gt;DATE(Input!$C$1,4,30),OFFSET(Historic!$F$193,$B65-$B$35,C$30-1975),NA()))</f>
        <v>380.03285199999999</v>
      </c>
      <c r="D65" s="192">
        <f ca="1">IF($CY$1=1,OFFSET(Historic!$F$193,$B65-$B$35,D$30-1975),IF($B65&gt;DATE(Input!$C$1,4,30),OFFSET(Historic!$F$193,$B65-$B$35,D$30-1975),NA()))</f>
        <v>287.60315000000003</v>
      </c>
      <c r="E65" s="192">
        <f ca="1">IF($CY$1=1,OFFSET(Historic!$F$193,$B65-$B$35,E$30-1975),IF($B65&gt;DATE(Input!$C$1,4,30),OFFSET(Historic!$F$193,$B65-$B$35,E$30-1975),NA()))</f>
        <v>273.69902530000002</v>
      </c>
      <c r="F65" s="192">
        <f ca="1">IF($CY$1=1,OFFSET(Historic!$F$193,$B65-$B$35,F$30-1975),IF($B65&gt;DATE(Input!$C$1,4,30),OFFSET(Historic!$F$193,$B65-$B$35,F$30-1975),NA()))</f>
        <v>448.26422000000002</v>
      </c>
      <c r="G65" s="192">
        <f ca="1">IF($CY$1=1,OFFSET(Historic!$F$193,$B65-$B$35,G$30-1975),IF($B65&gt;DATE(Input!$C$1,4,30),OFFSET(Historic!$F$193,$B65-$B$35,G$30-1975),NA()))</f>
        <v>335.63</v>
      </c>
      <c r="H65" s="192">
        <f t="shared" ca="1" si="16"/>
        <v>345.04584946000006</v>
      </c>
      <c r="I65" s="368">
        <f t="shared" ca="1" si="1"/>
        <v>0.70646142997216421</v>
      </c>
      <c r="J65" s="285">
        <f t="shared" ca="1" si="2"/>
        <v>230.44141426367042</v>
      </c>
      <c r="K65" s="285">
        <f t="shared" ca="1" si="3"/>
        <v>73.014667579679184</v>
      </c>
      <c r="L65" s="386" t="str">
        <f>IF(Computations!J40&lt;&gt;"",Computations!J40,"---")</f>
        <v>N</v>
      </c>
      <c r="M65" s="416">
        <f>IF(Computations!I40&lt;&gt;"",Computations!I40,"---")</f>
        <v>168.51284107764025</v>
      </c>
      <c r="N65" s="390">
        <f>IF(Computations!C40&lt;&gt;"",Computations!C40,"---")</f>
        <v>7728.0494702842379</v>
      </c>
      <c r="O65" s="387">
        <f>IF(Computations!D40&lt;&gt;"",Computations!D40,"---")</f>
        <v>68873.289999999994</v>
      </c>
      <c r="P65" s="387">
        <f>IF(Computations!M40&lt;&gt;"",Computations!M40,"---")</f>
        <v>103.481875</v>
      </c>
      <c r="Q65" s="387">
        <f>IF(Computations!P40&lt;&gt;"",Computations!P40,"---")</f>
        <v>0</v>
      </c>
      <c r="R65" s="387">
        <f>IF(Computations!V40&lt;&gt;"",Computations!V40,"---")</f>
        <v>0</v>
      </c>
      <c r="S65" s="387">
        <f>IF(Computations!X40&lt;&gt;"",Computations!X40,"---")</f>
        <v>0</v>
      </c>
      <c r="T65" s="387">
        <f>IF(Computations!AB40&lt;&gt;"",Computations!AB40,"---")</f>
        <v>0</v>
      </c>
      <c r="U65" s="387">
        <f>IF(Computations!AG40&lt;&gt;"",Computations!AG40,"---")</f>
        <v>-42.34375</v>
      </c>
      <c r="V65" s="387">
        <f>IF(Computations!H40&lt;&gt;"",Computations!H40,"---")</f>
        <v>145.825625</v>
      </c>
      <c r="W65" s="387">
        <f>IF(Computations!G40&lt;&gt;"",Computations!G40,"---")</f>
        <v>6.5181250000000004</v>
      </c>
      <c r="X65" s="387">
        <f>IF(Computations!F40&lt;&gt;"",Computations!F40,"---")</f>
        <v>152.34375</v>
      </c>
      <c r="Y65" s="402">
        <f>IF(Computations!E40&lt;&gt;"",Computations!E40,"---")</f>
        <v>3.3325399999999998</v>
      </c>
      <c r="Z65" s="389">
        <f>IF(AA65=O65,N65,interp(AA65,AreaCapacity!$A$3:$B$245,2))</f>
        <v>7728.0494702842379</v>
      </c>
      <c r="AA65" s="383">
        <f t="shared" si="42"/>
        <v>68873.289999999994</v>
      </c>
      <c r="AB65" s="376">
        <f t="shared" si="4"/>
        <v>168.51284107764025</v>
      </c>
      <c r="AC65" s="376">
        <f>IF(P65&lt;&gt;"---",P65,IF(BH65="Y",AB65,MIN(Input!I40,AB65-AK65)))</f>
        <v>103.481875</v>
      </c>
      <c r="AD65" s="376">
        <f t="shared" si="5"/>
        <v>0</v>
      </c>
      <c r="AE65" s="376">
        <f>IF(R65&lt;&gt;"---",R65,IF(BH65="Y",Input!M40,0))</f>
        <v>0</v>
      </c>
      <c r="AF65" s="376">
        <f t="shared" si="6"/>
        <v>0</v>
      </c>
      <c r="AG65" s="376">
        <f t="shared" si="18"/>
        <v>0</v>
      </c>
      <c r="AH65" s="376">
        <f t="shared" si="19"/>
        <v>-42.34375</v>
      </c>
      <c r="AI65" s="376">
        <f t="shared" si="7"/>
        <v>152.34375</v>
      </c>
      <c r="AJ65" s="192">
        <f t="shared" si="20"/>
        <v>145.825625</v>
      </c>
      <c r="AK65" s="412">
        <f>IF(Y65&lt;&gt;"---",Y65,interp(AA64,AreaCapacity!$A$3:$C$245,3)*StepInterp(B65,Evap!$A$3:$D$15,4)/1.9835)</f>
        <v>3.3325399999999998</v>
      </c>
      <c r="AL65" s="376">
        <f t="shared" si="8"/>
        <v>6.5181250000000004</v>
      </c>
      <c r="AM65" s="376">
        <f t="shared" si="21"/>
        <v>152.34375</v>
      </c>
      <c r="AN65" s="376">
        <f>AA65-AA64</f>
        <v>38.389999999999418</v>
      </c>
      <c r="AO65" s="376">
        <f t="shared" si="23"/>
        <v>0</v>
      </c>
      <c r="AP65" s="376">
        <f t="shared" si="44"/>
        <v>411.39999999999418</v>
      </c>
      <c r="AQ65" s="389">
        <f>IF(AR65=O65,N65,interp(AR65,AreaCapacity!$A$3:$B$245,2))</f>
        <v>7728.0494702842379</v>
      </c>
      <c r="AR65" s="383">
        <f t="shared" si="25"/>
        <v>68873.289999999994</v>
      </c>
      <c r="AS65" s="376">
        <f t="shared" si="9"/>
        <v>168.51284107764025</v>
      </c>
      <c r="AT65" s="376">
        <f>IF(P65&lt;&gt;"---",P65,IF(BH65="Y",AS65,MIN(Input!I40,AS65-BB65)))</f>
        <v>103.481875</v>
      </c>
      <c r="AU65" s="376">
        <f t="shared" si="10"/>
        <v>0</v>
      </c>
      <c r="AV65" s="376">
        <f>IF(R65&lt;&gt;"---",R65,IF(BH65="Y",Input!M40,0))</f>
        <v>0</v>
      </c>
      <c r="AW65" s="376">
        <f t="shared" si="11"/>
        <v>0</v>
      </c>
      <c r="AX65" s="376">
        <f t="shared" si="26"/>
        <v>0</v>
      </c>
      <c r="AY65" s="376">
        <f t="shared" si="27"/>
        <v>-42.34375</v>
      </c>
      <c r="AZ65" s="376">
        <f t="shared" si="12"/>
        <v>152.34375</v>
      </c>
      <c r="BA65" s="192">
        <f t="shared" si="28"/>
        <v>145.825625</v>
      </c>
      <c r="BB65" s="412">
        <f>IF(Y65&lt;&gt;"---",Y65,interp(AR64,AreaCapacity!$A$3:$C$245,3)*StepInterp(B65,Evap!$A$3:$D$15,4)/1.9835)</f>
        <v>3.3325399999999998</v>
      </c>
      <c r="BC65" s="376">
        <f t="shared" si="13"/>
        <v>6.5181250000000004</v>
      </c>
      <c r="BD65" s="192">
        <f t="shared" si="29"/>
        <v>152.34375</v>
      </c>
      <c r="BE65" s="192">
        <f t="shared" si="30"/>
        <v>38.389999999999418</v>
      </c>
      <c r="BF65" s="192">
        <f t="shared" si="31"/>
        <v>0</v>
      </c>
      <c r="BG65" s="425">
        <f t="shared" si="32"/>
        <v>456.05999999999767</v>
      </c>
      <c r="BH65" s="376" t="str">
        <f t="shared" si="14"/>
        <v>N</v>
      </c>
      <c r="BI65" s="376">
        <f t="shared" si="15"/>
        <v>39</v>
      </c>
      <c r="BJ65" s="376">
        <f t="shared" si="33"/>
        <v>132.69842607764025</v>
      </c>
      <c r="BK65" s="376">
        <f t="shared" si="34"/>
        <v>75731.530510350538</v>
      </c>
      <c r="BL65" s="376">
        <f t="shared" si="35"/>
        <v>75731.530510350538</v>
      </c>
      <c r="BM65" s="423">
        <f t="shared" si="36"/>
        <v>0</v>
      </c>
      <c r="BN65" s="440">
        <f t="shared" si="37"/>
        <v>0</v>
      </c>
      <c r="BO65" s="285">
        <f t="shared" si="38"/>
        <v>0</v>
      </c>
      <c r="BP65" s="425">
        <f t="shared" si="39"/>
        <v>0</v>
      </c>
      <c r="BQ65" s="285">
        <v>1000000</v>
      </c>
      <c r="BR65" s="12">
        <v>7704</v>
      </c>
      <c r="BS65" s="12">
        <v>52000</v>
      </c>
      <c r="BT65" s="12">
        <v>7747.5</v>
      </c>
      <c r="BU65" s="426">
        <v>85000</v>
      </c>
      <c r="BV65" s="6">
        <v>7766</v>
      </c>
      <c r="BW65" s="6">
        <v>102369</v>
      </c>
      <c r="CW65" s="416"/>
      <c r="CX65" s="416"/>
      <c r="CY65" s="416"/>
      <c r="CZ65" s="416"/>
      <c r="DA65" s="416"/>
      <c r="DB65" s="416"/>
      <c r="DC65" s="128"/>
    </row>
    <row r="66" spans="1:107">
      <c r="A66" s="6" t="str">
        <f ca="1">OFFSET('day lookup'!$A$1,WEEKDAY(B66,1)-1,0)</f>
        <v>TUE</v>
      </c>
      <c r="B66" s="367">
        <f t="shared" si="45"/>
        <v>42857</v>
      </c>
      <c r="C66" s="374">
        <f ca="1">IF($CY$1=1,OFFSET(Historic!$F$193,$B66-$B$35,C$30-1975),IF($B66&gt;DATE(Input!$C$1,4,30),OFFSET(Historic!$F$193,$B66-$B$35,C$30-1975),NA()))</f>
        <v>356.76674890000004</v>
      </c>
      <c r="D66" s="192">
        <f ca="1">IF($CY$1=1,OFFSET(Historic!$F$193,$B66-$B$35,D$30-1975),IF($B66&gt;DATE(Input!$C$1,4,30),OFFSET(Historic!$F$193,$B66-$B$35,D$30-1975),NA()))</f>
        <v>341.15683999999999</v>
      </c>
      <c r="E66" s="192">
        <f ca="1">IF($CY$1=1,OFFSET(Historic!$F$193,$B66-$B$35,E$30-1975),IF($B66&gt;DATE(Input!$C$1,4,30),OFFSET(Historic!$F$193,$B66-$B$35,E$30-1975),NA()))</f>
        <v>289.5469506</v>
      </c>
      <c r="F66" s="192">
        <f ca="1">IF($CY$1=1,OFFSET(Historic!$F$193,$B66-$B$35,F$30-1975),IF($B66&gt;DATE(Input!$C$1,4,30),OFFSET(Historic!$F$193,$B66-$B$35,F$30-1975),NA()))</f>
        <v>535.53690000000006</v>
      </c>
      <c r="G66" s="192">
        <f ca="1">IF($CY$1=1,OFFSET(Historic!$F$193,$B66-$B$35,G$30-1975),IF($B66&gt;DATE(Input!$C$1,4,30),OFFSET(Historic!$F$193,$B66-$B$35,G$30-1975),NA()))</f>
        <v>349.79</v>
      </c>
      <c r="H66" s="192">
        <f t="shared" ca="1" si="16"/>
        <v>374.55948790000002</v>
      </c>
      <c r="I66" s="368">
        <f t="shared" ca="1" si="1"/>
        <v>0.76688889852057485</v>
      </c>
      <c r="J66" s="285">
        <f t="shared" ca="1" si="2"/>
        <v>250.15231527240329</v>
      </c>
      <c r="K66" s="285">
        <f t="shared" ca="1" si="3"/>
        <v>79.260007157407529</v>
      </c>
      <c r="L66" s="386" t="str">
        <f>IF(Computations!J41&lt;&gt;"",Computations!J41,"---")</f>
        <v>N</v>
      </c>
      <c r="M66" s="416">
        <f>IF(Computations!I41&lt;&gt;"",Computations!I41,"---")</f>
        <v>172.11265784724588</v>
      </c>
      <c r="N66" s="390">
        <f>IF(Computations!C41&lt;&gt;"",Computations!C41,"---")</f>
        <v>7728.1093023255817</v>
      </c>
      <c r="O66" s="387">
        <f>IF(Computations!D41&lt;&gt;"",Computations!D41,"---")</f>
        <v>68919.600000000006</v>
      </c>
      <c r="P66" s="387">
        <f>IF(Computations!M41&lt;&gt;"",Computations!M41,"---")</f>
        <v>103.71375</v>
      </c>
      <c r="Q66" s="387">
        <f>IF(Computations!P41&lt;&gt;"",Computations!P41,"---")</f>
        <v>0</v>
      </c>
      <c r="R66" s="387">
        <f>IF(Computations!V41&lt;&gt;"",Computations!V41,"---")</f>
        <v>0</v>
      </c>
      <c r="S66" s="387">
        <f>IF(Computations!X41&lt;&gt;"",Computations!X41,"---")</f>
        <v>0</v>
      </c>
      <c r="T66" s="387">
        <f>IF(Computations!AB41&lt;&gt;"",Computations!AB41,"---")</f>
        <v>0</v>
      </c>
      <c r="U66" s="387">
        <f>IF(Computations!AG41&lt;&gt;"",Computations!AG41,"---")</f>
        <v>-41.71875</v>
      </c>
      <c r="V66" s="387">
        <f>IF(Computations!H41&lt;&gt;"",Computations!H41,"---")</f>
        <v>145.4325</v>
      </c>
      <c r="W66" s="387">
        <f>IF(Computations!G41&lt;&gt;"",Computations!G41,"---")</f>
        <v>6.2862499999999999</v>
      </c>
      <c r="X66" s="387">
        <f>IF(Computations!F41&lt;&gt;"",Computations!F41,"---")</f>
        <v>151.71875</v>
      </c>
      <c r="Y66" s="402">
        <f>IF(Computations!E41&lt;&gt;"",Computations!E41,"---")</f>
        <v>3.3325399999999998</v>
      </c>
      <c r="Z66" s="389">
        <f>IF(AA66=O66,N66,interp(AA66,AreaCapacity!$A$3:$B$245,2))</f>
        <v>7728.1093023255817</v>
      </c>
      <c r="AA66" s="383">
        <f t="shared" si="42"/>
        <v>68919.600000000006</v>
      </c>
      <c r="AB66" s="376">
        <f t="shared" si="4"/>
        <v>172.11265784724588</v>
      </c>
      <c r="AC66" s="376">
        <f>IF(P66&lt;&gt;"---",P66,IF(BH66="Y",AB66,MIN(Input!I41,AB66-AK66)))</f>
        <v>103.71375</v>
      </c>
      <c r="AD66" s="376">
        <f t="shared" si="5"/>
        <v>0</v>
      </c>
      <c r="AE66" s="376">
        <f>IF(R66&lt;&gt;"---",R66,IF(BH66="Y",Input!M41,0))</f>
        <v>0</v>
      </c>
      <c r="AF66" s="376">
        <f t="shared" si="6"/>
        <v>0</v>
      </c>
      <c r="AG66" s="376">
        <f t="shared" si="18"/>
        <v>0</v>
      </c>
      <c r="AH66" s="376">
        <f t="shared" si="19"/>
        <v>-41.71875</v>
      </c>
      <c r="AI66" s="376">
        <f t="shared" si="7"/>
        <v>151.71875</v>
      </c>
      <c r="AJ66" s="192">
        <f t="shared" si="20"/>
        <v>145.4325</v>
      </c>
      <c r="AK66" s="412">
        <f>IF(Y66&lt;&gt;"---",Y66,interp(AA65,AreaCapacity!$A$3:$C$245,3)*StepInterp(B66,Evap!$A$3:$D$15,4)/1.9835)</f>
        <v>3.3325399999999998</v>
      </c>
      <c r="AL66" s="376">
        <f t="shared" si="8"/>
        <v>6.2862499999999999</v>
      </c>
      <c r="AM66" s="376">
        <f t="shared" si="21"/>
        <v>151.71875</v>
      </c>
      <c r="AN66" s="376">
        <f t="shared" si="43"/>
        <v>46.310000000012224</v>
      </c>
      <c r="AO66" s="376">
        <f t="shared" si="23"/>
        <v>0</v>
      </c>
      <c r="AP66" s="376">
        <f t="shared" si="44"/>
        <v>411.39999999999418</v>
      </c>
      <c r="AQ66" s="389">
        <f>IF(AR66=O66,N66,interp(AR66,AreaCapacity!$A$3:$B$245,2))</f>
        <v>7728.1093023255817</v>
      </c>
      <c r="AR66" s="383">
        <f t="shared" si="25"/>
        <v>68919.600000000006</v>
      </c>
      <c r="AS66" s="376">
        <f t="shared" si="9"/>
        <v>172.11265784724588</v>
      </c>
      <c r="AT66" s="376">
        <f>IF(P66&lt;&gt;"---",P66,IF(BH66="Y",AS66,MIN(Input!I41,AS66-BB66)))</f>
        <v>103.71375</v>
      </c>
      <c r="AU66" s="376">
        <f t="shared" si="10"/>
        <v>0</v>
      </c>
      <c r="AV66" s="376">
        <f>IF(R66&lt;&gt;"---",R66,IF(BH66="Y",Input!M41,0))</f>
        <v>0</v>
      </c>
      <c r="AW66" s="376">
        <f t="shared" si="11"/>
        <v>0</v>
      </c>
      <c r="AX66" s="376">
        <f t="shared" si="26"/>
        <v>0</v>
      </c>
      <c r="AY66" s="376">
        <f t="shared" si="27"/>
        <v>-41.71875</v>
      </c>
      <c r="AZ66" s="376">
        <f t="shared" si="12"/>
        <v>151.71875</v>
      </c>
      <c r="BA66" s="192">
        <f t="shared" si="28"/>
        <v>145.4325</v>
      </c>
      <c r="BB66" s="412">
        <f>IF(Y66&lt;&gt;"---",Y66,interp(AR65,AreaCapacity!$A$3:$C$245,3)*StepInterp(B66,Evap!$A$3:$D$15,4)/1.9835)</f>
        <v>3.3325399999999998</v>
      </c>
      <c r="BC66" s="376">
        <f t="shared" si="13"/>
        <v>6.2862499999999999</v>
      </c>
      <c r="BD66" s="192">
        <f t="shared" si="29"/>
        <v>151.71875</v>
      </c>
      <c r="BE66" s="192">
        <f t="shared" si="30"/>
        <v>46.310000000012224</v>
      </c>
      <c r="BF66" s="192">
        <f t="shared" si="31"/>
        <v>0</v>
      </c>
      <c r="BG66" s="425">
        <f t="shared" si="32"/>
        <v>456.05999999999767</v>
      </c>
      <c r="BH66" s="376" t="str">
        <f t="shared" si="14"/>
        <v>N</v>
      </c>
      <c r="BI66" s="376">
        <f t="shared" si="15"/>
        <v>39</v>
      </c>
      <c r="BJ66" s="376">
        <f t="shared" si="33"/>
        <v>136.06636784724589</v>
      </c>
      <c r="BK66" s="376">
        <f t="shared" si="34"/>
        <v>76001.418150975544</v>
      </c>
      <c r="BL66" s="376">
        <f t="shared" si="35"/>
        <v>76001.418150975544</v>
      </c>
      <c r="BM66" s="423">
        <f t="shared" si="36"/>
        <v>0</v>
      </c>
      <c r="BN66" s="440">
        <f t="shared" si="37"/>
        <v>0</v>
      </c>
      <c r="BO66" s="285">
        <f t="shared" si="38"/>
        <v>0</v>
      </c>
      <c r="BP66" s="425">
        <f t="shared" si="39"/>
        <v>0</v>
      </c>
      <c r="BQ66" s="285">
        <v>0</v>
      </c>
      <c r="BR66" s="12">
        <v>7704</v>
      </c>
      <c r="BS66" s="12">
        <v>52000</v>
      </c>
      <c r="BT66" s="12">
        <v>7747.5</v>
      </c>
      <c r="BU66" s="426">
        <v>85000</v>
      </c>
      <c r="BV66" s="6">
        <v>7766</v>
      </c>
      <c r="BW66" s="6">
        <v>102369</v>
      </c>
      <c r="CW66" s="416"/>
      <c r="CX66" s="416"/>
      <c r="CY66" s="416"/>
      <c r="CZ66" s="416"/>
      <c r="DA66" s="416"/>
      <c r="DB66" s="416"/>
      <c r="DC66" s="128"/>
    </row>
    <row r="67" spans="1:107">
      <c r="A67" s="6" t="str">
        <f ca="1">OFFSET('day lookup'!$A$1,WEEKDAY(B67,1)-1,0)</f>
        <v>WED</v>
      </c>
      <c r="B67" s="367">
        <f t="shared" si="45"/>
        <v>42858</v>
      </c>
      <c r="C67" s="374">
        <f ca="1">IF($CY$1=1,OFFSET(Historic!$F$193,$B67-$B$35,C$30-1975),IF($B67&gt;DATE(Input!$C$1,4,30),OFFSET(Historic!$F$193,$B67-$B$35,C$30-1975),NA()))</f>
        <v>340.00642740000001</v>
      </c>
      <c r="D67" s="192">
        <f ca="1">IF($CY$1=1,OFFSET(Historic!$F$193,$B67-$B$35,D$30-1975),IF($B67&gt;DATE(Input!$C$1,4,30),OFFSET(Historic!$F$193,$B67-$B$35,D$30-1975),NA()))</f>
        <v>368.92542000000003</v>
      </c>
      <c r="E67" s="192">
        <f ca="1">IF($CY$1=1,OFFSET(Historic!$F$193,$B67-$B$35,E$30-1975),IF($B67&gt;DATE(Input!$C$1,4,30),OFFSET(Historic!$F$193,$B67-$B$35,E$30-1975),NA()))</f>
        <v>372.11880670000005</v>
      </c>
      <c r="F67" s="192">
        <f ca="1">IF($CY$1=1,OFFSET(Historic!$F$193,$B67-$B$35,F$30-1975),IF($B67&gt;DATE(Input!$C$1,4,30),OFFSET(Historic!$F$193,$B67-$B$35,F$30-1975),NA()))</f>
        <v>837.02434000000005</v>
      </c>
      <c r="G67" s="192">
        <f ca="1">IF($CY$1=1,OFFSET(Historic!$F$193,$B67-$B$35,G$30-1975),IF($B67&gt;DATE(Input!$C$1,4,30),OFFSET(Historic!$F$193,$B67-$B$35,G$30-1975),NA()))</f>
        <v>327.99</v>
      </c>
      <c r="H67" s="192">
        <f t="shared" ca="1" si="16"/>
        <v>449.21299882000005</v>
      </c>
      <c r="I67" s="368">
        <f t="shared" ref="I67:I98" ca="1" si="46">IF(B67&lt;$B$157,IF($CY$1=1,H67/$H$220*100,IF(B67&gt;$B$64,H67/$H$221*100,NA())),H67/$H$222*100)</f>
        <v>0.91973764647544554</v>
      </c>
      <c r="J67" s="285">
        <f t="shared" ref="J67:J98" ca="1" si="47">IF(B67&lt;$B$157,IF($CY$1=1,$E$8,$F$8),$G$8)*1000*I67/100/1.9835</f>
        <v>300.01021289115869</v>
      </c>
      <c r="K67" s="285">
        <f t="shared" ref="K67:K98" ca="1" si="48">IF(B67&lt;$B$157,IF($CY$1=1,$E$9,$F$9),$G$9)*1000*I67/100/1.9835</f>
        <v>95.057331750676241</v>
      </c>
      <c r="L67" s="386" t="str">
        <f>IF(Computations!J42&lt;&gt;"",Computations!J42,"---")</f>
        <v>N</v>
      </c>
      <c r="M67" s="416">
        <f>IF(Computations!I42&lt;&gt;"",Computations!I42,"---")</f>
        <v>160.8415749899124</v>
      </c>
      <c r="N67" s="390">
        <f>IF(Computations!C42&lt;&gt;"",Computations!C42,"---")</f>
        <v>7728.1394702842381</v>
      </c>
      <c r="O67" s="387">
        <f>IF(Computations!D42&lt;&gt;"",Computations!D42,"---")</f>
        <v>68942.95</v>
      </c>
      <c r="P67" s="387">
        <f>IF(Computations!M42&lt;&gt;"",Computations!M42,"---")</f>
        <v>103.981875</v>
      </c>
      <c r="Q67" s="387">
        <f>IF(Computations!P42&lt;&gt;"",Computations!P42,"---")</f>
        <v>0</v>
      </c>
      <c r="R67" s="387">
        <f>IF(Computations!V42&lt;&gt;"",Computations!V42,"---")</f>
        <v>0</v>
      </c>
      <c r="S67" s="387">
        <f>IF(Computations!X42&lt;&gt;"",Computations!X42,"---")</f>
        <v>0</v>
      </c>
      <c r="T67" s="387">
        <f>IF(Computations!AB42&lt;&gt;"",Computations!AB42,"---")</f>
        <v>0</v>
      </c>
      <c r="U67" s="387">
        <f>IF(Computations!AG42&lt;&gt;"",Computations!AG42,"---")</f>
        <v>-41.75</v>
      </c>
      <c r="V67" s="387">
        <f>IF(Computations!H42&lt;&gt;"",Computations!H42,"---")</f>
        <v>145.731875</v>
      </c>
      <c r="W67" s="387">
        <f>IF(Computations!G42&lt;&gt;"",Computations!G42,"---")</f>
        <v>6.0181250000000004</v>
      </c>
      <c r="X67" s="387">
        <f>IF(Computations!F42&lt;&gt;"",Computations!F42,"---")</f>
        <v>151.75</v>
      </c>
      <c r="Y67" s="402">
        <f>IF(Computations!E42&lt;&gt;"",Computations!E42,"---")</f>
        <v>3.33758</v>
      </c>
      <c r="Z67" s="389">
        <f>IF(AA67=O67,N67,interp(AA67,AreaCapacity!$A$3:$B$245,2))</f>
        <v>7728.1394702842381</v>
      </c>
      <c r="AA67" s="383">
        <f t="shared" si="42"/>
        <v>68942.95</v>
      </c>
      <c r="AB67" s="376">
        <f t="shared" ref="AB67:AB98" si="49">IF(M67&lt;&gt;"---",M67,J67)</f>
        <v>160.8415749899124</v>
      </c>
      <c r="AC67" s="376">
        <f>IF(P67&lt;&gt;"---",P67,IF(BH67="Y",AB67,MIN(Input!I42,AB67-AK67)))</f>
        <v>103.981875</v>
      </c>
      <c r="AD67" s="376">
        <f t="shared" ref="AD67:AD98" si="50">IF(Q67&lt;&gt;"---",Q67,IF(BH67="Y",K67,0))</f>
        <v>0</v>
      </c>
      <c r="AE67" s="376">
        <f>IF(R67&lt;&gt;"---",R67,IF(BH67="Y",Input!M42,0))</f>
        <v>0</v>
      </c>
      <c r="AF67" s="376">
        <f t="shared" ref="AF67:AF98" si="51">IF(S67&lt;&gt;"---",S67,StepInterp(B67,$H$3:$L$26,5))</f>
        <v>0</v>
      </c>
      <c r="AG67" s="376">
        <f t="shared" si="18"/>
        <v>0</v>
      </c>
      <c r="AH67" s="376">
        <f t="shared" si="19"/>
        <v>-41.75</v>
      </c>
      <c r="AI67" s="376">
        <f t="shared" ref="AI67:AI98" si="52">IF(X67&lt;&gt;"---",X67,StepInterp(B67,$H$3:$K$26,3))</f>
        <v>151.75</v>
      </c>
      <c r="AJ67" s="192">
        <f t="shared" si="20"/>
        <v>145.731875</v>
      </c>
      <c r="AK67" s="412">
        <f>IF(Y67&lt;&gt;"---",Y67,interp(AA66,AreaCapacity!$A$3:$C$245,3)*StepInterp(B67,Evap!$A$3:$D$15,4)/1.9835)</f>
        <v>3.33758</v>
      </c>
      <c r="AL67" s="376">
        <f t="shared" ref="AL67:AL98" si="53">IF(W67&lt;&gt;"---",W67,StepInterp(B67,$H$3:$M$26,6))</f>
        <v>6.0181250000000004</v>
      </c>
      <c r="AM67" s="376">
        <f t="shared" si="21"/>
        <v>151.75</v>
      </c>
      <c r="AN67" s="376">
        <f t="shared" si="43"/>
        <v>23.349999999991269</v>
      </c>
      <c r="AO67" s="376">
        <f t="shared" si="23"/>
        <v>0</v>
      </c>
      <c r="AP67" s="376">
        <f t="shared" si="44"/>
        <v>411.39999999999418</v>
      </c>
      <c r="AQ67" s="389">
        <f>IF(AR67=O67,N67,interp(AR67,AreaCapacity!$A$3:$B$245,2))</f>
        <v>7728.1394702842381</v>
      </c>
      <c r="AR67" s="383">
        <f t="shared" si="25"/>
        <v>68942.95</v>
      </c>
      <c r="AS67" s="376">
        <f t="shared" ref="AS67:AS98" si="54">IF(M67&lt;&gt;"---",M67,J67)</f>
        <v>160.8415749899124</v>
      </c>
      <c r="AT67" s="376">
        <f>IF(P67&lt;&gt;"---",P67,IF(BH67="Y",AS67,MIN(Input!I42,AS67-BB67)))</f>
        <v>103.981875</v>
      </c>
      <c r="AU67" s="376">
        <f t="shared" ref="AU67:AU98" si="55">IF(Q67&lt;&gt;"---",Q67,IF(BH67="Y",K67,0))</f>
        <v>0</v>
      </c>
      <c r="AV67" s="376">
        <f>IF(R67&lt;&gt;"---",R67,IF(BH67="Y",Input!M42,0))</f>
        <v>0</v>
      </c>
      <c r="AW67" s="376">
        <f t="shared" ref="AW67:AW98" si="56">IF(S67&lt;&gt;"---",S67,StepInterp(B67,$H$3:$L$26,5))</f>
        <v>0</v>
      </c>
      <c r="AX67" s="376">
        <f t="shared" si="26"/>
        <v>0</v>
      </c>
      <c r="AY67" s="376">
        <f t="shared" si="27"/>
        <v>-41.75</v>
      </c>
      <c r="AZ67" s="376">
        <f t="shared" ref="AZ67:AZ98" si="57">IF(X67&lt;&gt;"---",X67,StepInterp(B67,$H$3:$K$26,4))</f>
        <v>151.75</v>
      </c>
      <c r="BA67" s="192">
        <f t="shared" si="28"/>
        <v>145.731875</v>
      </c>
      <c r="BB67" s="412">
        <f>IF(Y67&lt;&gt;"---",Y67,interp(AR66,AreaCapacity!$A$3:$C$245,3)*StepInterp(B67,Evap!$A$3:$D$15,4)/1.9835)</f>
        <v>3.33758</v>
      </c>
      <c r="BC67" s="376">
        <f t="shared" ref="BC67:BC98" si="58">IF(W67&lt;&gt;"---",W67,StepInterp(B67,$H$3:$M$26,6))</f>
        <v>6.0181250000000004</v>
      </c>
      <c r="BD67" s="192">
        <f t="shared" si="29"/>
        <v>151.75</v>
      </c>
      <c r="BE67" s="192">
        <f t="shared" si="30"/>
        <v>23.349999999991269</v>
      </c>
      <c r="BF67" s="192">
        <f t="shared" si="31"/>
        <v>0</v>
      </c>
      <c r="BG67" s="425">
        <f t="shared" si="32"/>
        <v>456.05999999999767</v>
      </c>
      <c r="BH67" s="376" t="str">
        <f t="shared" ref="BH67:BH98" si="59">IF(L67&lt;&gt;"---",L67,StepInterp(B67,$B$13:$D$17,3))</f>
        <v>N</v>
      </c>
      <c r="BI67" s="376">
        <f t="shared" ref="BI67:BI98" si="60">StepInterp(B67,$E$13:$G$15,3)</f>
        <v>39</v>
      </c>
      <c r="BJ67" s="376">
        <f t="shared" si="33"/>
        <v>124.5221199899124</v>
      </c>
      <c r="BK67" s="376">
        <f t="shared" si="34"/>
        <v>76248.407775975531</v>
      </c>
      <c r="BL67" s="376">
        <f t="shared" si="35"/>
        <v>76248.407775975531</v>
      </c>
      <c r="BM67" s="423">
        <f t="shared" si="36"/>
        <v>0</v>
      </c>
      <c r="BN67" s="440">
        <f t="shared" si="37"/>
        <v>0</v>
      </c>
      <c r="BO67" s="285">
        <f t="shared" si="38"/>
        <v>0</v>
      </c>
      <c r="BP67" s="425">
        <f t="shared" si="39"/>
        <v>0</v>
      </c>
      <c r="BQ67" s="285"/>
      <c r="BR67" s="12">
        <v>7704</v>
      </c>
      <c r="BS67" s="12">
        <v>52000</v>
      </c>
      <c r="BT67" s="12">
        <v>7747.5</v>
      </c>
      <c r="BU67" s="426">
        <v>85000</v>
      </c>
      <c r="BV67" s="6">
        <v>7766</v>
      </c>
      <c r="BW67" s="6">
        <v>102369</v>
      </c>
      <c r="CW67" s="416"/>
      <c r="CX67" s="416"/>
      <c r="CY67" s="416"/>
      <c r="CZ67" s="416"/>
      <c r="DA67" s="416"/>
      <c r="DB67" s="416"/>
      <c r="DC67" s="128"/>
    </row>
    <row r="68" spans="1:107">
      <c r="A68" s="6" t="str">
        <f ca="1">OFFSET('day lookup'!$A$1,WEEKDAY(B68,1)-1,0)</f>
        <v>THU</v>
      </c>
      <c r="B68" s="367">
        <f t="shared" si="45"/>
        <v>42859</v>
      </c>
      <c r="C68" s="374">
        <f ca="1">IF($CY$1=1,OFFSET(Historic!$F$193,$B68-$B$35,C$30-1975),IF($B68&gt;DATE(Input!$C$1,4,30),OFFSET(Historic!$F$193,$B68-$B$35,C$30-1975),NA()))</f>
        <v>342.4659302</v>
      </c>
      <c r="D68" s="192">
        <f ca="1">IF($CY$1=1,OFFSET(Historic!$F$193,$B68-$B$35,D$30-1975),IF($B68&gt;DATE(Input!$C$1,4,30),OFFSET(Historic!$F$193,$B68-$B$35,D$30-1975),NA()))</f>
        <v>470.08239000000003</v>
      </c>
      <c r="E68" s="192">
        <f ca="1">IF($CY$1=1,OFFSET(Historic!$F$193,$B68-$B$35,E$30-1975),IF($B68&gt;DATE(Input!$C$1,4,30),OFFSET(Historic!$F$193,$B68-$B$35,E$30-1975),NA()))</f>
        <v>515.42451420000009</v>
      </c>
      <c r="F68" s="192">
        <f ca="1">IF($CY$1=1,OFFSET(Historic!$F$193,$B68-$B$35,F$30-1975),IF($B68&gt;DATE(Input!$C$1,4,30),OFFSET(Historic!$F$193,$B68-$B$35,F$30-1975),NA()))</f>
        <v>751.73513000000003</v>
      </c>
      <c r="G68" s="192">
        <f ca="1">IF($CY$1=1,OFFSET(Historic!$F$193,$B68-$B$35,G$30-1975),IF($B68&gt;DATE(Input!$C$1,4,30),OFFSET(Historic!$F$193,$B68-$B$35,G$30-1975),NA()))</f>
        <v>329.52</v>
      </c>
      <c r="H68" s="192">
        <f t="shared" ca="1" si="16"/>
        <v>481.84559288000003</v>
      </c>
      <c r="I68" s="368">
        <f t="shared" ca="1" si="46"/>
        <v>0.98655099635172416</v>
      </c>
      <c r="J68" s="285">
        <f t="shared" ca="1" si="47"/>
        <v>321.80413140386463</v>
      </c>
      <c r="K68" s="285">
        <f t="shared" ca="1" si="48"/>
        <v>101.96266914651044</v>
      </c>
      <c r="L68" s="386" t="str">
        <f>IF(Computations!J43&lt;&gt;"",Computations!J43,"---")</f>
        <v>N</v>
      </c>
      <c r="M68" s="416">
        <f>IF(Computations!I43&lt;&gt;"",Computations!I43,"---")</f>
        <v>168.68158915021806</v>
      </c>
      <c r="N68" s="390">
        <f>IF(Computations!C43&lt;&gt;"",Computations!C43,"---")</f>
        <v>7728.1891214470288</v>
      </c>
      <c r="O68" s="387">
        <f>IF(Computations!D43&lt;&gt;"",Computations!D43,"---")</f>
        <v>68981.38</v>
      </c>
      <c r="P68" s="387">
        <f>IF(Computations!M43&lt;&gt;"",Computations!M43,"---")</f>
        <v>104.1254167</v>
      </c>
      <c r="Q68" s="387">
        <f>IF(Computations!P43&lt;&gt;"",Computations!P43,"---")</f>
        <v>0</v>
      </c>
      <c r="R68" s="387">
        <f>IF(Computations!V43&lt;&gt;"",Computations!V43,"---")</f>
        <v>0</v>
      </c>
      <c r="S68" s="387">
        <f>IF(Computations!X43&lt;&gt;"",Computations!X43,"---")</f>
        <v>0</v>
      </c>
      <c r="T68" s="387">
        <f>IF(Computations!AB43&lt;&gt;"",Computations!AB43,"---")</f>
        <v>0</v>
      </c>
      <c r="U68" s="387">
        <f>IF(Computations!AG43&lt;&gt;"",Computations!AG43,"---")</f>
        <v>-41.843749999999986</v>
      </c>
      <c r="V68" s="387">
        <f>IF(Computations!H43&lt;&gt;"",Computations!H43,"---")</f>
        <v>145.96916669999999</v>
      </c>
      <c r="W68" s="387">
        <f>IF(Computations!G43&lt;&gt;"",Computations!G43,"---")</f>
        <v>5.8745833000000003</v>
      </c>
      <c r="X68" s="387">
        <f>IF(Computations!F43&lt;&gt;"",Computations!F43,"---")</f>
        <v>151.84375</v>
      </c>
      <c r="Y68" s="402">
        <f>IF(Computations!E43&lt;&gt;"",Computations!E43,"---")</f>
        <v>3.33758</v>
      </c>
      <c r="Z68" s="389">
        <f>IF(AA68=O68,N68,interp(AA68,AreaCapacity!$A$3:$B$245,2))</f>
        <v>7728.1891214470288</v>
      </c>
      <c r="AA68" s="383">
        <f t="shared" si="42"/>
        <v>68981.38</v>
      </c>
      <c r="AB68" s="376">
        <f t="shared" si="49"/>
        <v>168.68158915021806</v>
      </c>
      <c r="AC68" s="376">
        <f>IF(P68&lt;&gt;"---",P68,IF(BH68="Y",AB68,MIN(Input!I43,AB68-AK68)))</f>
        <v>104.1254167</v>
      </c>
      <c r="AD68" s="376">
        <f t="shared" si="50"/>
        <v>0</v>
      </c>
      <c r="AE68" s="376">
        <f>IF(R68&lt;&gt;"---",R68,IF(BH68="Y",Input!M43,0))</f>
        <v>0</v>
      </c>
      <c r="AF68" s="376">
        <f t="shared" si="51"/>
        <v>0</v>
      </c>
      <c r="AG68" s="376">
        <f t="shared" si="18"/>
        <v>0</v>
      </c>
      <c r="AH68" s="376">
        <f t="shared" si="19"/>
        <v>-41.843749999999986</v>
      </c>
      <c r="AI68" s="376">
        <f t="shared" si="52"/>
        <v>151.84375</v>
      </c>
      <c r="AJ68" s="192">
        <f t="shared" si="20"/>
        <v>145.96916669999999</v>
      </c>
      <c r="AK68" s="412">
        <f>IF(Y68&lt;&gt;"---",Y68,interp(AA67,AreaCapacity!$A$3:$C$245,3)*StepInterp(B68,Evap!$A$3:$D$15,4)/1.9835)</f>
        <v>3.33758</v>
      </c>
      <c r="AL68" s="376">
        <f t="shared" si="53"/>
        <v>5.8745833000000003</v>
      </c>
      <c r="AM68" s="376">
        <f t="shared" si="21"/>
        <v>151.84375</v>
      </c>
      <c r="AN68" s="376">
        <f t="shared" si="43"/>
        <v>38.430000000007567</v>
      </c>
      <c r="AO68" s="376">
        <f t="shared" si="23"/>
        <v>0</v>
      </c>
      <c r="AP68" s="376">
        <f t="shared" si="44"/>
        <v>411.39999999999418</v>
      </c>
      <c r="AQ68" s="389">
        <f>IF(AR68=O68,N68,interp(AR68,AreaCapacity!$A$3:$B$245,2))</f>
        <v>7728.1891214470288</v>
      </c>
      <c r="AR68" s="383">
        <f t="shared" si="25"/>
        <v>68981.38</v>
      </c>
      <c r="AS68" s="376">
        <f t="shared" si="54"/>
        <v>168.68158915021806</v>
      </c>
      <c r="AT68" s="376">
        <f>IF(P68&lt;&gt;"---",P68,IF(BH68="Y",AS68,MIN(Input!I43,AS68-BB68)))</f>
        <v>104.1254167</v>
      </c>
      <c r="AU68" s="376">
        <f t="shared" si="55"/>
        <v>0</v>
      </c>
      <c r="AV68" s="376">
        <f>IF(R68&lt;&gt;"---",R68,IF(BH68="Y",Input!M43,0))</f>
        <v>0</v>
      </c>
      <c r="AW68" s="376">
        <f t="shared" si="56"/>
        <v>0</v>
      </c>
      <c r="AX68" s="376">
        <f t="shared" si="26"/>
        <v>0</v>
      </c>
      <c r="AY68" s="376">
        <f t="shared" si="27"/>
        <v>-41.843749999999986</v>
      </c>
      <c r="AZ68" s="376">
        <f t="shared" si="57"/>
        <v>151.84375</v>
      </c>
      <c r="BA68" s="192">
        <f t="shared" si="28"/>
        <v>145.96916669999999</v>
      </c>
      <c r="BB68" s="412">
        <f>IF(Y68&lt;&gt;"---",Y68,interp(AR67,AreaCapacity!$A$3:$C$245,3)*StepInterp(B68,Evap!$A$3:$D$15,4)/1.9835)</f>
        <v>3.33758</v>
      </c>
      <c r="BC68" s="376">
        <f t="shared" si="58"/>
        <v>5.8745833000000003</v>
      </c>
      <c r="BD68" s="192">
        <f t="shared" si="29"/>
        <v>151.84375</v>
      </c>
      <c r="BE68" s="192">
        <f t="shared" si="30"/>
        <v>38.430000000007567</v>
      </c>
      <c r="BF68" s="192">
        <f t="shared" si="31"/>
        <v>0</v>
      </c>
      <c r="BG68" s="425">
        <f t="shared" si="32"/>
        <v>456.05999999999767</v>
      </c>
      <c r="BH68" s="376" t="str">
        <f t="shared" si="59"/>
        <v>N</v>
      </c>
      <c r="BI68" s="376">
        <f t="shared" si="60"/>
        <v>39</v>
      </c>
      <c r="BJ68" s="376">
        <f t="shared" si="33"/>
        <v>132.21859245021807</v>
      </c>
      <c r="BK68" s="376">
        <f t="shared" si="34"/>
        <v>76510.663354100543</v>
      </c>
      <c r="BL68" s="376">
        <f t="shared" si="35"/>
        <v>76510.663354100543</v>
      </c>
      <c r="BM68" s="423">
        <f t="shared" si="36"/>
        <v>0</v>
      </c>
      <c r="BN68" s="440">
        <f t="shared" si="37"/>
        <v>0</v>
      </c>
      <c r="BO68" s="285">
        <f t="shared" si="38"/>
        <v>0</v>
      </c>
      <c r="BP68" s="425">
        <f t="shared" si="39"/>
        <v>0</v>
      </c>
      <c r="BQ68" s="285"/>
      <c r="BR68" s="12">
        <v>7704</v>
      </c>
      <c r="BS68" s="12">
        <v>52000</v>
      </c>
      <c r="BT68" s="12">
        <v>7747.5</v>
      </c>
      <c r="BU68" s="426">
        <v>85000</v>
      </c>
      <c r="BV68" s="6">
        <v>7766</v>
      </c>
      <c r="BW68" s="6">
        <v>102369</v>
      </c>
      <c r="CW68" s="416"/>
      <c r="CX68" s="416"/>
      <c r="CY68" s="416"/>
      <c r="CZ68" s="416"/>
      <c r="DA68" s="416"/>
      <c r="DB68" s="416"/>
      <c r="DC68" s="128"/>
    </row>
    <row r="69" spans="1:107">
      <c r="A69" s="6" t="str">
        <f ca="1">OFFSET('day lookup'!$A$1,WEEKDAY(B69,1)-1,0)</f>
        <v>FRI</v>
      </c>
      <c r="B69" s="367">
        <f t="shared" si="45"/>
        <v>42860</v>
      </c>
      <c r="C69" s="374">
        <f ca="1">IF($CY$1=1,OFFSET(Historic!$F$193,$B69-$B$35,C$30-1975),IF($B69&gt;DATE(Input!$C$1,4,30),OFFSET(Historic!$F$193,$B69-$B$35,C$30-1975),NA()))</f>
        <v>404.11217780000004</v>
      </c>
      <c r="D69" s="192">
        <f ca="1">IF($CY$1=1,OFFSET(Historic!$F$193,$B69-$B$35,D$30-1975),IF($B69&gt;DATE(Input!$C$1,4,30),OFFSET(Historic!$F$193,$B69-$B$35,D$30-1975),NA()))</f>
        <v>432.39645999999999</v>
      </c>
      <c r="E69" s="192">
        <f ca="1">IF($CY$1=1,OFFSET(Historic!$F$193,$B69-$B$35,E$30-1975),IF($B69&gt;DATE(Input!$C$1,4,30),OFFSET(Historic!$F$193,$B69-$B$35,E$30-1975),NA()))</f>
        <v>546.48565439999993</v>
      </c>
      <c r="F69" s="192">
        <f ca="1">IF($CY$1=1,OFFSET(Historic!$F$193,$B69-$B$35,F$30-1975),IF($B69&gt;DATE(Input!$C$1,4,30),OFFSET(Historic!$F$193,$B69-$B$35,F$30-1975),NA()))</f>
        <v>537.52037000000007</v>
      </c>
      <c r="G69" s="192">
        <f ca="1">IF($CY$1=1,OFFSET(Historic!$F$193,$B69-$B$35,G$30-1975),IF($B69&gt;DATE(Input!$C$1,4,30),OFFSET(Historic!$F$193,$B69-$B$35,G$30-1975),NA()))</f>
        <v>327.16000000000003</v>
      </c>
      <c r="H69" s="192">
        <f t="shared" ca="1" si="16"/>
        <v>449.53493244000003</v>
      </c>
      <c r="I69" s="368">
        <f t="shared" ca="1" si="46"/>
        <v>0.92039678695169602</v>
      </c>
      <c r="J69" s="285">
        <f t="shared" ca="1" si="47"/>
        <v>300.22521863259254</v>
      </c>
      <c r="K69" s="285">
        <f t="shared" ca="1" si="48"/>
        <v>95.125455671841522</v>
      </c>
      <c r="L69" s="386" t="str">
        <f>IF(Computations!J44&lt;&gt;"",Computations!J44,"---")</f>
        <v>N</v>
      </c>
      <c r="M69" s="416">
        <f>IF(Computations!I44&lt;&gt;"",Computations!I44,"---")</f>
        <v>228.64960640534412</v>
      </c>
      <c r="N69" s="390">
        <f>IF(Computations!C44&lt;&gt;"",Computations!C44,"---")</f>
        <v>7728.308953488372</v>
      </c>
      <c r="O69" s="387">
        <f>IF(Computations!D44&lt;&gt;"",Computations!D44,"---")</f>
        <v>69074.13</v>
      </c>
      <c r="P69" s="387">
        <f>IF(Computations!M44&lt;&gt;"",Computations!M44,"---")</f>
        <v>104.36375</v>
      </c>
      <c r="Q69" s="387">
        <f>IF(Computations!P44&lt;&gt;"",Computations!P44,"---")</f>
        <v>0</v>
      </c>
      <c r="R69" s="387">
        <f>IF(Computations!V44&lt;&gt;"",Computations!V44,"---")</f>
        <v>0</v>
      </c>
      <c r="S69" s="387">
        <f>IF(Computations!X44&lt;&gt;"",Computations!X44,"---")</f>
        <v>0</v>
      </c>
      <c r="T69" s="387">
        <f>IF(Computations!AB44&lt;&gt;"",Computations!AB44,"---")</f>
        <v>0</v>
      </c>
      <c r="U69" s="387">
        <f>IF(Computations!AG44&lt;&gt;"",Computations!AG44,"---")</f>
        <v>-74.187500000000014</v>
      </c>
      <c r="V69" s="387">
        <f>IF(Computations!H44&lt;&gt;"",Computations!H44,"---")</f>
        <v>178.55125000000001</v>
      </c>
      <c r="W69" s="387">
        <f>IF(Computations!G44&lt;&gt;"",Computations!G44,"---")</f>
        <v>5.6362500000000004</v>
      </c>
      <c r="X69" s="387">
        <f>IF(Computations!F44&lt;&gt;"",Computations!F44,"---")</f>
        <v>184.1875</v>
      </c>
      <c r="Y69" s="402">
        <f>IF(Computations!E44&lt;&gt;"",Computations!E44,"---")</f>
        <v>3.33758</v>
      </c>
      <c r="Z69" s="389">
        <f>IF(AA69=O69,N69,interp(AA69,AreaCapacity!$A$3:$B$245,2))</f>
        <v>7728.308953488372</v>
      </c>
      <c r="AA69" s="383">
        <f t="shared" si="42"/>
        <v>69074.13</v>
      </c>
      <c r="AB69" s="376">
        <f t="shared" si="49"/>
        <v>228.64960640534412</v>
      </c>
      <c r="AC69" s="376">
        <f>IF(P69&lt;&gt;"---",P69,IF(BH69="Y",AB69,MIN(Input!I44,AB69-AK69)))</f>
        <v>104.36375</v>
      </c>
      <c r="AD69" s="376">
        <f t="shared" si="50"/>
        <v>0</v>
      </c>
      <c r="AE69" s="376">
        <f>IF(R69&lt;&gt;"---",R69,IF(BH69="Y",Input!M44,0))</f>
        <v>0</v>
      </c>
      <c r="AF69" s="376">
        <f t="shared" si="51"/>
        <v>0</v>
      </c>
      <c r="AG69" s="376">
        <f t="shared" si="18"/>
        <v>0</v>
      </c>
      <c r="AH69" s="376">
        <f t="shared" si="19"/>
        <v>-74.187500000000014</v>
      </c>
      <c r="AI69" s="376">
        <f t="shared" si="52"/>
        <v>184.1875</v>
      </c>
      <c r="AJ69" s="192">
        <f t="shared" si="20"/>
        <v>178.55125000000001</v>
      </c>
      <c r="AK69" s="412">
        <f>IF(Y69&lt;&gt;"---",Y69,interp(AA68,AreaCapacity!$A$3:$C$245,3)*StepInterp(B69,Evap!$A$3:$D$15,4)/1.9835)</f>
        <v>3.33758</v>
      </c>
      <c r="AL69" s="376">
        <f t="shared" si="53"/>
        <v>5.6362500000000004</v>
      </c>
      <c r="AM69" s="376">
        <f t="shared" si="21"/>
        <v>184.1875</v>
      </c>
      <c r="AN69" s="376">
        <f t="shared" si="43"/>
        <v>92.75</v>
      </c>
      <c r="AO69" s="376">
        <f t="shared" si="23"/>
        <v>0</v>
      </c>
      <c r="AP69" s="376">
        <f t="shared" si="44"/>
        <v>411.39999999999418</v>
      </c>
      <c r="AQ69" s="389">
        <f>IF(AR69=O69,N69,interp(AR69,AreaCapacity!$A$3:$B$245,2))</f>
        <v>7728.308953488372</v>
      </c>
      <c r="AR69" s="383">
        <f t="shared" si="25"/>
        <v>69074.13</v>
      </c>
      <c r="AS69" s="376">
        <f t="shared" si="54"/>
        <v>228.64960640534412</v>
      </c>
      <c r="AT69" s="376">
        <f>IF(P69&lt;&gt;"---",P69,IF(BH69="Y",AS69,MIN(Input!I44,AS69-BB69)))</f>
        <v>104.36375</v>
      </c>
      <c r="AU69" s="376">
        <f t="shared" si="55"/>
        <v>0</v>
      </c>
      <c r="AV69" s="376">
        <f>IF(R69&lt;&gt;"---",R69,IF(BH69="Y",Input!M44,0))</f>
        <v>0</v>
      </c>
      <c r="AW69" s="376">
        <f t="shared" si="56"/>
        <v>0</v>
      </c>
      <c r="AX69" s="376">
        <f t="shared" si="26"/>
        <v>0</v>
      </c>
      <c r="AY69" s="376">
        <f t="shared" si="27"/>
        <v>-74.187500000000014</v>
      </c>
      <c r="AZ69" s="376">
        <f t="shared" si="57"/>
        <v>184.1875</v>
      </c>
      <c r="BA69" s="192">
        <f t="shared" si="28"/>
        <v>178.55125000000001</v>
      </c>
      <c r="BB69" s="412">
        <f>IF(Y69&lt;&gt;"---",Y69,interp(AR68,AreaCapacity!$A$3:$C$245,3)*StepInterp(B69,Evap!$A$3:$D$15,4)/1.9835)</f>
        <v>3.33758</v>
      </c>
      <c r="BC69" s="376">
        <f t="shared" si="58"/>
        <v>5.6362500000000004</v>
      </c>
      <c r="BD69" s="192">
        <f t="shared" si="29"/>
        <v>184.1875</v>
      </c>
      <c r="BE69" s="192">
        <f t="shared" si="30"/>
        <v>92.75</v>
      </c>
      <c r="BF69" s="192">
        <f t="shared" si="31"/>
        <v>0</v>
      </c>
      <c r="BG69" s="425">
        <f t="shared" si="32"/>
        <v>456.05999999999767</v>
      </c>
      <c r="BH69" s="376" t="str">
        <f t="shared" si="59"/>
        <v>N</v>
      </c>
      <c r="BI69" s="376">
        <f t="shared" si="60"/>
        <v>39</v>
      </c>
      <c r="BJ69" s="376">
        <f t="shared" si="33"/>
        <v>191.94827640534413</v>
      </c>
      <c r="BK69" s="376">
        <f t="shared" si="34"/>
        <v>76891.392760350544</v>
      </c>
      <c r="BL69" s="376">
        <f t="shared" si="35"/>
        <v>76891.392760350544</v>
      </c>
      <c r="BM69" s="423">
        <f t="shared" si="36"/>
        <v>0</v>
      </c>
      <c r="BN69" s="440">
        <f t="shared" si="37"/>
        <v>0</v>
      </c>
      <c r="BO69" s="285">
        <f t="shared" si="38"/>
        <v>0</v>
      </c>
      <c r="BP69" s="425">
        <f t="shared" si="39"/>
        <v>0</v>
      </c>
      <c r="BQ69" s="285"/>
      <c r="BR69" s="12">
        <v>7704</v>
      </c>
      <c r="BS69" s="12">
        <v>52000</v>
      </c>
      <c r="BT69" s="12">
        <v>7747.5</v>
      </c>
      <c r="BU69" s="426">
        <v>85000</v>
      </c>
      <c r="BV69" s="6">
        <v>7766</v>
      </c>
      <c r="BW69" s="6">
        <v>102369</v>
      </c>
      <c r="CW69" s="416"/>
      <c r="CX69" s="416"/>
      <c r="CY69" s="416"/>
      <c r="CZ69" s="416"/>
      <c r="DA69" s="416"/>
      <c r="DB69" s="416"/>
      <c r="DC69" s="128"/>
    </row>
    <row r="70" spans="1:107">
      <c r="A70" s="6" t="str">
        <f ca="1">OFFSET('day lookup'!$A$1,WEEKDAY(B70,1)-1,0)</f>
        <v>SAT</v>
      </c>
      <c r="B70" s="367">
        <f t="shared" si="45"/>
        <v>42861</v>
      </c>
      <c r="C70" s="374">
        <f ca="1">IF($CY$1=1,OFFSET(Historic!$F$193,$B70-$B$35,C$30-1975),IF($B70&gt;DATE(Input!$C$1,4,30),OFFSET(Historic!$F$193,$B70-$B$35,C$30-1975),NA()))</f>
        <v>389.53367329999998</v>
      </c>
      <c r="D70" s="192">
        <f ca="1">IF($CY$1=1,OFFSET(Historic!$F$193,$B70-$B$35,D$30-1975),IF($B70&gt;DATE(Input!$C$1,4,30),OFFSET(Historic!$F$193,$B70-$B$35,D$30-1975),NA()))</f>
        <v>341.15683999999999</v>
      </c>
      <c r="E70" s="192">
        <f ca="1">IF($CY$1=1,OFFSET(Historic!$F$193,$B70-$B$35,E$30-1975),IF($B70&gt;DATE(Input!$C$1,4,30),OFFSET(Historic!$F$193,$B70-$B$35,E$30-1975),NA()))</f>
        <v>563.62283520000005</v>
      </c>
      <c r="F70" s="192">
        <f ca="1">IF($CY$1=1,OFFSET(Historic!$F$193,$B70-$B$35,F$30-1975),IF($B70&gt;DATE(Input!$C$1,4,30),OFFSET(Historic!$F$193,$B70-$B$35,F$30-1975),NA()))</f>
        <v>479.99974000000003</v>
      </c>
      <c r="G70" s="192">
        <f ca="1">IF($CY$1=1,OFFSET(Historic!$F$193,$B70-$B$35,G$30-1975),IF($B70&gt;DATE(Input!$C$1,4,30),OFFSET(Historic!$F$193,$B70-$B$35,G$30-1975),NA()))</f>
        <v>391.42</v>
      </c>
      <c r="H70" s="192">
        <f t="shared" ca="1" si="16"/>
        <v>433.14661770000004</v>
      </c>
      <c r="I70" s="368">
        <f t="shared" ca="1" si="46"/>
        <v>0.88684265991561206</v>
      </c>
      <c r="J70" s="285">
        <f t="shared" ca="1" si="47"/>
        <v>289.28016181769647</v>
      </c>
      <c r="K70" s="285">
        <f t="shared" ca="1" si="48"/>
        <v>91.657547407461806</v>
      </c>
      <c r="L70" s="386" t="str">
        <f>IF(Computations!J45&lt;&gt;"",Computations!J45,"---")</f>
        <v>N</v>
      </c>
      <c r="M70" s="416">
        <f>IF(Computations!I45&lt;&gt;"",Computations!I45,"---")</f>
        <v>289.17044586967569</v>
      </c>
      <c r="N70" s="390">
        <f>IF(Computations!C45&lt;&gt;"",Computations!C45,"---")</f>
        <v>7728.5387080103355</v>
      </c>
      <c r="O70" s="387">
        <f>IF(Computations!D45&lt;&gt;"",Computations!D45,"---")</f>
        <v>69251.960000000006</v>
      </c>
      <c r="P70" s="387">
        <f>IF(Computations!M45&lt;&gt;"",Computations!M45,"---")</f>
        <v>104.355625</v>
      </c>
      <c r="Q70" s="387">
        <f>IF(Computations!P45&lt;&gt;"",Computations!P45,"---")</f>
        <v>0</v>
      </c>
      <c r="R70" s="387">
        <f>IF(Computations!V45&lt;&gt;"",Computations!V45,"---")</f>
        <v>0</v>
      </c>
      <c r="S70" s="387">
        <f>IF(Computations!X45&lt;&gt;"",Computations!X45,"---")</f>
        <v>0</v>
      </c>
      <c r="T70" s="387">
        <f>IF(Computations!AB45&lt;&gt;"",Computations!AB45,"---")</f>
        <v>0</v>
      </c>
      <c r="U70" s="387">
        <f>IF(Computations!AG45&lt;&gt;"",Computations!AG45,"---")</f>
        <v>-91.8125</v>
      </c>
      <c r="V70" s="387">
        <f>IF(Computations!H45&lt;&gt;"",Computations!H45,"---")</f>
        <v>196.168125</v>
      </c>
      <c r="W70" s="387">
        <f>IF(Computations!G45&lt;&gt;"",Computations!G45,"---")</f>
        <v>5.6443750000000001</v>
      </c>
      <c r="X70" s="387">
        <f>IF(Computations!F45&lt;&gt;"",Computations!F45,"---")</f>
        <v>201.8125</v>
      </c>
      <c r="Y70" s="402">
        <f>IF(Computations!E45&lt;&gt;"",Computations!E45,"---")</f>
        <v>3.3476699999999999</v>
      </c>
      <c r="Z70" s="389">
        <f>IF(AA70=O70,N70,interp(AA70,AreaCapacity!$A$3:$B$245,2))</f>
        <v>7728.5387080103355</v>
      </c>
      <c r="AA70" s="383">
        <f t="shared" si="42"/>
        <v>69251.960000000006</v>
      </c>
      <c r="AB70" s="376">
        <f t="shared" si="49"/>
        <v>289.17044586967569</v>
      </c>
      <c r="AC70" s="376">
        <f>IF(P70&lt;&gt;"---",P70,IF(BH70="Y",AB70,MIN(Input!I45,AB70-AK70)))</f>
        <v>104.355625</v>
      </c>
      <c r="AD70" s="376">
        <f t="shared" si="50"/>
        <v>0</v>
      </c>
      <c r="AE70" s="376">
        <f>IF(R70&lt;&gt;"---",R70,IF(BH70="Y",Input!M45,0))</f>
        <v>0</v>
      </c>
      <c r="AF70" s="376">
        <f t="shared" si="51"/>
        <v>0</v>
      </c>
      <c r="AG70" s="376">
        <f t="shared" si="18"/>
        <v>0</v>
      </c>
      <c r="AH70" s="376">
        <f t="shared" si="19"/>
        <v>-91.8125</v>
      </c>
      <c r="AI70" s="376">
        <f t="shared" si="52"/>
        <v>201.8125</v>
      </c>
      <c r="AJ70" s="192">
        <f t="shared" si="20"/>
        <v>196.168125</v>
      </c>
      <c r="AK70" s="412">
        <f>IF(Y70&lt;&gt;"---",Y70,interp(AA69,AreaCapacity!$A$3:$C$245,3)*StepInterp(B70,Evap!$A$3:$D$15,4)/1.9835)</f>
        <v>3.3476699999999999</v>
      </c>
      <c r="AL70" s="376">
        <f t="shared" si="53"/>
        <v>5.6443750000000001</v>
      </c>
      <c r="AM70" s="376">
        <f t="shared" si="21"/>
        <v>201.8125</v>
      </c>
      <c r="AN70" s="376">
        <f t="shared" si="43"/>
        <v>177.83000000000175</v>
      </c>
      <c r="AO70" s="376">
        <f t="shared" si="23"/>
        <v>0</v>
      </c>
      <c r="AP70" s="376">
        <f t="shared" si="44"/>
        <v>411.39999999999418</v>
      </c>
      <c r="AQ70" s="389">
        <f>IF(AR70=O70,N70,interp(AR70,AreaCapacity!$A$3:$B$245,2))</f>
        <v>7728.5387080103355</v>
      </c>
      <c r="AR70" s="383">
        <f t="shared" si="25"/>
        <v>69251.960000000006</v>
      </c>
      <c r="AS70" s="376">
        <f t="shared" si="54"/>
        <v>289.17044586967569</v>
      </c>
      <c r="AT70" s="376">
        <f>IF(P70&lt;&gt;"---",P70,IF(BH70="Y",AS70,MIN(Input!I45,AS70-BB70)))</f>
        <v>104.355625</v>
      </c>
      <c r="AU70" s="376">
        <f t="shared" si="55"/>
        <v>0</v>
      </c>
      <c r="AV70" s="376">
        <f>IF(R70&lt;&gt;"---",R70,IF(BH70="Y",Input!M45,0))</f>
        <v>0</v>
      </c>
      <c r="AW70" s="376">
        <f t="shared" si="56"/>
        <v>0</v>
      </c>
      <c r="AX70" s="376">
        <f t="shared" si="26"/>
        <v>0</v>
      </c>
      <c r="AY70" s="376">
        <f t="shared" si="27"/>
        <v>-91.8125</v>
      </c>
      <c r="AZ70" s="376">
        <f t="shared" si="57"/>
        <v>201.8125</v>
      </c>
      <c r="BA70" s="192">
        <f t="shared" si="28"/>
        <v>196.168125</v>
      </c>
      <c r="BB70" s="412">
        <f>IF(Y70&lt;&gt;"---",Y70,interp(AR69,AreaCapacity!$A$3:$C$245,3)*StepInterp(B70,Evap!$A$3:$D$15,4)/1.9835)</f>
        <v>3.3476699999999999</v>
      </c>
      <c r="BC70" s="376">
        <f t="shared" si="58"/>
        <v>5.6443750000000001</v>
      </c>
      <c r="BD70" s="192">
        <f t="shared" si="29"/>
        <v>201.8125</v>
      </c>
      <c r="BE70" s="192">
        <f t="shared" si="30"/>
        <v>177.83000000000175</v>
      </c>
      <c r="BF70" s="192">
        <f t="shared" si="31"/>
        <v>0</v>
      </c>
      <c r="BG70" s="425">
        <f t="shared" si="32"/>
        <v>456.05999999999767</v>
      </c>
      <c r="BH70" s="376" t="str">
        <f t="shared" si="59"/>
        <v>N</v>
      </c>
      <c r="BI70" s="376">
        <f t="shared" si="60"/>
        <v>39</v>
      </c>
      <c r="BJ70" s="376">
        <f t="shared" si="33"/>
        <v>252.46715086967569</v>
      </c>
      <c r="BK70" s="376">
        <f t="shared" si="34"/>
        <v>77392.16135410055</v>
      </c>
      <c r="BL70" s="376">
        <f t="shared" si="35"/>
        <v>77392.16135410055</v>
      </c>
      <c r="BM70" s="423">
        <f t="shared" si="36"/>
        <v>0</v>
      </c>
      <c r="BN70" s="440">
        <f t="shared" si="37"/>
        <v>0</v>
      </c>
      <c r="BO70" s="285">
        <f t="shared" si="38"/>
        <v>0</v>
      </c>
      <c r="BP70" s="425">
        <f t="shared" si="39"/>
        <v>0</v>
      </c>
      <c r="BQ70" s="285"/>
      <c r="BR70" s="12">
        <v>7704</v>
      </c>
      <c r="BS70" s="12">
        <v>52000</v>
      </c>
      <c r="BT70" s="12">
        <v>7747.5</v>
      </c>
      <c r="BU70" s="426">
        <v>85000</v>
      </c>
      <c r="BV70" s="6">
        <v>7766</v>
      </c>
      <c r="BW70" s="6">
        <v>102369</v>
      </c>
      <c r="CW70" s="416"/>
      <c r="CX70" s="416"/>
      <c r="CY70" s="416"/>
      <c r="CZ70" s="416"/>
      <c r="DA70" s="416"/>
      <c r="DB70" s="416"/>
      <c r="DC70" s="128"/>
    </row>
    <row r="71" spans="1:107">
      <c r="A71" s="6" t="str">
        <f ca="1">OFFSET('day lookup'!$A$1,WEEKDAY(B71,1)-1,0)</f>
        <v>SUN</v>
      </c>
      <c r="B71" s="367">
        <f t="shared" si="45"/>
        <v>42862</v>
      </c>
      <c r="C71" s="374">
        <f ca="1">IF($CY$1=1,OFFSET(Historic!$F$193,$B71-$B$35,C$30-1975),IF($B71&gt;DATE(Input!$C$1,4,30),OFFSET(Historic!$F$193,$B71-$B$35,C$30-1975),NA()))</f>
        <v>422.04274660000004</v>
      </c>
      <c r="D71" s="192">
        <f ca="1">IF($CY$1=1,OFFSET(Historic!$F$193,$B71-$B$35,D$30-1975),IF($B71&gt;DATE(Input!$C$1,4,30),OFFSET(Historic!$F$193,$B71-$B$35,D$30-1975),NA()))</f>
        <v>380.82623999999998</v>
      </c>
      <c r="E71" s="192">
        <f ca="1">IF($CY$1=1,OFFSET(Historic!$F$193,$B71-$B$35,E$30-1975),IF($B71&gt;DATE(Input!$C$1,4,30),OFFSET(Historic!$F$193,$B71-$B$35,E$30-1975),NA()))</f>
        <v>642.10874310000008</v>
      </c>
      <c r="F71" s="192">
        <f ca="1">IF($CY$1=1,OFFSET(Historic!$F$193,$B71-$B$35,F$30-1975),IF($B71&gt;DATE(Input!$C$1,4,30),OFFSET(Historic!$F$193,$B71-$B$35,F$30-1975),NA()))</f>
        <v>372.89236</v>
      </c>
      <c r="G71" s="192">
        <f ca="1">IF($CY$1=1,OFFSET(Historic!$F$193,$B71-$B$35,G$30-1975),IF($B71&gt;DATE(Input!$C$1,4,30),OFFSET(Historic!$F$193,$B71-$B$35,G$30-1975),NA()))</f>
        <v>570.42999999999995</v>
      </c>
      <c r="H71" s="192">
        <f t="shared" ca="1" si="16"/>
        <v>477.66001794000005</v>
      </c>
      <c r="I71" s="368">
        <f t="shared" ca="1" si="46"/>
        <v>0.97798127362648135</v>
      </c>
      <c r="J71" s="285">
        <f t="shared" ca="1" si="47"/>
        <v>319.00876432383836</v>
      </c>
      <c r="K71" s="285">
        <f t="shared" ca="1" si="48"/>
        <v>101.0769655121899</v>
      </c>
      <c r="L71" s="386" t="str">
        <f>IF(Computations!J46&lt;&gt;"",Computations!J46,"---")</f>
        <v>N</v>
      </c>
      <c r="M71" s="416">
        <f>IF(Computations!I46&lt;&gt;"",Computations!I46,"---")</f>
        <v>312.79164100551588</v>
      </c>
      <c r="N71" s="390">
        <f>IF(Computations!C46&lt;&gt;"",Computations!C46,"---")</f>
        <v>7728.829069767442</v>
      </c>
      <c r="O71" s="387">
        <f>IF(Computations!D46&lt;&gt;"",Computations!D46,"---")</f>
        <v>69476.7</v>
      </c>
      <c r="P71" s="387">
        <f>IF(Computations!M46&lt;&gt;"",Computations!M46,"---")</f>
        <v>103.94666669999999</v>
      </c>
      <c r="Q71" s="387">
        <f>IF(Computations!P46&lt;&gt;"",Computations!P46,"---")</f>
        <v>0</v>
      </c>
      <c r="R71" s="387">
        <f>IF(Computations!V46&lt;&gt;"",Computations!V46,"---")</f>
        <v>0</v>
      </c>
      <c r="S71" s="387">
        <f>IF(Computations!X46&lt;&gt;"",Computations!X46,"---")</f>
        <v>0</v>
      </c>
      <c r="T71" s="387">
        <f>IF(Computations!AB46&lt;&gt;"",Computations!AB46,"---")</f>
        <v>0</v>
      </c>
      <c r="U71" s="387">
        <f>IF(Computations!AG46&lt;&gt;"",Computations!AG46,"---")</f>
        <v>-92.187500000000014</v>
      </c>
      <c r="V71" s="387">
        <f>IF(Computations!H46&lt;&gt;"",Computations!H46,"---")</f>
        <v>196.13416670000001</v>
      </c>
      <c r="W71" s="387">
        <f>IF(Computations!G46&lt;&gt;"",Computations!G46,"---")</f>
        <v>6.0533333000000002</v>
      </c>
      <c r="X71" s="387">
        <f>IF(Computations!F46&lt;&gt;"",Computations!F46,"---")</f>
        <v>202.1875</v>
      </c>
      <c r="Y71" s="402">
        <f>IF(Computations!E46&lt;&gt;"",Computations!E46,"---")</f>
        <v>3.3527100000000001</v>
      </c>
      <c r="Z71" s="389">
        <f>IF(AA71=O71,N71,interp(AA71,AreaCapacity!$A$3:$B$245,2))</f>
        <v>7728.829069767442</v>
      </c>
      <c r="AA71" s="383">
        <f t="shared" si="42"/>
        <v>69476.7</v>
      </c>
      <c r="AB71" s="376">
        <f t="shared" si="49"/>
        <v>312.79164100551588</v>
      </c>
      <c r="AC71" s="376">
        <f>IF(P71&lt;&gt;"---",P71,IF(BH71="Y",AB71,MIN(Input!I46,AB71-AK71)))</f>
        <v>103.94666669999999</v>
      </c>
      <c r="AD71" s="376">
        <f t="shared" si="50"/>
        <v>0</v>
      </c>
      <c r="AE71" s="376">
        <f>IF(R71&lt;&gt;"---",R71,IF(BH71="Y",Input!M46,0))</f>
        <v>0</v>
      </c>
      <c r="AF71" s="376">
        <f t="shared" si="51"/>
        <v>0</v>
      </c>
      <c r="AG71" s="376">
        <f t="shared" si="18"/>
        <v>0</v>
      </c>
      <c r="AH71" s="376">
        <f t="shared" si="19"/>
        <v>-92.187500000000014</v>
      </c>
      <c r="AI71" s="376">
        <f t="shared" si="52"/>
        <v>202.1875</v>
      </c>
      <c r="AJ71" s="192">
        <f t="shared" si="20"/>
        <v>196.13416670000001</v>
      </c>
      <c r="AK71" s="412">
        <f>IF(Y71&lt;&gt;"---",Y71,interp(AA70,AreaCapacity!$A$3:$C$245,3)*StepInterp(B71,Evap!$A$3:$D$15,4)/1.9835)</f>
        <v>3.3527100000000001</v>
      </c>
      <c r="AL71" s="376">
        <f t="shared" si="53"/>
        <v>6.0533333000000002</v>
      </c>
      <c r="AM71" s="376">
        <f t="shared" si="21"/>
        <v>202.1875</v>
      </c>
      <c r="AN71" s="376">
        <f t="shared" si="43"/>
        <v>224.73999999999069</v>
      </c>
      <c r="AO71" s="376">
        <f t="shared" si="23"/>
        <v>0</v>
      </c>
      <c r="AP71" s="376">
        <f t="shared" si="44"/>
        <v>411.39999999999418</v>
      </c>
      <c r="AQ71" s="389">
        <f>IF(AR71=O71,N71,interp(AR71,AreaCapacity!$A$3:$B$245,2))</f>
        <v>7728.829069767442</v>
      </c>
      <c r="AR71" s="383">
        <f t="shared" si="25"/>
        <v>69476.7</v>
      </c>
      <c r="AS71" s="376">
        <f t="shared" si="54"/>
        <v>312.79164100551588</v>
      </c>
      <c r="AT71" s="376">
        <f>IF(P71&lt;&gt;"---",P71,IF(BH71="Y",AS71,MIN(Input!I46,AS71-BB71)))</f>
        <v>103.94666669999999</v>
      </c>
      <c r="AU71" s="376">
        <f t="shared" si="55"/>
        <v>0</v>
      </c>
      <c r="AV71" s="376">
        <f>IF(R71&lt;&gt;"---",R71,IF(BH71="Y",Input!M46,0))</f>
        <v>0</v>
      </c>
      <c r="AW71" s="376">
        <f t="shared" si="56"/>
        <v>0</v>
      </c>
      <c r="AX71" s="376">
        <f t="shared" si="26"/>
        <v>0</v>
      </c>
      <c r="AY71" s="376">
        <f t="shared" si="27"/>
        <v>-92.187500000000014</v>
      </c>
      <c r="AZ71" s="376">
        <f t="shared" si="57"/>
        <v>202.1875</v>
      </c>
      <c r="BA71" s="192">
        <f t="shared" si="28"/>
        <v>196.13416670000001</v>
      </c>
      <c r="BB71" s="412">
        <f>IF(Y71&lt;&gt;"---",Y71,interp(AR70,AreaCapacity!$A$3:$C$245,3)*StepInterp(B71,Evap!$A$3:$D$15,4)/1.9835)</f>
        <v>3.3527100000000001</v>
      </c>
      <c r="BC71" s="376">
        <f t="shared" si="58"/>
        <v>6.0533333000000002</v>
      </c>
      <c r="BD71" s="192">
        <f t="shared" si="29"/>
        <v>202.1875</v>
      </c>
      <c r="BE71" s="192">
        <f t="shared" si="30"/>
        <v>224.73999999999069</v>
      </c>
      <c r="BF71" s="192">
        <f t="shared" si="31"/>
        <v>0</v>
      </c>
      <c r="BG71" s="425">
        <f t="shared" si="32"/>
        <v>456.05999999999767</v>
      </c>
      <c r="BH71" s="376" t="str">
        <f t="shared" si="59"/>
        <v>N</v>
      </c>
      <c r="BI71" s="376">
        <f t="shared" si="60"/>
        <v>39</v>
      </c>
      <c r="BJ71" s="376">
        <f t="shared" si="33"/>
        <v>276.4922643055159</v>
      </c>
      <c r="BK71" s="376">
        <f t="shared" si="34"/>
        <v>77940.583760350535</v>
      </c>
      <c r="BL71" s="376">
        <f t="shared" si="35"/>
        <v>77940.583760350535</v>
      </c>
      <c r="BM71" s="423">
        <f t="shared" si="36"/>
        <v>0</v>
      </c>
      <c r="BN71" s="440">
        <f t="shared" si="37"/>
        <v>0</v>
      </c>
      <c r="BO71" s="285">
        <f t="shared" si="38"/>
        <v>0</v>
      </c>
      <c r="BP71" s="425">
        <f t="shared" si="39"/>
        <v>0</v>
      </c>
      <c r="BQ71" s="285"/>
      <c r="BR71" s="12">
        <v>7704</v>
      </c>
      <c r="BS71" s="12">
        <v>52000</v>
      </c>
      <c r="BT71" s="12">
        <v>7747.5</v>
      </c>
      <c r="BU71" s="426">
        <v>85000</v>
      </c>
      <c r="BV71" s="6">
        <v>7766</v>
      </c>
      <c r="BW71" s="6">
        <v>102369</v>
      </c>
      <c r="CW71" s="416"/>
      <c r="CX71" s="416"/>
      <c r="CY71" s="416"/>
      <c r="CZ71" s="416"/>
      <c r="DA71" s="416"/>
      <c r="DB71" s="416"/>
      <c r="DC71" s="128"/>
    </row>
    <row r="72" spans="1:107">
      <c r="A72" s="6" t="str">
        <f ca="1">OFFSET('day lookup'!$A$1,WEEKDAY(B72,1)-1,0)</f>
        <v>MON</v>
      </c>
      <c r="B72" s="367">
        <f t="shared" si="45"/>
        <v>42863</v>
      </c>
      <c r="C72" s="374">
        <f ca="1">IF($CY$1=1,OFFSET(Historic!$F$193,$B72-$B$35,C$30-1975),IF($B72&gt;DATE(Input!$C$1,4,30),OFFSET(Historic!$F$193,$B72-$B$35,C$30-1975),NA()))</f>
        <v>396.07912429999999</v>
      </c>
      <c r="D72" s="192">
        <f ca="1">IF($CY$1=1,OFFSET(Historic!$F$193,$B72-$B$35,D$30-1975),IF($B72&gt;DATE(Input!$C$1,4,30),OFFSET(Historic!$F$193,$B72-$B$35,D$30-1975),NA()))</f>
        <v>505.78485000000001</v>
      </c>
      <c r="E72" s="192">
        <f ca="1">IF($CY$1=1,OFFSET(Historic!$F$193,$B72-$B$35,E$30-1975),IF($B72&gt;DATE(Input!$C$1,4,30),OFFSET(Historic!$F$193,$B72-$B$35,E$30-1975),NA()))</f>
        <v>690.80293159999997</v>
      </c>
      <c r="F72" s="192">
        <f ca="1">IF($CY$1=1,OFFSET(Historic!$F$193,$B72-$B$35,F$30-1975),IF($B72&gt;DATE(Input!$C$1,4,30),OFFSET(Historic!$F$193,$B72-$B$35,F$30-1975),NA()))</f>
        <v>357.02460000000002</v>
      </c>
      <c r="G72" s="192">
        <f ca="1">IF($CY$1=1,OFFSET(Historic!$F$193,$B72-$B$35,G$30-1975),IF($B72&gt;DATE(Input!$C$1,4,30),OFFSET(Historic!$F$193,$B72-$B$35,G$30-1975),NA()))</f>
        <v>740.06</v>
      </c>
      <c r="H72" s="192">
        <f t="shared" ca="1" si="16"/>
        <v>537.95030118</v>
      </c>
      <c r="I72" s="368">
        <f t="shared" ca="1" si="46"/>
        <v>1.1014221432321156</v>
      </c>
      <c r="J72" s="285">
        <f t="shared" ca="1" si="47"/>
        <v>359.27407444980031</v>
      </c>
      <c r="K72" s="285">
        <f t="shared" ca="1" si="48"/>
        <v>113.83490766956577</v>
      </c>
      <c r="L72" s="386" t="str">
        <f>IF(Computations!J47&lt;&gt;"",Computations!J47,"---")</f>
        <v>N</v>
      </c>
      <c r="M72" s="416">
        <f>IF(Computations!I47&lt;&gt;"",Computations!I47,"---")</f>
        <v>348.46224503529083</v>
      </c>
      <c r="N72" s="390">
        <f>IF(Computations!C47&lt;&gt;"",Computations!C47,"---")</f>
        <v>7729.2090372272141</v>
      </c>
      <c r="O72" s="387">
        <f>IF(Computations!D47&lt;&gt;"",Computations!D47,"---")</f>
        <v>69771.839999999997</v>
      </c>
      <c r="P72" s="387">
        <f>IF(Computations!M47&lt;&gt;"",Computations!M47,"---")</f>
        <v>102.989375</v>
      </c>
      <c r="Q72" s="387">
        <f>IF(Computations!P47&lt;&gt;"",Computations!P47,"---")</f>
        <v>0</v>
      </c>
      <c r="R72" s="387">
        <f>IF(Computations!V47&lt;&gt;"",Computations!V47,"---")</f>
        <v>0</v>
      </c>
      <c r="S72" s="387">
        <f>IF(Computations!X47&lt;&gt;"",Computations!X47,"---")</f>
        <v>0</v>
      </c>
      <c r="T72" s="387">
        <f>IF(Computations!AB47&lt;&gt;"",Computations!AB47,"---")</f>
        <v>0</v>
      </c>
      <c r="U72" s="387">
        <f>IF(Computations!AG47&lt;&gt;"",Computations!AG47,"---")</f>
        <v>-93.3125</v>
      </c>
      <c r="V72" s="387">
        <f>IF(Computations!H47&lt;&gt;"",Computations!H47,"---")</f>
        <v>196.301875</v>
      </c>
      <c r="W72" s="387">
        <f>IF(Computations!G47&lt;&gt;"",Computations!G47,"---")</f>
        <v>7.0106250000000001</v>
      </c>
      <c r="X72" s="387">
        <f>IF(Computations!F47&lt;&gt;"",Computations!F47,"---")</f>
        <v>203.3125</v>
      </c>
      <c r="Y72" s="402">
        <f>IF(Computations!E47&lt;&gt;"",Computations!E47,"---")</f>
        <v>3.3627899999999999</v>
      </c>
      <c r="Z72" s="389">
        <f>IF(AA72=O72,N72,interp(AA72,AreaCapacity!$A$3:$B$245,2))</f>
        <v>7729.2090372272141</v>
      </c>
      <c r="AA72" s="383">
        <f t="shared" si="42"/>
        <v>69771.839999999997</v>
      </c>
      <c r="AB72" s="376">
        <f t="shared" si="49"/>
        <v>348.46224503529083</v>
      </c>
      <c r="AC72" s="376">
        <f>IF(P72&lt;&gt;"---",P72,IF(BH72="Y",AB72,MIN(Input!I47,AB72-AK72)))</f>
        <v>102.989375</v>
      </c>
      <c r="AD72" s="376">
        <f t="shared" si="50"/>
        <v>0</v>
      </c>
      <c r="AE72" s="376">
        <f>IF(R72&lt;&gt;"---",R72,IF(BH72="Y",Input!M47,0))</f>
        <v>0</v>
      </c>
      <c r="AF72" s="376">
        <f t="shared" si="51"/>
        <v>0</v>
      </c>
      <c r="AG72" s="376">
        <f t="shared" si="18"/>
        <v>0</v>
      </c>
      <c r="AH72" s="376">
        <f t="shared" si="19"/>
        <v>-93.3125</v>
      </c>
      <c r="AI72" s="376">
        <f t="shared" si="52"/>
        <v>203.3125</v>
      </c>
      <c r="AJ72" s="192">
        <f t="shared" si="20"/>
        <v>196.301875</v>
      </c>
      <c r="AK72" s="412">
        <f>IF(Y72&lt;&gt;"---",Y72,interp(AA71,AreaCapacity!$A$3:$C$245,3)*StepInterp(B72,Evap!$A$3:$D$15,4)/1.9835)</f>
        <v>3.3627899999999999</v>
      </c>
      <c r="AL72" s="376">
        <f t="shared" si="53"/>
        <v>7.0106250000000001</v>
      </c>
      <c r="AM72" s="376">
        <f t="shared" si="21"/>
        <v>203.3125</v>
      </c>
      <c r="AN72" s="376">
        <f t="shared" si="43"/>
        <v>295.13999999999942</v>
      </c>
      <c r="AO72" s="376">
        <f t="shared" si="23"/>
        <v>0</v>
      </c>
      <c r="AP72" s="376">
        <f t="shared" si="44"/>
        <v>411.39999999999418</v>
      </c>
      <c r="AQ72" s="389">
        <f>IF(AR72=O72,N72,interp(AR72,AreaCapacity!$A$3:$B$245,2))</f>
        <v>7729.2090372272141</v>
      </c>
      <c r="AR72" s="383">
        <f t="shared" si="25"/>
        <v>69771.839999999997</v>
      </c>
      <c r="AS72" s="376">
        <f t="shared" si="54"/>
        <v>348.46224503529083</v>
      </c>
      <c r="AT72" s="376">
        <f>IF(P72&lt;&gt;"---",P72,IF(BH72="Y",AS72,MIN(Input!I47,AS72-BB72)))</f>
        <v>102.989375</v>
      </c>
      <c r="AU72" s="376">
        <f t="shared" si="55"/>
        <v>0</v>
      </c>
      <c r="AV72" s="376">
        <f>IF(R72&lt;&gt;"---",R72,IF(BH72="Y",Input!M47,0))</f>
        <v>0</v>
      </c>
      <c r="AW72" s="376">
        <f t="shared" si="56"/>
        <v>0</v>
      </c>
      <c r="AX72" s="376">
        <f t="shared" si="26"/>
        <v>0</v>
      </c>
      <c r="AY72" s="376">
        <f t="shared" si="27"/>
        <v>-93.3125</v>
      </c>
      <c r="AZ72" s="376">
        <f t="shared" si="57"/>
        <v>203.3125</v>
      </c>
      <c r="BA72" s="192">
        <f t="shared" si="28"/>
        <v>196.301875</v>
      </c>
      <c r="BB72" s="412">
        <f>IF(Y72&lt;&gt;"---",Y72,interp(AR71,AreaCapacity!$A$3:$C$245,3)*StepInterp(B72,Evap!$A$3:$D$15,4)/1.9835)</f>
        <v>3.3627899999999999</v>
      </c>
      <c r="BC72" s="376">
        <f t="shared" si="58"/>
        <v>7.0106250000000001</v>
      </c>
      <c r="BD72" s="192">
        <f t="shared" si="29"/>
        <v>203.3125</v>
      </c>
      <c r="BE72" s="192">
        <f t="shared" si="30"/>
        <v>295.13999999999942</v>
      </c>
      <c r="BF72" s="192">
        <f t="shared" si="31"/>
        <v>0</v>
      </c>
      <c r="BG72" s="425">
        <f t="shared" si="32"/>
        <v>456.05999999999767</v>
      </c>
      <c r="BH72" s="376" t="str">
        <f t="shared" si="59"/>
        <v>N</v>
      </c>
      <c r="BI72" s="376">
        <f t="shared" si="60"/>
        <v>39</v>
      </c>
      <c r="BJ72" s="376">
        <f t="shared" si="33"/>
        <v>313.11008003529082</v>
      </c>
      <c r="BK72" s="376">
        <f t="shared" si="34"/>
        <v>78561.637604100528</v>
      </c>
      <c r="BL72" s="376">
        <f t="shared" si="35"/>
        <v>78561.637604100528</v>
      </c>
      <c r="BM72" s="423">
        <f t="shared" si="36"/>
        <v>0</v>
      </c>
      <c r="BN72" s="440">
        <f t="shared" si="37"/>
        <v>0</v>
      </c>
      <c r="BO72" s="285">
        <f t="shared" si="38"/>
        <v>0</v>
      </c>
      <c r="BP72" s="425">
        <f t="shared" si="39"/>
        <v>0</v>
      </c>
      <c r="BQ72" s="285"/>
      <c r="BR72" s="12">
        <v>7704</v>
      </c>
      <c r="BS72" s="12">
        <v>52000</v>
      </c>
      <c r="BT72" s="12">
        <v>7747.5</v>
      </c>
      <c r="BU72" s="426">
        <v>85000</v>
      </c>
      <c r="BV72" s="6">
        <v>7766</v>
      </c>
      <c r="BW72" s="6">
        <v>102369</v>
      </c>
      <c r="CW72" s="416"/>
      <c r="CX72" s="416"/>
      <c r="CY72" s="416"/>
      <c r="CZ72" s="416"/>
      <c r="DA72" s="416"/>
      <c r="DB72" s="416"/>
      <c r="DC72" s="128"/>
    </row>
    <row r="73" spans="1:107">
      <c r="A73" s="6" t="str">
        <f ca="1">OFFSET('day lookup'!$A$1,WEEKDAY(B73,1)-1,0)</f>
        <v>TUE</v>
      </c>
      <c r="B73" s="367">
        <f t="shared" si="45"/>
        <v>42864</v>
      </c>
      <c r="C73" s="374">
        <f ca="1">IF($CY$1=1,OFFSET(Historic!$F$193,$B73-$B$35,C$30-1975),IF($B73&gt;DATE(Input!$C$1,4,30),OFFSET(Historic!$F$193,$B73-$B$35,C$30-1975),NA()))</f>
        <v>378.84277000000003</v>
      </c>
      <c r="D73" s="192">
        <f ca="1">IF($CY$1=1,OFFSET(Historic!$F$193,$B73-$B$35,D$30-1975),IF($B73&gt;DATE(Input!$C$1,4,30),OFFSET(Historic!$F$193,$B73-$B$35,D$30-1975),NA()))</f>
        <v>569.25589000000002</v>
      </c>
      <c r="E73" s="192">
        <f ca="1">IF($CY$1=1,OFFSET(Historic!$F$193,$B73-$B$35,E$30-1975),IF($B73&gt;DATE(Input!$C$1,4,30),OFFSET(Historic!$F$193,$B73-$B$35,E$30-1975),NA()))</f>
        <v>693.42111200000011</v>
      </c>
      <c r="F73" s="192">
        <f ca="1">IF($CY$1=1,OFFSET(Historic!$F$193,$B73-$B$35,F$30-1975),IF($B73&gt;DATE(Input!$C$1,4,30),OFFSET(Historic!$F$193,$B73-$B$35,F$30-1975),NA()))</f>
        <v>392.72705999999999</v>
      </c>
      <c r="G73" s="192">
        <f ca="1">IF($CY$1=1,OFFSET(Historic!$F$193,$B73-$B$35,G$30-1975),IF($B73&gt;DATE(Input!$C$1,4,30),OFFSET(Historic!$F$193,$B73-$B$35,G$30-1975),NA()))</f>
        <v>686.01</v>
      </c>
      <c r="H73" s="192">
        <f t="shared" ca="1" si="16"/>
        <v>544.05136640000001</v>
      </c>
      <c r="I73" s="368">
        <f t="shared" ca="1" si="46"/>
        <v>1.1139137215728494</v>
      </c>
      <c r="J73" s="285">
        <f t="shared" ca="1" si="47"/>
        <v>363.34871583445096</v>
      </c>
      <c r="K73" s="285">
        <f t="shared" ca="1" si="48"/>
        <v>115.1259455116885</v>
      </c>
      <c r="L73" s="386" t="str">
        <f>IF(Computations!J48&lt;&gt;"",Computations!J48,"---")</f>
        <v>N</v>
      </c>
      <c r="M73" s="416">
        <f>IF(Computations!I48&lt;&gt;"",Computations!I48,"---")</f>
        <v>432.15282927051078</v>
      </c>
      <c r="N73" s="390">
        <f>IF(Computations!C48&lt;&gt;"",Computations!C48,"---")</f>
        <v>7729.7995892169447</v>
      </c>
      <c r="O73" s="387">
        <f>IF(Computations!D48&lt;&gt;"",Computations!D48,"---")</f>
        <v>70231.88</v>
      </c>
      <c r="P73" s="387">
        <f>IF(Computations!M48&lt;&gt;"",Computations!M48,"---")</f>
        <v>101.1539583</v>
      </c>
      <c r="Q73" s="387">
        <f>IF(Computations!P48&lt;&gt;"",Computations!P48,"---")</f>
        <v>0</v>
      </c>
      <c r="R73" s="387">
        <f>IF(Computations!V48&lt;&gt;"",Computations!V48,"---")</f>
        <v>0</v>
      </c>
      <c r="S73" s="387">
        <f>IF(Computations!X48&lt;&gt;"",Computations!X48,"---")</f>
        <v>0</v>
      </c>
      <c r="T73" s="387">
        <f>IF(Computations!AB48&lt;&gt;"",Computations!AB48,"---")</f>
        <v>0</v>
      </c>
      <c r="U73" s="387">
        <f>IF(Computations!AG48&lt;&gt;"",Computations!AG48,"---")</f>
        <v>-95.6875</v>
      </c>
      <c r="V73" s="387">
        <f>IF(Computations!H48&lt;&gt;"",Computations!H48,"---")</f>
        <v>196.8414583</v>
      </c>
      <c r="W73" s="387">
        <f>IF(Computations!G48&lt;&gt;"",Computations!G48,"---")</f>
        <v>8.8460417000000007</v>
      </c>
      <c r="X73" s="387">
        <f>IF(Computations!F48&lt;&gt;"",Computations!F48,"---")</f>
        <v>205.6875</v>
      </c>
      <c r="Y73" s="402">
        <f>IF(Computations!E48&lt;&gt;"",Computations!E48,"---")</f>
        <v>3.37792</v>
      </c>
      <c r="Z73" s="389">
        <f>IF(AA73=O73,N73,interp(AA73,AreaCapacity!$A$3:$B$245,2))</f>
        <v>7729.7995892169447</v>
      </c>
      <c r="AA73" s="383">
        <f t="shared" si="42"/>
        <v>70231.88</v>
      </c>
      <c r="AB73" s="376">
        <f t="shared" si="49"/>
        <v>432.15282927051078</v>
      </c>
      <c r="AC73" s="376">
        <f>IF(P73&lt;&gt;"---",P73,IF(BH73="Y",AB73,MIN(Input!I48,AB73-AK73)))</f>
        <v>101.1539583</v>
      </c>
      <c r="AD73" s="376">
        <f t="shared" si="50"/>
        <v>0</v>
      </c>
      <c r="AE73" s="376">
        <f>IF(R73&lt;&gt;"---",R73,IF(BH73="Y",Input!M48,0))</f>
        <v>0</v>
      </c>
      <c r="AF73" s="376">
        <f t="shared" si="51"/>
        <v>0</v>
      </c>
      <c r="AG73" s="376">
        <f t="shared" si="18"/>
        <v>0</v>
      </c>
      <c r="AH73" s="376">
        <f t="shared" si="19"/>
        <v>-95.6875</v>
      </c>
      <c r="AI73" s="376">
        <f t="shared" si="52"/>
        <v>205.6875</v>
      </c>
      <c r="AJ73" s="192">
        <f t="shared" si="20"/>
        <v>196.8414583</v>
      </c>
      <c r="AK73" s="412">
        <f>IF(Y73&lt;&gt;"---",Y73,interp(AA72,AreaCapacity!$A$3:$C$245,3)*StepInterp(B73,Evap!$A$3:$D$15,4)/1.9835)</f>
        <v>3.37792</v>
      </c>
      <c r="AL73" s="376">
        <f t="shared" si="53"/>
        <v>8.8460417000000007</v>
      </c>
      <c r="AM73" s="376">
        <f t="shared" si="21"/>
        <v>205.6875</v>
      </c>
      <c r="AN73" s="376">
        <f t="shared" si="43"/>
        <v>460.04000000000815</v>
      </c>
      <c r="AO73" s="376">
        <f t="shared" si="23"/>
        <v>0</v>
      </c>
      <c r="AP73" s="376">
        <f t="shared" si="44"/>
        <v>411.39999999999418</v>
      </c>
      <c r="AQ73" s="389">
        <f>IF(AR73=O73,N73,interp(AR73,AreaCapacity!$A$3:$B$245,2))</f>
        <v>7729.7995892169447</v>
      </c>
      <c r="AR73" s="383">
        <f t="shared" si="25"/>
        <v>70231.88</v>
      </c>
      <c r="AS73" s="376">
        <f t="shared" si="54"/>
        <v>432.15282927051078</v>
      </c>
      <c r="AT73" s="376">
        <f>IF(P73&lt;&gt;"---",P73,IF(BH73="Y",AS73,MIN(Input!I48,AS73-BB73)))</f>
        <v>101.1539583</v>
      </c>
      <c r="AU73" s="376">
        <f t="shared" si="55"/>
        <v>0</v>
      </c>
      <c r="AV73" s="376">
        <f>IF(R73&lt;&gt;"---",R73,IF(BH73="Y",Input!M48,0))</f>
        <v>0</v>
      </c>
      <c r="AW73" s="376">
        <f t="shared" si="56"/>
        <v>0</v>
      </c>
      <c r="AX73" s="376">
        <f t="shared" si="26"/>
        <v>0</v>
      </c>
      <c r="AY73" s="376">
        <f t="shared" si="27"/>
        <v>-95.6875</v>
      </c>
      <c r="AZ73" s="376">
        <f t="shared" si="57"/>
        <v>205.6875</v>
      </c>
      <c r="BA73" s="192">
        <f t="shared" si="28"/>
        <v>196.8414583</v>
      </c>
      <c r="BB73" s="412">
        <f>IF(Y73&lt;&gt;"---",Y73,interp(AR72,AreaCapacity!$A$3:$C$245,3)*StepInterp(B73,Evap!$A$3:$D$15,4)/1.9835)</f>
        <v>3.37792</v>
      </c>
      <c r="BC73" s="376">
        <f t="shared" si="58"/>
        <v>8.8460417000000007</v>
      </c>
      <c r="BD73" s="192">
        <f t="shared" si="29"/>
        <v>205.6875</v>
      </c>
      <c r="BE73" s="192">
        <f t="shared" si="30"/>
        <v>460.04000000000815</v>
      </c>
      <c r="BF73" s="192">
        <f t="shared" si="31"/>
        <v>0</v>
      </c>
      <c r="BG73" s="425">
        <f t="shared" si="32"/>
        <v>456.05999999999767</v>
      </c>
      <c r="BH73" s="376" t="str">
        <f t="shared" si="59"/>
        <v>N</v>
      </c>
      <c r="BI73" s="376">
        <f t="shared" si="60"/>
        <v>39</v>
      </c>
      <c r="BJ73" s="376">
        <f t="shared" si="33"/>
        <v>398.62095097051076</v>
      </c>
      <c r="BK73" s="376">
        <f t="shared" si="34"/>
        <v>79352.302260350538</v>
      </c>
      <c r="BL73" s="376">
        <f t="shared" si="35"/>
        <v>79352.302260350538</v>
      </c>
      <c r="BM73" s="423">
        <f t="shared" si="36"/>
        <v>0</v>
      </c>
      <c r="BN73" s="440">
        <f t="shared" si="37"/>
        <v>0</v>
      </c>
      <c r="BO73" s="285">
        <f t="shared" si="38"/>
        <v>0</v>
      </c>
      <c r="BP73" s="425">
        <f t="shared" si="39"/>
        <v>0</v>
      </c>
      <c r="BQ73" s="285"/>
      <c r="BR73" s="12">
        <v>7704</v>
      </c>
      <c r="BS73" s="12">
        <v>52000</v>
      </c>
      <c r="BT73" s="12">
        <v>7747.5</v>
      </c>
      <c r="BU73" s="426">
        <v>85000</v>
      </c>
      <c r="BV73" s="6">
        <v>7766</v>
      </c>
      <c r="BW73" s="6">
        <v>102369</v>
      </c>
      <c r="CW73" s="416"/>
      <c r="CX73" s="416"/>
      <c r="CY73" s="416"/>
      <c r="CZ73" s="416"/>
      <c r="DA73" s="416"/>
      <c r="DB73" s="416"/>
      <c r="DC73" s="128"/>
    </row>
    <row r="74" spans="1:107">
      <c r="A74" s="6" t="str">
        <f ca="1">OFFSET('day lookup'!$A$1,WEEKDAY(B74,1)-1,0)</f>
        <v>WED</v>
      </c>
      <c r="B74" s="367">
        <f t="shared" si="45"/>
        <v>42865</v>
      </c>
      <c r="C74" s="374">
        <f ca="1">IF($CY$1=1,OFFSET(Historic!$F$193,$B74-$B$35,C$30-1975),IF($B74&gt;DATE(Input!$C$1,4,30),OFFSET(Historic!$F$193,$B74-$B$35,C$30-1975),NA()))</f>
        <v>464.36999640000005</v>
      </c>
      <c r="D74" s="192">
        <f ca="1">IF($CY$1=1,OFFSET(Historic!$F$193,$B74-$B$35,D$30-1975),IF($B74&gt;DATE(Input!$C$1,4,30),OFFSET(Historic!$F$193,$B74-$B$35,D$30-1975),NA()))</f>
        <v>618.84264000000007</v>
      </c>
      <c r="E74" s="192">
        <f ca="1">IF($CY$1=1,OFFSET(Historic!$F$193,$B74-$B$35,E$30-1975),IF($B74&gt;DATE(Input!$C$1,4,30),OFFSET(Historic!$F$193,$B74-$B$35,E$30-1975),NA()))</f>
        <v>687.62937959999999</v>
      </c>
      <c r="F74" s="192">
        <f ca="1">IF($CY$1=1,OFFSET(Historic!$F$193,$B74-$B$35,F$30-1975),IF($B74&gt;DATE(Input!$C$1,4,30),OFFSET(Historic!$F$193,$B74-$B$35,F$30-1975),NA()))</f>
        <v>317.35520000000002</v>
      </c>
      <c r="G74" s="192">
        <f ca="1">IF($CY$1=1,OFFSET(Historic!$F$193,$B74-$B$35,G$30-1975),IF($B74&gt;DATE(Input!$C$1,4,30),OFFSET(Historic!$F$193,$B74-$B$35,G$30-1975),NA()))</f>
        <v>775.13</v>
      </c>
      <c r="H74" s="192">
        <f t="shared" ca="1" si="16"/>
        <v>572.66544320000003</v>
      </c>
      <c r="I74" s="368">
        <f t="shared" ca="1" si="46"/>
        <v>1.1724993896662279</v>
      </c>
      <c r="J74" s="285">
        <f t="shared" ca="1" si="47"/>
        <v>382.45883797027949</v>
      </c>
      <c r="K74" s="285">
        <f t="shared" ca="1" si="48"/>
        <v>121.18093011423076</v>
      </c>
      <c r="L74" s="386" t="str">
        <f>IF(Computations!J49&lt;&gt;"",Computations!J49,"---")</f>
        <v>N</v>
      </c>
      <c r="M74" s="416">
        <f>IF(Computations!I49&lt;&gt;"",Computations!I49,"---")</f>
        <v>429.15636506904463</v>
      </c>
      <c r="N74" s="390">
        <f>IF(Computations!C49&lt;&gt;"",Computations!C49,"---")</f>
        <v>7730.3796183206105</v>
      </c>
      <c r="O74" s="387">
        <f>IF(Computations!D49&lt;&gt;"",Computations!D49,"---")</f>
        <v>70686.38</v>
      </c>
      <c r="P74" s="387">
        <f>IF(Computations!M49&lt;&gt;"",Computations!M49,"---")</f>
        <v>98.466666700000005</v>
      </c>
      <c r="Q74" s="387">
        <f>IF(Computations!P49&lt;&gt;"",Computations!P49,"---")</f>
        <v>0</v>
      </c>
      <c r="R74" s="387">
        <f>IF(Computations!V49&lt;&gt;"",Computations!V49,"---")</f>
        <v>0</v>
      </c>
      <c r="S74" s="387">
        <f>IF(Computations!X49&lt;&gt;"",Computations!X49,"---")</f>
        <v>0</v>
      </c>
      <c r="T74" s="387">
        <f>IF(Computations!AB49&lt;&gt;"",Computations!AB49,"---")</f>
        <v>0</v>
      </c>
      <c r="U74" s="387">
        <f>IF(Computations!AG49&lt;&gt;"",Computations!AG49,"---")</f>
        <v>-98.156249999999986</v>
      </c>
      <c r="V74" s="387">
        <f>IF(Computations!H49&lt;&gt;"",Computations!H49,"---")</f>
        <v>196.62291669999999</v>
      </c>
      <c r="W74" s="387">
        <f>IF(Computations!G49&lt;&gt;"",Computations!G49,"---")</f>
        <v>11.533333300000001</v>
      </c>
      <c r="X74" s="387">
        <f>IF(Computations!F49&lt;&gt;"",Computations!F49,"---")</f>
        <v>208.15625</v>
      </c>
      <c r="Y74" s="402">
        <f>IF(Computations!E49&lt;&gt;"",Computations!E49,"---")</f>
        <v>3.3930400000000001</v>
      </c>
      <c r="Z74" s="389">
        <f>IF(AA74=O74,N74,interp(AA74,AreaCapacity!$A$3:$B$245,2))</f>
        <v>7730.3796183206105</v>
      </c>
      <c r="AA74" s="383">
        <f t="shared" si="42"/>
        <v>70686.38</v>
      </c>
      <c r="AB74" s="376">
        <f t="shared" si="49"/>
        <v>429.15636506904463</v>
      </c>
      <c r="AC74" s="376">
        <f>IF(P74&lt;&gt;"---",P74,IF(BH74="Y",AB74,MIN(Input!I49,AB74-AK74)))</f>
        <v>98.466666700000005</v>
      </c>
      <c r="AD74" s="376">
        <f t="shared" si="50"/>
        <v>0</v>
      </c>
      <c r="AE74" s="376">
        <f>IF(R74&lt;&gt;"---",R74,IF(BH74="Y",Input!M49,0))</f>
        <v>0</v>
      </c>
      <c r="AF74" s="376">
        <f t="shared" si="51"/>
        <v>0</v>
      </c>
      <c r="AG74" s="376">
        <f t="shared" si="18"/>
        <v>0</v>
      </c>
      <c r="AH74" s="376">
        <f t="shared" si="19"/>
        <v>-98.156249999999986</v>
      </c>
      <c r="AI74" s="376">
        <f t="shared" si="52"/>
        <v>208.15625</v>
      </c>
      <c r="AJ74" s="192">
        <f t="shared" si="20"/>
        <v>196.62291669999999</v>
      </c>
      <c r="AK74" s="412">
        <f>IF(Y74&lt;&gt;"---",Y74,interp(AA73,AreaCapacity!$A$3:$C$245,3)*StepInterp(B74,Evap!$A$3:$D$15,4)/1.9835)</f>
        <v>3.3930400000000001</v>
      </c>
      <c r="AL74" s="376">
        <f t="shared" si="53"/>
        <v>11.533333300000001</v>
      </c>
      <c r="AM74" s="376">
        <f t="shared" si="21"/>
        <v>208.15625</v>
      </c>
      <c r="AN74" s="376">
        <f t="shared" si="43"/>
        <v>454.5</v>
      </c>
      <c r="AO74" s="376">
        <f t="shared" si="23"/>
        <v>0</v>
      </c>
      <c r="AP74" s="376">
        <f t="shared" si="44"/>
        <v>411.39999999999418</v>
      </c>
      <c r="AQ74" s="389">
        <f>IF(AR74=O74,N74,interp(AR74,AreaCapacity!$A$3:$B$245,2))</f>
        <v>7730.3796183206105</v>
      </c>
      <c r="AR74" s="383">
        <f t="shared" si="25"/>
        <v>70686.38</v>
      </c>
      <c r="AS74" s="376">
        <f t="shared" si="54"/>
        <v>429.15636506904463</v>
      </c>
      <c r="AT74" s="376">
        <f>IF(P74&lt;&gt;"---",P74,IF(BH74="Y",AS74,MIN(Input!I49,AS74-BB74)))</f>
        <v>98.466666700000005</v>
      </c>
      <c r="AU74" s="376">
        <f t="shared" si="55"/>
        <v>0</v>
      </c>
      <c r="AV74" s="376">
        <f>IF(R74&lt;&gt;"---",R74,IF(BH74="Y",Input!M49,0))</f>
        <v>0</v>
      </c>
      <c r="AW74" s="376">
        <f t="shared" si="56"/>
        <v>0</v>
      </c>
      <c r="AX74" s="376">
        <f t="shared" si="26"/>
        <v>0</v>
      </c>
      <c r="AY74" s="376">
        <f t="shared" si="27"/>
        <v>-98.156249999999986</v>
      </c>
      <c r="AZ74" s="376">
        <f t="shared" si="57"/>
        <v>208.15625</v>
      </c>
      <c r="BA74" s="192">
        <f t="shared" si="28"/>
        <v>196.62291669999999</v>
      </c>
      <c r="BB74" s="412">
        <f>IF(Y74&lt;&gt;"---",Y74,interp(AR73,AreaCapacity!$A$3:$C$245,3)*StepInterp(B74,Evap!$A$3:$D$15,4)/1.9835)</f>
        <v>3.3930400000000001</v>
      </c>
      <c r="BC74" s="376">
        <f t="shared" si="58"/>
        <v>11.533333300000001</v>
      </c>
      <c r="BD74" s="192">
        <f t="shared" si="29"/>
        <v>208.15625</v>
      </c>
      <c r="BE74" s="192">
        <f t="shared" si="30"/>
        <v>454.5</v>
      </c>
      <c r="BF74" s="192">
        <f t="shared" si="31"/>
        <v>0</v>
      </c>
      <c r="BG74" s="425">
        <f t="shared" si="32"/>
        <v>456.05999999999767</v>
      </c>
      <c r="BH74" s="376" t="str">
        <f t="shared" si="59"/>
        <v>N</v>
      </c>
      <c r="BI74" s="376">
        <f t="shared" si="60"/>
        <v>39</v>
      </c>
      <c r="BJ74" s="376">
        <f t="shared" si="33"/>
        <v>398.29665836904462</v>
      </c>
      <c r="BK74" s="376">
        <f t="shared" si="34"/>
        <v>80142.323682225542</v>
      </c>
      <c r="BL74" s="376">
        <f t="shared" si="35"/>
        <v>80142.323682225542</v>
      </c>
      <c r="BM74" s="423">
        <f t="shared" si="36"/>
        <v>0</v>
      </c>
      <c r="BN74" s="440">
        <f t="shared" si="37"/>
        <v>0</v>
      </c>
      <c r="BO74" s="285">
        <f t="shared" si="38"/>
        <v>0</v>
      </c>
      <c r="BP74" s="425">
        <f t="shared" si="39"/>
        <v>0</v>
      </c>
      <c r="BQ74" s="285"/>
      <c r="BR74" s="12">
        <v>7704</v>
      </c>
      <c r="BS74" s="12">
        <v>52000</v>
      </c>
      <c r="BT74" s="12">
        <v>7747.5</v>
      </c>
      <c r="BU74" s="426">
        <v>85000</v>
      </c>
      <c r="BV74" s="6">
        <v>7766</v>
      </c>
      <c r="BW74" s="6">
        <v>102369</v>
      </c>
      <c r="CW74" s="416"/>
      <c r="CX74" s="416"/>
      <c r="CY74" s="416"/>
      <c r="CZ74" s="416"/>
      <c r="DA74" s="416"/>
      <c r="DB74" s="416"/>
      <c r="DC74" s="128"/>
    </row>
    <row r="75" spans="1:107">
      <c r="A75" s="6" t="str">
        <f ca="1">OFFSET('day lookup'!$A$1,WEEKDAY(B75,1)-1,0)</f>
        <v>THU</v>
      </c>
      <c r="B75" s="367">
        <f t="shared" si="45"/>
        <v>42866</v>
      </c>
      <c r="C75" s="374">
        <f ca="1">IF($CY$1=1,OFFSET(Historic!$F$193,$B75-$B$35,C$30-1975),IF($B75&gt;DATE(Input!$C$1,4,30),OFFSET(Historic!$F$193,$B75-$B$35,C$30-1975),NA()))</f>
        <v>411.27250450000003</v>
      </c>
      <c r="D75" s="192">
        <f ca="1">IF($CY$1=1,OFFSET(Historic!$F$193,$B75-$B$35,D$30-1975),IF($B75&gt;DATE(Input!$C$1,4,30),OFFSET(Historic!$F$193,$B75-$B$35,D$30-1975),NA()))</f>
        <v>604.95835</v>
      </c>
      <c r="E75" s="192">
        <f ca="1">IF($CY$1=1,OFFSET(Historic!$F$193,$B75-$B$35,E$30-1975),IF($B75&gt;DATE(Input!$C$1,4,30),OFFSET(Historic!$F$193,$B75-$B$35,E$30-1975),NA()))</f>
        <v>707.26573259999998</v>
      </c>
      <c r="F75" s="192">
        <f ca="1">IF($CY$1=1,OFFSET(Historic!$F$193,$B75-$B$35,F$30-1975),IF($B75&gt;DATE(Input!$C$1,4,30),OFFSET(Historic!$F$193,$B75-$B$35,F$30-1975),NA()))</f>
        <v>366.94195000000002</v>
      </c>
      <c r="G75" s="192">
        <f ca="1">IF($CY$1=1,OFFSET(Historic!$F$193,$B75-$B$35,G$30-1975),IF($B75&gt;DATE(Input!$C$1,4,30),OFFSET(Historic!$F$193,$B75-$B$35,G$30-1975),NA()))</f>
        <v>745.58</v>
      </c>
      <c r="H75" s="192">
        <f t="shared" ca="1" si="16"/>
        <v>567.20370742</v>
      </c>
      <c r="I75" s="368">
        <f t="shared" ca="1" si="46"/>
        <v>1.161316801394821</v>
      </c>
      <c r="J75" s="285">
        <f t="shared" ca="1" si="47"/>
        <v>378.81117746531339</v>
      </c>
      <c r="K75" s="285">
        <f t="shared" ca="1" si="48"/>
        <v>120.02517987695401</v>
      </c>
      <c r="L75" s="386" t="str">
        <f>IF(Computations!J50&lt;&gt;"",Computations!J50,"---")</f>
        <v>N</v>
      </c>
      <c r="M75" s="416">
        <f>IF(Computations!I50&lt;&gt;"",Computations!I50,"---")</f>
        <v>415.21612892333849</v>
      </c>
      <c r="N75" s="390">
        <f>IF(Computations!C50&lt;&gt;"",Computations!C50,"---")</f>
        <v>7730.9202798982187</v>
      </c>
      <c r="O75" s="387">
        <f>IF(Computations!D50&lt;&gt;"",Computations!D50,"---")</f>
        <v>71111.34</v>
      </c>
      <c r="P75" s="387">
        <f>IF(Computations!M50&lt;&gt;"",Computations!M50,"---")</f>
        <v>96.55</v>
      </c>
      <c r="Q75" s="387">
        <f>IF(Computations!P50&lt;&gt;"",Computations!P50,"---")</f>
        <v>0</v>
      </c>
      <c r="R75" s="387">
        <f>IF(Computations!V50&lt;&gt;"",Computations!V50,"---")</f>
        <v>0</v>
      </c>
      <c r="S75" s="387">
        <f>IF(Computations!X50&lt;&gt;"",Computations!X50,"---")</f>
        <v>0</v>
      </c>
      <c r="T75" s="387">
        <f>IF(Computations!AB50&lt;&gt;"",Computations!AB50,"---")</f>
        <v>0</v>
      </c>
      <c r="U75" s="387">
        <f>IF(Computations!AG50&lt;&gt;"",Computations!AG50,"---")</f>
        <v>-101.01041670000002</v>
      </c>
      <c r="V75" s="387">
        <f>IF(Computations!H50&lt;&gt;"",Computations!H50,"---")</f>
        <v>197.56041670000002</v>
      </c>
      <c r="W75" s="387">
        <f>IF(Computations!G50&lt;&gt;"",Computations!G50,"---")</f>
        <v>13.45</v>
      </c>
      <c r="X75" s="387">
        <f>IF(Computations!F50&lt;&gt;"",Computations!F50,"---")</f>
        <v>211.01041670000001</v>
      </c>
      <c r="Y75" s="402">
        <f>IF(Computations!E50&lt;&gt;"",Computations!E50,"---")</f>
        <v>3.4081700000000001</v>
      </c>
      <c r="Z75" s="389">
        <f>IF(AA75=O75,N75,interp(AA75,AreaCapacity!$A$3:$B$245,2))</f>
        <v>7730.9202798982187</v>
      </c>
      <c r="AA75" s="383">
        <f t="shared" si="42"/>
        <v>71111.34</v>
      </c>
      <c r="AB75" s="376">
        <f t="shared" si="49"/>
        <v>415.21612892333849</v>
      </c>
      <c r="AC75" s="376">
        <f>IF(P75&lt;&gt;"---",P75,IF(BH75="Y",AB75,MIN(Input!I50,AB75-AK75)))</f>
        <v>96.55</v>
      </c>
      <c r="AD75" s="376">
        <f t="shared" si="50"/>
        <v>0</v>
      </c>
      <c r="AE75" s="376">
        <f>IF(R75&lt;&gt;"---",R75,IF(BH75="Y",Input!M50,0))</f>
        <v>0</v>
      </c>
      <c r="AF75" s="376">
        <f t="shared" si="51"/>
        <v>0</v>
      </c>
      <c r="AG75" s="376">
        <f t="shared" si="18"/>
        <v>0</v>
      </c>
      <c r="AH75" s="376">
        <f t="shared" si="19"/>
        <v>-101.01041670000002</v>
      </c>
      <c r="AI75" s="376">
        <f t="shared" si="52"/>
        <v>211.01041670000001</v>
      </c>
      <c r="AJ75" s="192">
        <f t="shared" si="20"/>
        <v>197.56041670000002</v>
      </c>
      <c r="AK75" s="412">
        <f>IF(Y75&lt;&gt;"---",Y75,interp(AA74,AreaCapacity!$A$3:$C$245,3)*StepInterp(B75,Evap!$A$3:$D$15,4)/1.9835)</f>
        <v>3.4081700000000001</v>
      </c>
      <c r="AL75" s="376">
        <f t="shared" si="53"/>
        <v>13.45</v>
      </c>
      <c r="AM75" s="376">
        <f t="shared" si="21"/>
        <v>211.01041670000001</v>
      </c>
      <c r="AN75" s="376">
        <f t="shared" si="43"/>
        <v>424.95999999999185</v>
      </c>
      <c r="AO75" s="376">
        <f t="shared" si="23"/>
        <v>0</v>
      </c>
      <c r="AP75" s="376">
        <f t="shared" si="44"/>
        <v>411.39999999999418</v>
      </c>
      <c r="AQ75" s="389">
        <f>IF(AR75=O75,N75,interp(AR75,AreaCapacity!$A$3:$B$245,2))</f>
        <v>7730.9202798982187</v>
      </c>
      <c r="AR75" s="383">
        <f t="shared" si="25"/>
        <v>71111.34</v>
      </c>
      <c r="AS75" s="376">
        <f t="shared" si="54"/>
        <v>415.21612892333849</v>
      </c>
      <c r="AT75" s="376">
        <f>IF(P75&lt;&gt;"---",P75,IF(BH75="Y",AS75,MIN(Input!I50,AS75-BB75)))</f>
        <v>96.55</v>
      </c>
      <c r="AU75" s="376">
        <f t="shared" si="55"/>
        <v>0</v>
      </c>
      <c r="AV75" s="376">
        <f>IF(R75&lt;&gt;"---",R75,IF(BH75="Y",Input!M50,0))</f>
        <v>0</v>
      </c>
      <c r="AW75" s="376">
        <f t="shared" si="56"/>
        <v>0</v>
      </c>
      <c r="AX75" s="376">
        <f t="shared" si="26"/>
        <v>0</v>
      </c>
      <c r="AY75" s="376">
        <f t="shared" si="27"/>
        <v>-101.01041670000002</v>
      </c>
      <c r="AZ75" s="376">
        <f t="shared" si="57"/>
        <v>211.01041670000001</v>
      </c>
      <c r="BA75" s="192">
        <f t="shared" si="28"/>
        <v>197.56041670000002</v>
      </c>
      <c r="BB75" s="412">
        <f>IF(Y75&lt;&gt;"---",Y75,interp(AR74,AreaCapacity!$A$3:$C$245,3)*StepInterp(B75,Evap!$A$3:$D$15,4)/1.9835)</f>
        <v>3.4081700000000001</v>
      </c>
      <c r="BC75" s="376">
        <f t="shared" si="58"/>
        <v>13.45</v>
      </c>
      <c r="BD75" s="192">
        <f t="shared" si="29"/>
        <v>211.01041670000001</v>
      </c>
      <c r="BE75" s="192">
        <f t="shared" si="30"/>
        <v>424.95999999999185</v>
      </c>
      <c r="BF75" s="192">
        <f t="shared" si="31"/>
        <v>0</v>
      </c>
      <c r="BG75" s="425">
        <f t="shared" si="32"/>
        <v>456.05999999999767</v>
      </c>
      <c r="BH75" s="376" t="str">
        <f t="shared" si="59"/>
        <v>N</v>
      </c>
      <c r="BI75" s="376">
        <f t="shared" si="60"/>
        <v>39</v>
      </c>
      <c r="BJ75" s="376">
        <f t="shared" si="33"/>
        <v>386.25795892333849</v>
      </c>
      <c r="BK75" s="376">
        <f t="shared" si="34"/>
        <v>80908.466343749984</v>
      </c>
      <c r="BL75" s="376">
        <f t="shared" si="35"/>
        <v>80908.466343749984</v>
      </c>
      <c r="BM75" s="423">
        <f t="shared" si="36"/>
        <v>0</v>
      </c>
      <c r="BN75" s="440">
        <f t="shared" si="37"/>
        <v>0</v>
      </c>
      <c r="BO75" s="285">
        <f t="shared" si="38"/>
        <v>0</v>
      </c>
      <c r="BP75" s="425">
        <f t="shared" si="39"/>
        <v>0</v>
      </c>
      <c r="BQ75" s="285"/>
      <c r="BR75" s="12">
        <v>7704</v>
      </c>
      <c r="BS75" s="12">
        <v>52000</v>
      </c>
      <c r="BT75" s="12">
        <v>7747.5</v>
      </c>
      <c r="BU75" s="426">
        <v>85000</v>
      </c>
      <c r="BV75" s="6">
        <v>7766</v>
      </c>
      <c r="BW75" s="6">
        <v>102369</v>
      </c>
      <c r="CW75" s="416"/>
      <c r="CX75" s="416"/>
      <c r="CY75" s="416"/>
      <c r="CZ75" s="416"/>
      <c r="DA75" s="416"/>
      <c r="DB75" s="416"/>
      <c r="DC75" s="128"/>
    </row>
    <row r="76" spans="1:107">
      <c r="A76" s="6" t="str">
        <f ca="1">OFFSET('day lookup'!$A$1,WEEKDAY(B76,1)-1,0)</f>
        <v>FRI</v>
      </c>
      <c r="B76" s="367">
        <f t="shared" si="45"/>
        <v>42867</v>
      </c>
      <c r="C76" s="374">
        <f ca="1">IF($CY$1=1,OFFSET(Historic!$F$193,$B76-$B$35,C$30-1975),IF($B76&gt;DATE(Input!$C$1,4,30),OFFSET(Historic!$F$193,$B76-$B$35,C$30-1975),NA()))</f>
        <v>501.63939770000002</v>
      </c>
      <c r="D76" s="192">
        <f ca="1">IF($CY$1=1,OFFSET(Historic!$F$193,$B76-$B$35,D$30-1975),IF($B76&gt;DATE(Input!$C$1,4,30),OFFSET(Historic!$F$193,$B76-$B$35,D$30-1975),NA()))</f>
        <v>479.99974000000003</v>
      </c>
      <c r="E76" s="192">
        <f ca="1">IF($CY$1=1,OFFSET(Historic!$F$193,$B76-$B$35,E$30-1975),IF($B76&gt;DATE(Input!$C$1,4,30),OFFSET(Historic!$F$193,$B76-$B$35,E$30-1975),NA()))</f>
        <v>656.3103883</v>
      </c>
      <c r="F76" s="192">
        <f ca="1">IF($CY$1=1,OFFSET(Historic!$F$193,$B76-$B$35,F$30-1975),IF($B76&gt;DATE(Input!$C$1,4,30),OFFSET(Historic!$F$193,$B76-$B$35,F$30-1975),NA()))</f>
        <v>337.18990000000002</v>
      </c>
      <c r="G76" s="192">
        <f ca="1">IF($CY$1=1,OFFSET(Historic!$F$193,$B76-$B$35,G$30-1975),IF($B76&gt;DATE(Input!$C$1,4,30),OFFSET(Historic!$F$193,$B76-$B$35,G$30-1975),NA()))</f>
        <v>772.87</v>
      </c>
      <c r="H76" s="192">
        <f t="shared" ca="1" si="16"/>
        <v>549.60188519999997</v>
      </c>
      <c r="I76" s="368">
        <f t="shared" ca="1" si="46"/>
        <v>1.1252780879452378</v>
      </c>
      <c r="J76" s="285">
        <f t="shared" ca="1" si="47"/>
        <v>367.0556707338385</v>
      </c>
      <c r="K76" s="285">
        <f t="shared" ca="1" si="48"/>
        <v>116.30048299912968</v>
      </c>
      <c r="L76" s="386" t="str">
        <f>IF(Computations!J51&lt;&gt;"",Computations!J51,"---")</f>
        <v>N</v>
      </c>
      <c r="M76" s="416">
        <f>IF(Computations!I51&lt;&gt;"",Computations!I51,"---")</f>
        <v>458.56231143909991</v>
      </c>
      <c r="N76" s="390">
        <f>IF(Computations!C51&lt;&gt;"",Computations!C51,"---")</f>
        <v>7731.5397348484848</v>
      </c>
      <c r="O76" s="387">
        <f>IF(Computations!D51&lt;&gt;"",Computations!D51,"---")</f>
        <v>71601.47</v>
      </c>
      <c r="P76" s="387">
        <f>IF(Computations!M51&lt;&gt;"",Computations!M51,"---")</f>
        <v>95.597916699999999</v>
      </c>
      <c r="Q76" s="387">
        <f>IF(Computations!P51&lt;&gt;"",Computations!P51,"---")</f>
        <v>0</v>
      </c>
      <c r="R76" s="387">
        <f>IF(Computations!V51&lt;&gt;"",Computations!V51,"---")</f>
        <v>0</v>
      </c>
      <c r="S76" s="387">
        <f>IF(Computations!X51&lt;&gt;"",Computations!X51,"---")</f>
        <v>0</v>
      </c>
      <c r="T76" s="387">
        <f>IF(Computations!AB51&lt;&gt;"",Computations!AB51,"---")</f>
        <v>0</v>
      </c>
      <c r="U76" s="387">
        <f>IF(Computations!AG51&lt;&gt;"",Computations!AG51,"---")</f>
        <v>-112.43750000000001</v>
      </c>
      <c r="V76" s="387">
        <f>IF(Computations!H51&lt;&gt;"",Computations!H51,"---")</f>
        <v>208.03541670000001</v>
      </c>
      <c r="W76" s="387">
        <f>IF(Computations!G51&lt;&gt;"",Computations!G51,"---")</f>
        <v>14.402083299999999</v>
      </c>
      <c r="X76" s="387">
        <f>IF(Computations!F51&lt;&gt;"",Computations!F51,"---")</f>
        <v>222.4375</v>
      </c>
      <c r="Y76" s="402">
        <f>IF(Computations!E51&lt;&gt;"",Computations!E51,"---")</f>
        <v>3.4232900000000002</v>
      </c>
      <c r="Z76" s="389">
        <f>IF(AA76=O76,N76,interp(AA76,AreaCapacity!$A$3:$B$245,2))</f>
        <v>7731.5397348484848</v>
      </c>
      <c r="AA76" s="383">
        <f t="shared" si="42"/>
        <v>71601.47</v>
      </c>
      <c r="AB76" s="376">
        <f t="shared" si="49"/>
        <v>458.56231143909991</v>
      </c>
      <c r="AC76" s="376">
        <f>IF(P76&lt;&gt;"---",P76,IF(BH76="Y",AB76,MIN(Input!I51,AB76-AK76)))</f>
        <v>95.597916699999999</v>
      </c>
      <c r="AD76" s="376">
        <f t="shared" si="50"/>
        <v>0</v>
      </c>
      <c r="AE76" s="376">
        <f>IF(R76&lt;&gt;"---",R76,IF(BH76="Y",Input!M51,0))</f>
        <v>0</v>
      </c>
      <c r="AF76" s="376">
        <f t="shared" si="51"/>
        <v>0</v>
      </c>
      <c r="AG76" s="376">
        <f t="shared" si="18"/>
        <v>0</v>
      </c>
      <c r="AH76" s="376">
        <f t="shared" si="19"/>
        <v>-112.43750000000001</v>
      </c>
      <c r="AI76" s="376">
        <f t="shared" si="52"/>
        <v>222.4375</v>
      </c>
      <c r="AJ76" s="192">
        <f t="shared" si="20"/>
        <v>208.03541670000001</v>
      </c>
      <c r="AK76" s="412">
        <f>IF(Y76&lt;&gt;"---",Y76,interp(AA75,AreaCapacity!$A$3:$C$245,3)*StepInterp(B76,Evap!$A$3:$D$15,4)/1.9835)</f>
        <v>3.4232900000000002</v>
      </c>
      <c r="AL76" s="376">
        <f t="shared" si="53"/>
        <v>14.402083299999999</v>
      </c>
      <c r="AM76" s="376">
        <f t="shared" si="21"/>
        <v>222.4375</v>
      </c>
      <c r="AN76" s="376">
        <f t="shared" si="43"/>
        <v>490.13000000000466</v>
      </c>
      <c r="AO76" s="376">
        <f t="shared" si="23"/>
        <v>0</v>
      </c>
      <c r="AP76" s="376">
        <f t="shared" si="44"/>
        <v>411.39999999999418</v>
      </c>
      <c r="AQ76" s="389">
        <f>IF(AR76=O76,N76,interp(AR76,AreaCapacity!$A$3:$B$245,2))</f>
        <v>7731.5397348484848</v>
      </c>
      <c r="AR76" s="383">
        <f t="shared" si="25"/>
        <v>71601.47</v>
      </c>
      <c r="AS76" s="376">
        <f t="shared" si="54"/>
        <v>458.56231143909991</v>
      </c>
      <c r="AT76" s="376">
        <f>IF(P76&lt;&gt;"---",P76,IF(BH76="Y",AS76,MIN(Input!I51,AS76-BB76)))</f>
        <v>95.597916699999999</v>
      </c>
      <c r="AU76" s="376">
        <f t="shared" si="55"/>
        <v>0</v>
      </c>
      <c r="AV76" s="376">
        <f>IF(R76&lt;&gt;"---",R76,IF(BH76="Y",Input!M51,0))</f>
        <v>0</v>
      </c>
      <c r="AW76" s="376">
        <f t="shared" si="56"/>
        <v>0</v>
      </c>
      <c r="AX76" s="376">
        <f t="shared" si="26"/>
        <v>0</v>
      </c>
      <c r="AY76" s="376">
        <f t="shared" si="27"/>
        <v>-112.43750000000001</v>
      </c>
      <c r="AZ76" s="376">
        <f t="shared" si="57"/>
        <v>222.4375</v>
      </c>
      <c r="BA76" s="192">
        <f t="shared" si="28"/>
        <v>208.03541670000001</v>
      </c>
      <c r="BB76" s="412">
        <f>IF(Y76&lt;&gt;"---",Y76,interp(AR75,AreaCapacity!$A$3:$C$245,3)*StepInterp(B76,Evap!$A$3:$D$15,4)/1.9835)</f>
        <v>3.4232900000000002</v>
      </c>
      <c r="BC76" s="376">
        <f t="shared" si="58"/>
        <v>14.402083299999999</v>
      </c>
      <c r="BD76" s="192">
        <f t="shared" si="29"/>
        <v>222.4375</v>
      </c>
      <c r="BE76" s="192">
        <f t="shared" si="30"/>
        <v>490.13000000000466</v>
      </c>
      <c r="BF76" s="192">
        <f t="shared" si="31"/>
        <v>0</v>
      </c>
      <c r="BG76" s="425">
        <f t="shared" si="32"/>
        <v>456.05999999999767</v>
      </c>
      <c r="BH76" s="376" t="str">
        <f t="shared" si="59"/>
        <v>N</v>
      </c>
      <c r="BI76" s="376">
        <f t="shared" si="60"/>
        <v>39</v>
      </c>
      <c r="BJ76" s="376">
        <f t="shared" si="33"/>
        <v>430.54110473909992</v>
      </c>
      <c r="BK76" s="376">
        <f t="shared" si="34"/>
        <v>81762.444624999989</v>
      </c>
      <c r="BL76" s="376">
        <f t="shared" si="35"/>
        <v>81762.444624999989</v>
      </c>
      <c r="BM76" s="423">
        <f t="shared" si="36"/>
        <v>0</v>
      </c>
      <c r="BN76" s="440">
        <f t="shared" si="37"/>
        <v>0</v>
      </c>
      <c r="BO76" s="285">
        <f t="shared" si="38"/>
        <v>0</v>
      </c>
      <c r="BP76" s="425">
        <f t="shared" si="39"/>
        <v>0</v>
      </c>
      <c r="BQ76" s="285"/>
      <c r="BR76" s="12">
        <v>7704</v>
      </c>
      <c r="BS76" s="12">
        <v>52000</v>
      </c>
      <c r="BT76" s="12">
        <v>7747.5</v>
      </c>
      <c r="BU76" s="426">
        <v>85000</v>
      </c>
      <c r="BV76" s="6">
        <v>7766</v>
      </c>
      <c r="BW76" s="6">
        <v>102369</v>
      </c>
      <c r="CW76" s="416"/>
      <c r="CX76" s="416"/>
      <c r="CY76" s="416"/>
      <c r="CZ76" s="416"/>
      <c r="DA76" s="416"/>
      <c r="DB76" s="416"/>
      <c r="DC76" s="128"/>
    </row>
    <row r="77" spans="1:107">
      <c r="A77" s="6" t="str">
        <f ca="1">OFFSET('day lookup'!$A$1,WEEKDAY(B77,1)-1,0)</f>
        <v>SAT</v>
      </c>
      <c r="B77" s="367">
        <f t="shared" si="45"/>
        <v>42868</v>
      </c>
      <c r="C77" s="374">
        <f ca="1">IF($CY$1=1,OFFSET(Historic!$F$193,$B77-$B$35,C$30-1975),IF($B77&gt;DATE(Input!$C$1,4,30),OFFSET(Historic!$F$193,$B77-$B$35,C$30-1975),NA()))</f>
        <v>412.48242120000003</v>
      </c>
      <c r="D77" s="192">
        <f ca="1">IF($CY$1=1,OFFSET(Historic!$F$193,$B77-$B$35,D$30-1975),IF($B77&gt;DATE(Input!$C$1,4,30),OFFSET(Historic!$F$193,$B77-$B$35,D$30-1975),NA()))</f>
        <v>446.28075000000001</v>
      </c>
      <c r="E77" s="192">
        <f ca="1">IF($CY$1=1,OFFSET(Historic!$F$193,$B77-$B$35,E$30-1975),IF($B77&gt;DATE(Input!$C$1,4,30),OFFSET(Historic!$F$193,$B77-$B$35,E$30-1975),NA()))</f>
        <v>579.84761979999996</v>
      </c>
      <c r="F77" s="192">
        <f ca="1">IF($CY$1=1,OFFSET(Historic!$F$193,$B77-$B$35,F$30-1975),IF($B77&gt;DATE(Input!$C$1,4,30),OFFSET(Historic!$F$193,$B77-$B$35,F$30-1975),NA()))</f>
        <v>299.50397000000004</v>
      </c>
      <c r="G77" s="192">
        <f ca="1">IF($CY$1=1,OFFSET(Historic!$F$193,$B77-$B$35,G$30-1975),IF($B77&gt;DATE(Input!$C$1,4,30),OFFSET(Historic!$F$193,$B77-$B$35,G$30-1975),NA()))</f>
        <v>640.58000000000004</v>
      </c>
      <c r="H77" s="192">
        <f t="shared" ca="1" si="16"/>
        <v>475.73895220000003</v>
      </c>
      <c r="I77" s="368">
        <f t="shared" ca="1" si="46"/>
        <v>0.97404800257895274</v>
      </c>
      <c r="J77" s="285">
        <f t="shared" ca="1" si="47"/>
        <v>317.72576640715022</v>
      </c>
      <c r="K77" s="285">
        <f t="shared" ca="1" si="48"/>
        <v>100.67045148912796</v>
      </c>
      <c r="L77" s="386" t="str">
        <f>IF(Computations!J52&lt;&gt;"",Computations!J52,"---")</f>
        <v>N</v>
      </c>
      <c r="M77" s="416">
        <f>IF(Computations!I52&lt;&gt;"",Computations!I52,"---")</f>
        <v>517.74430574643509</v>
      </c>
      <c r="N77" s="390">
        <f>IF(Computations!C52&lt;&gt;"",Computations!C52,"---")</f>
        <v>7732.229937343358</v>
      </c>
      <c r="O77" s="387">
        <f>IF(Computations!D52&lt;&gt;"",Computations!D52,"---")</f>
        <v>72149.490000000005</v>
      </c>
      <c r="P77" s="387">
        <f>IF(Computations!M52&lt;&gt;"",Computations!M52,"---")</f>
        <v>94.355208300000001</v>
      </c>
      <c r="Q77" s="387">
        <f>IF(Computations!P52&lt;&gt;"",Computations!P52,"---")</f>
        <v>0</v>
      </c>
      <c r="R77" s="387">
        <f>IF(Computations!V52&lt;&gt;"",Computations!V52,"---")</f>
        <v>0</v>
      </c>
      <c r="S77" s="387">
        <f>IF(Computations!X52&lt;&gt;"",Computations!X52,"---")</f>
        <v>0</v>
      </c>
      <c r="T77" s="387">
        <f>IF(Computations!AB52&lt;&gt;"",Computations!AB52,"---")</f>
        <v>0</v>
      </c>
      <c r="U77" s="387">
        <f>IF(Computations!AG52&lt;&gt;"",Computations!AG52,"---")</f>
        <v>-143.65625</v>
      </c>
      <c r="V77" s="387">
        <f>IF(Computations!H52&lt;&gt;"",Computations!H52,"---")</f>
        <v>238.01145829999999</v>
      </c>
      <c r="W77" s="387">
        <f>IF(Computations!G52&lt;&gt;"",Computations!G52,"---")</f>
        <v>15.644791700000001</v>
      </c>
      <c r="X77" s="387">
        <f>IF(Computations!F52&lt;&gt;"",Computations!F52,"---")</f>
        <v>253.65625</v>
      </c>
      <c r="Y77" s="402">
        <f>IF(Computations!E52&lt;&gt;"",Computations!E52,"---")</f>
        <v>3.44346</v>
      </c>
      <c r="Z77" s="389">
        <f>IF(AA77=O77,N77,interp(AA77,AreaCapacity!$A$3:$B$245,2))</f>
        <v>7732.229937343358</v>
      </c>
      <c r="AA77" s="383">
        <f t="shared" si="42"/>
        <v>72149.490000000005</v>
      </c>
      <c r="AB77" s="376">
        <f t="shared" si="49"/>
        <v>517.74430574643509</v>
      </c>
      <c r="AC77" s="376">
        <f>IF(P77&lt;&gt;"---",P77,IF(BH77="Y",AB77,MIN(Input!I52,AB77-AK77)))</f>
        <v>94.355208300000001</v>
      </c>
      <c r="AD77" s="376">
        <f t="shared" si="50"/>
        <v>0</v>
      </c>
      <c r="AE77" s="376">
        <f>IF(R77&lt;&gt;"---",R77,IF(BH77="Y",Input!M52,0))</f>
        <v>0</v>
      </c>
      <c r="AF77" s="376">
        <f t="shared" si="51"/>
        <v>0</v>
      </c>
      <c r="AG77" s="376">
        <f t="shared" si="18"/>
        <v>0</v>
      </c>
      <c r="AH77" s="376">
        <f t="shared" si="19"/>
        <v>-143.65625</v>
      </c>
      <c r="AI77" s="376">
        <f t="shared" si="52"/>
        <v>253.65625</v>
      </c>
      <c r="AJ77" s="192">
        <f t="shared" si="20"/>
        <v>238.01145830000002</v>
      </c>
      <c r="AK77" s="412">
        <f>IF(Y77&lt;&gt;"---",Y77,interp(AA76,AreaCapacity!$A$3:$C$245,3)*StepInterp(B77,Evap!$A$3:$D$15,4)/1.9835)</f>
        <v>3.44346</v>
      </c>
      <c r="AL77" s="376">
        <f t="shared" si="53"/>
        <v>15.644791700000001</v>
      </c>
      <c r="AM77" s="376">
        <f t="shared" si="21"/>
        <v>253.65625000000003</v>
      </c>
      <c r="AN77" s="376">
        <f t="shared" si="43"/>
        <v>548.02000000000407</v>
      </c>
      <c r="AO77" s="376">
        <f t="shared" si="23"/>
        <v>0</v>
      </c>
      <c r="AP77" s="376">
        <f t="shared" si="44"/>
        <v>411.39999999999418</v>
      </c>
      <c r="AQ77" s="389">
        <f>IF(AR77=O77,N77,interp(AR77,AreaCapacity!$A$3:$B$245,2))</f>
        <v>7732.229937343358</v>
      </c>
      <c r="AR77" s="383">
        <f t="shared" si="25"/>
        <v>72149.490000000005</v>
      </c>
      <c r="AS77" s="376">
        <f t="shared" si="54"/>
        <v>517.74430574643509</v>
      </c>
      <c r="AT77" s="376">
        <f>IF(P77&lt;&gt;"---",P77,IF(BH77="Y",AS77,MIN(Input!I52,AS77-BB77)))</f>
        <v>94.355208300000001</v>
      </c>
      <c r="AU77" s="376">
        <f t="shared" si="55"/>
        <v>0</v>
      </c>
      <c r="AV77" s="376">
        <f>IF(R77&lt;&gt;"---",R77,IF(BH77="Y",Input!M52,0))</f>
        <v>0</v>
      </c>
      <c r="AW77" s="376">
        <f t="shared" si="56"/>
        <v>0</v>
      </c>
      <c r="AX77" s="376">
        <f t="shared" si="26"/>
        <v>0</v>
      </c>
      <c r="AY77" s="376">
        <f t="shared" si="27"/>
        <v>-143.65625</v>
      </c>
      <c r="AZ77" s="376">
        <f t="shared" si="57"/>
        <v>253.65625</v>
      </c>
      <c r="BA77" s="192">
        <f t="shared" si="28"/>
        <v>238.01145830000002</v>
      </c>
      <c r="BB77" s="412">
        <f>IF(Y77&lt;&gt;"---",Y77,interp(AR76,AreaCapacity!$A$3:$C$245,3)*StepInterp(B77,Evap!$A$3:$D$15,4)/1.9835)</f>
        <v>3.44346</v>
      </c>
      <c r="BC77" s="376">
        <f t="shared" si="58"/>
        <v>15.644791700000001</v>
      </c>
      <c r="BD77" s="192">
        <f t="shared" si="29"/>
        <v>253.65625000000003</v>
      </c>
      <c r="BE77" s="192">
        <f t="shared" si="30"/>
        <v>548.02000000000407</v>
      </c>
      <c r="BF77" s="192">
        <f t="shared" si="31"/>
        <v>0</v>
      </c>
      <c r="BG77" s="425">
        <f t="shared" si="32"/>
        <v>456.05999999999767</v>
      </c>
      <c r="BH77" s="376" t="str">
        <f t="shared" si="59"/>
        <v>N</v>
      </c>
      <c r="BI77" s="376">
        <f t="shared" si="60"/>
        <v>39</v>
      </c>
      <c r="BJ77" s="376">
        <f t="shared" si="33"/>
        <v>490.94563744643511</v>
      </c>
      <c r="BK77" s="376">
        <f t="shared" si="34"/>
        <v>82736.235296874991</v>
      </c>
      <c r="BL77" s="376">
        <f t="shared" si="35"/>
        <v>82736.235296874991</v>
      </c>
      <c r="BM77" s="423">
        <f t="shared" si="36"/>
        <v>0</v>
      </c>
      <c r="BN77" s="440">
        <f t="shared" si="37"/>
        <v>0</v>
      </c>
      <c r="BO77" s="285">
        <f t="shared" si="38"/>
        <v>0</v>
      </c>
      <c r="BP77" s="425">
        <f t="shared" si="39"/>
        <v>0</v>
      </c>
      <c r="BQ77" s="285"/>
      <c r="BR77" s="12">
        <v>7704</v>
      </c>
      <c r="BS77" s="12">
        <v>52000</v>
      </c>
      <c r="BT77" s="12">
        <v>7747.5</v>
      </c>
      <c r="BU77" s="426">
        <v>85000</v>
      </c>
      <c r="BV77" s="6">
        <v>7766</v>
      </c>
      <c r="BW77" s="6">
        <v>102369</v>
      </c>
      <c r="CW77" s="416"/>
      <c r="CX77" s="416"/>
      <c r="CY77" s="416"/>
      <c r="CZ77" s="416"/>
      <c r="DA77" s="416"/>
      <c r="DB77" s="416"/>
      <c r="DC77" s="128"/>
    </row>
    <row r="78" spans="1:107">
      <c r="A78" s="6" t="str">
        <f ca="1">OFFSET('day lookup'!$A$1,WEEKDAY(B78,1)-1,0)</f>
        <v>SUN</v>
      </c>
      <c r="B78" s="367">
        <f t="shared" si="45"/>
        <v>42869</v>
      </c>
      <c r="C78" s="374">
        <f ca="1">IF($CY$1=1,OFFSET(Historic!$F$193,$B78-$B$35,C$30-1975),IF($B78&gt;DATE(Input!$C$1,4,30),OFFSET(Historic!$F$193,$B78-$B$35,C$30-1975),NA()))</f>
        <v>437.29563089999999</v>
      </c>
      <c r="D78" s="192">
        <f ca="1">IF($CY$1=1,OFFSET(Historic!$F$193,$B78-$B$35,D$30-1975),IF($B78&gt;DATE(Input!$C$1,4,30),OFFSET(Historic!$F$193,$B78-$B$35,D$30-1975),NA()))</f>
        <v>446.28075000000001</v>
      </c>
      <c r="E78" s="192">
        <f ca="1">IF($CY$1=1,OFFSET(Historic!$F$193,$B78-$B$35,E$30-1975),IF($B78&gt;DATE(Input!$C$1,4,30),OFFSET(Historic!$F$193,$B78-$B$35,E$30-1975),NA()))</f>
        <v>461.59313839999999</v>
      </c>
      <c r="F78" s="192">
        <f ca="1">IF($CY$1=1,OFFSET(Historic!$F$193,$B78-$B$35,F$30-1975),IF($B78&gt;DATE(Input!$C$1,4,30),OFFSET(Historic!$F$193,$B78-$B$35,F$30-1975),NA()))</f>
        <v>309.42132000000004</v>
      </c>
      <c r="G78" s="192">
        <f ca="1">IF($CY$1=1,OFFSET(Historic!$F$193,$B78-$B$35,G$30-1975),IF($B78&gt;DATE(Input!$C$1,4,30),OFFSET(Historic!$F$193,$B78-$B$35,G$30-1975),NA()))</f>
        <v>620.03</v>
      </c>
      <c r="H78" s="192">
        <f t="shared" ca="1" si="16"/>
        <v>454.92416785999995</v>
      </c>
      <c r="I78" s="368">
        <f t="shared" ca="1" si="46"/>
        <v>0.93143093492718454</v>
      </c>
      <c r="J78" s="285">
        <f t="shared" ca="1" si="47"/>
        <v>303.82445923765482</v>
      </c>
      <c r="K78" s="285">
        <f t="shared" ca="1" si="48"/>
        <v>96.265864209766988</v>
      </c>
      <c r="L78" s="386" t="str">
        <f>IF(Computations!J53&lt;&gt;"",Computations!J53,"---")</f>
        <v>N</v>
      </c>
      <c r="M78" s="416">
        <f>IF(Computations!I53&lt;&gt;"",Computations!I53,"---")</f>
        <v>567.41362241842535</v>
      </c>
      <c r="N78" s="390">
        <f>IF(Computations!C53&lt;&gt;"",Computations!C53,"---")</f>
        <v>7733.040472049689</v>
      </c>
      <c r="O78" s="387">
        <f>IF(Computations!D53&lt;&gt;"",Computations!D53,"---")</f>
        <v>72796.58</v>
      </c>
      <c r="P78" s="387">
        <f>IF(Computations!M53&lt;&gt;"",Computations!M53,"---")</f>
        <v>90.234375</v>
      </c>
      <c r="Q78" s="387">
        <f>IF(Computations!P53&lt;&gt;"",Computations!P53,"---")</f>
        <v>0</v>
      </c>
      <c r="R78" s="387">
        <f>IF(Computations!V53&lt;&gt;"",Computations!V53,"---")</f>
        <v>0</v>
      </c>
      <c r="S78" s="387">
        <f>IF(Computations!X53&lt;&gt;"",Computations!X53,"---")</f>
        <v>0</v>
      </c>
      <c r="T78" s="387">
        <f>IF(Computations!AB53&lt;&gt;"",Computations!AB53,"---")</f>
        <v>0</v>
      </c>
      <c r="U78" s="387">
        <f>IF(Computations!AG53&lt;&gt;"",Computations!AG53,"---")</f>
        <v>-147.47916670000001</v>
      </c>
      <c r="V78" s="387">
        <f>IF(Computations!H53&lt;&gt;"",Computations!H53,"---")</f>
        <v>237.71354170000001</v>
      </c>
      <c r="W78" s="387">
        <f>IF(Computations!G53&lt;&gt;"",Computations!G53,"---")</f>
        <v>19.765625</v>
      </c>
      <c r="X78" s="387">
        <f>IF(Computations!F53&lt;&gt;"",Computations!F53,"---")</f>
        <v>257.47916670000001</v>
      </c>
      <c r="Y78" s="402">
        <f>IF(Computations!E53&lt;&gt;"",Computations!E53,"---")</f>
        <v>3.4636300000000002</v>
      </c>
      <c r="Z78" s="389">
        <f>IF(AA78=O78,N78,interp(AA78,AreaCapacity!$A$3:$B$245,2))</f>
        <v>7733.040472049689</v>
      </c>
      <c r="AA78" s="383">
        <f t="shared" si="42"/>
        <v>72796.58</v>
      </c>
      <c r="AB78" s="376">
        <f t="shared" si="49"/>
        <v>567.41362241842535</v>
      </c>
      <c r="AC78" s="376">
        <f>IF(P78&lt;&gt;"---",P78,IF(BH78="Y",AB78,MIN(Input!I53,AB78-AK78)))</f>
        <v>90.234375</v>
      </c>
      <c r="AD78" s="376">
        <f t="shared" si="50"/>
        <v>0</v>
      </c>
      <c r="AE78" s="376">
        <f>IF(R78&lt;&gt;"---",R78,IF(BH78="Y",Input!M53,0))</f>
        <v>0</v>
      </c>
      <c r="AF78" s="376">
        <f t="shared" si="51"/>
        <v>0</v>
      </c>
      <c r="AG78" s="376">
        <f t="shared" si="18"/>
        <v>0</v>
      </c>
      <c r="AH78" s="376">
        <f t="shared" si="19"/>
        <v>-147.47916670000001</v>
      </c>
      <c r="AI78" s="376">
        <f t="shared" si="52"/>
        <v>257.47916670000001</v>
      </c>
      <c r="AJ78" s="192">
        <f t="shared" si="20"/>
        <v>237.71354170000001</v>
      </c>
      <c r="AK78" s="412">
        <f>IF(Y78&lt;&gt;"---",Y78,interp(AA77,AreaCapacity!$A$3:$C$245,3)*StepInterp(B78,Evap!$A$3:$D$15,4)/1.9835)</f>
        <v>3.4636300000000002</v>
      </c>
      <c r="AL78" s="376">
        <f t="shared" si="53"/>
        <v>19.765625</v>
      </c>
      <c r="AM78" s="376">
        <f t="shared" si="21"/>
        <v>257.47916670000001</v>
      </c>
      <c r="AN78" s="376">
        <f t="shared" si="43"/>
        <v>647.08999999999651</v>
      </c>
      <c r="AO78" s="376">
        <f t="shared" si="23"/>
        <v>0</v>
      </c>
      <c r="AP78" s="376">
        <f t="shared" si="44"/>
        <v>411.39999999999418</v>
      </c>
      <c r="AQ78" s="389">
        <f>IF(AR78=O78,N78,interp(AR78,AreaCapacity!$A$3:$B$245,2))</f>
        <v>7733.040472049689</v>
      </c>
      <c r="AR78" s="383">
        <f t="shared" si="25"/>
        <v>72796.58</v>
      </c>
      <c r="AS78" s="376">
        <f t="shared" si="54"/>
        <v>567.41362241842535</v>
      </c>
      <c r="AT78" s="376">
        <f>IF(P78&lt;&gt;"---",P78,IF(BH78="Y",AS78,MIN(Input!I53,AS78-BB78)))</f>
        <v>90.234375</v>
      </c>
      <c r="AU78" s="376">
        <f t="shared" si="55"/>
        <v>0</v>
      </c>
      <c r="AV78" s="376">
        <f>IF(R78&lt;&gt;"---",R78,IF(BH78="Y",Input!M53,0))</f>
        <v>0</v>
      </c>
      <c r="AW78" s="376">
        <f t="shared" si="56"/>
        <v>0</v>
      </c>
      <c r="AX78" s="376">
        <f t="shared" si="26"/>
        <v>0</v>
      </c>
      <c r="AY78" s="376">
        <f t="shared" si="27"/>
        <v>-147.47916670000001</v>
      </c>
      <c r="AZ78" s="376">
        <f t="shared" si="57"/>
        <v>257.47916670000001</v>
      </c>
      <c r="BA78" s="192">
        <f t="shared" si="28"/>
        <v>237.71354170000001</v>
      </c>
      <c r="BB78" s="412">
        <f>IF(Y78&lt;&gt;"---",Y78,interp(AR77,AreaCapacity!$A$3:$C$245,3)*StepInterp(B78,Evap!$A$3:$D$15,4)/1.9835)</f>
        <v>3.4636300000000002</v>
      </c>
      <c r="BC78" s="376">
        <f t="shared" si="58"/>
        <v>19.765625</v>
      </c>
      <c r="BD78" s="192">
        <f t="shared" si="29"/>
        <v>257.47916670000001</v>
      </c>
      <c r="BE78" s="192">
        <f t="shared" si="30"/>
        <v>647.08999999999651</v>
      </c>
      <c r="BF78" s="192">
        <f t="shared" si="31"/>
        <v>0</v>
      </c>
      <c r="BG78" s="425">
        <f t="shared" si="32"/>
        <v>456.05999999999767</v>
      </c>
      <c r="BH78" s="376" t="str">
        <f t="shared" si="59"/>
        <v>N</v>
      </c>
      <c r="BI78" s="376">
        <f t="shared" si="60"/>
        <v>39</v>
      </c>
      <c r="BJ78" s="376">
        <f t="shared" si="33"/>
        <v>544.71561741842538</v>
      </c>
      <c r="BK78" s="376">
        <f t="shared" si="34"/>
        <v>83816.678724024445</v>
      </c>
      <c r="BL78" s="376">
        <f t="shared" si="35"/>
        <v>83816.678724024445</v>
      </c>
      <c r="BM78" s="423">
        <f t="shared" si="36"/>
        <v>0</v>
      </c>
      <c r="BN78" s="440">
        <f t="shared" si="37"/>
        <v>0</v>
      </c>
      <c r="BO78" s="285">
        <f t="shared" si="38"/>
        <v>0</v>
      </c>
      <c r="BP78" s="425">
        <f t="shared" si="39"/>
        <v>0</v>
      </c>
      <c r="BQ78" s="285"/>
      <c r="BR78" s="12">
        <v>7704</v>
      </c>
      <c r="BS78" s="12">
        <v>52000</v>
      </c>
      <c r="BT78" s="12">
        <v>7747.5</v>
      </c>
      <c r="BU78" s="426">
        <v>85000</v>
      </c>
      <c r="BV78" s="6">
        <v>7766</v>
      </c>
      <c r="BW78" s="6">
        <v>102369</v>
      </c>
      <c r="CW78" s="416"/>
      <c r="CX78" s="416"/>
      <c r="CY78" s="416"/>
      <c r="CZ78" s="416"/>
      <c r="DA78" s="416"/>
      <c r="DB78" s="416"/>
      <c r="DC78" s="128"/>
    </row>
    <row r="79" spans="1:107">
      <c r="A79" s="6" t="str">
        <f ca="1">OFFSET('day lookup'!$A$1,WEEKDAY(B79,1)-1,0)</f>
        <v>MON</v>
      </c>
      <c r="B79" s="367">
        <f t="shared" si="45"/>
        <v>42870</v>
      </c>
      <c r="C79" s="374">
        <f ca="1">IF($CY$1=1,OFFSET(Historic!$F$193,$B79-$B$35,C$30-1975),IF($B79&gt;DATE(Input!$C$1,4,30),OFFSET(Historic!$F$193,$B79-$B$35,C$30-1975),NA()))</f>
        <v>375.39153219999997</v>
      </c>
      <c r="D79" s="192">
        <f ca="1">IF($CY$1=1,OFFSET(Historic!$F$193,$B79-$B$35,D$30-1975),IF($B79&gt;DATE(Input!$C$1,4,30),OFFSET(Historic!$F$193,$B79-$B$35,D$30-1975),NA()))</f>
        <v>577.18977000000007</v>
      </c>
      <c r="E79" s="192">
        <f ca="1">IF($CY$1=1,OFFSET(Historic!$F$193,$B79-$B$35,E$30-1975),IF($B79&gt;DATE(Input!$C$1,4,30),OFFSET(Historic!$F$193,$B79-$B$35,E$30-1975),NA()))</f>
        <v>509.23608780000001</v>
      </c>
      <c r="F79" s="192">
        <f ca="1">IF($CY$1=1,OFFSET(Historic!$F$193,$B79-$B$35,F$30-1975),IF($B79&gt;DATE(Input!$C$1,4,30),OFFSET(Historic!$F$193,$B79-$B$35,F$30-1975),NA()))</f>
        <v>317.35520000000002</v>
      </c>
      <c r="G79" s="192">
        <f ca="1">IF($CY$1=1,OFFSET(Historic!$F$193,$B79-$B$35,G$30-1975),IF($B79&gt;DATE(Input!$C$1,4,30),OFFSET(Historic!$F$193,$B79-$B$35,G$30-1975),NA()))</f>
        <v>526.87</v>
      </c>
      <c r="H79" s="192">
        <f t="shared" ca="1" si="16"/>
        <v>461.20851800000003</v>
      </c>
      <c r="I79" s="368">
        <f t="shared" ca="1" si="46"/>
        <v>0.94429777854607833</v>
      </c>
      <c r="J79" s="285">
        <f t="shared" ca="1" si="47"/>
        <v>308.02150880731671</v>
      </c>
      <c r="K79" s="285">
        <f t="shared" ca="1" si="48"/>
        <v>97.595686716383184</v>
      </c>
      <c r="L79" s="386" t="str">
        <f>IF(Computations!J54&lt;&gt;"",Computations!J54,"---")</f>
        <v>N</v>
      </c>
      <c r="M79" s="416">
        <f>IF(Computations!I54&lt;&gt;"",Computations!I54,"---")</f>
        <v>525.84440442498374</v>
      </c>
      <c r="N79" s="390">
        <f>IF(Computations!C54&lt;&gt;"",Computations!C54,"---")</f>
        <v>7733.739217391304</v>
      </c>
      <c r="O79" s="387">
        <f>IF(Computations!D54&lt;&gt;"",Computations!D54,"---")</f>
        <v>73359.070000000007</v>
      </c>
      <c r="P79" s="387">
        <f>IF(Computations!M54&lt;&gt;"",Computations!M54,"---")</f>
        <v>87.234375</v>
      </c>
      <c r="Q79" s="387">
        <f>IF(Computations!P54&lt;&gt;"",Computations!P54,"---")</f>
        <v>0</v>
      </c>
      <c r="R79" s="387">
        <f>IF(Computations!V54&lt;&gt;"",Computations!V54,"---")</f>
        <v>0</v>
      </c>
      <c r="S79" s="387">
        <f>IF(Computations!X54&lt;&gt;"",Computations!X54,"---")</f>
        <v>0</v>
      </c>
      <c r="T79" s="387">
        <f>IF(Computations!AB54&lt;&gt;"",Computations!AB54,"---")</f>
        <v>0</v>
      </c>
      <c r="U79" s="387">
        <f>IF(Computations!AG54&lt;&gt;"",Computations!AG54,"---")</f>
        <v>-151.54166670000001</v>
      </c>
      <c r="V79" s="387">
        <f>IF(Computations!H54&lt;&gt;"",Computations!H54,"---")</f>
        <v>238.77604170000001</v>
      </c>
      <c r="W79" s="387">
        <f>IF(Computations!G54&lt;&gt;"",Computations!G54,"---")</f>
        <v>22.765625</v>
      </c>
      <c r="X79" s="387">
        <f>IF(Computations!F54&lt;&gt;"",Computations!F54,"---")</f>
        <v>261.54166670000001</v>
      </c>
      <c r="Y79" s="402">
        <f>IF(Computations!E54&lt;&gt;"",Computations!E54,"---")</f>
        <v>3.4837899999999999</v>
      </c>
      <c r="Z79" s="389">
        <f>IF(AA79=O79,N79,interp(AA79,AreaCapacity!$A$3:$B$245,2))</f>
        <v>7733.739217391304</v>
      </c>
      <c r="AA79" s="383">
        <f t="shared" si="42"/>
        <v>73359.070000000007</v>
      </c>
      <c r="AB79" s="376">
        <f t="shared" si="49"/>
        <v>525.84440442498374</v>
      </c>
      <c r="AC79" s="376">
        <f>IF(P79&lt;&gt;"---",P79,IF(BH79="Y",AB79,MIN(Input!I54,AB79-AK79)))</f>
        <v>87.234375</v>
      </c>
      <c r="AD79" s="376">
        <f t="shared" si="50"/>
        <v>0</v>
      </c>
      <c r="AE79" s="376">
        <f>IF(R79&lt;&gt;"---",R79,IF(BH79="Y",Input!M54,0))</f>
        <v>0</v>
      </c>
      <c r="AF79" s="376">
        <f t="shared" si="51"/>
        <v>0</v>
      </c>
      <c r="AG79" s="376">
        <f t="shared" si="18"/>
        <v>0</v>
      </c>
      <c r="AH79" s="376">
        <f t="shared" si="19"/>
        <v>-151.54166670000001</v>
      </c>
      <c r="AI79" s="376">
        <f t="shared" si="52"/>
        <v>261.54166670000001</v>
      </c>
      <c r="AJ79" s="192">
        <f t="shared" si="20"/>
        <v>238.77604170000001</v>
      </c>
      <c r="AK79" s="412">
        <f>IF(Y79&lt;&gt;"---",Y79,interp(AA78,AreaCapacity!$A$3:$C$245,3)*StepInterp(B79,Evap!$A$3:$D$15,4)/1.9835)</f>
        <v>3.4837899999999999</v>
      </c>
      <c r="AL79" s="376">
        <f t="shared" si="53"/>
        <v>22.765625</v>
      </c>
      <c r="AM79" s="376">
        <f t="shared" si="21"/>
        <v>261.54166670000001</v>
      </c>
      <c r="AN79" s="376">
        <f t="shared" si="43"/>
        <v>562.49000000000524</v>
      </c>
      <c r="AO79" s="376">
        <f t="shared" si="23"/>
        <v>0</v>
      </c>
      <c r="AP79" s="376">
        <f t="shared" si="44"/>
        <v>411.39999999999418</v>
      </c>
      <c r="AQ79" s="389">
        <f>IF(AR79=O79,N79,interp(AR79,AreaCapacity!$A$3:$B$245,2))</f>
        <v>7733.739217391304</v>
      </c>
      <c r="AR79" s="383">
        <f t="shared" si="25"/>
        <v>73359.070000000007</v>
      </c>
      <c r="AS79" s="376">
        <f t="shared" si="54"/>
        <v>525.84440442498374</v>
      </c>
      <c r="AT79" s="376">
        <f>IF(P79&lt;&gt;"---",P79,IF(BH79="Y",AS79,MIN(Input!I54,AS79-BB79)))</f>
        <v>87.234375</v>
      </c>
      <c r="AU79" s="376">
        <f t="shared" si="55"/>
        <v>0</v>
      </c>
      <c r="AV79" s="376">
        <f>IF(R79&lt;&gt;"---",R79,IF(BH79="Y",Input!M54,0))</f>
        <v>0</v>
      </c>
      <c r="AW79" s="376">
        <f t="shared" si="56"/>
        <v>0</v>
      </c>
      <c r="AX79" s="376">
        <f t="shared" si="26"/>
        <v>0</v>
      </c>
      <c r="AY79" s="376">
        <f t="shared" si="27"/>
        <v>-151.54166670000001</v>
      </c>
      <c r="AZ79" s="376">
        <f t="shared" si="57"/>
        <v>261.54166670000001</v>
      </c>
      <c r="BA79" s="192">
        <f t="shared" si="28"/>
        <v>238.77604170000001</v>
      </c>
      <c r="BB79" s="412">
        <f>IF(Y79&lt;&gt;"---",Y79,interp(AR78,AreaCapacity!$A$3:$C$245,3)*StepInterp(B79,Evap!$A$3:$D$15,4)/1.9835)</f>
        <v>3.4837899999999999</v>
      </c>
      <c r="BC79" s="376">
        <f t="shared" si="58"/>
        <v>22.765625</v>
      </c>
      <c r="BD79" s="192">
        <f t="shared" si="29"/>
        <v>261.54166670000001</v>
      </c>
      <c r="BE79" s="192">
        <f t="shared" si="30"/>
        <v>562.49000000000524</v>
      </c>
      <c r="BF79" s="192">
        <f t="shared" si="31"/>
        <v>0</v>
      </c>
      <c r="BG79" s="425">
        <f t="shared" si="32"/>
        <v>456.05999999999767</v>
      </c>
      <c r="BH79" s="376" t="str">
        <f t="shared" si="59"/>
        <v>N</v>
      </c>
      <c r="BI79" s="376">
        <f t="shared" si="60"/>
        <v>39</v>
      </c>
      <c r="BJ79" s="376">
        <f t="shared" si="33"/>
        <v>506.12623942498374</v>
      </c>
      <c r="BK79" s="376">
        <f t="shared" si="34"/>
        <v>84820.580119923907</v>
      </c>
      <c r="BL79" s="376">
        <f t="shared" si="35"/>
        <v>84820.580119923907</v>
      </c>
      <c r="BM79" s="423">
        <f t="shared" si="36"/>
        <v>0</v>
      </c>
      <c r="BN79" s="440">
        <f t="shared" si="37"/>
        <v>0</v>
      </c>
      <c r="BO79" s="285">
        <f t="shared" si="38"/>
        <v>0</v>
      </c>
      <c r="BP79" s="425">
        <f t="shared" si="39"/>
        <v>0</v>
      </c>
      <c r="BQ79" s="285"/>
      <c r="BR79" s="12">
        <v>7704</v>
      </c>
      <c r="BS79" s="12">
        <v>52000</v>
      </c>
      <c r="BT79" s="12">
        <v>7747.5</v>
      </c>
      <c r="BU79" s="426">
        <v>85000</v>
      </c>
      <c r="BV79" s="6">
        <v>7766</v>
      </c>
      <c r="BW79" s="6">
        <v>102369</v>
      </c>
      <c r="CW79" s="416"/>
      <c r="CX79" s="416"/>
      <c r="CY79" s="416"/>
      <c r="CZ79" s="416"/>
      <c r="DA79" s="416"/>
      <c r="DB79" s="416"/>
      <c r="DC79" s="128"/>
    </row>
    <row r="80" spans="1:107">
      <c r="A80" s="6" t="str">
        <f ca="1">OFFSET('day lookup'!$A$1,WEEKDAY(B80,1)-1,0)</f>
        <v>TUE</v>
      </c>
      <c r="B80" s="367">
        <f t="shared" si="45"/>
        <v>42871</v>
      </c>
      <c r="C80" s="374">
        <f ca="1">IF($CY$1=1,OFFSET(Historic!$F$193,$B80-$B$35,C$30-1975),IF($B80&gt;DATE(Input!$C$1,4,30),OFFSET(Historic!$F$193,$B80-$B$35,C$30-1975),NA()))</f>
        <v>467.34520140000001</v>
      </c>
      <c r="D80" s="192">
        <f ca="1">IF($CY$1=1,OFFSET(Historic!$F$193,$B80-$B$35,D$30-1975),IF($B80&gt;DATE(Input!$C$1,4,30),OFFSET(Historic!$F$193,$B80-$B$35,D$30-1975),NA()))</f>
        <v>345.12378000000001</v>
      </c>
      <c r="E80" s="192">
        <f ca="1">IF($CY$1=1,OFFSET(Historic!$F$193,$B80-$B$35,E$30-1975),IF($B80&gt;DATE(Input!$C$1,4,30),OFFSET(Historic!$F$193,$B80-$B$35,E$30-1975),NA()))</f>
        <v>455.2261997</v>
      </c>
      <c r="F80" s="192">
        <f ca="1">IF($CY$1=1,OFFSET(Historic!$F$193,$B80-$B$35,F$30-1975),IF($B80&gt;DATE(Input!$C$1,4,30),OFFSET(Historic!$F$193,$B80-$B$35,F$30-1975),NA()))</f>
        <v>317.35520000000002</v>
      </c>
      <c r="G80" s="192">
        <f ca="1">IF($CY$1=1,OFFSET(Historic!$F$193,$B80-$B$35,G$30-1975),IF($B80&gt;DATE(Input!$C$1,4,30),OFFSET(Historic!$F$193,$B80-$B$35,G$30-1975),NA()))</f>
        <v>551.45000000000005</v>
      </c>
      <c r="H80" s="192">
        <f t="shared" ca="1" si="16"/>
        <v>427.30007622000005</v>
      </c>
      <c r="I80" s="368">
        <f t="shared" ca="1" si="46"/>
        <v>0.87487220421873479</v>
      </c>
      <c r="J80" s="285">
        <f t="shared" ca="1" si="47"/>
        <v>285.37550598917136</v>
      </c>
      <c r="K80" s="285">
        <f t="shared" ca="1" si="48"/>
        <v>90.420368976476254</v>
      </c>
      <c r="L80" s="386" t="str">
        <f>IF(Computations!J55&lt;&gt;"",Computations!J55,"---")</f>
        <v>N</v>
      </c>
      <c r="M80" s="416">
        <f>IF(Computations!I55&lt;&gt;"",Computations!I55,"---")</f>
        <v>502.98691470632366</v>
      </c>
      <c r="N80" s="390">
        <f>IF(Computations!C55&lt;&gt;"",Computations!C55,"---")</f>
        <v>7734.378395061728</v>
      </c>
      <c r="O80" s="387">
        <f>IF(Computations!D55&lt;&gt;"",Computations!D55,"---")</f>
        <v>73875.5</v>
      </c>
      <c r="P80" s="387">
        <f>IF(Computations!M55&lt;&gt;"",Computations!M55,"---")</f>
        <v>86.875</v>
      </c>
      <c r="Q80" s="387">
        <f>IF(Computations!P55&lt;&gt;"",Computations!P55,"---")</f>
        <v>0</v>
      </c>
      <c r="R80" s="387">
        <f>IF(Computations!V55&lt;&gt;"",Computations!V55,"---")</f>
        <v>0</v>
      </c>
      <c r="S80" s="387">
        <f>IF(Computations!X55&lt;&gt;"",Computations!X55,"---")</f>
        <v>0</v>
      </c>
      <c r="T80" s="387">
        <f>IF(Computations!AB55&lt;&gt;"",Computations!AB55,"---")</f>
        <v>0</v>
      </c>
      <c r="U80" s="387">
        <f>IF(Computations!AG55&lt;&gt;"",Computations!AG55,"---")</f>
        <v>-152.25</v>
      </c>
      <c r="V80" s="387">
        <f>IF(Computations!H55&lt;&gt;"",Computations!H55,"---")</f>
        <v>239.125</v>
      </c>
      <c r="W80" s="387">
        <f>IF(Computations!G55&lt;&gt;"",Computations!G55,"---")</f>
        <v>23.125</v>
      </c>
      <c r="X80" s="387">
        <f>IF(Computations!F55&lt;&gt;"",Computations!F55,"---")</f>
        <v>262.25</v>
      </c>
      <c r="Y80" s="402">
        <f>IF(Computations!E55&lt;&gt;"",Computations!E55,"---")</f>
        <v>3.49892</v>
      </c>
      <c r="Z80" s="389">
        <f>IF(AA80=O80,N80,interp(AA80,AreaCapacity!$A$3:$B$245,2))</f>
        <v>7734.378395061728</v>
      </c>
      <c r="AA80" s="383">
        <f t="shared" si="42"/>
        <v>73875.5</v>
      </c>
      <c r="AB80" s="376">
        <f t="shared" si="49"/>
        <v>502.98691470632366</v>
      </c>
      <c r="AC80" s="376">
        <f>IF(P80&lt;&gt;"---",P80,IF(BH80="Y",AB80,MIN(Input!I55,AB80-AK80)))</f>
        <v>86.875</v>
      </c>
      <c r="AD80" s="376">
        <f t="shared" si="50"/>
        <v>0</v>
      </c>
      <c r="AE80" s="376">
        <f>IF(R80&lt;&gt;"---",R80,IF(BH80="Y",Input!M55,0))</f>
        <v>0</v>
      </c>
      <c r="AF80" s="376">
        <f t="shared" si="51"/>
        <v>0</v>
      </c>
      <c r="AG80" s="376">
        <f t="shared" si="18"/>
        <v>0</v>
      </c>
      <c r="AH80" s="376">
        <f t="shared" si="19"/>
        <v>-152.25</v>
      </c>
      <c r="AI80" s="376">
        <f t="shared" si="52"/>
        <v>262.25</v>
      </c>
      <c r="AJ80" s="192">
        <f t="shared" si="20"/>
        <v>239.125</v>
      </c>
      <c r="AK80" s="412">
        <f>IF(Y80&lt;&gt;"---",Y80,interp(AA79,AreaCapacity!$A$3:$C$245,3)*StepInterp(B80,Evap!$A$3:$D$15,4)/1.9835)</f>
        <v>3.49892</v>
      </c>
      <c r="AL80" s="376">
        <f t="shared" si="53"/>
        <v>23.125</v>
      </c>
      <c r="AM80" s="376">
        <f t="shared" si="21"/>
        <v>262.25</v>
      </c>
      <c r="AN80" s="376">
        <f t="shared" si="43"/>
        <v>516.42999999999302</v>
      </c>
      <c r="AO80" s="376">
        <f t="shared" si="23"/>
        <v>0</v>
      </c>
      <c r="AP80" s="376">
        <f t="shared" si="44"/>
        <v>411.39999999999418</v>
      </c>
      <c r="AQ80" s="389">
        <f>IF(AR80=O80,N80,interp(AR80,AreaCapacity!$A$3:$B$245,2))</f>
        <v>7734.378395061728</v>
      </c>
      <c r="AR80" s="383">
        <f t="shared" si="25"/>
        <v>73875.5</v>
      </c>
      <c r="AS80" s="376">
        <f t="shared" si="54"/>
        <v>502.98691470632366</v>
      </c>
      <c r="AT80" s="376">
        <f>IF(P80&lt;&gt;"---",P80,IF(BH80="Y",AS80,MIN(Input!I55,AS80-BB80)))</f>
        <v>86.875</v>
      </c>
      <c r="AU80" s="376">
        <f t="shared" si="55"/>
        <v>0</v>
      </c>
      <c r="AV80" s="376">
        <f>IF(R80&lt;&gt;"---",R80,IF(BH80="Y",Input!M55,0))</f>
        <v>0</v>
      </c>
      <c r="AW80" s="376">
        <f t="shared" si="56"/>
        <v>0</v>
      </c>
      <c r="AX80" s="376">
        <f t="shared" si="26"/>
        <v>0</v>
      </c>
      <c r="AY80" s="376">
        <f t="shared" si="27"/>
        <v>-152.25</v>
      </c>
      <c r="AZ80" s="376">
        <f t="shared" si="57"/>
        <v>262.25</v>
      </c>
      <c r="BA80" s="192">
        <f t="shared" si="28"/>
        <v>239.125</v>
      </c>
      <c r="BB80" s="412">
        <f>IF(Y80&lt;&gt;"---",Y80,interp(AR79,AreaCapacity!$A$3:$C$245,3)*StepInterp(B80,Evap!$A$3:$D$15,4)/1.9835)</f>
        <v>3.49892</v>
      </c>
      <c r="BC80" s="376">
        <f t="shared" si="58"/>
        <v>23.125</v>
      </c>
      <c r="BD80" s="192">
        <f t="shared" si="29"/>
        <v>262.25</v>
      </c>
      <c r="BE80" s="192">
        <f t="shared" si="30"/>
        <v>516.42999999999302</v>
      </c>
      <c r="BF80" s="192">
        <f t="shared" si="31"/>
        <v>0</v>
      </c>
      <c r="BG80" s="425">
        <f t="shared" si="32"/>
        <v>456.05999999999767</v>
      </c>
      <c r="BH80" s="376" t="str">
        <f t="shared" si="59"/>
        <v>N</v>
      </c>
      <c r="BI80" s="376">
        <f t="shared" si="60"/>
        <v>39</v>
      </c>
      <c r="BJ80" s="376">
        <f t="shared" si="33"/>
        <v>483.61299470632366</v>
      </c>
      <c r="BK80" s="376">
        <f t="shared" si="34"/>
        <v>85779.826494923895</v>
      </c>
      <c r="BL80" s="376">
        <f t="shared" si="35"/>
        <v>85779.826494923895</v>
      </c>
      <c r="BM80" s="423">
        <f t="shared" si="36"/>
        <v>0</v>
      </c>
      <c r="BN80" s="440">
        <f t="shared" si="37"/>
        <v>0</v>
      </c>
      <c r="BO80" s="285">
        <f t="shared" si="38"/>
        <v>0</v>
      </c>
      <c r="BP80" s="425">
        <f t="shared" si="39"/>
        <v>0</v>
      </c>
      <c r="BQ80" s="285"/>
      <c r="BR80" s="12">
        <v>7704</v>
      </c>
      <c r="BS80" s="12">
        <v>52000</v>
      </c>
      <c r="BT80" s="12">
        <v>7747.5</v>
      </c>
      <c r="BU80" s="426">
        <v>85000</v>
      </c>
      <c r="BV80" s="6">
        <v>7766</v>
      </c>
      <c r="BW80" s="6">
        <v>102369</v>
      </c>
      <c r="CW80" s="416"/>
      <c r="CX80" s="416"/>
      <c r="CY80" s="416"/>
      <c r="CZ80" s="416"/>
      <c r="DA80" s="416"/>
      <c r="DB80" s="416"/>
      <c r="DC80" s="128"/>
    </row>
    <row r="81" spans="1:107">
      <c r="A81" s="6" t="str">
        <f ca="1">OFFSET('day lookup'!$A$1,WEEKDAY(B81,1)-1,0)</f>
        <v>WED</v>
      </c>
      <c r="B81" s="367">
        <f t="shared" si="45"/>
        <v>42872</v>
      </c>
      <c r="C81" s="374">
        <f ca="1">IF($CY$1=1,OFFSET(Historic!$F$193,$B81-$B$35,C$30-1975),IF($B81&gt;DATE(Input!$C$1,4,30),OFFSET(Historic!$F$193,$B81-$B$35,C$30-1975),NA()))</f>
        <v>398.39978420000006</v>
      </c>
      <c r="D81" s="192">
        <f ca="1">IF($CY$1=1,OFFSET(Historic!$F$193,$B81-$B$35,D$30-1975),IF($B81&gt;DATE(Input!$C$1,4,30),OFFSET(Historic!$F$193,$B81-$B$35,D$30-1975),NA()))</f>
        <v>351.07418999999999</v>
      </c>
      <c r="E81" s="192">
        <f ca="1">IF($CY$1=1,OFFSET(Historic!$F$193,$B81-$B$35,E$30-1975),IF($B81&gt;DATE(Input!$C$1,4,30),OFFSET(Historic!$F$193,$B81-$B$35,E$30-1975),NA()))</f>
        <v>493.84436060000002</v>
      </c>
      <c r="F81" s="192">
        <f ca="1">IF($CY$1=1,OFFSET(Historic!$F$193,$B81-$B$35,F$30-1975),IF($B81&gt;DATE(Input!$C$1,4,30),OFFSET(Historic!$F$193,$B81-$B$35,F$30-1975),NA()))</f>
        <v>378.84277000000003</v>
      </c>
      <c r="G81" s="192">
        <f ca="1">IF($CY$1=1,OFFSET(Historic!$F$193,$B81-$B$35,G$30-1975),IF($B81&gt;DATE(Input!$C$1,4,30),OFFSET(Historic!$F$193,$B81-$B$35,G$30-1975),NA()))</f>
        <v>432.94</v>
      </c>
      <c r="H81" s="192">
        <f t="shared" ca="1" si="16"/>
        <v>411.02022096000002</v>
      </c>
      <c r="I81" s="368">
        <f t="shared" ca="1" si="46"/>
        <v>0.84154014169800373</v>
      </c>
      <c r="J81" s="285">
        <f t="shared" ca="1" si="47"/>
        <v>274.50288463756408</v>
      </c>
      <c r="K81" s="285">
        <f t="shared" ca="1" si="48"/>
        <v>86.975411670325556</v>
      </c>
      <c r="L81" s="386" t="str">
        <f>IF(Computations!J56&lt;&gt;"",Computations!J56,"---")</f>
        <v>N</v>
      </c>
      <c r="M81" s="416">
        <f>IF(Computations!I56&lt;&gt;"",Computations!I56,"---")</f>
        <v>442.42149448575606</v>
      </c>
      <c r="N81" s="390">
        <f>IF(Computations!C56&lt;&gt;"",Computations!C56,"---")</f>
        <v>7734.869074074074</v>
      </c>
      <c r="O81" s="387">
        <f>IF(Computations!D56&lt;&gt;"",Computations!D56,"---")</f>
        <v>74272.95</v>
      </c>
      <c r="P81" s="387">
        <f>IF(Computations!M56&lt;&gt;"",Computations!M56,"---")</f>
        <v>87.784374999999997</v>
      </c>
      <c r="Q81" s="387">
        <f>IF(Computations!P56&lt;&gt;"",Computations!P56,"---")</f>
        <v>0</v>
      </c>
      <c r="R81" s="387">
        <f>IF(Computations!V56&lt;&gt;"",Computations!V56,"---")</f>
        <v>0</v>
      </c>
      <c r="S81" s="387">
        <f>IF(Computations!X56&lt;&gt;"",Computations!X56,"---")</f>
        <v>0</v>
      </c>
      <c r="T81" s="387">
        <f>IF(Computations!AB56&lt;&gt;"",Computations!AB56,"---")</f>
        <v>0</v>
      </c>
      <c r="U81" s="387">
        <f>IF(Computations!AG56&lt;&gt;"",Computations!AG56,"---")</f>
        <v>-150.75</v>
      </c>
      <c r="V81" s="387">
        <f>IF(Computations!H56&lt;&gt;"",Computations!H56,"---")</f>
        <v>238.53437500000001</v>
      </c>
      <c r="W81" s="387">
        <f>IF(Computations!G56&lt;&gt;"",Computations!G56,"---")</f>
        <v>22.215624999999999</v>
      </c>
      <c r="X81" s="387">
        <f>IF(Computations!F56&lt;&gt;"",Computations!F56,"---")</f>
        <v>260.75</v>
      </c>
      <c r="Y81" s="402">
        <f>IF(Computations!E56&lt;&gt;"",Computations!E56,"---")</f>
        <v>3.5089999999999999</v>
      </c>
      <c r="Z81" s="389">
        <f>IF(AA81=O81,N81,interp(AA81,AreaCapacity!$A$3:$B$245,2))</f>
        <v>7734.869074074074</v>
      </c>
      <c r="AA81" s="383">
        <f t="shared" si="42"/>
        <v>74272.95</v>
      </c>
      <c r="AB81" s="376">
        <f t="shared" si="49"/>
        <v>442.42149448575606</v>
      </c>
      <c r="AC81" s="376">
        <f>IF(P81&lt;&gt;"---",P81,IF(BH81="Y",AB81,MIN(Input!I56,AB81-AK81)))</f>
        <v>87.784374999999997</v>
      </c>
      <c r="AD81" s="376">
        <f t="shared" si="50"/>
        <v>0</v>
      </c>
      <c r="AE81" s="376">
        <f>IF(R81&lt;&gt;"---",R81,IF(BH81="Y",Input!M56,0))</f>
        <v>0</v>
      </c>
      <c r="AF81" s="376">
        <f t="shared" si="51"/>
        <v>0</v>
      </c>
      <c r="AG81" s="376">
        <f t="shared" si="18"/>
        <v>0</v>
      </c>
      <c r="AH81" s="376">
        <f t="shared" si="19"/>
        <v>-150.75</v>
      </c>
      <c r="AI81" s="376">
        <f t="shared" si="52"/>
        <v>260.75</v>
      </c>
      <c r="AJ81" s="192">
        <f t="shared" si="20"/>
        <v>238.53437500000001</v>
      </c>
      <c r="AK81" s="412">
        <f>IF(Y81&lt;&gt;"---",Y81,interp(AA80,AreaCapacity!$A$3:$C$245,3)*StepInterp(B81,Evap!$A$3:$D$15,4)/1.9835)</f>
        <v>3.5089999999999999</v>
      </c>
      <c r="AL81" s="376">
        <f t="shared" si="53"/>
        <v>22.215624999999999</v>
      </c>
      <c r="AM81" s="376">
        <f t="shared" si="21"/>
        <v>260.75</v>
      </c>
      <c r="AN81" s="376">
        <f t="shared" si="43"/>
        <v>397.44999999999709</v>
      </c>
      <c r="AO81" s="376">
        <f t="shared" si="23"/>
        <v>0</v>
      </c>
      <c r="AP81" s="376">
        <f t="shared" si="44"/>
        <v>411.39999999999418</v>
      </c>
      <c r="AQ81" s="389">
        <f>IF(AR81=O81,N81,interp(AR81,AreaCapacity!$A$3:$B$245,2))</f>
        <v>7734.869074074074</v>
      </c>
      <c r="AR81" s="383">
        <f t="shared" si="25"/>
        <v>74272.95</v>
      </c>
      <c r="AS81" s="376">
        <f t="shared" si="54"/>
        <v>442.42149448575606</v>
      </c>
      <c r="AT81" s="376">
        <f>IF(P81&lt;&gt;"---",P81,IF(BH81="Y",AS81,MIN(Input!I56,AS81-BB81)))</f>
        <v>87.784374999999997</v>
      </c>
      <c r="AU81" s="376">
        <f t="shared" si="55"/>
        <v>0</v>
      </c>
      <c r="AV81" s="376">
        <f>IF(R81&lt;&gt;"---",R81,IF(BH81="Y",Input!M56,0))</f>
        <v>0</v>
      </c>
      <c r="AW81" s="376">
        <f t="shared" si="56"/>
        <v>0</v>
      </c>
      <c r="AX81" s="376">
        <f t="shared" si="26"/>
        <v>0</v>
      </c>
      <c r="AY81" s="376">
        <f t="shared" si="27"/>
        <v>-150.75</v>
      </c>
      <c r="AZ81" s="376">
        <f t="shared" si="57"/>
        <v>260.75</v>
      </c>
      <c r="BA81" s="192">
        <f t="shared" si="28"/>
        <v>238.53437500000001</v>
      </c>
      <c r="BB81" s="412">
        <f>IF(Y81&lt;&gt;"---",Y81,interp(AR80,AreaCapacity!$A$3:$C$245,3)*StepInterp(B81,Evap!$A$3:$D$15,4)/1.9835)</f>
        <v>3.5089999999999999</v>
      </c>
      <c r="BC81" s="376">
        <f t="shared" si="58"/>
        <v>22.215624999999999</v>
      </c>
      <c r="BD81" s="192">
        <f t="shared" si="29"/>
        <v>260.75</v>
      </c>
      <c r="BE81" s="192">
        <f t="shared" si="30"/>
        <v>397.44999999999709</v>
      </c>
      <c r="BF81" s="192">
        <f t="shared" si="31"/>
        <v>0</v>
      </c>
      <c r="BG81" s="425">
        <f t="shared" si="32"/>
        <v>456.05999999999767</v>
      </c>
      <c r="BH81" s="376" t="str">
        <f t="shared" si="59"/>
        <v>N</v>
      </c>
      <c r="BI81" s="376">
        <f t="shared" si="60"/>
        <v>39</v>
      </c>
      <c r="BJ81" s="376">
        <f t="shared" si="33"/>
        <v>422.12811948575603</v>
      </c>
      <c r="BK81" s="376">
        <f t="shared" si="34"/>
        <v>86617.117619923898</v>
      </c>
      <c r="BL81" s="376">
        <f t="shared" si="35"/>
        <v>86617.117619923898</v>
      </c>
      <c r="BM81" s="423">
        <f t="shared" si="36"/>
        <v>0</v>
      </c>
      <c r="BN81" s="440">
        <f t="shared" si="37"/>
        <v>0</v>
      </c>
      <c r="BO81" s="285">
        <f t="shared" si="38"/>
        <v>0</v>
      </c>
      <c r="BP81" s="425">
        <f t="shared" si="39"/>
        <v>0</v>
      </c>
      <c r="BQ81" s="285"/>
      <c r="BR81" s="12">
        <v>7704</v>
      </c>
      <c r="BS81" s="12">
        <v>52000</v>
      </c>
      <c r="BT81" s="12">
        <v>7747.5</v>
      </c>
      <c r="BU81" s="426">
        <v>85000</v>
      </c>
      <c r="BV81" s="6">
        <v>7766</v>
      </c>
      <c r="BW81" s="6">
        <v>102369</v>
      </c>
      <c r="CW81" s="416"/>
      <c r="CX81" s="416"/>
      <c r="CY81" s="416"/>
      <c r="CZ81" s="416"/>
      <c r="DA81" s="416"/>
      <c r="DB81" s="416"/>
      <c r="DC81" s="128"/>
    </row>
    <row r="82" spans="1:107">
      <c r="A82" s="6" t="str">
        <f ca="1">OFFSET('day lookup'!$A$1,WEEKDAY(B82,1)-1,0)</f>
        <v>THU</v>
      </c>
      <c r="B82" s="367">
        <f t="shared" si="45"/>
        <v>42873</v>
      </c>
      <c r="C82" s="374">
        <f ca="1">IF($CY$1=1,OFFSET(Historic!$F$193,$B82-$B$35,C$30-1975),IF($B82&gt;DATE(Input!$C$1,4,30),OFFSET(Historic!$F$193,$B82-$B$35,C$30-1975),NA()))</f>
        <v>543.5699535</v>
      </c>
      <c r="D82" s="192">
        <f ca="1">IF($CY$1=1,OFFSET(Historic!$F$193,$B82-$B$35,D$30-1975),IF($B82&gt;DATE(Input!$C$1,4,30),OFFSET(Historic!$F$193,$B82-$B$35,D$30-1975),NA()))</f>
        <v>341.15683999999999</v>
      </c>
      <c r="E82" s="192">
        <f ca="1">IF($CY$1=1,OFFSET(Historic!$F$193,$B82-$B$35,E$30-1975),IF($B82&gt;DATE(Input!$C$1,4,30),OFFSET(Historic!$F$193,$B82-$B$35,E$30-1975),NA()))</f>
        <v>526.31376450000005</v>
      </c>
      <c r="F82" s="192">
        <f ca="1">IF($CY$1=1,OFFSET(Historic!$F$193,$B82-$B$35,F$30-1975),IF($B82&gt;DATE(Input!$C$1,4,30),OFFSET(Historic!$F$193,$B82-$B$35,F$30-1975),NA()))</f>
        <v>335.20643000000001</v>
      </c>
      <c r="G82" s="192">
        <f ca="1">IF($CY$1=1,OFFSET(Historic!$F$193,$B82-$B$35,G$30-1975),IF($B82&gt;DATE(Input!$C$1,4,30),OFFSET(Historic!$F$193,$B82-$B$35,G$30-1975),NA()))</f>
        <v>528.29999999999995</v>
      </c>
      <c r="H82" s="192">
        <f t="shared" ca="1" si="16"/>
        <v>454.90939760000003</v>
      </c>
      <c r="I82" s="368">
        <f t="shared" ca="1" si="46"/>
        <v>0.93140069367369049</v>
      </c>
      <c r="J82" s="285">
        <f t="shared" ca="1" si="47"/>
        <v>303.81459481062655</v>
      </c>
      <c r="K82" s="285">
        <f t="shared" ca="1" si="48"/>
        <v>96.262738695793573</v>
      </c>
      <c r="L82" s="386" t="str">
        <f>IF(Computations!J57&lt;&gt;"",Computations!J57,"---")</f>
        <v>N</v>
      </c>
      <c r="M82" s="416">
        <f>IF(Computations!I57&lt;&gt;"",Computations!I57,"---")</f>
        <v>395.25793335266002</v>
      </c>
      <c r="N82" s="390">
        <f>IF(Computations!C57&lt;&gt;"",Computations!C57,"---")</f>
        <v>7735.2489815950921</v>
      </c>
      <c r="O82" s="387">
        <f>IF(Computations!D57&lt;&gt;"",Computations!D57,"---")</f>
        <v>74581.919999999998</v>
      </c>
      <c r="P82" s="387">
        <f>IF(Computations!M57&lt;&gt;"",Computations!M57,"---")</f>
        <v>89.09375</v>
      </c>
      <c r="Q82" s="387">
        <f>IF(Computations!P57&lt;&gt;"",Computations!P57,"---")</f>
        <v>0</v>
      </c>
      <c r="R82" s="387">
        <f>IF(Computations!V57&lt;&gt;"",Computations!V57,"---")</f>
        <v>0</v>
      </c>
      <c r="S82" s="387">
        <f>IF(Computations!X57&lt;&gt;"",Computations!X57,"---")</f>
        <v>0</v>
      </c>
      <c r="T82" s="387">
        <f>IF(Computations!AB57&lt;&gt;"",Computations!AB57,"---")</f>
        <v>0</v>
      </c>
      <c r="U82" s="387">
        <f>IF(Computations!AG57&lt;&gt;"",Computations!AG57,"---")</f>
        <v>-146.875</v>
      </c>
      <c r="V82" s="387">
        <f>IF(Computations!H57&lt;&gt;"",Computations!H57,"---")</f>
        <v>235.96875</v>
      </c>
      <c r="W82" s="387">
        <f>IF(Computations!G57&lt;&gt;"",Computations!G57,"---")</f>
        <v>20.90625</v>
      </c>
      <c r="X82" s="387">
        <f>IF(Computations!F57&lt;&gt;"",Computations!F57,"---")</f>
        <v>256.875</v>
      </c>
      <c r="Y82" s="402">
        <f>IF(Computations!E57&lt;&gt;"",Computations!E57,"---")</f>
        <v>3.5190800000000002</v>
      </c>
      <c r="Z82" s="389">
        <f>IF(AA82=O82,N82,interp(AA82,AreaCapacity!$A$3:$B$245,2))</f>
        <v>7735.2489815950921</v>
      </c>
      <c r="AA82" s="383">
        <f t="shared" si="42"/>
        <v>74581.919999999998</v>
      </c>
      <c r="AB82" s="376">
        <f t="shared" si="49"/>
        <v>395.25793335266002</v>
      </c>
      <c r="AC82" s="376">
        <f>IF(P82&lt;&gt;"---",P82,IF(BH82="Y",AB82,MIN(Input!I57,AB82-AK82)))</f>
        <v>89.09375</v>
      </c>
      <c r="AD82" s="376">
        <f t="shared" si="50"/>
        <v>0</v>
      </c>
      <c r="AE82" s="376">
        <f>IF(R82&lt;&gt;"---",R82,IF(BH82="Y",Input!M57,0))</f>
        <v>0</v>
      </c>
      <c r="AF82" s="376">
        <f t="shared" si="51"/>
        <v>0</v>
      </c>
      <c r="AG82" s="376">
        <f t="shared" si="18"/>
        <v>0</v>
      </c>
      <c r="AH82" s="376">
        <f t="shared" si="19"/>
        <v>-146.875</v>
      </c>
      <c r="AI82" s="376">
        <f t="shared" si="52"/>
        <v>256.875</v>
      </c>
      <c r="AJ82" s="192">
        <f t="shared" si="20"/>
        <v>235.96875</v>
      </c>
      <c r="AK82" s="412">
        <f>IF(Y82&lt;&gt;"---",Y82,interp(AA81,AreaCapacity!$A$3:$C$245,3)*StepInterp(B82,Evap!$A$3:$D$15,4)/1.9835)</f>
        <v>3.5190800000000002</v>
      </c>
      <c r="AL82" s="376">
        <f t="shared" si="53"/>
        <v>20.90625</v>
      </c>
      <c r="AM82" s="376">
        <f t="shared" si="21"/>
        <v>256.875</v>
      </c>
      <c r="AN82" s="376">
        <f t="shared" si="43"/>
        <v>308.97000000000116</v>
      </c>
      <c r="AO82" s="376">
        <f t="shared" si="23"/>
        <v>0</v>
      </c>
      <c r="AP82" s="376">
        <f t="shared" si="44"/>
        <v>411.39999999999418</v>
      </c>
      <c r="AQ82" s="389">
        <f>IF(AR82=O82,N82,interp(AR82,AreaCapacity!$A$3:$B$245,2))</f>
        <v>7735.2489815950921</v>
      </c>
      <c r="AR82" s="383">
        <f t="shared" si="25"/>
        <v>74581.919999999998</v>
      </c>
      <c r="AS82" s="376">
        <f t="shared" si="54"/>
        <v>395.25793335266002</v>
      </c>
      <c r="AT82" s="376">
        <f>IF(P82&lt;&gt;"---",P82,IF(BH82="Y",AS82,MIN(Input!I57,AS82-BB82)))</f>
        <v>89.09375</v>
      </c>
      <c r="AU82" s="376">
        <f t="shared" si="55"/>
        <v>0</v>
      </c>
      <c r="AV82" s="376">
        <f>IF(R82&lt;&gt;"---",R82,IF(BH82="Y",Input!M57,0))</f>
        <v>0</v>
      </c>
      <c r="AW82" s="376">
        <f t="shared" si="56"/>
        <v>0</v>
      </c>
      <c r="AX82" s="376">
        <f t="shared" si="26"/>
        <v>0</v>
      </c>
      <c r="AY82" s="376">
        <f t="shared" si="27"/>
        <v>-146.875</v>
      </c>
      <c r="AZ82" s="376">
        <f t="shared" si="57"/>
        <v>256.875</v>
      </c>
      <c r="BA82" s="192">
        <f t="shared" si="28"/>
        <v>235.96875</v>
      </c>
      <c r="BB82" s="412">
        <f>IF(Y82&lt;&gt;"---",Y82,interp(AR81,AreaCapacity!$A$3:$C$245,3)*StepInterp(B82,Evap!$A$3:$D$15,4)/1.9835)</f>
        <v>3.5190800000000002</v>
      </c>
      <c r="BC82" s="376">
        <f t="shared" si="58"/>
        <v>20.90625</v>
      </c>
      <c r="BD82" s="192">
        <f t="shared" si="29"/>
        <v>256.875</v>
      </c>
      <c r="BE82" s="192">
        <f t="shared" si="30"/>
        <v>308.97000000000116</v>
      </c>
      <c r="BF82" s="192">
        <f t="shared" si="31"/>
        <v>0</v>
      </c>
      <c r="BG82" s="425">
        <f t="shared" si="32"/>
        <v>456.05999999999767</v>
      </c>
      <c r="BH82" s="376" t="str">
        <f t="shared" si="59"/>
        <v>N</v>
      </c>
      <c r="BI82" s="376">
        <f t="shared" si="60"/>
        <v>39</v>
      </c>
      <c r="BJ82" s="376">
        <f t="shared" si="33"/>
        <v>373.64510335266004</v>
      </c>
      <c r="BK82" s="376">
        <f t="shared" si="34"/>
        <v>87358.242682423894</v>
      </c>
      <c r="BL82" s="376">
        <f t="shared" si="35"/>
        <v>87358.242682423894</v>
      </c>
      <c r="BM82" s="423">
        <f t="shared" si="36"/>
        <v>0</v>
      </c>
      <c r="BN82" s="440">
        <f t="shared" si="37"/>
        <v>0</v>
      </c>
      <c r="BO82" s="285">
        <f t="shared" si="38"/>
        <v>0</v>
      </c>
      <c r="BP82" s="425">
        <f t="shared" si="39"/>
        <v>0</v>
      </c>
      <c r="BQ82" s="285"/>
      <c r="BR82" s="12">
        <v>7704</v>
      </c>
      <c r="BS82" s="12">
        <v>52000</v>
      </c>
      <c r="BT82" s="12">
        <v>7747.5</v>
      </c>
      <c r="BU82" s="426">
        <v>85000</v>
      </c>
      <c r="BV82" s="6">
        <v>7766</v>
      </c>
      <c r="BW82" s="6">
        <v>102369</v>
      </c>
      <c r="CW82" s="416"/>
      <c r="CX82" s="416"/>
      <c r="CY82" s="416"/>
      <c r="CZ82" s="416"/>
      <c r="DA82" s="416"/>
      <c r="DB82" s="416"/>
      <c r="DC82" s="128"/>
    </row>
    <row r="83" spans="1:107">
      <c r="A83" s="6" t="str">
        <f ca="1">OFFSET('day lookup'!$A$1,WEEKDAY(B83,1)-1,0)</f>
        <v>FRI</v>
      </c>
      <c r="B83" s="367">
        <f t="shared" si="45"/>
        <v>42874</v>
      </c>
      <c r="C83" s="374">
        <f ca="1">IF($CY$1=1,OFFSET(Historic!$F$193,$B83-$B$35,C$30-1975),IF($B83&gt;DATE(Input!$C$1,4,30),OFFSET(Historic!$F$193,$B83-$B$35,C$30-1975),NA()))</f>
        <v>463.47743489999999</v>
      </c>
      <c r="D83" s="192">
        <f ca="1">IF($CY$1=1,OFFSET(Historic!$F$193,$B83-$B$35,D$30-1975),IF($B83&gt;DATE(Input!$C$1,4,30),OFFSET(Historic!$F$193,$B83-$B$35,D$30-1975),NA()))</f>
        <v>347.10725000000002</v>
      </c>
      <c r="E83" s="192">
        <f ca="1">IF($CY$1=1,OFFSET(Historic!$F$193,$B83-$B$35,E$30-1975),IF($B83&gt;DATE(Input!$C$1,4,30),OFFSET(Historic!$F$193,$B83-$B$35,E$30-1975),NA()))</f>
        <v>559.16002770000011</v>
      </c>
      <c r="F83" s="192">
        <f ca="1">IF($CY$1=1,OFFSET(Historic!$F$193,$B83-$B$35,F$30-1975),IF($B83&gt;DATE(Input!$C$1,4,30),OFFSET(Historic!$F$193,$B83-$B$35,F$30-1975),NA()))</f>
        <v>396.69400000000002</v>
      </c>
      <c r="G83" s="192">
        <f ca="1">IF($CY$1=1,OFFSET(Historic!$F$193,$B83-$B$35,G$30-1975),IF($B83&gt;DATE(Input!$C$1,4,30),OFFSET(Historic!$F$193,$B83-$B$35,G$30-1975),NA()))</f>
        <v>570.88</v>
      </c>
      <c r="H83" s="192">
        <f t="shared" ca="1" si="16"/>
        <v>467.46374252000004</v>
      </c>
      <c r="I83" s="368">
        <f t="shared" ca="1" si="46"/>
        <v>0.95710498914174869</v>
      </c>
      <c r="J83" s="285">
        <f t="shared" ca="1" si="47"/>
        <v>312.19910661694553</v>
      </c>
      <c r="K83" s="285">
        <f t="shared" ca="1" si="48"/>
        <v>98.919345991458769</v>
      </c>
      <c r="L83" s="386" t="str">
        <f>IF(Computations!J58&lt;&gt;"",Computations!J58,"---")</f>
        <v>N</v>
      </c>
      <c r="M83" s="416">
        <f>IF(Computations!I58&lt;&gt;"",Computations!I58,"---")</f>
        <v>351.26217668011117</v>
      </c>
      <c r="N83" s="390">
        <f>IF(Computations!C58&lt;&gt;"",Computations!C58,"---")</f>
        <v>7735.5190552147242</v>
      </c>
      <c r="O83" s="387">
        <f>IF(Computations!D58&lt;&gt;"",Computations!D58,"---")</f>
        <v>74802.03</v>
      </c>
      <c r="P83" s="387">
        <f>IF(Computations!M58&lt;&gt;"",Computations!M58,"---")</f>
        <v>91.075000000000003</v>
      </c>
      <c r="Q83" s="387">
        <f>IF(Computations!P58&lt;&gt;"",Computations!P58,"---")</f>
        <v>0</v>
      </c>
      <c r="R83" s="387">
        <f>IF(Computations!V58&lt;&gt;"",Computations!V58,"---")</f>
        <v>0</v>
      </c>
      <c r="S83" s="387">
        <f>IF(Computations!X58&lt;&gt;"",Computations!X58,"---")</f>
        <v>0</v>
      </c>
      <c r="T83" s="387">
        <f>IF(Computations!AB58&lt;&gt;"",Computations!AB58,"---")</f>
        <v>0</v>
      </c>
      <c r="U83" s="387">
        <f>IF(Computations!AG58&lt;&gt;"",Computations!AG58,"---")</f>
        <v>-145.6875</v>
      </c>
      <c r="V83" s="387">
        <f>IF(Computations!H58&lt;&gt;"",Computations!H58,"---")</f>
        <v>236.76249999999999</v>
      </c>
      <c r="W83" s="387">
        <f>IF(Computations!G58&lt;&gt;"",Computations!G58,"---")</f>
        <v>18.925000000000001</v>
      </c>
      <c r="X83" s="387">
        <f>IF(Computations!F58&lt;&gt;"",Computations!F58,"---")</f>
        <v>255.6875</v>
      </c>
      <c r="Y83" s="402">
        <f>IF(Computations!E58&lt;&gt;"",Computations!E58,"---")</f>
        <v>3.5291700000000001</v>
      </c>
      <c r="Z83" s="389">
        <f>IF(AA83=O83,N83,interp(AA83,AreaCapacity!$A$3:$B$245,2))</f>
        <v>7735.5190552147242</v>
      </c>
      <c r="AA83" s="383">
        <f t="shared" si="42"/>
        <v>74802.03</v>
      </c>
      <c r="AB83" s="376">
        <f t="shared" si="49"/>
        <v>351.26217668011117</v>
      </c>
      <c r="AC83" s="376">
        <f>IF(P83&lt;&gt;"---",P83,IF(BH83="Y",AB83,MIN(Input!I58,AB83-AK83)))</f>
        <v>91.075000000000003</v>
      </c>
      <c r="AD83" s="376">
        <f t="shared" si="50"/>
        <v>0</v>
      </c>
      <c r="AE83" s="376">
        <f>IF(R83&lt;&gt;"---",R83,IF(BH83="Y",Input!M58,0))</f>
        <v>0</v>
      </c>
      <c r="AF83" s="376">
        <f t="shared" si="51"/>
        <v>0</v>
      </c>
      <c r="AG83" s="376">
        <f t="shared" si="18"/>
        <v>0</v>
      </c>
      <c r="AH83" s="376">
        <f t="shared" si="19"/>
        <v>-145.6875</v>
      </c>
      <c r="AI83" s="376">
        <f t="shared" si="52"/>
        <v>255.6875</v>
      </c>
      <c r="AJ83" s="192">
        <f t="shared" si="20"/>
        <v>236.76249999999999</v>
      </c>
      <c r="AK83" s="412">
        <f>IF(Y83&lt;&gt;"---",Y83,interp(AA82,AreaCapacity!$A$3:$C$245,3)*StepInterp(B83,Evap!$A$3:$D$15,4)/1.9835)</f>
        <v>3.5291700000000001</v>
      </c>
      <c r="AL83" s="376">
        <f t="shared" si="53"/>
        <v>18.925000000000001</v>
      </c>
      <c r="AM83" s="376">
        <f t="shared" si="21"/>
        <v>255.6875</v>
      </c>
      <c r="AN83" s="376">
        <f t="shared" si="43"/>
        <v>220.11000000000058</v>
      </c>
      <c r="AO83" s="376">
        <f t="shared" si="23"/>
        <v>0</v>
      </c>
      <c r="AP83" s="376">
        <f t="shared" si="44"/>
        <v>411.39999999999418</v>
      </c>
      <c r="AQ83" s="389">
        <f>IF(AR83=O83,N83,interp(AR83,AreaCapacity!$A$3:$B$245,2))</f>
        <v>7735.5190552147242</v>
      </c>
      <c r="AR83" s="383">
        <f t="shared" si="25"/>
        <v>74802.03</v>
      </c>
      <c r="AS83" s="376">
        <f t="shared" si="54"/>
        <v>351.26217668011117</v>
      </c>
      <c r="AT83" s="376">
        <f>IF(P83&lt;&gt;"---",P83,IF(BH83="Y",AS83,MIN(Input!I58,AS83-BB83)))</f>
        <v>91.075000000000003</v>
      </c>
      <c r="AU83" s="376">
        <f t="shared" si="55"/>
        <v>0</v>
      </c>
      <c r="AV83" s="376">
        <f>IF(R83&lt;&gt;"---",R83,IF(BH83="Y",Input!M58,0))</f>
        <v>0</v>
      </c>
      <c r="AW83" s="376">
        <f t="shared" si="56"/>
        <v>0</v>
      </c>
      <c r="AX83" s="376">
        <f t="shared" si="26"/>
        <v>0</v>
      </c>
      <c r="AY83" s="376">
        <f t="shared" si="27"/>
        <v>-145.6875</v>
      </c>
      <c r="AZ83" s="376">
        <f t="shared" si="57"/>
        <v>255.6875</v>
      </c>
      <c r="BA83" s="192">
        <f t="shared" si="28"/>
        <v>236.76249999999999</v>
      </c>
      <c r="BB83" s="412">
        <f>IF(Y83&lt;&gt;"---",Y83,interp(AR82,AreaCapacity!$A$3:$C$245,3)*StepInterp(B83,Evap!$A$3:$D$15,4)/1.9835)</f>
        <v>3.5291700000000001</v>
      </c>
      <c r="BC83" s="376">
        <f t="shared" si="58"/>
        <v>18.925000000000001</v>
      </c>
      <c r="BD83" s="192">
        <f t="shared" si="29"/>
        <v>255.6875</v>
      </c>
      <c r="BE83" s="192">
        <f t="shared" si="30"/>
        <v>220.11000000000058</v>
      </c>
      <c r="BF83" s="192">
        <f t="shared" si="31"/>
        <v>0</v>
      </c>
      <c r="BG83" s="425">
        <f t="shared" si="32"/>
        <v>456.05999999999767</v>
      </c>
      <c r="BH83" s="376" t="str">
        <f t="shared" si="59"/>
        <v>N</v>
      </c>
      <c r="BI83" s="376">
        <f t="shared" si="60"/>
        <v>39</v>
      </c>
      <c r="BJ83" s="376">
        <f t="shared" si="33"/>
        <v>327.65800668011116</v>
      </c>
      <c r="BK83" s="376">
        <f t="shared" si="34"/>
        <v>88008.152338673899</v>
      </c>
      <c r="BL83" s="376">
        <f t="shared" si="35"/>
        <v>88008.152338673899</v>
      </c>
      <c r="BM83" s="423">
        <f t="shared" si="36"/>
        <v>0</v>
      </c>
      <c r="BN83" s="440">
        <f t="shared" si="37"/>
        <v>0</v>
      </c>
      <c r="BO83" s="285">
        <f t="shared" si="38"/>
        <v>0</v>
      </c>
      <c r="BP83" s="425">
        <f t="shared" si="39"/>
        <v>0</v>
      </c>
      <c r="BQ83" s="285"/>
      <c r="BR83" s="12">
        <v>7704</v>
      </c>
      <c r="BS83" s="12">
        <v>52000</v>
      </c>
      <c r="BT83" s="12">
        <v>7747.5</v>
      </c>
      <c r="BU83" s="426">
        <v>85000</v>
      </c>
      <c r="BV83" s="6">
        <v>7766</v>
      </c>
      <c r="BW83" s="6">
        <v>102369</v>
      </c>
      <c r="CW83" s="416"/>
      <c r="CX83" s="416"/>
      <c r="CY83" s="416"/>
      <c r="CZ83" s="416"/>
      <c r="DA83" s="416"/>
      <c r="DB83" s="416"/>
      <c r="DC83" s="128"/>
    </row>
    <row r="84" spans="1:107">
      <c r="A84" s="6" t="str">
        <f ca="1">OFFSET('day lookup'!$A$1,WEEKDAY(B84,1)-1,0)</f>
        <v>SAT</v>
      </c>
      <c r="B84" s="367">
        <f t="shared" si="45"/>
        <v>42875</v>
      </c>
      <c r="C84" s="374">
        <f ca="1">IF($CY$1=1,OFFSET(Historic!$F$193,$B84-$B$35,C$30-1975),IF($B84&gt;DATE(Input!$C$1,4,30),OFFSET(Historic!$F$193,$B84-$B$35,C$30-1975),NA()))</f>
        <v>528.0790528</v>
      </c>
      <c r="D84" s="192">
        <f ca="1">IF($CY$1=1,OFFSET(Historic!$F$193,$B84-$B$35,D$30-1975),IF($B84&gt;DATE(Input!$C$1,4,30),OFFSET(Historic!$F$193,$B84-$B$35,D$30-1975),NA()))</f>
        <v>386.77665000000002</v>
      </c>
      <c r="E84" s="192">
        <f ca="1">IF($CY$1=1,OFFSET(Historic!$F$193,$B84-$B$35,E$30-1975),IF($B84&gt;DATE(Input!$C$1,4,30),OFFSET(Historic!$F$193,$B84-$B$35,E$30-1975),NA()))</f>
        <v>657.89716429999999</v>
      </c>
      <c r="F84" s="192">
        <f ca="1">IF($CY$1=1,OFFSET(Historic!$F$193,$B84-$B$35,F$30-1975),IF($B84&gt;DATE(Input!$C$1,4,30),OFFSET(Historic!$F$193,$B84-$B$35,F$30-1975),NA()))</f>
        <v>448.26422000000002</v>
      </c>
      <c r="G84" s="192">
        <f ca="1">IF($CY$1=1,OFFSET(Historic!$F$193,$B84-$B$35,G$30-1975),IF($B84&gt;DATE(Input!$C$1,4,30),OFFSET(Historic!$F$193,$B84-$B$35,G$30-1975),NA()))</f>
        <v>654.94000000000005</v>
      </c>
      <c r="H84" s="192">
        <f t="shared" ca="1" si="16"/>
        <v>535.19141741999999</v>
      </c>
      <c r="I84" s="368">
        <f t="shared" ca="1" si="46"/>
        <v>1.0957734882221601</v>
      </c>
      <c r="J84" s="285">
        <f t="shared" ca="1" si="47"/>
        <v>357.43153359200278</v>
      </c>
      <c r="K84" s="285">
        <f t="shared" ca="1" si="48"/>
        <v>113.25110415202563</v>
      </c>
      <c r="L84" s="386" t="str">
        <f>IF(Computations!J59&lt;&gt;"",Computations!J59,"---")</f>
        <v>N</v>
      </c>
      <c r="M84" s="416">
        <f>IF(Computations!I59&lt;&gt;"",Computations!I59,"---")</f>
        <v>318.77756976836491</v>
      </c>
      <c r="N84" s="390">
        <f>IF(Computations!C59&lt;&gt;"",Computations!C59,"---")</f>
        <v>7735.7093374233127</v>
      </c>
      <c r="O84" s="387">
        <f>IF(Computations!D59&lt;&gt;"",Computations!D59,"---")</f>
        <v>74957.11</v>
      </c>
      <c r="P84" s="387">
        <f>IF(Computations!M59&lt;&gt;"",Computations!M59,"---")</f>
        <v>93.245833300000001</v>
      </c>
      <c r="Q84" s="387">
        <f>IF(Computations!P59&lt;&gt;"",Computations!P59,"---")</f>
        <v>0</v>
      </c>
      <c r="R84" s="387">
        <f>IF(Computations!V59&lt;&gt;"",Computations!V59,"---")</f>
        <v>0</v>
      </c>
      <c r="S84" s="387">
        <f>IF(Computations!X59&lt;&gt;"",Computations!X59,"---")</f>
        <v>0</v>
      </c>
      <c r="T84" s="387">
        <f>IF(Computations!AB59&lt;&gt;"",Computations!AB59,"---")</f>
        <v>0</v>
      </c>
      <c r="U84" s="387">
        <f>IF(Computations!AG59&lt;&gt;"",Computations!AG59,"---")</f>
        <v>-143.8125</v>
      </c>
      <c r="V84" s="387">
        <f>IF(Computations!H59&lt;&gt;"",Computations!H59,"---")</f>
        <v>237.05833330000002</v>
      </c>
      <c r="W84" s="387">
        <f>IF(Computations!G59&lt;&gt;"",Computations!G59,"---")</f>
        <v>16.754166699999999</v>
      </c>
      <c r="X84" s="387">
        <f>IF(Computations!F59&lt;&gt;"",Computations!F59,"---")</f>
        <v>253.8125</v>
      </c>
      <c r="Y84" s="402">
        <f>IF(Computations!E59&lt;&gt;"",Computations!E59,"---")</f>
        <v>3.5342099999999999</v>
      </c>
      <c r="Z84" s="389">
        <f>IF(AA84=O84,N84,interp(AA84,AreaCapacity!$A$3:$B$245,2))</f>
        <v>7735.7093374233127</v>
      </c>
      <c r="AA84" s="383">
        <f t="shared" si="42"/>
        <v>74957.11</v>
      </c>
      <c r="AB84" s="376">
        <f t="shared" si="49"/>
        <v>318.77756976836491</v>
      </c>
      <c r="AC84" s="376">
        <f>IF(P84&lt;&gt;"---",P84,IF(BH84="Y",AB84,MIN(Input!I59,AB84-AK84)))</f>
        <v>93.245833300000001</v>
      </c>
      <c r="AD84" s="376">
        <f t="shared" si="50"/>
        <v>0</v>
      </c>
      <c r="AE84" s="376">
        <f>IF(R84&lt;&gt;"---",R84,IF(BH84="Y",Input!M59,0))</f>
        <v>0</v>
      </c>
      <c r="AF84" s="376">
        <f t="shared" si="51"/>
        <v>0</v>
      </c>
      <c r="AG84" s="376">
        <f t="shared" si="18"/>
        <v>0</v>
      </c>
      <c r="AH84" s="376">
        <f t="shared" si="19"/>
        <v>-143.8125</v>
      </c>
      <c r="AI84" s="376">
        <f t="shared" si="52"/>
        <v>253.8125</v>
      </c>
      <c r="AJ84" s="192">
        <f t="shared" si="20"/>
        <v>237.05833330000002</v>
      </c>
      <c r="AK84" s="412">
        <f>IF(Y84&lt;&gt;"---",Y84,interp(AA83,AreaCapacity!$A$3:$C$245,3)*StepInterp(B84,Evap!$A$3:$D$15,4)/1.9835)</f>
        <v>3.5342099999999999</v>
      </c>
      <c r="AL84" s="376">
        <f t="shared" si="53"/>
        <v>16.754166699999999</v>
      </c>
      <c r="AM84" s="376">
        <f t="shared" si="21"/>
        <v>253.8125</v>
      </c>
      <c r="AN84" s="376">
        <f t="shared" si="43"/>
        <v>155.08000000000175</v>
      </c>
      <c r="AO84" s="376">
        <f t="shared" si="23"/>
        <v>0</v>
      </c>
      <c r="AP84" s="376">
        <f t="shared" si="44"/>
        <v>411.39999999999418</v>
      </c>
      <c r="AQ84" s="389">
        <f>IF(AR84=O84,N84,interp(AR84,AreaCapacity!$A$3:$B$245,2))</f>
        <v>7735.7093374233127</v>
      </c>
      <c r="AR84" s="383">
        <f t="shared" si="25"/>
        <v>74957.11</v>
      </c>
      <c r="AS84" s="376">
        <f t="shared" si="54"/>
        <v>318.77756976836491</v>
      </c>
      <c r="AT84" s="376">
        <f>IF(P84&lt;&gt;"---",P84,IF(BH84="Y",AS84,MIN(Input!I59,AS84-BB84)))</f>
        <v>93.245833300000001</v>
      </c>
      <c r="AU84" s="376">
        <f t="shared" si="55"/>
        <v>0</v>
      </c>
      <c r="AV84" s="376">
        <f>IF(R84&lt;&gt;"---",R84,IF(BH84="Y",Input!M59,0))</f>
        <v>0</v>
      </c>
      <c r="AW84" s="376">
        <f t="shared" si="56"/>
        <v>0</v>
      </c>
      <c r="AX84" s="376">
        <f t="shared" si="26"/>
        <v>0</v>
      </c>
      <c r="AY84" s="376">
        <f t="shared" si="27"/>
        <v>-143.8125</v>
      </c>
      <c r="AZ84" s="376">
        <f t="shared" si="57"/>
        <v>253.8125</v>
      </c>
      <c r="BA84" s="192">
        <f t="shared" si="28"/>
        <v>237.05833330000002</v>
      </c>
      <c r="BB84" s="412">
        <f>IF(Y84&lt;&gt;"---",Y84,interp(AR83,AreaCapacity!$A$3:$C$245,3)*StepInterp(B84,Evap!$A$3:$D$15,4)/1.9835)</f>
        <v>3.5342099999999999</v>
      </c>
      <c r="BC84" s="376">
        <f t="shared" si="58"/>
        <v>16.754166699999999</v>
      </c>
      <c r="BD84" s="192">
        <f t="shared" si="29"/>
        <v>253.8125</v>
      </c>
      <c r="BE84" s="192">
        <f t="shared" si="30"/>
        <v>155.08000000000175</v>
      </c>
      <c r="BF84" s="192">
        <f t="shared" si="31"/>
        <v>0</v>
      </c>
      <c r="BG84" s="425">
        <f t="shared" si="32"/>
        <v>456.05999999999767</v>
      </c>
      <c r="BH84" s="376" t="str">
        <f t="shared" si="59"/>
        <v>N</v>
      </c>
      <c r="BI84" s="376">
        <f t="shared" si="60"/>
        <v>39</v>
      </c>
      <c r="BJ84" s="376">
        <f t="shared" si="33"/>
        <v>292.99752646836492</v>
      </c>
      <c r="BK84" s="376">
        <f t="shared" si="34"/>
        <v>88589.312932423898</v>
      </c>
      <c r="BL84" s="376">
        <f t="shared" si="35"/>
        <v>88589.312932423898</v>
      </c>
      <c r="BM84" s="423">
        <f t="shared" si="36"/>
        <v>0</v>
      </c>
      <c r="BN84" s="440">
        <f t="shared" si="37"/>
        <v>0</v>
      </c>
      <c r="BO84" s="285">
        <f t="shared" si="38"/>
        <v>0</v>
      </c>
      <c r="BP84" s="425">
        <f t="shared" si="39"/>
        <v>0</v>
      </c>
      <c r="BQ84" s="285"/>
      <c r="BR84" s="12">
        <v>7704</v>
      </c>
      <c r="BS84" s="12">
        <v>52000</v>
      </c>
      <c r="BT84" s="12">
        <v>7747.5</v>
      </c>
      <c r="BU84" s="426">
        <v>85000</v>
      </c>
      <c r="BV84" s="6">
        <v>7766</v>
      </c>
      <c r="BW84" s="6">
        <v>102369</v>
      </c>
      <c r="CW84" s="416"/>
      <c r="CX84" s="416"/>
      <c r="CY84" s="416"/>
      <c r="CZ84" s="416"/>
      <c r="DA84" s="416"/>
      <c r="DB84" s="416"/>
      <c r="DC84" s="128"/>
    </row>
    <row r="85" spans="1:107">
      <c r="A85" s="6" t="str">
        <f ca="1">OFFSET('day lookup'!$A$1,WEEKDAY(B85,1)-1,0)</f>
        <v>SUN</v>
      </c>
      <c r="B85" s="367">
        <f t="shared" si="45"/>
        <v>42876</v>
      </c>
      <c r="C85" s="374">
        <f ca="1">IF($CY$1=1,OFFSET(Historic!$F$193,$B85-$B$35,C$30-1975),IF($B85&gt;DATE(Input!$C$1,4,30),OFFSET(Historic!$F$193,$B85-$B$35,C$30-1975),NA()))</f>
        <v>525.00467430000003</v>
      </c>
      <c r="D85" s="192">
        <f ca="1">IF($CY$1=1,OFFSET(Historic!$F$193,$B85-$B$35,D$30-1975),IF($B85&gt;DATE(Input!$C$1,4,30),OFFSET(Historic!$F$193,$B85-$B$35,D$30-1975),NA()))</f>
        <v>362.97501</v>
      </c>
      <c r="E85" s="192">
        <f ca="1">IF($CY$1=1,OFFSET(Historic!$F$193,$B85-$B$35,E$30-1975),IF($B85&gt;DATE(Input!$C$1,4,30),OFFSET(Historic!$F$193,$B85-$B$35,E$30-1975),NA()))</f>
        <v>677.03764979999994</v>
      </c>
      <c r="F85" s="192">
        <f ca="1">IF($CY$1=1,OFFSET(Historic!$F$193,$B85-$B$35,F$30-1975),IF($B85&gt;DATE(Input!$C$1,4,30),OFFSET(Historic!$F$193,$B85-$B$35,F$30-1975),NA()))</f>
        <v>406.61135000000002</v>
      </c>
      <c r="G85" s="192">
        <f ca="1">IF($CY$1=1,OFFSET(Historic!$F$193,$B85-$B$35,G$30-1975),IF($B85&gt;DATE(Input!$C$1,4,30),OFFSET(Historic!$F$193,$B85-$B$35,G$30-1975),NA()))</f>
        <v>747.09</v>
      </c>
      <c r="H85" s="192">
        <f t="shared" ca="1" si="16"/>
        <v>543.74373682000009</v>
      </c>
      <c r="I85" s="368">
        <f t="shared" ca="1" si="46"/>
        <v>1.113283867791595</v>
      </c>
      <c r="J85" s="285">
        <f t="shared" ca="1" si="47"/>
        <v>363.14326315158149</v>
      </c>
      <c r="K85" s="285">
        <f t="shared" ca="1" si="48"/>
        <v>115.06084844833725</v>
      </c>
      <c r="L85" s="386" t="str">
        <f>IF(Computations!J60&lt;&gt;"",Computations!J60,"---")</f>
        <v>N</v>
      </c>
      <c r="M85" s="416">
        <f>IF(Computations!I60&lt;&gt;"",Computations!I60,"---")</f>
        <v>311.1805220554341</v>
      </c>
      <c r="N85" s="390">
        <f>IF(Computations!C60&lt;&gt;"",Computations!C60,"---")</f>
        <v>7735.8797791411043</v>
      </c>
      <c r="O85" s="387">
        <f>IF(Computations!D60&lt;&gt;"",Computations!D60,"---")</f>
        <v>75096.02</v>
      </c>
      <c r="P85" s="387">
        <f>IF(Computations!M60&lt;&gt;"",Computations!M60,"---")</f>
        <v>94.863541699999999</v>
      </c>
      <c r="Q85" s="387">
        <f>IF(Computations!P60&lt;&gt;"",Computations!P60,"---")</f>
        <v>0</v>
      </c>
      <c r="R85" s="387">
        <f>IF(Computations!V60&lt;&gt;"",Computations!V60,"---")</f>
        <v>0</v>
      </c>
      <c r="S85" s="387">
        <f>IF(Computations!X60&lt;&gt;"",Computations!X60,"---")</f>
        <v>0</v>
      </c>
      <c r="T85" s="387">
        <f>IF(Computations!AB60&lt;&gt;"",Computations!AB60,"---")</f>
        <v>0</v>
      </c>
      <c r="U85" s="387">
        <f>IF(Computations!AG60&lt;&gt;"",Computations!AG60,"---")</f>
        <v>-142.75</v>
      </c>
      <c r="V85" s="387">
        <f>IF(Computations!H60&lt;&gt;"",Computations!H60,"---")</f>
        <v>237.61354170000001</v>
      </c>
      <c r="W85" s="387">
        <f>IF(Computations!G60&lt;&gt;"",Computations!G60,"---")</f>
        <v>15.136458299999999</v>
      </c>
      <c r="X85" s="387">
        <f>IF(Computations!F60&lt;&gt;"",Computations!F60,"---")</f>
        <v>252.75</v>
      </c>
      <c r="Y85" s="402">
        <f>IF(Computations!E60&lt;&gt;"",Computations!E60,"---")</f>
        <v>3.5342099999999999</v>
      </c>
      <c r="Z85" s="389">
        <f>IF(AA85=O85,N85,interp(AA85,AreaCapacity!$A$3:$B$245,2))</f>
        <v>7735.8797791411043</v>
      </c>
      <c r="AA85" s="383">
        <f t="shared" si="42"/>
        <v>75096.02</v>
      </c>
      <c r="AB85" s="376">
        <f t="shared" si="49"/>
        <v>311.1805220554341</v>
      </c>
      <c r="AC85" s="376">
        <f>IF(P85&lt;&gt;"---",P85,IF(BH85="Y",AB85,MIN(Input!I60,AB85-AK85)))</f>
        <v>94.863541699999999</v>
      </c>
      <c r="AD85" s="376">
        <f t="shared" si="50"/>
        <v>0</v>
      </c>
      <c r="AE85" s="376">
        <f>IF(R85&lt;&gt;"---",R85,IF(BH85="Y",Input!M60,0))</f>
        <v>0</v>
      </c>
      <c r="AF85" s="376">
        <f t="shared" si="51"/>
        <v>0</v>
      </c>
      <c r="AG85" s="376">
        <f t="shared" si="18"/>
        <v>0</v>
      </c>
      <c r="AH85" s="376">
        <f t="shared" si="19"/>
        <v>-142.75</v>
      </c>
      <c r="AI85" s="376">
        <f t="shared" si="52"/>
        <v>252.75</v>
      </c>
      <c r="AJ85" s="192">
        <f t="shared" si="20"/>
        <v>237.61354169999998</v>
      </c>
      <c r="AK85" s="412">
        <f>IF(Y85&lt;&gt;"---",Y85,interp(AA84,AreaCapacity!$A$3:$C$245,3)*StepInterp(B85,Evap!$A$3:$D$15,4)/1.9835)</f>
        <v>3.5342099999999999</v>
      </c>
      <c r="AL85" s="376">
        <f t="shared" si="53"/>
        <v>15.136458299999999</v>
      </c>
      <c r="AM85" s="376">
        <f t="shared" si="21"/>
        <v>252.74999999999997</v>
      </c>
      <c r="AN85" s="376">
        <f t="shared" si="43"/>
        <v>138.91000000000349</v>
      </c>
      <c r="AO85" s="376">
        <f t="shared" si="23"/>
        <v>0</v>
      </c>
      <c r="AP85" s="376">
        <f t="shared" si="44"/>
        <v>411.39999999999418</v>
      </c>
      <c r="AQ85" s="389">
        <f>IF(AR85=O85,N85,interp(AR85,AreaCapacity!$A$3:$B$245,2))</f>
        <v>7735.8797791411043</v>
      </c>
      <c r="AR85" s="383">
        <f t="shared" si="25"/>
        <v>75096.02</v>
      </c>
      <c r="AS85" s="376">
        <f t="shared" si="54"/>
        <v>311.1805220554341</v>
      </c>
      <c r="AT85" s="376">
        <f>IF(P85&lt;&gt;"---",P85,IF(BH85="Y",AS85,MIN(Input!I60,AS85-BB85)))</f>
        <v>94.863541699999999</v>
      </c>
      <c r="AU85" s="376">
        <f t="shared" si="55"/>
        <v>0</v>
      </c>
      <c r="AV85" s="376">
        <f>IF(R85&lt;&gt;"---",R85,IF(BH85="Y",Input!M60,0))</f>
        <v>0</v>
      </c>
      <c r="AW85" s="376">
        <f t="shared" si="56"/>
        <v>0</v>
      </c>
      <c r="AX85" s="376">
        <f t="shared" si="26"/>
        <v>0</v>
      </c>
      <c r="AY85" s="376">
        <f t="shared" si="27"/>
        <v>-142.75</v>
      </c>
      <c r="AZ85" s="376">
        <f t="shared" si="57"/>
        <v>252.75</v>
      </c>
      <c r="BA85" s="192">
        <f t="shared" si="28"/>
        <v>237.61354169999998</v>
      </c>
      <c r="BB85" s="412">
        <f>IF(Y85&lt;&gt;"---",Y85,interp(AR84,AreaCapacity!$A$3:$C$245,3)*StepInterp(B85,Evap!$A$3:$D$15,4)/1.9835)</f>
        <v>3.5342099999999999</v>
      </c>
      <c r="BC85" s="376">
        <f t="shared" si="58"/>
        <v>15.136458299999999</v>
      </c>
      <c r="BD85" s="192">
        <f t="shared" si="29"/>
        <v>252.74999999999997</v>
      </c>
      <c r="BE85" s="192">
        <f t="shared" si="30"/>
        <v>138.91000000000349</v>
      </c>
      <c r="BF85" s="192">
        <f t="shared" si="31"/>
        <v>0</v>
      </c>
      <c r="BG85" s="425">
        <f t="shared" si="32"/>
        <v>456.05999999999767</v>
      </c>
      <c r="BH85" s="376" t="str">
        <f t="shared" si="59"/>
        <v>N</v>
      </c>
      <c r="BI85" s="376">
        <f t="shared" si="60"/>
        <v>39</v>
      </c>
      <c r="BJ85" s="376">
        <f t="shared" si="33"/>
        <v>283.78277035543414</v>
      </c>
      <c r="BK85" s="376">
        <f t="shared" si="34"/>
        <v>89152.196057423906</v>
      </c>
      <c r="BL85" s="376">
        <f t="shared" si="35"/>
        <v>89152.196057423906</v>
      </c>
      <c r="BM85" s="423">
        <f t="shared" si="36"/>
        <v>0</v>
      </c>
      <c r="BN85" s="440">
        <f t="shared" si="37"/>
        <v>0</v>
      </c>
      <c r="BO85" s="285">
        <f t="shared" si="38"/>
        <v>0</v>
      </c>
      <c r="BP85" s="425">
        <f t="shared" si="39"/>
        <v>0</v>
      </c>
      <c r="BQ85" s="285"/>
      <c r="BR85" s="12">
        <v>7704</v>
      </c>
      <c r="BS85" s="12">
        <v>52000</v>
      </c>
      <c r="BT85" s="12">
        <v>7747.5</v>
      </c>
      <c r="BU85" s="426">
        <v>85000</v>
      </c>
      <c r="BV85" s="6">
        <v>7766</v>
      </c>
      <c r="BW85" s="6">
        <v>102369</v>
      </c>
      <c r="CW85" s="416"/>
      <c r="CX85" s="416"/>
      <c r="CY85" s="416"/>
      <c r="CZ85" s="416"/>
      <c r="DA85" s="416"/>
      <c r="DB85" s="416"/>
      <c r="DC85" s="128"/>
    </row>
    <row r="86" spans="1:107">
      <c r="A86" s="6" t="str">
        <f ca="1">OFFSET('day lookup'!$A$1,WEEKDAY(B86,1)-1,0)</f>
        <v>MON</v>
      </c>
      <c r="B86" s="367">
        <f t="shared" si="45"/>
        <v>42877</v>
      </c>
      <c r="C86" s="374">
        <f ca="1">IF($CY$1=1,OFFSET(Historic!$F$193,$B86-$B$35,C$30-1975),IF($B86&gt;DATE(Input!$C$1,4,30),OFFSET(Historic!$F$193,$B86-$B$35,C$30-1975),NA()))</f>
        <v>446.36008879999997</v>
      </c>
      <c r="D86" s="192">
        <f ca="1">IF($CY$1=1,OFFSET(Historic!$F$193,$B86-$B$35,D$30-1975),IF($B86&gt;DATE(Input!$C$1,4,30),OFFSET(Historic!$F$193,$B86-$B$35,D$30-1975),NA()))</f>
        <v>283.63621000000001</v>
      </c>
      <c r="E86" s="192">
        <f ca="1">IF($CY$1=1,OFFSET(Historic!$F$193,$B86-$B$35,E$30-1975),IF($B86&gt;DATE(Input!$C$1,4,30),OFFSET(Historic!$F$193,$B86-$B$35,E$30-1975),NA()))</f>
        <v>654.80295109999997</v>
      </c>
      <c r="F86" s="192">
        <f ca="1">IF($CY$1=1,OFFSET(Historic!$F$193,$B86-$B$35,F$30-1975),IF($B86&gt;DATE(Input!$C$1,4,30),OFFSET(Historic!$F$193,$B86-$B$35,F$30-1975),NA()))</f>
        <v>380.82623999999998</v>
      </c>
      <c r="G86" s="192">
        <f ca="1">IF($CY$1=1,OFFSET(Historic!$F$193,$B86-$B$35,G$30-1975),IF($B86&gt;DATE(Input!$C$1,4,30),OFFSET(Historic!$F$193,$B86-$B$35,G$30-1975),NA()))</f>
        <v>728.88</v>
      </c>
      <c r="H86" s="192">
        <f t="shared" ca="1" si="16"/>
        <v>498.90109798000003</v>
      </c>
      <c r="I86" s="368">
        <f t="shared" ca="1" si="46"/>
        <v>1.02147115708022</v>
      </c>
      <c r="J86" s="285">
        <f t="shared" ca="1" si="47"/>
        <v>333.19477621926006</v>
      </c>
      <c r="K86" s="285">
        <f t="shared" ca="1" si="48"/>
        <v>105.5717606258861</v>
      </c>
      <c r="L86" s="386" t="str">
        <f>IF(Computations!J61&lt;&gt;"",Computations!J61,"---")</f>
        <v>N</v>
      </c>
      <c r="M86" s="416">
        <f>IF(Computations!I61&lt;&gt;"",Computations!I61,"---")</f>
        <v>310.51326925258263</v>
      </c>
      <c r="N86" s="390">
        <f>IF(Computations!C61&lt;&gt;"",Computations!C61,"---")</f>
        <v>7736.0500365408043</v>
      </c>
      <c r="O86" s="387">
        <f>IF(Computations!D61&lt;&gt;"",Computations!D61,"---")</f>
        <v>75235.08</v>
      </c>
      <c r="P86" s="387">
        <f>IF(Computations!M61&lt;&gt;"",Computations!M61,"---")</f>
        <v>95.865624999999994</v>
      </c>
      <c r="Q86" s="387">
        <f>IF(Computations!P61&lt;&gt;"",Computations!P61,"---")</f>
        <v>0</v>
      </c>
      <c r="R86" s="387">
        <f>IF(Computations!V61&lt;&gt;"",Computations!V61,"---")</f>
        <v>0</v>
      </c>
      <c r="S86" s="387">
        <f>IF(Computations!X61&lt;&gt;"",Computations!X61,"---")</f>
        <v>0</v>
      </c>
      <c r="T86" s="387">
        <f>IF(Computations!AB61&lt;&gt;"",Computations!AB61,"---")</f>
        <v>0</v>
      </c>
      <c r="U86" s="387">
        <f>IF(Computations!AG61&lt;&gt;"",Computations!AG61,"---")</f>
        <v>-141</v>
      </c>
      <c r="V86" s="387">
        <f>IF(Computations!H61&lt;&gt;"",Computations!H61,"---")</f>
        <v>236.86562499999999</v>
      </c>
      <c r="W86" s="387">
        <f>IF(Computations!G61&lt;&gt;"",Computations!G61,"---")</f>
        <v>14.134375</v>
      </c>
      <c r="X86" s="387">
        <f>IF(Computations!F61&lt;&gt;"",Computations!F61,"---")</f>
        <v>251</v>
      </c>
      <c r="Y86" s="402">
        <f>IF(Computations!E61&lt;&gt;"",Computations!E61,"---")</f>
        <v>3.53925</v>
      </c>
      <c r="Z86" s="389">
        <f>IF(AA86=O86,N86,interp(AA86,AreaCapacity!$A$3:$B$245,2))</f>
        <v>7736.0500365408043</v>
      </c>
      <c r="AA86" s="383">
        <f t="shared" si="42"/>
        <v>75235.08</v>
      </c>
      <c r="AB86" s="376">
        <f t="shared" si="49"/>
        <v>310.51326925258263</v>
      </c>
      <c r="AC86" s="376">
        <f>IF(P86&lt;&gt;"---",P86,IF(BH86="Y",AB86,MIN(Input!I61,AB86-AK86)))</f>
        <v>95.865624999999994</v>
      </c>
      <c r="AD86" s="376">
        <f t="shared" si="50"/>
        <v>0</v>
      </c>
      <c r="AE86" s="376">
        <f>IF(R86&lt;&gt;"---",R86,IF(BH86="Y",Input!M61,0))</f>
        <v>0</v>
      </c>
      <c r="AF86" s="376">
        <f t="shared" si="51"/>
        <v>0</v>
      </c>
      <c r="AG86" s="376">
        <f t="shared" si="18"/>
        <v>0</v>
      </c>
      <c r="AH86" s="376">
        <f t="shared" si="19"/>
        <v>-141</v>
      </c>
      <c r="AI86" s="376">
        <f t="shared" si="52"/>
        <v>251</v>
      </c>
      <c r="AJ86" s="192">
        <f t="shared" si="20"/>
        <v>236.86562499999999</v>
      </c>
      <c r="AK86" s="412">
        <f>IF(Y86&lt;&gt;"---",Y86,interp(AA85,AreaCapacity!$A$3:$C$245,3)*StepInterp(B86,Evap!$A$3:$D$15,4)/1.9835)</f>
        <v>3.53925</v>
      </c>
      <c r="AL86" s="376">
        <f t="shared" si="53"/>
        <v>14.134375</v>
      </c>
      <c r="AM86" s="376">
        <f t="shared" si="21"/>
        <v>251</v>
      </c>
      <c r="AN86" s="376">
        <f t="shared" si="43"/>
        <v>139.05999999999767</v>
      </c>
      <c r="AO86" s="376">
        <f t="shared" si="23"/>
        <v>0</v>
      </c>
      <c r="AP86" s="376">
        <f t="shared" si="44"/>
        <v>411.39999999999418</v>
      </c>
      <c r="AQ86" s="389">
        <f>IF(AR86=O86,N86,interp(AR86,AreaCapacity!$A$3:$B$245,2))</f>
        <v>7736.0500365408043</v>
      </c>
      <c r="AR86" s="383">
        <f t="shared" si="25"/>
        <v>75235.08</v>
      </c>
      <c r="AS86" s="376">
        <f t="shared" si="54"/>
        <v>310.51326925258263</v>
      </c>
      <c r="AT86" s="376">
        <f>IF(P86&lt;&gt;"---",P86,IF(BH86="Y",AS86,MIN(Input!I61,AS86-BB86)))</f>
        <v>95.865624999999994</v>
      </c>
      <c r="AU86" s="376">
        <f t="shared" si="55"/>
        <v>0</v>
      </c>
      <c r="AV86" s="376">
        <f>IF(R86&lt;&gt;"---",R86,IF(BH86="Y",Input!M61,0))</f>
        <v>0</v>
      </c>
      <c r="AW86" s="376">
        <f t="shared" si="56"/>
        <v>0</v>
      </c>
      <c r="AX86" s="376">
        <f t="shared" si="26"/>
        <v>0</v>
      </c>
      <c r="AY86" s="376">
        <f t="shared" si="27"/>
        <v>-141</v>
      </c>
      <c r="AZ86" s="376">
        <f t="shared" si="57"/>
        <v>251</v>
      </c>
      <c r="BA86" s="192">
        <f t="shared" si="28"/>
        <v>236.86562499999999</v>
      </c>
      <c r="BB86" s="412">
        <f>IF(Y86&lt;&gt;"---",Y86,interp(AR85,AreaCapacity!$A$3:$C$245,3)*StepInterp(B86,Evap!$A$3:$D$15,4)/1.9835)</f>
        <v>3.53925</v>
      </c>
      <c r="BC86" s="376">
        <f t="shared" si="58"/>
        <v>14.134375</v>
      </c>
      <c r="BD86" s="192">
        <f t="shared" si="29"/>
        <v>251</v>
      </c>
      <c r="BE86" s="192">
        <f t="shared" si="30"/>
        <v>139.05999999999767</v>
      </c>
      <c r="BF86" s="192">
        <f t="shared" si="31"/>
        <v>0</v>
      </c>
      <c r="BG86" s="425">
        <f t="shared" si="32"/>
        <v>456.05999999999767</v>
      </c>
      <c r="BH86" s="376" t="str">
        <f t="shared" si="59"/>
        <v>N</v>
      </c>
      <c r="BI86" s="376">
        <f t="shared" si="60"/>
        <v>39</v>
      </c>
      <c r="BJ86" s="376">
        <f t="shared" si="33"/>
        <v>282.10839425258263</v>
      </c>
      <c r="BK86" s="376">
        <f t="shared" si="34"/>
        <v>89711.758057423896</v>
      </c>
      <c r="BL86" s="376">
        <f t="shared" si="35"/>
        <v>89711.758057423896</v>
      </c>
      <c r="BM86" s="423">
        <f t="shared" si="36"/>
        <v>0</v>
      </c>
      <c r="BN86" s="440">
        <f t="shared" si="37"/>
        <v>0</v>
      </c>
      <c r="BO86" s="285">
        <f t="shared" si="38"/>
        <v>0</v>
      </c>
      <c r="BP86" s="425">
        <f t="shared" si="39"/>
        <v>0</v>
      </c>
      <c r="BQ86" s="285"/>
      <c r="BR86" s="12">
        <v>7704</v>
      </c>
      <c r="BS86" s="12">
        <v>52000</v>
      </c>
      <c r="BT86" s="12">
        <v>7747.5</v>
      </c>
      <c r="BU86" s="426">
        <v>85000</v>
      </c>
      <c r="BV86" s="6">
        <v>7766</v>
      </c>
      <c r="BW86" s="6">
        <v>102369</v>
      </c>
      <c r="CW86" s="416"/>
      <c r="CX86" s="416"/>
      <c r="CY86" s="416"/>
      <c r="CZ86" s="416"/>
      <c r="DA86" s="416"/>
      <c r="DB86" s="416"/>
      <c r="DC86" s="128"/>
    </row>
    <row r="87" spans="1:107">
      <c r="A87" s="6" t="str">
        <f ca="1">OFFSET('day lookup'!$A$1,WEEKDAY(B87,1)-1,0)</f>
        <v>TUE</v>
      </c>
      <c r="B87" s="367">
        <f t="shared" si="45"/>
        <v>42878</v>
      </c>
      <c r="C87" s="374">
        <f ca="1">IF($CY$1=1,OFFSET(Historic!$F$193,$B87-$B$35,C$30-1975),IF($B87&gt;DATE(Input!$C$1,4,30),OFFSET(Historic!$F$193,$B87-$B$35,C$30-1975),NA()))</f>
        <v>478.15511290000001</v>
      </c>
      <c r="D87" s="192">
        <f ca="1">IF($CY$1=1,OFFSET(Historic!$F$193,$B87-$B$35,D$30-1975),IF($B87&gt;DATE(Input!$C$1,4,30),OFFSET(Historic!$F$193,$B87-$B$35,D$30-1975),NA()))</f>
        <v>281.65273999999999</v>
      </c>
      <c r="E87" s="192">
        <f ca="1">IF($CY$1=1,OFFSET(Historic!$F$193,$B87-$B$35,E$30-1975),IF($B87&gt;DATE(Input!$C$1,4,30),OFFSET(Historic!$F$193,$B87-$B$35,E$30-1975),NA()))</f>
        <v>575.48398580000003</v>
      </c>
      <c r="F87" s="192">
        <f ca="1">IF($CY$1=1,OFFSET(Historic!$F$193,$B87-$B$35,F$30-1975),IF($B87&gt;DATE(Input!$C$1,4,30),OFFSET(Historic!$F$193,$B87-$B$35,F$30-1975),NA()))</f>
        <v>432.39645999999999</v>
      </c>
      <c r="G87" s="192">
        <f ca="1">IF($CY$1=1,OFFSET(Historic!$F$193,$B87-$B$35,G$30-1975),IF($B87&gt;DATE(Input!$C$1,4,30),OFFSET(Historic!$F$193,$B87-$B$35,G$30-1975),NA()))</f>
        <v>812.74</v>
      </c>
      <c r="H87" s="192">
        <f t="shared" ca="1" si="16"/>
        <v>516.08565973999998</v>
      </c>
      <c r="I87" s="368">
        <f t="shared" ca="1" si="46"/>
        <v>1.0566555538594136</v>
      </c>
      <c r="J87" s="285">
        <f t="shared" ca="1" si="47"/>
        <v>344.671612476451</v>
      </c>
      <c r="K87" s="285">
        <f t="shared" ca="1" si="48"/>
        <v>109.20816160382142</v>
      </c>
      <c r="L87" s="386" t="str">
        <f>IF(Computations!J62&lt;&gt;"",Computations!J62,"---")</f>
        <v>N</v>
      </c>
      <c r="M87" s="416">
        <f>IF(Computations!I62&lt;&gt;"",Computations!I62,"---")</f>
        <v>286.94959676861373</v>
      </c>
      <c r="N87" s="390">
        <f>IF(Computations!C62&lt;&gt;"",Computations!C62,"---")</f>
        <v>7736.2200974421439</v>
      </c>
      <c r="O87" s="387">
        <f>IF(Computations!D62&lt;&gt;"",Computations!D62,"---")</f>
        <v>75374.7</v>
      </c>
      <c r="P87" s="387">
        <f>IF(Computations!M62&lt;&gt;"",Computations!M62,"---")</f>
        <v>96.670833299999998</v>
      </c>
      <c r="Q87" s="387">
        <f>IF(Computations!P62&lt;&gt;"",Computations!P62,"---")</f>
        <v>0</v>
      </c>
      <c r="R87" s="387">
        <f>IF(Computations!V62&lt;&gt;"",Computations!V62,"---")</f>
        <v>0</v>
      </c>
      <c r="S87" s="387">
        <f>IF(Computations!X62&lt;&gt;"",Computations!X62,"---")</f>
        <v>0</v>
      </c>
      <c r="T87" s="387">
        <f>IF(Computations!AB62&lt;&gt;"",Computations!AB62,"---")</f>
        <v>0</v>
      </c>
      <c r="U87" s="387">
        <f>IF(Computations!AG62&lt;&gt;"",Computations!AG62,"---")</f>
        <v>-116.34375</v>
      </c>
      <c r="V87" s="387">
        <f>IF(Computations!H62&lt;&gt;"",Computations!H62,"---")</f>
        <v>213.0145833</v>
      </c>
      <c r="W87" s="387">
        <f>IF(Computations!G62&lt;&gt;"",Computations!G62,"---")</f>
        <v>13.3291667</v>
      </c>
      <c r="X87" s="387">
        <f>IF(Computations!F62&lt;&gt;"",Computations!F62,"---")</f>
        <v>226.34375</v>
      </c>
      <c r="Y87" s="402">
        <f>IF(Computations!E62&lt;&gt;"",Computations!E62,"---")</f>
        <v>3.5442900000000002</v>
      </c>
      <c r="Z87" s="389">
        <f>IF(AA87=O87,N87,interp(AA87,AreaCapacity!$A$3:$B$245,2))</f>
        <v>7736.2200974421439</v>
      </c>
      <c r="AA87" s="383">
        <f t="shared" si="42"/>
        <v>75374.7</v>
      </c>
      <c r="AB87" s="376">
        <f t="shared" si="49"/>
        <v>286.94959676861373</v>
      </c>
      <c r="AC87" s="376">
        <f>IF(P87&lt;&gt;"---",P87,IF(BH87="Y",AB87,MIN(Input!I62,AB87-AK87)))</f>
        <v>96.670833299999998</v>
      </c>
      <c r="AD87" s="376">
        <f t="shared" si="50"/>
        <v>0</v>
      </c>
      <c r="AE87" s="376">
        <f>IF(R87&lt;&gt;"---",R87,IF(BH87="Y",Input!M62,0))</f>
        <v>0</v>
      </c>
      <c r="AF87" s="376">
        <f t="shared" si="51"/>
        <v>0</v>
      </c>
      <c r="AG87" s="376">
        <f t="shared" si="18"/>
        <v>0</v>
      </c>
      <c r="AH87" s="376">
        <f t="shared" si="19"/>
        <v>-116.34375</v>
      </c>
      <c r="AI87" s="376">
        <f t="shared" si="52"/>
        <v>226.34375</v>
      </c>
      <c r="AJ87" s="192">
        <f t="shared" si="20"/>
        <v>213.0145833</v>
      </c>
      <c r="AK87" s="412">
        <f>IF(Y87&lt;&gt;"---",Y87,interp(AA86,AreaCapacity!$A$3:$C$245,3)*StepInterp(B87,Evap!$A$3:$D$15,4)/1.9835)</f>
        <v>3.5442900000000002</v>
      </c>
      <c r="AL87" s="376">
        <f t="shared" si="53"/>
        <v>13.3291667</v>
      </c>
      <c r="AM87" s="376">
        <f t="shared" si="21"/>
        <v>226.34375</v>
      </c>
      <c r="AN87" s="376">
        <f t="shared" si="43"/>
        <v>139.61999999999534</v>
      </c>
      <c r="AO87" s="376">
        <f t="shared" si="23"/>
        <v>0</v>
      </c>
      <c r="AP87" s="376">
        <f t="shared" si="44"/>
        <v>411.39999999999418</v>
      </c>
      <c r="AQ87" s="389">
        <f>IF(AR87=O87,N87,interp(AR87,AreaCapacity!$A$3:$B$245,2))</f>
        <v>7736.2200974421439</v>
      </c>
      <c r="AR87" s="383">
        <f t="shared" si="25"/>
        <v>75374.7</v>
      </c>
      <c r="AS87" s="376">
        <f t="shared" si="54"/>
        <v>286.94959676861373</v>
      </c>
      <c r="AT87" s="376">
        <f>IF(P87&lt;&gt;"---",P87,IF(BH87="Y",AS87,MIN(Input!I62,AS87-BB87)))</f>
        <v>96.670833299999998</v>
      </c>
      <c r="AU87" s="376">
        <f t="shared" si="55"/>
        <v>0</v>
      </c>
      <c r="AV87" s="376">
        <f>IF(R87&lt;&gt;"---",R87,IF(BH87="Y",Input!M62,0))</f>
        <v>0</v>
      </c>
      <c r="AW87" s="376">
        <f t="shared" si="56"/>
        <v>0</v>
      </c>
      <c r="AX87" s="376">
        <f t="shared" si="26"/>
        <v>0</v>
      </c>
      <c r="AY87" s="376">
        <f t="shared" si="27"/>
        <v>-116.34375</v>
      </c>
      <c r="AZ87" s="376">
        <f t="shared" si="57"/>
        <v>226.34375</v>
      </c>
      <c r="BA87" s="192">
        <f t="shared" si="28"/>
        <v>213.0145833</v>
      </c>
      <c r="BB87" s="412">
        <f>IF(Y87&lt;&gt;"---",Y87,interp(AR86,AreaCapacity!$A$3:$C$245,3)*StepInterp(B87,Evap!$A$3:$D$15,4)/1.9835)</f>
        <v>3.5442900000000002</v>
      </c>
      <c r="BC87" s="376">
        <f t="shared" si="58"/>
        <v>13.3291667</v>
      </c>
      <c r="BD87" s="192">
        <f t="shared" si="29"/>
        <v>226.34375</v>
      </c>
      <c r="BE87" s="192">
        <f t="shared" si="30"/>
        <v>139.61999999999534</v>
      </c>
      <c r="BF87" s="192">
        <f t="shared" si="31"/>
        <v>0</v>
      </c>
      <c r="BG87" s="425">
        <f t="shared" si="32"/>
        <v>456.05999999999767</v>
      </c>
      <c r="BH87" s="376" t="str">
        <f t="shared" si="59"/>
        <v>N</v>
      </c>
      <c r="BI87" s="376">
        <f t="shared" si="60"/>
        <v>39</v>
      </c>
      <c r="BJ87" s="376">
        <f t="shared" si="33"/>
        <v>257.73447346861371</v>
      </c>
      <c r="BK87" s="376">
        <f t="shared" si="34"/>
        <v>90222.974385548892</v>
      </c>
      <c r="BL87" s="376">
        <f t="shared" si="35"/>
        <v>90222.974385548892</v>
      </c>
      <c r="BM87" s="423">
        <f t="shared" si="36"/>
        <v>0</v>
      </c>
      <c r="BN87" s="440">
        <f t="shared" si="37"/>
        <v>0</v>
      </c>
      <c r="BO87" s="285">
        <f t="shared" si="38"/>
        <v>0</v>
      </c>
      <c r="BP87" s="425">
        <f t="shared" si="39"/>
        <v>0</v>
      </c>
      <c r="BQ87" s="285"/>
      <c r="BR87" s="12">
        <v>7704</v>
      </c>
      <c r="BS87" s="12">
        <v>52000</v>
      </c>
      <c r="BT87" s="12">
        <v>7747.5</v>
      </c>
      <c r="BU87" s="426">
        <v>85000</v>
      </c>
      <c r="BV87" s="6">
        <v>7766</v>
      </c>
      <c r="BW87" s="6">
        <v>102369</v>
      </c>
      <c r="CW87" s="416"/>
      <c r="CX87" s="416"/>
      <c r="CY87" s="416"/>
      <c r="CZ87" s="416"/>
      <c r="DA87" s="416"/>
      <c r="DB87" s="416"/>
      <c r="DC87" s="128"/>
    </row>
    <row r="88" spans="1:107">
      <c r="A88" s="6" t="str">
        <f ca="1">OFFSET('day lookup'!$A$1,WEEKDAY(B88,1)-1,0)</f>
        <v>WED</v>
      </c>
      <c r="B88" s="367">
        <f t="shared" si="45"/>
        <v>42879</v>
      </c>
      <c r="C88" s="374">
        <f ca="1">IF($CY$1=1,OFFSET(Historic!$F$193,$B88-$B$35,C$30-1975),IF($B88&gt;DATE(Input!$C$1,4,30),OFFSET(Historic!$F$193,$B88-$B$35,C$30-1975),NA()))</f>
        <v>458.41958640000001</v>
      </c>
      <c r="D88" s="192">
        <f ca="1">IF($CY$1=1,OFFSET(Historic!$F$193,$B88-$B$35,D$30-1975),IF($B88&gt;DATE(Input!$C$1,4,30),OFFSET(Historic!$F$193,$B88-$B$35,D$30-1975),NA()))</f>
        <v>412.56175999999999</v>
      </c>
      <c r="E88" s="192">
        <f ca="1">IF($CY$1=1,OFFSET(Historic!$F$193,$B88-$B$35,E$30-1975),IF($B88&gt;DATE(Input!$C$1,4,30),OFFSET(Historic!$F$193,$B88-$B$35,E$30-1975),NA()))</f>
        <v>625.62610740000002</v>
      </c>
      <c r="F88" s="192">
        <f ca="1">IF($CY$1=1,OFFSET(Historic!$F$193,$B88-$B$35,F$30-1975),IF($B88&gt;DATE(Input!$C$1,4,30),OFFSET(Historic!$F$193,$B88-$B$35,F$30-1975),NA()))</f>
        <v>442.31380999999999</v>
      </c>
      <c r="G88" s="192">
        <f ca="1">IF($CY$1=1,OFFSET(Historic!$F$193,$B88-$B$35,G$30-1975),IF($B88&gt;DATE(Input!$C$1,4,30),OFFSET(Historic!$F$193,$B88-$B$35,G$30-1975),NA()))</f>
        <v>810.08</v>
      </c>
      <c r="H88" s="192">
        <f t="shared" ca="1" si="16"/>
        <v>549.80025275999992</v>
      </c>
      <c r="I88" s="368">
        <f t="shared" ca="1" si="46"/>
        <v>1.1256842340568833</v>
      </c>
      <c r="J88" s="285">
        <f t="shared" ca="1" si="47"/>
        <v>367.18815197116385</v>
      </c>
      <c r="K88" s="285">
        <f t="shared" ca="1" si="48"/>
        <v>116.34245927988962</v>
      </c>
      <c r="L88" s="386" t="str">
        <f>IF(Computations!J63&lt;&gt;"",Computations!J63,"---")</f>
        <v>N</v>
      </c>
      <c r="M88" s="416">
        <f>IF(Computations!I63&lt;&gt;"",Computations!I63,"---")</f>
        <v>290.52842944542647</v>
      </c>
      <c r="N88" s="390">
        <f>IF(Computations!C63&lt;&gt;"",Computations!C63,"---")</f>
        <v>7736.4797320341049</v>
      </c>
      <c r="O88" s="387">
        <f>IF(Computations!D63&lt;&gt;"",Computations!D63,"---")</f>
        <v>75587.86</v>
      </c>
      <c r="P88" s="387">
        <f>IF(Computations!M63&lt;&gt;"",Computations!M63,"---")</f>
        <v>97.325000000000003</v>
      </c>
      <c r="Q88" s="387">
        <f>IF(Computations!P63&lt;&gt;"",Computations!P63,"---")</f>
        <v>0</v>
      </c>
      <c r="R88" s="387">
        <f>IF(Computations!V63&lt;&gt;"",Computations!V63,"---")</f>
        <v>0</v>
      </c>
      <c r="S88" s="387">
        <f>IF(Computations!X63&lt;&gt;"",Computations!X63,"---")</f>
        <v>0</v>
      </c>
      <c r="T88" s="387">
        <f>IF(Computations!AB63&lt;&gt;"",Computations!AB63,"---")</f>
        <v>0</v>
      </c>
      <c r="U88" s="387">
        <f>IF(Computations!AG63&lt;&gt;"",Computations!AG63,"---")</f>
        <v>-82.187499999999986</v>
      </c>
      <c r="V88" s="387">
        <f>IF(Computations!H63&lt;&gt;"",Computations!H63,"---")</f>
        <v>179.51249999999999</v>
      </c>
      <c r="W88" s="387">
        <f>IF(Computations!G63&lt;&gt;"",Computations!G63,"---")</f>
        <v>12.675000000000001</v>
      </c>
      <c r="X88" s="387">
        <f>IF(Computations!F63&lt;&gt;"",Computations!F63,"---")</f>
        <v>192.1875</v>
      </c>
      <c r="Y88" s="402">
        <f>IF(Computations!E63&lt;&gt;"",Computations!E63,"---")</f>
        <v>3.5493299999999999</v>
      </c>
      <c r="Z88" s="389">
        <f>IF(AA88=O88,N88,interp(AA88,AreaCapacity!$A$3:$B$245,2))</f>
        <v>7736.4797320341049</v>
      </c>
      <c r="AA88" s="383">
        <f t="shared" si="42"/>
        <v>75587.86</v>
      </c>
      <c r="AB88" s="376">
        <f t="shared" si="49"/>
        <v>290.52842944542647</v>
      </c>
      <c r="AC88" s="376">
        <f>IF(P88&lt;&gt;"---",P88,IF(BH88="Y",AB88,MIN(Input!I63,AB88-AK88)))</f>
        <v>97.325000000000003</v>
      </c>
      <c r="AD88" s="376">
        <f t="shared" si="50"/>
        <v>0</v>
      </c>
      <c r="AE88" s="376">
        <f>IF(R88&lt;&gt;"---",R88,IF(BH88="Y",Input!M63,0))</f>
        <v>0</v>
      </c>
      <c r="AF88" s="376">
        <f t="shared" si="51"/>
        <v>0</v>
      </c>
      <c r="AG88" s="376">
        <f t="shared" si="18"/>
        <v>0</v>
      </c>
      <c r="AH88" s="376">
        <f t="shared" si="19"/>
        <v>-82.187499999999986</v>
      </c>
      <c r="AI88" s="376">
        <f t="shared" si="52"/>
        <v>192.1875</v>
      </c>
      <c r="AJ88" s="192">
        <f t="shared" si="20"/>
        <v>179.51249999999999</v>
      </c>
      <c r="AK88" s="412">
        <f>IF(Y88&lt;&gt;"---",Y88,interp(AA87,AreaCapacity!$A$3:$C$245,3)*StepInterp(B88,Evap!$A$3:$D$15,4)/1.9835)</f>
        <v>3.5493299999999999</v>
      </c>
      <c r="AL88" s="376">
        <f t="shared" si="53"/>
        <v>12.675000000000001</v>
      </c>
      <c r="AM88" s="376">
        <f t="shared" si="21"/>
        <v>192.1875</v>
      </c>
      <c r="AN88" s="376">
        <f t="shared" si="43"/>
        <v>213.16000000000349</v>
      </c>
      <c r="AO88" s="376">
        <f t="shared" si="23"/>
        <v>0</v>
      </c>
      <c r="AP88" s="376">
        <f t="shared" si="44"/>
        <v>411.39999999999418</v>
      </c>
      <c r="AQ88" s="389">
        <f>IF(AR88=O88,N88,interp(AR88,AreaCapacity!$A$3:$B$245,2))</f>
        <v>7736.4797320341049</v>
      </c>
      <c r="AR88" s="383">
        <f t="shared" si="25"/>
        <v>75587.86</v>
      </c>
      <c r="AS88" s="376">
        <f t="shared" si="54"/>
        <v>290.52842944542647</v>
      </c>
      <c r="AT88" s="376">
        <f>IF(P88&lt;&gt;"---",P88,IF(BH88="Y",AS88,MIN(Input!I63,AS88-BB88)))</f>
        <v>97.325000000000003</v>
      </c>
      <c r="AU88" s="376">
        <f t="shared" si="55"/>
        <v>0</v>
      </c>
      <c r="AV88" s="376">
        <f>IF(R88&lt;&gt;"---",R88,IF(BH88="Y",Input!M63,0))</f>
        <v>0</v>
      </c>
      <c r="AW88" s="376">
        <f t="shared" si="56"/>
        <v>0</v>
      </c>
      <c r="AX88" s="376">
        <f t="shared" si="26"/>
        <v>0</v>
      </c>
      <c r="AY88" s="376">
        <f t="shared" si="27"/>
        <v>-82.187499999999986</v>
      </c>
      <c r="AZ88" s="376">
        <f t="shared" si="57"/>
        <v>192.1875</v>
      </c>
      <c r="BA88" s="192">
        <f t="shared" si="28"/>
        <v>179.51249999999999</v>
      </c>
      <c r="BB88" s="412">
        <f>IF(Y88&lt;&gt;"---",Y88,interp(AR87,AreaCapacity!$A$3:$C$245,3)*StepInterp(B88,Evap!$A$3:$D$15,4)/1.9835)</f>
        <v>3.5493299999999999</v>
      </c>
      <c r="BC88" s="376">
        <f t="shared" si="58"/>
        <v>12.675000000000001</v>
      </c>
      <c r="BD88" s="192">
        <f t="shared" si="29"/>
        <v>192.1875</v>
      </c>
      <c r="BE88" s="192">
        <f t="shared" si="30"/>
        <v>213.16000000000349</v>
      </c>
      <c r="BF88" s="192">
        <f t="shared" si="31"/>
        <v>0</v>
      </c>
      <c r="BG88" s="425">
        <f t="shared" si="32"/>
        <v>456.05999999999767</v>
      </c>
      <c r="BH88" s="376" t="str">
        <f t="shared" si="59"/>
        <v>N</v>
      </c>
      <c r="BI88" s="376">
        <f t="shared" si="60"/>
        <v>39</v>
      </c>
      <c r="BJ88" s="376">
        <f t="shared" si="33"/>
        <v>260.65409944542648</v>
      </c>
      <c r="BK88" s="376">
        <f t="shared" si="34"/>
        <v>90739.981791798898</v>
      </c>
      <c r="BL88" s="376">
        <f t="shared" si="35"/>
        <v>90739.981791798898</v>
      </c>
      <c r="BM88" s="423">
        <f t="shared" si="36"/>
        <v>0</v>
      </c>
      <c r="BN88" s="440">
        <f t="shared" si="37"/>
        <v>0</v>
      </c>
      <c r="BO88" s="285">
        <f t="shared" si="38"/>
        <v>0</v>
      </c>
      <c r="BP88" s="425">
        <f t="shared" si="39"/>
        <v>0</v>
      </c>
      <c r="BQ88" s="285"/>
      <c r="BR88" s="12">
        <v>7704</v>
      </c>
      <c r="BS88" s="12">
        <v>52000</v>
      </c>
      <c r="BT88" s="12">
        <v>7747.5</v>
      </c>
      <c r="BU88" s="426">
        <v>85000</v>
      </c>
      <c r="BV88" s="6">
        <v>7766</v>
      </c>
      <c r="BW88" s="6">
        <v>102369</v>
      </c>
      <c r="CW88" s="416"/>
      <c r="CX88" s="416"/>
      <c r="CY88" s="416"/>
      <c r="CZ88" s="416"/>
      <c r="DA88" s="416"/>
      <c r="DB88" s="416"/>
      <c r="DC88" s="128"/>
    </row>
    <row r="89" spans="1:107">
      <c r="A89" s="6" t="str">
        <f ca="1">OFFSET('day lookup'!$A$1,WEEKDAY(B89,1)-1,0)</f>
        <v>THU</v>
      </c>
      <c r="B89" s="367">
        <f t="shared" si="45"/>
        <v>42880</v>
      </c>
      <c r="C89" s="374">
        <f ca="1">IF($CY$1=1,OFFSET(Historic!$F$193,$B89-$B$35,C$30-1975),IF($B89&gt;DATE(Input!$C$1,4,30),OFFSET(Historic!$F$193,$B89-$B$35,C$30-1975),NA()))</f>
        <v>340.18493969999997</v>
      </c>
      <c r="D89" s="192">
        <f ca="1">IF($CY$1=1,OFFSET(Historic!$F$193,$B89-$B$35,D$30-1975),IF($B89&gt;DATE(Input!$C$1,4,30),OFFSET(Historic!$F$193,$B89-$B$35,D$30-1975),NA()))</f>
        <v>569.25589000000002</v>
      </c>
      <c r="E89" s="192">
        <f ca="1">IF($CY$1=1,OFFSET(Historic!$F$193,$B89-$B$35,E$30-1975),IF($B89&gt;DATE(Input!$C$1,4,30),OFFSET(Historic!$F$193,$B89-$B$35,E$30-1975),NA()))</f>
        <v>545.29557240000008</v>
      </c>
      <c r="F89" s="192">
        <f ca="1">IF($CY$1=1,OFFSET(Historic!$F$193,$B89-$B$35,F$30-1975),IF($B89&gt;DATE(Input!$C$1,4,30),OFFSET(Historic!$F$193,$B89-$B$35,F$30-1975),NA()))</f>
        <v>521.65260999999998</v>
      </c>
      <c r="G89" s="192">
        <f ca="1">IF($CY$1=1,OFFSET(Historic!$F$193,$B89-$B$35,G$30-1975),IF($B89&gt;DATE(Input!$C$1,4,30),OFFSET(Historic!$F$193,$B89-$B$35,G$30-1975),NA()))</f>
        <v>763.8</v>
      </c>
      <c r="H89" s="192">
        <f t="shared" ca="1" si="16"/>
        <v>548.03780241999993</v>
      </c>
      <c r="I89" s="368">
        <f t="shared" ca="1" si="46"/>
        <v>1.1220757188714379</v>
      </c>
      <c r="J89" s="285">
        <f t="shared" ca="1" si="47"/>
        <v>366.0110865186893</v>
      </c>
      <c r="K89" s="285">
        <f t="shared" ca="1" si="48"/>
        <v>115.96950963884284</v>
      </c>
      <c r="L89" s="386" t="str">
        <f>IF(Computations!J64&lt;&gt;"",Computations!J64,"---")</f>
        <v>N</v>
      </c>
      <c r="M89" s="416">
        <f>IF(Computations!I64&lt;&gt;"",Computations!I64,"---")</f>
        <v>328.70426182001279</v>
      </c>
      <c r="N89" s="390">
        <f>IF(Computations!C64&lt;&gt;"",Computations!C64,"---")</f>
        <v>7736.8303654080391</v>
      </c>
      <c r="O89" s="387">
        <f>IF(Computations!D64&lt;&gt;"",Computations!D64,"---")</f>
        <v>75875.73</v>
      </c>
      <c r="P89" s="387">
        <f>IF(Computations!M64&lt;&gt;"",Computations!M64,"---")</f>
        <v>97.45</v>
      </c>
      <c r="Q89" s="387">
        <f>IF(Computations!P64&lt;&gt;"",Computations!P64,"---")</f>
        <v>0</v>
      </c>
      <c r="R89" s="387">
        <f>IF(Computations!V64&lt;&gt;"",Computations!V64,"---")</f>
        <v>0</v>
      </c>
      <c r="S89" s="387">
        <f>IF(Computations!X64&lt;&gt;"",Computations!X64,"---")</f>
        <v>0</v>
      </c>
      <c r="T89" s="387">
        <f>IF(Computations!AB64&lt;&gt;"",Computations!AB64,"---")</f>
        <v>0</v>
      </c>
      <c r="U89" s="387">
        <f>IF(Computations!AG64&lt;&gt;"",Computations!AG64,"---")</f>
        <v>-82.562499999999986</v>
      </c>
      <c r="V89" s="387">
        <f>IF(Computations!H64&lt;&gt;"",Computations!H64,"---")</f>
        <v>180.01249999999999</v>
      </c>
      <c r="W89" s="387">
        <f>IF(Computations!G64&lt;&gt;"",Computations!G64,"---")</f>
        <v>12.55</v>
      </c>
      <c r="X89" s="387">
        <f>IF(Computations!F64&lt;&gt;"",Computations!F64,"---")</f>
        <v>192.5625</v>
      </c>
      <c r="Y89" s="402">
        <f>IF(Computations!E64&lt;&gt;"",Computations!E64,"---")</f>
        <v>3.5594199999999998</v>
      </c>
      <c r="Z89" s="389">
        <f>IF(AA89=O89,N89,interp(AA89,AreaCapacity!$A$3:$B$245,2))</f>
        <v>7736.8303654080391</v>
      </c>
      <c r="AA89" s="383">
        <f t="shared" si="42"/>
        <v>75875.73</v>
      </c>
      <c r="AB89" s="376">
        <f t="shared" si="49"/>
        <v>328.70426182001279</v>
      </c>
      <c r="AC89" s="376">
        <f>IF(P89&lt;&gt;"---",P89,IF(BH89="Y",AB89,MIN(Input!I64,AB89-AK89)))</f>
        <v>97.45</v>
      </c>
      <c r="AD89" s="376">
        <f t="shared" si="50"/>
        <v>0</v>
      </c>
      <c r="AE89" s="376">
        <f>IF(R89&lt;&gt;"---",R89,IF(BH89="Y",Input!M64,0))</f>
        <v>0</v>
      </c>
      <c r="AF89" s="376">
        <f t="shared" si="51"/>
        <v>0</v>
      </c>
      <c r="AG89" s="376">
        <f t="shared" si="18"/>
        <v>0</v>
      </c>
      <c r="AH89" s="376">
        <f t="shared" si="19"/>
        <v>-82.562499999999986</v>
      </c>
      <c r="AI89" s="376">
        <f t="shared" si="52"/>
        <v>192.5625</v>
      </c>
      <c r="AJ89" s="192">
        <f t="shared" si="20"/>
        <v>180.01249999999999</v>
      </c>
      <c r="AK89" s="412">
        <f>IF(Y89&lt;&gt;"---",Y89,interp(AA88,AreaCapacity!$A$3:$C$245,3)*StepInterp(B89,Evap!$A$3:$D$15,4)/1.9835)</f>
        <v>3.5594199999999998</v>
      </c>
      <c r="AL89" s="376">
        <f t="shared" si="53"/>
        <v>12.55</v>
      </c>
      <c r="AM89" s="376">
        <f t="shared" si="21"/>
        <v>192.5625</v>
      </c>
      <c r="AN89" s="376">
        <f t="shared" si="43"/>
        <v>287.86999999999534</v>
      </c>
      <c r="AO89" s="376">
        <f t="shared" si="23"/>
        <v>0</v>
      </c>
      <c r="AP89" s="376">
        <f t="shared" si="44"/>
        <v>411.39999999999418</v>
      </c>
      <c r="AQ89" s="389">
        <f>IF(AR89=O89,N89,interp(AR89,AreaCapacity!$A$3:$B$245,2))</f>
        <v>7736.8303654080391</v>
      </c>
      <c r="AR89" s="383">
        <f t="shared" si="25"/>
        <v>75875.73</v>
      </c>
      <c r="AS89" s="376">
        <f t="shared" si="54"/>
        <v>328.70426182001279</v>
      </c>
      <c r="AT89" s="376">
        <f>IF(P89&lt;&gt;"---",P89,IF(BH89="Y",AS89,MIN(Input!I64,AS89-BB89)))</f>
        <v>97.45</v>
      </c>
      <c r="AU89" s="376">
        <f t="shared" si="55"/>
        <v>0</v>
      </c>
      <c r="AV89" s="376">
        <f>IF(R89&lt;&gt;"---",R89,IF(BH89="Y",Input!M64,0))</f>
        <v>0</v>
      </c>
      <c r="AW89" s="376">
        <f t="shared" si="56"/>
        <v>0</v>
      </c>
      <c r="AX89" s="376">
        <f t="shared" si="26"/>
        <v>0</v>
      </c>
      <c r="AY89" s="376">
        <f t="shared" si="27"/>
        <v>-82.562499999999986</v>
      </c>
      <c r="AZ89" s="376">
        <f t="shared" si="57"/>
        <v>192.5625</v>
      </c>
      <c r="BA89" s="192">
        <f t="shared" si="28"/>
        <v>180.01249999999999</v>
      </c>
      <c r="BB89" s="412">
        <f>IF(Y89&lt;&gt;"---",Y89,interp(AR88,AreaCapacity!$A$3:$C$245,3)*StepInterp(B89,Evap!$A$3:$D$15,4)/1.9835)</f>
        <v>3.5594199999999998</v>
      </c>
      <c r="BC89" s="376">
        <f t="shared" si="58"/>
        <v>12.55</v>
      </c>
      <c r="BD89" s="192">
        <f t="shared" si="29"/>
        <v>192.5625</v>
      </c>
      <c r="BE89" s="192">
        <f t="shared" si="30"/>
        <v>287.86999999999534</v>
      </c>
      <c r="BF89" s="192">
        <f t="shared" si="31"/>
        <v>0</v>
      </c>
      <c r="BG89" s="425">
        <f t="shared" si="32"/>
        <v>456.05999999999767</v>
      </c>
      <c r="BH89" s="376" t="str">
        <f t="shared" si="59"/>
        <v>N</v>
      </c>
      <c r="BI89" s="376">
        <f t="shared" si="60"/>
        <v>39</v>
      </c>
      <c r="BJ89" s="376">
        <f t="shared" si="33"/>
        <v>298.69484182001281</v>
      </c>
      <c r="BK89" s="376">
        <f t="shared" si="34"/>
        <v>91332.443010548901</v>
      </c>
      <c r="BL89" s="376">
        <f t="shared" si="35"/>
        <v>91332.443010548901</v>
      </c>
      <c r="BM89" s="423">
        <f t="shared" si="36"/>
        <v>0</v>
      </c>
      <c r="BN89" s="440">
        <f t="shared" si="37"/>
        <v>0</v>
      </c>
      <c r="BO89" s="285">
        <f t="shared" si="38"/>
        <v>0</v>
      </c>
      <c r="BP89" s="425">
        <f t="shared" si="39"/>
        <v>0</v>
      </c>
      <c r="BQ89" s="285"/>
      <c r="BR89" s="12">
        <v>7704</v>
      </c>
      <c r="BS89" s="12">
        <v>52000</v>
      </c>
      <c r="BT89" s="12">
        <v>7747.5</v>
      </c>
      <c r="BU89" s="426">
        <v>85000</v>
      </c>
      <c r="BV89" s="6">
        <v>7766</v>
      </c>
      <c r="BW89" s="6">
        <v>102369</v>
      </c>
      <c r="CW89" s="416"/>
      <c r="CX89" s="416"/>
      <c r="CY89" s="416"/>
      <c r="CZ89" s="416"/>
      <c r="DA89" s="416"/>
      <c r="DB89" s="416"/>
      <c r="DC89" s="128"/>
    </row>
    <row r="90" spans="1:107">
      <c r="A90" s="6" t="str">
        <f ca="1">OFFSET('day lookup'!$A$1,WEEKDAY(B90,1)-1,0)</f>
        <v>FRI</v>
      </c>
      <c r="B90" s="367">
        <f t="shared" si="45"/>
        <v>42881</v>
      </c>
      <c r="C90" s="374">
        <f ca="1">IF($CY$1=1,OFFSET(Historic!$F$193,$B90-$B$35,C$30-1975),IF($B90&gt;DATE(Input!$C$1,4,30),OFFSET(Historic!$F$193,$B90-$B$35,C$30-1975),NA()))</f>
        <v>440.37000940000001</v>
      </c>
      <c r="D90" s="192">
        <f ca="1">IF($CY$1=1,OFFSET(Historic!$F$193,$B90-$B$35,D$30-1975),IF($B90&gt;DATE(Input!$C$1,4,30),OFFSET(Historic!$F$193,$B90-$B$35,D$30-1975),NA()))</f>
        <v>408.59482000000003</v>
      </c>
      <c r="E90" s="192">
        <f ca="1">IF($CY$1=1,OFFSET(Historic!$F$193,$B90-$B$35,E$30-1975),IF($B90&gt;DATE(Input!$C$1,4,30),OFFSET(Historic!$F$193,$B90-$B$35,E$30-1975),NA()))</f>
        <v>541.60631820000003</v>
      </c>
      <c r="F90" s="192">
        <f ca="1">IF($CY$1=1,OFFSET(Historic!$F$193,$B90-$B$35,F$30-1975),IF($B90&gt;DATE(Input!$C$1,4,30),OFFSET(Historic!$F$193,$B90-$B$35,F$30-1975),NA()))</f>
        <v>485.95015000000001</v>
      </c>
      <c r="G90" s="192">
        <f ca="1">IF($CY$1=1,OFFSET(Historic!$F$193,$B90-$B$35,G$30-1975),IF($B90&gt;DATE(Input!$C$1,4,30),OFFSET(Historic!$F$193,$B90-$B$35,G$30-1975),NA()))</f>
        <v>652.49</v>
      </c>
      <c r="H90" s="192">
        <f t="shared" ca="1" si="16"/>
        <v>505.80225952000001</v>
      </c>
      <c r="I90" s="368">
        <f t="shared" ca="1" si="46"/>
        <v>1.0356008863832888</v>
      </c>
      <c r="J90" s="285">
        <f t="shared" ca="1" si="47"/>
        <v>337.80376782958808</v>
      </c>
      <c r="K90" s="285">
        <f t="shared" ca="1" si="48"/>
        <v>107.03210572653099</v>
      </c>
      <c r="L90" s="386" t="str">
        <f>IF(Computations!J65&lt;&gt;"",Computations!J65,"---")</f>
        <v>N</v>
      </c>
      <c r="M90" s="416">
        <f>IF(Computations!I65&lt;&gt;"",Computations!I65,"---")</f>
        <v>358.05857973251943</v>
      </c>
      <c r="N90" s="390">
        <f>IF(Computations!C65&lt;&gt;"",Computations!C65,"---")</f>
        <v>7737.2502055622735</v>
      </c>
      <c r="O90" s="387">
        <f>IF(Computations!D65&lt;&gt;"",Computations!D65,"---")</f>
        <v>76221.919999999998</v>
      </c>
      <c r="P90" s="387">
        <f>IF(Computations!M65&lt;&gt;"",Computations!M65,"---")</f>
        <v>96.360416700000002</v>
      </c>
      <c r="Q90" s="387">
        <f>IF(Computations!P65&lt;&gt;"",Computations!P65,"---")</f>
        <v>0</v>
      </c>
      <c r="R90" s="387">
        <f>IF(Computations!V65&lt;&gt;"",Computations!V65,"---")</f>
        <v>0</v>
      </c>
      <c r="S90" s="387">
        <f>IF(Computations!X65&lt;&gt;"",Computations!X65,"---")</f>
        <v>0</v>
      </c>
      <c r="T90" s="387">
        <f>IF(Computations!AB65&lt;&gt;"",Computations!AB65,"---")</f>
        <v>0</v>
      </c>
      <c r="U90" s="387">
        <f>IF(Computations!AG65&lt;&gt;"",Computations!AG65,"---")</f>
        <v>-83.59375</v>
      </c>
      <c r="V90" s="387">
        <f>IF(Computations!H65&lt;&gt;"",Computations!H65,"---")</f>
        <v>179.9541667</v>
      </c>
      <c r="W90" s="387">
        <f>IF(Computations!G65&lt;&gt;"",Computations!G65,"---")</f>
        <v>13.6395833</v>
      </c>
      <c r="X90" s="387">
        <f>IF(Computations!F65&lt;&gt;"",Computations!F65,"---")</f>
        <v>193.59375</v>
      </c>
      <c r="Y90" s="402">
        <f>IF(Computations!E65&lt;&gt;"",Computations!E65,"---")</f>
        <v>3.5695000000000001</v>
      </c>
      <c r="Z90" s="389">
        <f>IF(AA90=O90,N90,interp(AA90,AreaCapacity!$A$3:$B$245,2))</f>
        <v>7737.2502055622735</v>
      </c>
      <c r="AA90" s="383">
        <f t="shared" si="42"/>
        <v>76221.919999999998</v>
      </c>
      <c r="AB90" s="376">
        <f t="shared" si="49"/>
        <v>358.05857973251943</v>
      </c>
      <c r="AC90" s="376">
        <f>IF(P90&lt;&gt;"---",P90,IF(BH90="Y",AB90,MIN(Input!I65,AB90-AK90)))</f>
        <v>96.360416700000002</v>
      </c>
      <c r="AD90" s="376">
        <f t="shared" si="50"/>
        <v>0</v>
      </c>
      <c r="AE90" s="376">
        <f>IF(R90&lt;&gt;"---",R90,IF(BH90="Y",Input!M65,0))</f>
        <v>0</v>
      </c>
      <c r="AF90" s="376">
        <f t="shared" si="51"/>
        <v>0</v>
      </c>
      <c r="AG90" s="376">
        <f t="shared" si="18"/>
        <v>0</v>
      </c>
      <c r="AH90" s="376">
        <f t="shared" si="19"/>
        <v>-83.59375</v>
      </c>
      <c r="AI90" s="376">
        <f t="shared" si="52"/>
        <v>193.59375</v>
      </c>
      <c r="AJ90" s="192">
        <f t="shared" si="20"/>
        <v>179.9541667</v>
      </c>
      <c r="AK90" s="412">
        <f>IF(Y90&lt;&gt;"---",Y90,interp(AA89,AreaCapacity!$A$3:$C$245,3)*StepInterp(B90,Evap!$A$3:$D$15,4)/1.9835)</f>
        <v>3.5695000000000001</v>
      </c>
      <c r="AL90" s="376">
        <f t="shared" si="53"/>
        <v>13.6395833</v>
      </c>
      <c r="AM90" s="376">
        <f t="shared" si="21"/>
        <v>193.59375</v>
      </c>
      <c r="AN90" s="376">
        <f t="shared" si="43"/>
        <v>346.19000000000233</v>
      </c>
      <c r="AO90" s="376">
        <f t="shared" si="23"/>
        <v>0</v>
      </c>
      <c r="AP90" s="376">
        <f t="shared" si="44"/>
        <v>411.39999999999418</v>
      </c>
      <c r="AQ90" s="389">
        <f>IF(AR90=O90,N90,interp(AR90,AreaCapacity!$A$3:$B$245,2))</f>
        <v>7737.2502055622735</v>
      </c>
      <c r="AR90" s="383">
        <f t="shared" si="25"/>
        <v>76221.919999999998</v>
      </c>
      <c r="AS90" s="376">
        <f t="shared" si="54"/>
        <v>358.05857973251943</v>
      </c>
      <c r="AT90" s="376">
        <f>IF(P90&lt;&gt;"---",P90,IF(BH90="Y",AS90,MIN(Input!I65,AS90-BB90)))</f>
        <v>96.360416700000002</v>
      </c>
      <c r="AU90" s="376">
        <f t="shared" si="55"/>
        <v>0</v>
      </c>
      <c r="AV90" s="376">
        <f>IF(R90&lt;&gt;"---",R90,IF(BH90="Y",Input!M65,0))</f>
        <v>0</v>
      </c>
      <c r="AW90" s="376">
        <f t="shared" si="56"/>
        <v>0</v>
      </c>
      <c r="AX90" s="376">
        <f t="shared" si="26"/>
        <v>0</v>
      </c>
      <c r="AY90" s="376">
        <f t="shared" si="27"/>
        <v>-83.59375</v>
      </c>
      <c r="AZ90" s="376">
        <f t="shared" si="57"/>
        <v>193.59375</v>
      </c>
      <c r="BA90" s="192">
        <f t="shared" si="28"/>
        <v>179.9541667</v>
      </c>
      <c r="BB90" s="412">
        <f>IF(Y90&lt;&gt;"---",Y90,interp(AR89,AreaCapacity!$A$3:$C$245,3)*StepInterp(B90,Evap!$A$3:$D$15,4)/1.9835)</f>
        <v>3.5695000000000001</v>
      </c>
      <c r="BC90" s="376">
        <f t="shared" si="58"/>
        <v>13.6395833</v>
      </c>
      <c r="BD90" s="192">
        <f t="shared" si="29"/>
        <v>193.59375</v>
      </c>
      <c r="BE90" s="192">
        <f t="shared" si="30"/>
        <v>346.19000000000233</v>
      </c>
      <c r="BF90" s="192">
        <f t="shared" si="31"/>
        <v>0</v>
      </c>
      <c r="BG90" s="425">
        <f t="shared" si="32"/>
        <v>456.05999999999767</v>
      </c>
      <c r="BH90" s="376" t="str">
        <f t="shared" si="59"/>
        <v>N</v>
      </c>
      <c r="BI90" s="376">
        <f t="shared" si="60"/>
        <v>39</v>
      </c>
      <c r="BJ90" s="376">
        <f t="shared" si="33"/>
        <v>329.1286630325194</v>
      </c>
      <c r="BK90" s="376">
        <f t="shared" si="34"/>
        <v>91985.269713673901</v>
      </c>
      <c r="BL90" s="376">
        <f t="shared" si="35"/>
        <v>91985.269713673901</v>
      </c>
      <c r="BM90" s="423">
        <f t="shared" si="36"/>
        <v>0</v>
      </c>
      <c r="BN90" s="440">
        <f t="shared" si="37"/>
        <v>0</v>
      </c>
      <c r="BO90" s="285">
        <f t="shared" si="38"/>
        <v>0</v>
      </c>
      <c r="BP90" s="425">
        <f t="shared" si="39"/>
        <v>0</v>
      </c>
      <c r="BQ90" s="285"/>
      <c r="BR90" s="12">
        <v>7704</v>
      </c>
      <c r="BS90" s="12">
        <v>52000</v>
      </c>
      <c r="BT90" s="12">
        <v>7747.5</v>
      </c>
      <c r="BU90" s="426">
        <v>85000</v>
      </c>
      <c r="BV90" s="6">
        <v>7766</v>
      </c>
      <c r="BW90" s="6">
        <v>102369</v>
      </c>
      <c r="CW90" s="416"/>
      <c r="CX90" s="416"/>
      <c r="CY90" s="416"/>
      <c r="CZ90" s="416"/>
      <c r="DA90" s="416"/>
      <c r="DB90" s="416"/>
      <c r="DC90" s="128"/>
    </row>
    <row r="91" spans="1:107">
      <c r="A91" s="6" t="str">
        <f ca="1">OFFSET('day lookup'!$A$1,WEEKDAY(B91,1)-1,0)</f>
        <v>SAT</v>
      </c>
      <c r="B91" s="367">
        <f t="shared" si="45"/>
        <v>42882</v>
      </c>
      <c r="C91" s="374">
        <f ca="1">IF($CY$1=1,OFFSET(Historic!$F$193,$B91-$B$35,C$30-1975),IF($B91&gt;DATE(Input!$C$1,4,30),OFFSET(Historic!$F$193,$B91-$B$35,C$30-1975),NA()))</f>
        <v>411.68903320000004</v>
      </c>
      <c r="D91" s="192">
        <f ca="1">IF($CY$1=1,OFFSET(Historic!$F$193,$B91-$B$35,D$30-1975),IF($B91&gt;DATE(Input!$C$1,4,30),OFFSET(Historic!$F$193,$B91-$B$35,D$30-1975),NA()))</f>
        <v>378.84277000000003</v>
      </c>
      <c r="E91" s="192">
        <f ca="1">IF($CY$1=1,OFFSET(Historic!$F$193,$B91-$B$35,E$30-1975),IF($B91&gt;DATE(Input!$C$1,4,30),OFFSET(Historic!$F$193,$B91-$B$35,E$30-1975),NA()))</f>
        <v>551.60300700000005</v>
      </c>
      <c r="F91" s="192">
        <f ca="1">IF($CY$1=1,OFFSET(Historic!$F$193,$B91-$B$35,F$30-1975),IF($B91&gt;DATE(Input!$C$1,4,30),OFFSET(Historic!$F$193,$B91-$B$35,F$30-1975),NA()))</f>
        <v>483.96668</v>
      </c>
      <c r="G91" s="192">
        <f ca="1">IF($CY$1=1,OFFSET(Historic!$F$193,$B91-$B$35,G$30-1975),IF($B91&gt;DATE(Input!$C$1,4,30),OFFSET(Historic!$F$193,$B91-$B$35,G$30-1975),NA()))</f>
        <v>631.34</v>
      </c>
      <c r="H91" s="192">
        <f t="shared" ca="1" si="16"/>
        <v>491.48829804000007</v>
      </c>
      <c r="I91" s="368">
        <f t="shared" ca="1" si="46"/>
        <v>1.006293877730517</v>
      </c>
      <c r="J91" s="285">
        <f t="shared" ca="1" si="47"/>
        <v>328.24408313165844</v>
      </c>
      <c r="K91" s="285">
        <f t="shared" ca="1" si="48"/>
        <v>104.00314844202471</v>
      </c>
      <c r="L91" s="386" t="str">
        <f>IF(Computations!J66&lt;&gt;"",Computations!J66,"---")</f>
        <v>N</v>
      </c>
      <c r="M91" s="416">
        <f>IF(Computations!I66&lt;&gt;"",Computations!I66,"---")</f>
        <v>409.26272083088361</v>
      </c>
      <c r="N91" s="390">
        <f>IF(Computations!C66&lt;&gt;"",Computations!C66,"---")</f>
        <v>7737.7903264812576</v>
      </c>
      <c r="O91" s="387">
        <f>IF(Computations!D66&lt;&gt;"",Computations!D66,"---")</f>
        <v>76668.600000000006</v>
      </c>
      <c r="P91" s="387">
        <f>IF(Computations!M66&lt;&gt;"",Computations!M66,"---")</f>
        <v>93.886458300000001</v>
      </c>
      <c r="Q91" s="387">
        <f>IF(Computations!P66&lt;&gt;"",Computations!P66,"---")</f>
        <v>0</v>
      </c>
      <c r="R91" s="387">
        <f>IF(Computations!V66&lt;&gt;"",Computations!V66,"---")</f>
        <v>0</v>
      </c>
      <c r="S91" s="387">
        <f>IF(Computations!X66&lt;&gt;"",Computations!X66,"---")</f>
        <v>0</v>
      </c>
      <c r="T91" s="387">
        <f>IF(Computations!AB66&lt;&gt;"",Computations!AB66,"---")</f>
        <v>0</v>
      </c>
      <c r="U91" s="387">
        <f>IF(Computations!AG66&lt;&gt;"",Computations!AG66,"---")</f>
        <v>-86.593750000000014</v>
      </c>
      <c r="V91" s="387">
        <f>IF(Computations!H66&lt;&gt;"",Computations!H66,"---")</f>
        <v>180.48020830000002</v>
      </c>
      <c r="W91" s="387">
        <f>IF(Computations!G66&lt;&gt;"",Computations!G66,"---")</f>
        <v>16.113541699999999</v>
      </c>
      <c r="X91" s="387">
        <f>IF(Computations!F66&lt;&gt;"",Computations!F66,"---")</f>
        <v>196.59375</v>
      </c>
      <c r="Y91" s="402">
        <f>IF(Computations!E66&lt;&gt;"",Computations!E66,"---")</f>
        <v>3.5846300000000002</v>
      </c>
      <c r="Z91" s="389">
        <f>IF(AA91=O91,N91,interp(AA91,AreaCapacity!$A$3:$B$245,2))</f>
        <v>7737.7903264812576</v>
      </c>
      <c r="AA91" s="383">
        <f t="shared" si="42"/>
        <v>76668.600000000006</v>
      </c>
      <c r="AB91" s="376">
        <f t="shared" si="49"/>
        <v>409.26272083088361</v>
      </c>
      <c r="AC91" s="376">
        <f>IF(P91&lt;&gt;"---",P91,IF(BH91="Y",AB91,MIN(Input!I66,AB91-AK91)))</f>
        <v>93.886458300000001</v>
      </c>
      <c r="AD91" s="376">
        <f t="shared" si="50"/>
        <v>0</v>
      </c>
      <c r="AE91" s="376">
        <f>IF(R91&lt;&gt;"---",R91,IF(BH91="Y",Input!M66,0))</f>
        <v>0</v>
      </c>
      <c r="AF91" s="376">
        <f t="shared" si="51"/>
        <v>0</v>
      </c>
      <c r="AG91" s="376">
        <f t="shared" si="18"/>
        <v>0</v>
      </c>
      <c r="AH91" s="376">
        <f t="shared" si="19"/>
        <v>-86.593750000000014</v>
      </c>
      <c r="AI91" s="376">
        <f t="shared" si="52"/>
        <v>196.59375</v>
      </c>
      <c r="AJ91" s="192">
        <f t="shared" si="20"/>
        <v>180.48020830000002</v>
      </c>
      <c r="AK91" s="412">
        <f>IF(Y91&lt;&gt;"---",Y91,interp(AA90,AreaCapacity!$A$3:$C$245,3)*StepInterp(B91,Evap!$A$3:$D$15,4)/1.9835)</f>
        <v>3.5846300000000002</v>
      </c>
      <c r="AL91" s="376">
        <f t="shared" si="53"/>
        <v>16.113541699999999</v>
      </c>
      <c r="AM91" s="376">
        <f t="shared" si="21"/>
        <v>196.59375</v>
      </c>
      <c r="AN91" s="376">
        <f t="shared" si="43"/>
        <v>446.68000000000757</v>
      </c>
      <c r="AO91" s="376">
        <f t="shared" si="23"/>
        <v>0</v>
      </c>
      <c r="AP91" s="376">
        <f t="shared" si="44"/>
        <v>411.39999999999418</v>
      </c>
      <c r="AQ91" s="389">
        <f>IF(AR91=O91,N91,interp(AR91,AreaCapacity!$A$3:$B$245,2))</f>
        <v>7737.7903264812576</v>
      </c>
      <c r="AR91" s="383">
        <f t="shared" si="25"/>
        <v>76668.600000000006</v>
      </c>
      <c r="AS91" s="376">
        <f t="shared" si="54"/>
        <v>409.26272083088361</v>
      </c>
      <c r="AT91" s="376">
        <f>IF(P91&lt;&gt;"---",P91,IF(BH91="Y",AS91,MIN(Input!I66,AS91-BB91)))</f>
        <v>93.886458300000001</v>
      </c>
      <c r="AU91" s="376">
        <f t="shared" si="55"/>
        <v>0</v>
      </c>
      <c r="AV91" s="376">
        <f>IF(R91&lt;&gt;"---",R91,IF(BH91="Y",Input!M66,0))</f>
        <v>0</v>
      </c>
      <c r="AW91" s="376">
        <f t="shared" si="56"/>
        <v>0</v>
      </c>
      <c r="AX91" s="376">
        <f t="shared" si="26"/>
        <v>0</v>
      </c>
      <c r="AY91" s="376">
        <f t="shared" si="27"/>
        <v>-86.593750000000014</v>
      </c>
      <c r="AZ91" s="376">
        <f t="shared" si="57"/>
        <v>196.59375</v>
      </c>
      <c r="BA91" s="192">
        <f t="shared" si="28"/>
        <v>180.48020830000002</v>
      </c>
      <c r="BB91" s="412">
        <f>IF(Y91&lt;&gt;"---",Y91,interp(AR90,AreaCapacity!$A$3:$C$245,3)*StepInterp(B91,Evap!$A$3:$D$15,4)/1.9835)</f>
        <v>3.5846300000000002</v>
      </c>
      <c r="BC91" s="376">
        <f t="shared" si="58"/>
        <v>16.113541699999999</v>
      </c>
      <c r="BD91" s="192">
        <f t="shared" si="29"/>
        <v>196.59375</v>
      </c>
      <c r="BE91" s="192">
        <f t="shared" si="30"/>
        <v>446.68000000000757</v>
      </c>
      <c r="BF91" s="192">
        <f t="shared" si="31"/>
        <v>0</v>
      </c>
      <c r="BG91" s="425">
        <f t="shared" si="32"/>
        <v>456.05999999999767</v>
      </c>
      <c r="BH91" s="376" t="str">
        <f t="shared" si="59"/>
        <v>N</v>
      </c>
      <c r="BI91" s="376">
        <f t="shared" si="60"/>
        <v>39</v>
      </c>
      <c r="BJ91" s="376">
        <f t="shared" si="33"/>
        <v>382.79163253088359</v>
      </c>
      <c r="BK91" s="376">
        <f t="shared" si="34"/>
        <v>92744.536916798912</v>
      </c>
      <c r="BL91" s="376">
        <f t="shared" si="35"/>
        <v>92744.536916798912</v>
      </c>
      <c r="BM91" s="423">
        <f t="shared" si="36"/>
        <v>0</v>
      </c>
      <c r="BN91" s="440">
        <f t="shared" si="37"/>
        <v>0</v>
      </c>
      <c r="BO91" s="285">
        <f t="shared" si="38"/>
        <v>0</v>
      </c>
      <c r="BP91" s="425">
        <f t="shared" si="39"/>
        <v>0</v>
      </c>
      <c r="BQ91" s="285"/>
      <c r="BR91" s="12">
        <v>7704</v>
      </c>
      <c r="BS91" s="12">
        <v>52000</v>
      </c>
      <c r="BT91" s="12">
        <v>7747.5</v>
      </c>
      <c r="BU91" s="426">
        <v>85000</v>
      </c>
      <c r="BV91" s="6">
        <v>7766</v>
      </c>
      <c r="BW91" s="6">
        <v>102369</v>
      </c>
      <c r="CW91" s="416"/>
      <c r="CX91" s="416"/>
      <c r="CY91" s="416"/>
      <c r="CZ91" s="416"/>
      <c r="DA91" s="416"/>
      <c r="DB91" s="416"/>
      <c r="DC91" s="128"/>
    </row>
    <row r="92" spans="1:107">
      <c r="A92" s="6" t="str">
        <f ca="1">OFFSET('day lookup'!$A$1,WEEKDAY(B92,1)-1,0)</f>
        <v>SUN</v>
      </c>
      <c r="B92" s="367">
        <f t="shared" si="45"/>
        <v>42883</v>
      </c>
      <c r="C92" s="374">
        <f ca="1">IF($CY$1=1,OFFSET(Historic!$F$193,$B92-$B$35,C$30-1975),IF($B92&gt;DATE(Input!$C$1,4,30),OFFSET(Historic!$F$193,$B92-$B$35,C$30-1975),NA()))</f>
        <v>464.40966579999997</v>
      </c>
      <c r="D92" s="192">
        <f ca="1">IF($CY$1=1,OFFSET(Historic!$F$193,$B92-$B$35,D$30-1975),IF($B92&gt;DATE(Input!$C$1,4,30),OFFSET(Historic!$F$193,$B92-$B$35,D$30-1975),NA()))</f>
        <v>347.10725000000002</v>
      </c>
      <c r="E92" s="192">
        <f ca="1">IF($CY$1=1,OFFSET(Historic!$F$193,$B92-$B$35,E$30-1975),IF($B92&gt;DATE(Input!$C$1,4,30),OFFSET(Historic!$F$193,$B92-$B$35,E$30-1975),NA()))</f>
        <v>544.81953959999998</v>
      </c>
      <c r="F92" s="192">
        <f ca="1">IF($CY$1=1,OFFSET(Historic!$F$193,$B92-$B$35,F$30-1975),IF($B92&gt;DATE(Input!$C$1,4,30),OFFSET(Historic!$F$193,$B92-$B$35,F$30-1975),NA()))</f>
        <v>662.47897999999998</v>
      </c>
      <c r="G92" s="192">
        <f ca="1">IF($CY$1=1,OFFSET(Historic!$F$193,$B92-$B$35,G$30-1975),IF($B92&gt;DATE(Input!$C$1,4,30),OFFSET(Historic!$F$193,$B92-$B$35,G$30-1975),NA()))</f>
        <v>661.26</v>
      </c>
      <c r="H92" s="192">
        <f t="shared" ca="1" si="16"/>
        <v>536.01508708000006</v>
      </c>
      <c r="I92" s="368">
        <f t="shared" ca="1" si="46"/>
        <v>1.0974599042353914</v>
      </c>
      <c r="J92" s="285">
        <f t="shared" ca="1" si="47"/>
        <v>357.98162744658345</v>
      </c>
      <c r="K92" s="285">
        <f t="shared" ca="1" si="48"/>
        <v>113.42539973191593</v>
      </c>
      <c r="L92" s="386" t="str">
        <f>IF(Computations!J67&lt;&gt;"",Computations!J67,"---")</f>
        <v>N</v>
      </c>
      <c r="M92" s="416">
        <f>IF(Computations!I67&lt;&gt;"",Computations!I67,"---")</f>
        <v>359.79402308293277</v>
      </c>
      <c r="N92" s="390">
        <f>IF(Computations!C67&lt;&gt;"",Computations!C67,"---")</f>
        <v>7738.2101440576234</v>
      </c>
      <c r="O92" s="387">
        <f>IF(Computations!D67&lt;&gt;"",Computations!D67,"---")</f>
        <v>77017.05</v>
      </c>
      <c r="P92" s="387">
        <f>IF(Computations!M67&lt;&gt;"",Computations!M67,"---")</f>
        <v>91.681250000000006</v>
      </c>
      <c r="Q92" s="387">
        <f>IF(Computations!P67&lt;&gt;"",Computations!P67,"---")</f>
        <v>0</v>
      </c>
      <c r="R92" s="387">
        <f>IF(Computations!V67&lt;&gt;"",Computations!V67,"---")</f>
        <v>0</v>
      </c>
      <c r="S92" s="387">
        <f>IF(Computations!X67&lt;&gt;"",Computations!X67,"---")</f>
        <v>0</v>
      </c>
      <c r="T92" s="387">
        <f>IF(Computations!AB67&lt;&gt;"",Computations!AB67,"---")</f>
        <v>0</v>
      </c>
      <c r="U92" s="387">
        <f>IF(Computations!AG67&lt;&gt;"",Computations!AG67,"---")</f>
        <v>-88.84375</v>
      </c>
      <c r="V92" s="387">
        <f>IF(Computations!H67&lt;&gt;"",Computations!H67,"---")</f>
        <v>180.52500000000001</v>
      </c>
      <c r="W92" s="387">
        <f>IF(Computations!G67&lt;&gt;"",Computations!G67,"---")</f>
        <v>18.318750000000001</v>
      </c>
      <c r="X92" s="387">
        <f>IF(Computations!F67&lt;&gt;"",Computations!F67,"---")</f>
        <v>198.84375</v>
      </c>
      <c r="Y92" s="402">
        <f>IF(Computations!E67&lt;&gt;"",Computations!E67,"---")</f>
        <v>3.5947100000000001</v>
      </c>
      <c r="Z92" s="389">
        <f>IF(AA92=O92,N92,interp(AA92,AreaCapacity!$A$3:$B$245,2))</f>
        <v>7738.2101440576234</v>
      </c>
      <c r="AA92" s="383">
        <f t="shared" si="42"/>
        <v>77017.05</v>
      </c>
      <c r="AB92" s="376">
        <f t="shared" si="49"/>
        <v>359.79402308293277</v>
      </c>
      <c r="AC92" s="376">
        <f>IF(P92&lt;&gt;"---",P92,IF(BH92="Y",AB92,MIN(Input!I67,AB92-AK92)))</f>
        <v>91.681250000000006</v>
      </c>
      <c r="AD92" s="376">
        <f t="shared" si="50"/>
        <v>0</v>
      </c>
      <c r="AE92" s="376">
        <f>IF(R92&lt;&gt;"---",R92,IF(BH92="Y",Input!M67,0))</f>
        <v>0</v>
      </c>
      <c r="AF92" s="376">
        <f t="shared" si="51"/>
        <v>0</v>
      </c>
      <c r="AG92" s="376">
        <f t="shared" si="18"/>
        <v>0</v>
      </c>
      <c r="AH92" s="376">
        <f t="shared" si="19"/>
        <v>-88.84375</v>
      </c>
      <c r="AI92" s="376">
        <f t="shared" si="52"/>
        <v>198.84375</v>
      </c>
      <c r="AJ92" s="192">
        <f t="shared" si="20"/>
        <v>180.52500000000001</v>
      </c>
      <c r="AK92" s="412">
        <f>IF(Y92&lt;&gt;"---",Y92,interp(AA91,AreaCapacity!$A$3:$C$245,3)*StepInterp(B92,Evap!$A$3:$D$15,4)/1.9835)</f>
        <v>3.5947100000000001</v>
      </c>
      <c r="AL92" s="376">
        <f t="shared" si="53"/>
        <v>18.318750000000001</v>
      </c>
      <c r="AM92" s="376">
        <f t="shared" si="21"/>
        <v>198.84375</v>
      </c>
      <c r="AN92" s="376">
        <f t="shared" si="43"/>
        <v>348.44999999999709</v>
      </c>
      <c r="AO92" s="376">
        <f t="shared" si="23"/>
        <v>0</v>
      </c>
      <c r="AP92" s="376">
        <f t="shared" si="44"/>
        <v>411.39999999999418</v>
      </c>
      <c r="AQ92" s="389">
        <f>IF(AR92=O92,N92,interp(AR92,AreaCapacity!$A$3:$B$245,2))</f>
        <v>7738.2101440576234</v>
      </c>
      <c r="AR92" s="383">
        <f t="shared" si="25"/>
        <v>77017.05</v>
      </c>
      <c r="AS92" s="376">
        <f t="shared" si="54"/>
        <v>359.79402308293277</v>
      </c>
      <c r="AT92" s="376">
        <f>IF(P92&lt;&gt;"---",P92,IF(BH92="Y",AS92,MIN(Input!I67,AS92-BB92)))</f>
        <v>91.681250000000006</v>
      </c>
      <c r="AU92" s="376">
        <f t="shared" si="55"/>
        <v>0</v>
      </c>
      <c r="AV92" s="376">
        <f>IF(R92&lt;&gt;"---",R92,IF(BH92="Y",Input!M67,0))</f>
        <v>0</v>
      </c>
      <c r="AW92" s="376">
        <f t="shared" si="56"/>
        <v>0</v>
      </c>
      <c r="AX92" s="376">
        <f t="shared" si="26"/>
        <v>0</v>
      </c>
      <c r="AY92" s="376">
        <f t="shared" si="27"/>
        <v>-88.84375</v>
      </c>
      <c r="AZ92" s="376">
        <f t="shared" si="57"/>
        <v>198.84375</v>
      </c>
      <c r="BA92" s="192">
        <f t="shared" si="28"/>
        <v>180.52500000000001</v>
      </c>
      <c r="BB92" s="412">
        <f>IF(Y92&lt;&gt;"---",Y92,interp(AR91,AreaCapacity!$A$3:$C$245,3)*StepInterp(B92,Evap!$A$3:$D$15,4)/1.9835)</f>
        <v>3.5947100000000001</v>
      </c>
      <c r="BC92" s="376">
        <f t="shared" si="58"/>
        <v>18.318750000000001</v>
      </c>
      <c r="BD92" s="192">
        <f t="shared" si="29"/>
        <v>198.84375</v>
      </c>
      <c r="BE92" s="192">
        <f t="shared" si="30"/>
        <v>348.44999999999709</v>
      </c>
      <c r="BF92" s="192">
        <f t="shared" si="31"/>
        <v>0</v>
      </c>
      <c r="BG92" s="425">
        <f t="shared" si="32"/>
        <v>456.05999999999767</v>
      </c>
      <c r="BH92" s="376" t="str">
        <f t="shared" si="59"/>
        <v>N</v>
      </c>
      <c r="BI92" s="376">
        <f t="shared" si="60"/>
        <v>39</v>
      </c>
      <c r="BJ92" s="376">
        <f t="shared" si="33"/>
        <v>335.51806308293277</v>
      </c>
      <c r="BK92" s="376">
        <f t="shared" si="34"/>
        <v>93410.03699492391</v>
      </c>
      <c r="BL92" s="376">
        <f t="shared" si="35"/>
        <v>93410.03699492391</v>
      </c>
      <c r="BM92" s="423">
        <f t="shared" si="36"/>
        <v>0</v>
      </c>
      <c r="BN92" s="440">
        <f t="shared" si="37"/>
        <v>0</v>
      </c>
      <c r="BO92" s="285">
        <f t="shared" si="38"/>
        <v>0</v>
      </c>
      <c r="BP92" s="425">
        <f t="shared" si="39"/>
        <v>0</v>
      </c>
      <c r="BQ92" s="285"/>
      <c r="BR92" s="12">
        <v>7704</v>
      </c>
      <c r="BS92" s="12">
        <v>52000</v>
      </c>
      <c r="BT92" s="12">
        <v>7747.5</v>
      </c>
      <c r="BU92" s="426">
        <v>85000</v>
      </c>
      <c r="BV92" s="6">
        <v>7766</v>
      </c>
      <c r="BW92" s="6">
        <v>102369</v>
      </c>
      <c r="CW92" s="416"/>
      <c r="CX92" s="416"/>
      <c r="CY92" s="416"/>
      <c r="CZ92" s="416"/>
      <c r="DA92" s="416"/>
      <c r="DB92" s="416"/>
      <c r="DC92" s="128"/>
    </row>
    <row r="93" spans="1:107">
      <c r="A93" s="6" t="str">
        <f ca="1">OFFSET('day lookup'!$A$1,WEEKDAY(B93,1)-1,0)</f>
        <v>MON</v>
      </c>
      <c r="B93" s="367">
        <f t="shared" si="45"/>
        <v>42884</v>
      </c>
      <c r="C93" s="374">
        <f ca="1">IF($CY$1=1,OFFSET(Historic!$F$193,$B93-$B$35,C$30-1975),IF($B93&gt;DATE(Input!$C$1,4,30),OFFSET(Historic!$F$193,$B93-$B$35,C$30-1975),NA()))</f>
        <v>426.82290929999999</v>
      </c>
      <c r="D93" s="192">
        <f ca="1">IF($CY$1=1,OFFSET(Historic!$F$193,$B93-$B$35,D$30-1975),IF($B93&gt;DATE(Input!$C$1,4,30),OFFSET(Historic!$F$193,$B93-$B$35,D$30-1975),NA()))</f>
        <v>398.67747000000003</v>
      </c>
      <c r="E93" s="192">
        <f ca="1">IF($CY$1=1,OFFSET(Historic!$F$193,$B93-$B$35,E$30-1975),IF($B93&gt;DATE(Input!$C$1,4,30),OFFSET(Historic!$F$193,$B93-$B$35,E$30-1975),NA()))</f>
        <v>712.54176280000001</v>
      </c>
      <c r="F93" s="192">
        <f ca="1">IF($CY$1=1,OFFSET(Historic!$F$193,$B93-$B$35,F$30-1975),IF($B93&gt;DATE(Input!$C$1,4,30),OFFSET(Historic!$F$193,$B93-$B$35,F$30-1975),NA()))</f>
        <v>797.35494000000006</v>
      </c>
      <c r="G93" s="192">
        <f ca="1">IF($CY$1=1,OFFSET(Historic!$F$193,$B93-$B$35,G$30-1975),IF($B93&gt;DATE(Input!$C$1,4,30),OFFSET(Historic!$F$193,$B93-$B$35,G$30-1975),NA()))</f>
        <v>711.17</v>
      </c>
      <c r="H93" s="192">
        <f t="shared" ca="1" si="16"/>
        <v>609.31341642000007</v>
      </c>
      <c r="I93" s="368">
        <f t="shared" ca="1" si="46"/>
        <v>1.2475339962470677</v>
      </c>
      <c r="J93" s="285">
        <f t="shared" ca="1" si="47"/>
        <v>406.93445705664374</v>
      </c>
      <c r="K93" s="285">
        <f t="shared" ca="1" si="48"/>
        <v>128.93595625442344</v>
      </c>
      <c r="L93" s="386" t="str">
        <f>IF(Computations!J68&lt;&gt;"",Computations!J68,"---")</f>
        <v>N</v>
      </c>
      <c r="M93" s="416">
        <f>IF(Computations!I68&lt;&gt;"",Computations!I68,"---")</f>
        <v>352.10042854774389</v>
      </c>
      <c r="N93" s="390">
        <f>IF(Computations!C68&lt;&gt;"",Computations!C68,"---")</f>
        <v>7738.6096038415362</v>
      </c>
      <c r="O93" s="387">
        <f>IF(Computations!D68&lt;&gt;"",Computations!D68,"---")</f>
        <v>77349.8</v>
      </c>
      <c r="P93" s="387">
        <f>IF(Computations!M68&lt;&gt;"",Computations!M68,"---")</f>
        <v>90.804166699999996</v>
      </c>
      <c r="Q93" s="387">
        <f>IF(Computations!P68&lt;&gt;"",Computations!P68,"---")</f>
        <v>0</v>
      </c>
      <c r="R93" s="387">
        <f>IF(Computations!V68&lt;&gt;"",Computations!V68,"---")</f>
        <v>0</v>
      </c>
      <c r="S93" s="387">
        <f>IF(Computations!X68&lt;&gt;"",Computations!X68,"---")</f>
        <v>0</v>
      </c>
      <c r="T93" s="387">
        <f>IF(Computations!AB68&lt;&gt;"",Computations!AB68,"---")</f>
        <v>0</v>
      </c>
      <c r="U93" s="387">
        <f>IF(Computations!AG68&lt;&gt;"",Computations!AG68,"---")</f>
        <v>-89.9375</v>
      </c>
      <c r="V93" s="387">
        <f>IF(Computations!H68&lt;&gt;"",Computations!H68,"---")</f>
        <v>180.7416667</v>
      </c>
      <c r="W93" s="387">
        <f>IF(Computations!G68&lt;&gt;"",Computations!G68,"---")</f>
        <v>19.1958333</v>
      </c>
      <c r="X93" s="387">
        <f>IF(Computations!F68&lt;&gt;"",Computations!F68,"---")</f>
        <v>199.9375</v>
      </c>
      <c r="Y93" s="402">
        <f>IF(Computations!E68&lt;&gt;"",Computations!E68,"---")</f>
        <v>3.5997499999999998</v>
      </c>
      <c r="Z93" s="389">
        <f>IF(AA93=O93,N93,interp(AA93,AreaCapacity!$A$3:$B$245,2))</f>
        <v>7738.6096038415362</v>
      </c>
      <c r="AA93" s="383">
        <f t="shared" si="42"/>
        <v>77349.8</v>
      </c>
      <c r="AB93" s="376">
        <f t="shared" si="49"/>
        <v>352.10042854774389</v>
      </c>
      <c r="AC93" s="376">
        <f>IF(P93&lt;&gt;"---",P93,IF(BH93="Y",AB93,MIN(Input!I68,AB93-AK93)))</f>
        <v>90.804166699999996</v>
      </c>
      <c r="AD93" s="376">
        <f t="shared" si="50"/>
        <v>0</v>
      </c>
      <c r="AE93" s="376">
        <f>IF(R93&lt;&gt;"---",R93,IF(BH93="Y",Input!M68,0))</f>
        <v>0</v>
      </c>
      <c r="AF93" s="376">
        <f t="shared" si="51"/>
        <v>0</v>
      </c>
      <c r="AG93" s="376">
        <f t="shared" si="18"/>
        <v>0</v>
      </c>
      <c r="AH93" s="376">
        <f t="shared" si="19"/>
        <v>-89.9375</v>
      </c>
      <c r="AI93" s="376">
        <f t="shared" si="52"/>
        <v>199.9375</v>
      </c>
      <c r="AJ93" s="192">
        <f t="shared" si="20"/>
        <v>180.7416667</v>
      </c>
      <c r="AK93" s="412">
        <f>IF(Y93&lt;&gt;"---",Y93,interp(AA92,AreaCapacity!$A$3:$C$245,3)*StepInterp(B93,Evap!$A$3:$D$15,4)/1.9835)</f>
        <v>3.5997499999999998</v>
      </c>
      <c r="AL93" s="376">
        <f t="shared" si="53"/>
        <v>19.1958333</v>
      </c>
      <c r="AM93" s="376">
        <f t="shared" si="21"/>
        <v>199.9375</v>
      </c>
      <c r="AN93" s="376">
        <f t="shared" si="43"/>
        <v>332.75</v>
      </c>
      <c r="AO93" s="376">
        <f t="shared" si="23"/>
        <v>0</v>
      </c>
      <c r="AP93" s="376">
        <f t="shared" si="44"/>
        <v>411.39999999999418</v>
      </c>
      <c r="AQ93" s="389">
        <f>IF(AR93=O93,N93,interp(AR93,AreaCapacity!$A$3:$B$245,2))</f>
        <v>7738.6096038415362</v>
      </c>
      <c r="AR93" s="383">
        <f t="shared" si="25"/>
        <v>77349.8</v>
      </c>
      <c r="AS93" s="376">
        <f t="shared" si="54"/>
        <v>352.10042854774389</v>
      </c>
      <c r="AT93" s="376">
        <f>IF(P93&lt;&gt;"---",P93,IF(BH93="Y",AS93,MIN(Input!I68,AS93-BB93)))</f>
        <v>90.804166699999996</v>
      </c>
      <c r="AU93" s="376">
        <f t="shared" si="55"/>
        <v>0</v>
      </c>
      <c r="AV93" s="376">
        <f>IF(R93&lt;&gt;"---",R93,IF(BH93="Y",Input!M68,0))</f>
        <v>0</v>
      </c>
      <c r="AW93" s="376">
        <f t="shared" si="56"/>
        <v>0</v>
      </c>
      <c r="AX93" s="376">
        <f t="shared" si="26"/>
        <v>0</v>
      </c>
      <c r="AY93" s="376">
        <f t="shared" si="27"/>
        <v>-89.9375</v>
      </c>
      <c r="AZ93" s="376">
        <f t="shared" si="57"/>
        <v>199.9375</v>
      </c>
      <c r="BA93" s="192">
        <f t="shared" si="28"/>
        <v>180.7416667</v>
      </c>
      <c r="BB93" s="412">
        <f>IF(Y93&lt;&gt;"---",Y93,interp(AR92,AreaCapacity!$A$3:$C$245,3)*StepInterp(B93,Evap!$A$3:$D$15,4)/1.9835)</f>
        <v>3.5997499999999998</v>
      </c>
      <c r="BC93" s="376">
        <f t="shared" si="58"/>
        <v>19.1958333</v>
      </c>
      <c r="BD93" s="192">
        <f t="shared" si="29"/>
        <v>199.9375</v>
      </c>
      <c r="BE93" s="192">
        <f t="shared" si="30"/>
        <v>332.75</v>
      </c>
      <c r="BF93" s="192">
        <f t="shared" si="31"/>
        <v>0</v>
      </c>
      <c r="BG93" s="425">
        <f t="shared" si="32"/>
        <v>456.05999999999767</v>
      </c>
      <c r="BH93" s="376" t="str">
        <f t="shared" si="59"/>
        <v>N</v>
      </c>
      <c r="BI93" s="376">
        <f t="shared" si="60"/>
        <v>39</v>
      </c>
      <c r="BJ93" s="376">
        <f t="shared" si="33"/>
        <v>328.69651184774392</v>
      </c>
      <c r="BK93" s="376">
        <f t="shared" si="34"/>
        <v>94062.006526173907</v>
      </c>
      <c r="BL93" s="376">
        <f t="shared" si="35"/>
        <v>94062.006526173907</v>
      </c>
      <c r="BM93" s="423">
        <f t="shared" si="36"/>
        <v>0</v>
      </c>
      <c r="BN93" s="440">
        <f t="shared" si="37"/>
        <v>0</v>
      </c>
      <c r="BO93" s="285">
        <f t="shared" si="38"/>
        <v>0</v>
      </c>
      <c r="BP93" s="425">
        <f t="shared" si="39"/>
        <v>0</v>
      </c>
      <c r="BQ93" s="285"/>
      <c r="BR93" s="12">
        <v>7704</v>
      </c>
      <c r="BS93" s="12">
        <v>52000</v>
      </c>
      <c r="BT93" s="12">
        <v>7747.5</v>
      </c>
      <c r="BU93" s="426">
        <v>85000</v>
      </c>
      <c r="BV93" s="6">
        <v>7766</v>
      </c>
      <c r="BW93" s="6">
        <v>102369</v>
      </c>
      <c r="CW93" s="416"/>
      <c r="CX93" s="416"/>
      <c r="CY93" s="416"/>
      <c r="CZ93" s="416"/>
      <c r="DA93" s="416"/>
      <c r="DB93" s="416"/>
      <c r="DC93" s="128"/>
    </row>
    <row r="94" spans="1:107">
      <c r="A94" s="6" t="str">
        <f ca="1">OFFSET('day lookup'!$A$1,WEEKDAY(B94,1)-1,0)</f>
        <v>TUE</v>
      </c>
      <c r="B94" s="367">
        <f t="shared" si="45"/>
        <v>42885</v>
      </c>
      <c r="C94" s="374">
        <f ca="1">IF($CY$1=1,OFFSET(Historic!$F$193,$B94-$B$35,C$30-1975),IF($B94&gt;DATE(Input!$C$1,4,30),OFFSET(Historic!$F$193,$B94-$B$35,C$30-1975),NA()))</f>
        <v>488.58816510000003</v>
      </c>
      <c r="D94" s="192">
        <f ca="1">IF($CY$1=1,OFFSET(Historic!$F$193,$B94-$B$35,D$30-1975),IF($B94&gt;DATE(Input!$C$1,4,30),OFFSET(Historic!$F$193,$B94-$B$35,D$30-1975),NA()))</f>
        <v>412.56175999999999</v>
      </c>
      <c r="E94" s="192">
        <f ca="1">IF($CY$1=1,OFFSET(Historic!$F$193,$B94-$B$35,E$30-1975),IF($B94&gt;DATE(Input!$C$1,4,30),OFFSET(Historic!$F$193,$B94-$B$35,E$30-1975),NA()))</f>
        <v>599.54347689999997</v>
      </c>
      <c r="F94" s="192">
        <f ca="1">IF($CY$1=1,OFFSET(Historic!$F$193,$B94-$B$35,F$30-1975),IF($B94&gt;DATE(Input!$C$1,4,30),OFFSET(Historic!$F$193,$B94-$B$35,F$30-1975),NA()))</f>
        <v>735.86737000000005</v>
      </c>
      <c r="G94" s="192">
        <f ca="1">IF($CY$1=1,OFFSET(Historic!$F$193,$B94-$B$35,G$30-1975),IF($B94&gt;DATE(Input!$C$1,4,30),OFFSET(Historic!$F$193,$B94-$B$35,G$30-1975),NA()))</f>
        <v>774.4</v>
      </c>
      <c r="H94" s="192">
        <f t="shared" ca="1" si="16"/>
        <v>602.19215439999994</v>
      </c>
      <c r="I94" s="368">
        <f t="shared" ca="1" si="46"/>
        <v>1.2329536239350136</v>
      </c>
      <c r="J94" s="285">
        <f t="shared" ca="1" si="47"/>
        <v>402.17846971815163</v>
      </c>
      <c r="K94" s="285">
        <f t="shared" ca="1" si="48"/>
        <v>127.42903600034171</v>
      </c>
      <c r="L94" s="386" t="str">
        <f>IF(Computations!J69&lt;&gt;"",Computations!J69,"---")</f>
        <v>N</v>
      </c>
      <c r="M94" s="416">
        <f>IF(Computations!I69&lt;&gt;"",Computations!I69,"---")</f>
        <v>361.03096215275997</v>
      </c>
      <c r="N94" s="390">
        <f>IF(Computations!C69&lt;&gt;"",Computations!C69,"---")</f>
        <v>7739.0300596658708</v>
      </c>
      <c r="O94" s="387">
        <f>IF(Computations!D69&lt;&gt;"",Computations!D69,"---")</f>
        <v>77700.19</v>
      </c>
      <c r="P94" s="387">
        <f>IF(Computations!M69&lt;&gt;"",Computations!M69,"---")</f>
        <v>89.674999999999997</v>
      </c>
      <c r="Q94" s="387">
        <f>IF(Computations!P69&lt;&gt;"",Computations!P69,"---")</f>
        <v>0</v>
      </c>
      <c r="R94" s="387">
        <f>IF(Computations!V69&lt;&gt;"",Computations!V69,"---")</f>
        <v>0</v>
      </c>
      <c r="S94" s="387">
        <f>IF(Computations!X69&lt;&gt;"",Computations!X69,"---")</f>
        <v>0</v>
      </c>
      <c r="T94" s="387">
        <f>IF(Computations!AB69&lt;&gt;"",Computations!AB69,"---")</f>
        <v>0</v>
      </c>
      <c r="U94" s="387">
        <f>IF(Computations!AG69&lt;&gt;"",Computations!AG69,"---")</f>
        <v>-91.093750000000014</v>
      </c>
      <c r="V94" s="387">
        <f>IF(Computations!H69&lt;&gt;"",Computations!H69,"---")</f>
        <v>180.76875000000001</v>
      </c>
      <c r="W94" s="387">
        <f>IF(Computations!G69&lt;&gt;"",Computations!G69,"---")</f>
        <v>20.324999999999999</v>
      </c>
      <c r="X94" s="387">
        <f>IF(Computations!F69&lt;&gt;"",Computations!F69,"---")</f>
        <v>201.09375</v>
      </c>
      <c r="Y94" s="402">
        <f>IF(Computations!E69&lt;&gt;"",Computations!E69,"---")</f>
        <v>3.6098300000000001</v>
      </c>
      <c r="Z94" s="389">
        <f>IF(AA94=O94,N94,interp(AA94,AreaCapacity!$A$3:$B$245,2))</f>
        <v>7739.0300596658708</v>
      </c>
      <c r="AA94" s="383">
        <f t="shared" si="42"/>
        <v>77700.19</v>
      </c>
      <c r="AB94" s="376">
        <f t="shared" si="49"/>
        <v>361.03096215275997</v>
      </c>
      <c r="AC94" s="376">
        <f>IF(P94&lt;&gt;"---",P94,IF(BH94="Y",AB94,MIN(Input!I69,AB94-AK94)))</f>
        <v>89.674999999999997</v>
      </c>
      <c r="AD94" s="376">
        <f t="shared" si="50"/>
        <v>0</v>
      </c>
      <c r="AE94" s="376">
        <f>IF(R94&lt;&gt;"---",R94,IF(BH94="Y",Input!M69,0))</f>
        <v>0</v>
      </c>
      <c r="AF94" s="376">
        <f t="shared" si="51"/>
        <v>0</v>
      </c>
      <c r="AG94" s="376">
        <f t="shared" si="18"/>
        <v>0</v>
      </c>
      <c r="AH94" s="376">
        <f t="shared" si="19"/>
        <v>-91.093750000000014</v>
      </c>
      <c r="AI94" s="376">
        <f t="shared" si="52"/>
        <v>201.09375</v>
      </c>
      <c r="AJ94" s="192">
        <f t="shared" si="20"/>
        <v>180.76875000000001</v>
      </c>
      <c r="AK94" s="412">
        <f>IF(Y94&lt;&gt;"---",Y94,interp(AA93,AreaCapacity!$A$3:$C$245,3)*StepInterp(B94,Evap!$A$3:$D$15,4)/1.9835)</f>
        <v>3.6098300000000001</v>
      </c>
      <c r="AL94" s="376">
        <f t="shared" si="53"/>
        <v>20.324999999999999</v>
      </c>
      <c r="AM94" s="376">
        <f t="shared" si="21"/>
        <v>201.09375</v>
      </c>
      <c r="AN94" s="376">
        <f t="shared" si="43"/>
        <v>350.38999999999942</v>
      </c>
      <c r="AO94" s="376">
        <f t="shared" si="23"/>
        <v>0</v>
      </c>
      <c r="AP94" s="376">
        <f t="shared" si="44"/>
        <v>411.39999999999418</v>
      </c>
      <c r="AQ94" s="389">
        <f>IF(AR94=O94,N94,interp(AR94,AreaCapacity!$A$3:$B$245,2))</f>
        <v>7739.0300596658708</v>
      </c>
      <c r="AR94" s="383">
        <f t="shared" si="25"/>
        <v>77700.19</v>
      </c>
      <c r="AS94" s="376">
        <f t="shared" si="54"/>
        <v>361.03096215275997</v>
      </c>
      <c r="AT94" s="376">
        <f>IF(P94&lt;&gt;"---",P94,IF(BH94="Y",AS94,MIN(Input!I69,AS94-BB94)))</f>
        <v>89.674999999999997</v>
      </c>
      <c r="AU94" s="376">
        <f t="shared" si="55"/>
        <v>0</v>
      </c>
      <c r="AV94" s="376">
        <f>IF(R94&lt;&gt;"---",R94,IF(BH94="Y",Input!M69,0))</f>
        <v>0</v>
      </c>
      <c r="AW94" s="376">
        <f t="shared" si="56"/>
        <v>0</v>
      </c>
      <c r="AX94" s="376">
        <f t="shared" si="26"/>
        <v>0</v>
      </c>
      <c r="AY94" s="376">
        <f t="shared" si="27"/>
        <v>-91.093750000000014</v>
      </c>
      <c r="AZ94" s="376">
        <f t="shared" si="57"/>
        <v>201.09375</v>
      </c>
      <c r="BA94" s="192">
        <f t="shared" si="28"/>
        <v>180.76875000000001</v>
      </c>
      <c r="BB94" s="412">
        <f>IF(Y94&lt;&gt;"---",Y94,interp(AR93,AreaCapacity!$A$3:$C$245,3)*StepInterp(B94,Evap!$A$3:$D$15,4)/1.9835)</f>
        <v>3.6098300000000001</v>
      </c>
      <c r="BC94" s="376">
        <f t="shared" si="58"/>
        <v>20.324999999999999</v>
      </c>
      <c r="BD94" s="192">
        <f t="shared" si="29"/>
        <v>201.09375</v>
      </c>
      <c r="BE94" s="192">
        <f t="shared" si="30"/>
        <v>350.38999999999942</v>
      </c>
      <c r="BF94" s="192">
        <f t="shared" si="31"/>
        <v>0</v>
      </c>
      <c r="BG94" s="425">
        <f t="shared" si="32"/>
        <v>456.05999999999767</v>
      </c>
      <c r="BH94" s="376" t="str">
        <f t="shared" si="59"/>
        <v>N</v>
      </c>
      <c r="BI94" s="376">
        <f t="shared" si="60"/>
        <v>39</v>
      </c>
      <c r="BJ94" s="376">
        <f t="shared" si="33"/>
        <v>338.74613215275997</v>
      </c>
      <c r="BK94" s="376">
        <f t="shared" si="34"/>
        <v>94733.909479298905</v>
      </c>
      <c r="BL94" s="376">
        <f t="shared" si="35"/>
        <v>94733.909479298905</v>
      </c>
      <c r="BM94" s="423">
        <f t="shared" si="36"/>
        <v>0</v>
      </c>
      <c r="BN94" s="440">
        <f t="shared" si="37"/>
        <v>0</v>
      </c>
      <c r="BO94" s="285">
        <f t="shared" si="38"/>
        <v>0</v>
      </c>
      <c r="BP94" s="425">
        <f t="shared" si="39"/>
        <v>0</v>
      </c>
      <c r="BQ94" s="285">
        <v>0</v>
      </c>
      <c r="BR94" s="12">
        <v>7704</v>
      </c>
      <c r="BS94" s="12">
        <v>52000</v>
      </c>
      <c r="BT94" s="12">
        <v>7747.5</v>
      </c>
      <c r="BU94" s="426">
        <v>85000</v>
      </c>
      <c r="BV94" s="6">
        <v>7766</v>
      </c>
      <c r="BW94" s="6">
        <v>102369</v>
      </c>
      <c r="CW94" s="416"/>
      <c r="CX94" s="416"/>
      <c r="CY94" s="416"/>
      <c r="CZ94" s="416"/>
      <c r="DA94" s="416"/>
      <c r="DB94" s="416"/>
      <c r="DC94" s="128"/>
    </row>
    <row r="95" spans="1:107">
      <c r="A95" s="6" t="str">
        <f ca="1">OFFSET('day lookup'!$A$1,WEEKDAY(B95,1)-1,0)</f>
        <v>WED</v>
      </c>
      <c r="B95" s="367">
        <f t="shared" si="45"/>
        <v>42886</v>
      </c>
      <c r="C95" s="374">
        <f ca="1">IF($CY$1=1,OFFSET(Historic!$F$193,$B95-$B$35,C$30-1975),IF($B95&gt;DATE(Input!$C$1,4,30),OFFSET(Historic!$F$193,$B95-$B$35,C$30-1975),NA()))</f>
        <v>530.73690260000001</v>
      </c>
      <c r="D95" s="192">
        <f ca="1">IF($CY$1=1,OFFSET(Historic!$F$193,$B95-$B$35,D$30-1975),IF($B95&gt;DATE(Input!$C$1,4,30),OFFSET(Historic!$F$193,$B95-$B$35,D$30-1975),NA()))</f>
        <v>593.05753000000004</v>
      </c>
      <c r="E95" s="192">
        <f ca="1">IF($CY$1=1,OFFSET(Historic!$F$193,$B95-$B$35,E$30-1975),IF($B95&gt;DATE(Input!$C$1,4,30),OFFSET(Historic!$F$193,$B95-$B$35,E$30-1975),NA()))</f>
        <v>509.31542659999997</v>
      </c>
      <c r="F95" s="192">
        <f ca="1">IF($CY$1=1,OFFSET(Historic!$F$193,$B95-$B$35,F$30-1975),IF($B95&gt;DATE(Input!$C$1,4,30),OFFSET(Historic!$F$193,$B95-$B$35,F$30-1975),NA()))</f>
        <v>718.01614000000006</v>
      </c>
      <c r="G95" s="192">
        <f ca="1">IF($CY$1=1,OFFSET(Historic!$F$193,$B95-$B$35,G$30-1975),IF($B95&gt;DATE(Input!$C$1,4,30),OFFSET(Historic!$F$193,$B95-$B$35,G$30-1975),NA()))</f>
        <v>721.69</v>
      </c>
      <c r="H95" s="192">
        <f t="shared" ca="1" si="16"/>
        <v>614.56319984000004</v>
      </c>
      <c r="I95" s="368">
        <f t="shared" ca="1" si="46"/>
        <v>1.2582826243141538</v>
      </c>
      <c r="J95" s="285">
        <f t="shared" ca="1" si="47"/>
        <v>410.44056361545626</v>
      </c>
      <c r="K95" s="285">
        <f t="shared" ca="1" si="48"/>
        <v>130.04685555049235</v>
      </c>
      <c r="L95" s="386" t="str">
        <f>IF(Computations!J70&lt;&gt;"",Computations!J70,"---")</f>
        <v>N</v>
      </c>
      <c r="M95" s="416">
        <f>IF(Computations!I70&lt;&gt;"",Computations!I70,"---")</f>
        <v>404.10596816107625</v>
      </c>
      <c r="N95" s="390">
        <f>IF(Computations!C70&lt;&gt;"",Computations!C70,"---")</f>
        <v>7739.5494630071598</v>
      </c>
      <c r="O95" s="387">
        <f>IF(Computations!D70&lt;&gt;"",Computations!D70,"---")</f>
        <v>78135.45</v>
      </c>
      <c r="P95" s="387">
        <f>IF(Computations!M70&lt;&gt;"",Computations!M70,"---")</f>
        <v>87.603125000000006</v>
      </c>
      <c r="Q95" s="387">
        <f>IF(Computations!P70&lt;&gt;"",Computations!P70,"---")</f>
        <v>0</v>
      </c>
      <c r="R95" s="387">
        <f>IF(Computations!V70&lt;&gt;"",Computations!V70,"---")</f>
        <v>0</v>
      </c>
      <c r="S95" s="387">
        <f>IF(Computations!X70&lt;&gt;"",Computations!X70,"---")</f>
        <v>0</v>
      </c>
      <c r="T95" s="387">
        <f>IF(Computations!AB70&lt;&gt;"",Computations!AB70,"---")</f>
        <v>0</v>
      </c>
      <c r="U95" s="387">
        <f>IF(Computations!AG70&lt;&gt;"",Computations!AG70,"---")</f>
        <v>-93.4375</v>
      </c>
      <c r="V95" s="387">
        <f>IF(Computations!H70&lt;&gt;"",Computations!H70,"---")</f>
        <v>181.04062500000001</v>
      </c>
      <c r="W95" s="387">
        <f>IF(Computations!G70&lt;&gt;"",Computations!G70,"---")</f>
        <v>22.396875000000001</v>
      </c>
      <c r="X95" s="387">
        <f>IF(Computations!F70&lt;&gt;"",Computations!F70,"---")</f>
        <v>203.4375</v>
      </c>
      <c r="Y95" s="402">
        <f>IF(Computations!E70&lt;&gt;"",Computations!E70,"---")</f>
        <v>3.6249600000000002</v>
      </c>
      <c r="Z95" s="389">
        <f>IF(AA95=O95,N95,interp(AA95,AreaCapacity!$A$3:$B$245,2))</f>
        <v>7739.5494630071598</v>
      </c>
      <c r="AA95" s="383">
        <f t="shared" si="42"/>
        <v>78135.45</v>
      </c>
      <c r="AB95" s="376">
        <f t="shared" si="49"/>
        <v>404.10596816107625</v>
      </c>
      <c r="AC95" s="376">
        <f>IF(P95&lt;&gt;"---",P95,IF(BH95="Y",AB95,MIN(Input!I70,AB95-AK95)))</f>
        <v>87.603125000000006</v>
      </c>
      <c r="AD95" s="376">
        <f t="shared" si="50"/>
        <v>0</v>
      </c>
      <c r="AE95" s="376">
        <f>IF(R95&lt;&gt;"---",R95,IF(BH95="Y",Input!M70,0))</f>
        <v>0</v>
      </c>
      <c r="AF95" s="376">
        <f t="shared" si="51"/>
        <v>0</v>
      </c>
      <c r="AG95" s="376">
        <f t="shared" si="18"/>
        <v>0</v>
      </c>
      <c r="AH95" s="376">
        <f t="shared" si="19"/>
        <v>-93.4375</v>
      </c>
      <c r="AI95" s="376">
        <f t="shared" si="52"/>
        <v>203.4375</v>
      </c>
      <c r="AJ95" s="192">
        <f t="shared" si="20"/>
        <v>181.04062500000001</v>
      </c>
      <c r="AK95" s="412">
        <f>IF(Y95&lt;&gt;"---",Y95,interp(AA94,AreaCapacity!$A$3:$C$245,3)*StepInterp(B95,Evap!$A$3:$D$15,4)/1.9835)</f>
        <v>3.6249600000000002</v>
      </c>
      <c r="AL95" s="376">
        <f t="shared" si="53"/>
        <v>22.396875000000001</v>
      </c>
      <c r="AM95" s="376">
        <f t="shared" si="21"/>
        <v>203.4375</v>
      </c>
      <c r="AN95" s="376">
        <f t="shared" si="43"/>
        <v>435.25999999999476</v>
      </c>
      <c r="AO95" s="376">
        <f t="shared" si="23"/>
        <v>0</v>
      </c>
      <c r="AP95" s="376">
        <f t="shared" si="44"/>
        <v>411.39999999999418</v>
      </c>
      <c r="AQ95" s="389">
        <f>IF(AR95=O95,N95,interp(AR95,AreaCapacity!$A$3:$B$245,2))</f>
        <v>7739.5494630071598</v>
      </c>
      <c r="AR95" s="383">
        <f t="shared" si="25"/>
        <v>78135.45</v>
      </c>
      <c r="AS95" s="376">
        <f t="shared" si="54"/>
        <v>404.10596816107625</v>
      </c>
      <c r="AT95" s="376">
        <f>IF(P95&lt;&gt;"---",P95,IF(BH95="Y",AS95,MIN(Input!I70,AS95-BB95)))</f>
        <v>87.603125000000006</v>
      </c>
      <c r="AU95" s="376">
        <f t="shared" si="55"/>
        <v>0</v>
      </c>
      <c r="AV95" s="376">
        <f>IF(R95&lt;&gt;"---",R95,IF(BH95="Y",Input!M70,0))</f>
        <v>0</v>
      </c>
      <c r="AW95" s="376">
        <f t="shared" si="56"/>
        <v>0</v>
      </c>
      <c r="AX95" s="376">
        <f t="shared" si="26"/>
        <v>0</v>
      </c>
      <c r="AY95" s="376">
        <f t="shared" si="27"/>
        <v>-93.4375</v>
      </c>
      <c r="AZ95" s="376">
        <f t="shared" si="57"/>
        <v>203.4375</v>
      </c>
      <c r="BA95" s="192">
        <f t="shared" si="28"/>
        <v>181.04062500000001</v>
      </c>
      <c r="BB95" s="412">
        <f>IF(Y95&lt;&gt;"---",Y95,interp(AR94,AreaCapacity!$A$3:$C$245,3)*StepInterp(B95,Evap!$A$3:$D$15,4)/1.9835)</f>
        <v>3.6249600000000002</v>
      </c>
      <c r="BC95" s="376">
        <f t="shared" si="58"/>
        <v>22.396875000000001</v>
      </c>
      <c r="BD95" s="192">
        <f t="shared" si="29"/>
        <v>203.4375</v>
      </c>
      <c r="BE95" s="192">
        <f t="shared" si="30"/>
        <v>435.25999999999476</v>
      </c>
      <c r="BF95" s="192">
        <f t="shared" si="31"/>
        <v>0</v>
      </c>
      <c r="BG95" s="425">
        <f t="shared" si="32"/>
        <v>456.05999999999767</v>
      </c>
      <c r="BH95" s="376" t="str">
        <f t="shared" si="59"/>
        <v>N</v>
      </c>
      <c r="BI95" s="376">
        <f t="shared" si="60"/>
        <v>39</v>
      </c>
      <c r="BJ95" s="376">
        <f t="shared" si="33"/>
        <v>383.87788316107628</v>
      </c>
      <c r="BK95" s="376">
        <f t="shared" si="34"/>
        <v>95495.331260548905</v>
      </c>
      <c r="BL95" s="376">
        <f t="shared" si="35"/>
        <v>95495.331260548905</v>
      </c>
      <c r="BM95" s="423">
        <f t="shared" si="36"/>
        <v>0</v>
      </c>
      <c r="BN95" s="440">
        <f t="shared" si="37"/>
        <v>0</v>
      </c>
      <c r="BO95" s="285">
        <f t="shared" si="38"/>
        <v>0</v>
      </c>
      <c r="BP95" s="425">
        <f t="shared" si="39"/>
        <v>0</v>
      </c>
      <c r="BQ95" s="285">
        <v>1000000</v>
      </c>
      <c r="BR95" s="12">
        <v>7704</v>
      </c>
      <c r="BS95" s="12">
        <v>52000</v>
      </c>
      <c r="BT95" s="12">
        <v>7747.5</v>
      </c>
      <c r="BU95" s="426">
        <v>85000</v>
      </c>
      <c r="BV95" s="6">
        <v>7766</v>
      </c>
      <c r="BW95" s="6">
        <v>102369</v>
      </c>
      <c r="CW95" s="416"/>
      <c r="CX95" s="416"/>
      <c r="CY95" s="416"/>
      <c r="CZ95" s="416"/>
      <c r="DA95" s="416"/>
      <c r="DB95" s="416"/>
      <c r="DC95" s="128"/>
    </row>
    <row r="96" spans="1:107">
      <c r="A96" s="6" t="str">
        <f ca="1">OFFSET('day lookup'!$A$1,WEEKDAY(B96,1)-1,0)</f>
        <v>THU</v>
      </c>
      <c r="B96" s="367">
        <f t="shared" si="45"/>
        <v>42887</v>
      </c>
      <c r="C96" s="374">
        <f ca="1">IF($CY$1=1,OFFSET(Historic!$F$193,$B96-$B$35,C$30-1975),IF($B96&gt;DATE(Input!$C$1,4,30),OFFSET(Historic!$F$193,$B96-$B$35,C$30-1975),NA()))</f>
        <v>579.96662800000001</v>
      </c>
      <c r="D96" s="192">
        <f ca="1">IF($CY$1=1,OFFSET(Historic!$F$193,$B96-$B$35,D$30-1975),IF($B96&gt;DATE(Input!$C$1,4,30),OFFSET(Historic!$F$193,$B96-$B$35,D$30-1975),NA()))</f>
        <v>640.66080999999997</v>
      </c>
      <c r="E96" s="192">
        <f ca="1">IF($CY$1=1,OFFSET(Historic!$F$193,$B96-$B$35,E$30-1975),IF($B96&gt;DATE(Input!$C$1,4,30),OFFSET(Historic!$F$193,$B96-$B$35,E$30-1975),NA()))</f>
        <v>550.55176789999996</v>
      </c>
      <c r="F96" s="192">
        <f ca="1">IF($CY$1=1,OFFSET(Historic!$F$193,$B96-$B$35,F$30-1975),IF($B96&gt;DATE(Input!$C$1,4,30),OFFSET(Historic!$F$193,$B96-$B$35,F$30-1975),NA()))</f>
        <v>674.37980000000005</v>
      </c>
      <c r="G96" s="192">
        <f ca="1">IF($CY$1=1,OFFSET(Historic!$F$193,$B96-$B$35,G$30-1975),IF($B96&gt;DATE(Input!$C$1,4,30),OFFSET(Historic!$F$193,$B96-$B$35,G$30-1975),NA()))</f>
        <v>617.35</v>
      </c>
      <c r="H96" s="192">
        <f t="shared" ca="1" si="16"/>
        <v>612.58180117999996</v>
      </c>
      <c r="I96" s="368">
        <f t="shared" ca="1" si="46"/>
        <v>1.2542258251007181</v>
      </c>
      <c r="J96" s="285">
        <f t="shared" ca="1" si="47"/>
        <v>409.11727191336757</v>
      </c>
      <c r="K96" s="285">
        <f t="shared" ca="1" si="48"/>
        <v>129.62757456296808</v>
      </c>
      <c r="L96" s="386" t="str">
        <f>IF(Computations!J71&lt;&gt;"",Computations!J71,"---")</f>
        <v>N</v>
      </c>
      <c r="M96" s="416">
        <f>IF(Computations!I71&lt;&gt;"",Computations!I71,"---")</f>
        <v>461.79525188528294</v>
      </c>
      <c r="N96" s="390">
        <f>IF(Computations!C71&lt;&gt;"",Computations!C71,"---")</f>
        <v>7740.1897633136095</v>
      </c>
      <c r="O96" s="387">
        <f>IF(Computations!D71&lt;&gt;"",Computations!D71,"---")</f>
        <v>78673.350000000006</v>
      </c>
      <c r="P96" s="387">
        <f>IF(Computations!M71&lt;&gt;"",Computations!M71,"---")</f>
        <v>85.085416699999996</v>
      </c>
      <c r="Q96" s="387">
        <f>IF(Computations!P71&lt;&gt;"",Computations!P71,"---")</f>
        <v>0</v>
      </c>
      <c r="R96" s="387">
        <f>IF(Computations!V71&lt;&gt;"",Computations!V71,"---")</f>
        <v>0</v>
      </c>
      <c r="S96" s="387">
        <f>IF(Computations!X71&lt;&gt;"",Computations!X71,"---")</f>
        <v>0</v>
      </c>
      <c r="T96" s="387">
        <f>IF(Computations!AB71&lt;&gt;"",Computations!AB71,"---")</f>
        <v>0</v>
      </c>
      <c r="U96" s="387">
        <f>IF(Computations!AG71&lt;&gt;"",Computations!AG71,"---")</f>
        <v>-96.59375</v>
      </c>
      <c r="V96" s="387">
        <f>IF(Computations!H71&lt;&gt;"",Computations!H71,"---")</f>
        <v>181.6791667</v>
      </c>
      <c r="W96" s="387">
        <f>IF(Computations!G71&lt;&gt;"",Computations!G71,"---")</f>
        <v>24.9145833</v>
      </c>
      <c r="X96" s="387">
        <f>IF(Computations!F71&lt;&gt;"",Computations!F71,"---")</f>
        <v>206.59375</v>
      </c>
      <c r="Y96" s="402">
        <f>IF(Computations!E71&lt;&gt;"",Computations!E71,"---")</f>
        <v>8.9287899999999993</v>
      </c>
      <c r="Z96" s="389">
        <f>IF(AA96=O96,N96,interp(AA96,AreaCapacity!$A$3:$B$245,2))</f>
        <v>7740.1897633136095</v>
      </c>
      <c r="AA96" s="383">
        <f t="shared" si="42"/>
        <v>78673.350000000006</v>
      </c>
      <c r="AB96" s="376">
        <f t="shared" si="49"/>
        <v>461.79525188528294</v>
      </c>
      <c r="AC96" s="376">
        <f>IF(P96&lt;&gt;"---",P96,IF(BH96="Y",AB96,MIN(Input!I71,AB96-AK96)))</f>
        <v>85.085416699999996</v>
      </c>
      <c r="AD96" s="376">
        <f t="shared" si="50"/>
        <v>0</v>
      </c>
      <c r="AE96" s="376">
        <f>IF(R96&lt;&gt;"---",R96,IF(BH96="Y",Input!M71,0))</f>
        <v>0</v>
      </c>
      <c r="AF96" s="376">
        <f t="shared" si="51"/>
        <v>0</v>
      </c>
      <c r="AG96" s="376">
        <f t="shared" si="18"/>
        <v>0</v>
      </c>
      <c r="AH96" s="376">
        <f t="shared" si="19"/>
        <v>-96.59375</v>
      </c>
      <c r="AI96" s="376">
        <f t="shared" si="52"/>
        <v>206.59375</v>
      </c>
      <c r="AJ96" s="192">
        <f t="shared" si="20"/>
        <v>181.6791667</v>
      </c>
      <c r="AK96" s="412">
        <f>IF(Y96&lt;&gt;"---",Y96,interp(AA95,AreaCapacity!$A$3:$C$245,3)*StepInterp(B96,Evap!$A$3:$D$15,4)/1.9835)</f>
        <v>8.9287899999999993</v>
      </c>
      <c r="AL96" s="376">
        <f t="shared" si="53"/>
        <v>24.9145833</v>
      </c>
      <c r="AM96" s="376">
        <f t="shared" si="21"/>
        <v>206.59375</v>
      </c>
      <c r="AN96" s="376">
        <f t="shared" si="43"/>
        <v>537.90000000000873</v>
      </c>
      <c r="AO96" s="376">
        <f t="shared" si="23"/>
        <v>0</v>
      </c>
      <c r="AP96" s="376">
        <f t="shared" si="44"/>
        <v>411.39999999999418</v>
      </c>
      <c r="AQ96" s="389">
        <f>IF(AR96=O96,N96,interp(AR96,AreaCapacity!$A$3:$B$245,2))</f>
        <v>7740.1897633136095</v>
      </c>
      <c r="AR96" s="383">
        <f t="shared" si="25"/>
        <v>78673.350000000006</v>
      </c>
      <c r="AS96" s="376">
        <f t="shared" si="54"/>
        <v>461.79525188528294</v>
      </c>
      <c r="AT96" s="376">
        <f>IF(P96&lt;&gt;"---",P96,IF(BH96="Y",AS96,MIN(Input!I71,AS96-BB96)))</f>
        <v>85.085416699999996</v>
      </c>
      <c r="AU96" s="376">
        <f t="shared" si="55"/>
        <v>0</v>
      </c>
      <c r="AV96" s="376">
        <f>IF(R96&lt;&gt;"---",R96,IF(BH96="Y",Input!M71,0))</f>
        <v>0</v>
      </c>
      <c r="AW96" s="376">
        <f t="shared" si="56"/>
        <v>0</v>
      </c>
      <c r="AX96" s="376">
        <f t="shared" si="26"/>
        <v>0</v>
      </c>
      <c r="AY96" s="376">
        <f t="shared" si="27"/>
        <v>-96.59375</v>
      </c>
      <c r="AZ96" s="376">
        <f t="shared" si="57"/>
        <v>206.59375</v>
      </c>
      <c r="BA96" s="192">
        <f t="shared" si="28"/>
        <v>181.6791667</v>
      </c>
      <c r="BB96" s="412">
        <f>IF(Y96&lt;&gt;"---",Y96,interp(AR95,AreaCapacity!$A$3:$C$245,3)*StepInterp(B96,Evap!$A$3:$D$15,4)/1.9835)</f>
        <v>8.9287899999999993</v>
      </c>
      <c r="BC96" s="376">
        <f t="shared" si="58"/>
        <v>24.9145833</v>
      </c>
      <c r="BD96" s="192">
        <f t="shared" si="29"/>
        <v>206.59375</v>
      </c>
      <c r="BE96" s="192">
        <f t="shared" si="30"/>
        <v>537.90000000000873</v>
      </c>
      <c r="BF96" s="192">
        <f t="shared" si="31"/>
        <v>0</v>
      </c>
      <c r="BG96" s="425">
        <f t="shared" si="32"/>
        <v>456.05999999999767</v>
      </c>
      <c r="BH96" s="376" t="str">
        <f t="shared" si="59"/>
        <v>N</v>
      </c>
      <c r="BI96" s="376">
        <f t="shared" si="60"/>
        <v>39</v>
      </c>
      <c r="BJ96" s="376">
        <f t="shared" si="33"/>
        <v>438.78104518528295</v>
      </c>
      <c r="BK96" s="376">
        <f t="shared" si="34"/>
        <v>96365.653463673909</v>
      </c>
      <c r="BL96" s="376">
        <f t="shared" si="35"/>
        <v>96365.653463673909</v>
      </c>
      <c r="BM96" s="423">
        <f t="shared" si="36"/>
        <v>0</v>
      </c>
      <c r="BN96" s="440">
        <f t="shared" si="37"/>
        <v>0</v>
      </c>
      <c r="BO96" s="285">
        <f t="shared" si="38"/>
        <v>0</v>
      </c>
      <c r="BP96" s="425">
        <f t="shared" si="39"/>
        <v>0</v>
      </c>
      <c r="BQ96" s="285"/>
      <c r="BR96" s="12">
        <v>7704</v>
      </c>
      <c r="BS96" s="12">
        <v>52000</v>
      </c>
      <c r="BT96" s="12">
        <v>7747.5</v>
      </c>
      <c r="BU96" s="426">
        <v>85000</v>
      </c>
      <c r="BV96" s="6">
        <v>7766</v>
      </c>
      <c r="BW96" s="6">
        <v>102369</v>
      </c>
      <c r="CW96" s="416"/>
      <c r="CX96" s="416"/>
      <c r="CY96" s="416"/>
      <c r="CZ96" s="416"/>
      <c r="DA96" s="416"/>
      <c r="DB96" s="416"/>
      <c r="DC96" s="128"/>
    </row>
    <row r="97" spans="1:107">
      <c r="A97" s="6" t="str">
        <f ca="1">OFFSET('day lookup'!$A$1,WEEKDAY(B97,1)-1,0)</f>
        <v>FRI</v>
      </c>
      <c r="B97" s="367">
        <f t="shared" si="45"/>
        <v>42888</v>
      </c>
      <c r="C97" s="374">
        <f ca="1">IF($CY$1=1,OFFSET(Historic!$F$193,$B97-$B$35,C$30-1975),IF($B97&gt;DATE(Input!$C$1,4,30),OFFSET(Historic!$F$193,$B97-$B$35,C$30-1975),NA()))</f>
        <v>503.30551250000002</v>
      </c>
      <c r="D97" s="192">
        <f ca="1">IF($CY$1=1,OFFSET(Historic!$F$193,$B97-$B$35,D$30-1975),IF($B97&gt;DATE(Input!$C$1,4,30),OFFSET(Historic!$F$193,$B97-$B$35,D$30-1975),NA()))</f>
        <v>789.42106000000001</v>
      </c>
      <c r="E97" s="192">
        <f ca="1">IF($CY$1=1,OFFSET(Historic!$F$193,$B97-$B$35,E$30-1975),IF($B97&gt;DATE(Input!$C$1,4,30),OFFSET(Historic!$F$193,$B97-$B$35,E$30-1975),NA()))</f>
        <v>695.36491260000003</v>
      </c>
      <c r="F97" s="192">
        <f ca="1">IF($CY$1=1,OFFSET(Historic!$F$193,$B97-$B$35,F$30-1975),IF($B97&gt;DATE(Input!$C$1,4,30),OFFSET(Historic!$F$193,$B97-$B$35,F$30-1975),NA()))</f>
        <v>721.98307999999997</v>
      </c>
      <c r="G97" s="192">
        <f ca="1">IF($CY$1=1,OFFSET(Historic!$F$193,$B97-$B$35,G$30-1975),IF($B97&gt;DATE(Input!$C$1,4,30),OFFSET(Historic!$F$193,$B97-$B$35,G$30-1975),NA()))</f>
        <v>805.65</v>
      </c>
      <c r="H97" s="192">
        <f t="shared" ca="1" si="16"/>
        <v>703.14491301999999</v>
      </c>
      <c r="I97" s="368">
        <f t="shared" ca="1" si="46"/>
        <v>1.4396485612192476</v>
      </c>
      <c r="J97" s="285">
        <f t="shared" ca="1" si="47"/>
        <v>469.60051379322061</v>
      </c>
      <c r="K97" s="285">
        <f t="shared" ca="1" si="48"/>
        <v>148.7915074615305</v>
      </c>
      <c r="L97" s="386" t="str">
        <f>IF(Computations!J72&lt;&gt;"",Computations!J72,"---")</f>
        <v>N</v>
      </c>
      <c r="M97" s="416">
        <f>IF(Computations!I72&lt;&gt;"",Computations!I72,"---")</f>
        <v>537.53347112987001</v>
      </c>
      <c r="N97" s="390">
        <f>IF(Computations!C72&lt;&gt;"",Computations!C72,"---")</f>
        <v>7740.9793491124265</v>
      </c>
      <c r="O97" s="387">
        <f>IF(Computations!D72&lt;&gt;"",Computations!D72,"---")</f>
        <v>79340.55</v>
      </c>
      <c r="P97" s="387">
        <f>IF(Computations!M72&lt;&gt;"",Computations!M72,"---")</f>
        <v>82.283333299999995</v>
      </c>
      <c r="Q97" s="387">
        <f>IF(Computations!P72&lt;&gt;"",Computations!P72,"---")</f>
        <v>0</v>
      </c>
      <c r="R97" s="387">
        <f>IF(Computations!V72&lt;&gt;"",Computations!V72,"---")</f>
        <v>0</v>
      </c>
      <c r="S97" s="387">
        <f>IF(Computations!X72&lt;&gt;"",Computations!X72,"---")</f>
        <v>0</v>
      </c>
      <c r="T97" s="387">
        <f>IF(Computations!AB72&lt;&gt;"",Computations!AB72,"---")</f>
        <v>0</v>
      </c>
      <c r="U97" s="387">
        <f>IF(Computations!AG72&lt;&gt;"",Computations!AG72,"---")</f>
        <v>-109.89583330000001</v>
      </c>
      <c r="V97" s="387">
        <f>IF(Computations!H72&lt;&gt;"",Computations!H72,"---")</f>
        <v>192.1791666</v>
      </c>
      <c r="W97" s="387">
        <f>IF(Computations!G72&lt;&gt;"",Computations!G72,"---")</f>
        <v>27.716666700000001</v>
      </c>
      <c r="X97" s="387">
        <f>IF(Computations!F72&lt;&gt;"",Computations!F72,"---")</f>
        <v>219.89583329999999</v>
      </c>
      <c r="Y97" s="402">
        <f>IF(Computations!E72&lt;&gt;"",Computations!E72,"---")</f>
        <v>8.9792100000000001</v>
      </c>
      <c r="Z97" s="389">
        <f>IF(AA97=O97,N97,interp(AA97,AreaCapacity!$A$3:$B$245,2))</f>
        <v>7740.9793491124265</v>
      </c>
      <c r="AA97" s="383">
        <f t="shared" si="42"/>
        <v>79340.55</v>
      </c>
      <c r="AB97" s="376">
        <f t="shared" si="49"/>
        <v>537.53347112987001</v>
      </c>
      <c r="AC97" s="376">
        <f>IF(P97&lt;&gt;"---",P97,IF(BH97="Y",AB97,MIN(Input!I72,AB97-AK97)))</f>
        <v>82.283333299999995</v>
      </c>
      <c r="AD97" s="376">
        <f t="shared" si="50"/>
        <v>0</v>
      </c>
      <c r="AE97" s="376">
        <f>IF(R97&lt;&gt;"---",R97,IF(BH97="Y",Input!M72,0))</f>
        <v>0</v>
      </c>
      <c r="AF97" s="376">
        <f t="shared" si="51"/>
        <v>0</v>
      </c>
      <c r="AG97" s="376">
        <f t="shared" si="18"/>
        <v>0</v>
      </c>
      <c r="AH97" s="376">
        <f t="shared" si="19"/>
        <v>-109.89583330000001</v>
      </c>
      <c r="AI97" s="376">
        <f t="shared" si="52"/>
        <v>219.89583329999999</v>
      </c>
      <c r="AJ97" s="192">
        <f t="shared" si="20"/>
        <v>192.1791666</v>
      </c>
      <c r="AK97" s="412">
        <f>IF(Y97&lt;&gt;"---",Y97,interp(AA96,AreaCapacity!$A$3:$C$245,3)*StepInterp(B97,Evap!$A$3:$D$15,4)/1.9835)</f>
        <v>8.9792100000000001</v>
      </c>
      <c r="AL97" s="376">
        <f t="shared" si="53"/>
        <v>27.716666700000001</v>
      </c>
      <c r="AM97" s="376">
        <f t="shared" si="21"/>
        <v>219.89583329999999</v>
      </c>
      <c r="AN97" s="376">
        <f t="shared" si="43"/>
        <v>667.19999999999709</v>
      </c>
      <c r="AO97" s="376">
        <f t="shared" si="23"/>
        <v>0</v>
      </c>
      <c r="AP97" s="376">
        <f t="shared" si="44"/>
        <v>411.39999999999418</v>
      </c>
      <c r="AQ97" s="389">
        <f>IF(AR97=O97,N97,interp(AR97,AreaCapacity!$A$3:$B$245,2))</f>
        <v>7740.9793491124265</v>
      </c>
      <c r="AR97" s="383">
        <f t="shared" si="25"/>
        <v>79340.55</v>
      </c>
      <c r="AS97" s="376">
        <f t="shared" si="54"/>
        <v>537.53347112987001</v>
      </c>
      <c r="AT97" s="376">
        <f>IF(P97&lt;&gt;"---",P97,IF(BH97="Y",AS97,MIN(Input!I72,AS97-BB97)))</f>
        <v>82.283333299999995</v>
      </c>
      <c r="AU97" s="376">
        <f t="shared" si="55"/>
        <v>0</v>
      </c>
      <c r="AV97" s="376">
        <f>IF(R97&lt;&gt;"---",R97,IF(BH97="Y",Input!M72,0))</f>
        <v>0</v>
      </c>
      <c r="AW97" s="376">
        <f t="shared" si="56"/>
        <v>0</v>
      </c>
      <c r="AX97" s="376">
        <f t="shared" si="26"/>
        <v>0</v>
      </c>
      <c r="AY97" s="376">
        <f t="shared" si="27"/>
        <v>-109.89583330000001</v>
      </c>
      <c r="AZ97" s="376">
        <f t="shared" si="57"/>
        <v>219.89583329999999</v>
      </c>
      <c r="BA97" s="192">
        <f t="shared" si="28"/>
        <v>192.1791666</v>
      </c>
      <c r="BB97" s="412">
        <f>IF(Y97&lt;&gt;"---",Y97,interp(AR96,AreaCapacity!$A$3:$C$245,3)*StepInterp(B97,Evap!$A$3:$D$15,4)/1.9835)</f>
        <v>8.9792100000000001</v>
      </c>
      <c r="BC97" s="376">
        <f t="shared" si="58"/>
        <v>27.716666700000001</v>
      </c>
      <c r="BD97" s="192">
        <f t="shared" si="29"/>
        <v>219.89583329999999</v>
      </c>
      <c r="BE97" s="192">
        <f t="shared" si="30"/>
        <v>667.19999999999709</v>
      </c>
      <c r="BF97" s="192">
        <f t="shared" si="31"/>
        <v>0</v>
      </c>
      <c r="BG97" s="425">
        <f t="shared" si="32"/>
        <v>456.05999999999767</v>
      </c>
      <c r="BH97" s="376" t="str">
        <f t="shared" si="59"/>
        <v>N</v>
      </c>
      <c r="BI97" s="376">
        <f t="shared" si="60"/>
        <v>39</v>
      </c>
      <c r="BJ97" s="376">
        <f t="shared" si="33"/>
        <v>517.27092782987006</v>
      </c>
      <c r="BK97" s="376">
        <f t="shared" si="34"/>
        <v>97391.66034902446</v>
      </c>
      <c r="BL97" s="376">
        <f t="shared" si="35"/>
        <v>97391.66034902446</v>
      </c>
      <c r="BM97" s="423">
        <f t="shared" si="36"/>
        <v>0</v>
      </c>
      <c r="BN97" s="440">
        <f t="shared" si="37"/>
        <v>0</v>
      </c>
      <c r="BO97" s="285">
        <f t="shared" si="38"/>
        <v>0</v>
      </c>
      <c r="BP97" s="425">
        <f t="shared" si="39"/>
        <v>0</v>
      </c>
      <c r="BQ97" s="285"/>
      <c r="BR97" s="12">
        <v>7704</v>
      </c>
      <c r="BS97" s="12">
        <v>52000</v>
      </c>
      <c r="BT97" s="12">
        <v>7747.5</v>
      </c>
      <c r="BU97" s="426">
        <v>85000</v>
      </c>
      <c r="BV97" s="6">
        <v>7766</v>
      </c>
      <c r="BW97" s="6">
        <v>102369</v>
      </c>
      <c r="CW97" s="416"/>
      <c r="CX97" s="416"/>
      <c r="CY97" s="416"/>
      <c r="CZ97" s="416"/>
      <c r="DA97" s="416"/>
      <c r="DB97" s="416"/>
      <c r="DC97" s="128"/>
    </row>
    <row r="98" spans="1:107">
      <c r="A98" s="6" t="str">
        <f ca="1">OFFSET('day lookup'!$A$1,WEEKDAY(B98,1)-1,0)</f>
        <v>SAT</v>
      </c>
      <c r="B98" s="367">
        <f t="shared" si="45"/>
        <v>42889</v>
      </c>
      <c r="C98" s="374">
        <f ca="1">IF($CY$1=1,OFFSET(Historic!$F$193,$B98-$B$35,C$30-1975),IF($B98&gt;DATE(Input!$C$1,4,30),OFFSET(Historic!$F$193,$B98-$B$35,C$30-1975),NA()))</f>
        <v>439.93364600000001</v>
      </c>
      <c r="D98" s="192">
        <f ca="1">IF($CY$1=1,OFFSET(Historic!$F$193,$B98-$B$35,D$30-1975),IF($B98&gt;DATE(Input!$C$1,4,30),OFFSET(Historic!$F$193,$B98-$B$35,D$30-1975),NA()))</f>
        <v>775.53677000000005</v>
      </c>
      <c r="E98" s="192">
        <f ca="1">IF($CY$1=1,OFFSET(Historic!$F$193,$B98-$B$35,E$30-1975),IF($B98&gt;DATE(Input!$C$1,4,30),OFFSET(Historic!$F$193,$B98-$B$35,E$30-1975),NA()))</f>
        <v>640.52196709999998</v>
      </c>
      <c r="F98" s="192">
        <f ca="1">IF($CY$1=1,OFFSET(Historic!$F$193,$B98-$B$35,F$30-1975),IF($B98&gt;DATE(Input!$C$1,4,30),OFFSET(Historic!$F$193,$B98-$B$35,F$30-1975),NA()))</f>
        <v>829.09046000000001</v>
      </c>
      <c r="G98" s="192">
        <f ca="1">IF($CY$1=1,OFFSET(Historic!$F$193,$B98-$B$35,G$30-1975),IF($B98&gt;DATE(Input!$C$1,4,30),OFFSET(Historic!$F$193,$B98-$B$35,G$30-1975),NA()))</f>
        <v>703.08</v>
      </c>
      <c r="H98" s="192">
        <f t="shared" ca="1" si="16"/>
        <v>677.63256862000003</v>
      </c>
      <c r="I98" s="368">
        <f t="shared" ca="1" si="46"/>
        <v>1.3874135109064465</v>
      </c>
      <c r="J98" s="285">
        <f t="shared" ca="1" si="47"/>
        <v>452.56190650691752</v>
      </c>
      <c r="K98" s="285">
        <f t="shared" ca="1" si="48"/>
        <v>143.3928760957003</v>
      </c>
      <c r="L98" s="386" t="str">
        <f>IF(Computations!J73&lt;&gt;"",Computations!J73,"---")</f>
        <v>N</v>
      </c>
      <c r="M98" s="416">
        <f>IF(Computations!I73&lt;&gt;"",Computations!I73,"---")</f>
        <v>581.83840048076286</v>
      </c>
      <c r="N98" s="390">
        <f>IF(Computations!C73&lt;&gt;"",Computations!C73,"---")</f>
        <v>7741.6485058823528</v>
      </c>
      <c r="O98" s="387">
        <f>IF(Computations!D73&lt;&gt;"",Computations!D73,"---")</f>
        <v>79909.23</v>
      </c>
      <c r="P98" s="387">
        <f>IF(Computations!M73&lt;&gt;"",Computations!M73,"---")</f>
        <v>79.561458299999998</v>
      </c>
      <c r="Q98" s="387">
        <f>IF(Computations!P73&lt;&gt;"",Computations!P73,"---")</f>
        <v>0</v>
      </c>
      <c r="R98" s="387">
        <f>IF(Computations!V73&lt;&gt;"",Computations!V73,"---")</f>
        <v>0</v>
      </c>
      <c r="S98" s="387">
        <f>IF(Computations!X73&lt;&gt;"",Computations!X73,"---")</f>
        <v>0</v>
      </c>
      <c r="T98" s="387">
        <f>IF(Computations!AB73&lt;&gt;"",Computations!AB73,"---")</f>
        <v>0</v>
      </c>
      <c r="U98" s="387">
        <f>IF(Computations!AG73&lt;&gt;"",Computations!AG73,"---")</f>
        <v>-206.55208330000002</v>
      </c>
      <c r="V98" s="387">
        <f>IF(Computations!H73&lt;&gt;"",Computations!H73,"---")</f>
        <v>286.11354160000002</v>
      </c>
      <c r="W98" s="387">
        <f>IF(Computations!G73&lt;&gt;"",Computations!G73,"---")</f>
        <v>30.438541699999998</v>
      </c>
      <c r="X98" s="387">
        <f>IF(Computations!F73&lt;&gt;"",Computations!F73,"---")</f>
        <v>316.55208329999999</v>
      </c>
      <c r="Y98" s="402">
        <f>IF(Computations!E73&lt;&gt;"",Computations!E73,"---")</f>
        <v>9.0195399999999992</v>
      </c>
      <c r="Z98" s="389">
        <f>IF(AA98=O98,N98,interp(AA98,AreaCapacity!$A$3:$B$245,2))</f>
        <v>7741.6485058823528</v>
      </c>
      <c r="AA98" s="383">
        <f t="shared" si="42"/>
        <v>79909.23</v>
      </c>
      <c r="AB98" s="376">
        <f t="shared" si="49"/>
        <v>581.83840048076286</v>
      </c>
      <c r="AC98" s="376">
        <f>IF(P98&lt;&gt;"---",P98,IF(BH98="Y",AB98,MIN(Input!I73,AB98-AK98)))</f>
        <v>79.561458299999998</v>
      </c>
      <c r="AD98" s="376">
        <f t="shared" si="50"/>
        <v>0</v>
      </c>
      <c r="AE98" s="376">
        <f>IF(R98&lt;&gt;"---",R98,IF(BH98="Y",Input!M73,0))</f>
        <v>0</v>
      </c>
      <c r="AF98" s="376">
        <f t="shared" si="51"/>
        <v>0</v>
      </c>
      <c r="AG98" s="376">
        <f t="shared" si="18"/>
        <v>0</v>
      </c>
      <c r="AH98" s="376">
        <f t="shared" si="19"/>
        <v>-206.55208330000002</v>
      </c>
      <c r="AI98" s="376">
        <f t="shared" si="52"/>
        <v>316.55208329999999</v>
      </c>
      <c r="AJ98" s="192">
        <f t="shared" si="20"/>
        <v>286.11354160000002</v>
      </c>
      <c r="AK98" s="412">
        <f>IF(Y98&lt;&gt;"---",Y98,interp(AA97,AreaCapacity!$A$3:$C$245,3)*StepInterp(B98,Evap!$A$3:$D$15,4)/1.9835)</f>
        <v>9.0195399999999992</v>
      </c>
      <c r="AL98" s="376">
        <f t="shared" si="53"/>
        <v>30.438541699999998</v>
      </c>
      <c r="AM98" s="376">
        <f t="shared" si="21"/>
        <v>316.55208329999999</v>
      </c>
      <c r="AN98" s="376">
        <f t="shared" si="43"/>
        <v>568.67999999999302</v>
      </c>
      <c r="AO98" s="376">
        <f t="shared" si="23"/>
        <v>0</v>
      </c>
      <c r="AP98" s="376">
        <f t="shared" si="44"/>
        <v>411.39999999999418</v>
      </c>
      <c r="AQ98" s="389">
        <f>IF(AR98=O98,N98,interp(AR98,AreaCapacity!$A$3:$B$245,2))</f>
        <v>7741.6485058823528</v>
      </c>
      <c r="AR98" s="383">
        <f t="shared" si="25"/>
        <v>79909.23</v>
      </c>
      <c r="AS98" s="376">
        <f t="shared" si="54"/>
        <v>581.83840048076286</v>
      </c>
      <c r="AT98" s="376">
        <f>IF(P98&lt;&gt;"---",P98,IF(BH98="Y",AS98,MIN(Input!I73,AS98-BB98)))</f>
        <v>79.561458299999998</v>
      </c>
      <c r="AU98" s="376">
        <f t="shared" si="55"/>
        <v>0</v>
      </c>
      <c r="AV98" s="376">
        <f>IF(R98&lt;&gt;"---",R98,IF(BH98="Y",Input!M73,0))</f>
        <v>0</v>
      </c>
      <c r="AW98" s="376">
        <f t="shared" si="56"/>
        <v>0</v>
      </c>
      <c r="AX98" s="376">
        <f t="shared" si="26"/>
        <v>0</v>
      </c>
      <c r="AY98" s="376">
        <f t="shared" si="27"/>
        <v>-206.55208330000002</v>
      </c>
      <c r="AZ98" s="376">
        <f t="shared" si="57"/>
        <v>316.55208329999999</v>
      </c>
      <c r="BA98" s="192">
        <f t="shared" si="28"/>
        <v>286.11354160000002</v>
      </c>
      <c r="BB98" s="412">
        <f>IF(Y98&lt;&gt;"---",Y98,interp(AR97,AreaCapacity!$A$3:$C$245,3)*StepInterp(B98,Evap!$A$3:$D$15,4)/1.9835)</f>
        <v>9.0195399999999992</v>
      </c>
      <c r="BC98" s="376">
        <f t="shared" si="58"/>
        <v>30.438541699999998</v>
      </c>
      <c r="BD98" s="192">
        <f t="shared" si="29"/>
        <v>316.55208329999999</v>
      </c>
      <c r="BE98" s="192">
        <f t="shared" si="30"/>
        <v>568.67999999999302</v>
      </c>
      <c r="BF98" s="192">
        <f t="shared" si="31"/>
        <v>0</v>
      </c>
      <c r="BG98" s="425">
        <f t="shared" si="32"/>
        <v>456.05999999999767</v>
      </c>
      <c r="BH98" s="376" t="str">
        <f t="shared" si="59"/>
        <v>N</v>
      </c>
      <c r="BI98" s="376">
        <f t="shared" si="60"/>
        <v>39</v>
      </c>
      <c r="BJ98" s="376">
        <f t="shared" si="33"/>
        <v>564.25740218076282</v>
      </c>
      <c r="BK98" s="376">
        <f t="shared" si="34"/>
        <v>98510.864906250004</v>
      </c>
      <c r="BL98" s="376">
        <f t="shared" si="35"/>
        <v>98510.864906250004</v>
      </c>
      <c r="BM98" s="423">
        <f t="shared" si="36"/>
        <v>0</v>
      </c>
      <c r="BN98" s="440">
        <f t="shared" si="37"/>
        <v>0</v>
      </c>
      <c r="BO98" s="285">
        <f t="shared" si="38"/>
        <v>0</v>
      </c>
      <c r="BP98" s="425">
        <f t="shared" si="39"/>
        <v>0</v>
      </c>
      <c r="BQ98" s="285"/>
      <c r="BR98" s="12">
        <v>7704</v>
      </c>
      <c r="BS98" s="12">
        <v>52000</v>
      </c>
      <c r="BT98" s="12">
        <v>7747.5</v>
      </c>
      <c r="BU98" s="426">
        <v>85000</v>
      </c>
      <c r="BV98" s="6">
        <v>7766</v>
      </c>
      <c r="BW98" s="6">
        <v>102369</v>
      </c>
      <c r="CW98" s="416"/>
      <c r="CX98" s="416"/>
      <c r="CY98" s="416"/>
      <c r="CZ98" s="416"/>
      <c r="DA98" s="416"/>
      <c r="DB98" s="416"/>
      <c r="DC98" s="128"/>
    </row>
    <row r="99" spans="1:107">
      <c r="A99" s="6" t="str">
        <f ca="1">OFFSET('day lookup'!$A$1,WEEKDAY(B99,1)-1,0)</f>
        <v>SUN</v>
      </c>
      <c r="B99" s="367">
        <f t="shared" si="45"/>
        <v>42890</v>
      </c>
      <c r="C99" s="374">
        <f ca="1">IF($CY$1=1,OFFSET(Historic!$F$193,$B99-$B$35,C$30-1975),IF($B99&gt;DATE(Input!$C$1,4,30),OFFSET(Historic!$F$193,$B99-$B$35,C$30-1975),NA()))</f>
        <v>476.35015520000002</v>
      </c>
      <c r="D99" s="192">
        <f ca="1">IF($CY$1=1,OFFSET(Historic!$F$193,$B99-$B$35,D$30-1975),IF($B99&gt;DATE(Input!$C$1,4,30),OFFSET(Historic!$F$193,$B99-$B$35,D$30-1975),NA()))</f>
        <v>696.19797000000005</v>
      </c>
      <c r="E99" s="192">
        <f ca="1">IF($CY$1=1,OFFSET(Historic!$F$193,$B99-$B$35,E$30-1975),IF($B99&gt;DATE(Input!$C$1,4,30),OFFSET(Historic!$F$193,$B99-$B$35,E$30-1975),NA()))</f>
        <v>635.26577159999999</v>
      </c>
      <c r="F99" s="192">
        <f ca="1">IF($CY$1=1,OFFSET(Historic!$F$193,$B99-$B$35,F$30-1975),IF($B99&gt;DATE(Input!$C$1,4,30),OFFSET(Historic!$F$193,$B99-$B$35,F$30-1975),NA()))</f>
        <v>997.68541000000005</v>
      </c>
      <c r="G99" s="192">
        <f ca="1">IF($CY$1=1,OFFSET(Historic!$F$193,$B99-$B$35,G$30-1975),IF($B99&gt;DATE(Input!$C$1,4,30),OFFSET(Historic!$F$193,$B99-$B$35,G$30-1975),NA()))</f>
        <v>677.17</v>
      </c>
      <c r="H99" s="192">
        <f t="shared" ca="1" si="16"/>
        <v>696.53386135999995</v>
      </c>
      <c r="I99" s="368">
        <f t="shared" ref="I99:I130" ca="1" si="61">IF(B99&lt;$B$157,IF($CY$1=1,H99/$H$220*100,IF(B99&gt;$B$64,H99/$H$221*100,NA())),H99/$H$222*100)</f>
        <v>1.4261128151244815</v>
      </c>
      <c r="J99" s="285">
        <f t="shared" ref="J99:J130" ca="1" si="62">IF(B99&lt;$B$157,IF($CY$1=1,$E$8,$F$8),$G$8)*1000*I99/100/1.9835</f>
        <v>465.18527420496065</v>
      </c>
      <c r="K99" s="285">
        <f t="shared" ref="K99:K130" ca="1" si="63">IF(B99&lt;$B$157,IF($CY$1=1,$E$9,$F$9),$G$9)*1000*I99/100/1.9835</f>
        <v>147.39255210512667</v>
      </c>
      <c r="L99" s="386" t="str">
        <f>IF(Computations!J74&lt;&gt;"",Computations!J74,"---")</f>
        <v>N</v>
      </c>
      <c r="M99" s="416">
        <f>IF(Computations!I74&lt;&gt;"",Computations!I74,"---")</f>
        <v>679.24692732263645</v>
      </c>
      <c r="N99" s="390">
        <f>IF(Computations!C74&lt;&gt;"",Computations!C74,"---")</f>
        <v>7742.3184813084108</v>
      </c>
      <c r="O99" s="387">
        <f>IF(Computations!D74&lt;&gt;"",Computations!D74,"---")</f>
        <v>80480.62</v>
      </c>
      <c r="P99" s="387">
        <f>IF(Computations!M74&lt;&gt;"",Computations!M74,"---")</f>
        <v>76.766666700000002</v>
      </c>
      <c r="Q99" s="387">
        <f>IF(Computations!P74&lt;&gt;"",Computations!P74,"---")</f>
        <v>0</v>
      </c>
      <c r="R99" s="387">
        <f>IF(Computations!V74&lt;&gt;"",Computations!V74,"---")</f>
        <v>0</v>
      </c>
      <c r="S99" s="387">
        <f>IF(Computations!X74&lt;&gt;"",Computations!X74,"---")</f>
        <v>0</v>
      </c>
      <c r="T99" s="387">
        <f>IF(Computations!AB74&lt;&gt;"",Computations!AB74,"---")</f>
        <v>0</v>
      </c>
      <c r="U99" s="387">
        <f>IF(Computations!AG74&lt;&gt;"",Computations!AG74,"---")</f>
        <v>-305.34375</v>
      </c>
      <c r="V99" s="387">
        <f>IF(Computations!H74&lt;&gt;"",Computations!H74,"---")</f>
        <v>382.11041669999997</v>
      </c>
      <c r="W99" s="387">
        <f>IF(Computations!G74&lt;&gt;"",Computations!G74,"---")</f>
        <v>33.233333299999998</v>
      </c>
      <c r="X99" s="387">
        <f>IF(Computations!F74&lt;&gt;"",Computations!F74,"---")</f>
        <v>415.34375</v>
      </c>
      <c r="Y99" s="402">
        <f>IF(Computations!E74&lt;&gt;"",Computations!E74,"---")</f>
        <v>9.0649200000000008</v>
      </c>
      <c r="Z99" s="389">
        <f>IF(AA99=O99,N99,interp(AA99,AreaCapacity!$A$3:$B$245,2))</f>
        <v>7742.3184813084108</v>
      </c>
      <c r="AA99" s="383">
        <f t="shared" si="42"/>
        <v>80480.62</v>
      </c>
      <c r="AB99" s="376">
        <f t="shared" ref="AB99:AB130" si="64">IF(M99&lt;&gt;"---",M99,J99)</f>
        <v>679.24692732263645</v>
      </c>
      <c r="AC99" s="376">
        <f>IF(P99&lt;&gt;"---",P99,IF(BH99="Y",AB99,MIN(Input!I74,AB99-AK99)))</f>
        <v>76.766666700000002</v>
      </c>
      <c r="AD99" s="376">
        <f t="shared" ref="AD99:AD130" si="65">IF(Q99&lt;&gt;"---",Q99,IF(BH99="Y",K99,0))</f>
        <v>0</v>
      </c>
      <c r="AE99" s="376">
        <f>IF(R99&lt;&gt;"---",R99,IF(BH99="Y",Input!M74,0))</f>
        <v>0</v>
      </c>
      <c r="AF99" s="376">
        <f t="shared" ref="AF99:AF130" si="66">IF(S99&lt;&gt;"---",S99,StepInterp(B99,$H$3:$L$26,5))</f>
        <v>0</v>
      </c>
      <c r="AG99" s="376">
        <f t="shared" si="18"/>
        <v>0</v>
      </c>
      <c r="AH99" s="376">
        <f t="shared" si="19"/>
        <v>-305.34375</v>
      </c>
      <c r="AI99" s="376">
        <f t="shared" ref="AI99:AI130" si="67">IF(X99&lt;&gt;"---",X99,StepInterp(B99,$H$3:$K$26,3))</f>
        <v>415.34375</v>
      </c>
      <c r="AJ99" s="192">
        <f t="shared" si="20"/>
        <v>382.11041669999997</v>
      </c>
      <c r="AK99" s="412">
        <f>IF(Y99&lt;&gt;"---",Y99,interp(AA98,AreaCapacity!$A$3:$C$245,3)*StepInterp(B99,Evap!$A$3:$D$15,4)/1.9835)</f>
        <v>9.0649200000000008</v>
      </c>
      <c r="AL99" s="376">
        <f t="shared" ref="AL99:AL130" si="68">IF(W99&lt;&gt;"---",W99,StepInterp(B99,$H$3:$M$26,6))</f>
        <v>33.233333299999998</v>
      </c>
      <c r="AM99" s="376">
        <f t="shared" si="21"/>
        <v>415.34375</v>
      </c>
      <c r="AN99" s="376">
        <f t="shared" si="43"/>
        <v>571.38999999999942</v>
      </c>
      <c r="AO99" s="376">
        <f t="shared" si="23"/>
        <v>0</v>
      </c>
      <c r="AP99" s="376">
        <f t="shared" si="44"/>
        <v>411.39999999999418</v>
      </c>
      <c r="AQ99" s="389">
        <f>IF(AR99=O99,N99,interp(AR99,AreaCapacity!$A$3:$B$245,2))</f>
        <v>7742.3184813084108</v>
      </c>
      <c r="AR99" s="383">
        <f t="shared" si="25"/>
        <v>80480.62</v>
      </c>
      <c r="AS99" s="376">
        <f t="shared" ref="AS99:AS130" si="69">IF(M99&lt;&gt;"---",M99,J99)</f>
        <v>679.24692732263645</v>
      </c>
      <c r="AT99" s="376">
        <f>IF(P99&lt;&gt;"---",P99,IF(BH99="Y",AS99,MIN(Input!I74,AS99-BB99)))</f>
        <v>76.766666700000002</v>
      </c>
      <c r="AU99" s="376">
        <f t="shared" ref="AU99:AU130" si="70">IF(Q99&lt;&gt;"---",Q99,IF(BH99="Y",K99,0))</f>
        <v>0</v>
      </c>
      <c r="AV99" s="376">
        <f>IF(R99&lt;&gt;"---",R99,IF(BH99="Y",Input!M74,0))</f>
        <v>0</v>
      </c>
      <c r="AW99" s="376">
        <f t="shared" ref="AW99:AW130" si="71">IF(S99&lt;&gt;"---",S99,StepInterp(B99,$H$3:$L$26,5))</f>
        <v>0</v>
      </c>
      <c r="AX99" s="376">
        <f t="shared" si="26"/>
        <v>0</v>
      </c>
      <c r="AY99" s="376">
        <f t="shared" si="27"/>
        <v>-305.34375</v>
      </c>
      <c r="AZ99" s="376">
        <f t="shared" ref="AZ99:AZ130" si="72">IF(X99&lt;&gt;"---",X99,StepInterp(B99,$H$3:$K$26,4))</f>
        <v>415.34375</v>
      </c>
      <c r="BA99" s="192">
        <f t="shared" si="28"/>
        <v>382.11041669999997</v>
      </c>
      <c r="BB99" s="412">
        <f>IF(Y99&lt;&gt;"---",Y99,interp(AR98,AreaCapacity!$A$3:$C$245,3)*StepInterp(B99,Evap!$A$3:$D$15,4)/1.9835)</f>
        <v>9.0649200000000008</v>
      </c>
      <c r="BC99" s="376">
        <f t="shared" ref="BC99:BC130" si="73">IF(W99&lt;&gt;"---",W99,StepInterp(B99,$H$3:$M$26,6))</f>
        <v>33.233333299999998</v>
      </c>
      <c r="BD99" s="192">
        <f t="shared" si="29"/>
        <v>415.34375</v>
      </c>
      <c r="BE99" s="192">
        <f t="shared" si="30"/>
        <v>571.38999999999942</v>
      </c>
      <c r="BF99" s="192">
        <f t="shared" si="31"/>
        <v>0</v>
      </c>
      <c r="BG99" s="425">
        <f t="shared" si="32"/>
        <v>456.05999999999767</v>
      </c>
      <c r="BH99" s="376" t="str">
        <f t="shared" ref="BH99:BH130" si="74">IF(L99&lt;&gt;"---",L99,StepInterp(B99,$B$13:$D$17,3))</f>
        <v>N</v>
      </c>
      <c r="BI99" s="376">
        <f t="shared" ref="BI99:BI130" si="75">StepInterp(B99,$E$13:$G$15,3)</f>
        <v>39</v>
      </c>
      <c r="BJ99" s="376">
        <f t="shared" si="33"/>
        <v>664.41534062263645</v>
      </c>
      <c r="BK99" s="376">
        <f t="shared" si="34"/>
        <v>99828.732734375008</v>
      </c>
      <c r="BL99" s="376">
        <f t="shared" si="35"/>
        <v>99828.732734375008</v>
      </c>
      <c r="BM99" s="423">
        <f t="shared" si="36"/>
        <v>0</v>
      </c>
      <c r="BN99" s="440">
        <f t="shared" si="37"/>
        <v>0</v>
      </c>
      <c r="BO99" s="285">
        <f t="shared" si="38"/>
        <v>0</v>
      </c>
      <c r="BP99" s="425">
        <f t="shared" si="39"/>
        <v>0</v>
      </c>
      <c r="BQ99" s="285"/>
      <c r="BR99" s="12">
        <v>7704</v>
      </c>
      <c r="BS99" s="12">
        <v>52000</v>
      </c>
      <c r="BT99" s="12">
        <v>7747.5</v>
      </c>
      <c r="BU99" s="426">
        <v>85000</v>
      </c>
      <c r="BV99" s="6">
        <v>7766</v>
      </c>
      <c r="BW99" s="6">
        <v>102369</v>
      </c>
      <c r="CW99" s="416"/>
      <c r="CX99" s="416"/>
      <c r="CY99" s="416"/>
      <c r="CZ99" s="416"/>
      <c r="DA99" s="416"/>
      <c r="DB99" s="416"/>
      <c r="DC99" s="128"/>
    </row>
    <row r="100" spans="1:107">
      <c r="A100" s="6" t="str">
        <f ca="1">OFFSET('day lookup'!$A$1,WEEKDAY(B100,1)-1,0)</f>
        <v>MON</v>
      </c>
      <c r="B100" s="367">
        <f t="shared" si="45"/>
        <v>42891</v>
      </c>
      <c r="C100" s="374">
        <f ca="1">IF($CY$1=1,OFFSET(Historic!$F$193,$B100-$B$35,C$30-1975),IF($B100&gt;DATE(Input!$C$1,4,30),OFFSET(Historic!$F$193,$B100-$B$35,C$30-1975),NA()))</f>
        <v>417.04440219999998</v>
      </c>
      <c r="D100" s="192">
        <f ca="1">IF($CY$1=1,OFFSET(Historic!$F$193,$B100-$B$35,D$30-1975),IF($B100&gt;DATE(Input!$C$1,4,30),OFFSET(Historic!$F$193,$B100-$B$35,D$30-1975),NA()))</f>
        <v>704.13184999999999</v>
      </c>
      <c r="E100" s="192">
        <f ca="1">IF($CY$1=1,OFFSET(Historic!$F$193,$B100-$B$35,E$30-1975),IF($B100&gt;DATE(Input!$C$1,4,30),OFFSET(Historic!$F$193,$B100-$B$35,E$30-1975),NA()))</f>
        <v>578.87571950000006</v>
      </c>
      <c r="F100" s="192">
        <f ca="1">IF($CY$1=1,OFFSET(Historic!$F$193,$B100-$B$35,F$30-1975),IF($B100&gt;DATE(Input!$C$1,4,30),OFFSET(Historic!$F$193,$B100-$B$35,F$30-1975),NA()))</f>
        <v>934.21437000000003</v>
      </c>
      <c r="G100" s="192">
        <f ca="1">IF($CY$1=1,OFFSET(Historic!$F$193,$B100-$B$35,G$30-1975),IF($B100&gt;DATE(Input!$C$1,4,30),OFFSET(Historic!$F$193,$B100-$B$35,G$30-1975),NA()))</f>
        <v>663.93</v>
      </c>
      <c r="H100" s="192">
        <f t="shared" ref="H100:H163" ca="1" si="76">AVERAGE(C100:G100)</f>
        <v>659.63926833999994</v>
      </c>
      <c r="I100" s="368">
        <f t="shared" ca="1" si="61"/>
        <v>1.3505732687600156</v>
      </c>
      <c r="J100" s="285">
        <f t="shared" ca="1" si="62"/>
        <v>440.54494826706838</v>
      </c>
      <c r="K100" s="285">
        <f t="shared" ca="1" si="63"/>
        <v>139.58533909543897</v>
      </c>
      <c r="L100" s="386" t="str">
        <f>IF(Computations!J75&lt;&gt;"",Computations!J75,"---")</f>
        <v>N</v>
      </c>
      <c r="M100" s="416">
        <f>IF(Computations!I75&lt;&gt;"",Computations!I75,"---")</f>
        <v>820.35999536425948</v>
      </c>
      <c r="N100" s="390">
        <f>IF(Computations!C75&lt;&gt;"",Computations!C75,"---")</f>
        <v>7743.0993263646924</v>
      </c>
      <c r="O100" s="387">
        <f>IF(Computations!D75&lt;&gt;"",Computations!D75,"---")</f>
        <v>81149.52</v>
      </c>
      <c r="P100" s="387">
        <f>IF(Computations!M75&lt;&gt;"",Computations!M75,"---")</f>
        <v>73.28333330000001</v>
      </c>
      <c r="Q100" s="387">
        <f>IF(Computations!P75&lt;&gt;"",Computations!P75,"---")</f>
        <v>0</v>
      </c>
      <c r="R100" s="387">
        <f>IF(Computations!V75&lt;&gt;"",Computations!V75,"---")</f>
        <v>0</v>
      </c>
      <c r="S100" s="387">
        <f>IF(Computations!X75&lt;&gt;"",Computations!X75,"---")</f>
        <v>0</v>
      </c>
      <c r="T100" s="387">
        <f>IF(Computations!AB75&lt;&gt;"",Computations!AB75,"---")</f>
        <v>0</v>
      </c>
      <c r="U100" s="387">
        <f>IF(Computations!AG75&lt;&gt;"",Computations!AG75,"---")</f>
        <v>-400.72916669999995</v>
      </c>
      <c r="V100" s="387">
        <f>IF(Computations!H75&lt;&gt;"",Computations!H75,"---")</f>
        <v>474.01249999999999</v>
      </c>
      <c r="W100" s="387">
        <f>IF(Computations!G75&lt;&gt;"",Computations!G75,"---")</f>
        <v>36.716666699999998</v>
      </c>
      <c r="X100" s="387">
        <f>IF(Computations!F75&lt;&gt;"",Computations!F75,"---")</f>
        <v>510.72916670000001</v>
      </c>
      <c r="Y100" s="402">
        <f>IF(Computations!E75&lt;&gt;"",Computations!E75,"---")</f>
        <v>9.1153300000000002</v>
      </c>
      <c r="Z100" s="389">
        <f>IF(AA100=O100,N100,interp(AA100,AreaCapacity!$A$3:$B$245,2))</f>
        <v>7743.0993263646924</v>
      </c>
      <c r="AA100" s="383">
        <f t="shared" si="42"/>
        <v>81149.52</v>
      </c>
      <c r="AB100" s="376">
        <f t="shared" si="64"/>
        <v>820.35999536425948</v>
      </c>
      <c r="AC100" s="376">
        <f>IF(P100&lt;&gt;"---",P100,IF(BH100="Y",AB100,MIN(Input!I75,AB100-AK100)))</f>
        <v>73.28333330000001</v>
      </c>
      <c r="AD100" s="376">
        <f t="shared" si="65"/>
        <v>0</v>
      </c>
      <c r="AE100" s="376">
        <f>IF(R100&lt;&gt;"---",R100,IF(BH100="Y",Input!M75,0))</f>
        <v>0</v>
      </c>
      <c r="AF100" s="376">
        <f t="shared" si="66"/>
        <v>0</v>
      </c>
      <c r="AG100" s="376">
        <f t="shared" ref="AG100:AG163" si="77">IF(T100&lt;&gt;"---",T100,MAX(0,AI100-SUM(AC100:AF100)-AH100-AL100))</f>
        <v>0</v>
      </c>
      <c r="AH100" s="376">
        <f t="shared" ref="AH100:AH163" si="78">IF(U100&lt;&gt;"---",U100,0)</f>
        <v>-400.72916669999995</v>
      </c>
      <c r="AI100" s="376">
        <f t="shared" si="67"/>
        <v>510.72916670000001</v>
      </c>
      <c r="AJ100" s="192">
        <f t="shared" ref="AJ100:AJ163" si="79">IF(T100&lt;&gt;"---",SUM(AC100:AG100)-AH100,MAX(SUM(AC100:AF100)-AH100,AI100-AL100))</f>
        <v>474.01249999999993</v>
      </c>
      <c r="AK100" s="412">
        <f>IF(Y100&lt;&gt;"---",Y100,interp(AA99,AreaCapacity!$A$3:$C$245,3)*StepInterp(B100,Evap!$A$3:$D$15,4)/1.9835)</f>
        <v>9.1153300000000002</v>
      </c>
      <c r="AL100" s="376">
        <f t="shared" si="68"/>
        <v>36.716666699999998</v>
      </c>
      <c r="AM100" s="376">
        <f t="shared" ref="AM100:AM163" si="80">AJ100+AL100</f>
        <v>510.72916669999995</v>
      </c>
      <c r="AN100" s="376">
        <f t="shared" si="43"/>
        <v>668.90000000000873</v>
      </c>
      <c r="AO100" s="376">
        <f t="shared" ref="AO100:AO163" si="81">MAX(0,AJ100-AB100)</f>
        <v>0</v>
      </c>
      <c r="AP100" s="376">
        <f t="shared" si="44"/>
        <v>411.39999999999418</v>
      </c>
      <c r="AQ100" s="389">
        <f>IF(AR100=O100,N100,interp(AR100,AreaCapacity!$A$3:$B$245,2))</f>
        <v>7743.0993263646924</v>
      </c>
      <c r="AR100" s="383">
        <f t="shared" ref="AR100:AR163" si="82">IF(O100&lt;&gt;"---",O100,AR99+(AS100-BA100-BB100)*1.9835)</f>
        <v>81149.52</v>
      </c>
      <c r="AS100" s="376">
        <f t="shared" si="69"/>
        <v>820.35999536425948</v>
      </c>
      <c r="AT100" s="376">
        <f>IF(P100&lt;&gt;"---",P100,IF(BH100="Y",AS100,MIN(Input!I75,AS100-BB100)))</f>
        <v>73.28333330000001</v>
      </c>
      <c r="AU100" s="376">
        <f t="shared" si="70"/>
        <v>0</v>
      </c>
      <c r="AV100" s="376">
        <f>IF(R100&lt;&gt;"---",R100,IF(BH100="Y",Input!M75,0))</f>
        <v>0</v>
      </c>
      <c r="AW100" s="376">
        <f t="shared" si="71"/>
        <v>0</v>
      </c>
      <c r="AX100" s="376">
        <f t="shared" ref="AX100:AX163" si="83">IF(T100&lt;&gt;"---",T100,MAX(0,BB100-SUM(AT100:AW100)-BA100-BE100))</f>
        <v>0</v>
      </c>
      <c r="AY100" s="376">
        <f t="shared" ref="AY100:AY163" si="84">IF(U100&lt;&gt;"---",U100,0)</f>
        <v>-400.72916669999995</v>
      </c>
      <c r="AZ100" s="376">
        <f t="shared" si="72"/>
        <v>510.72916670000001</v>
      </c>
      <c r="BA100" s="192">
        <f t="shared" ref="BA100:BA163" si="85">IF(T100&lt;&gt;"---",SUM(AT100:AX100)-AY100,MAX(SUM(AT100:AW100)-AY100,AZ100-BC100))</f>
        <v>474.01249999999993</v>
      </c>
      <c r="BB100" s="412">
        <f>IF(Y100&lt;&gt;"---",Y100,interp(AR99,AreaCapacity!$A$3:$C$245,3)*StepInterp(B100,Evap!$A$3:$D$15,4)/1.9835)</f>
        <v>9.1153300000000002</v>
      </c>
      <c r="BC100" s="376">
        <f t="shared" si="73"/>
        <v>36.716666699999998</v>
      </c>
      <c r="BD100" s="192">
        <f t="shared" ref="BD100:BD163" si="86">BA100+BC100</f>
        <v>510.72916669999995</v>
      </c>
      <c r="BE100" s="192">
        <f t="shared" ref="BE100:BE163" si="87">AR100-AR99</f>
        <v>668.90000000000873</v>
      </c>
      <c r="BF100" s="192">
        <f t="shared" ref="BF100:BF163" si="88">MAX(0,BA100-AS100)</f>
        <v>0</v>
      </c>
      <c r="BG100" s="425">
        <f t="shared" ref="BG100:BG163" si="89">BG99+BF100*1.9835</f>
        <v>456.05999999999767</v>
      </c>
      <c r="BH100" s="376" t="str">
        <f t="shared" si="74"/>
        <v>N</v>
      </c>
      <c r="BI100" s="376">
        <f t="shared" si="75"/>
        <v>39</v>
      </c>
      <c r="BJ100" s="376">
        <f t="shared" ref="BJ100:BJ163" si="90">IF(BH100="Y",0,(AS100-BB100)-MIN(AS100-BB100,BI100-BC100))</f>
        <v>808.96133206425952</v>
      </c>
      <c r="BK100" s="376">
        <f t="shared" ref="BK100:BK163" si="91">BK99+BJ100*1.9835</f>
        <v>101433.30753652447</v>
      </c>
      <c r="BL100" s="376">
        <f t="shared" ref="BL100:BL163" si="92">MIN(BK100,102369)</f>
        <v>101433.30753652447</v>
      </c>
      <c r="BM100" s="423">
        <f t="shared" ref="BM100:BM163" si="93">MAX(0,BK100-102369)</f>
        <v>0</v>
      </c>
      <c r="BN100" s="440">
        <f t="shared" ref="BN100:BN163" si="94">MAX(BA100-AJ100,0)</f>
        <v>0</v>
      </c>
      <c r="BO100" s="285">
        <f t="shared" ref="BO100:BO163" si="95">BN100*1.9835</f>
        <v>0</v>
      </c>
      <c r="BP100" s="425">
        <f t="shared" ref="BP100:BP163" si="96">BP99+BO100</f>
        <v>0</v>
      </c>
      <c r="BQ100" s="285"/>
      <c r="BR100" s="12">
        <v>7704</v>
      </c>
      <c r="BS100" s="12">
        <v>52000</v>
      </c>
      <c r="BT100" s="12">
        <v>7747.5</v>
      </c>
      <c r="BU100" s="426">
        <v>85000</v>
      </c>
      <c r="BV100" s="6">
        <v>7766</v>
      </c>
      <c r="BW100" s="6">
        <v>102369</v>
      </c>
      <c r="CW100" s="416"/>
      <c r="CX100" s="416"/>
      <c r="CY100" s="416"/>
      <c r="CZ100" s="416"/>
      <c r="DA100" s="416"/>
      <c r="DB100" s="416"/>
      <c r="DC100" s="128"/>
    </row>
    <row r="101" spans="1:107">
      <c r="A101" s="6" t="str">
        <f ca="1">OFFSET('day lookup'!$A$1,WEEKDAY(B101,1)-1,0)</f>
        <v>TUE</v>
      </c>
      <c r="B101" s="367">
        <f t="shared" si="45"/>
        <v>42892</v>
      </c>
      <c r="C101" s="374">
        <f ca="1">IF($CY$1=1,OFFSET(Historic!$F$193,$B101-$B$35,C$30-1975),IF($B101&gt;DATE(Input!$C$1,4,30),OFFSET(Historic!$F$193,$B101-$B$35,C$30-1975),NA()))</f>
        <v>547.93358750000004</v>
      </c>
      <c r="D101" s="192">
        <f ca="1">IF($CY$1=1,OFFSET(Historic!$F$193,$B101-$B$35,D$30-1975),IF($B101&gt;DATE(Input!$C$1,4,30),OFFSET(Historic!$F$193,$B101-$B$35,D$30-1975),NA()))</f>
        <v>733.88390000000004</v>
      </c>
      <c r="E101" s="192">
        <f ca="1">IF($CY$1=1,OFFSET(Historic!$F$193,$B101-$B$35,E$30-1975),IF($B101&gt;DATE(Input!$C$1,4,30),OFFSET(Historic!$F$193,$B101-$B$35,E$30-1975),NA()))</f>
        <v>750.52521330000002</v>
      </c>
      <c r="F101" s="192">
        <f ca="1">IF($CY$1=1,OFFSET(Historic!$F$193,$B101-$B$35,F$30-1975),IF($B101&gt;DATE(Input!$C$1,4,30),OFFSET(Historic!$F$193,$B101-$B$35,F$30-1975),NA()))</f>
        <v>985.78458999999998</v>
      </c>
      <c r="G101" s="192">
        <f ca="1">IF($CY$1=1,OFFSET(Historic!$F$193,$B101-$B$35,G$30-1975),IF($B101&gt;DATE(Input!$C$1,4,30),OFFSET(Historic!$F$193,$B101-$B$35,G$30-1975),NA()))</f>
        <v>671.93</v>
      </c>
      <c r="H101" s="192">
        <f t="shared" ca="1" si="76"/>
        <v>738.01145815999996</v>
      </c>
      <c r="I101" s="368">
        <f t="shared" ca="1" si="61"/>
        <v>1.5110357967890784</v>
      </c>
      <c r="J101" s="285">
        <f t="shared" ca="1" si="62"/>
        <v>492.88639300354612</v>
      </c>
      <c r="K101" s="285">
        <f t="shared" ca="1" si="63"/>
        <v>156.16956810776963</v>
      </c>
      <c r="L101" s="386" t="str">
        <f>IF(Computations!J76&lt;&gt;"",Computations!J76,"---")</f>
        <v>N</v>
      </c>
      <c r="M101" s="416">
        <f>IF(Computations!I76&lt;&gt;"",Computations!I76,"---")</f>
        <v>873.45658692210418</v>
      </c>
      <c r="N101" s="390">
        <f>IF(Computations!C76&lt;&gt;"",Computations!C76,"---")</f>
        <v>7743.8098838559818</v>
      </c>
      <c r="O101" s="387">
        <f>IF(Computations!D76&lt;&gt;"",Computations!D76,"---")</f>
        <v>81761.31</v>
      </c>
      <c r="P101" s="387">
        <f>IF(Computations!M76&lt;&gt;"",Computations!M76,"---")</f>
        <v>71.668750000000003</v>
      </c>
      <c r="Q101" s="387">
        <f>IF(Computations!P76&lt;&gt;"",Computations!P76,"---")</f>
        <v>0</v>
      </c>
      <c r="R101" s="387">
        <f>IF(Computations!V76&lt;&gt;"",Computations!V76,"---")</f>
        <v>0</v>
      </c>
      <c r="S101" s="387">
        <f>IF(Computations!X76&lt;&gt;"",Computations!X76,"---")</f>
        <v>0</v>
      </c>
      <c r="T101" s="387">
        <f>IF(Computations!AB76&lt;&gt;"",Computations!AB76,"---")</f>
        <v>0</v>
      </c>
      <c r="U101" s="387">
        <f>IF(Computations!AG76&lt;&gt;"",Computations!AG76,"---")</f>
        <v>-484.18750000000006</v>
      </c>
      <c r="V101" s="387">
        <f>IF(Computations!H76&lt;&gt;"",Computations!H76,"---")</f>
        <v>555.85625000000005</v>
      </c>
      <c r="W101" s="387">
        <f>IF(Computations!G76&lt;&gt;"",Computations!G76,"---")</f>
        <v>38.331249999999997</v>
      </c>
      <c r="X101" s="387">
        <f>IF(Computations!F76&lt;&gt;"",Computations!F76,"---")</f>
        <v>594.1875</v>
      </c>
      <c r="Y101" s="402">
        <f>IF(Computations!E76&lt;&gt;"",Computations!E76,"---")</f>
        <v>9.1607099999999999</v>
      </c>
      <c r="Z101" s="389">
        <f>IF(AA101=O101,N101,interp(AA101,AreaCapacity!$A$3:$B$245,2))</f>
        <v>7743.8098838559818</v>
      </c>
      <c r="AA101" s="383">
        <f t="shared" si="42"/>
        <v>81761.31</v>
      </c>
      <c r="AB101" s="376">
        <f t="shared" si="64"/>
        <v>873.45658692210418</v>
      </c>
      <c r="AC101" s="376">
        <f>IF(P101&lt;&gt;"---",P101,IF(BH101="Y",AB101,MIN(Input!I76,AB101-AK101)))</f>
        <v>71.668750000000003</v>
      </c>
      <c r="AD101" s="376">
        <f t="shared" si="65"/>
        <v>0</v>
      </c>
      <c r="AE101" s="376">
        <f>IF(R101&lt;&gt;"---",R101,IF(BH101="Y",Input!M76,0))</f>
        <v>0</v>
      </c>
      <c r="AF101" s="376">
        <f t="shared" si="66"/>
        <v>0</v>
      </c>
      <c r="AG101" s="376">
        <f t="shared" si="77"/>
        <v>0</v>
      </c>
      <c r="AH101" s="376">
        <f t="shared" si="78"/>
        <v>-484.18750000000006</v>
      </c>
      <c r="AI101" s="376">
        <f t="shared" si="67"/>
        <v>594.1875</v>
      </c>
      <c r="AJ101" s="192">
        <f t="shared" si="79"/>
        <v>555.85625000000005</v>
      </c>
      <c r="AK101" s="412">
        <f>IF(Y101&lt;&gt;"---",Y101,interp(AA100,AreaCapacity!$A$3:$C$245,3)*StepInterp(B101,Evap!$A$3:$D$15,4)/1.9835)</f>
        <v>9.1607099999999999</v>
      </c>
      <c r="AL101" s="376">
        <f t="shared" si="68"/>
        <v>38.331249999999997</v>
      </c>
      <c r="AM101" s="376">
        <f t="shared" si="80"/>
        <v>594.1875</v>
      </c>
      <c r="AN101" s="376">
        <f t="shared" si="43"/>
        <v>611.7899999999936</v>
      </c>
      <c r="AO101" s="376">
        <f t="shared" si="81"/>
        <v>0</v>
      </c>
      <c r="AP101" s="376">
        <f t="shared" si="44"/>
        <v>411.39999999999418</v>
      </c>
      <c r="AQ101" s="389">
        <f>IF(AR101=O101,N101,interp(AR101,AreaCapacity!$A$3:$B$245,2))</f>
        <v>7743.8098838559818</v>
      </c>
      <c r="AR101" s="383">
        <f t="shared" si="82"/>
        <v>81761.31</v>
      </c>
      <c r="AS101" s="376">
        <f t="shared" si="69"/>
        <v>873.45658692210418</v>
      </c>
      <c r="AT101" s="376">
        <f>IF(P101&lt;&gt;"---",P101,IF(BH101="Y",AS101,MIN(Input!I76,AS101-BB101)))</f>
        <v>71.668750000000003</v>
      </c>
      <c r="AU101" s="376">
        <f t="shared" si="70"/>
        <v>0</v>
      </c>
      <c r="AV101" s="376">
        <f>IF(R101&lt;&gt;"---",R101,IF(BH101="Y",Input!M76,0))</f>
        <v>0</v>
      </c>
      <c r="AW101" s="376">
        <f t="shared" si="71"/>
        <v>0</v>
      </c>
      <c r="AX101" s="376">
        <f t="shared" si="83"/>
        <v>0</v>
      </c>
      <c r="AY101" s="376">
        <f t="shared" si="84"/>
        <v>-484.18750000000006</v>
      </c>
      <c r="AZ101" s="376">
        <f t="shared" si="72"/>
        <v>594.1875</v>
      </c>
      <c r="BA101" s="192">
        <f t="shared" si="85"/>
        <v>555.85625000000005</v>
      </c>
      <c r="BB101" s="412">
        <f>IF(Y101&lt;&gt;"---",Y101,interp(AR100,AreaCapacity!$A$3:$C$245,3)*StepInterp(B101,Evap!$A$3:$D$15,4)/1.9835)</f>
        <v>9.1607099999999999</v>
      </c>
      <c r="BC101" s="376">
        <f t="shared" si="73"/>
        <v>38.331249999999997</v>
      </c>
      <c r="BD101" s="192">
        <f t="shared" si="86"/>
        <v>594.1875</v>
      </c>
      <c r="BE101" s="192">
        <f t="shared" si="87"/>
        <v>611.7899999999936</v>
      </c>
      <c r="BF101" s="192">
        <f t="shared" si="88"/>
        <v>0</v>
      </c>
      <c r="BG101" s="425">
        <f t="shared" si="89"/>
        <v>456.05999999999767</v>
      </c>
      <c r="BH101" s="376" t="str">
        <f t="shared" si="74"/>
        <v>N</v>
      </c>
      <c r="BI101" s="376">
        <f t="shared" si="75"/>
        <v>39</v>
      </c>
      <c r="BJ101" s="376">
        <f t="shared" si="90"/>
        <v>863.62712692210414</v>
      </c>
      <c r="BK101" s="376">
        <f t="shared" si="91"/>
        <v>103146.31194277447</v>
      </c>
      <c r="BL101" s="376">
        <f t="shared" si="92"/>
        <v>102369</v>
      </c>
      <c r="BM101" s="423">
        <f t="shared" si="93"/>
        <v>777.31194277446775</v>
      </c>
      <c r="BN101" s="440">
        <f t="shared" si="94"/>
        <v>0</v>
      </c>
      <c r="BO101" s="285">
        <f t="shared" si="95"/>
        <v>0</v>
      </c>
      <c r="BP101" s="425">
        <f t="shared" si="96"/>
        <v>0</v>
      </c>
      <c r="BQ101" s="285"/>
      <c r="BR101" s="12">
        <v>7704</v>
      </c>
      <c r="BS101" s="12">
        <v>52000</v>
      </c>
      <c r="BT101" s="12">
        <v>7747.5</v>
      </c>
      <c r="BU101" s="426">
        <v>85000</v>
      </c>
      <c r="BV101" s="6">
        <v>7766</v>
      </c>
      <c r="BW101" s="6">
        <v>102369</v>
      </c>
      <c r="CW101" s="416"/>
      <c r="CX101" s="416"/>
      <c r="CY101" s="416"/>
      <c r="CZ101" s="416"/>
      <c r="DA101" s="416"/>
      <c r="DB101" s="416"/>
      <c r="DC101" s="128"/>
    </row>
    <row r="102" spans="1:107">
      <c r="A102" s="6" t="str">
        <f ca="1">OFFSET('day lookup'!$A$1,WEEKDAY(B102,1)-1,0)</f>
        <v>WED</v>
      </c>
      <c r="B102" s="367">
        <f t="shared" si="45"/>
        <v>42893</v>
      </c>
      <c r="C102" s="374">
        <f ca="1">IF($CY$1=1,OFFSET(Historic!$F$193,$B102-$B$35,C$30-1975),IF($B102&gt;DATE(Input!$C$1,4,30),OFFSET(Historic!$F$193,$B102-$B$35,C$30-1975),NA()))</f>
        <v>573.83770570000001</v>
      </c>
      <c r="D102" s="192">
        <f ca="1">IF($CY$1=1,OFFSET(Historic!$F$193,$B102-$B$35,D$30-1975),IF($B102&gt;DATE(Input!$C$1,4,30),OFFSET(Historic!$F$193,$B102-$B$35,D$30-1975),NA()))</f>
        <v>866.77638999999999</v>
      </c>
      <c r="E102" s="192">
        <f ca="1">IF($CY$1=1,OFFSET(Historic!$F$193,$B102-$B$35,E$30-1975),IF($B102&gt;DATE(Input!$C$1,4,30),OFFSET(Historic!$F$193,$B102-$B$35,E$30-1975),NA()))</f>
        <v>795.41113940000002</v>
      </c>
      <c r="F102" s="192">
        <f ca="1">IF($CY$1=1,OFFSET(Historic!$F$193,$B102-$B$35,F$30-1975),IF($B102&gt;DATE(Input!$C$1,4,30),OFFSET(Historic!$F$193,$B102-$B$35,F$30-1975),NA()))</f>
        <v>1166.28036</v>
      </c>
      <c r="G102" s="192">
        <f ca="1">IF($CY$1=1,OFFSET(Historic!$F$193,$B102-$B$35,G$30-1975),IF($B102&gt;DATE(Input!$C$1,4,30),OFFSET(Historic!$F$193,$B102-$B$35,G$30-1975),NA()))</f>
        <v>630.38</v>
      </c>
      <c r="H102" s="192">
        <f t="shared" ca="1" si="76"/>
        <v>806.53711901999998</v>
      </c>
      <c r="I102" s="368">
        <f t="shared" ca="1" si="61"/>
        <v>1.6513381259917235</v>
      </c>
      <c r="J102" s="285">
        <f t="shared" ca="1" si="62"/>
        <v>538.65176078479715</v>
      </c>
      <c r="K102" s="285">
        <f t="shared" ca="1" si="63"/>
        <v>170.67018695654315</v>
      </c>
      <c r="L102" s="386" t="str">
        <f>IF(Computations!J77&lt;&gt;"",Computations!J77,"---")</f>
        <v>N</v>
      </c>
      <c r="M102" s="416">
        <f>IF(Computations!I77&lt;&gt;"",Computations!I77,"---")</f>
        <v>871.81820977565235</v>
      </c>
      <c r="N102" s="390">
        <f>IF(Computations!C77&lt;&gt;"",Computations!C77,"---")</f>
        <v>7744.4899423963134</v>
      </c>
      <c r="O102" s="387">
        <f>IF(Computations!D77&lt;&gt;"",Computations!D77,"---")</f>
        <v>82350.27</v>
      </c>
      <c r="P102" s="387">
        <f>IF(Computations!M77&lt;&gt;"",Computations!M77,"---")</f>
        <v>66.875</v>
      </c>
      <c r="Q102" s="387">
        <f>IF(Computations!P77&lt;&gt;"",Computations!P77,"---")</f>
        <v>0</v>
      </c>
      <c r="R102" s="387">
        <f>IF(Computations!V77&lt;&gt;"",Computations!V77,"---")</f>
        <v>0</v>
      </c>
      <c r="S102" s="387">
        <f>IF(Computations!X77&lt;&gt;"",Computations!X77,"---")</f>
        <v>0</v>
      </c>
      <c r="T102" s="387">
        <f>IF(Computations!AB77&lt;&gt;"",Computations!AB77,"---")</f>
        <v>0</v>
      </c>
      <c r="U102" s="387">
        <f>IF(Computations!AG77&lt;&gt;"",Computations!AG77,"---")</f>
        <v>-498.8125</v>
      </c>
      <c r="V102" s="387">
        <f>IF(Computations!H77&lt;&gt;"",Computations!H77,"---")</f>
        <v>565.6875</v>
      </c>
      <c r="W102" s="387">
        <f>IF(Computations!G77&lt;&gt;"",Computations!G77,"---")</f>
        <v>43.125</v>
      </c>
      <c r="X102" s="387">
        <f>IF(Computations!F77&lt;&gt;"",Computations!F77,"---")</f>
        <v>608.8125</v>
      </c>
      <c r="Y102" s="402">
        <f>IF(Computations!E77&lt;&gt;"",Computations!E77,"---")</f>
        <v>9.2010400000000008</v>
      </c>
      <c r="Z102" s="389">
        <f>IF(AA102=O102,N102,interp(AA102,AreaCapacity!$A$3:$B$245,2))</f>
        <v>7744.4899423963134</v>
      </c>
      <c r="AA102" s="383">
        <f t="shared" si="42"/>
        <v>82350.27</v>
      </c>
      <c r="AB102" s="376">
        <f t="shared" si="64"/>
        <v>871.81820977565235</v>
      </c>
      <c r="AC102" s="376">
        <f>IF(P102&lt;&gt;"---",P102,IF(BH102="Y",AB102,MIN(Input!I77,AB102-AK102)))</f>
        <v>66.875</v>
      </c>
      <c r="AD102" s="376">
        <f t="shared" si="65"/>
        <v>0</v>
      </c>
      <c r="AE102" s="376">
        <f>IF(R102&lt;&gt;"---",R102,IF(BH102="Y",Input!M77,0))</f>
        <v>0</v>
      </c>
      <c r="AF102" s="376">
        <f t="shared" si="66"/>
        <v>0</v>
      </c>
      <c r="AG102" s="376">
        <f t="shared" si="77"/>
        <v>0</v>
      </c>
      <c r="AH102" s="376">
        <f t="shared" si="78"/>
        <v>-498.8125</v>
      </c>
      <c r="AI102" s="376">
        <f t="shared" si="67"/>
        <v>608.8125</v>
      </c>
      <c r="AJ102" s="192">
        <f t="shared" si="79"/>
        <v>565.6875</v>
      </c>
      <c r="AK102" s="412">
        <f>IF(Y102&lt;&gt;"---",Y102,interp(AA101,AreaCapacity!$A$3:$C$245,3)*StepInterp(B102,Evap!$A$3:$D$15,4)/1.9835)</f>
        <v>9.2010400000000008</v>
      </c>
      <c r="AL102" s="376">
        <f t="shared" si="68"/>
        <v>43.125</v>
      </c>
      <c r="AM102" s="376">
        <f t="shared" si="80"/>
        <v>608.8125</v>
      </c>
      <c r="AN102" s="376">
        <f t="shared" si="43"/>
        <v>588.9600000000064</v>
      </c>
      <c r="AO102" s="376">
        <f t="shared" si="81"/>
        <v>0</v>
      </c>
      <c r="AP102" s="376">
        <f t="shared" si="44"/>
        <v>411.39999999999418</v>
      </c>
      <c r="AQ102" s="389">
        <f>IF(AR102=O102,N102,interp(AR102,AreaCapacity!$A$3:$B$245,2))</f>
        <v>7744.4899423963134</v>
      </c>
      <c r="AR102" s="383">
        <f t="shared" si="82"/>
        <v>82350.27</v>
      </c>
      <c r="AS102" s="376">
        <f t="shared" si="69"/>
        <v>871.81820977565235</v>
      </c>
      <c r="AT102" s="376">
        <f>IF(P102&lt;&gt;"---",P102,IF(BH102="Y",AS102,MIN(Input!I77,AS102-BB102)))</f>
        <v>66.875</v>
      </c>
      <c r="AU102" s="376">
        <f t="shared" si="70"/>
        <v>0</v>
      </c>
      <c r="AV102" s="376">
        <f>IF(R102&lt;&gt;"---",R102,IF(BH102="Y",Input!M77,0))</f>
        <v>0</v>
      </c>
      <c r="AW102" s="376">
        <f t="shared" si="71"/>
        <v>0</v>
      </c>
      <c r="AX102" s="376">
        <f t="shared" si="83"/>
        <v>0</v>
      </c>
      <c r="AY102" s="376">
        <f t="shared" si="84"/>
        <v>-498.8125</v>
      </c>
      <c r="AZ102" s="376">
        <f t="shared" si="72"/>
        <v>608.8125</v>
      </c>
      <c r="BA102" s="192">
        <f t="shared" si="85"/>
        <v>565.6875</v>
      </c>
      <c r="BB102" s="412">
        <f>IF(Y102&lt;&gt;"---",Y102,interp(AR101,AreaCapacity!$A$3:$C$245,3)*StepInterp(B102,Evap!$A$3:$D$15,4)/1.9835)</f>
        <v>9.2010400000000008</v>
      </c>
      <c r="BC102" s="376">
        <f t="shared" si="73"/>
        <v>43.125</v>
      </c>
      <c r="BD102" s="192">
        <f t="shared" si="86"/>
        <v>608.8125</v>
      </c>
      <c r="BE102" s="192">
        <f t="shared" si="87"/>
        <v>588.9600000000064</v>
      </c>
      <c r="BF102" s="192">
        <f t="shared" si="88"/>
        <v>0</v>
      </c>
      <c r="BG102" s="425">
        <f t="shared" si="89"/>
        <v>456.05999999999767</v>
      </c>
      <c r="BH102" s="376" t="str">
        <f t="shared" si="74"/>
        <v>N</v>
      </c>
      <c r="BI102" s="376">
        <f t="shared" si="75"/>
        <v>39</v>
      </c>
      <c r="BJ102" s="376">
        <f t="shared" si="90"/>
        <v>866.74216977565231</v>
      </c>
      <c r="BK102" s="376">
        <f t="shared" si="91"/>
        <v>104865.49503652447</v>
      </c>
      <c r="BL102" s="376">
        <f t="shared" si="92"/>
        <v>102369</v>
      </c>
      <c r="BM102" s="423">
        <f t="shared" si="93"/>
        <v>2496.4950365244731</v>
      </c>
      <c r="BN102" s="440">
        <f t="shared" si="94"/>
        <v>0</v>
      </c>
      <c r="BO102" s="285">
        <f t="shared" si="95"/>
        <v>0</v>
      </c>
      <c r="BP102" s="425">
        <f t="shared" si="96"/>
        <v>0</v>
      </c>
      <c r="BQ102" s="285"/>
      <c r="BR102" s="12">
        <v>7704</v>
      </c>
      <c r="BS102" s="12">
        <v>52000</v>
      </c>
      <c r="BT102" s="12">
        <v>7747.5</v>
      </c>
      <c r="BU102" s="426">
        <v>85000</v>
      </c>
      <c r="BV102" s="6">
        <v>7766</v>
      </c>
      <c r="BW102" s="6">
        <v>102369</v>
      </c>
      <c r="CW102" s="416"/>
      <c r="CX102" s="416"/>
      <c r="CY102" s="416"/>
      <c r="CZ102" s="416"/>
      <c r="DA102" s="416"/>
      <c r="DB102" s="416"/>
      <c r="DC102" s="128"/>
    </row>
    <row r="103" spans="1:107">
      <c r="A103" s="6" t="str">
        <f ca="1">OFFSET('day lookup'!$A$1,WEEKDAY(B103,1)-1,0)</f>
        <v>THU</v>
      </c>
      <c r="B103" s="367">
        <f t="shared" si="45"/>
        <v>42894</v>
      </c>
      <c r="C103" s="374">
        <f ca="1">IF($CY$1=1,OFFSET(Historic!$F$193,$B103-$B$35,C$30-1975),IF($B103&gt;DATE(Input!$C$1,4,30),OFFSET(Historic!$F$193,$B103-$B$35,C$30-1975),NA()))</f>
        <v>573.95671390000007</v>
      </c>
      <c r="D103" s="192">
        <f ca="1">IF($CY$1=1,OFFSET(Historic!$F$193,$B103-$B$35,D$30-1975),IF($B103&gt;DATE(Input!$C$1,4,30),OFFSET(Historic!$F$193,$B103-$B$35,D$30-1975),NA()))</f>
        <v>755.70207000000005</v>
      </c>
      <c r="E103" s="192">
        <f ca="1">IF($CY$1=1,OFFSET(Historic!$F$193,$B103-$B$35,E$30-1975),IF($B103&gt;DATE(Input!$C$1,4,30),OFFSET(Historic!$F$193,$B103-$B$35,E$30-1975),NA()))</f>
        <v>816.03922740000007</v>
      </c>
      <c r="F103" s="192">
        <f ca="1">IF($CY$1=1,OFFSET(Historic!$F$193,$B103-$B$35,F$30-1975),IF($B103&gt;DATE(Input!$C$1,4,30),OFFSET(Historic!$F$193,$B103-$B$35,F$30-1975),NA()))</f>
        <v>1188.09853</v>
      </c>
      <c r="G103" s="192">
        <f ca="1">IF($CY$1=1,OFFSET(Historic!$F$193,$B103-$B$35,G$30-1975),IF($B103&gt;DATE(Input!$C$1,4,30),OFFSET(Historic!$F$193,$B103-$B$35,G$30-1975),NA()))</f>
        <v>676.62</v>
      </c>
      <c r="H103" s="192">
        <f t="shared" ca="1" si="76"/>
        <v>802.08330825999997</v>
      </c>
      <c r="I103" s="368">
        <f t="shared" ca="1" si="61"/>
        <v>1.6422192059315073</v>
      </c>
      <c r="J103" s="285">
        <f t="shared" ca="1" si="62"/>
        <v>535.6772504349309</v>
      </c>
      <c r="K103" s="285">
        <f t="shared" ca="1" si="63"/>
        <v>169.72772231709556</v>
      </c>
      <c r="L103" s="386" t="str">
        <f>IF(Computations!J78&lt;&gt;"",Computations!J78,"---")</f>
        <v>N</v>
      </c>
      <c r="M103" s="416">
        <f>IF(Computations!I78&lt;&gt;"",Computations!I78,"---")</f>
        <v>844.17218177085783</v>
      </c>
      <c r="N103" s="390">
        <f>IF(Computations!C78&lt;&gt;"",Computations!C78,"---")</f>
        <v>7745.1402860411899</v>
      </c>
      <c r="O103" s="387">
        <f>IF(Computations!D78&lt;&gt;"",Computations!D78,"---")</f>
        <v>82915.61</v>
      </c>
      <c r="P103" s="387">
        <f>IF(Computations!M78&lt;&gt;"",Computations!M78,"---")</f>
        <v>64.221874999999997</v>
      </c>
      <c r="Q103" s="387">
        <f>IF(Computations!P78&lt;&gt;"",Computations!P78,"---")</f>
        <v>0</v>
      </c>
      <c r="R103" s="387">
        <f>IF(Computations!V78&lt;&gt;"",Computations!V78,"---")</f>
        <v>0</v>
      </c>
      <c r="S103" s="387">
        <f>IF(Computations!X78&lt;&gt;"",Computations!X78,"---")</f>
        <v>0</v>
      </c>
      <c r="T103" s="387">
        <f>IF(Computations!AB78&lt;&gt;"",Computations!AB78,"---")</f>
        <v>0</v>
      </c>
      <c r="U103" s="387">
        <f>IF(Computations!AG78&lt;&gt;"",Computations!AG78,"---")</f>
        <v>-485.68749999999994</v>
      </c>
      <c r="V103" s="387">
        <f>IF(Computations!H78&lt;&gt;"",Computations!H78,"---")</f>
        <v>549.90937499999995</v>
      </c>
      <c r="W103" s="387">
        <f>IF(Computations!G78&lt;&gt;"",Computations!G78,"---")</f>
        <v>45.778125000000003</v>
      </c>
      <c r="X103" s="387">
        <f>IF(Computations!F78&lt;&gt;"",Computations!F78,"---")</f>
        <v>595.6875</v>
      </c>
      <c r="Y103" s="402">
        <f>IF(Computations!E78&lt;&gt;"",Computations!E78,"---")</f>
        <v>9.2413799999999995</v>
      </c>
      <c r="Z103" s="389">
        <f>IF(AA103=O103,N103,interp(AA103,AreaCapacity!$A$3:$B$245,2))</f>
        <v>7745.1402860411899</v>
      </c>
      <c r="AA103" s="383">
        <f t="shared" si="42"/>
        <v>82915.61</v>
      </c>
      <c r="AB103" s="376">
        <f t="shared" si="64"/>
        <v>844.17218177085783</v>
      </c>
      <c r="AC103" s="376">
        <f>IF(P103&lt;&gt;"---",P103,IF(BH103="Y",AB103,MIN(Input!I78,AB103-AK103)))</f>
        <v>64.221874999999997</v>
      </c>
      <c r="AD103" s="376">
        <f t="shared" si="65"/>
        <v>0</v>
      </c>
      <c r="AE103" s="376">
        <f>IF(R103&lt;&gt;"---",R103,IF(BH103="Y",Input!M78,0))</f>
        <v>0</v>
      </c>
      <c r="AF103" s="376">
        <f t="shared" si="66"/>
        <v>0</v>
      </c>
      <c r="AG103" s="376">
        <f t="shared" si="77"/>
        <v>0</v>
      </c>
      <c r="AH103" s="376">
        <f t="shared" si="78"/>
        <v>-485.68749999999994</v>
      </c>
      <c r="AI103" s="376">
        <f t="shared" si="67"/>
        <v>595.6875</v>
      </c>
      <c r="AJ103" s="192">
        <f t="shared" si="79"/>
        <v>549.90937499999995</v>
      </c>
      <c r="AK103" s="412">
        <f>IF(Y103&lt;&gt;"---",Y103,interp(AA102,AreaCapacity!$A$3:$C$245,3)*StepInterp(B103,Evap!$A$3:$D$15,4)/1.9835)</f>
        <v>9.2413799999999995</v>
      </c>
      <c r="AL103" s="376">
        <f t="shared" si="68"/>
        <v>45.778125000000003</v>
      </c>
      <c r="AM103" s="376">
        <f t="shared" si="80"/>
        <v>595.6875</v>
      </c>
      <c r="AN103" s="376">
        <f t="shared" si="43"/>
        <v>565.33999999999651</v>
      </c>
      <c r="AO103" s="376">
        <f t="shared" si="81"/>
        <v>0</v>
      </c>
      <c r="AP103" s="376">
        <f t="shared" si="44"/>
        <v>411.39999999999418</v>
      </c>
      <c r="AQ103" s="389">
        <f>IF(AR103=O103,N103,interp(AR103,AreaCapacity!$A$3:$B$245,2))</f>
        <v>7745.1402860411899</v>
      </c>
      <c r="AR103" s="383">
        <f t="shared" si="82"/>
        <v>82915.61</v>
      </c>
      <c r="AS103" s="376">
        <f t="shared" si="69"/>
        <v>844.17218177085783</v>
      </c>
      <c r="AT103" s="376">
        <f>IF(P103&lt;&gt;"---",P103,IF(BH103="Y",AS103,MIN(Input!I78,AS103-BB103)))</f>
        <v>64.221874999999997</v>
      </c>
      <c r="AU103" s="376">
        <f t="shared" si="70"/>
        <v>0</v>
      </c>
      <c r="AV103" s="376">
        <f>IF(R103&lt;&gt;"---",R103,IF(BH103="Y",Input!M78,0))</f>
        <v>0</v>
      </c>
      <c r="AW103" s="376">
        <f t="shared" si="71"/>
        <v>0</v>
      </c>
      <c r="AX103" s="376">
        <f t="shared" si="83"/>
        <v>0</v>
      </c>
      <c r="AY103" s="376">
        <f t="shared" si="84"/>
        <v>-485.68749999999994</v>
      </c>
      <c r="AZ103" s="376">
        <f t="shared" si="72"/>
        <v>595.6875</v>
      </c>
      <c r="BA103" s="192">
        <f t="shared" si="85"/>
        <v>549.90937499999995</v>
      </c>
      <c r="BB103" s="412">
        <f>IF(Y103&lt;&gt;"---",Y103,interp(AR102,AreaCapacity!$A$3:$C$245,3)*StepInterp(B103,Evap!$A$3:$D$15,4)/1.9835)</f>
        <v>9.2413799999999995</v>
      </c>
      <c r="BC103" s="376">
        <f t="shared" si="73"/>
        <v>45.778125000000003</v>
      </c>
      <c r="BD103" s="192">
        <f t="shared" si="86"/>
        <v>595.6875</v>
      </c>
      <c r="BE103" s="192">
        <f t="shared" si="87"/>
        <v>565.33999999999651</v>
      </c>
      <c r="BF103" s="192">
        <f t="shared" si="88"/>
        <v>0</v>
      </c>
      <c r="BG103" s="425">
        <f t="shared" si="89"/>
        <v>456.05999999999767</v>
      </c>
      <c r="BH103" s="376" t="str">
        <f t="shared" si="74"/>
        <v>N</v>
      </c>
      <c r="BI103" s="376">
        <f t="shared" si="75"/>
        <v>39</v>
      </c>
      <c r="BJ103" s="376">
        <f t="shared" si="90"/>
        <v>841.70892677085783</v>
      </c>
      <c r="BK103" s="376">
        <f t="shared" si="91"/>
        <v>106535.02469277447</v>
      </c>
      <c r="BL103" s="376">
        <f t="shared" si="92"/>
        <v>102369</v>
      </c>
      <c r="BM103" s="423">
        <f t="shared" si="93"/>
        <v>4166.0246927744738</v>
      </c>
      <c r="BN103" s="440">
        <f t="shared" si="94"/>
        <v>0</v>
      </c>
      <c r="BO103" s="285">
        <f t="shared" si="95"/>
        <v>0</v>
      </c>
      <c r="BP103" s="425">
        <f t="shared" si="96"/>
        <v>0</v>
      </c>
      <c r="BQ103" s="285"/>
      <c r="BR103" s="12">
        <v>7704</v>
      </c>
      <c r="BS103" s="12">
        <v>52000</v>
      </c>
      <c r="BT103" s="12">
        <v>7747.5</v>
      </c>
      <c r="BU103" s="426">
        <v>85000</v>
      </c>
      <c r="BV103" s="6">
        <v>7766</v>
      </c>
      <c r="BW103" s="6">
        <v>102369</v>
      </c>
      <c r="CW103" s="416"/>
      <c r="CX103" s="416"/>
      <c r="CY103" s="416"/>
      <c r="CZ103" s="416"/>
      <c r="DA103" s="416"/>
      <c r="DB103" s="416"/>
      <c r="DC103" s="128"/>
    </row>
    <row r="104" spans="1:107">
      <c r="A104" s="6" t="str">
        <f ca="1">OFFSET('day lookup'!$A$1,WEEKDAY(B104,1)-1,0)</f>
        <v>FRI</v>
      </c>
      <c r="B104" s="367">
        <f t="shared" si="45"/>
        <v>42895</v>
      </c>
      <c r="C104" s="374">
        <f ca="1">IF($CY$1=1,OFFSET(Historic!$F$193,$B104-$B$35,C$30-1975),IF($B104&gt;DATE(Input!$C$1,4,30),OFFSET(Historic!$F$193,$B104-$B$35,C$30-1975),NA()))</f>
        <v>558.86250719999998</v>
      </c>
      <c r="D104" s="192">
        <f ca="1">IF($CY$1=1,OFFSET(Historic!$F$193,$B104-$B$35,D$30-1975),IF($B104&gt;DATE(Input!$C$1,4,30),OFFSET(Historic!$F$193,$B104-$B$35,D$30-1975),NA()))</f>
        <v>787.43759</v>
      </c>
      <c r="E104" s="192">
        <f ca="1">IF($CY$1=1,OFFSET(Historic!$F$193,$B104-$B$35,E$30-1975),IF($B104&gt;DATE(Input!$C$1,4,30),OFFSET(Historic!$F$193,$B104-$B$35,E$30-1975),NA()))</f>
        <v>785.65246700000012</v>
      </c>
      <c r="F104" s="192">
        <f ca="1">IF($CY$1=1,OFFSET(Historic!$F$193,$B104-$B$35,F$30-1975),IF($B104&gt;DATE(Input!$C$1,4,30),OFFSET(Historic!$F$193,$B104-$B$35,F$30-1975),NA()))</f>
        <v>1194.0489400000001</v>
      </c>
      <c r="G104" s="192">
        <f ca="1">IF($CY$1=1,OFFSET(Historic!$F$193,$B104-$B$35,G$30-1975),IF($B104&gt;DATE(Input!$C$1,4,30),OFFSET(Historic!$F$193,$B104-$B$35,G$30-1975),NA()))</f>
        <v>658.93</v>
      </c>
      <c r="H104" s="192">
        <f t="shared" ca="1" si="76"/>
        <v>796.98630084000001</v>
      </c>
      <c r="I104" s="368">
        <f t="shared" ca="1" si="61"/>
        <v>1.631783377892575</v>
      </c>
      <c r="J104" s="285">
        <f t="shared" ca="1" si="62"/>
        <v>532.27317645399341</v>
      </c>
      <c r="K104" s="285">
        <f t="shared" ca="1" si="63"/>
        <v>168.64915173580934</v>
      </c>
      <c r="L104" s="386" t="str">
        <f>IF(Computations!J79&lt;&gt;"",Computations!J79,"---")</f>
        <v>N</v>
      </c>
      <c r="M104" s="416">
        <f>IF(Computations!I79&lt;&gt;"",Computations!I79,"---")</f>
        <v>937.47050031734364</v>
      </c>
      <c r="N104" s="390">
        <f>IF(Computations!C79&lt;&gt;"",Computations!C79,"---")</f>
        <v>7746.2097042093292</v>
      </c>
      <c r="O104" s="387">
        <f>IF(Computations!D79&lt;&gt;"",Computations!D79,"---")</f>
        <v>83851.33</v>
      </c>
      <c r="P104" s="387">
        <f>IF(Computations!M79&lt;&gt;"",Computations!M79,"---")</f>
        <v>61.875</v>
      </c>
      <c r="Q104" s="387">
        <f>IF(Computations!P79&lt;&gt;"",Computations!P79,"---")</f>
        <v>0</v>
      </c>
      <c r="R104" s="387">
        <f>IF(Computations!V79&lt;&gt;"",Computations!V79,"---")</f>
        <v>0</v>
      </c>
      <c r="S104" s="387">
        <f>IF(Computations!X79&lt;&gt;"",Computations!X79,"---")</f>
        <v>0</v>
      </c>
      <c r="T104" s="387">
        <f>IF(Computations!AB79&lt;&gt;"",Computations!AB79,"---")</f>
        <v>0</v>
      </c>
      <c r="U104" s="387">
        <f>IF(Computations!AG79&lt;&gt;"",Computations!AG79,"---")</f>
        <v>-394.54166670000001</v>
      </c>
      <c r="V104" s="387">
        <f>IF(Computations!H79&lt;&gt;"",Computations!H79,"---")</f>
        <v>456.41666670000001</v>
      </c>
      <c r="W104" s="387">
        <f>IF(Computations!G79&lt;&gt;"",Computations!G79,"---")</f>
        <v>48.125</v>
      </c>
      <c r="X104" s="387">
        <f>IF(Computations!F79&lt;&gt;"",Computations!F79,"---")</f>
        <v>504.54166670000001</v>
      </c>
      <c r="Y104" s="402">
        <f>IF(Computations!E79&lt;&gt;"",Computations!E79,"---")</f>
        <v>9.3018800000000006</v>
      </c>
      <c r="Z104" s="389">
        <f>IF(AA104=O104,N104,interp(AA104,AreaCapacity!$A$3:$B$245,2))</f>
        <v>7746.2097042093292</v>
      </c>
      <c r="AA104" s="383">
        <f t="shared" si="42"/>
        <v>83851.33</v>
      </c>
      <c r="AB104" s="376">
        <f t="shared" si="64"/>
        <v>937.47050031734364</v>
      </c>
      <c r="AC104" s="376">
        <f>IF(P104&lt;&gt;"---",P104,IF(BH104="Y",AB104,MIN(Input!I79,AB104-AK104)))</f>
        <v>61.875</v>
      </c>
      <c r="AD104" s="376">
        <f t="shared" si="65"/>
        <v>0</v>
      </c>
      <c r="AE104" s="376">
        <f>IF(R104&lt;&gt;"---",R104,IF(BH104="Y",Input!M79,0))</f>
        <v>0</v>
      </c>
      <c r="AF104" s="376">
        <f t="shared" si="66"/>
        <v>0</v>
      </c>
      <c r="AG104" s="376">
        <f t="shared" si="77"/>
        <v>0</v>
      </c>
      <c r="AH104" s="376">
        <f t="shared" si="78"/>
        <v>-394.54166670000001</v>
      </c>
      <c r="AI104" s="376">
        <f t="shared" si="67"/>
        <v>504.54166670000001</v>
      </c>
      <c r="AJ104" s="192">
        <f t="shared" si="79"/>
        <v>456.41666670000001</v>
      </c>
      <c r="AK104" s="412">
        <f>IF(Y104&lt;&gt;"---",Y104,interp(AA103,AreaCapacity!$A$3:$C$245,3)*StepInterp(B104,Evap!$A$3:$D$15,4)/1.9835)</f>
        <v>9.3018800000000006</v>
      </c>
      <c r="AL104" s="376">
        <f t="shared" si="68"/>
        <v>48.125</v>
      </c>
      <c r="AM104" s="376">
        <f t="shared" si="80"/>
        <v>504.54166670000001</v>
      </c>
      <c r="AN104" s="376">
        <f t="shared" si="43"/>
        <v>935.72000000000116</v>
      </c>
      <c r="AO104" s="376">
        <f t="shared" si="81"/>
        <v>0</v>
      </c>
      <c r="AP104" s="376">
        <f t="shared" si="44"/>
        <v>411.39999999999418</v>
      </c>
      <c r="AQ104" s="389">
        <f>IF(AR104=O104,N104,interp(AR104,AreaCapacity!$A$3:$B$245,2))</f>
        <v>7746.2097042093292</v>
      </c>
      <c r="AR104" s="383">
        <f t="shared" si="82"/>
        <v>83851.33</v>
      </c>
      <c r="AS104" s="376">
        <f t="shared" si="69"/>
        <v>937.47050031734364</v>
      </c>
      <c r="AT104" s="376">
        <f>IF(P104&lt;&gt;"---",P104,IF(BH104="Y",AS104,MIN(Input!I79,AS104-BB104)))</f>
        <v>61.875</v>
      </c>
      <c r="AU104" s="376">
        <f t="shared" si="70"/>
        <v>0</v>
      </c>
      <c r="AV104" s="376">
        <f>IF(R104&lt;&gt;"---",R104,IF(BH104="Y",Input!M79,0))</f>
        <v>0</v>
      </c>
      <c r="AW104" s="376">
        <f t="shared" si="71"/>
        <v>0</v>
      </c>
      <c r="AX104" s="376">
        <f t="shared" si="83"/>
        <v>0</v>
      </c>
      <c r="AY104" s="376">
        <f t="shared" si="84"/>
        <v>-394.54166670000001</v>
      </c>
      <c r="AZ104" s="376">
        <f t="shared" si="72"/>
        <v>504.54166670000001</v>
      </c>
      <c r="BA104" s="192">
        <f t="shared" si="85"/>
        <v>456.41666670000001</v>
      </c>
      <c r="BB104" s="412">
        <f>IF(Y104&lt;&gt;"---",Y104,interp(AR103,AreaCapacity!$A$3:$C$245,3)*StepInterp(B104,Evap!$A$3:$D$15,4)/1.9835)</f>
        <v>9.3018800000000006</v>
      </c>
      <c r="BC104" s="376">
        <f t="shared" si="73"/>
        <v>48.125</v>
      </c>
      <c r="BD104" s="192">
        <f t="shared" si="86"/>
        <v>504.54166670000001</v>
      </c>
      <c r="BE104" s="192">
        <f t="shared" si="87"/>
        <v>935.72000000000116</v>
      </c>
      <c r="BF104" s="192">
        <f t="shared" si="88"/>
        <v>0</v>
      </c>
      <c r="BG104" s="425">
        <f t="shared" si="89"/>
        <v>456.05999999999767</v>
      </c>
      <c r="BH104" s="376" t="str">
        <f t="shared" si="74"/>
        <v>N</v>
      </c>
      <c r="BI104" s="376">
        <f t="shared" si="75"/>
        <v>39</v>
      </c>
      <c r="BJ104" s="376">
        <f t="shared" si="90"/>
        <v>937.29362031734365</v>
      </c>
      <c r="BK104" s="376">
        <f t="shared" si="91"/>
        <v>108394.14658867393</v>
      </c>
      <c r="BL104" s="376">
        <f t="shared" si="92"/>
        <v>102369</v>
      </c>
      <c r="BM104" s="423">
        <f t="shared" si="93"/>
        <v>6025.1465886739315</v>
      </c>
      <c r="BN104" s="440">
        <f t="shared" si="94"/>
        <v>0</v>
      </c>
      <c r="BO104" s="285">
        <f t="shared" si="95"/>
        <v>0</v>
      </c>
      <c r="BP104" s="425">
        <f t="shared" si="96"/>
        <v>0</v>
      </c>
      <c r="BQ104" s="285"/>
      <c r="BR104" s="12">
        <v>7704</v>
      </c>
      <c r="BS104" s="12">
        <v>52000</v>
      </c>
      <c r="BT104" s="12">
        <v>7747.5</v>
      </c>
      <c r="BU104" s="426">
        <v>85000</v>
      </c>
      <c r="BV104" s="6">
        <v>7766</v>
      </c>
      <c r="BW104" s="6">
        <v>102369</v>
      </c>
      <c r="CW104" s="416"/>
      <c r="CX104" s="416"/>
      <c r="CY104" s="416"/>
      <c r="CZ104" s="416"/>
      <c r="DA104" s="416"/>
      <c r="DB104" s="416"/>
      <c r="DC104" s="128"/>
    </row>
    <row r="105" spans="1:107">
      <c r="A105" s="6" t="str">
        <f ca="1">OFFSET('day lookup'!$A$1,WEEKDAY(B105,1)-1,0)</f>
        <v>SAT</v>
      </c>
      <c r="B105" s="367">
        <f t="shared" si="45"/>
        <v>42896</v>
      </c>
      <c r="C105" s="374">
        <f ca="1">IF($CY$1=1,OFFSET(Historic!$F$193,$B105-$B$35,C$30-1975),IF($B105&gt;DATE(Input!$C$1,4,30),OFFSET(Historic!$F$193,$B105-$B$35,C$30-1975),NA()))</f>
        <v>508.12534460000001</v>
      </c>
      <c r="D105" s="192">
        <f ca="1">IF($CY$1=1,OFFSET(Historic!$F$193,$B105-$B$35,D$30-1975),IF($B105&gt;DATE(Input!$C$1,4,30),OFFSET(Historic!$F$193,$B105-$B$35,D$30-1975),NA()))</f>
        <v>727.93349000000001</v>
      </c>
      <c r="E105" s="192">
        <f ca="1">IF($CY$1=1,OFFSET(Historic!$F$193,$B105-$B$35,E$30-1975),IF($B105&gt;DATE(Input!$C$1,4,30),OFFSET(Historic!$F$193,$B105-$B$35,E$30-1975),NA()))</f>
        <v>655.89385960000004</v>
      </c>
      <c r="F105" s="192">
        <f ca="1">IF($CY$1=1,OFFSET(Historic!$F$193,$B105-$B$35,F$30-1975),IF($B105&gt;DATE(Input!$C$1,4,30),OFFSET(Historic!$F$193,$B105-$B$35,F$30-1975),NA()))</f>
        <v>1160.3299500000001</v>
      </c>
      <c r="G105" s="192">
        <f ca="1">IF($CY$1=1,OFFSET(Historic!$F$193,$B105-$B$35,G$30-1975),IF($B105&gt;DATE(Input!$C$1,4,30),OFFSET(Historic!$F$193,$B105-$B$35,G$30-1975),NA()))</f>
        <v>644.98</v>
      </c>
      <c r="H105" s="192">
        <f t="shared" ca="1" si="76"/>
        <v>739.45252884000001</v>
      </c>
      <c r="I105" s="368">
        <f t="shared" ca="1" si="61"/>
        <v>1.5139863056993494</v>
      </c>
      <c r="J105" s="285">
        <f t="shared" ca="1" si="62"/>
        <v>493.84882268085659</v>
      </c>
      <c r="K105" s="285">
        <f t="shared" ca="1" si="63"/>
        <v>156.47451105034867</v>
      </c>
      <c r="L105" s="386" t="str">
        <f>IF(Computations!J80&lt;&gt;"",Computations!J80,"---")</f>
        <v>N</v>
      </c>
      <c r="M105" s="416">
        <f>IF(Computations!I80&lt;&gt;"",Computations!I80,"---")</f>
        <v>906.90192752009079</v>
      </c>
      <c r="N105" s="390">
        <f>IF(Computations!C80&lt;&gt;"",Computations!C80,"---")</f>
        <v>7747.449525423729</v>
      </c>
      <c r="O105" s="387">
        <f>IF(Computations!D80&lt;&gt;"",Computations!D80,"---")</f>
        <v>84943.83</v>
      </c>
      <c r="P105" s="387">
        <f>IF(Computations!M80&lt;&gt;"",Computations!M80,"---")</f>
        <v>60.902083300000001</v>
      </c>
      <c r="Q105" s="387">
        <f>IF(Computations!P80&lt;&gt;"",Computations!P80,"---")</f>
        <v>0</v>
      </c>
      <c r="R105" s="387">
        <f>IF(Computations!V80&lt;&gt;"",Computations!V80,"---")</f>
        <v>0</v>
      </c>
      <c r="S105" s="387">
        <f>IF(Computations!X80&lt;&gt;"",Computations!X80,"---")</f>
        <v>0</v>
      </c>
      <c r="T105" s="387">
        <f>IF(Computations!AB80&lt;&gt;"",Computations!AB80,"---")</f>
        <v>0</v>
      </c>
      <c r="U105" s="387">
        <f>IF(Computations!AG80&lt;&gt;"",Computations!AG80,"---")</f>
        <v>-285.83333329999999</v>
      </c>
      <c r="V105" s="387">
        <f>IF(Computations!H80&lt;&gt;"",Computations!H80,"---")</f>
        <v>346.73541660000001</v>
      </c>
      <c r="W105" s="387">
        <f>IF(Computations!G80&lt;&gt;"",Computations!G80,"---")</f>
        <v>49.097916699999999</v>
      </c>
      <c r="X105" s="387">
        <f>IF(Computations!F80&lt;&gt;"",Computations!F80,"---")</f>
        <v>395.83333329999999</v>
      </c>
      <c r="Y105" s="402">
        <f>IF(Computations!E80&lt;&gt;"",Computations!E80,"---")</f>
        <v>9.3724600000000002</v>
      </c>
      <c r="Z105" s="389">
        <f>IF(AA105=O105,N105,interp(AA105,AreaCapacity!$A$3:$B$245,2))</f>
        <v>7747.449525423729</v>
      </c>
      <c r="AA105" s="383">
        <f t="shared" si="42"/>
        <v>84943.83</v>
      </c>
      <c r="AB105" s="376">
        <f t="shared" si="64"/>
        <v>906.90192752009079</v>
      </c>
      <c r="AC105" s="376">
        <f>IF(P105&lt;&gt;"---",P105,IF(BH105="Y",AB105,MIN(Input!I80,AB105-AK105)))</f>
        <v>60.902083300000001</v>
      </c>
      <c r="AD105" s="376">
        <f t="shared" si="65"/>
        <v>0</v>
      </c>
      <c r="AE105" s="376">
        <f>IF(R105&lt;&gt;"---",R105,IF(BH105="Y",Input!M80,0))</f>
        <v>0</v>
      </c>
      <c r="AF105" s="376">
        <f t="shared" si="66"/>
        <v>0</v>
      </c>
      <c r="AG105" s="376">
        <f t="shared" si="77"/>
        <v>0</v>
      </c>
      <c r="AH105" s="376">
        <f t="shared" si="78"/>
        <v>-285.83333329999999</v>
      </c>
      <c r="AI105" s="376">
        <f t="shared" si="67"/>
        <v>395.83333329999999</v>
      </c>
      <c r="AJ105" s="192">
        <f t="shared" si="79"/>
        <v>346.73541660000001</v>
      </c>
      <c r="AK105" s="412">
        <f>IF(Y105&lt;&gt;"---",Y105,interp(AA104,AreaCapacity!$A$3:$C$245,3)*StepInterp(B105,Evap!$A$3:$D$15,4)/1.9835)</f>
        <v>9.3724600000000002</v>
      </c>
      <c r="AL105" s="376">
        <f t="shared" si="68"/>
        <v>49.097916699999999</v>
      </c>
      <c r="AM105" s="376">
        <f t="shared" si="80"/>
        <v>395.83333329999999</v>
      </c>
      <c r="AN105" s="376">
        <f t="shared" si="43"/>
        <v>1092.5</v>
      </c>
      <c r="AO105" s="376">
        <f t="shared" si="81"/>
        <v>0</v>
      </c>
      <c r="AP105" s="376">
        <f t="shared" si="44"/>
        <v>411.39999999999418</v>
      </c>
      <c r="AQ105" s="389">
        <f>IF(AR105=O105,N105,interp(AR105,AreaCapacity!$A$3:$B$245,2))</f>
        <v>7747.449525423729</v>
      </c>
      <c r="AR105" s="383">
        <f t="shared" si="82"/>
        <v>84943.83</v>
      </c>
      <c r="AS105" s="376">
        <f t="shared" si="69"/>
        <v>906.90192752009079</v>
      </c>
      <c r="AT105" s="376">
        <f>IF(P105&lt;&gt;"---",P105,IF(BH105="Y",AS105,MIN(Input!I80,AS105-BB105)))</f>
        <v>60.902083300000001</v>
      </c>
      <c r="AU105" s="376">
        <f t="shared" si="70"/>
        <v>0</v>
      </c>
      <c r="AV105" s="376">
        <f>IF(R105&lt;&gt;"---",R105,IF(BH105="Y",Input!M80,0))</f>
        <v>0</v>
      </c>
      <c r="AW105" s="376">
        <f t="shared" si="71"/>
        <v>0</v>
      </c>
      <c r="AX105" s="376">
        <f t="shared" si="83"/>
        <v>0</v>
      </c>
      <c r="AY105" s="376">
        <f t="shared" si="84"/>
        <v>-285.83333329999999</v>
      </c>
      <c r="AZ105" s="376">
        <f t="shared" si="72"/>
        <v>395.83333329999999</v>
      </c>
      <c r="BA105" s="192">
        <f t="shared" si="85"/>
        <v>346.73541660000001</v>
      </c>
      <c r="BB105" s="412">
        <f>IF(Y105&lt;&gt;"---",Y105,interp(AR104,AreaCapacity!$A$3:$C$245,3)*StepInterp(B105,Evap!$A$3:$D$15,4)/1.9835)</f>
        <v>9.3724600000000002</v>
      </c>
      <c r="BC105" s="376">
        <f t="shared" si="73"/>
        <v>49.097916699999999</v>
      </c>
      <c r="BD105" s="192">
        <f t="shared" si="86"/>
        <v>395.83333329999999</v>
      </c>
      <c r="BE105" s="192">
        <f t="shared" si="87"/>
        <v>1092.5</v>
      </c>
      <c r="BF105" s="192">
        <f t="shared" si="88"/>
        <v>0</v>
      </c>
      <c r="BG105" s="425">
        <f t="shared" si="89"/>
        <v>456.05999999999767</v>
      </c>
      <c r="BH105" s="376" t="str">
        <f t="shared" si="74"/>
        <v>N</v>
      </c>
      <c r="BI105" s="376">
        <f t="shared" si="75"/>
        <v>39</v>
      </c>
      <c r="BJ105" s="376">
        <f t="shared" si="90"/>
        <v>907.62738422009079</v>
      </c>
      <c r="BK105" s="376">
        <f t="shared" si="91"/>
        <v>110194.42550527448</v>
      </c>
      <c r="BL105" s="376">
        <f t="shared" si="92"/>
        <v>102369</v>
      </c>
      <c r="BM105" s="423">
        <f t="shared" si="93"/>
        <v>7825.4255052744847</v>
      </c>
      <c r="BN105" s="440">
        <f t="shared" si="94"/>
        <v>0</v>
      </c>
      <c r="BO105" s="285">
        <f t="shared" si="95"/>
        <v>0</v>
      </c>
      <c r="BP105" s="425">
        <f t="shared" si="96"/>
        <v>0</v>
      </c>
      <c r="BQ105" s="285"/>
      <c r="BR105" s="12">
        <v>7704</v>
      </c>
      <c r="BS105" s="12">
        <v>52000</v>
      </c>
      <c r="BT105" s="12">
        <v>7747.5</v>
      </c>
      <c r="BU105" s="426">
        <v>85000</v>
      </c>
      <c r="BV105" s="6">
        <v>7766</v>
      </c>
      <c r="BW105" s="6">
        <v>102369</v>
      </c>
      <c r="CW105" s="416"/>
      <c r="CX105" s="416"/>
      <c r="CY105" s="416"/>
      <c r="CZ105" s="416"/>
      <c r="DA105" s="416"/>
      <c r="DB105" s="416"/>
      <c r="DC105" s="128"/>
    </row>
    <row r="106" spans="1:107">
      <c r="A106" s="6" t="str">
        <f ca="1">OFFSET('day lookup'!$A$1,WEEKDAY(B106,1)-1,0)</f>
        <v>SUN</v>
      </c>
      <c r="B106" s="367">
        <f t="shared" si="45"/>
        <v>42897</v>
      </c>
      <c r="C106" s="374">
        <f ca="1">IF($CY$1=1,OFFSET(Historic!$F$193,$B106-$B$35,C$30-1975),IF($B106&gt;DATE(Input!$C$1,4,30),OFFSET(Historic!$F$193,$B106-$B$35,C$30-1975),NA()))</f>
        <v>517.6063312</v>
      </c>
      <c r="D106" s="192">
        <f ca="1">IF($CY$1=1,OFFSET(Historic!$F$193,$B106-$B$35,D$30-1975),IF($B106&gt;DATE(Input!$C$1,4,30),OFFSET(Historic!$F$193,$B106-$B$35,D$30-1975),NA()))</f>
        <v>591.07406000000003</v>
      </c>
      <c r="E106" s="192">
        <f ca="1">IF($CY$1=1,OFFSET(Historic!$F$193,$B106-$B$35,E$30-1975),IF($B106&gt;DATE(Input!$C$1,4,30),OFFSET(Historic!$F$193,$B106-$B$35,E$30-1975),NA()))</f>
        <v>743.54339890000006</v>
      </c>
      <c r="F106" s="192">
        <f ca="1">IF($CY$1=1,OFFSET(Historic!$F$193,$B106-$B$35,F$30-1975),IF($B106&gt;DATE(Input!$C$1,4,30),OFFSET(Historic!$F$193,$B106-$B$35,F$30-1975),NA()))</f>
        <v>969.91683</v>
      </c>
      <c r="G106" s="192">
        <f ca="1">IF($CY$1=1,OFFSET(Historic!$F$193,$B106-$B$35,G$30-1975),IF($B106&gt;DATE(Input!$C$1,4,30),OFFSET(Historic!$F$193,$B106-$B$35,G$30-1975),NA()))</f>
        <v>682.16</v>
      </c>
      <c r="H106" s="192">
        <f t="shared" ca="1" si="76"/>
        <v>700.86012401999994</v>
      </c>
      <c r="I106" s="368">
        <f t="shared" ca="1" si="61"/>
        <v>1.4349705878233909</v>
      </c>
      <c r="J106" s="285">
        <f t="shared" ca="1" si="62"/>
        <v>468.0746006159485</v>
      </c>
      <c r="K106" s="285">
        <f t="shared" ca="1" si="63"/>
        <v>148.30802647027735</v>
      </c>
      <c r="L106" s="386" t="str">
        <f>IF(Computations!J81&lt;&gt;"",Computations!J81,"---")</f>
        <v>N</v>
      </c>
      <c r="M106" s="416">
        <f>IF(Computations!I81&lt;&gt;"",Computations!I81,"---")</f>
        <v>941.94219886465521</v>
      </c>
      <c r="N106" s="390">
        <f>IF(Computations!C81&lt;&gt;"",Computations!C81,"---")</f>
        <v>7748.9697977528094</v>
      </c>
      <c r="O106" s="387">
        <f>IF(Computations!D81&lt;&gt;"",Computations!D81,"---")</f>
        <v>86294.12</v>
      </c>
      <c r="P106" s="387">
        <f>IF(Computations!M81&lt;&gt;"",Computations!M81,"---")</f>
        <v>61.134374999999999</v>
      </c>
      <c r="Q106" s="387">
        <f>IF(Computations!P81&lt;&gt;"",Computations!P81,"---")</f>
        <v>0</v>
      </c>
      <c r="R106" s="387">
        <f>IF(Computations!V81&lt;&gt;"",Computations!V81,"---")</f>
        <v>0</v>
      </c>
      <c r="S106" s="387">
        <f>IF(Computations!X81&lt;&gt;"",Computations!X81,"---")</f>
        <v>0</v>
      </c>
      <c r="T106" s="387">
        <f>IF(Computations!AB81&lt;&gt;"",Computations!AB81,"---")</f>
        <v>0</v>
      </c>
      <c r="U106" s="387">
        <f>IF(Computations!AG81&lt;&gt;"",Computations!AG81,"---")</f>
        <v>-190.58333329999999</v>
      </c>
      <c r="V106" s="387">
        <f>IF(Computations!H81&lt;&gt;"",Computations!H81,"---")</f>
        <v>251.7177083</v>
      </c>
      <c r="W106" s="387">
        <f>IF(Computations!G81&lt;&gt;"",Computations!G81,"---")</f>
        <v>48.865625000000001</v>
      </c>
      <c r="X106" s="387">
        <f>IF(Computations!F81&lt;&gt;"",Computations!F81,"---")</f>
        <v>300.58333329999999</v>
      </c>
      <c r="Y106" s="402">
        <f>IF(Computations!E81&lt;&gt;"",Computations!E81,"---")</f>
        <v>9.4632100000000001</v>
      </c>
      <c r="Z106" s="389">
        <f>IF(AA106=O106,N106,interp(AA106,AreaCapacity!$A$3:$B$245,2))</f>
        <v>7748.9697977528094</v>
      </c>
      <c r="AA106" s="383">
        <f t="shared" si="42"/>
        <v>86294.12</v>
      </c>
      <c r="AB106" s="376">
        <f t="shared" si="64"/>
        <v>941.94219886465521</v>
      </c>
      <c r="AC106" s="376">
        <f>IF(P106&lt;&gt;"---",P106,IF(BH106="Y",AB106,MIN(Input!I81,AB106-AK106)))</f>
        <v>61.134374999999999</v>
      </c>
      <c r="AD106" s="376">
        <f t="shared" si="65"/>
        <v>0</v>
      </c>
      <c r="AE106" s="376">
        <f>IF(R106&lt;&gt;"---",R106,IF(BH106="Y",Input!M81,0))</f>
        <v>0</v>
      </c>
      <c r="AF106" s="376">
        <f t="shared" si="66"/>
        <v>0</v>
      </c>
      <c r="AG106" s="376">
        <f t="shared" si="77"/>
        <v>0</v>
      </c>
      <c r="AH106" s="376">
        <f t="shared" si="78"/>
        <v>-190.58333329999999</v>
      </c>
      <c r="AI106" s="376">
        <f t="shared" si="67"/>
        <v>300.58333329999999</v>
      </c>
      <c r="AJ106" s="192">
        <f t="shared" si="79"/>
        <v>251.7177083</v>
      </c>
      <c r="AK106" s="412">
        <f>IF(Y106&lt;&gt;"---",Y106,interp(AA105,AreaCapacity!$A$3:$C$245,3)*StepInterp(B106,Evap!$A$3:$D$15,4)/1.9835)</f>
        <v>9.4632100000000001</v>
      </c>
      <c r="AL106" s="376">
        <f t="shared" si="68"/>
        <v>48.865625000000001</v>
      </c>
      <c r="AM106" s="376">
        <f t="shared" si="80"/>
        <v>300.58333329999999</v>
      </c>
      <c r="AN106" s="376">
        <f t="shared" si="43"/>
        <v>1350.2899999999936</v>
      </c>
      <c r="AO106" s="376">
        <f t="shared" si="81"/>
        <v>0</v>
      </c>
      <c r="AP106" s="376">
        <f t="shared" si="44"/>
        <v>411.39999999999418</v>
      </c>
      <c r="AQ106" s="389">
        <f>IF(AR106=O106,N106,interp(AR106,AreaCapacity!$A$3:$B$245,2))</f>
        <v>7748.9697977528094</v>
      </c>
      <c r="AR106" s="383">
        <f t="shared" si="82"/>
        <v>86294.12</v>
      </c>
      <c r="AS106" s="376">
        <f t="shared" si="69"/>
        <v>941.94219886465521</v>
      </c>
      <c r="AT106" s="376">
        <f>IF(P106&lt;&gt;"---",P106,IF(BH106="Y",AS106,MIN(Input!I81,AS106-BB106)))</f>
        <v>61.134374999999999</v>
      </c>
      <c r="AU106" s="376">
        <f t="shared" si="70"/>
        <v>0</v>
      </c>
      <c r="AV106" s="376">
        <f>IF(R106&lt;&gt;"---",R106,IF(BH106="Y",Input!M81,0))</f>
        <v>0</v>
      </c>
      <c r="AW106" s="376">
        <f t="shared" si="71"/>
        <v>0</v>
      </c>
      <c r="AX106" s="376">
        <f t="shared" si="83"/>
        <v>0</v>
      </c>
      <c r="AY106" s="376">
        <f t="shared" si="84"/>
        <v>-190.58333329999999</v>
      </c>
      <c r="AZ106" s="376">
        <f t="shared" si="72"/>
        <v>300.58333329999999</v>
      </c>
      <c r="BA106" s="192">
        <f t="shared" si="85"/>
        <v>251.7177083</v>
      </c>
      <c r="BB106" s="412">
        <f>IF(Y106&lt;&gt;"---",Y106,interp(AR105,AreaCapacity!$A$3:$C$245,3)*StepInterp(B106,Evap!$A$3:$D$15,4)/1.9835)</f>
        <v>9.4632100000000001</v>
      </c>
      <c r="BC106" s="376">
        <f t="shared" si="73"/>
        <v>48.865625000000001</v>
      </c>
      <c r="BD106" s="192">
        <f t="shared" si="86"/>
        <v>300.58333329999999</v>
      </c>
      <c r="BE106" s="192">
        <f t="shared" si="87"/>
        <v>1350.2899999999936</v>
      </c>
      <c r="BF106" s="192">
        <f t="shared" si="88"/>
        <v>0</v>
      </c>
      <c r="BG106" s="425">
        <f t="shared" si="89"/>
        <v>456.05999999999767</v>
      </c>
      <c r="BH106" s="376" t="str">
        <f t="shared" si="74"/>
        <v>N</v>
      </c>
      <c r="BI106" s="376">
        <f t="shared" si="75"/>
        <v>39</v>
      </c>
      <c r="BJ106" s="376">
        <f t="shared" si="90"/>
        <v>942.34461386465523</v>
      </c>
      <c r="BK106" s="376">
        <f t="shared" si="91"/>
        <v>112063.56604687503</v>
      </c>
      <c r="BL106" s="376">
        <f t="shared" si="92"/>
        <v>102369</v>
      </c>
      <c r="BM106" s="423">
        <f t="shared" si="93"/>
        <v>9694.5660468750284</v>
      </c>
      <c r="BN106" s="440">
        <f t="shared" si="94"/>
        <v>0</v>
      </c>
      <c r="BO106" s="285">
        <f t="shared" si="95"/>
        <v>0</v>
      </c>
      <c r="BP106" s="425">
        <f t="shared" si="96"/>
        <v>0</v>
      </c>
      <c r="BQ106" s="285"/>
      <c r="BR106" s="12">
        <v>7704</v>
      </c>
      <c r="BS106" s="12">
        <v>52000</v>
      </c>
      <c r="BT106" s="12">
        <v>7747.5</v>
      </c>
      <c r="BU106" s="426">
        <v>85000</v>
      </c>
      <c r="BV106" s="6">
        <v>7766</v>
      </c>
      <c r="BW106" s="6">
        <v>102369</v>
      </c>
      <c r="CW106" s="416"/>
      <c r="CX106" s="416"/>
      <c r="CY106" s="416"/>
      <c r="CZ106" s="416"/>
      <c r="DA106" s="416"/>
      <c r="DB106" s="416"/>
      <c r="DC106" s="128"/>
    </row>
    <row r="107" spans="1:107">
      <c r="A107" s="6" t="str">
        <f ca="1">OFFSET('day lookup'!$A$1,WEEKDAY(B107,1)-1,0)</f>
        <v>MON</v>
      </c>
      <c r="B107" s="367">
        <f t="shared" si="45"/>
        <v>42898</v>
      </c>
      <c r="C107" s="374">
        <f ca="1">IF($CY$1=1,OFFSET(Historic!$F$193,$B107-$B$35,C$30-1975),IF($B107&gt;DATE(Input!$C$1,4,30),OFFSET(Historic!$F$193,$B107-$B$35,C$30-1975),NA()))</f>
        <v>503.86088410000002</v>
      </c>
      <c r="D107" s="192">
        <f ca="1">IF($CY$1=1,OFFSET(Historic!$F$193,$B107-$B$35,D$30-1975),IF($B107&gt;DATE(Input!$C$1,4,30),OFFSET(Historic!$F$193,$B107-$B$35,D$30-1975),NA()))</f>
        <v>523.63607999999999</v>
      </c>
      <c r="E107" s="192">
        <f ca="1">IF($CY$1=1,OFFSET(Historic!$F$193,$B107-$B$35,E$30-1975),IF($B107&gt;DATE(Input!$C$1,4,30),OFFSET(Historic!$F$193,$B107-$B$35,E$30-1975),NA()))</f>
        <v>684.73351340000011</v>
      </c>
      <c r="F107" s="192">
        <f ca="1">IF($CY$1=1,OFFSET(Historic!$F$193,$B107-$B$35,F$30-1975),IF($B107&gt;DATE(Input!$C$1,4,30),OFFSET(Historic!$F$193,$B107-$B$35,F$30-1975),NA()))</f>
        <v>896.52844000000005</v>
      </c>
      <c r="G107" s="192">
        <f ca="1">IF($CY$1=1,OFFSET(Historic!$F$193,$B107-$B$35,G$30-1975),IF($B107&gt;DATE(Input!$C$1,4,30),OFFSET(Historic!$F$193,$B107-$B$35,G$30-1975),NA()))</f>
        <v>657.81</v>
      </c>
      <c r="H107" s="192">
        <f t="shared" ca="1" si="76"/>
        <v>653.3137835</v>
      </c>
      <c r="I107" s="368">
        <f t="shared" ca="1" si="61"/>
        <v>1.3376222042208328</v>
      </c>
      <c r="J107" s="285">
        <f t="shared" ca="1" si="62"/>
        <v>436.32042658476365</v>
      </c>
      <c r="K107" s="285">
        <f t="shared" ca="1" si="63"/>
        <v>138.24681213273038</v>
      </c>
      <c r="L107" s="386" t="str">
        <f>IF(Computations!J82&lt;&gt;"",Computations!J82,"---")</f>
        <v>N</v>
      </c>
      <c r="M107" s="416">
        <f>IF(Computations!I82&lt;&gt;"",Computations!I82,"---")</f>
        <v>776.39590004663819</v>
      </c>
      <c r="N107" s="390">
        <f>IF(Computations!C82&lt;&gt;"",Computations!C82,"---")</f>
        <v>7750.2493784683684</v>
      </c>
      <c r="O107" s="387">
        <f>IF(Computations!D82&lt;&gt;"",Computations!D82,"---")</f>
        <v>87440.69</v>
      </c>
      <c r="P107" s="387">
        <f>IF(Computations!M82&lt;&gt;"",Computations!M82,"---")</f>
        <v>63.303125000000001</v>
      </c>
      <c r="Q107" s="387">
        <f>IF(Computations!P82&lt;&gt;"",Computations!P82,"---")</f>
        <v>0</v>
      </c>
      <c r="R107" s="387">
        <f>IF(Computations!V82&lt;&gt;"",Computations!V82,"---")</f>
        <v>0</v>
      </c>
      <c r="S107" s="387">
        <f>IF(Computations!X82&lt;&gt;"",Computations!X82,"---")</f>
        <v>0</v>
      </c>
      <c r="T107" s="387">
        <f>IF(Computations!AB82&lt;&gt;"",Computations!AB82,"---")</f>
        <v>0</v>
      </c>
      <c r="U107" s="387">
        <f>IF(Computations!AG82&lt;&gt;"",Computations!AG82,"---")</f>
        <v>-125.5</v>
      </c>
      <c r="V107" s="387">
        <f>IF(Computations!H82&lt;&gt;"",Computations!H82,"---")</f>
        <v>188.80312499999999</v>
      </c>
      <c r="W107" s="387">
        <f>IF(Computations!G82&lt;&gt;"",Computations!G82,"---")</f>
        <v>46.696874999999999</v>
      </c>
      <c r="X107" s="387">
        <f>IF(Computations!F82&lt;&gt;"",Computations!F82,"---")</f>
        <v>235.5</v>
      </c>
      <c r="Y107" s="402">
        <f>IF(Computations!E82&lt;&gt;"",Computations!E82,"---")</f>
        <v>9.5388300000000008</v>
      </c>
      <c r="Z107" s="389">
        <f>IF(AA107=O107,N107,interp(AA107,AreaCapacity!$A$3:$B$245,2))</f>
        <v>7750.2493784683684</v>
      </c>
      <c r="AA107" s="383">
        <f t="shared" si="42"/>
        <v>87440.69</v>
      </c>
      <c r="AB107" s="376">
        <f t="shared" si="64"/>
        <v>776.39590004663819</v>
      </c>
      <c r="AC107" s="376">
        <f>IF(P107&lt;&gt;"---",P107,IF(BH107="Y",AB107,MIN(Input!I82,AB107-AK107)))</f>
        <v>63.303125000000001</v>
      </c>
      <c r="AD107" s="376">
        <f t="shared" si="65"/>
        <v>0</v>
      </c>
      <c r="AE107" s="376">
        <f>IF(R107&lt;&gt;"---",R107,IF(BH107="Y",Input!M82,0))</f>
        <v>0</v>
      </c>
      <c r="AF107" s="376">
        <f t="shared" si="66"/>
        <v>0</v>
      </c>
      <c r="AG107" s="376">
        <f t="shared" si="77"/>
        <v>0</v>
      </c>
      <c r="AH107" s="376">
        <f t="shared" si="78"/>
        <v>-125.5</v>
      </c>
      <c r="AI107" s="376">
        <f t="shared" si="67"/>
        <v>235.5</v>
      </c>
      <c r="AJ107" s="192">
        <f t="shared" si="79"/>
        <v>188.80312499999999</v>
      </c>
      <c r="AK107" s="412">
        <f>IF(Y107&lt;&gt;"---",Y107,interp(AA106,AreaCapacity!$A$3:$C$245,3)*StepInterp(B107,Evap!$A$3:$D$15,4)/1.9835)</f>
        <v>9.5388300000000008</v>
      </c>
      <c r="AL107" s="376">
        <f t="shared" si="68"/>
        <v>46.696874999999999</v>
      </c>
      <c r="AM107" s="376">
        <f t="shared" si="80"/>
        <v>235.5</v>
      </c>
      <c r="AN107" s="376">
        <f t="shared" si="43"/>
        <v>1146.570000000007</v>
      </c>
      <c r="AO107" s="376">
        <f t="shared" si="81"/>
        <v>0</v>
      </c>
      <c r="AP107" s="376">
        <f t="shared" si="44"/>
        <v>411.39999999999418</v>
      </c>
      <c r="AQ107" s="389">
        <f>IF(AR107=O107,N107,interp(AR107,AreaCapacity!$A$3:$B$245,2))</f>
        <v>7750.2493784683684</v>
      </c>
      <c r="AR107" s="383">
        <f t="shared" si="82"/>
        <v>87440.69</v>
      </c>
      <c r="AS107" s="376">
        <f t="shared" si="69"/>
        <v>776.39590004663819</v>
      </c>
      <c r="AT107" s="376">
        <f>IF(P107&lt;&gt;"---",P107,IF(BH107="Y",AS107,MIN(Input!I82,AS107-BB107)))</f>
        <v>63.303125000000001</v>
      </c>
      <c r="AU107" s="376">
        <f t="shared" si="70"/>
        <v>0</v>
      </c>
      <c r="AV107" s="376">
        <f>IF(R107&lt;&gt;"---",R107,IF(BH107="Y",Input!M82,0))</f>
        <v>0</v>
      </c>
      <c r="AW107" s="376">
        <f t="shared" si="71"/>
        <v>0</v>
      </c>
      <c r="AX107" s="376">
        <f t="shared" si="83"/>
        <v>0</v>
      </c>
      <c r="AY107" s="376">
        <f t="shared" si="84"/>
        <v>-125.5</v>
      </c>
      <c r="AZ107" s="376">
        <f t="shared" si="72"/>
        <v>235.5</v>
      </c>
      <c r="BA107" s="192">
        <f t="shared" si="85"/>
        <v>188.80312499999999</v>
      </c>
      <c r="BB107" s="412">
        <f>IF(Y107&lt;&gt;"---",Y107,interp(AR106,AreaCapacity!$A$3:$C$245,3)*StepInterp(B107,Evap!$A$3:$D$15,4)/1.9835)</f>
        <v>9.5388300000000008</v>
      </c>
      <c r="BC107" s="376">
        <f t="shared" si="73"/>
        <v>46.696874999999999</v>
      </c>
      <c r="BD107" s="192">
        <f t="shared" si="86"/>
        <v>235.5</v>
      </c>
      <c r="BE107" s="192">
        <f t="shared" si="87"/>
        <v>1146.570000000007</v>
      </c>
      <c r="BF107" s="192">
        <f t="shared" si="88"/>
        <v>0</v>
      </c>
      <c r="BG107" s="425">
        <f t="shared" si="89"/>
        <v>456.05999999999767</v>
      </c>
      <c r="BH107" s="376" t="str">
        <f t="shared" si="74"/>
        <v>N</v>
      </c>
      <c r="BI107" s="376">
        <f t="shared" si="75"/>
        <v>39</v>
      </c>
      <c r="BJ107" s="376">
        <f t="shared" si="90"/>
        <v>774.5539450466382</v>
      </c>
      <c r="BK107" s="376">
        <f t="shared" si="91"/>
        <v>113599.89379687504</v>
      </c>
      <c r="BL107" s="376">
        <f t="shared" si="92"/>
        <v>102369</v>
      </c>
      <c r="BM107" s="423">
        <f t="shared" si="93"/>
        <v>11230.89379687504</v>
      </c>
      <c r="BN107" s="440">
        <f t="shared" si="94"/>
        <v>0</v>
      </c>
      <c r="BO107" s="285">
        <f t="shared" si="95"/>
        <v>0</v>
      </c>
      <c r="BP107" s="425">
        <f t="shared" si="96"/>
        <v>0</v>
      </c>
      <c r="BQ107" s="285"/>
      <c r="BR107" s="12">
        <v>7704</v>
      </c>
      <c r="BS107" s="12">
        <v>52000</v>
      </c>
      <c r="BT107" s="12">
        <v>7747.5</v>
      </c>
      <c r="BU107" s="426">
        <v>85000</v>
      </c>
      <c r="BV107" s="6">
        <v>7766</v>
      </c>
      <c r="BW107" s="6">
        <v>102369</v>
      </c>
      <c r="CW107" s="416"/>
      <c r="CX107" s="416"/>
      <c r="CY107" s="416"/>
      <c r="CZ107" s="416"/>
      <c r="DA107" s="416"/>
      <c r="DB107" s="416"/>
      <c r="DC107" s="128"/>
    </row>
    <row r="108" spans="1:107">
      <c r="A108" s="6" t="str">
        <f ca="1">OFFSET('day lookup'!$A$1,WEEKDAY(B108,1)-1,0)</f>
        <v>TUE</v>
      </c>
      <c r="B108" s="367">
        <f t="shared" si="45"/>
        <v>42899</v>
      </c>
      <c r="C108" s="374">
        <f ca="1">IF($CY$1=1,OFFSET(Historic!$F$193,$B108-$B$35,C$30-1975),IF($B108&gt;DATE(Input!$C$1,4,30),OFFSET(Historic!$F$193,$B108-$B$35,C$30-1975),NA()))</f>
        <v>465.87743360000002</v>
      </c>
      <c r="D108" s="192">
        <f ca="1">IF($CY$1=1,OFFSET(Historic!$F$193,$B108-$B$35,D$30-1975),IF($B108&gt;DATE(Input!$C$1,4,30),OFFSET(Historic!$F$193,$B108-$B$35,D$30-1975),NA()))</f>
        <v>446.28075000000001</v>
      </c>
      <c r="E108" s="192">
        <f ca="1">IF($CY$1=1,OFFSET(Historic!$F$193,$B108-$B$35,E$30-1975),IF($B108&gt;DATE(Input!$C$1,4,30),OFFSET(Historic!$F$193,$B108-$B$35,E$30-1975),NA()))</f>
        <v>738.20786459999999</v>
      </c>
      <c r="F108" s="192">
        <f ca="1">IF($CY$1=1,OFFSET(Historic!$F$193,$B108-$B$35,F$30-1975),IF($B108&gt;DATE(Input!$C$1,4,30),OFFSET(Historic!$F$193,$B108-$B$35,F$30-1975),NA()))</f>
        <v>692.23103000000003</v>
      </c>
      <c r="G108" s="192">
        <f ca="1">IF($CY$1=1,OFFSET(Historic!$F$193,$B108-$B$35,G$30-1975),IF($B108&gt;DATE(Input!$C$1,4,30),OFFSET(Historic!$F$193,$B108-$B$35,G$30-1975),NA()))</f>
        <v>659.31</v>
      </c>
      <c r="H108" s="192">
        <f t="shared" ca="1" si="76"/>
        <v>600.38141564</v>
      </c>
      <c r="I108" s="368">
        <f t="shared" ca="1" si="61"/>
        <v>1.2292462410011296</v>
      </c>
      <c r="J108" s="285">
        <f t="shared" ca="1" si="62"/>
        <v>400.96915448839462</v>
      </c>
      <c r="K108" s="285">
        <f t="shared" ca="1" si="63"/>
        <v>127.0458681145609</v>
      </c>
      <c r="L108" s="386" t="str">
        <f>IF(Computations!J83&lt;&gt;"",Computations!J83,"---")</f>
        <v>N</v>
      </c>
      <c r="M108" s="416">
        <f>IF(Computations!I83&lt;&gt;"",Computations!I83,"---")</f>
        <v>692.10466122636672</v>
      </c>
      <c r="N108" s="390">
        <f>IF(Computations!C83&lt;&gt;"",Computations!C83,"---")</f>
        <v>7751.3493495038592</v>
      </c>
      <c r="O108" s="387">
        <f>IF(Computations!D83&lt;&gt;"",Computations!D83,"---")</f>
        <v>88433.86</v>
      </c>
      <c r="P108" s="387">
        <f>IF(Computations!M83&lt;&gt;"",Computations!M83,"---")</f>
        <v>66.003124999999997</v>
      </c>
      <c r="Q108" s="387">
        <f>IF(Computations!P83&lt;&gt;"",Computations!P83,"---")</f>
        <v>0</v>
      </c>
      <c r="R108" s="387">
        <f>IF(Computations!V83&lt;&gt;"",Computations!V83,"---")</f>
        <v>0</v>
      </c>
      <c r="S108" s="387">
        <f>IF(Computations!X83&lt;&gt;"",Computations!X83,"---")</f>
        <v>0</v>
      </c>
      <c r="T108" s="387">
        <f>IF(Computations!AB83&lt;&gt;"",Computations!AB83,"---")</f>
        <v>0</v>
      </c>
      <c r="U108" s="387">
        <f>IF(Computations!AG83&lt;&gt;"",Computations!AG83,"---")</f>
        <v>-115.78125000000001</v>
      </c>
      <c r="V108" s="387">
        <f>IF(Computations!H83&lt;&gt;"",Computations!H83,"---")</f>
        <v>181.78437500000001</v>
      </c>
      <c r="W108" s="387">
        <f>IF(Computations!G83&lt;&gt;"",Computations!G83,"---")</f>
        <v>43.996875000000003</v>
      </c>
      <c r="X108" s="387">
        <f>IF(Computations!F83&lt;&gt;"",Computations!F83,"---")</f>
        <v>225.78125</v>
      </c>
      <c r="Y108" s="402">
        <f>IF(Computations!E83&lt;&gt;"",Computations!E83,"---")</f>
        <v>9.6043800000000008</v>
      </c>
      <c r="Z108" s="389">
        <f>IF(AA108=O108,N108,interp(AA108,AreaCapacity!$A$3:$B$245,2))</f>
        <v>7751.3493495038592</v>
      </c>
      <c r="AA108" s="383">
        <f t="shared" si="42"/>
        <v>88433.86</v>
      </c>
      <c r="AB108" s="376">
        <f t="shared" si="64"/>
        <v>692.10466122636672</v>
      </c>
      <c r="AC108" s="376">
        <f>IF(P108&lt;&gt;"---",P108,IF(BH108="Y",AB108,MIN(Input!I83,AB108-AK108)))</f>
        <v>66.003124999999997</v>
      </c>
      <c r="AD108" s="376">
        <f t="shared" si="65"/>
        <v>0</v>
      </c>
      <c r="AE108" s="376">
        <f>IF(R108&lt;&gt;"---",R108,IF(BH108="Y",Input!M83,0))</f>
        <v>0</v>
      </c>
      <c r="AF108" s="376">
        <f t="shared" si="66"/>
        <v>0</v>
      </c>
      <c r="AG108" s="376">
        <f t="shared" si="77"/>
        <v>0</v>
      </c>
      <c r="AH108" s="376">
        <f t="shared" si="78"/>
        <v>-115.78125000000001</v>
      </c>
      <c r="AI108" s="376">
        <f t="shared" si="67"/>
        <v>225.78125</v>
      </c>
      <c r="AJ108" s="192">
        <f t="shared" si="79"/>
        <v>181.78437500000001</v>
      </c>
      <c r="AK108" s="412">
        <f>IF(Y108&lt;&gt;"---",Y108,interp(AA107,AreaCapacity!$A$3:$C$245,3)*StepInterp(B108,Evap!$A$3:$D$15,4)/1.9835)</f>
        <v>9.6043800000000008</v>
      </c>
      <c r="AL108" s="376">
        <f t="shared" si="68"/>
        <v>43.996875000000003</v>
      </c>
      <c r="AM108" s="376">
        <f t="shared" si="80"/>
        <v>225.78125</v>
      </c>
      <c r="AN108" s="376">
        <f t="shared" si="43"/>
        <v>993.16999999999825</v>
      </c>
      <c r="AO108" s="376">
        <f t="shared" si="81"/>
        <v>0</v>
      </c>
      <c r="AP108" s="376">
        <f t="shared" si="44"/>
        <v>411.39999999999418</v>
      </c>
      <c r="AQ108" s="389">
        <f>IF(AR108=O108,N108,interp(AR108,AreaCapacity!$A$3:$B$245,2))</f>
        <v>7751.3493495038592</v>
      </c>
      <c r="AR108" s="383">
        <f t="shared" si="82"/>
        <v>88433.86</v>
      </c>
      <c r="AS108" s="376">
        <f t="shared" si="69"/>
        <v>692.10466122636672</v>
      </c>
      <c r="AT108" s="376">
        <f>IF(P108&lt;&gt;"---",P108,IF(BH108="Y",AS108,MIN(Input!I83,AS108-BB108)))</f>
        <v>66.003124999999997</v>
      </c>
      <c r="AU108" s="376">
        <f t="shared" si="70"/>
        <v>0</v>
      </c>
      <c r="AV108" s="376">
        <f>IF(R108&lt;&gt;"---",R108,IF(BH108="Y",Input!M83,0))</f>
        <v>0</v>
      </c>
      <c r="AW108" s="376">
        <f t="shared" si="71"/>
        <v>0</v>
      </c>
      <c r="AX108" s="376">
        <f t="shared" si="83"/>
        <v>0</v>
      </c>
      <c r="AY108" s="376">
        <f t="shared" si="84"/>
        <v>-115.78125000000001</v>
      </c>
      <c r="AZ108" s="376">
        <f t="shared" si="72"/>
        <v>225.78125</v>
      </c>
      <c r="BA108" s="192">
        <f t="shared" si="85"/>
        <v>181.78437500000001</v>
      </c>
      <c r="BB108" s="412">
        <f>IF(Y108&lt;&gt;"---",Y108,interp(AR107,AreaCapacity!$A$3:$C$245,3)*StepInterp(B108,Evap!$A$3:$D$15,4)/1.9835)</f>
        <v>9.6043800000000008</v>
      </c>
      <c r="BC108" s="376">
        <f t="shared" si="73"/>
        <v>43.996875000000003</v>
      </c>
      <c r="BD108" s="192">
        <f t="shared" si="86"/>
        <v>225.78125</v>
      </c>
      <c r="BE108" s="192">
        <f t="shared" si="87"/>
        <v>993.16999999999825</v>
      </c>
      <c r="BF108" s="192">
        <f t="shared" si="88"/>
        <v>0</v>
      </c>
      <c r="BG108" s="425">
        <f t="shared" si="89"/>
        <v>456.05999999999767</v>
      </c>
      <c r="BH108" s="376" t="str">
        <f t="shared" si="74"/>
        <v>N</v>
      </c>
      <c r="BI108" s="376">
        <f t="shared" si="75"/>
        <v>39</v>
      </c>
      <c r="BJ108" s="376">
        <f t="shared" si="90"/>
        <v>687.49715622636677</v>
      </c>
      <c r="BK108" s="376">
        <f t="shared" si="91"/>
        <v>114963.54440625003</v>
      </c>
      <c r="BL108" s="376">
        <f t="shared" si="92"/>
        <v>102369</v>
      </c>
      <c r="BM108" s="423">
        <f t="shared" si="93"/>
        <v>12594.544406250032</v>
      </c>
      <c r="BN108" s="440">
        <f t="shared" si="94"/>
        <v>0</v>
      </c>
      <c r="BO108" s="285">
        <f t="shared" si="95"/>
        <v>0</v>
      </c>
      <c r="BP108" s="425">
        <f t="shared" si="96"/>
        <v>0</v>
      </c>
      <c r="BQ108" s="285"/>
      <c r="BR108" s="12">
        <v>7704</v>
      </c>
      <c r="BS108" s="12">
        <v>52000</v>
      </c>
      <c r="BT108" s="12">
        <v>7747.5</v>
      </c>
      <c r="BU108" s="426">
        <v>85000</v>
      </c>
      <c r="BV108" s="6">
        <v>7766</v>
      </c>
      <c r="BW108" s="6">
        <v>102369</v>
      </c>
      <c r="CW108" s="416"/>
      <c r="CX108" s="416"/>
      <c r="CY108" s="416"/>
      <c r="CZ108" s="416"/>
      <c r="DA108" s="416"/>
      <c r="DB108" s="416"/>
      <c r="DC108" s="128"/>
    </row>
    <row r="109" spans="1:107">
      <c r="A109" s="6" t="str">
        <f ca="1">OFFSET('day lookup'!$A$1,WEEKDAY(B109,1)-1,0)</f>
        <v>WED</v>
      </c>
      <c r="B109" s="367">
        <f t="shared" si="45"/>
        <v>42900</v>
      </c>
      <c r="C109" s="374">
        <f ca="1">IF($CY$1=1,OFFSET(Historic!$F$193,$B109-$B$35,C$30-1975),IF($B109&gt;DATE(Input!$C$1,4,30),OFFSET(Historic!$F$193,$B109-$B$35,C$30-1975),NA()))</f>
        <v>434.18158300000005</v>
      </c>
      <c r="D109" s="192">
        <f ca="1">IF($CY$1=1,OFFSET(Historic!$F$193,$B109-$B$35,D$30-1975),IF($B109&gt;DATE(Input!$C$1,4,30),OFFSET(Historic!$F$193,$B109-$B$35,D$30-1975),NA()))</f>
        <v>585.12365</v>
      </c>
      <c r="E109" s="192">
        <f ca="1">IF($CY$1=1,OFFSET(Historic!$F$193,$B109-$B$35,E$30-1975),IF($B109&gt;DATE(Input!$C$1,4,30),OFFSET(Historic!$F$193,$B109-$B$35,E$30-1975),NA()))</f>
        <v>834.80285360000005</v>
      </c>
      <c r="F109" s="192">
        <f ca="1">IF($CY$1=1,OFFSET(Historic!$F$193,$B109-$B$35,F$30-1975),IF($B109&gt;DATE(Input!$C$1,4,30),OFFSET(Historic!$F$193,$B109-$B$35,F$30-1975),NA()))</f>
        <v>571.23936000000003</v>
      </c>
      <c r="G109" s="192">
        <f ca="1">IF($CY$1=1,OFFSET(Historic!$F$193,$B109-$B$35,G$30-1975),IF($B109&gt;DATE(Input!$C$1,4,30),OFFSET(Historic!$F$193,$B109-$B$35,G$30-1975),NA()))</f>
        <v>627.12</v>
      </c>
      <c r="H109" s="192">
        <f t="shared" ca="1" si="76"/>
        <v>610.49348931999998</v>
      </c>
      <c r="I109" s="368">
        <f t="shared" ca="1" si="61"/>
        <v>1.2499501272908407</v>
      </c>
      <c r="J109" s="285">
        <f t="shared" ca="1" si="62"/>
        <v>407.72257744248753</v>
      </c>
      <c r="K109" s="285">
        <f t="shared" ca="1" si="63"/>
        <v>129.18566982335381</v>
      </c>
      <c r="L109" s="386" t="str">
        <f>IF(Computations!J84&lt;&gt;"",Computations!J84,"---")</f>
        <v>N</v>
      </c>
      <c r="M109" s="416">
        <f>IF(Computations!I84&lt;&gt;"",Computations!I84,"---")</f>
        <v>539.95779366901763</v>
      </c>
      <c r="N109" s="390">
        <f>IF(Computations!C84&lt;&gt;"",Computations!C84,"---")</f>
        <v>7752.2094194961664</v>
      </c>
      <c r="O109" s="387">
        <f>IF(Computations!D84&lt;&gt;"",Computations!D84,"---")</f>
        <v>89215.2</v>
      </c>
      <c r="P109" s="387">
        <f>IF(Computations!M84&lt;&gt;"",Computations!M84,"---")</f>
        <v>70.221874999999997</v>
      </c>
      <c r="Q109" s="387">
        <f>IF(Computations!P84&lt;&gt;"",Computations!P84,"---")</f>
        <v>0</v>
      </c>
      <c r="R109" s="387">
        <f>IF(Computations!V84&lt;&gt;"",Computations!V84,"---")</f>
        <v>0</v>
      </c>
      <c r="S109" s="387">
        <f>IF(Computations!X84&lt;&gt;"",Computations!X84,"---")</f>
        <v>0</v>
      </c>
      <c r="T109" s="387">
        <f>IF(Computations!AB84&lt;&gt;"",Computations!AB84,"---")</f>
        <v>0</v>
      </c>
      <c r="U109" s="387">
        <f>IF(Computations!AG84&lt;&gt;"",Computations!AG84,"---")</f>
        <v>-66.156250000000014</v>
      </c>
      <c r="V109" s="387">
        <f>IF(Computations!H84&lt;&gt;"",Computations!H84,"---")</f>
        <v>136.37812500000001</v>
      </c>
      <c r="W109" s="387">
        <f>IF(Computations!G84&lt;&gt;"",Computations!G84,"---")</f>
        <v>39.778125000000003</v>
      </c>
      <c r="X109" s="387">
        <f>IF(Computations!F84&lt;&gt;"",Computations!F84,"---")</f>
        <v>176.15625</v>
      </c>
      <c r="Y109" s="402">
        <f>IF(Computations!E84&lt;&gt;"",Computations!E84,"---")</f>
        <v>9.6598299999999995</v>
      </c>
      <c r="Z109" s="389">
        <f>IF(AA109=O109,N109,interp(AA109,AreaCapacity!$A$3:$B$245,2))</f>
        <v>7752.2094194961664</v>
      </c>
      <c r="AA109" s="383">
        <f t="shared" si="42"/>
        <v>89215.2</v>
      </c>
      <c r="AB109" s="376">
        <f t="shared" si="64"/>
        <v>539.95779366901763</v>
      </c>
      <c r="AC109" s="376">
        <f>IF(P109&lt;&gt;"---",P109,IF(BH109="Y",AB109,MIN(Input!I84,AB109-AK109)))</f>
        <v>70.221874999999997</v>
      </c>
      <c r="AD109" s="376">
        <f t="shared" si="65"/>
        <v>0</v>
      </c>
      <c r="AE109" s="376">
        <f>IF(R109&lt;&gt;"---",R109,IF(BH109="Y",Input!M84,0))</f>
        <v>0</v>
      </c>
      <c r="AF109" s="376">
        <f t="shared" si="66"/>
        <v>0</v>
      </c>
      <c r="AG109" s="376">
        <f t="shared" si="77"/>
        <v>0</v>
      </c>
      <c r="AH109" s="376">
        <f t="shared" si="78"/>
        <v>-66.156250000000014</v>
      </c>
      <c r="AI109" s="376">
        <f t="shared" si="67"/>
        <v>176.15625</v>
      </c>
      <c r="AJ109" s="192">
        <f t="shared" si="79"/>
        <v>136.37812500000001</v>
      </c>
      <c r="AK109" s="412">
        <f>IF(Y109&lt;&gt;"---",Y109,interp(AA108,AreaCapacity!$A$3:$C$245,3)*StepInterp(B109,Evap!$A$3:$D$15,4)/1.9835)</f>
        <v>9.6598299999999995</v>
      </c>
      <c r="AL109" s="376">
        <f t="shared" si="68"/>
        <v>39.778125000000003</v>
      </c>
      <c r="AM109" s="376">
        <f t="shared" si="80"/>
        <v>176.15625</v>
      </c>
      <c r="AN109" s="376">
        <f t="shared" si="43"/>
        <v>781.33999999999651</v>
      </c>
      <c r="AO109" s="376">
        <f t="shared" si="81"/>
        <v>0</v>
      </c>
      <c r="AP109" s="376">
        <f t="shared" si="44"/>
        <v>411.39999999999418</v>
      </c>
      <c r="AQ109" s="389">
        <f>IF(AR109=O109,N109,interp(AR109,AreaCapacity!$A$3:$B$245,2))</f>
        <v>7752.2094194961664</v>
      </c>
      <c r="AR109" s="383">
        <f t="shared" si="82"/>
        <v>89215.2</v>
      </c>
      <c r="AS109" s="376">
        <f t="shared" si="69"/>
        <v>539.95779366901763</v>
      </c>
      <c r="AT109" s="376">
        <f>IF(P109&lt;&gt;"---",P109,IF(BH109="Y",AS109,MIN(Input!I84,AS109-BB109)))</f>
        <v>70.221874999999997</v>
      </c>
      <c r="AU109" s="376">
        <f t="shared" si="70"/>
        <v>0</v>
      </c>
      <c r="AV109" s="376">
        <f>IF(R109&lt;&gt;"---",R109,IF(BH109="Y",Input!M84,0))</f>
        <v>0</v>
      </c>
      <c r="AW109" s="376">
        <f t="shared" si="71"/>
        <v>0</v>
      </c>
      <c r="AX109" s="376">
        <f t="shared" si="83"/>
        <v>0</v>
      </c>
      <c r="AY109" s="376">
        <f t="shared" si="84"/>
        <v>-66.156250000000014</v>
      </c>
      <c r="AZ109" s="376">
        <f t="shared" si="72"/>
        <v>176.15625</v>
      </c>
      <c r="BA109" s="192">
        <f t="shared" si="85"/>
        <v>136.37812500000001</v>
      </c>
      <c r="BB109" s="412">
        <f>IF(Y109&lt;&gt;"---",Y109,interp(AR108,AreaCapacity!$A$3:$C$245,3)*StepInterp(B109,Evap!$A$3:$D$15,4)/1.9835)</f>
        <v>9.6598299999999995</v>
      </c>
      <c r="BC109" s="376">
        <f t="shared" si="73"/>
        <v>39.778125000000003</v>
      </c>
      <c r="BD109" s="192">
        <f t="shared" si="86"/>
        <v>176.15625</v>
      </c>
      <c r="BE109" s="192">
        <f t="shared" si="87"/>
        <v>781.33999999999651</v>
      </c>
      <c r="BF109" s="192">
        <f t="shared" si="88"/>
        <v>0</v>
      </c>
      <c r="BG109" s="425">
        <f t="shared" si="89"/>
        <v>456.05999999999767</v>
      </c>
      <c r="BH109" s="376" t="str">
        <f t="shared" si="74"/>
        <v>N</v>
      </c>
      <c r="BI109" s="376">
        <f t="shared" si="75"/>
        <v>39</v>
      </c>
      <c r="BJ109" s="376">
        <f t="shared" si="90"/>
        <v>531.07608866901774</v>
      </c>
      <c r="BK109" s="376">
        <f t="shared" si="91"/>
        <v>116016.93382812502</v>
      </c>
      <c r="BL109" s="376">
        <f t="shared" si="92"/>
        <v>102369</v>
      </c>
      <c r="BM109" s="423">
        <f t="shared" si="93"/>
        <v>13647.933828125024</v>
      </c>
      <c r="BN109" s="440">
        <f t="shared" si="94"/>
        <v>0</v>
      </c>
      <c r="BO109" s="285">
        <f t="shared" si="95"/>
        <v>0</v>
      </c>
      <c r="BP109" s="425">
        <f t="shared" si="96"/>
        <v>0</v>
      </c>
      <c r="BQ109" s="285"/>
      <c r="BR109" s="12">
        <v>7704</v>
      </c>
      <c r="BS109" s="12">
        <v>52000</v>
      </c>
      <c r="BT109" s="12">
        <v>7747.5</v>
      </c>
      <c r="BU109" s="426">
        <v>85000</v>
      </c>
      <c r="BV109" s="6">
        <v>7766</v>
      </c>
      <c r="BW109" s="6">
        <v>102369</v>
      </c>
      <c r="CW109" s="416"/>
      <c r="CX109" s="416"/>
      <c r="CY109" s="416"/>
      <c r="CZ109" s="416"/>
      <c r="DA109" s="416"/>
      <c r="DB109" s="416"/>
      <c r="DC109" s="128"/>
    </row>
    <row r="110" spans="1:107">
      <c r="A110" s="6" t="str">
        <f ca="1">OFFSET('day lookup'!$A$1,WEEKDAY(B110,1)-1,0)</f>
        <v>THU</v>
      </c>
      <c r="B110" s="367">
        <f t="shared" si="45"/>
        <v>42901</v>
      </c>
      <c r="C110" s="374">
        <f ca="1">IF($CY$1=1,OFFSET(Historic!$F$193,$B110-$B$35,C$30-1975),IF($B110&gt;DATE(Input!$C$1,4,30),OFFSET(Historic!$F$193,$B110-$B$35,C$30-1975),NA()))</f>
        <v>410.41961240000001</v>
      </c>
      <c r="D110" s="192">
        <f ca="1">IF($CY$1=1,OFFSET(Historic!$F$193,$B110-$B$35,D$30-1975),IF($B110&gt;DATE(Input!$C$1,4,30),OFFSET(Historic!$F$193,$B110-$B$35,D$30-1975),NA()))</f>
        <v>517.68567000000007</v>
      </c>
      <c r="E110" s="192">
        <f ca="1">IF($CY$1=1,OFFSET(Historic!$F$193,$B110-$B$35,E$30-1975),IF($B110&gt;DATE(Input!$C$1,4,30),OFFSET(Historic!$F$193,$B110-$B$35,E$30-1975),NA()))</f>
        <v>695.20623499999999</v>
      </c>
      <c r="F110" s="192">
        <f ca="1">IF($CY$1=1,OFFSET(Historic!$F$193,$B110-$B$35,F$30-1975),IF($B110&gt;DATE(Input!$C$1,4,30),OFFSET(Historic!$F$193,$B110-$B$35,F$30-1975),NA()))</f>
        <v>561.32200999999998</v>
      </c>
      <c r="G110" s="192">
        <f ca="1">IF($CY$1=1,OFFSET(Historic!$F$193,$B110-$B$35,G$30-1975),IF($B110&gt;DATE(Input!$C$1,4,30),OFFSET(Historic!$F$193,$B110-$B$35,G$30-1975),NA()))</f>
        <v>642.05999999999995</v>
      </c>
      <c r="H110" s="192">
        <f t="shared" ca="1" si="76"/>
        <v>565.33870547999993</v>
      </c>
      <c r="I110" s="368">
        <f t="shared" ca="1" si="61"/>
        <v>1.1574983177367932</v>
      </c>
      <c r="J110" s="285">
        <f t="shared" ca="1" si="62"/>
        <v>377.56562217076146</v>
      </c>
      <c r="K110" s="285">
        <f t="shared" ca="1" si="63"/>
        <v>119.6305294358672</v>
      </c>
      <c r="L110" s="386" t="str">
        <f>IF(Computations!J85&lt;&gt;"",Computations!J85,"---")</f>
        <v>N</v>
      </c>
      <c r="M110" s="416">
        <f>IF(Computations!I85&lt;&gt;"",Computations!I85,"---")</f>
        <v>503.82466895639016</v>
      </c>
      <c r="N110" s="390">
        <f>IF(Computations!C85&lt;&gt;"",Computations!C85,"---")</f>
        <v>7753.009738846572</v>
      </c>
      <c r="O110" s="387">
        <f>IF(Computations!D85&lt;&gt;"",Computations!D85,"---")</f>
        <v>89945.95</v>
      </c>
      <c r="P110" s="387">
        <f>IF(Computations!M85&lt;&gt;"",Computations!M85,"---")</f>
        <v>73.22083330000001</v>
      </c>
      <c r="Q110" s="387">
        <f>IF(Computations!P85&lt;&gt;"",Computations!P85,"---")</f>
        <v>0</v>
      </c>
      <c r="R110" s="387">
        <f>IF(Computations!V85&lt;&gt;"",Computations!V85,"---")</f>
        <v>0</v>
      </c>
      <c r="S110" s="387">
        <f>IF(Computations!X85&lt;&gt;"",Computations!X85,"---")</f>
        <v>0</v>
      </c>
      <c r="T110" s="387">
        <f>IF(Computations!AB85&lt;&gt;"",Computations!AB85,"---")</f>
        <v>0</v>
      </c>
      <c r="U110" s="387">
        <f>IF(Computations!AG85&lt;&gt;"",Computations!AG85,"---")</f>
        <v>-52.479166700000007</v>
      </c>
      <c r="V110" s="387">
        <f>IF(Computations!H85&lt;&gt;"",Computations!H85,"---")</f>
        <v>125.70000000000002</v>
      </c>
      <c r="W110" s="387">
        <f>IF(Computations!G85&lt;&gt;"",Computations!G85,"---")</f>
        <v>36.779166699999998</v>
      </c>
      <c r="X110" s="387">
        <f>IF(Computations!F85&lt;&gt;"",Computations!F85,"---")</f>
        <v>162.47916670000001</v>
      </c>
      <c r="Y110" s="402">
        <f>IF(Computations!E85&lt;&gt;"",Computations!E85,"---")</f>
        <v>9.7102500000000003</v>
      </c>
      <c r="Z110" s="389">
        <f>IF(AA110=O110,N110,interp(AA110,AreaCapacity!$A$3:$B$245,2))</f>
        <v>7753.009738846572</v>
      </c>
      <c r="AA110" s="383">
        <f t="shared" si="42"/>
        <v>89945.95</v>
      </c>
      <c r="AB110" s="376">
        <f t="shared" si="64"/>
        <v>503.82466895639016</v>
      </c>
      <c r="AC110" s="376">
        <f>IF(P110&lt;&gt;"---",P110,IF(BH110="Y",AB110,MIN(Input!I85,AB110-AK110)))</f>
        <v>73.22083330000001</v>
      </c>
      <c r="AD110" s="376">
        <f t="shared" si="65"/>
        <v>0</v>
      </c>
      <c r="AE110" s="376">
        <f>IF(R110&lt;&gt;"---",R110,IF(BH110="Y",Input!M85,0))</f>
        <v>0</v>
      </c>
      <c r="AF110" s="376">
        <f t="shared" si="66"/>
        <v>0</v>
      </c>
      <c r="AG110" s="376">
        <f t="shared" si="77"/>
        <v>0</v>
      </c>
      <c r="AH110" s="376">
        <f t="shared" si="78"/>
        <v>-52.479166700000007</v>
      </c>
      <c r="AI110" s="376">
        <f t="shared" si="67"/>
        <v>162.47916670000001</v>
      </c>
      <c r="AJ110" s="192">
        <f t="shared" si="79"/>
        <v>125.70000000000002</v>
      </c>
      <c r="AK110" s="412">
        <f>IF(Y110&lt;&gt;"---",Y110,interp(AA109,AreaCapacity!$A$3:$C$245,3)*StepInterp(B110,Evap!$A$3:$D$15,4)/1.9835)</f>
        <v>9.7102500000000003</v>
      </c>
      <c r="AL110" s="376">
        <f t="shared" si="68"/>
        <v>36.779166699999998</v>
      </c>
      <c r="AM110" s="376">
        <f t="shared" si="80"/>
        <v>162.47916670000001</v>
      </c>
      <c r="AN110" s="376">
        <f t="shared" si="43"/>
        <v>730.75</v>
      </c>
      <c r="AO110" s="376">
        <f t="shared" si="81"/>
        <v>0</v>
      </c>
      <c r="AP110" s="376">
        <f t="shared" si="44"/>
        <v>411.39999999999418</v>
      </c>
      <c r="AQ110" s="389">
        <f>IF(AR110=O110,N110,interp(AR110,AreaCapacity!$A$3:$B$245,2))</f>
        <v>7753.009738846572</v>
      </c>
      <c r="AR110" s="383">
        <f t="shared" si="82"/>
        <v>89945.95</v>
      </c>
      <c r="AS110" s="376">
        <f t="shared" si="69"/>
        <v>503.82466895639016</v>
      </c>
      <c r="AT110" s="376">
        <f>IF(P110&lt;&gt;"---",P110,IF(BH110="Y",AS110,MIN(Input!I85,AS110-BB110)))</f>
        <v>73.22083330000001</v>
      </c>
      <c r="AU110" s="376">
        <f t="shared" si="70"/>
        <v>0</v>
      </c>
      <c r="AV110" s="376">
        <f>IF(R110&lt;&gt;"---",R110,IF(BH110="Y",Input!M85,0))</f>
        <v>0</v>
      </c>
      <c r="AW110" s="376">
        <f t="shared" si="71"/>
        <v>0</v>
      </c>
      <c r="AX110" s="376">
        <f t="shared" si="83"/>
        <v>0</v>
      </c>
      <c r="AY110" s="376">
        <f t="shared" si="84"/>
        <v>-52.479166700000007</v>
      </c>
      <c r="AZ110" s="376">
        <f t="shared" si="72"/>
        <v>162.47916670000001</v>
      </c>
      <c r="BA110" s="192">
        <f t="shared" si="85"/>
        <v>125.70000000000002</v>
      </c>
      <c r="BB110" s="412">
        <f>IF(Y110&lt;&gt;"---",Y110,interp(AR109,AreaCapacity!$A$3:$C$245,3)*StepInterp(B110,Evap!$A$3:$D$15,4)/1.9835)</f>
        <v>9.7102500000000003</v>
      </c>
      <c r="BC110" s="376">
        <f t="shared" si="73"/>
        <v>36.779166699999998</v>
      </c>
      <c r="BD110" s="192">
        <f t="shared" si="86"/>
        <v>162.47916670000001</v>
      </c>
      <c r="BE110" s="192">
        <f t="shared" si="87"/>
        <v>730.75</v>
      </c>
      <c r="BF110" s="192">
        <f t="shared" si="88"/>
        <v>0</v>
      </c>
      <c r="BG110" s="425">
        <f t="shared" si="89"/>
        <v>456.05999999999767</v>
      </c>
      <c r="BH110" s="376" t="str">
        <f t="shared" si="74"/>
        <v>N</v>
      </c>
      <c r="BI110" s="376">
        <f t="shared" si="75"/>
        <v>39</v>
      </c>
      <c r="BJ110" s="376">
        <f t="shared" si="90"/>
        <v>491.8935856563902</v>
      </c>
      <c r="BK110" s="376">
        <f t="shared" si="91"/>
        <v>116992.60475527447</v>
      </c>
      <c r="BL110" s="376">
        <f t="shared" si="92"/>
        <v>102369</v>
      </c>
      <c r="BM110" s="423">
        <f t="shared" si="93"/>
        <v>14623.604755274471</v>
      </c>
      <c r="BN110" s="440">
        <f t="shared" si="94"/>
        <v>0</v>
      </c>
      <c r="BO110" s="285">
        <f t="shared" si="95"/>
        <v>0</v>
      </c>
      <c r="BP110" s="425">
        <f t="shared" si="96"/>
        <v>0</v>
      </c>
      <c r="BQ110" s="285"/>
      <c r="BR110" s="12">
        <v>7704</v>
      </c>
      <c r="BS110" s="12">
        <v>52000</v>
      </c>
      <c r="BT110" s="12">
        <v>7747.5</v>
      </c>
      <c r="BU110" s="426">
        <v>85000</v>
      </c>
      <c r="BV110" s="6">
        <v>7766</v>
      </c>
      <c r="BW110" s="6">
        <v>102369</v>
      </c>
      <c r="CW110" s="416"/>
      <c r="CX110" s="416"/>
      <c r="CY110" s="416"/>
      <c r="CZ110" s="416"/>
      <c r="DA110" s="416"/>
      <c r="DB110" s="416"/>
      <c r="DC110" s="128"/>
    </row>
    <row r="111" spans="1:107">
      <c r="A111" s="6" t="str">
        <f ca="1">OFFSET('day lookup'!$A$1,WEEKDAY(B111,1)-1,0)</f>
        <v>FRI</v>
      </c>
      <c r="B111" s="367">
        <f t="shared" si="45"/>
        <v>42902</v>
      </c>
      <c r="C111" s="374">
        <f ca="1">IF($CY$1=1,OFFSET(Historic!$F$193,$B111-$B$35,C$30-1975),IF($B111&gt;DATE(Input!$C$1,4,30),OFFSET(Historic!$F$193,$B111-$B$35,C$30-1975),NA()))</f>
        <v>361.48740750000002</v>
      </c>
      <c r="D111" s="192">
        <f ca="1">IF($CY$1=1,OFFSET(Historic!$F$193,$B111-$B$35,D$30-1975),IF($B111&gt;DATE(Input!$C$1,4,30),OFFSET(Historic!$F$193,$B111-$B$35,D$30-1975),NA()))</f>
        <v>525.61955</v>
      </c>
      <c r="E111" s="192">
        <f ca="1">IF($CY$1=1,OFFSET(Historic!$F$193,$B111-$B$35,E$30-1975),IF($B111&gt;DATE(Input!$C$1,4,30),OFFSET(Historic!$F$193,$B111-$B$35,E$30-1975),NA()))</f>
        <v>641.33518979999997</v>
      </c>
      <c r="F111" s="192">
        <f ca="1">IF($CY$1=1,OFFSET(Historic!$F$193,$B111-$B$35,F$30-1975),IF($B111&gt;DATE(Input!$C$1,4,30),OFFSET(Historic!$F$193,$B111-$B$35,F$30-1975),NA()))</f>
        <v>563.30547999999999</v>
      </c>
      <c r="G111" s="192">
        <f ca="1">IF($CY$1=1,OFFSET(Historic!$F$193,$B111-$B$35,G$30-1975),IF($B111&gt;DATE(Input!$C$1,4,30),OFFSET(Historic!$F$193,$B111-$B$35,G$30-1975),NA()))</f>
        <v>688.82</v>
      </c>
      <c r="H111" s="192">
        <f t="shared" ca="1" si="76"/>
        <v>556.11352546000012</v>
      </c>
      <c r="I111" s="368">
        <f t="shared" ca="1" si="61"/>
        <v>1.1386102949453898</v>
      </c>
      <c r="J111" s="285">
        <f t="shared" ca="1" si="62"/>
        <v>371.40451768574098</v>
      </c>
      <c r="K111" s="285">
        <f t="shared" ca="1" si="63"/>
        <v>117.6784020488051</v>
      </c>
      <c r="L111" s="386" t="str">
        <f>IF(Computations!J86&lt;&gt;"",Computations!J86,"---")</f>
        <v>N</v>
      </c>
      <c r="M111" s="416">
        <f>IF(Computations!I86&lt;&gt;"",Computations!I86,"---")</f>
        <v>522.90892854774802</v>
      </c>
      <c r="N111" s="390">
        <f>IF(Computations!C86&lt;&gt;"",Computations!C86,"---")</f>
        <v>7753.8898150163222</v>
      </c>
      <c r="O111" s="387">
        <f>IF(Computations!D86&lt;&gt;"",Computations!D86,"---")</f>
        <v>90754.74</v>
      </c>
      <c r="P111" s="387">
        <f>IF(Computations!M86&lt;&gt;"",Computations!M86,"---")</f>
        <v>75.056250000000006</v>
      </c>
      <c r="Q111" s="387">
        <f>IF(Computations!P86&lt;&gt;"",Computations!P86,"---")</f>
        <v>0</v>
      </c>
      <c r="R111" s="387">
        <f>IF(Computations!V86&lt;&gt;"",Computations!V86,"---")</f>
        <v>0</v>
      </c>
      <c r="S111" s="387">
        <f>IF(Computations!X86&lt;&gt;"",Computations!X86,"---")</f>
        <v>0</v>
      </c>
      <c r="T111" s="387">
        <f>IF(Computations!AB86&lt;&gt;"",Computations!AB86,"---")</f>
        <v>0</v>
      </c>
      <c r="U111" s="387">
        <f>IF(Computations!AG86&lt;&gt;"",Computations!AG86,"---")</f>
        <v>-30.322916700000007</v>
      </c>
      <c r="V111" s="387">
        <f>IF(Computations!H86&lt;&gt;"",Computations!H86,"---")</f>
        <v>105.37916670000001</v>
      </c>
      <c r="W111" s="387">
        <f>IF(Computations!G86&lt;&gt;"",Computations!G86,"---")</f>
        <v>34.943750000000001</v>
      </c>
      <c r="X111" s="387">
        <f>IF(Computations!F86&lt;&gt;"",Computations!F86,"---")</f>
        <v>140.32291670000001</v>
      </c>
      <c r="Y111" s="402">
        <f>IF(Computations!E86&lt;&gt;"",Computations!E86,"---")</f>
        <v>9.7707499999999996</v>
      </c>
      <c r="Z111" s="389">
        <f>IF(AA111=O111,N111,interp(AA111,AreaCapacity!$A$3:$B$245,2))</f>
        <v>7753.8898150163222</v>
      </c>
      <c r="AA111" s="383">
        <f t="shared" si="42"/>
        <v>90754.74</v>
      </c>
      <c r="AB111" s="376">
        <f t="shared" si="64"/>
        <v>522.90892854774802</v>
      </c>
      <c r="AC111" s="376">
        <f>IF(P111&lt;&gt;"---",P111,IF(BH111="Y",AB111,MIN(Input!I86,AB111-AK111)))</f>
        <v>75.056250000000006</v>
      </c>
      <c r="AD111" s="376">
        <f t="shared" si="65"/>
        <v>0</v>
      </c>
      <c r="AE111" s="376">
        <f>IF(R111&lt;&gt;"---",R111,IF(BH111="Y",Input!M86,0))</f>
        <v>0</v>
      </c>
      <c r="AF111" s="376">
        <f t="shared" si="66"/>
        <v>0</v>
      </c>
      <c r="AG111" s="376">
        <f t="shared" si="77"/>
        <v>0</v>
      </c>
      <c r="AH111" s="376">
        <f t="shared" si="78"/>
        <v>-30.322916700000007</v>
      </c>
      <c r="AI111" s="376">
        <f t="shared" si="67"/>
        <v>140.32291670000001</v>
      </c>
      <c r="AJ111" s="192">
        <f t="shared" si="79"/>
        <v>105.37916670000001</v>
      </c>
      <c r="AK111" s="412">
        <f>IF(Y111&lt;&gt;"---",Y111,interp(AA110,AreaCapacity!$A$3:$C$245,3)*StepInterp(B111,Evap!$A$3:$D$15,4)/1.9835)</f>
        <v>9.7707499999999996</v>
      </c>
      <c r="AL111" s="376">
        <f t="shared" si="68"/>
        <v>34.943750000000001</v>
      </c>
      <c r="AM111" s="376">
        <f t="shared" si="80"/>
        <v>140.32291670000001</v>
      </c>
      <c r="AN111" s="376">
        <f t="shared" si="43"/>
        <v>808.79000000000815</v>
      </c>
      <c r="AO111" s="376">
        <f t="shared" si="81"/>
        <v>0</v>
      </c>
      <c r="AP111" s="376">
        <f t="shared" si="44"/>
        <v>411.39999999999418</v>
      </c>
      <c r="AQ111" s="389">
        <f>IF(AR111=O111,N111,interp(AR111,AreaCapacity!$A$3:$B$245,2))</f>
        <v>7753.8898150163222</v>
      </c>
      <c r="AR111" s="383">
        <f t="shared" si="82"/>
        <v>90754.74</v>
      </c>
      <c r="AS111" s="376">
        <f t="shared" si="69"/>
        <v>522.90892854774802</v>
      </c>
      <c r="AT111" s="376">
        <f>IF(P111&lt;&gt;"---",P111,IF(BH111="Y",AS111,MIN(Input!I86,AS111-BB111)))</f>
        <v>75.056250000000006</v>
      </c>
      <c r="AU111" s="376">
        <f t="shared" si="70"/>
        <v>0</v>
      </c>
      <c r="AV111" s="376">
        <f>IF(R111&lt;&gt;"---",R111,IF(BH111="Y",Input!M86,0))</f>
        <v>0</v>
      </c>
      <c r="AW111" s="376">
        <f t="shared" si="71"/>
        <v>0</v>
      </c>
      <c r="AX111" s="376">
        <f t="shared" si="83"/>
        <v>0</v>
      </c>
      <c r="AY111" s="376">
        <f t="shared" si="84"/>
        <v>-30.322916700000007</v>
      </c>
      <c r="AZ111" s="376">
        <f t="shared" si="72"/>
        <v>140.32291670000001</v>
      </c>
      <c r="BA111" s="192">
        <f t="shared" si="85"/>
        <v>105.37916670000001</v>
      </c>
      <c r="BB111" s="412">
        <f>IF(Y111&lt;&gt;"---",Y111,interp(AR110,AreaCapacity!$A$3:$C$245,3)*StepInterp(B111,Evap!$A$3:$D$15,4)/1.9835)</f>
        <v>9.7707499999999996</v>
      </c>
      <c r="BC111" s="376">
        <f t="shared" si="73"/>
        <v>34.943750000000001</v>
      </c>
      <c r="BD111" s="192">
        <f t="shared" si="86"/>
        <v>140.32291670000001</v>
      </c>
      <c r="BE111" s="192">
        <f t="shared" si="87"/>
        <v>808.79000000000815</v>
      </c>
      <c r="BF111" s="192">
        <f t="shared" si="88"/>
        <v>0</v>
      </c>
      <c r="BG111" s="425">
        <f t="shared" si="89"/>
        <v>456.05999999999767</v>
      </c>
      <c r="BH111" s="376" t="str">
        <f t="shared" si="74"/>
        <v>N</v>
      </c>
      <c r="BI111" s="376">
        <f t="shared" si="75"/>
        <v>39</v>
      </c>
      <c r="BJ111" s="376">
        <f t="shared" si="90"/>
        <v>509.08192854774802</v>
      </c>
      <c r="BK111" s="376">
        <f t="shared" si="91"/>
        <v>118002.36876054892</v>
      </c>
      <c r="BL111" s="376">
        <f t="shared" si="92"/>
        <v>102369</v>
      </c>
      <c r="BM111" s="423">
        <f t="shared" si="93"/>
        <v>15633.368760548925</v>
      </c>
      <c r="BN111" s="440">
        <f t="shared" si="94"/>
        <v>0</v>
      </c>
      <c r="BO111" s="285">
        <f t="shared" si="95"/>
        <v>0</v>
      </c>
      <c r="BP111" s="425">
        <f t="shared" si="96"/>
        <v>0</v>
      </c>
      <c r="BQ111" s="285"/>
      <c r="BR111" s="12">
        <v>7704</v>
      </c>
      <c r="BS111" s="12">
        <v>52000</v>
      </c>
      <c r="BT111" s="12">
        <v>7747.5</v>
      </c>
      <c r="BU111" s="426">
        <v>85000</v>
      </c>
      <c r="BV111" s="6">
        <v>7766</v>
      </c>
      <c r="BW111" s="6">
        <v>102369</v>
      </c>
      <c r="CW111" s="416"/>
      <c r="CX111" s="416"/>
      <c r="CY111" s="416"/>
      <c r="CZ111" s="416"/>
      <c r="DA111" s="416"/>
      <c r="DB111" s="416"/>
      <c r="DC111" s="128"/>
    </row>
    <row r="112" spans="1:107">
      <c r="A112" s="6" t="str">
        <f ca="1">OFFSET('day lookup'!$A$1,WEEKDAY(B112,1)-1,0)</f>
        <v>SAT</v>
      </c>
      <c r="B112" s="367">
        <f t="shared" si="45"/>
        <v>42903</v>
      </c>
      <c r="C112" s="374">
        <f ca="1">IF($CY$1=1,OFFSET(Historic!$F$193,$B112-$B$35,C$30-1975),IF($B112&gt;DATE(Input!$C$1,4,30),OFFSET(Historic!$F$193,$B112-$B$35,C$30-1975),NA()))</f>
        <v>371.50393100000002</v>
      </c>
      <c r="D112" s="192">
        <f ca="1">IF($CY$1=1,OFFSET(Historic!$F$193,$B112-$B$35,D$30-1975),IF($B112&gt;DATE(Input!$C$1,4,30),OFFSET(Historic!$F$193,$B112-$B$35,D$30-1975),NA()))</f>
        <v>517.68567000000007</v>
      </c>
      <c r="E112" s="192">
        <f ca="1">IF($CY$1=1,OFFSET(Historic!$F$193,$B112-$B$35,E$30-1975),IF($B112&gt;DATE(Input!$C$1,4,30),OFFSET(Historic!$F$193,$B112-$B$35,E$30-1975),NA()))</f>
        <v>687.41119790000005</v>
      </c>
      <c r="F112" s="192">
        <f ca="1">IF($CY$1=1,OFFSET(Historic!$F$193,$B112-$B$35,F$30-1975),IF($B112&gt;DATE(Input!$C$1,4,30),OFFSET(Historic!$F$193,$B112-$B$35,F$30-1975),NA()))</f>
        <v>539.50383999999997</v>
      </c>
      <c r="G112" s="192">
        <f ca="1">IF($CY$1=1,OFFSET(Historic!$F$193,$B112-$B$35,G$30-1975),IF($B112&gt;DATE(Input!$C$1,4,30),OFFSET(Historic!$F$193,$B112-$B$35,G$30-1975),NA()))</f>
        <v>653.21</v>
      </c>
      <c r="H112" s="192">
        <f t="shared" ca="1" si="76"/>
        <v>553.86292777999995</v>
      </c>
      <c r="I112" s="368">
        <f t="shared" ca="1" si="61"/>
        <v>1.1340023263006624</v>
      </c>
      <c r="J112" s="285">
        <f t="shared" ca="1" si="62"/>
        <v>369.90143943359141</v>
      </c>
      <c r="K112" s="285">
        <f t="shared" ca="1" si="63"/>
        <v>117.20215623475463</v>
      </c>
      <c r="L112" s="386" t="str">
        <f>IF(Computations!J87&lt;&gt;"",Computations!J87,"---")</f>
        <v>N</v>
      </c>
      <c r="M112" s="416">
        <f>IF(Computations!I87&lt;&gt;"",Computations!I87,"---")</f>
        <v>596.92761264963383</v>
      </c>
      <c r="N112" s="390">
        <f>IF(Computations!C87&lt;&gt;"",Computations!C87,"---")</f>
        <v>7754.9397513513513</v>
      </c>
      <c r="O112" s="387">
        <f>IF(Computations!D87&lt;&gt;"",Computations!D87,"---")</f>
        <v>91725.27</v>
      </c>
      <c r="P112" s="387">
        <f>IF(Computations!M87&lt;&gt;"",Computations!M87,"---")</f>
        <v>75.914583300000004</v>
      </c>
      <c r="Q112" s="387">
        <f>IF(Computations!P87&lt;&gt;"",Computations!P87,"---")</f>
        <v>0</v>
      </c>
      <c r="R112" s="387">
        <f>IF(Computations!V87&lt;&gt;"",Computations!V87,"---")</f>
        <v>0</v>
      </c>
      <c r="S112" s="387">
        <f>IF(Computations!X87&lt;&gt;"",Computations!X87,"---")</f>
        <v>0</v>
      </c>
      <c r="T112" s="387">
        <f>IF(Computations!AB87&lt;&gt;"",Computations!AB87,"---")</f>
        <v>0</v>
      </c>
      <c r="U112" s="387">
        <f>IF(Computations!AG87&lt;&gt;"",Computations!AG87,"---")</f>
        <v>-21.875</v>
      </c>
      <c r="V112" s="387">
        <f>IF(Computations!H87&lt;&gt;"",Computations!H87,"---")</f>
        <v>97.789583300000004</v>
      </c>
      <c r="W112" s="387">
        <f>IF(Computations!G87&lt;&gt;"",Computations!G87,"---")</f>
        <v>34.085416700000003</v>
      </c>
      <c r="X112" s="387">
        <f>IF(Computations!F87&lt;&gt;"",Computations!F87,"---")</f>
        <v>131.875</v>
      </c>
      <c r="Y112" s="402">
        <f>IF(Computations!E87&lt;&gt;"",Computations!E87,"---")</f>
        <v>9.83629</v>
      </c>
      <c r="Z112" s="389">
        <f>IF(AA112=O112,N112,interp(AA112,AreaCapacity!$A$3:$B$245,2))</f>
        <v>7754.9397513513513</v>
      </c>
      <c r="AA112" s="383">
        <f t="shared" si="42"/>
        <v>91725.27</v>
      </c>
      <c r="AB112" s="376">
        <f t="shared" si="64"/>
        <v>596.92761264963383</v>
      </c>
      <c r="AC112" s="376">
        <f>IF(P112&lt;&gt;"---",P112,IF(BH112="Y",AB112,MIN(Input!I87,AB112-AK112)))</f>
        <v>75.914583300000004</v>
      </c>
      <c r="AD112" s="376">
        <f t="shared" si="65"/>
        <v>0</v>
      </c>
      <c r="AE112" s="376">
        <f>IF(R112&lt;&gt;"---",R112,IF(BH112="Y",Input!M87,0))</f>
        <v>0</v>
      </c>
      <c r="AF112" s="376">
        <f t="shared" si="66"/>
        <v>0</v>
      </c>
      <c r="AG112" s="376">
        <f t="shared" si="77"/>
        <v>0</v>
      </c>
      <c r="AH112" s="376">
        <f t="shared" si="78"/>
        <v>-21.875</v>
      </c>
      <c r="AI112" s="376">
        <f t="shared" si="67"/>
        <v>131.875</v>
      </c>
      <c r="AJ112" s="192">
        <f t="shared" si="79"/>
        <v>97.789583300000004</v>
      </c>
      <c r="AK112" s="412">
        <f>IF(Y112&lt;&gt;"---",Y112,interp(AA111,AreaCapacity!$A$3:$C$245,3)*StepInterp(B112,Evap!$A$3:$D$15,4)/1.9835)</f>
        <v>9.83629</v>
      </c>
      <c r="AL112" s="376">
        <f t="shared" si="68"/>
        <v>34.085416700000003</v>
      </c>
      <c r="AM112" s="376">
        <f t="shared" si="80"/>
        <v>131.875</v>
      </c>
      <c r="AN112" s="376">
        <f t="shared" si="43"/>
        <v>970.52999999999884</v>
      </c>
      <c r="AO112" s="376">
        <f t="shared" si="81"/>
        <v>0</v>
      </c>
      <c r="AP112" s="376">
        <f t="shared" si="44"/>
        <v>411.39999999999418</v>
      </c>
      <c r="AQ112" s="389">
        <f>IF(AR112=O112,N112,interp(AR112,AreaCapacity!$A$3:$B$245,2))</f>
        <v>7754.9397513513513</v>
      </c>
      <c r="AR112" s="383">
        <f t="shared" si="82"/>
        <v>91725.27</v>
      </c>
      <c r="AS112" s="376">
        <f t="shared" si="69"/>
        <v>596.92761264963383</v>
      </c>
      <c r="AT112" s="376">
        <f>IF(P112&lt;&gt;"---",P112,IF(BH112="Y",AS112,MIN(Input!I87,AS112-BB112)))</f>
        <v>75.914583300000004</v>
      </c>
      <c r="AU112" s="376">
        <f t="shared" si="70"/>
        <v>0</v>
      </c>
      <c r="AV112" s="376">
        <f>IF(R112&lt;&gt;"---",R112,IF(BH112="Y",Input!M87,0))</f>
        <v>0</v>
      </c>
      <c r="AW112" s="376">
        <f t="shared" si="71"/>
        <v>0</v>
      </c>
      <c r="AX112" s="376">
        <f t="shared" si="83"/>
        <v>0</v>
      </c>
      <c r="AY112" s="376">
        <f t="shared" si="84"/>
        <v>-21.875</v>
      </c>
      <c r="AZ112" s="376">
        <f t="shared" si="72"/>
        <v>131.875</v>
      </c>
      <c r="BA112" s="192">
        <f t="shared" si="85"/>
        <v>97.789583300000004</v>
      </c>
      <c r="BB112" s="412">
        <f>IF(Y112&lt;&gt;"---",Y112,interp(AR111,AreaCapacity!$A$3:$C$245,3)*StepInterp(B112,Evap!$A$3:$D$15,4)/1.9835)</f>
        <v>9.83629</v>
      </c>
      <c r="BC112" s="376">
        <f t="shared" si="73"/>
        <v>34.085416700000003</v>
      </c>
      <c r="BD112" s="192">
        <f t="shared" si="86"/>
        <v>131.875</v>
      </c>
      <c r="BE112" s="192">
        <f t="shared" si="87"/>
        <v>970.52999999999884</v>
      </c>
      <c r="BF112" s="192">
        <f t="shared" si="88"/>
        <v>0</v>
      </c>
      <c r="BG112" s="425">
        <f t="shared" si="89"/>
        <v>456.05999999999767</v>
      </c>
      <c r="BH112" s="376" t="str">
        <f t="shared" si="74"/>
        <v>N</v>
      </c>
      <c r="BI112" s="376">
        <f t="shared" si="75"/>
        <v>39</v>
      </c>
      <c r="BJ112" s="376">
        <f t="shared" si="90"/>
        <v>582.17673934963386</v>
      </c>
      <c r="BK112" s="376">
        <f t="shared" si="91"/>
        <v>119157.11632304892</v>
      </c>
      <c r="BL112" s="376">
        <f t="shared" si="92"/>
        <v>102369</v>
      </c>
      <c r="BM112" s="423">
        <f t="shared" si="93"/>
        <v>16788.116323048918</v>
      </c>
      <c r="BN112" s="440">
        <f t="shared" si="94"/>
        <v>0</v>
      </c>
      <c r="BO112" s="285">
        <f t="shared" si="95"/>
        <v>0</v>
      </c>
      <c r="BP112" s="425">
        <f t="shared" si="96"/>
        <v>0</v>
      </c>
      <c r="BQ112" s="285"/>
      <c r="BR112" s="12">
        <v>7704</v>
      </c>
      <c r="BS112" s="12">
        <v>52000</v>
      </c>
      <c r="BT112" s="12">
        <v>7747.5</v>
      </c>
      <c r="BU112" s="426">
        <v>85000</v>
      </c>
      <c r="BV112" s="6">
        <v>7766</v>
      </c>
      <c r="BW112" s="6">
        <v>102369</v>
      </c>
      <c r="CW112" s="416"/>
      <c r="CX112" s="416"/>
      <c r="CY112" s="416"/>
      <c r="CZ112" s="416"/>
      <c r="DA112" s="416"/>
      <c r="DB112" s="416"/>
      <c r="DC112" s="128"/>
    </row>
    <row r="113" spans="1:107">
      <c r="A113" s="6" t="str">
        <f ca="1">OFFSET('day lookup'!$A$1,WEEKDAY(B113,1)-1,0)</f>
        <v>SUN</v>
      </c>
      <c r="B113" s="367">
        <f t="shared" si="45"/>
        <v>42904</v>
      </c>
      <c r="C113" s="374">
        <f ca="1">IF($CY$1=1,OFFSET(Historic!$F$193,$B113-$B$35,C$30-1975),IF($B113&gt;DATE(Input!$C$1,4,30),OFFSET(Historic!$F$193,$B113-$B$35,C$30-1975),NA()))</f>
        <v>345.6989863</v>
      </c>
      <c r="D113" s="192">
        <f ca="1">IF($CY$1=1,OFFSET(Historic!$F$193,$B113-$B$35,D$30-1975),IF($B113&gt;DATE(Input!$C$1,4,30),OFFSET(Historic!$F$193,$B113-$B$35,D$30-1975),NA()))</f>
        <v>513.71873000000005</v>
      </c>
      <c r="E113" s="192">
        <f ca="1">IF($CY$1=1,OFFSET(Historic!$F$193,$B113-$B$35,E$30-1975),IF($B113&gt;DATE(Input!$C$1,4,30),OFFSET(Historic!$F$193,$B113-$B$35,E$30-1975),NA()))</f>
        <v>697.90375420000009</v>
      </c>
      <c r="F113" s="192">
        <f ca="1">IF($CY$1=1,OFFSET(Historic!$F$193,$B113-$B$35,F$30-1975),IF($B113&gt;DATE(Input!$C$1,4,30),OFFSET(Historic!$F$193,$B113-$B$35,F$30-1975),NA()))</f>
        <v>505.78485000000001</v>
      </c>
      <c r="G113" s="192">
        <f ca="1">IF($CY$1=1,OFFSET(Historic!$F$193,$B113-$B$35,G$30-1975),IF($B113&gt;DATE(Input!$C$1,4,30),OFFSET(Historic!$F$193,$B113-$B$35,G$30-1975),NA()))</f>
        <v>645.80999999999995</v>
      </c>
      <c r="H113" s="192">
        <f t="shared" ca="1" si="76"/>
        <v>541.7832641</v>
      </c>
      <c r="I113" s="368">
        <f t="shared" ca="1" si="61"/>
        <v>1.1092699132305992</v>
      </c>
      <c r="J113" s="285">
        <f t="shared" ca="1" si="62"/>
        <v>361.83394699278938</v>
      </c>
      <c r="K113" s="285">
        <f t="shared" ca="1" si="63"/>
        <v>114.64599556958549</v>
      </c>
      <c r="L113" s="386" t="str">
        <f>IF(Computations!J88&lt;&gt;"",Computations!J88,"---")</f>
        <v>N</v>
      </c>
      <c r="M113" s="416">
        <f>IF(Computations!I88&lt;&gt;"",Computations!I88,"---")</f>
        <v>765.88123632089309</v>
      </c>
      <c r="N113" s="390">
        <f>IF(Computations!C88&lt;&gt;"",Computations!C88,"---")</f>
        <v>7756.3391471215355</v>
      </c>
      <c r="O113" s="387">
        <f>IF(Computations!D88&lt;&gt;"",Computations!D88,"---")</f>
        <v>93030.12</v>
      </c>
      <c r="P113" s="387">
        <f>IF(Computations!M88&lt;&gt;"",Computations!M88,"---")</f>
        <v>76.242708300000004</v>
      </c>
      <c r="Q113" s="387">
        <f>IF(Computations!P88&lt;&gt;"",Computations!P88,"---")</f>
        <v>0</v>
      </c>
      <c r="R113" s="387">
        <f>IF(Computations!V88&lt;&gt;"",Computations!V88,"---")</f>
        <v>0</v>
      </c>
      <c r="S113" s="387">
        <f>IF(Computations!X88&lt;&gt;"",Computations!X88,"---")</f>
        <v>0</v>
      </c>
      <c r="T113" s="387">
        <f>IF(Computations!AB88&lt;&gt;"",Computations!AB88,"---")</f>
        <v>0</v>
      </c>
      <c r="U113" s="387">
        <f>IF(Computations!AG88&lt;&gt;"",Computations!AG88,"---")</f>
        <v>-21.854166700000007</v>
      </c>
      <c r="V113" s="387">
        <f>IF(Computations!H88&lt;&gt;"",Computations!H88,"---")</f>
        <v>98.096875000000011</v>
      </c>
      <c r="W113" s="387">
        <f>IF(Computations!G88&lt;&gt;"",Computations!G88,"---")</f>
        <v>33.757291700000003</v>
      </c>
      <c r="X113" s="387">
        <f>IF(Computations!F88&lt;&gt;"",Computations!F88,"---")</f>
        <v>131.85416670000001</v>
      </c>
      <c r="Y113" s="402">
        <f>IF(Computations!E88&lt;&gt;"",Computations!E88,"---")</f>
        <v>9.9320799999999991</v>
      </c>
      <c r="Z113" s="389">
        <f>IF(AA113=O113,N113,interp(AA113,AreaCapacity!$A$3:$B$245,2))</f>
        <v>7756.3391471215355</v>
      </c>
      <c r="AA113" s="383">
        <f t="shared" si="42"/>
        <v>93030.12</v>
      </c>
      <c r="AB113" s="376">
        <f t="shared" si="64"/>
        <v>765.88123632089309</v>
      </c>
      <c r="AC113" s="376">
        <f>IF(P113&lt;&gt;"---",P113,IF(BH113="Y",AB113,MIN(Input!I88,AB113-AK113)))</f>
        <v>76.242708300000004</v>
      </c>
      <c r="AD113" s="376">
        <f t="shared" si="65"/>
        <v>0</v>
      </c>
      <c r="AE113" s="376">
        <f>IF(R113&lt;&gt;"---",R113,IF(BH113="Y",Input!M88,0))</f>
        <v>0</v>
      </c>
      <c r="AF113" s="376">
        <f t="shared" si="66"/>
        <v>0</v>
      </c>
      <c r="AG113" s="376">
        <f t="shared" si="77"/>
        <v>0</v>
      </c>
      <c r="AH113" s="376">
        <f t="shared" si="78"/>
        <v>-21.854166700000007</v>
      </c>
      <c r="AI113" s="376">
        <f t="shared" si="67"/>
        <v>131.85416670000001</v>
      </c>
      <c r="AJ113" s="192">
        <f t="shared" si="79"/>
        <v>98.096875000000011</v>
      </c>
      <c r="AK113" s="412">
        <f>IF(Y113&lt;&gt;"---",Y113,interp(AA112,AreaCapacity!$A$3:$C$245,3)*StepInterp(B113,Evap!$A$3:$D$15,4)/1.9835)</f>
        <v>9.9320799999999991</v>
      </c>
      <c r="AL113" s="376">
        <f t="shared" si="68"/>
        <v>33.757291700000003</v>
      </c>
      <c r="AM113" s="376">
        <f t="shared" si="80"/>
        <v>131.85416670000001</v>
      </c>
      <c r="AN113" s="376">
        <f t="shared" si="43"/>
        <v>1304.8499999999913</v>
      </c>
      <c r="AO113" s="376">
        <f t="shared" si="81"/>
        <v>0</v>
      </c>
      <c r="AP113" s="376">
        <f t="shared" si="44"/>
        <v>411.39999999999418</v>
      </c>
      <c r="AQ113" s="389">
        <f>IF(AR113=O113,N113,interp(AR113,AreaCapacity!$A$3:$B$245,2))</f>
        <v>7756.3391471215355</v>
      </c>
      <c r="AR113" s="383">
        <f t="shared" si="82"/>
        <v>93030.12</v>
      </c>
      <c r="AS113" s="376">
        <f t="shared" si="69"/>
        <v>765.88123632089309</v>
      </c>
      <c r="AT113" s="376">
        <f>IF(P113&lt;&gt;"---",P113,IF(BH113="Y",AS113,MIN(Input!I88,AS113-BB113)))</f>
        <v>76.242708300000004</v>
      </c>
      <c r="AU113" s="376">
        <f t="shared" si="70"/>
        <v>0</v>
      </c>
      <c r="AV113" s="376">
        <f>IF(R113&lt;&gt;"---",R113,IF(BH113="Y",Input!M88,0))</f>
        <v>0</v>
      </c>
      <c r="AW113" s="376">
        <f t="shared" si="71"/>
        <v>0</v>
      </c>
      <c r="AX113" s="376">
        <f t="shared" si="83"/>
        <v>0</v>
      </c>
      <c r="AY113" s="376">
        <f t="shared" si="84"/>
        <v>-21.854166700000007</v>
      </c>
      <c r="AZ113" s="376">
        <f t="shared" si="72"/>
        <v>131.85416670000001</v>
      </c>
      <c r="BA113" s="192">
        <f t="shared" si="85"/>
        <v>98.096875000000011</v>
      </c>
      <c r="BB113" s="412">
        <f>IF(Y113&lt;&gt;"---",Y113,interp(AR112,AreaCapacity!$A$3:$C$245,3)*StepInterp(B113,Evap!$A$3:$D$15,4)/1.9835)</f>
        <v>9.9320799999999991</v>
      </c>
      <c r="BC113" s="376">
        <f t="shared" si="73"/>
        <v>33.757291700000003</v>
      </c>
      <c r="BD113" s="192">
        <f t="shared" si="86"/>
        <v>131.85416670000001</v>
      </c>
      <c r="BE113" s="192">
        <f t="shared" si="87"/>
        <v>1304.8499999999913</v>
      </c>
      <c r="BF113" s="192">
        <f t="shared" si="88"/>
        <v>0</v>
      </c>
      <c r="BG113" s="425">
        <f t="shared" si="89"/>
        <v>456.05999999999767</v>
      </c>
      <c r="BH113" s="376" t="str">
        <f t="shared" si="74"/>
        <v>N</v>
      </c>
      <c r="BI113" s="376">
        <f t="shared" si="75"/>
        <v>39</v>
      </c>
      <c r="BJ113" s="376">
        <f t="shared" si="90"/>
        <v>750.70644802089305</v>
      </c>
      <c r="BK113" s="376">
        <f t="shared" si="91"/>
        <v>120646.14256269835</v>
      </c>
      <c r="BL113" s="376">
        <f t="shared" si="92"/>
        <v>102369</v>
      </c>
      <c r="BM113" s="423">
        <f t="shared" si="93"/>
        <v>18277.142562698355</v>
      </c>
      <c r="BN113" s="440">
        <f t="shared" si="94"/>
        <v>0</v>
      </c>
      <c r="BO113" s="285">
        <f t="shared" si="95"/>
        <v>0</v>
      </c>
      <c r="BP113" s="425">
        <f t="shared" si="96"/>
        <v>0</v>
      </c>
      <c r="BQ113" s="285"/>
      <c r="BR113" s="12">
        <v>7704</v>
      </c>
      <c r="BS113" s="12">
        <v>52000</v>
      </c>
      <c r="BT113" s="12">
        <v>7747.5</v>
      </c>
      <c r="BU113" s="426">
        <v>85000</v>
      </c>
      <c r="BV113" s="6">
        <v>7766</v>
      </c>
      <c r="BW113" s="6">
        <v>102369</v>
      </c>
      <c r="CW113" s="416"/>
      <c r="CX113" s="416"/>
      <c r="CY113" s="416"/>
      <c r="CZ113" s="416"/>
      <c r="DA113" s="416"/>
      <c r="DB113" s="416"/>
      <c r="DC113" s="128"/>
    </row>
    <row r="114" spans="1:107">
      <c r="A114" s="6" t="str">
        <f ca="1">OFFSET('day lookup'!$A$1,WEEKDAY(B114,1)-1,0)</f>
        <v>MON</v>
      </c>
      <c r="B114" s="367">
        <f t="shared" si="45"/>
        <v>42905</v>
      </c>
      <c r="C114" s="374">
        <f ca="1">IF($CY$1=1,OFFSET(Historic!$F$193,$B114-$B$35,C$30-1975),IF($B114&gt;DATE(Input!$C$1,4,30),OFFSET(Historic!$F$193,$B114-$B$35,C$30-1975),NA()))</f>
        <v>333.81800100000004</v>
      </c>
      <c r="D114" s="192">
        <f ca="1">IF($CY$1=1,OFFSET(Historic!$F$193,$B114-$B$35,D$30-1975),IF($B114&gt;DATE(Input!$C$1,4,30),OFFSET(Historic!$F$193,$B114-$B$35,D$30-1975),NA()))</f>
        <v>460.16504000000003</v>
      </c>
      <c r="E114" s="192">
        <f ca="1">IF($CY$1=1,OFFSET(Historic!$F$193,$B114-$B$35,E$30-1975),IF($B114&gt;DATE(Input!$C$1,4,30),OFFSET(Historic!$F$193,$B114-$B$35,E$30-1975),NA()))</f>
        <v>645.46080740000002</v>
      </c>
      <c r="F114" s="192">
        <f ca="1">IF($CY$1=1,OFFSET(Historic!$F$193,$B114-$B$35,F$30-1975),IF($B114&gt;DATE(Input!$C$1,4,30),OFFSET(Historic!$F$193,$B114-$B$35,F$30-1975),NA()))</f>
        <v>503.80137999999999</v>
      </c>
      <c r="G114" s="192">
        <f ca="1">IF($CY$1=1,OFFSET(Historic!$F$193,$B114-$B$35,G$30-1975),IF($B114&gt;DATE(Input!$C$1,4,30),OFFSET(Historic!$F$193,$B114-$B$35,G$30-1975),NA()))</f>
        <v>658.43</v>
      </c>
      <c r="H114" s="192">
        <f t="shared" ca="1" si="76"/>
        <v>520.33504568000001</v>
      </c>
      <c r="I114" s="368">
        <f t="shared" ca="1" si="61"/>
        <v>1.0653559259182983</v>
      </c>
      <c r="J114" s="285">
        <f t="shared" ca="1" si="62"/>
        <v>347.5095962032463</v>
      </c>
      <c r="K114" s="285">
        <f t="shared" ca="1" si="63"/>
        <v>110.10736819422797</v>
      </c>
      <c r="L114" s="386" t="str">
        <f>IF(Computations!J89&lt;&gt;"",Computations!J89,"---")</f>
        <v>N</v>
      </c>
      <c r="M114" s="416">
        <f>IF(Computations!I89&lt;&gt;"",Computations!I89,"---")</f>
        <v>701.53273075974346</v>
      </c>
      <c r="N114" s="390">
        <f>IF(Computations!C89&lt;&gt;"",Computations!C89,"---")</f>
        <v>7757.5888135593223</v>
      </c>
      <c r="O114" s="387">
        <f>IF(Computations!D89&lt;&gt;"",Computations!D89,"---")</f>
        <v>94205.84</v>
      </c>
      <c r="P114" s="387">
        <f>IF(Computations!M89&lt;&gt;"",Computations!M89,"---")</f>
        <v>77.644791699999999</v>
      </c>
      <c r="Q114" s="387">
        <f>IF(Computations!P89&lt;&gt;"",Computations!P89,"---")</f>
        <v>0</v>
      </c>
      <c r="R114" s="387">
        <f>IF(Computations!V89&lt;&gt;"",Computations!V89,"---")</f>
        <v>0</v>
      </c>
      <c r="S114" s="387">
        <f>IF(Computations!X89&lt;&gt;"",Computations!X89,"---")</f>
        <v>0</v>
      </c>
      <c r="T114" s="387">
        <f>IF(Computations!AB89&lt;&gt;"",Computations!AB89,"---")</f>
        <v>0</v>
      </c>
      <c r="U114" s="387">
        <f>IF(Computations!AG89&lt;&gt;"",Computations!AG89,"---")</f>
        <v>-21.125</v>
      </c>
      <c r="V114" s="387">
        <f>IF(Computations!H89&lt;&gt;"",Computations!H89,"---")</f>
        <v>98.769791699999999</v>
      </c>
      <c r="W114" s="387">
        <f>IF(Computations!G89&lt;&gt;"",Computations!G89,"---")</f>
        <v>32.355208300000001</v>
      </c>
      <c r="X114" s="387">
        <f>IF(Computations!F89&lt;&gt;"",Computations!F89,"---")</f>
        <v>131.125</v>
      </c>
      <c r="Y114" s="402">
        <f>IF(Computations!E89&lt;&gt;"",Computations!E89,"---")</f>
        <v>10.01275</v>
      </c>
      <c r="Z114" s="389">
        <f>IF(AA114=O114,N114,interp(AA114,AreaCapacity!$A$3:$B$245,2))</f>
        <v>7757.5888135593223</v>
      </c>
      <c r="AA114" s="383">
        <f t="shared" si="42"/>
        <v>94205.84</v>
      </c>
      <c r="AB114" s="376">
        <f t="shared" si="64"/>
        <v>701.53273075974346</v>
      </c>
      <c r="AC114" s="376">
        <f>IF(P114&lt;&gt;"---",P114,IF(BH114="Y",AB114,MIN(Input!I89,AB114-AK114)))</f>
        <v>77.644791699999999</v>
      </c>
      <c r="AD114" s="376">
        <f t="shared" si="65"/>
        <v>0</v>
      </c>
      <c r="AE114" s="376">
        <f>IF(R114&lt;&gt;"---",R114,IF(BH114="Y",Input!M89,0))</f>
        <v>0</v>
      </c>
      <c r="AF114" s="376">
        <f t="shared" si="66"/>
        <v>0</v>
      </c>
      <c r="AG114" s="376">
        <f t="shared" si="77"/>
        <v>0</v>
      </c>
      <c r="AH114" s="376">
        <f t="shared" si="78"/>
        <v>-21.125</v>
      </c>
      <c r="AI114" s="376">
        <f t="shared" si="67"/>
        <v>131.125</v>
      </c>
      <c r="AJ114" s="192">
        <f t="shared" si="79"/>
        <v>98.769791699999999</v>
      </c>
      <c r="AK114" s="412">
        <f>IF(Y114&lt;&gt;"---",Y114,interp(AA113,AreaCapacity!$A$3:$C$245,3)*StepInterp(B114,Evap!$A$3:$D$15,4)/1.9835)</f>
        <v>10.01275</v>
      </c>
      <c r="AL114" s="376">
        <f t="shared" si="68"/>
        <v>32.355208300000001</v>
      </c>
      <c r="AM114" s="376">
        <f t="shared" si="80"/>
        <v>131.125</v>
      </c>
      <c r="AN114" s="376">
        <f t="shared" si="43"/>
        <v>1175.7200000000012</v>
      </c>
      <c r="AO114" s="376">
        <f t="shared" si="81"/>
        <v>0</v>
      </c>
      <c r="AP114" s="376">
        <f t="shared" si="44"/>
        <v>411.39999999999418</v>
      </c>
      <c r="AQ114" s="389">
        <f>IF(AR114=O114,N114,interp(AR114,AreaCapacity!$A$3:$B$245,2))</f>
        <v>7757.5888135593223</v>
      </c>
      <c r="AR114" s="383">
        <f t="shared" si="82"/>
        <v>94205.84</v>
      </c>
      <c r="AS114" s="376">
        <f t="shared" si="69"/>
        <v>701.53273075974346</v>
      </c>
      <c r="AT114" s="376">
        <f>IF(P114&lt;&gt;"---",P114,IF(BH114="Y",AS114,MIN(Input!I89,AS114-BB114)))</f>
        <v>77.644791699999999</v>
      </c>
      <c r="AU114" s="376">
        <f t="shared" si="70"/>
        <v>0</v>
      </c>
      <c r="AV114" s="376">
        <f>IF(R114&lt;&gt;"---",R114,IF(BH114="Y",Input!M89,0))</f>
        <v>0</v>
      </c>
      <c r="AW114" s="376">
        <f t="shared" si="71"/>
        <v>0</v>
      </c>
      <c r="AX114" s="376">
        <f t="shared" si="83"/>
        <v>0</v>
      </c>
      <c r="AY114" s="376">
        <f t="shared" si="84"/>
        <v>-21.125</v>
      </c>
      <c r="AZ114" s="376">
        <f t="shared" si="72"/>
        <v>131.125</v>
      </c>
      <c r="BA114" s="192">
        <f t="shared" si="85"/>
        <v>98.769791699999999</v>
      </c>
      <c r="BB114" s="412">
        <f>IF(Y114&lt;&gt;"---",Y114,interp(AR113,AreaCapacity!$A$3:$C$245,3)*StepInterp(B114,Evap!$A$3:$D$15,4)/1.9835)</f>
        <v>10.01275</v>
      </c>
      <c r="BC114" s="376">
        <f t="shared" si="73"/>
        <v>32.355208300000001</v>
      </c>
      <c r="BD114" s="192">
        <f t="shared" si="86"/>
        <v>131.125</v>
      </c>
      <c r="BE114" s="192">
        <f t="shared" si="87"/>
        <v>1175.7200000000012</v>
      </c>
      <c r="BF114" s="192">
        <f t="shared" si="88"/>
        <v>0</v>
      </c>
      <c r="BG114" s="425">
        <f t="shared" si="89"/>
        <v>456.05999999999767</v>
      </c>
      <c r="BH114" s="376" t="str">
        <f t="shared" si="74"/>
        <v>N</v>
      </c>
      <c r="BI114" s="376">
        <f t="shared" si="75"/>
        <v>39</v>
      </c>
      <c r="BJ114" s="376">
        <f t="shared" si="90"/>
        <v>684.87518905974343</v>
      </c>
      <c r="BK114" s="376">
        <f t="shared" si="91"/>
        <v>122004.59250019836</v>
      </c>
      <c r="BL114" s="376">
        <f t="shared" si="92"/>
        <v>102369</v>
      </c>
      <c r="BM114" s="423">
        <f t="shared" si="93"/>
        <v>19635.592500198356</v>
      </c>
      <c r="BN114" s="440">
        <f t="shared" si="94"/>
        <v>0</v>
      </c>
      <c r="BO114" s="285">
        <f t="shared" si="95"/>
        <v>0</v>
      </c>
      <c r="BP114" s="425">
        <f t="shared" si="96"/>
        <v>0</v>
      </c>
      <c r="BQ114" s="285"/>
      <c r="BR114" s="12">
        <v>7704</v>
      </c>
      <c r="BS114" s="12">
        <v>52000</v>
      </c>
      <c r="BT114" s="12">
        <v>7747.5</v>
      </c>
      <c r="BU114" s="426">
        <v>85000</v>
      </c>
      <c r="BV114" s="6">
        <v>7766</v>
      </c>
      <c r="BW114" s="6">
        <v>102369</v>
      </c>
      <c r="CW114" s="416"/>
      <c r="CX114" s="416"/>
      <c r="CY114" s="416"/>
      <c r="CZ114" s="416"/>
      <c r="DA114" s="416"/>
      <c r="DB114" s="416"/>
      <c r="DC114" s="128"/>
    </row>
    <row r="115" spans="1:107">
      <c r="A115" s="6" t="str">
        <f ca="1">OFFSET('day lookup'!$A$1,WEEKDAY(B115,1)-1,0)</f>
        <v>TUE</v>
      </c>
      <c r="B115" s="367">
        <f t="shared" si="45"/>
        <v>42906</v>
      </c>
      <c r="C115" s="374">
        <f ca="1">IF($CY$1=1,OFFSET(Historic!$F$193,$B115-$B$35,C$30-1975),IF($B115&gt;DATE(Input!$C$1,4,30),OFFSET(Historic!$F$193,$B115-$B$35,C$30-1975),NA()))</f>
        <v>304.20479390000003</v>
      </c>
      <c r="D115" s="192">
        <f ca="1">IF($CY$1=1,OFFSET(Historic!$F$193,$B115-$B$35,D$30-1975),IF($B115&gt;DATE(Input!$C$1,4,30),OFFSET(Historic!$F$193,$B115-$B$35,D$30-1975),NA()))</f>
        <v>422.47910999999999</v>
      </c>
      <c r="E115" s="192">
        <f ca="1">IF($CY$1=1,OFFSET(Historic!$F$193,$B115-$B$35,E$30-1975),IF($B115&gt;DATE(Input!$C$1,4,30),OFFSET(Historic!$F$193,$B115-$B$35,E$30-1975),NA()))</f>
        <v>656.50873530000001</v>
      </c>
      <c r="F115" s="192">
        <f ca="1">IF($CY$1=1,OFFSET(Historic!$F$193,$B115-$B$35,F$30-1975),IF($B115&gt;DATE(Input!$C$1,4,30),OFFSET(Historic!$F$193,$B115-$B$35,F$30-1975),NA()))</f>
        <v>571.23936000000003</v>
      </c>
      <c r="G115" s="192">
        <f ca="1">IF($CY$1=1,OFFSET(Historic!$F$193,$B115-$B$35,G$30-1975),IF($B115&gt;DATE(Input!$C$1,4,30),OFFSET(Historic!$F$193,$B115-$B$35,G$30-1975),NA()))</f>
        <v>598.64</v>
      </c>
      <c r="H115" s="192">
        <f t="shared" ca="1" si="76"/>
        <v>510.61439983999998</v>
      </c>
      <c r="I115" s="368">
        <f t="shared" ca="1" si="61"/>
        <v>1.0454534655028878</v>
      </c>
      <c r="J115" s="285">
        <f t="shared" ca="1" si="62"/>
        <v>341.01759121773046</v>
      </c>
      <c r="K115" s="285">
        <f t="shared" ca="1" si="63"/>
        <v>108.05039598088831</v>
      </c>
      <c r="L115" s="386" t="str">
        <f>IF(Computations!J90&lt;&gt;"",Computations!J90,"---")</f>
        <v>N</v>
      </c>
      <c r="M115" s="416">
        <f>IF(Computations!I90&lt;&gt;"",Computations!I90,"---")</f>
        <v>574.07203320617509</v>
      </c>
      <c r="N115" s="390">
        <f>IF(Computations!C90&lt;&gt;"",Computations!C90,"---")</f>
        <v>7758.5289578947368</v>
      </c>
      <c r="O115" s="387">
        <f>IF(Computations!D90&lt;&gt;"",Computations!D90,"---")</f>
        <v>95096.51</v>
      </c>
      <c r="P115" s="387">
        <f>IF(Computations!M90&lt;&gt;"",Computations!M90,"---")</f>
        <v>79.110416700000002</v>
      </c>
      <c r="Q115" s="387">
        <f>IF(Computations!P90&lt;&gt;"",Computations!P90,"---")</f>
        <v>0</v>
      </c>
      <c r="R115" s="387">
        <f>IF(Computations!V90&lt;&gt;"",Computations!V90,"---")</f>
        <v>0</v>
      </c>
      <c r="S115" s="387">
        <f>IF(Computations!X90&lt;&gt;"",Computations!X90,"---")</f>
        <v>0</v>
      </c>
      <c r="T115" s="387">
        <f>IF(Computations!AB90&lt;&gt;"",Computations!AB90,"---")</f>
        <v>0</v>
      </c>
      <c r="U115" s="387">
        <f>IF(Computations!AG90&lt;&gt;"",Computations!AG90,"---")</f>
        <v>-35.84375</v>
      </c>
      <c r="V115" s="387">
        <f>IF(Computations!H90&lt;&gt;"",Computations!H90,"---")</f>
        <v>114.9541667</v>
      </c>
      <c r="W115" s="387">
        <f>IF(Computations!G90&lt;&gt;"",Computations!G90,"---")</f>
        <v>30.889583300000002</v>
      </c>
      <c r="X115" s="387">
        <f>IF(Computations!F90&lt;&gt;"",Computations!F90,"---")</f>
        <v>145.84375</v>
      </c>
      <c r="Y115" s="402">
        <f>IF(Computations!E90&lt;&gt;"",Computations!E90,"---")</f>
        <v>10.078290000000001</v>
      </c>
      <c r="Z115" s="389">
        <f>IF(AA115=O115,N115,interp(AA115,AreaCapacity!$A$3:$B$245,2))</f>
        <v>7758.5289578947368</v>
      </c>
      <c r="AA115" s="383">
        <f t="shared" si="42"/>
        <v>95096.51</v>
      </c>
      <c r="AB115" s="376">
        <f t="shared" si="64"/>
        <v>574.07203320617509</v>
      </c>
      <c r="AC115" s="376">
        <f>IF(P115&lt;&gt;"---",P115,IF(BH115="Y",AB115,MIN(Input!I90,AB115-AK115)))</f>
        <v>79.110416700000002</v>
      </c>
      <c r="AD115" s="376">
        <f t="shared" si="65"/>
        <v>0</v>
      </c>
      <c r="AE115" s="376">
        <f>IF(R115&lt;&gt;"---",R115,IF(BH115="Y",Input!M90,0))</f>
        <v>0</v>
      </c>
      <c r="AF115" s="376">
        <f t="shared" si="66"/>
        <v>0</v>
      </c>
      <c r="AG115" s="376">
        <f t="shared" si="77"/>
        <v>0</v>
      </c>
      <c r="AH115" s="376">
        <f t="shared" si="78"/>
        <v>-35.84375</v>
      </c>
      <c r="AI115" s="376">
        <f t="shared" si="67"/>
        <v>145.84375</v>
      </c>
      <c r="AJ115" s="192">
        <f t="shared" si="79"/>
        <v>114.9541667</v>
      </c>
      <c r="AK115" s="412">
        <f>IF(Y115&lt;&gt;"---",Y115,interp(AA114,AreaCapacity!$A$3:$C$245,3)*StepInterp(B115,Evap!$A$3:$D$15,4)/1.9835)</f>
        <v>10.078290000000001</v>
      </c>
      <c r="AL115" s="376">
        <f t="shared" si="68"/>
        <v>30.889583300000002</v>
      </c>
      <c r="AM115" s="376">
        <f t="shared" si="80"/>
        <v>145.84375</v>
      </c>
      <c r="AN115" s="376">
        <f t="shared" si="43"/>
        <v>890.66999999999825</v>
      </c>
      <c r="AO115" s="376">
        <f t="shared" si="81"/>
        <v>0</v>
      </c>
      <c r="AP115" s="376">
        <f t="shared" si="44"/>
        <v>411.39999999999418</v>
      </c>
      <c r="AQ115" s="389">
        <f>IF(AR115=O115,N115,interp(AR115,AreaCapacity!$A$3:$B$245,2))</f>
        <v>7758.5289578947368</v>
      </c>
      <c r="AR115" s="383">
        <f t="shared" si="82"/>
        <v>95096.51</v>
      </c>
      <c r="AS115" s="376">
        <f t="shared" si="69"/>
        <v>574.07203320617509</v>
      </c>
      <c r="AT115" s="376">
        <f>IF(P115&lt;&gt;"---",P115,IF(BH115="Y",AS115,MIN(Input!I90,AS115-BB115)))</f>
        <v>79.110416700000002</v>
      </c>
      <c r="AU115" s="376">
        <f t="shared" si="70"/>
        <v>0</v>
      </c>
      <c r="AV115" s="376">
        <f>IF(R115&lt;&gt;"---",R115,IF(BH115="Y",Input!M90,0))</f>
        <v>0</v>
      </c>
      <c r="AW115" s="376">
        <f t="shared" si="71"/>
        <v>0</v>
      </c>
      <c r="AX115" s="376">
        <f t="shared" si="83"/>
        <v>0</v>
      </c>
      <c r="AY115" s="376">
        <f t="shared" si="84"/>
        <v>-35.84375</v>
      </c>
      <c r="AZ115" s="376">
        <f t="shared" si="72"/>
        <v>145.84375</v>
      </c>
      <c r="BA115" s="192">
        <f t="shared" si="85"/>
        <v>114.9541667</v>
      </c>
      <c r="BB115" s="412">
        <f>IF(Y115&lt;&gt;"---",Y115,interp(AR114,AreaCapacity!$A$3:$C$245,3)*StepInterp(B115,Evap!$A$3:$D$15,4)/1.9835)</f>
        <v>10.078290000000001</v>
      </c>
      <c r="BC115" s="376">
        <f t="shared" si="73"/>
        <v>30.889583300000002</v>
      </c>
      <c r="BD115" s="192">
        <f t="shared" si="86"/>
        <v>145.84375</v>
      </c>
      <c r="BE115" s="192">
        <f t="shared" si="87"/>
        <v>890.66999999999825</v>
      </c>
      <c r="BF115" s="192">
        <f t="shared" si="88"/>
        <v>0</v>
      </c>
      <c r="BG115" s="425">
        <f t="shared" si="89"/>
        <v>456.05999999999767</v>
      </c>
      <c r="BH115" s="376" t="str">
        <f t="shared" si="74"/>
        <v>N</v>
      </c>
      <c r="BI115" s="376">
        <f t="shared" si="75"/>
        <v>39</v>
      </c>
      <c r="BJ115" s="376">
        <f t="shared" si="90"/>
        <v>555.88332650617508</v>
      </c>
      <c r="BK115" s="376">
        <f t="shared" si="91"/>
        <v>123107.18707832336</v>
      </c>
      <c r="BL115" s="376">
        <f t="shared" si="92"/>
        <v>102369</v>
      </c>
      <c r="BM115" s="423">
        <f t="shared" si="93"/>
        <v>20738.187078323361</v>
      </c>
      <c r="BN115" s="440">
        <f t="shared" si="94"/>
        <v>0</v>
      </c>
      <c r="BO115" s="285">
        <f t="shared" si="95"/>
        <v>0</v>
      </c>
      <c r="BP115" s="425">
        <f t="shared" si="96"/>
        <v>0</v>
      </c>
      <c r="BQ115" s="285"/>
      <c r="BR115" s="12">
        <v>7704</v>
      </c>
      <c r="BS115" s="12">
        <v>52000</v>
      </c>
      <c r="BT115" s="12">
        <v>7747.5</v>
      </c>
      <c r="BU115" s="426">
        <v>85000</v>
      </c>
      <c r="BV115" s="6">
        <v>7766</v>
      </c>
      <c r="BW115" s="6">
        <v>102369</v>
      </c>
      <c r="CW115" s="416"/>
      <c r="CX115" s="416"/>
      <c r="CY115" s="416"/>
      <c r="CZ115" s="416"/>
      <c r="DA115" s="416"/>
      <c r="DB115" s="416"/>
      <c r="DC115" s="128"/>
    </row>
    <row r="116" spans="1:107">
      <c r="A116" s="6" t="str">
        <f ca="1">OFFSET('day lookup'!$A$1,WEEKDAY(B116,1)-1,0)</f>
        <v>WED</v>
      </c>
      <c r="B116" s="367">
        <f t="shared" si="45"/>
        <v>42907</v>
      </c>
      <c r="C116" s="374">
        <f ca="1">IF($CY$1=1,OFFSET(Historic!$F$193,$B116-$B$35,C$30-1975),IF($B116&gt;DATE(Input!$C$1,4,30),OFFSET(Historic!$F$193,$B116-$B$35,C$30-1975),NA()))</f>
        <v>289.98331400000001</v>
      </c>
      <c r="D116" s="192">
        <f ca="1">IF($CY$1=1,OFFSET(Historic!$F$193,$B116-$B$35,D$30-1975),IF($B116&gt;DATE(Input!$C$1,4,30),OFFSET(Historic!$F$193,$B116-$B$35,D$30-1975),NA()))</f>
        <v>400.66094000000004</v>
      </c>
      <c r="E116" s="192">
        <f ca="1">IF($CY$1=1,OFFSET(Historic!$F$193,$B116-$B$35,E$30-1975),IF($B116&gt;DATE(Input!$C$1,4,30),OFFSET(Historic!$F$193,$B116-$B$35,E$30-1975),NA()))</f>
        <v>684.33681939999997</v>
      </c>
      <c r="F116" s="192">
        <f ca="1">IF($CY$1=1,OFFSET(Historic!$F$193,$B116-$B$35,F$30-1975),IF($B116&gt;DATE(Input!$C$1,4,30),OFFSET(Historic!$F$193,$B116-$B$35,F$30-1975),NA()))</f>
        <v>600.99140999999997</v>
      </c>
      <c r="G116" s="192">
        <f ca="1">IF($CY$1=1,OFFSET(Historic!$F$193,$B116-$B$35,G$30-1975),IF($B116&gt;DATE(Input!$C$1,4,30),OFFSET(Historic!$F$193,$B116-$B$35,G$30-1975),NA()))</f>
        <v>590.07000000000005</v>
      </c>
      <c r="H116" s="192">
        <f t="shared" ca="1" si="76"/>
        <v>513.20849668000005</v>
      </c>
      <c r="I116" s="368">
        <f t="shared" ca="1" si="61"/>
        <v>1.0507647288203303</v>
      </c>
      <c r="J116" s="285">
        <f t="shared" ca="1" si="62"/>
        <v>342.75007791618538</v>
      </c>
      <c r="K116" s="285">
        <f t="shared" ca="1" si="63"/>
        <v>108.59932916973416</v>
      </c>
      <c r="L116" s="386" t="str">
        <f>IF(Computations!J91&lt;&gt;"",Computations!J91,"---")</f>
        <v>N</v>
      </c>
      <c r="M116" s="416">
        <f>IF(Computations!I91&lt;&gt;"",Computations!I91,"---")</f>
        <v>555.92536366019817</v>
      </c>
      <c r="N116" s="390">
        <f>IF(Computations!C91&lt;&gt;"",Computations!C91,"---")</f>
        <v>7759.2097907949792</v>
      </c>
      <c r="O116" s="387">
        <f>IF(Computations!D91&lt;&gt;"",Computations!D91,"---")</f>
        <v>95744.56</v>
      </c>
      <c r="P116" s="387">
        <f>IF(Computations!M91&lt;&gt;"",Computations!M91,"---")</f>
        <v>80.258333300000004</v>
      </c>
      <c r="Q116" s="387">
        <f>IF(Computations!P91&lt;&gt;"",Computations!P91,"---")</f>
        <v>0</v>
      </c>
      <c r="R116" s="387">
        <f>IF(Computations!V91&lt;&gt;"",Computations!V91,"---")</f>
        <v>0</v>
      </c>
      <c r="S116" s="387">
        <f>IF(Computations!X91&lt;&gt;"",Computations!X91,"---")</f>
        <v>0</v>
      </c>
      <c r="T116" s="387">
        <f>IF(Computations!AB91&lt;&gt;"",Computations!AB91,"---")</f>
        <v>0</v>
      </c>
      <c r="U116" s="387">
        <f>IF(Computations!AG91&lt;&gt;"",Computations!AG91,"---")</f>
        <v>-138.82291670000001</v>
      </c>
      <c r="V116" s="387">
        <f>IF(Computations!H91&lt;&gt;"",Computations!H91,"---")</f>
        <v>219.08125000000001</v>
      </c>
      <c r="W116" s="387">
        <f>IF(Computations!G91&lt;&gt;"",Computations!G91,"---")</f>
        <v>29.7416667</v>
      </c>
      <c r="X116" s="387">
        <f>IF(Computations!F91&lt;&gt;"",Computations!F91,"---")</f>
        <v>248.82291670000001</v>
      </c>
      <c r="Y116" s="402">
        <f>IF(Computations!E91&lt;&gt;"",Computations!E91,"---")</f>
        <v>10.123670000000001</v>
      </c>
      <c r="Z116" s="389">
        <f>IF(AA116=O116,N116,interp(AA116,AreaCapacity!$A$3:$B$245,2))</f>
        <v>7759.2097907949792</v>
      </c>
      <c r="AA116" s="383">
        <f t="shared" si="42"/>
        <v>95744.56</v>
      </c>
      <c r="AB116" s="376">
        <f t="shared" si="64"/>
        <v>555.92536366019817</v>
      </c>
      <c r="AC116" s="376">
        <f>IF(P116&lt;&gt;"---",P116,IF(BH116="Y",AB116,MIN(Input!I91,AB116-AK116)))</f>
        <v>80.258333300000004</v>
      </c>
      <c r="AD116" s="376">
        <f t="shared" si="65"/>
        <v>0</v>
      </c>
      <c r="AE116" s="376">
        <f>IF(R116&lt;&gt;"---",R116,IF(BH116="Y",Input!M91,0))</f>
        <v>0</v>
      </c>
      <c r="AF116" s="376">
        <f t="shared" si="66"/>
        <v>0</v>
      </c>
      <c r="AG116" s="376">
        <f t="shared" si="77"/>
        <v>0</v>
      </c>
      <c r="AH116" s="376">
        <f t="shared" si="78"/>
        <v>-138.82291670000001</v>
      </c>
      <c r="AI116" s="376">
        <f t="shared" si="67"/>
        <v>248.82291670000001</v>
      </c>
      <c r="AJ116" s="192">
        <f t="shared" si="79"/>
        <v>219.08125000000001</v>
      </c>
      <c r="AK116" s="412">
        <f>IF(Y116&lt;&gt;"---",Y116,interp(AA115,AreaCapacity!$A$3:$C$245,3)*StepInterp(B116,Evap!$A$3:$D$15,4)/1.9835)</f>
        <v>10.123670000000001</v>
      </c>
      <c r="AL116" s="376">
        <f t="shared" si="68"/>
        <v>29.7416667</v>
      </c>
      <c r="AM116" s="376">
        <f t="shared" si="80"/>
        <v>248.82291670000001</v>
      </c>
      <c r="AN116" s="376">
        <f t="shared" si="43"/>
        <v>648.05000000000291</v>
      </c>
      <c r="AO116" s="376">
        <f t="shared" si="81"/>
        <v>0</v>
      </c>
      <c r="AP116" s="376">
        <f t="shared" si="44"/>
        <v>411.39999999999418</v>
      </c>
      <c r="AQ116" s="389">
        <f>IF(AR116=O116,N116,interp(AR116,AreaCapacity!$A$3:$B$245,2))</f>
        <v>7759.2097907949792</v>
      </c>
      <c r="AR116" s="383">
        <f t="shared" si="82"/>
        <v>95744.56</v>
      </c>
      <c r="AS116" s="376">
        <f t="shared" si="69"/>
        <v>555.92536366019817</v>
      </c>
      <c r="AT116" s="376">
        <f>IF(P116&lt;&gt;"---",P116,IF(BH116="Y",AS116,MIN(Input!I91,AS116-BB116)))</f>
        <v>80.258333300000004</v>
      </c>
      <c r="AU116" s="376">
        <f t="shared" si="70"/>
        <v>0</v>
      </c>
      <c r="AV116" s="376">
        <f>IF(R116&lt;&gt;"---",R116,IF(BH116="Y",Input!M91,0))</f>
        <v>0</v>
      </c>
      <c r="AW116" s="376">
        <f t="shared" si="71"/>
        <v>0</v>
      </c>
      <c r="AX116" s="376">
        <f t="shared" si="83"/>
        <v>0</v>
      </c>
      <c r="AY116" s="376">
        <f t="shared" si="84"/>
        <v>-138.82291670000001</v>
      </c>
      <c r="AZ116" s="376">
        <f t="shared" si="72"/>
        <v>248.82291670000001</v>
      </c>
      <c r="BA116" s="192">
        <f t="shared" si="85"/>
        <v>219.08125000000001</v>
      </c>
      <c r="BB116" s="412">
        <f>IF(Y116&lt;&gt;"---",Y116,interp(AR115,AreaCapacity!$A$3:$C$245,3)*StepInterp(B116,Evap!$A$3:$D$15,4)/1.9835)</f>
        <v>10.123670000000001</v>
      </c>
      <c r="BC116" s="376">
        <f t="shared" si="73"/>
        <v>29.7416667</v>
      </c>
      <c r="BD116" s="192">
        <f t="shared" si="86"/>
        <v>248.82291670000001</v>
      </c>
      <c r="BE116" s="192">
        <f t="shared" si="87"/>
        <v>648.05000000000291</v>
      </c>
      <c r="BF116" s="192">
        <f t="shared" si="88"/>
        <v>0</v>
      </c>
      <c r="BG116" s="425">
        <f t="shared" si="89"/>
        <v>456.05999999999767</v>
      </c>
      <c r="BH116" s="376" t="str">
        <f t="shared" si="74"/>
        <v>N</v>
      </c>
      <c r="BI116" s="376">
        <f t="shared" si="75"/>
        <v>39</v>
      </c>
      <c r="BJ116" s="376">
        <f t="shared" si="90"/>
        <v>536.54336036019822</v>
      </c>
      <c r="BK116" s="376">
        <f t="shared" si="91"/>
        <v>124171.42083359782</v>
      </c>
      <c r="BL116" s="376">
        <f t="shared" si="92"/>
        <v>102369</v>
      </c>
      <c r="BM116" s="423">
        <f t="shared" si="93"/>
        <v>21802.420833597818</v>
      </c>
      <c r="BN116" s="440">
        <f t="shared" si="94"/>
        <v>0</v>
      </c>
      <c r="BO116" s="285">
        <f t="shared" si="95"/>
        <v>0</v>
      </c>
      <c r="BP116" s="425">
        <f t="shared" si="96"/>
        <v>0</v>
      </c>
      <c r="BQ116" s="285"/>
      <c r="BR116" s="12">
        <v>7704</v>
      </c>
      <c r="BS116" s="12">
        <v>52000</v>
      </c>
      <c r="BT116" s="12">
        <v>7747.5</v>
      </c>
      <c r="BU116" s="426">
        <v>85000</v>
      </c>
      <c r="BV116" s="6">
        <v>7766</v>
      </c>
      <c r="BW116" s="6">
        <v>102369</v>
      </c>
      <c r="CW116" s="416"/>
      <c r="CX116" s="416"/>
      <c r="CY116" s="416"/>
      <c r="CZ116" s="416"/>
      <c r="DA116" s="416"/>
      <c r="DB116" s="416"/>
      <c r="DC116" s="128"/>
    </row>
    <row r="117" spans="1:107">
      <c r="A117" s="6" t="str">
        <f ca="1">OFFSET('day lookup'!$A$1,WEEKDAY(B117,1)-1,0)</f>
        <v>THU</v>
      </c>
      <c r="B117" s="367">
        <f t="shared" si="45"/>
        <v>42908</v>
      </c>
      <c r="C117" s="374">
        <f ca="1">IF($CY$1=1,OFFSET(Historic!$F$193,$B117-$B$35,C$30-1975),IF($B117&gt;DATE(Input!$C$1,4,30),OFFSET(Historic!$F$193,$B117-$B$35,C$30-1975),NA()))</f>
        <v>288.59488500000003</v>
      </c>
      <c r="D117" s="192">
        <f ca="1">IF($CY$1=1,OFFSET(Historic!$F$193,$B117-$B$35,D$30-1975),IF($B117&gt;DATE(Input!$C$1,4,30),OFFSET(Historic!$F$193,$B117-$B$35,D$30-1975),NA()))</f>
        <v>372.89236</v>
      </c>
      <c r="E117" s="192">
        <f ca="1">IF($CY$1=1,OFFSET(Historic!$F$193,$B117-$B$35,E$30-1975),IF($B117&gt;DATE(Input!$C$1,4,30),OFFSET(Historic!$F$193,$B117-$B$35,E$30-1975),NA()))</f>
        <v>687.49053670000001</v>
      </c>
      <c r="F117" s="192">
        <f ca="1">IF($CY$1=1,OFFSET(Historic!$F$193,$B117-$B$35,F$30-1975),IF($B117&gt;DATE(Input!$C$1,4,30),OFFSET(Historic!$F$193,$B117-$B$35,F$30-1975),NA()))</f>
        <v>573.22283000000004</v>
      </c>
      <c r="G117" s="192">
        <f ca="1">IF($CY$1=1,OFFSET(Historic!$F$193,$B117-$B$35,G$30-1975),IF($B117&gt;DATE(Input!$C$1,4,30),OFFSET(Historic!$F$193,$B117-$B$35,G$30-1975),NA()))</f>
        <v>555.42999999999995</v>
      </c>
      <c r="H117" s="192">
        <f t="shared" ca="1" si="76"/>
        <v>495.52612233999997</v>
      </c>
      <c r="I117" s="368">
        <f t="shared" ca="1" si="61"/>
        <v>1.0145610895616941</v>
      </c>
      <c r="J117" s="285">
        <f t="shared" ca="1" si="62"/>
        <v>330.94077385753275</v>
      </c>
      <c r="K117" s="285">
        <f t="shared" ca="1" si="63"/>
        <v>104.85758677093384</v>
      </c>
      <c r="L117" s="386" t="str">
        <f>IF(Computations!J92&lt;&gt;"",Computations!J92,"---")</f>
        <v>N</v>
      </c>
      <c r="M117" s="416">
        <f>IF(Computations!I92&lt;&gt;"",Computations!I92,"---")</f>
        <v>499.64223028008507</v>
      </c>
      <c r="N117" s="390">
        <f>IF(Computations!C92&lt;&gt;"",Computations!C92,"---")</f>
        <v>7759.7404184100415</v>
      </c>
      <c r="O117" s="387">
        <f>IF(Computations!D92&lt;&gt;"",Computations!D92,"---")</f>
        <v>96251.839999999997</v>
      </c>
      <c r="P117" s="387">
        <f>IF(Computations!M92&lt;&gt;"",Computations!M92,"---")</f>
        <v>81.608333299999998</v>
      </c>
      <c r="Q117" s="387">
        <f>IF(Computations!P92&lt;&gt;"",Computations!P92,"---")</f>
        <v>0</v>
      </c>
      <c r="R117" s="387">
        <f>IF(Computations!V92&lt;&gt;"",Computations!V92,"---")</f>
        <v>0</v>
      </c>
      <c r="S117" s="387">
        <f>IF(Computations!X92&lt;&gt;"",Computations!X92,"---")</f>
        <v>0</v>
      </c>
      <c r="T117" s="387">
        <f>IF(Computations!AB92&lt;&gt;"",Computations!AB92,"---")</f>
        <v>0</v>
      </c>
      <c r="U117" s="387">
        <f>IF(Computations!AG92&lt;&gt;"",Computations!AG92,"---")</f>
        <v>-152.125</v>
      </c>
      <c r="V117" s="387">
        <f>IF(Computations!H92&lt;&gt;"",Computations!H92,"---")</f>
        <v>233.7333333</v>
      </c>
      <c r="W117" s="387">
        <f>IF(Computations!G92&lt;&gt;"",Computations!G92,"---")</f>
        <v>28.391666699999998</v>
      </c>
      <c r="X117" s="387">
        <f>IF(Computations!F92&lt;&gt;"",Computations!F92,"---")</f>
        <v>262.125</v>
      </c>
      <c r="Y117" s="402">
        <f>IF(Computations!E92&lt;&gt;"",Computations!E92,"---")</f>
        <v>10.15896</v>
      </c>
      <c r="Z117" s="389">
        <f>IF(AA117=O117,N117,interp(AA117,AreaCapacity!$A$3:$B$245,2))</f>
        <v>7759.7404184100415</v>
      </c>
      <c r="AA117" s="383">
        <f t="shared" si="42"/>
        <v>96251.839999999997</v>
      </c>
      <c r="AB117" s="376">
        <f t="shared" si="64"/>
        <v>499.64223028008507</v>
      </c>
      <c r="AC117" s="376">
        <f>IF(P117&lt;&gt;"---",P117,IF(BH117="Y",AB117,MIN(Input!I92,AB117-AK117)))</f>
        <v>81.608333299999998</v>
      </c>
      <c r="AD117" s="376">
        <f t="shared" si="65"/>
        <v>0</v>
      </c>
      <c r="AE117" s="376">
        <f>IF(R117&lt;&gt;"---",R117,IF(BH117="Y",Input!M92,0))</f>
        <v>0</v>
      </c>
      <c r="AF117" s="376">
        <f t="shared" si="66"/>
        <v>0</v>
      </c>
      <c r="AG117" s="376">
        <f t="shared" si="77"/>
        <v>0</v>
      </c>
      <c r="AH117" s="376">
        <f t="shared" si="78"/>
        <v>-152.125</v>
      </c>
      <c r="AI117" s="376">
        <f t="shared" si="67"/>
        <v>262.125</v>
      </c>
      <c r="AJ117" s="192">
        <f t="shared" si="79"/>
        <v>233.7333333</v>
      </c>
      <c r="AK117" s="412">
        <f>IF(Y117&lt;&gt;"---",Y117,interp(AA116,AreaCapacity!$A$3:$C$245,3)*StepInterp(B117,Evap!$A$3:$D$15,4)/1.9835)</f>
        <v>10.15896</v>
      </c>
      <c r="AL117" s="376">
        <f t="shared" si="68"/>
        <v>28.391666699999998</v>
      </c>
      <c r="AM117" s="376">
        <f t="shared" si="80"/>
        <v>262.125</v>
      </c>
      <c r="AN117" s="376">
        <f t="shared" si="43"/>
        <v>507.27999999999884</v>
      </c>
      <c r="AO117" s="376">
        <f t="shared" si="81"/>
        <v>0</v>
      </c>
      <c r="AP117" s="376">
        <f t="shared" si="44"/>
        <v>411.39999999999418</v>
      </c>
      <c r="AQ117" s="389">
        <f>IF(AR117=O117,N117,interp(AR117,AreaCapacity!$A$3:$B$245,2))</f>
        <v>7759.7404184100415</v>
      </c>
      <c r="AR117" s="383">
        <f t="shared" si="82"/>
        <v>96251.839999999997</v>
      </c>
      <c r="AS117" s="376">
        <f t="shared" si="69"/>
        <v>499.64223028008507</v>
      </c>
      <c r="AT117" s="376">
        <f>IF(P117&lt;&gt;"---",P117,IF(BH117="Y",AS117,MIN(Input!I92,AS117-BB117)))</f>
        <v>81.608333299999998</v>
      </c>
      <c r="AU117" s="376">
        <f t="shared" si="70"/>
        <v>0</v>
      </c>
      <c r="AV117" s="376">
        <f>IF(R117&lt;&gt;"---",R117,IF(BH117="Y",Input!M92,0))</f>
        <v>0</v>
      </c>
      <c r="AW117" s="376">
        <f t="shared" si="71"/>
        <v>0</v>
      </c>
      <c r="AX117" s="376">
        <f t="shared" si="83"/>
        <v>0</v>
      </c>
      <c r="AY117" s="376">
        <f t="shared" si="84"/>
        <v>-152.125</v>
      </c>
      <c r="AZ117" s="376">
        <f t="shared" si="72"/>
        <v>262.125</v>
      </c>
      <c r="BA117" s="192">
        <f t="shared" si="85"/>
        <v>233.7333333</v>
      </c>
      <c r="BB117" s="412">
        <f>IF(Y117&lt;&gt;"---",Y117,interp(AR116,AreaCapacity!$A$3:$C$245,3)*StepInterp(B117,Evap!$A$3:$D$15,4)/1.9835)</f>
        <v>10.15896</v>
      </c>
      <c r="BC117" s="376">
        <f t="shared" si="73"/>
        <v>28.391666699999998</v>
      </c>
      <c r="BD117" s="192">
        <f t="shared" si="86"/>
        <v>262.125</v>
      </c>
      <c r="BE117" s="192">
        <f t="shared" si="87"/>
        <v>507.27999999999884</v>
      </c>
      <c r="BF117" s="192">
        <f t="shared" si="88"/>
        <v>0</v>
      </c>
      <c r="BG117" s="425">
        <f t="shared" si="89"/>
        <v>456.05999999999767</v>
      </c>
      <c r="BH117" s="376" t="str">
        <f t="shared" si="74"/>
        <v>N</v>
      </c>
      <c r="BI117" s="376">
        <f t="shared" si="75"/>
        <v>39</v>
      </c>
      <c r="BJ117" s="376">
        <f t="shared" si="90"/>
        <v>478.87493698008507</v>
      </c>
      <c r="BK117" s="376">
        <f t="shared" si="91"/>
        <v>125121.26927109782</v>
      </c>
      <c r="BL117" s="376">
        <f t="shared" si="92"/>
        <v>102369</v>
      </c>
      <c r="BM117" s="423">
        <f t="shared" si="93"/>
        <v>22752.269271097815</v>
      </c>
      <c r="BN117" s="440">
        <f t="shared" si="94"/>
        <v>0</v>
      </c>
      <c r="BO117" s="285">
        <f t="shared" si="95"/>
        <v>0</v>
      </c>
      <c r="BP117" s="425">
        <f t="shared" si="96"/>
        <v>0</v>
      </c>
      <c r="BQ117" s="285"/>
      <c r="BR117" s="12">
        <v>7704</v>
      </c>
      <c r="BS117" s="12">
        <v>52000</v>
      </c>
      <c r="BT117" s="12">
        <v>7747.5</v>
      </c>
      <c r="BU117" s="426">
        <v>85000</v>
      </c>
      <c r="BV117" s="6">
        <v>7766</v>
      </c>
      <c r="BW117" s="6">
        <v>102369</v>
      </c>
      <c r="CW117" s="416"/>
      <c r="CX117" s="416"/>
      <c r="CY117" s="416"/>
      <c r="CZ117" s="416"/>
      <c r="DA117" s="416"/>
      <c r="DB117" s="416"/>
      <c r="DC117" s="128"/>
    </row>
    <row r="118" spans="1:107">
      <c r="A118" s="6" t="str">
        <f ca="1">OFFSET('day lookup'!$A$1,WEEKDAY(B118,1)-1,0)</f>
        <v>FRI</v>
      </c>
      <c r="B118" s="367">
        <f t="shared" si="45"/>
        <v>42909</v>
      </c>
      <c r="C118" s="374">
        <f ca="1">IF($CY$1=1,OFFSET(Historic!$F$193,$B118-$B$35,C$30-1975),IF($B118&gt;DATE(Input!$C$1,4,30),OFFSET(Historic!$F$193,$B118-$B$35,C$30-1975),NA()))</f>
        <v>270.02960579999996</v>
      </c>
      <c r="D118" s="192">
        <f ca="1">IF($CY$1=1,OFFSET(Historic!$F$193,$B118-$B$35,D$30-1975),IF($B118&gt;DATE(Input!$C$1,4,30),OFFSET(Historic!$F$193,$B118-$B$35,D$30-1975),NA()))</f>
        <v>323.30561</v>
      </c>
      <c r="E118" s="192">
        <f ca="1">IF($CY$1=1,OFFSET(Historic!$F$193,$B118-$B$35,E$30-1975),IF($B118&gt;DATE(Input!$C$1,4,30),OFFSET(Historic!$F$193,$B118-$B$35,E$30-1975),NA()))</f>
        <v>571.33853350000004</v>
      </c>
      <c r="F118" s="192">
        <f ca="1">IF($CY$1=1,OFFSET(Historic!$F$193,$B118-$B$35,F$30-1975),IF($B118&gt;DATE(Input!$C$1,4,30),OFFSET(Historic!$F$193,$B118-$B$35,F$30-1975),NA()))</f>
        <v>593.05753000000004</v>
      </c>
      <c r="G118" s="192">
        <f ca="1">IF($CY$1=1,OFFSET(Historic!$F$193,$B118-$B$35,G$30-1975),IF($B118&gt;DATE(Input!$C$1,4,30),OFFSET(Historic!$F$193,$B118-$B$35,G$30-1975),NA()))</f>
        <v>575.08000000000004</v>
      </c>
      <c r="H118" s="192">
        <f t="shared" ca="1" si="76"/>
        <v>466.56225585999999</v>
      </c>
      <c r="I118" s="368">
        <f t="shared" ca="1" si="61"/>
        <v>0.9552592473195497</v>
      </c>
      <c r="J118" s="285">
        <f t="shared" ca="1" si="62"/>
        <v>311.59704210524256</v>
      </c>
      <c r="K118" s="285">
        <f t="shared" ca="1" si="63"/>
        <v>98.72858366549417</v>
      </c>
      <c r="L118" s="386" t="str">
        <f>IF(Computations!J93&lt;&gt;"",Computations!J93,"---")</f>
        <v>N</v>
      </c>
      <c r="M118" s="416">
        <f>IF(Computations!I93&lt;&gt;"",Computations!I93,"---")</f>
        <v>417.52805517925384</v>
      </c>
      <c r="N118" s="390">
        <f>IF(Computations!C93&lt;&gt;"",Computations!C93,"---")</f>
        <v>7760.1406535269707</v>
      </c>
      <c r="O118" s="387">
        <f>IF(Computations!D93&lt;&gt;"",Computations!D93,"---")</f>
        <v>96635.59</v>
      </c>
      <c r="P118" s="387">
        <f>IF(Computations!M93&lt;&gt;"",Computations!M93,"---")</f>
        <v>83.805208300000004</v>
      </c>
      <c r="Q118" s="387">
        <f>IF(Computations!P93&lt;&gt;"",Computations!P93,"---")</f>
        <v>0</v>
      </c>
      <c r="R118" s="387">
        <f>IF(Computations!V93&lt;&gt;"",Computations!V93,"---")</f>
        <v>0</v>
      </c>
      <c r="S118" s="387">
        <f>IF(Computations!X93&lt;&gt;"",Computations!X93,"---")</f>
        <v>0</v>
      </c>
      <c r="T118" s="387">
        <f>IF(Computations!AB93&lt;&gt;"",Computations!AB93,"---")</f>
        <v>0</v>
      </c>
      <c r="U118" s="387">
        <f>IF(Computations!AG93&lt;&gt;"",Computations!AG93,"---")</f>
        <v>-130.0625</v>
      </c>
      <c r="V118" s="387">
        <f>IF(Computations!H93&lt;&gt;"",Computations!H93,"---")</f>
        <v>213.8677083</v>
      </c>
      <c r="W118" s="387">
        <f>IF(Computations!G93&lt;&gt;"",Computations!G93,"---")</f>
        <v>26.1947917</v>
      </c>
      <c r="X118" s="387">
        <f>IF(Computations!F93&lt;&gt;"",Computations!F93,"---")</f>
        <v>240.0625</v>
      </c>
      <c r="Y118" s="402">
        <f>IF(Computations!E93&lt;&gt;"",Computations!E93,"---")</f>
        <v>10.189209999999999</v>
      </c>
      <c r="Z118" s="389">
        <f>IF(AA118=O118,N118,interp(AA118,AreaCapacity!$A$3:$B$245,2))</f>
        <v>7760.1406535269707</v>
      </c>
      <c r="AA118" s="383">
        <f t="shared" ref="AA118:AA181" si="97">IF(O118&lt;&gt;"---",O118,AA117+(AB118-AJ118-AK118)*1.9835)</f>
        <v>96635.59</v>
      </c>
      <c r="AB118" s="376">
        <f t="shared" si="64"/>
        <v>417.52805517925384</v>
      </c>
      <c r="AC118" s="376">
        <f>IF(P118&lt;&gt;"---",P118,IF(BH118="Y",AB118,MIN(Input!I93,AB118-AK118)))</f>
        <v>83.805208300000004</v>
      </c>
      <c r="AD118" s="376">
        <f t="shared" si="65"/>
        <v>0</v>
      </c>
      <c r="AE118" s="376">
        <f>IF(R118&lt;&gt;"---",R118,IF(BH118="Y",Input!M93,0))</f>
        <v>0</v>
      </c>
      <c r="AF118" s="376">
        <f t="shared" si="66"/>
        <v>0</v>
      </c>
      <c r="AG118" s="376">
        <f t="shared" si="77"/>
        <v>0</v>
      </c>
      <c r="AH118" s="376">
        <f t="shared" si="78"/>
        <v>-130.0625</v>
      </c>
      <c r="AI118" s="376">
        <f t="shared" si="67"/>
        <v>240.0625</v>
      </c>
      <c r="AJ118" s="192">
        <f t="shared" si="79"/>
        <v>213.8677083</v>
      </c>
      <c r="AK118" s="412">
        <f>IF(Y118&lt;&gt;"---",Y118,interp(AA117,AreaCapacity!$A$3:$C$245,3)*StepInterp(B118,Evap!$A$3:$D$15,4)/1.9835)</f>
        <v>10.189209999999999</v>
      </c>
      <c r="AL118" s="376">
        <f t="shared" si="68"/>
        <v>26.1947917</v>
      </c>
      <c r="AM118" s="376">
        <f t="shared" si="80"/>
        <v>240.0625</v>
      </c>
      <c r="AN118" s="376">
        <f t="shared" ref="AN118:AN181" si="98">AA118-AA117</f>
        <v>383.75</v>
      </c>
      <c r="AO118" s="376">
        <f t="shared" si="81"/>
        <v>0</v>
      </c>
      <c r="AP118" s="376">
        <f t="shared" ref="AP118:AP181" si="99">AP117+AO118*1.9835</f>
        <v>411.39999999999418</v>
      </c>
      <c r="AQ118" s="389">
        <f>IF(AR118=O118,N118,interp(AR118,AreaCapacity!$A$3:$B$245,2))</f>
        <v>7760.1406535269707</v>
      </c>
      <c r="AR118" s="383">
        <f t="shared" si="82"/>
        <v>96635.59</v>
      </c>
      <c r="AS118" s="376">
        <f t="shared" si="69"/>
        <v>417.52805517925384</v>
      </c>
      <c r="AT118" s="376">
        <f>IF(P118&lt;&gt;"---",P118,IF(BH118="Y",AS118,MIN(Input!I93,AS118-BB118)))</f>
        <v>83.805208300000004</v>
      </c>
      <c r="AU118" s="376">
        <f t="shared" si="70"/>
        <v>0</v>
      </c>
      <c r="AV118" s="376">
        <f>IF(R118&lt;&gt;"---",R118,IF(BH118="Y",Input!M93,0))</f>
        <v>0</v>
      </c>
      <c r="AW118" s="376">
        <f t="shared" si="71"/>
        <v>0</v>
      </c>
      <c r="AX118" s="376">
        <f t="shared" si="83"/>
        <v>0</v>
      </c>
      <c r="AY118" s="376">
        <f t="shared" si="84"/>
        <v>-130.0625</v>
      </c>
      <c r="AZ118" s="376">
        <f t="shared" si="72"/>
        <v>240.0625</v>
      </c>
      <c r="BA118" s="192">
        <f t="shared" si="85"/>
        <v>213.8677083</v>
      </c>
      <c r="BB118" s="412">
        <f>IF(Y118&lt;&gt;"---",Y118,interp(AR117,AreaCapacity!$A$3:$C$245,3)*StepInterp(B118,Evap!$A$3:$D$15,4)/1.9835)</f>
        <v>10.189209999999999</v>
      </c>
      <c r="BC118" s="376">
        <f t="shared" si="73"/>
        <v>26.1947917</v>
      </c>
      <c r="BD118" s="192">
        <f t="shared" si="86"/>
        <v>240.0625</v>
      </c>
      <c r="BE118" s="192">
        <f t="shared" si="87"/>
        <v>383.75</v>
      </c>
      <c r="BF118" s="192">
        <f t="shared" si="88"/>
        <v>0</v>
      </c>
      <c r="BG118" s="425">
        <f t="shared" si="89"/>
        <v>456.05999999999767</v>
      </c>
      <c r="BH118" s="376" t="str">
        <f t="shared" si="74"/>
        <v>N</v>
      </c>
      <c r="BI118" s="376">
        <f t="shared" si="75"/>
        <v>39</v>
      </c>
      <c r="BJ118" s="376">
        <f t="shared" si="90"/>
        <v>394.53363687925383</v>
      </c>
      <c r="BK118" s="376">
        <f t="shared" si="91"/>
        <v>125903.82673984782</v>
      </c>
      <c r="BL118" s="376">
        <f t="shared" si="92"/>
        <v>102369</v>
      </c>
      <c r="BM118" s="423">
        <f t="shared" si="93"/>
        <v>23534.82673984782</v>
      </c>
      <c r="BN118" s="440">
        <f t="shared" si="94"/>
        <v>0</v>
      </c>
      <c r="BO118" s="285">
        <f t="shared" si="95"/>
        <v>0</v>
      </c>
      <c r="BP118" s="425">
        <f t="shared" si="96"/>
        <v>0</v>
      </c>
      <c r="BQ118" s="285"/>
      <c r="BR118" s="12">
        <v>7704</v>
      </c>
      <c r="BS118" s="12">
        <v>52000</v>
      </c>
      <c r="BT118" s="12">
        <v>7747.5</v>
      </c>
      <c r="BU118" s="426">
        <v>85000</v>
      </c>
      <c r="BV118" s="6">
        <v>7766</v>
      </c>
      <c r="BW118" s="6">
        <v>102369</v>
      </c>
      <c r="CW118" s="416"/>
      <c r="CX118" s="416"/>
      <c r="CY118" s="416"/>
      <c r="CZ118" s="416"/>
      <c r="DA118" s="416"/>
      <c r="DB118" s="416"/>
      <c r="DC118" s="128"/>
    </row>
    <row r="119" spans="1:107">
      <c r="A119" s="6" t="str">
        <f ca="1">OFFSET('day lookup'!$A$1,WEEKDAY(B119,1)-1,0)</f>
        <v>SAT</v>
      </c>
      <c r="B119" s="367">
        <f t="shared" si="45"/>
        <v>42910</v>
      </c>
      <c r="C119" s="374">
        <f ca="1">IF($CY$1=1,OFFSET(Historic!$F$193,$B119-$B$35,C$30-1975),IF($B119&gt;DATE(Input!$C$1,4,30),OFFSET(Historic!$F$193,$B119-$B$35,C$30-1975),NA()))</f>
        <v>268.83952379999999</v>
      </c>
      <c r="D119" s="192">
        <f ca="1">IF($CY$1=1,OFFSET(Historic!$F$193,$B119-$B$35,D$30-1975),IF($B119&gt;DATE(Input!$C$1,4,30),OFFSET(Historic!$F$193,$B119-$B$35,D$30-1975),NA()))</f>
        <v>315.37173000000001</v>
      </c>
      <c r="E119" s="192">
        <f ca="1">IF($CY$1=1,OFFSET(Historic!$F$193,$B119-$B$35,E$30-1975),IF($B119&gt;DATE(Input!$C$1,4,30),OFFSET(Historic!$F$193,$B119-$B$35,E$30-1975),NA()))</f>
        <v>545.33524180000006</v>
      </c>
      <c r="F119" s="192">
        <f ca="1">IF($CY$1=1,OFFSET(Historic!$F$193,$B119-$B$35,F$30-1975),IF($B119&gt;DATE(Input!$C$1,4,30),OFFSET(Historic!$F$193,$B119-$B$35,F$30-1975),NA()))</f>
        <v>557.35507000000007</v>
      </c>
      <c r="G119" s="192">
        <f ca="1">IF($CY$1=1,OFFSET(Historic!$F$193,$B119-$B$35,G$30-1975),IF($B119&gt;DATE(Input!$C$1,4,30),OFFSET(Historic!$F$193,$B119-$B$35,G$30-1975),NA()))</f>
        <v>538.71</v>
      </c>
      <c r="H119" s="192">
        <f t="shared" ca="1" si="76"/>
        <v>445.12231312000006</v>
      </c>
      <c r="I119" s="368">
        <f t="shared" ca="1" si="61"/>
        <v>0.91136220398363932</v>
      </c>
      <c r="J119" s="285">
        <f t="shared" ca="1" si="62"/>
        <v>297.27821828959645</v>
      </c>
      <c r="K119" s="285">
        <f t="shared" ca="1" si="63"/>
        <v>94.191707495158084</v>
      </c>
      <c r="L119" s="386" t="str">
        <f>IF(Computations!J94&lt;&gt;"",Computations!J94,"---")</f>
        <v>N</v>
      </c>
      <c r="M119" s="416">
        <f>IF(Computations!I94&lt;&gt;"",Computations!I94,"---")</f>
        <v>371.50908851524935</v>
      </c>
      <c r="N119" s="390">
        <f>IF(Computations!C94&lt;&gt;"",Computations!C94,"---")</f>
        <v>7760.5695435684647</v>
      </c>
      <c r="O119" s="387">
        <f>IF(Computations!D94&lt;&gt;"",Computations!D94,"---")</f>
        <v>97049.04</v>
      </c>
      <c r="P119" s="387">
        <f>IF(Computations!M94&lt;&gt;"",Computations!M94,"---")</f>
        <v>86.6</v>
      </c>
      <c r="Q119" s="387">
        <f>IF(Computations!P94&lt;&gt;"",Computations!P94,"---")</f>
        <v>0</v>
      </c>
      <c r="R119" s="387">
        <f>IF(Computations!V94&lt;&gt;"",Computations!V94,"---")</f>
        <v>0</v>
      </c>
      <c r="S119" s="387">
        <f>IF(Computations!X94&lt;&gt;"",Computations!X94,"---")</f>
        <v>0</v>
      </c>
      <c r="T119" s="387">
        <f>IF(Computations!AB94&lt;&gt;"",Computations!AB94,"---")</f>
        <v>0</v>
      </c>
      <c r="U119" s="387">
        <f>IF(Computations!AG94&lt;&gt;"",Computations!AG94,"---")</f>
        <v>-66.25</v>
      </c>
      <c r="V119" s="387">
        <f>IF(Computations!H94&lt;&gt;"",Computations!H94,"---")</f>
        <v>152.85</v>
      </c>
      <c r="W119" s="387">
        <f>IF(Computations!G94&lt;&gt;"",Computations!G94,"---")</f>
        <v>23.4</v>
      </c>
      <c r="X119" s="387">
        <f>IF(Computations!F94&lt;&gt;"",Computations!F94,"---")</f>
        <v>176.25</v>
      </c>
      <c r="Y119" s="402">
        <f>IF(Computations!E94&lt;&gt;"",Computations!E94,"---")</f>
        <v>10.21442</v>
      </c>
      <c r="Z119" s="389">
        <f>IF(AA119=O119,N119,interp(AA119,AreaCapacity!$A$3:$B$245,2))</f>
        <v>7760.5695435684647</v>
      </c>
      <c r="AA119" s="383">
        <f t="shared" si="97"/>
        <v>97049.04</v>
      </c>
      <c r="AB119" s="376">
        <f t="shared" si="64"/>
        <v>371.50908851524935</v>
      </c>
      <c r="AC119" s="376">
        <f>IF(P119&lt;&gt;"---",P119,IF(BH119="Y",AB119,MIN(Input!I94,AB119-AK119)))</f>
        <v>86.6</v>
      </c>
      <c r="AD119" s="376">
        <f t="shared" si="65"/>
        <v>0</v>
      </c>
      <c r="AE119" s="376">
        <f>IF(R119&lt;&gt;"---",R119,IF(BH119="Y",Input!M94,0))</f>
        <v>0</v>
      </c>
      <c r="AF119" s="376">
        <f t="shared" si="66"/>
        <v>0</v>
      </c>
      <c r="AG119" s="376">
        <f t="shared" si="77"/>
        <v>0</v>
      </c>
      <c r="AH119" s="376">
        <f t="shared" si="78"/>
        <v>-66.25</v>
      </c>
      <c r="AI119" s="376">
        <f t="shared" si="67"/>
        <v>176.25</v>
      </c>
      <c r="AJ119" s="192">
        <f t="shared" si="79"/>
        <v>152.85</v>
      </c>
      <c r="AK119" s="412">
        <f>IF(Y119&lt;&gt;"---",Y119,interp(AA118,AreaCapacity!$A$3:$C$245,3)*StepInterp(B119,Evap!$A$3:$D$15,4)/1.9835)</f>
        <v>10.21442</v>
      </c>
      <c r="AL119" s="376">
        <f t="shared" si="68"/>
        <v>23.4</v>
      </c>
      <c r="AM119" s="376">
        <f t="shared" si="80"/>
        <v>176.25</v>
      </c>
      <c r="AN119" s="376">
        <f t="shared" si="98"/>
        <v>413.44999999999709</v>
      </c>
      <c r="AO119" s="376">
        <f t="shared" si="81"/>
        <v>0</v>
      </c>
      <c r="AP119" s="376">
        <f t="shared" si="99"/>
        <v>411.39999999999418</v>
      </c>
      <c r="AQ119" s="389">
        <f>IF(AR119=O119,N119,interp(AR119,AreaCapacity!$A$3:$B$245,2))</f>
        <v>7760.5695435684647</v>
      </c>
      <c r="AR119" s="383">
        <f t="shared" si="82"/>
        <v>97049.04</v>
      </c>
      <c r="AS119" s="376">
        <f t="shared" si="69"/>
        <v>371.50908851524935</v>
      </c>
      <c r="AT119" s="376">
        <f>IF(P119&lt;&gt;"---",P119,IF(BH119="Y",AS119,MIN(Input!I94,AS119-BB119)))</f>
        <v>86.6</v>
      </c>
      <c r="AU119" s="376">
        <f t="shared" si="70"/>
        <v>0</v>
      </c>
      <c r="AV119" s="376">
        <f>IF(R119&lt;&gt;"---",R119,IF(BH119="Y",Input!M94,0))</f>
        <v>0</v>
      </c>
      <c r="AW119" s="376">
        <f t="shared" si="71"/>
        <v>0</v>
      </c>
      <c r="AX119" s="376">
        <f t="shared" si="83"/>
        <v>0</v>
      </c>
      <c r="AY119" s="376">
        <f t="shared" si="84"/>
        <v>-66.25</v>
      </c>
      <c r="AZ119" s="376">
        <f t="shared" si="72"/>
        <v>176.25</v>
      </c>
      <c r="BA119" s="192">
        <f t="shared" si="85"/>
        <v>152.85</v>
      </c>
      <c r="BB119" s="412">
        <f>IF(Y119&lt;&gt;"---",Y119,interp(AR118,AreaCapacity!$A$3:$C$245,3)*StepInterp(B119,Evap!$A$3:$D$15,4)/1.9835)</f>
        <v>10.21442</v>
      </c>
      <c r="BC119" s="376">
        <f t="shared" si="73"/>
        <v>23.4</v>
      </c>
      <c r="BD119" s="192">
        <f t="shared" si="86"/>
        <v>176.25</v>
      </c>
      <c r="BE119" s="192">
        <f t="shared" si="87"/>
        <v>413.44999999999709</v>
      </c>
      <c r="BF119" s="192">
        <f t="shared" si="88"/>
        <v>0</v>
      </c>
      <c r="BG119" s="425">
        <f t="shared" si="89"/>
        <v>456.05999999999767</v>
      </c>
      <c r="BH119" s="376" t="str">
        <f t="shared" si="74"/>
        <v>N</v>
      </c>
      <c r="BI119" s="376">
        <f t="shared" si="75"/>
        <v>39</v>
      </c>
      <c r="BJ119" s="376">
        <f t="shared" si="90"/>
        <v>345.6946685152493</v>
      </c>
      <c r="BK119" s="376">
        <f t="shared" si="91"/>
        <v>126589.51211484782</v>
      </c>
      <c r="BL119" s="376">
        <f t="shared" si="92"/>
        <v>102369</v>
      </c>
      <c r="BM119" s="423">
        <f t="shared" si="93"/>
        <v>24220.512114847821</v>
      </c>
      <c r="BN119" s="440">
        <f t="shared" si="94"/>
        <v>0</v>
      </c>
      <c r="BO119" s="285">
        <f t="shared" si="95"/>
        <v>0</v>
      </c>
      <c r="BP119" s="425">
        <f t="shared" si="96"/>
        <v>0</v>
      </c>
      <c r="BQ119" s="285"/>
      <c r="BR119" s="12">
        <v>7704</v>
      </c>
      <c r="BS119" s="12">
        <v>52000</v>
      </c>
      <c r="BT119" s="12">
        <v>7747.5</v>
      </c>
      <c r="BU119" s="426">
        <v>85000</v>
      </c>
      <c r="BV119" s="6">
        <v>7766</v>
      </c>
      <c r="BW119" s="6">
        <v>102369</v>
      </c>
      <c r="CW119" s="416"/>
      <c r="CX119" s="416"/>
      <c r="CY119" s="416"/>
      <c r="CZ119" s="416"/>
      <c r="DA119" s="416"/>
      <c r="DB119" s="416"/>
      <c r="DC119" s="128"/>
    </row>
    <row r="120" spans="1:107">
      <c r="A120" s="6" t="str">
        <f ca="1">OFFSET('day lookup'!$A$1,WEEKDAY(B120,1)-1,0)</f>
        <v>SUN</v>
      </c>
      <c r="B120" s="367">
        <f t="shared" si="45"/>
        <v>42911</v>
      </c>
      <c r="C120" s="374">
        <f ca="1">IF($CY$1=1,OFFSET(Historic!$F$193,$B120-$B$35,C$30-1975),IF($B120&gt;DATE(Input!$C$1,4,30),OFFSET(Historic!$F$193,$B120-$B$35,C$30-1975),NA()))</f>
        <v>241.22962140000001</v>
      </c>
      <c r="D120" s="192">
        <f ca="1">IF($CY$1=1,OFFSET(Historic!$F$193,$B120-$B$35,D$30-1975),IF($B120&gt;DATE(Input!$C$1,4,30),OFFSET(Historic!$F$193,$B120-$B$35,D$30-1975),NA()))</f>
        <v>303.47091</v>
      </c>
      <c r="E120" s="192">
        <f ca="1">IF($CY$1=1,OFFSET(Historic!$F$193,$B120-$B$35,E$30-1975),IF($B120&gt;DATE(Input!$C$1,4,30),OFFSET(Historic!$F$193,$B120-$B$35,E$30-1975),NA()))</f>
        <v>554.81622840000011</v>
      </c>
      <c r="F120" s="192">
        <f ca="1">IF($CY$1=1,OFFSET(Historic!$F$193,$B120-$B$35,F$30-1975),IF($B120&gt;DATE(Input!$C$1,4,30),OFFSET(Historic!$F$193,$B120-$B$35,F$30-1975),NA()))</f>
        <v>511.73526000000004</v>
      </c>
      <c r="G120" s="192">
        <f ca="1">IF($CY$1=1,OFFSET(Historic!$F$193,$B120-$B$35,G$30-1975),IF($B120&gt;DATE(Input!$C$1,4,30),OFFSET(Historic!$F$193,$B120-$B$35,G$30-1975),NA()))</f>
        <v>595.19000000000005</v>
      </c>
      <c r="H120" s="192">
        <f t="shared" ca="1" si="76"/>
        <v>441.28840396000004</v>
      </c>
      <c r="I120" s="368">
        <f t="shared" ca="1" si="61"/>
        <v>0.90351249661345689</v>
      </c>
      <c r="J120" s="285">
        <f t="shared" ca="1" si="62"/>
        <v>294.71771379324758</v>
      </c>
      <c r="K120" s="285">
        <f t="shared" ca="1" si="63"/>
        <v>93.380419362620955</v>
      </c>
      <c r="L120" s="386" t="str">
        <f>IF(Computations!J95&lt;&gt;"",Computations!J95,"---")</f>
        <v>N</v>
      </c>
      <c r="M120" s="416">
        <f>IF(Computations!I95&lt;&gt;"",Computations!I95,"---")</f>
        <v>382.21589274388884</v>
      </c>
      <c r="N120" s="390">
        <f>IF(Computations!C95&lt;&gt;"",Computations!C95,"---")</f>
        <v>7761.020072239422</v>
      </c>
      <c r="O120" s="387">
        <f>IF(Computations!D95&lt;&gt;"",Computations!D95,"---")</f>
        <v>97483.45</v>
      </c>
      <c r="P120" s="387">
        <f>IF(Computations!M95&lt;&gt;"",Computations!M95,"---")</f>
        <v>88.521874999999994</v>
      </c>
      <c r="Q120" s="387">
        <f>IF(Computations!P95&lt;&gt;"",Computations!P95,"---")</f>
        <v>0</v>
      </c>
      <c r="R120" s="387">
        <f>IF(Computations!V95&lt;&gt;"",Computations!V95,"---")</f>
        <v>0</v>
      </c>
      <c r="S120" s="387">
        <f>IF(Computations!X95&lt;&gt;"",Computations!X95,"---")</f>
        <v>0</v>
      </c>
      <c r="T120" s="387">
        <f>IF(Computations!AB95&lt;&gt;"",Computations!AB95,"---")</f>
        <v>0</v>
      </c>
      <c r="U120" s="387">
        <f>IF(Computations!AG95&lt;&gt;"",Computations!AG95,"---")</f>
        <v>-64.4375</v>
      </c>
      <c r="V120" s="387">
        <f>IF(Computations!H95&lt;&gt;"",Computations!H95,"---")</f>
        <v>152.95937499999999</v>
      </c>
      <c r="W120" s="387">
        <f>IF(Computations!G95&lt;&gt;"",Computations!G95,"---")</f>
        <v>21.478124999999999</v>
      </c>
      <c r="X120" s="387">
        <f>IF(Computations!F95&lt;&gt;"",Computations!F95,"---")</f>
        <v>174.4375</v>
      </c>
      <c r="Y120" s="402">
        <f>IF(Computations!E95&lt;&gt;"",Computations!E95,"---")</f>
        <v>10.244669999999999</v>
      </c>
      <c r="Z120" s="389">
        <f>IF(AA120=O120,N120,interp(AA120,AreaCapacity!$A$3:$B$245,2))</f>
        <v>7761.020072239422</v>
      </c>
      <c r="AA120" s="383">
        <f t="shared" si="97"/>
        <v>97483.45</v>
      </c>
      <c r="AB120" s="376">
        <f t="shared" si="64"/>
        <v>382.21589274388884</v>
      </c>
      <c r="AC120" s="376">
        <f>IF(P120&lt;&gt;"---",P120,IF(BH120="Y",AB120,MIN(Input!I95,AB120-AK120)))</f>
        <v>88.521874999999994</v>
      </c>
      <c r="AD120" s="376">
        <f t="shared" si="65"/>
        <v>0</v>
      </c>
      <c r="AE120" s="376">
        <f>IF(R120&lt;&gt;"---",R120,IF(BH120="Y",Input!M95,0))</f>
        <v>0</v>
      </c>
      <c r="AF120" s="376">
        <f t="shared" si="66"/>
        <v>0</v>
      </c>
      <c r="AG120" s="376">
        <f t="shared" si="77"/>
        <v>0</v>
      </c>
      <c r="AH120" s="376">
        <f t="shared" si="78"/>
        <v>-64.4375</v>
      </c>
      <c r="AI120" s="376">
        <f t="shared" si="67"/>
        <v>174.4375</v>
      </c>
      <c r="AJ120" s="192">
        <f t="shared" si="79"/>
        <v>152.95937499999999</v>
      </c>
      <c r="AK120" s="412">
        <f>IF(Y120&lt;&gt;"---",Y120,interp(AA119,AreaCapacity!$A$3:$C$245,3)*StepInterp(B120,Evap!$A$3:$D$15,4)/1.9835)</f>
        <v>10.244669999999999</v>
      </c>
      <c r="AL120" s="376">
        <f t="shared" si="68"/>
        <v>21.478124999999999</v>
      </c>
      <c r="AM120" s="376">
        <f t="shared" si="80"/>
        <v>174.4375</v>
      </c>
      <c r="AN120" s="376">
        <f t="shared" si="98"/>
        <v>434.41000000000349</v>
      </c>
      <c r="AO120" s="376">
        <f t="shared" si="81"/>
        <v>0</v>
      </c>
      <c r="AP120" s="376">
        <f t="shared" si="99"/>
        <v>411.39999999999418</v>
      </c>
      <c r="AQ120" s="389">
        <f>IF(AR120=O120,N120,interp(AR120,AreaCapacity!$A$3:$B$245,2))</f>
        <v>7761.020072239422</v>
      </c>
      <c r="AR120" s="383">
        <f t="shared" si="82"/>
        <v>97483.45</v>
      </c>
      <c r="AS120" s="376">
        <f t="shared" si="69"/>
        <v>382.21589274388884</v>
      </c>
      <c r="AT120" s="376">
        <f>IF(P120&lt;&gt;"---",P120,IF(BH120="Y",AS120,MIN(Input!I95,AS120-BB120)))</f>
        <v>88.521874999999994</v>
      </c>
      <c r="AU120" s="376">
        <f t="shared" si="70"/>
        <v>0</v>
      </c>
      <c r="AV120" s="376">
        <f>IF(R120&lt;&gt;"---",R120,IF(BH120="Y",Input!M95,0))</f>
        <v>0</v>
      </c>
      <c r="AW120" s="376">
        <f t="shared" si="71"/>
        <v>0</v>
      </c>
      <c r="AX120" s="376">
        <f t="shared" si="83"/>
        <v>0</v>
      </c>
      <c r="AY120" s="376">
        <f t="shared" si="84"/>
        <v>-64.4375</v>
      </c>
      <c r="AZ120" s="376">
        <f t="shared" si="72"/>
        <v>174.4375</v>
      </c>
      <c r="BA120" s="192">
        <f t="shared" si="85"/>
        <v>152.95937499999999</v>
      </c>
      <c r="BB120" s="412">
        <f>IF(Y120&lt;&gt;"---",Y120,interp(AR119,AreaCapacity!$A$3:$C$245,3)*StepInterp(B120,Evap!$A$3:$D$15,4)/1.9835)</f>
        <v>10.244669999999999</v>
      </c>
      <c r="BC120" s="376">
        <f t="shared" si="73"/>
        <v>21.478124999999999</v>
      </c>
      <c r="BD120" s="192">
        <f t="shared" si="86"/>
        <v>174.4375</v>
      </c>
      <c r="BE120" s="192">
        <f t="shared" si="87"/>
        <v>434.41000000000349</v>
      </c>
      <c r="BF120" s="192">
        <f t="shared" si="88"/>
        <v>0</v>
      </c>
      <c r="BG120" s="425">
        <f t="shared" si="89"/>
        <v>456.05999999999767</v>
      </c>
      <c r="BH120" s="376" t="str">
        <f t="shared" si="74"/>
        <v>N</v>
      </c>
      <c r="BI120" s="376">
        <f t="shared" si="75"/>
        <v>39</v>
      </c>
      <c r="BJ120" s="376">
        <f t="shared" si="90"/>
        <v>354.44934774388884</v>
      </c>
      <c r="BK120" s="376">
        <f t="shared" si="91"/>
        <v>127292.56239609783</v>
      </c>
      <c r="BL120" s="376">
        <f t="shared" si="92"/>
        <v>102369</v>
      </c>
      <c r="BM120" s="423">
        <f t="shared" si="93"/>
        <v>24923.562396097826</v>
      </c>
      <c r="BN120" s="440">
        <f t="shared" si="94"/>
        <v>0</v>
      </c>
      <c r="BO120" s="285">
        <f t="shared" si="95"/>
        <v>0</v>
      </c>
      <c r="BP120" s="425">
        <f t="shared" si="96"/>
        <v>0</v>
      </c>
      <c r="BQ120" s="285"/>
      <c r="BR120" s="12">
        <v>7704</v>
      </c>
      <c r="BS120" s="12">
        <v>52000</v>
      </c>
      <c r="BT120" s="12">
        <v>7747.5</v>
      </c>
      <c r="BU120" s="426">
        <v>85000</v>
      </c>
      <c r="BV120" s="6">
        <v>7766</v>
      </c>
      <c r="BW120" s="6">
        <v>102369</v>
      </c>
      <c r="CW120" s="416"/>
      <c r="CX120" s="416"/>
      <c r="CY120" s="416"/>
      <c r="CZ120" s="416"/>
      <c r="DA120" s="416"/>
      <c r="DB120" s="416"/>
      <c r="DC120" s="128"/>
    </row>
    <row r="121" spans="1:107">
      <c r="A121" s="6" t="str">
        <f ca="1">OFFSET('day lookup'!$A$1,WEEKDAY(B121,1)-1,0)</f>
        <v>MON</v>
      </c>
      <c r="B121" s="367">
        <f t="shared" si="45"/>
        <v>42912</v>
      </c>
      <c r="C121" s="374">
        <f ca="1">IF($CY$1=1,OFFSET(Historic!$F$193,$B121-$B$35,C$30-1975),IF($B121&gt;DATE(Input!$C$1,4,30),OFFSET(Historic!$F$193,$B121-$B$35,C$30-1975),NA()))</f>
        <v>257.27589370000004</v>
      </c>
      <c r="D121" s="192">
        <f ca="1">IF($CY$1=1,OFFSET(Historic!$F$193,$B121-$B$35,D$30-1975),IF($B121&gt;DATE(Input!$C$1,4,30),OFFSET(Historic!$F$193,$B121-$B$35,D$30-1975),NA()))</f>
        <v>303.47091</v>
      </c>
      <c r="E121" s="192">
        <f ca="1">IF($CY$1=1,OFFSET(Historic!$F$193,$B121-$B$35,E$30-1975),IF($B121&gt;DATE(Input!$C$1,4,30),OFFSET(Historic!$F$193,$B121-$B$35,E$30-1975),NA()))</f>
        <v>590.67736600000001</v>
      </c>
      <c r="F121" s="192">
        <f ca="1">IF($CY$1=1,OFFSET(Historic!$F$193,$B121-$B$35,F$30-1975),IF($B121&gt;DATE(Input!$C$1,4,30),OFFSET(Historic!$F$193,$B121-$B$35,F$30-1975),NA()))</f>
        <v>630.74346000000003</v>
      </c>
      <c r="G121" s="192">
        <f ca="1">IF($CY$1=1,OFFSET(Historic!$F$193,$B121-$B$35,G$30-1975),IF($B121&gt;DATE(Input!$C$1,4,30),OFFSET(Historic!$F$193,$B121-$B$35,G$30-1975),NA()))</f>
        <v>576.29999999999995</v>
      </c>
      <c r="H121" s="192">
        <f t="shared" ca="1" si="76"/>
        <v>471.69352594000009</v>
      </c>
      <c r="I121" s="368">
        <f t="shared" ca="1" si="61"/>
        <v>0.96576522617413807</v>
      </c>
      <c r="J121" s="285">
        <f t="shared" ca="1" si="62"/>
        <v>315.02399865624773</v>
      </c>
      <c r="K121" s="285">
        <f t="shared" ca="1" si="63"/>
        <v>99.814404520140315</v>
      </c>
      <c r="L121" s="386" t="str">
        <f>IF(Computations!J96&lt;&gt;"",Computations!J96,"---")</f>
        <v>N</v>
      </c>
      <c r="M121" s="416">
        <f>IF(Computations!I96&lt;&gt;"",Computations!I96,"---")</f>
        <v>397.07204629190767</v>
      </c>
      <c r="N121" s="390">
        <f>IF(Computations!C96&lt;&gt;"",Computations!C96,"---")</f>
        <v>7761.4994633642928</v>
      </c>
      <c r="O121" s="387">
        <f>IF(Computations!D96&lt;&gt;"",Computations!D96,"---")</f>
        <v>97947.98</v>
      </c>
      <c r="P121" s="387">
        <f>IF(Computations!M96&lt;&gt;"",Computations!M96,"---")</f>
        <v>90.381249999999994</v>
      </c>
      <c r="Q121" s="387">
        <f>IF(Computations!P96&lt;&gt;"",Computations!P96,"---")</f>
        <v>0</v>
      </c>
      <c r="R121" s="387">
        <f>IF(Computations!V96&lt;&gt;"",Computations!V96,"---")</f>
        <v>0</v>
      </c>
      <c r="S121" s="387">
        <f>IF(Computations!X96&lt;&gt;"",Computations!X96,"---")</f>
        <v>0</v>
      </c>
      <c r="T121" s="387">
        <f>IF(Computations!AB96&lt;&gt;"",Computations!AB96,"---")</f>
        <v>0</v>
      </c>
      <c r="U121" s="387">
        <f>IF(Computations!AG96&lt;&gt;"",Computations!AG96,"---")</f>
        <v>-62.21875</v>
      </c>
      <c r="V121" s="387">
        <f>IF(Computations!H96&lt;&gt;"",Computations!H96,"---")</f>
        <v>152.6</v>
      </c>
      <c r="W121" s="387">
        <f>IF(Computations!G96&lt;&gt;"",Computations!G96,"---")</f>
        <v>19.618749999999999</v>
      </c>
      <c r="X121" s="387">
        <f>IF(Computations!F96&lt;&gt;"",Computations!F96,"---")</f>
        <v>172.21875</v>
      </c>
      <c r="Y121" s="402">
        <f>IF(Computations!E96&lt;&gt;"",Computations!E96,"---")</f>
        <v>10.27492</v>
      </c>
      <c r="Z121" s="389">
        <f>IF(AA121=O121,N121,interp(AA121,AreaCapacity!$A$3:$B$245,2))</f>
        <v>7761.4994633642928</v>
      </c>
      <c r="AA121" s="383">
        <f t="shared" si="97"/>
        <v>97947.98</v>
      </c>
      <c r="AB121" s="376">
        <f t="shared" si="64"/>
        <v>397.07204629190767</v>
      </c>
      <c r="AC121" s="376">
        <f>IF(P121&lt;&gt;"---",P121,IF(BH121="Y",AB121,MIN(Input!I96,AB121-AK121)))</f>
        <v>90.381249999999994</v>
      </c>
      <c r="AD121" s="376">
        <f t="shared" si="65"/>
        <v>0</v>
      </c>
      <c r="AE121" s="376">
        <f>IF(R121&lt;&gt;"---",R121,IF(BH121="Y",Input!M96,0))</f>
        <v>0</v>
      </c>
      <c r="AF121" s="376">
        <f t="shared" si="66"/>
        <v>0</v>
      </c>
      <c r="AG121" s="376">
        <f t="shared" si="77"/>
        <v>0</v>
      </c>
      <c r="AH121" s="376">
        <f t="shared" si="78"/>
        <v>-62.21875</v>
      </c>
      <c r="AI121" s="376">
        <f t="shared" si="67"/>
        <v>172.21875</v>
      </c>
      <c r="AJ121" s="192">
        <f t="shared" si="79"/>
        <v>152.6</v>
      </c>
      <c r="AK121" s="412">
        <f>IF(Y121&lt;&gt;"---",Y121,interp(AA120,AreaCapacity!$A$3:$C$245,3)*StepInterp(B121,Evap!$A$3:$D$15,4)/1.9835)</f>
        <v>10.27492</v>
      </c>
      <c r="AL121" s="376">
        <f t="shared" si="68"/>
        <v>19.618749999999999</v>
      </c>
      <c r="AM121" s="376">
        <f t="shared" si="80"/>
        <v>172.21875</v>
      </c>
      <c r="AN121" s="376">
        <f t="shared" si="98"/>
        <v>464.52999999999884</v>
      </c>
      <c r="AO121" s="376">
        <f t="shared" si="81"/>
        <v>0</v>
      </c>
      <c r="AP121" s="376">
        <f t="shared" si="99"/>
        <v>411.39999999999418</v>
      </c>
      <c r="AQ121" s="389">
        <f>IF(AR121=O121,N121,interp(AR121,AreaCapacity!$A$3:$B$245,2))</f>
        <v>7761.4994633642928</v>
      </c>
      <c r="AR121" s="383">
        <f t="shared" si="82"/>
        <v>97947.98</v>
      </c>
      <c r="AS121" s="376">
        <f t="shared" si="69"/>
        <v>397.07204629190767</v>
      </c>
      <c r="AT121" s="376">
        <f>IF(P121&lt;&gt;"---",P121,IF(BH121="Y",AS121,MIN(Input!I96,AS121-BB121)))</f>
        <v>90.381249999999994</v>
      </c>
      <c r="AU121" s="376">
        <f t="shared" si="70"/>
        <v>0</v>
      </c>
      <c r="AV121" s="376">
        <f>IF(R121&lt;&gt;"---",R121,IF(BH121="Y",Input!M96,0))</f>
        <v>0</v>
      </c>
      <c r="AW121" s="376">
        <f t="shared" si="71"/>
        <v>0</v>
      </c>
      <c r="AX121" s="376">
        <f t="shared" si="83"/>
        <v>0</v>
      </c>
      <c r="AY121" s="376">
        <f t="shared" si="84"/>
        <v>-62.21875</v>
      </c>
      <c r="AZ121" s="376">
        <f t="shared" si="72"/>
        <v>172.21875</v>
      </c>
      <c r="BA121" s="192">
        <f t="shared" si="85"/>
        <v>152.6</v>
      </c>
      <c r="BB121" s="412">
        <f>IF(Y121&lt;&gt;"---",Y121,interp(AR120,AreaCapacity!$A$3:$C$245,3)*StepInterp(B121,Evap!$A$3:$D$15,4)/1.9835)</f>
        <v>10.27492</v>
      </c>
      <c r="BC121" s="376">
        <f t="shared" si="73"/>
        <v>19.618749999999999</v>
      </c>
      <c r="BD121" s="192">
        <f t="shared" si="86"/>
        <v>172.21875</v>
      </c>
      <c r="BE121" s="192">
        <f t="shared" si="87"/>
        <v>464.52999999999884</v>
      </c>
      <c r="BF121" s="192">
        <f t="shared" si="88"/>
        <v>0</v>
      </c>
      <c r="BG121" s="425">
        <f t="shared" si="89"/>
        <v>456.05999999999767</v>
      </c>
      <c r="BH121" s="376" t="str">
        <f t="shared" si="74"/>
        <v>N</v>
      </c>
      <c r="BI121" s="376">
        <f t="shared" si="75"/>
        <v>39</v>
      </c>
      <c r="BJ121" s="376">
        <f t="shared" si="90"/>
        <v>367.41587629190764</v>
      </c>
      <c r="BK121" s="376">
        <f t="shared" si="91"/>
        <v>128021.33178672282</v>
      </c>
      <c r="BL121" s="376">
        <f t="shared" si="92"/>
        <v>102369</v>
      </c>
      <c r="BM121" s="423">
        <f t="shared" si="93"/>
        <v>25652.331786722818</v>
      </c>
      <c r="BN121" s="440">
        <f t="shared" si="94"/>
        <v>0</v>
      </c>
      <c r="BO121" s="285">
        <f t="shared" si="95"/>
        <v>0</v>
      </c>
      <c r="BP121" s="425">
        <f t="shared" si="96"/>
        <v>0</v>
      </c>
      <c r="BQ121" s="285"/>
      <c r="BR121" s="12">
        <v>7704</v>
      </c>
      <c r="BS121" s="12">
        <v>52000</v>
      </c>
      <c r="BT121" s="12">
        <v>7747.5</v>
      </c>
      <c r="BU121" s="426">
        <v>85000</v>
      </c>
      <c r="BV121" s="6">
        <v>7766</v>
      </c>
      <c r="BW121" s="6">
        <v>102369</v>
      </c>
      <c r="CW121" s="416"/>
      <c r="CX121" s="416"/>
      <c r="CY121" s="416"/>
      <c r="CZ121" s="416"/>
      <c r="DA121" s="416"/>
      <c r="DB121" s="416"/>
      <c r="DC121" s="128"/>
    </row>
    <row r="122" spans="1:107">
      <c r="A122" s="6" t="str">
        <f ca="1">OFFSET('day lookup'!$A$1,WEEKDAY(B122,1)-1,0)</f>
        <v>TUE</v>
      </c>
      <c r="B122" s="367">
        <f t="shared" ref="B122:B185" si="100">B121+1</f>
        <v>42913</v>
      </c>
      <c r="C122" s="374">
        <f ca="1">IF($CY$1=1,OFFSET(Historic!$F$193,$B122-$B$35,C$30-1975),IF($B122&gt;DATE(Input!$C$1,4,30),OFFSET(Historic!$F$193,$B122-$B$35,C$30-1975),NA()))</f>
        <v>186.2676677</v>
      </c>
      <c r="D122" s="192">
        <f ca="1">IF($CY$1=1,OFFSET(Historic!$F$193,$B122-$B$35,D$30-1975),IF($B122&gt;DATE(Input!$C$1,4,30),OFFSET(Historic!$F$193,$B122-$B$35,D$30-1975),NA()))</f>
        <v>303.47091</v>
      </c>
      <c r="E122" s="192">
        <f ca="1">IF($CY$1=1,OFFSET(Historic!$F$193,$B122-$B$35,E$30-1975),IF($B122&gt;DATE(Input!$C$1,4,30),OFFSET(Historic!$F$193,$B122-$B$35,E$30-1975),NA()))</f>
        <v>583.65588219999995</v>
      </c>
      <c r="F122" s="192">
        <f ca="1">IF($CY$1=1,OFFSET(Historic!$F$193,$B122-$B$35,F$30-1975),IF($B122&gt;DATE(Input!$C$1,4,30),OFFSET(Historic!$F$193,$B122-$B$35,F$30-1975),NA()))</f>
        <v>541.48730999999998</v>
      </c>
      <c r="G122" s="192">
        <f ca="1">IF($CY$1=1,OFFSET(Historic!$F$193,$B122-$B$35,G$30-1975),IF($B122&gt;DATE(Input!$C$1,4,30),OFFSET(Historic!$F$193,$B122-$B$35,G$30-1975),NA()))</f>
        <v>576.92999999999995</v>
      </c>
      <c r="H122" s="192">
        <f t="shared" ca="1" si="76"/>
        <v>438.36235397999997</v>
      </c>
      <c r="I122" s="368">
        <f t="shared" ca="1" si="61"/>
        <v>0.89752157843178348</v>
      </c>
      <c r="J122" s="285">
        <f t="shared" ca="1" si="62"/>
        <v>292.76352974306224</v>
      </c>
      <c r="K122" s="285">
        <f t="shared" ca="1" si="63"/>
        <v>92.761242036055265</v>
      </c>
      <c r="L122" s="386" t="str">
        <f>IF(Computations!J97&lt;&gt;"",Computations!J97,"---")</f>
        <v>N</v>
      </c>
      <c r="M122" s="416">
        <f>IF(Computations!I97&lt;&gt;"",Computations!I97,"---")</f>
        <v>394.43164732516078</v>
      </c>
      <c r="N122" s="390">
        <f>IF(Computations!C97&lt;&gt;"",Computations!C97,"---")</f>
        <v>7761.9705263157894</v>
      </c>
      <c r="O122" s="387">
        <f>IF(Computations!D97&lt;&gt;"",Computations!D97,"---")</f>
        <v>98404.44</v>
      </c>
      <c r="P122" s="387">
        <f>IF(Computations!M97&lt;&gt;"",Computations!M97,"---")</f>
        <v>92.143749999999997</v>
      </c>
      <c r="Q122" s="387">
        <f>IF(Computations!P97&lt;&gt;"",Computations!P97,"---")</f>
        <v>0</v>
      </c>
      <c r="R122" s="387">
        <f>IF(Computations!V97&lt;&gt;"",Computations!V97,"---")</f>
        <v>0</v>
      </c>
      <c r="S122" s="387">
        <f>IF(Computations!X97&lt;&gt;"",Computations!X97,"---")</f>
        <v>0</v>
      </c>
      <c r="T122" s="387">
        <f>IF(Computations!AB97&lt;&gt;"",Computations!AB97,"---")</f>
        <v>0</v>
      </c>
      <c r="U122" s="387">
        <f>IF(Computations!AG97&lt;&gt;"",Computations!AG97,"---")</f>
        <v>-61.854166700000022</v>
      </c>
      <c r="V122" s="387">
        <f>IF(Computations!H97&lt;&gt;"",Computations!H97,"---")</f>
        <v>153.99791670000002</v>
      </c>
      <c r="W122" s="387">
        <f>IF(Computations!G97&lt;&gt;"",Computations!G97,"---")</f>
        <v>17.856249999999999</v>
      </c>
      <c r="X122" s="387">
        <f>IF(Computations!F97&lt;&gt;"",Computations!F97,"---")</f>
        <v>171.85416670000001</v>
      </c>
      <c r="Y122" s="402">
        <f>IF(Computations!E97&lt;&gt;"",Computations!E97,"---")</f>
        <v>10.30517</v>
      </c>
      <c r="Z122" s="389">
        <f>IF(AA122=O122,N122,interp(AA122,AreaCapacity!$A$3:$B$245,2))</f>
        <v>7761.9705263157894</v>
      </c>
      <c r="AA122" s="383">
        <f t="shared" si="97"/>
        <v>98404.44</v>
      </c>
      <c r="AB122" s="376">
        <f t="shared" si="64"/>
        <v>394.43164732516078</v>
      </c>
      <c r="AC122" s="376">
        <f>IF(P122&lt;&gt;"---",P122,IF(BH122="Y",AB122,MIN(Input!I97,AB122-AK122)))</f>
        <v>92.143749999999997</v>
      </c>
      <c r="AD122" s="376">
        <f t="shared" si="65"/>
        <v>0</v>
      </c>
      <c r="AE122" s="376">
        <f>IF(R122&lt;&gt;"---",R122,IF(BH122="Y",Input!M97,0))</f>
        <v>0</v>
      </c>
      <c r="AF122" s="376">
        <f t="shared" si="66"/>
        <v>0</v>
      </c>
      <c r="AG122" s="376">
        <f t="shared" si="77"/>
        <v>0</v>
      </c>
      <c r="AH122" s="376">
        <f t="shared" si="78"/>
        <v>-61.854166700000022</v>
      </c>
      <c r="AI122" s="376">
        <f t="shared" si="67"/>
        <v>171.85416670000001</v>
      </c>
      <c r="AJ122" s="192">
        <f t="shared" si="79"/>
        <v>153.99791670000002</v>
      </c>
      <c r="AK122" s="412">
        <f>IF(Y122&lt;&gt;"---",Y122,interp(AA121,AreaCapacity!$A$3:$C$245,3)*StepInterp(B122,Evap!$A$3:$D$15,4)/1.9835)</f>
        <v>10.30517</v>
      </c>
      <c r="AL122" s="376">
        <f t="shared" si="68"/>
        <v>17.856249999999999</v>
      </c>
      <c r="AM122" s="376">
        <f t="shared" si="80"/>
        <v>171.85416670000001</v>
      </c>
      <c r="AN122" s="376">
        <f t="shared" si="98"/>
        <v>456.4600000000064</v>
      </c>
      <c r="AO122" s="376">
        <f t="shared" si="81"/>
        <v>0</v>
      </c>
      <c r="AP122" s="376">
        <f t="shared" si="99"/>
        <v>411.39999999999418</v>
      </c>
      <c r="AQ122" s="389">
        <f>IF(AR122=O122,N122,interp(AR122,AreaCapacity!$A$3:$B$245,2))</f>
        <v>7761.9705263157894</v>
      </c>
      <c r="AR122" s="383">
        <f t="shared" si="82"/>
        <v>98404.44</v>
      </c>
      <c r="AS122" s="376">
        <f t="shared" si="69"/>
        <v>394.43164732516078</v>
      </c>
      <c r="AT122" s="376">
        <f>IF(P122&lt;&gt;"---",P122,IF(BH122="Y",AS122,MIN(Input!I97,AS122-BB122)))</f>
        <v>92.143749999999997</v>
      </c>
      <c r="AU122" s="376">
        <f t="shared" si="70"/>
        <v>0</v>
      </c>
      <c r="AV122" s="376">
        <f>IF(R122&lt;&gt;"---",R122,IF(BH122="Y",Input!M97,0))</f>
        <v>0</v>
      </c>
      <c r="AW122" s="376">
        <f t="shared" si="71"/>
        <v>0</v>
      </c>
      <c r="AX122" s="376">
        <f t="shared" si="83"/>
        <v>0</v>
      </c>
      <c r="AY122" s="376">
        <f t="shared" si="84"/>
        <v>-61.854166700000022</v>
      </c>
      <c r="AZ122" s="376">
        <f t="shared" si="72"/>
        <v>171.85416670000001</v>
      </c>
      <c r="BA122" s="192">
        <f t="shared" si="85"/>
        <v>153.99791670000002</v>
      </c>
      <c r="BB122" s="412">
        <f>IF(Y122&lt;&gt;"---",Y122,interp(AR121,AreaCapacity!$A$3:$C$245,3)*StepInterp(B122,Evap!$A$3:$D$15,4)/1.9835)</f>
        <v>10.30517</v>
      </c>
      <c r="BC122" s="376">
        <f t="shared" si="73"/>
        <v>17.856249999999999</v>
      </c>
      <c r="BD122" s="192">
        <f t="shared" si="86"/>
        <v>171.85416670000001</v>
      </c>
      <c r="BE122" s="192">
        <f t="shared" si="87"/>
        <v>456.4600000000064</v>
      </c>
      <c r="BF122" s="192">
        <f t="shared" si="88"/>
        <v>0</v>
      </c>
      <c r="BG122" s="425">
        <f t="shared" si="89"/>
        <v>456.05999999999767</v>
      </c>
      <c r="BH122" s="376" t="str">
        <f t="shared" si="74"/>
        <v>N</v>
      </c>
      <c r="BI122" s="376">
        <f t="shared" si="75"/>
        <v>39</v>
      </c>
      <c r="BJ122" s="376">
        <f t="shared" si="90"/>
        <v>362.98272732516079</v>
      </c>
      <c r="BK122" s="376">
        <f t="shared" si="91"/>
        <v>128741.30802637228</v>
      </c>
      <c r="BL122" s="376">
        <f t="shared" si="92"/>
        <v>102369</v>
      </c>
      <c r="BM122" s="423">
        <f t="shared" si="93"/>
        <v>26372.30802637228</v>
      </c>
      <c r="BN122" s="440">
        <f t="shared" si="94"/>
        <v>0</v>
      </c>
      <c r="BO122" s="285">
        <f t="shared" si="95"/>
        <v>0</v>
      </c>
      <c r="BP122" s="425">
        <f t="shared" si="96"/>
        <v>0</v>
      </c>
      <c r="BQ122" s="285"/>
      <c r="BR122" s="12">
        <v>7704</v>
      </c>
      <c r="BS122" s="12">
        <v>52000</v>
      </c>
      <c r="BT122" s="12">
        <v>7747.5</v>
      </c>
      <c r="BU122" s="426">
        <v>85000</v>
      </c>
      <c r="BV122" s="6">
        <v>7766</v>
      </c>
      <c r="BW122" s="6">
        <v>102369</v>
      </c>
      <c r="CW122" s="416"/>
      <c r="CX122" s="416"/>
      <c r="CY122" s="416"/>
      <c r="CZ122" s="416"/>
      <c r="DA122" s="416"/>
      <c r="DB122" s="416"/>
      <c r="DC122" s="128"/>
    </row>
    <row r="123" spans="1:107">
      <c r="A123" s="6" t="str">
        <f ca="1">OFFSET('day lookup'!$A$1,WEEKDAY(B123,1)-1,0)</f>
        <v>WED</v>
      </c>
      <c r="B123" s="367">
        <f t="shared" si="100"/>
        <v>42914</v>
      </c>
      <c r="C123" s="374">
        <f ca="1">IF($CY$1=1,OFFSET(Historic!$F$193,$B123-$B$35,C$30-1975),IF($B123&gt;DATE(Input!$C$1,4,30),OFFSET(Historic!$F$193,$B123-$B$35,C$30-1975),NA()))</f>
        <v>213.56021490000001</v>
      </c>
      <c r="D123" s="192">
        <f ca="1">IF($CY$1=1,OFFSET(Historic!$F$193,$B123-$B$35,D$30-1975),IF($B123&gt;DATE(Input!$C$1,4,30),OFFSET(Historic!$F$193,$B123-$B$35,D$30-1975),NA()))</f>
        <v>287.60315000000003</v>
      </c>
      <c r="E123" s="192">
        <f ca="1">IF($CY$1=1,OFFSET(Historic!$F$193,$B123-$B$35,E$30-1975),IF($B123&gt;DATE(Input!$C$1,4,30),OFFSET(Historic!$F$193,$B123-$B$35,E$30-1975),NA()))</f>
        <v>511.55674770000007</v>
      </c>
      <c r="F123" s="192">
        <f ca="1">IF($CY$1=1,OFFSET(Historic!$F$193,$B123-$B$35,F$30-1975),IF($B123&gt;DATE(Input!$C$1,4,30),OFFSET(Historic!$F$193,$B123-$B$35,F$30-1975),NA()))</f>
        <v>640.66080999999997</v>
      </c>
      <c r="G123" s="192">
        <f ca="1">IF($CY$1=1,OFFSET(Historic!$F$193,$B123-$B$35,G$30-1975),IF($B123&gt;DATE(Input!$C$1,4,30),OFFSET(Historic!$F$193,$B123-$B$35,G$30-1975),NA()))</f>
        <v>556.12</v>
      </c>
      <c r="H123" s="192">
        <f t="shared" ca="1" si="76"/>
        <v>441.90018452000004</v>
      </c>
      <c r="I123" s="368">
        <f t="shared" ca="1" si="61"/>
        <v>0.90476508194356065</v>
      </c>
      <c r="J123" s="285">
        <f t="shared" ca="1" si="62"/>
        <v>295.12629595033206</v>
      </c>
      <c r="K123" s="285">
        <f t="shared" ca="1" si="63"/>
        <v>93.509877387663181</v>
      </c>
      <c r="L123" s="386" t="str">
        <f>IF(Computations!J98&lt;&gt;"",Computations!J98,"---")</f>
        <v>N</v>
      </c>
      <c r="M123" s="416">
        <f>IF(Computations!I98&lt;&gt;"",Computations!I98,"---")</f>
        <v>382.04664885150015</v>
      </c>
      <c r="N123" s="390">
        <f>IF(Computations!C98&lt;&gt;"",Computations!C98,"---")</f>
        <v>7762.4495901639348</v>
      </c>
      <c r="O123" s="387">
        <f>IF(Computations!D98&lt;&gt;"",Computations!D98,"---")</f>
        <v>98871.8</v>
      </c>
      <c r="P123" s="387">
        <f>IF(Computations!M98&lt;&gt;"",Computations!M98,"---")</f>
        <v>93.332291699999999</v>
      </c>
      <c r="Q123" s="387">
        <f>IF(Computations!P98&lt;&gt;"",Computations!P98,"---")</f>
        <v>0</v>
      </c>
      <c r="R123" s="387">
        <f>IF(Computations!V98&lt;&gt;"",Computations!V98,"---")</f>
        <v>0</v>
      </c>
      <c r="S123" s="387">
        <f>IF(Computations!X98&lt;&gt;"",Computations!X98,"---")</f>
        <v>0</v>
      </c>
      <c r="T123" s="387">
        <f>IF(Computations!AB98&lt;&gt;"",Computations!AB98,"---")</f>
        <v>0</v>
      </c>
      <c r="U123" s="387">
        <f>IF(Computations!AG98&lt;&gt;"",Computations!AG98,"---")</f>
        <v>-42.749999999999986</v>
      </c>
      <c r="V123" s="387">
        <f>IF(Computations!H98&lt;&gt;"",Computations!H98,"---")</f>
        <v>136.08229169999998</v>
      </c>
      <c r="W123" s="387">
        <f>IF(Computations!G98&lt;&gt;"",Computations!G98,"---")</f>
        <v>16.667708300000001</v>
      </c>
      <c r="X123" s="387">
        <f>IF(Computations!F98&lt;&gt;"",Computations!F98,"---")</f>
        <v>152.75</v>
      </c>
      <c r="Y123" s="402">
        <f>IF(Computations!E98&lt;&gt;"",Computations!E98,"---")</f>
        <v>10.34046</v>
      </c>
      <c r="Z123" s="389">
        <f>IF(AA123=O123,N123,interp(AA123,AreaCapacity!$A$3:$B$245,2))</f>
        <v>7762.4495901639348</v>
      </c>
      <c r="AA123" s="383">
        <f t="shared" si="97"/>
        <v>98871.8</v>
      </c>
      <c r="AB123" s="376">
        <f t="shared" si="64"/>
        <v>382.04664885150015</v>
      </c>
      <c r="AC123" s="376">
        <f>IF(P123&lt;&gt;"---",P123,IF(BH123="Y",AB123,MIN(Input!I98,AB123-AK123)))</f>
        <v>93.332291699999999</v>
      </c>
      <c r="AD123" s="376">
        <f t="shared" si="65"/>
        <v>0</v>
      </c>
      <c r="AE123" s="376">
        <f>IF(R123&lt;&gt;"---",R123,IF(BH123="Y",Input!M98,0))</f>
        <v>0</v>
      </c>
      <c r="AF123" s="376">
        <f t="shared" si="66"/>
        <v>0</v>
      </c>
      <c r="AG123" s="376">
        <f t="shared" si="77"/>
        <v>0</v>
      </c>
      <c r="AH123" s="376">
        <f t="shared" si="78"/>
        <v>-42.749999999999986</v>
      </c>
      <c r="AI123" s="376">
        <f t="shared" si="67"/>
        <v>152.75</v>
      </c>
      <c r="AJ123" s="192">
        <f t="shared" si="79"/>
        <v>136.08229169999998</v>
      </c>
      <c r="AK123" s="412">
        <f>IF(Y123&lt;&gt;"---",Y123,interp(AA122,AreaCapacity!$A$3:$C$245,3)*StepInterp(B123,Evap!$A$3:$D$15,4)/1.9835)</f>
        <v>10.34046</v>
      </c>
      <c r="AL123" s="376">
        <f t="shared" si="68"/>
        <v>16.667708300000001</v>
      </c>
      <c r="AM123" s="376">
        <f t="shared" si="80"/>
        <v>152.75</v>
      </c>
      <c r="AN123" s="376">
        <f t="shared" si="98"/>
        <v>467.36000000000058</v>
      </c>
      <c r="AO123" s="376">
        <f t="shared" si="81"/>
        <v>0</v>
      </c>
      <c r="AP123" s="376">
        <f t="shared" si="99"/>
        <v>411.39999999999418</v>
      </c>
      <c r="AQ123" s="389">
        <f>IF(AR123=O123,N123,interp(AR123,AreaCapacity!$A$3:$B$245,2))</f>
        <v>7762.4495901639348</v>
      </c>
      <c r="AR123" s="383">
        <f t="shared" si="82"/>
        <v>98871.8</v>
      </c>
      <c r="AS123" s="376">
        <f t="shared" si="69"/>
        <v>382.04664885150015</v>
      </c>
      <c r="AT123" s="376">
        <f>IF(P123&lt;&gt;"---",P123,IF(BH123="Y",AS123,MIN(Input!I98,AS123-BB123)))</f>
        <v>93.332291699999999</v>
      </c>
      <c r="AU123" s="376">
        <f t="shared" si="70"/>
        <v>0</v>
      </c>
      <c r="AV123" s="376">
        <f>IF(R123&lt;&gt;"---",R123,IF(BH123="Y",Input!M98,0))</f>
        <v>0</v>
      </c>
      <c r="AW123" s="376">
        <f t="shared" si="71"/>
        <v>0</v>
      </c>
      <c r="AX123" s="376">
        <f t="shared" si="83"/>
        <v>0</v>
      </c>
      <c r="AY123" s="376">
        <f t="shared" si="84"/>
        <v>-42.749999999999986</v>
      </c>
      <c r="AZ123" s="376">
        <f t="shared" si="72"/>
        <v>152.75</v>
      </c>
      <c r="BA123" s="192">
        <f t="shared" si="85"/>
        <v>136.08229169999998</v>
      </c>
      <c r="BB123" s="412">
        <f>IF(Y123&lt;&gt;"---",Y123,interp(AR122,AreaCapacity!$A$3:$C$245,3)*StepInterp(B123,Evap!$A$3:$D$15,4)/1.9835)</f>
        <v>10.34046</v>
      </c>
      <c r="BC123" s="376">
        <f t="shared" si="73"/>
        <v>16.667708300000001</v>
      </c>
      <c r="BD123" s="192">
        <f t="shared" si="86"/>
        <v>152.75</v>
      </c>
      <c r="BE123" s="192">
        <f t="shared" si="87"/>
        <v>467.36000000000058</v>
      </c>
      <c r="BF123" s="192">
        <f t="shared" si="88"/>
        <v>0</v>
      </c>
      <c r="BG123" s="425">
        <f t="shared" si="89"/>
        <v>456.05999999999767</v>
      </c>
      <c r="BH123" s="376" t="str">
        <f t="shared" si="74"/>
        <v>N</v>
      </c>
      <c r="BI123" s="376">
        <f t="shared" si="75"/>
        <v>39</v>
      </c>
      <c r="BJ123" s="376">
        <f t="shared" si="90"/>
        <v>349.37389715150016</v>
      </c>
      <c r="BK123" s="376">
        <f t="shared" si="91"/>
        <v>129434.29115137228</v>
      </c>
      <c r="BL123" s="376">
        <f t="shared" si="92"/>
        <v>102369</v>
      </c>
      <c r="BM123" s="423">
        <f t="shared" si="93"/>
        <v>27065.291151372279</v>
      </c>
      <c r="BN123" s="440">
        <f t="shared" si="94"/>
        <v>0</v>
      </c>
      <c r="BO123" s="285">
        <f t="shared" si="95"/>
        <v>0</v>
      </c>
      <c r="BP123" s="425">
        <f t="shared" si="96"/>
        <v>0</v>
      </c>
      <c r="BQ123" s="285"/>
      <c r="BR123" s="12">
        <v>7704</v>
      </c>
      <c r="BS123" s="12">
        <v>52000</v>
      </c>
      <c r="BT123" s="12">
        <v>7747.5</v>
      </c>
      <c r="BU123" s="426">
        <v>85000</v>
      </c>
      <c r="BV123" s="6">
        <v>7766</v>
      </c>
      <c r="BW123" s="6">
        <v>102369</v>
      </c>
      <c r="CW123" s="416"/>
      <c r="CX123" s="416"/>
      <c r="CY123" s="416"/>
      <c r="CZ123" s="416"/>
      <c r="DA123" s="416"/>
      <c r="DB123" s="416"/>
      <c r="DC123" s="128"/>
    </row>
    <row r="124" spans="1:107">
      <c r="A124" s="6" t="str">
        <f ca="1">OFFSET('day lookup'!$A$1,WEEKDAY(B124,1)-1,0)</f>
        <v>THU</v>
      </c>
      <c r="B124" s="367">
        <f t="shared" si="100"/>
        <v>42915</v>
      </c>
      <c r="C124" s="374">
        <f ca="1">IF($CY$1=1,OFFSET(Historic!$F$193,$B124-$B$35,C$30-1975),IF($B124&gt;DATE(Input!$C$1,4,30),OFFSET(Historic!$F$193,$B124-$B$35,C$30-1975),NA()))</f>
        <v>197.33543029999998</v>
      </c>
      <c r="D124" s="192">
        <f ca="1">IF($CY$1=1,OFFSET(Historic!$F$193,$B124-$B$35,D$30-1975),IF($B124&gt;DATE(Input!$C$1,4,30),OFFSET(Historic!$F$193,$B124-$B$35,D$30-1975),NA()))</f>
        <v>285.61968000000002</v>
      </c>
      <c r="E124" s="192">
        <f ca="1">IF($CY$1=1,OFFSET(Historic!$F$193,$B124-$B$35,E$30-1975),IF($B124&gt;DATE(Input!$C$1,4,30),OFFSET(Historic!$F$193,$B124-$B$35,E$30-1975),NA()))</f>
        <v>565.09060299999999</v>
      </c>
      <c r="F124" s="192">
        <f ca="1">IF($CY$1=1,OFFSET(Historic!$F$193,$B124-$B$35,F$30-1975),IF($B124&gt;DATE(Input!$C$1,4,30),OFFSET(Historic!$F$193,$B124-$B$35,F$30-1975),NA()))</f>
        <v>563.30547999999999</v>
      </c>
      <c r="G124" s="192">
        <f ca="1">IF($CY$1=1,OFFSET(Historic!$F$193,$B124-$B$35,G$30-1975),IF($B124&gt;DATE(Input!$C$1,4,30),OFFSET(Historic!$F$193,$B124-$B$35,G$30-1975),NA()))</f>
        <v>587.52</v>
      </c>
      <c r="H124" s="192">
        <f t="shared" ca="1" si="76"/>
        <v>439.77423865999998</v>
      </c>
      <c r="I124" s="368">
        <f t="shared" ca="1" si="61"/>
        <v>0.90041233069427151</v>
      </c>
      <c r="J124" s="285">
        <f t="shared" ca="1" si="62"/>
        <v>293.70646733511148</v>
      </c>
      <c r="K124" s="285">
        <f t="shared" ca="1" si="63"/>
        <v>93.060008970166692</v>
      </c>
      <c r="L124" s="386" t="str">
        <f>IF(Computations!J99&lt;&gt;"",Computations!J99,"---")</f>
        <v>N</v>
      </c>
      <c r="M124" s="416">
        <f>IF(Computations!I99&lt;&gt;"",Computations!I99,"---")</f>
        <v>357.15217792818009</v>
      </c>
      <c r="N124" s="390">
        <f>IF(Computations!C99&lt;&gt;"",Computations!C99,"---")</f>
        <v>7762.8897745901641</v>
      </c>
      <c r="O124" s="387">
        <f>IF(Computations!D99&lt;&gt;"",Computations!D99,"---")</f>
        <v>99301.42</v>
      </c>
      <c r="P124" s="387">
        <f>IF(Computations!M99&lt;&gt;"",Computations!M99,"---")</f>
        <v>94.293750000000003</v>
      </c>
      <c r="Q124" s="387">
        <f>IF(Computations!P99&lt;&gt;"",Computations!P99,"---")</f>
        <v>0</v>
      </c>
      <c r="R124" s="387">
        <f>IF(Computations!V99&lt;&gt;"",Computations!V99,"---")</f>
        <v>0</v>
      </c>
      <c r="S124" s="387">
        <f>IF(Computations!X99&lt;&gt;"",Computations!X99,"---")</f>
        <v>0</v>
      </c>
      <c r="T124" s="387">
        <f>IF(Computations!AB99&lt;&gt;"",Computations!AB99,"---")</f>
        <v>0</v>
      </c>
      <c r="U124" s="387">
        <f>IF(Computations!AG99&lt;&gt;"",Computations!AG99,"---")</f>
        <v>-35.895833299999978</v>
      </c>
      <c r="V124" s="387">
        <f>IF(Computations!H99&lt;&gt;"",Computations!H99,"---")</f>
        <v>130.18958329999998</v>
      </c>
      <c r="W124" s="387">
        <f>IF(Computations!G99&lt;&gt;"",Computations!G99,"---")</f>
        <v>15.706250000000001</v>
      </c>
      <c r="X124" s="387">
        <f>IF(Computations!F99&lt;&gt;"",Computations!F99,"---")</f>
        <v>145.89583329999999</v>
      </c>
      <c r="Y124" s="402">
        <f>IF(Computations!E99&lt;&gt;"",Computations!E99,"---")</f>
        <v>10.36567</v>
      </c>
      <c r="Z124" s="389">
        <f>IF(AA124=O124,N124,interp(AA124,AreaCapacity!$A$3:$B$245,2))</f>
        <v>7762.8897745901641</v>
      </c>
      <c r="AA124" s="383">
        <f t="shared" si="97"/>
        <v>99301.42</v>
      </c>
      <c r="AB124" s="376">
        <f t="shared" si="64"/>
        <v>357.15217792818009</v>
      </c>
      <c r="AC124" s="376">
        <f>IF(P124&lt;&gt;"---",P124,IF(BH124="Y",AB124,MIN(Input!I99,AB124-AK124)))</f>
        <v>94.293750000000003</v>
      </c>
      <c r="AD124" s="376">
        <f t="shared" si="65"/>
        <v>0</v>
      </c>
      <c r="AE124" s="376">
        <f>IF(R124&lt;&gt;"---",R124,IF(BH124="Y",Input!M99,0))</f>
        <v>0</v>
      </c>
      <c r="AF124" s="376">
        <f t="shared" si="66"/>
        <v>0</v>
      </c>
      <c r="AG124" s="376">
        <f t="shared" si="77"/>
        <v>0</v>
      </c>
      <c r="AH124" s="376">
        <f t="shared" si="78"/>
        <v>-35.895833299999978</v>
      </c>
      <c r="AI124" s="376">
        <f t="shared" si="67"/>
        <v>145.89583329999999</v>
      </c>
      <c r="AJ124" s="192">
        <f t="shared" si="79"/>
        <v>130.18958329999998</v>
      </c>
      <c r="AK124" s="412">
        <f>IF(Y124&lt;&gt;"---",Y124,interp(AA123,AreaCapacity!$A$3:$C$245,3)*StepInterp(B124,Evap!$A$3:$D$15,4)/1.9835)</f>
        <v>10.36567</v>
      </c>
      <c r="AL124" s="376">
        <f t="shared" si="68"/>
        <v>15.706250000000001</v>
      </c>
      <c r="AM124" s="376">
        <f t="shared" si="80"/>
        <v>145.89583329999999</v>
      </c>
      <c r="AN124" s="376">
        <f t="shared" si="98"/>
        <v>429.61999999999534</v>
      </c>
      <c r="AO124" s="376">
        <f t="shared" si="81"/>
        <v>0</v>
      </c>
      <c r="AP124" s="376">
        <f t="shared" si="99"/>
        <v>411.39999999999418</v>
      </c>
      <c r="AQ124" s="389">
        <f>IF(AR124=O124,N124,interp(AR124,AreaCapacity!$A$3:$B$245,2))</f>
        <v>7762.8897745901641</v>
      </c>
      <c r="AR124" s="383">
        <f t="shared" si="82"/>
        <v>99301.42</v>
      </c>
      <c r="AS124" s="376">
        <f t="shared" si="69"/>
        <v>357.15217792818009</v>
      </c>
      <c r="AT124" s="376">
        <f>IF(P124&lt;&gt;"---",P124,IF(BH124="Y",AS124,MIN(Input!I99,AS124-BB124)))</f>
        <v>94.293750000000003</v>
      </c>
      <c r="AU124" s="376">
        <f t="shared" si="70"/>
        <v>0</v>
      </c>
      <c r="AV124" s="376">
        <f>IF(R124&lt;&gt;"---",R124,IF(BH124="Y",Input!M99,0))</f>
        <v>0</v>
      </c>
      <c r="AW124" s="376">
        <f t="shared" si="71"/>
        <v>0</v>
      </c>
      <c r="AX124" s="376">
        <f t="shared" si="83"/>
        <v>0</v>
      </c>
      <c r="AY124" s="376">
        <f t="shared" si="84"/>
        <v>-35.895833299999978</v>
      </c>
      <c r="AZ124" s="376">
        <f t="shared" si="72"/>
        <v>145.89583329999999</v>
      </c>
      <c r="BA124" s="192">
        <f t="shared" si="85"/>
        <v>130.18958329999998</v>
      </c>
      <c r="BB124" s="412">
        <f>IF(Y124&lt;&gt;"---",Y124,interp(AR123,AreaCapacity!$A$3:$C$245,3)*StepInterp(B124,Evap!$A$3:$D$15,4)/1.9835)</f>
        <v>10.36567</v>
      </c>
      <c r="BC124" s="376">
        <f t="shared" si="73"/>
        <v>15.706250000000001</v>
      </c>
      <c r="BD124" s="192">
        <f t="shared" si="86"/>
        <v>145.89583329999999</v>
      </c>
      <c r="BE124" s="192">
        <f t="shared" si="87"/>
        <v>429.61999999999534</v>
      </c>
      <c r="BF124" s="192">
        <f t="shared" si="88"/>
        <v>0</v>
      </c>
      <c r="BG124" s="425">
        <f t="shared" si="89"/>
        <v>456.05999999999767</v>
      </c>
      <c r="BH124" s="376" t="str">
        <f t="shared" si="74"/>
        <v>N</v>
      </c>
      <c r="BI124" s="376">
        <f t="shared" si="75"/>
        <v>39</v>
      </c>
      <c r="BJ124" s="376">
        <f t="shared" si="90"/>
        <v>323.49275792818008</v>
      </c>
      <c r="BK124" s="376">
        <f t="shared" si="91"/>
        <v>130075.93903672282</v>
      </c>
      <c r="BL124" s="376">
        <f t="shared" si="92"/>
        <v>102369</v>
      </c>
      <c r="BM124" s="423">
        <f t="shared" si="93"/>
        <v>27706.939036722819</v>
      </c>
      <c r="BN124" s="440">
        <f t="shared" si="94"/>
        <v>0</v>
      </c>
      <c r="BO124" s="285">
        <f t="shared" si="95"/>
        <v>0</v>
      </c>
      <c r="BP124" s="425">
        <f t="shared" si="96"/>
        <v>0</v>
      </c>
      <c r="BQ124" s="285"/>
      <c r="BR124" s="12">
        <v>7704</v>
      </c>
      <c r="BS124" s="12">
        <v>52000</v>
      </c>
      <c r="BT124" s="12">
        <v>7747.5</v>
      </c>
      <c r="BU124" s="426">
        <v>85000</v>
      </c>
      <c r="BV124" s="6">
        <v>7766</v>
      </c>
      <c r="BW124" s="6">
        <v>102369</v>
      </c>
      <c r="CW124" s="416"/>
      <c r="CX124" s="416"/>
      <c r="CY124" s="416"/>
      <c r="CZ124" s="416"/>
      <c r="DA124" s="416"/>
      <c r="DB124" s="416"/>
      <c r="DC124" s="128"/>
    </row>
    <row r="125" spans="1:107">
      <c r="A125" s="6" t="str">
        <f ca="1">OFFSET('day lookup'!$A$1,WEEKDAY(B125,1)-1,0)</f>
        <v>FRI</v>
      </c>
      <c r="B125" s="367">
        <f t="shared" si="100"/>
        <v>42916</v>
      </c>
      <c r="C125" s="374">
        <f ca="1">IF($CY$1=1,OFFSET(Historic!$F$193,$B125-$B$35,C$30-1975),IF($B125&gt;DATE(Input!$C$1,4,30),OFFSET(Historic!$F$193,$B125-$B$35,C$30-1975),NA()))</f>
        <v>196.7403893</v>
      </c>
      <c r="D125" s="192">
        <f ca="1">IF($CY$1=1,OFFSET(Historic!$F$193,$B125-$B$35,D$30-1975),IF($B125&gt;DATE(Input!$C$1,4,30),OFFSET(Historic!$F$193,$B125-$B$35,D$30-1975),NA()))</f>
        <v>249.91722000000001</v>
      </c>
      <c r="E125" s="192">
        <f ca="1">IF($CY$1=1,OFFSET(Historic!$F$193,$B125-$B$35,E$30-1975),IF($B125&gt;DATE(Input!$C$1,4,30),OFFSET(Historic!$F$193,$B125-$B$35,E$30-1975),NA()))</f>
        <v>754.75000439999997</v>
      </c>
      <c r="F125" s="192">
        <f ca="1">IF($CY$1=1,OFFSET(Historic!$F$193,$B125-$B$35,F$30-1975),IF($B125&gt;DATE(Input!$C$1,4,30),OFFSET(Historic!$F$193,$B125-$B$35,F$30-1975),NA()))</f>
        <v>495.86750000000001</v>
      </c>
      <c r="G125" s="192">
        <f ca="1">IF($CY$1=1,OFFSET(Historic!$F$193,$B125-$B$35,G$30-1975),IF($B125&gt;DATE(Input!$C$1,4,30),OFFSET(Historic!$F$193,$B125-$B$35,G$30-1975),NA()))</f>
        <v>544.91999999999996</v>
      </c>
      <c r="H125" s="192">
        <f t="shared" ca="1" si="76"/>
        <v>448.43902274000004</v>
      </c>
      <c r="I125" s="368">
        <f t="shared" ca="1" si="61"/>
        <v>0.91815297519452221</v>
      </c>
      <c r="J125" s="285">
        <f t="shared" ca="1" si="62"/>
        <v>299.49330726032565</v>
      </c>
      <c r="K125" s="285">
        <f t="shared" ca="1" si="63"/>
        <v>94.893551759454027</v>
      </c>
      <c r="L125" s="386" t="str">
        <f>IF(Computations!J100&lt;&gt;"",Computations!J100,"---")</f>
        <v>N</v>
      </c>
      <c r="M125" s="416">
        <f>IF(Computations!I100&lt;&gt;"",Computations!I100,"---")</f>
        <v>332.2052816082703</v>
      </c>
      <c r="N125" s="390">
        <f>IF(Computations!C100&lt;&gt;"",Computations!C100,"---")</f>
        <v>7763.2792456676862</v>
      </c>
      <c r="O125" s="387">
        <f>IF(Computations!D100&lt;&gt;"",Computations!D100,"---")</f>
        <v>99682.94</v>
      </c>
      <c r="P125" s="387">
        <f>IF(Computations!M100&lt;&gt;"",Computations!M100,"---")</f>
        <v>95.108333299999998</v>
      </c>
      <c r="Q125" s="387">
        <f>IF(Computations!P100&lt;&gt;"",Computations!P100,"---")</f>
        <v>0</v>
      </c>
      <c r="R125" s="387">
        <f>IF(Computations!V100&lt;&gt;"",Computations!V100,"---")</f>
        <v>0</v>
      </c>
      <c r="S125" s="387">
        <f>IF(Computations!X100&lt;&gt;"",Computations!X100,"---")</f>
        <v>0</v>
      </c>
      <c r="T125" s="387">
        <f>IF(Computations!AB100&lt;&gt;"",Computations!AB100,"---")</f>
        <v>0</v>
      </c>
      <c r="U125" s="387">
        <f>IF(Computations!AG100&lt;&gt;"",Computations!AG100,"---")</f>
        <v>-34.354166700000007</v>
      </c>
      <c r="V125" s="387">
        <f>IF(Computations!H100&lt;&gt;"",Computations!H100,"---")</f>
        <v>129.46250000000001</v>
      </c>
      <c r="W125" s="387">
        <f>IF(Computations!G100&lt;&gt;"",Computations!G100,"---")</f>
        <v>14.8916667</v>
      </c>
      <c r="X125" s="387">
        <f>IF(Computations!F100&lt;&gt;"",Computations!F100,"---")</f>
        <v>144.35416670000001</v>
      </c>
      <c r="Y125" s="402">
        <f>IF(Computations!E100&lt;&gt;"",Computations!E100,"---")</f>
        <v>10.39592</v>
      </c>
      <c r="Z125" s="389">
        <f>IF(AA125=O125,N125,interp(AA125,AreaCapacity!$A$3:$B$245,2))</f>
        <v>7763.2792456676862</v>
      </c>
      <c r="AA125" s="383">
        <f t="shared" si="97"/>
        <v>99682.94</v>
      </c>
      <c r="AB125" s="376">
        <f t="shared" si="64"/>
        <v>332.2052816082703</v>
      </c>
      <c r="AC125" s="376">
        <f>IF(P125&lt;&gt;"---",P125,IF(BH125="Y",AB125,MIN(Input!I100,AB125-AK125)))</f>
        <v>95.108333299999998</v>
      </c>
      <c r="AD125" s="376">
        <f t="shared" si="65"/>
        <v>0</v>
      </c>
      <c r="AE125" s="376">
        <f>IF(R125&lt;&gt;"---",R125,IF(BH125="Y",Input!M100,0))</f>
        <v>0</v>
      </c>
      <c r="AF125" s="376">
        <f t="shared" si="66"/>
        <v>0</v>
      </c>
      <c r="AG125" s="376">
        <f t="shared" si="77"/>
        <v>0</v>
      </c>
      <c r="AH125" s="376">
        <f t="shared" si="78"/>
        <v>-34.354166700000007</v>
      </c>
      <c r="AI125" s="376">
        <f t="shared" si="67"/>
        <v>144.35416670000001</v>
      </c>
      <c r="AJ125" s="192">
        <f t="shared" si="79"/>
        <v>129.46250000000001</v>
      </c>
      <c r="AK125" s="412">
        <f>IF(Y125&lt;&gt;"---",Y125,interp(AA124,AreaCapacity!$A$3:$C$245,3)*StepInterp(B125,Evap!$A$3:$D$15,4)/1.9835)</f>
        <v>10.39592</v>
      </c>
      <c r="AL125" s="376">
        <f t="shared" si="68"/>
        <v>14.8916667</v>
      </c>
      <c r="AM125" s="376">
        <f t="shared" si="80"/>
        <v>144.35416670000001</v>
      </c>
      <c r="AN125" s="376">
        <f t="shared" si="98"/>
        <v>381.52000000000407</v>
      </c>
      <c r="AO125" s="376">
        <f t="shared" si="81"/>
        <v>0</v>
      </c>
      <c r="AP125" s="376">
        <f t="shared" si="99"/>
        <v>411.39999999999418</v>
      </c>
      <c r="AQ125" s="389">
        <f>IF(AR125=O125,N125,interp(AR125,AreaCapacity!$A$3:$B$245,2))</f>
        <v>7763.2792456676862</v>
      </c>
      <c r="AR125" s="383">
        <f t="shared" si="82"/>
        <v>99682.94</v>
      </c>
      <c r="AS125" s="376">
        <f t="shared" si="69"/>
        <v>332.2052816082703</v>
      </c>
      <c r="AT125" s="376">
        <f>IF(P125&lt;&gt;"---",P125,IF(BH125="Y",AS125,MIN(Input!I100,AS125-BB125)))</f>
        <v>95.108333299999998</v>
      </c>
      <c r="AU125" s="376">
        <f t="shared" si="70"/>
        <v>0</v>
      </c>
      <c r="AV125" s="376">
        <f>IF(R125&lt;&gt;"---",R125,IF(BH125="Y",Input!M100,0))</f>
        <v>0</v>
      </c>
      <c r="AW125" s="376">
        <f t="shared" si="71"/>
        <v>0</v>
      </c>
      <c r="AX125" s="376">
        <f t="shared" si="83"/>
        <v>0</v>
      </c>
      <c r="AY125" s="376">
        <f t="shared" si="84"/>
        <v>-34.354166700000007</v>
      </c>
      <c r="AZ125" s="376">
        <f t="shared" si="72"/>
        <v>144.35416670000001</v>
      </c>
      <c r="BA125" s="192">
        <f t="shared" si="85"/>
        <v>129.46250000000001</v>
      </c>
      <c r="BB125" s="412">
        <f>IF(Y125&lt;&gt;"---",Y125,interp(AR124,AreaCapacity!$A$3:$C$245,3)*StepInterp(B125,Evap!$A$3:$D$15,4)/1.9835)</f>
        <v>10.39592</v>
      </c>
      <c r="BC125" s="376">
        <f t="shared" si="73"/>
        <v>14.8916667</v>
      </c>
      <c r="BD125" s="192">
        <f t="shared" si="86"/>
        <v>144.35416670000001</v>
      </c>
      <c r="BE125" s="192">
        <f t="shared" si="87"/>
        <v>381.52000000000407</v>
      </c>
      <c r="BF125" s="192">
        <f t="shared" si="88"/>
        <v>0</v>
      </c>
      <c r="BG125" s="425">
        <f t="shared" si="89"/>
        <v>456.05999999999767</v>
      </c>
      <c r="BH125" s="376" t="str">
        <f t="shared" si="74"/>
        <v>N</v>
      </c>
      <c r="BI125" s="376">
        <f t="shared" si="75"/>
        <v>39</v>
      </c>
      <c r="BJ125" s="376">
        <f t="shared" si="90"/>
        <v>297.70102830827034</v>
      </c>
      <c r="BK125" s="376">
        <f t="shared" si="91"/>
        <v>130666.42902637228</v>
      </c>
      <c r="BL125" s="376">
        <f t="shared" si="92"/>
        <v>102369</v>
      </c>
      <c r="BM125" s="423">
        <f t="shared" si="93"/>
        <v>28297.42902637228</v>
      </c>
      <c r="BN125" s="440">
        <f t="shared" si="94"/>
        <v>0</v>
      </c>
      <c r="BO125" s="285">
        <f t="shared" si="95"/>
        <v>0</v>
      </c>
      <c r="BP125" s="425">
        <f t="shared" si="96"/>
        <v>0</v>
      </c>
      <c r="BQ125" s="285"/>
      <c r="BR125" s="12">
        <v>7704</v>
      </c>
      <c r="BS125" s="12">
        <v>52000</v>
      </c>
      <c r="BT125" s="12">
        <v>7747.5</v>
      </c>
      <c r="BU125" s="426">
        <v>85000</v>
      </c>
      <c r="BV125" s="6">
        <v>7766</v>
      </c>
      <c r="BW125" s="6">
        <v>102369</v>
      </c>
      <c r="CW125" s="416"/>
      <c r="CX125" s="416"/>
      <c r="CY125" s="416"/>
      <c r="CZ125" s="416"/>
      <c r="DA125" s="416"/>
      <c r="DB125" s="416"/>
      <c r="DC125" s="128"/>
    </row>
    <row r="126" spans="1:107">
      <c r="A126" s="6" t="str">
        <f ca="1">OFFSET('day lookup'!$A$1,WEEKDAY(B126,1)-1,0)</f>
        <v>SAT</v>
      </c>
      <c r="B126" s="367">
        <f t="shared" si="100"/>
        <v>42917</v>
      </c>
      <c r="C126" s="374">
        <f ca="1">IF($CY$1=1,OFFSET(Historic!$F$193,$B126-$B$35,C$30-1975),IF($B126&gt;DATE(Input!$C$1,4,30),OFFSET(Historic!$F$193,$B126-$B$35,C$30-1975),NA()))</f>
        <v>177.40155680000001</v>
      </c>
      <c r="D126" s="192">
        <f ca="1">IF($CY$1=1,OFFSET(Historic!$F$193,$B126-$B$35,D$30-1975),IF($B126&gt;DATE(Input!$C$1,4,30),OFFSET(Historic!$F$193,$B126-$B$35,D$30-1975),NA()))</f>
        <v>232.06599</v>
      </c>
      <c r="E126" s="192">
        <f ca="1">IF($CY$1=1,OFFSET(Historic!$F$193,$B126-$B$35,E$30-1975),IF($B126&gt;DATE(Input!$C$1,4,30),OFFSET(Historic!$F$193,$B126-$B$35,E$30-1975),NA()))</f>
        <v>693.10375680000004</v>
      </c>
      <c r="F126" s="192">
        <f ca="1">IF($CY$1=1,OFFSET(Historic!$F$193,$B126-$B$35,F$30-1975),IF($B126&gt;DATE(Input!$C$1,4,30),OFFSET(Historic!$F$193,$B126-$B$35,F$30-1975),NA()))</f>
        <v>543.47077999999999</v>
      </c>
      <c r="G126" s="192">
        <f ca="1">IF($CY$1=1,OFFSET(Historic!$F$193,$B126-$B$35,G$30-1975),IF($B126&gt;DATE(Input!$C$1,4,30),OFFSET(Historic!$F$193,$B126-$B$35,G$30-1975),NA()))</f>
        <v>441</v>
      </c>
      <c r="H126" s="192">
        <f t="shared" ca="1" si="76"/>
        <v>417.40841672000005</v>
      </c>
      <c r="I126" s="368">
        <f t="shared" ca="1" si="61"/>
        <v>0.85461960322062347</v>
      </c>
      <c r="J126" s="285">
        <f t="shared" ca="1" si="62"/>
        <v>278.76928827009999</v>
      </c>
      <c r="K126" s="285">
        <f t="shared" ca="1" si="63"/>
        <v>88.327208802736479</v>
      </c>
      <c r="L126" s="386" t="str">
        <f>IF(Computations!J101&lt;&gt;"",Computations!J101,"---")</f>
        <v>N</v>
      </c>
      <c r="M126" s="416">
        <f>IF(Computations!I101&lt;&gt;"",Computations!I101,"---")</f>
        <v>252.28667780214033</v>
      </c>
      <c r="N126" s="390">
        <f>IF(Computations!C101&lt;&gt;"",Computations!C101,"---")</f>
        <v>7763.5092354740063</v>
      </c>
      <c r="O126" s="387">
        <f>IF(Computations!D101&lt;&gt;"",Computations!D101,"---")</f>
        <v>99908.56</v>
      </c>
      <c r="P126" s="387">
        <f>IF(Computations!M101&lt;&gt;"",Computations!M101,"---")</f>
        <v>95.712500000000006</v>
      </c>
      <c r="Q126" s="387">
        <f>IF(Computations!P101&lt;&gt;"",Computations!P101,"---")</f>
        <v>0</v>
      </c>
      <c r="R126" s="387">
        <f>IF(Computations!V101&lt;&gt;"",Computations!V101,"---")</f>
        <v>0</v>
      </c>
      <c r="S126" s="387">
        <f>IF(Computations!X101&lt;&gt;"",Computations!X101,"---")</f>
        <v>0</v>
      </c>
      <c r="T126" s="387">
        <f>IF(Computations!AB101&lt;&gt;"",Computations!AB101,"---")</f>
        <v>0</v>
      </c>
      <c r="U126" s="387">
        <f>IF(Computations!AG101&lt;&gt;"",Computations!AG101,"---")</f>
        <v>-33.458333299999993</v>
      </c>
      <c r="V126" s="387">
        <f>IF(Computations!H101&lt;&gt;"",Computations!H101,"---")</f>
        <v>129.1708333</v>
      </c>
      <c r="W126" s="387">
        <f>IF(Computations!G101&lt;&gt;"",Computations!G101,"---")</f>
        <v>14.2875</v>
      </c>
      <c r="X126" s="387">
        <f>IF(Computations!F101&lt;&gt;"",Computations!F101,"---")</f>
        <v>143.45833329999999</v>
      </c>
      <c r="Y126" s="402">
        <f>IF(Computations!E101&lt;&gt;"",Computations!E101,"---")</f>
        <v>9.3674199999999992</v>
      </c>
      <c r="Z126" s="389">
        <f>IF(AA126=O126,N126,interp(AA126,AreaCapacity!$A$3:$B$245,2))</f>
        <v>7763.5092354740063</v>
      </c>
      <c r="AA126" s="383">
        <f t="shared" si="97"/>
        <v>99908.56</v>
      </c>
      <c r="AB126" s="376">
        <f t="shared" si="64"/>
        <v>252.28667780214033</v>
      </c>
      <c r="AC126" s="376">
        <f>IF(P126&lt;&gt;"---",P126,IF(BH126="Y",AB126,MIN(Input!I101,AB126-AK126)))</f>
        <v>95.712500000000006</v>
      </c>
      <c r="AD126" s="376">
        <f t="shared" si="65"/>
        <v>0</v>
      </c>
      <c r="AE126" s="376">
        <f>IF(R126&lt;&gt;"---",R126,IF(BH126="Y",Input!M101,0))</f>
        <v>0</v>
      </c>
      <c r="AF126" s="376">
        <f t="shared" si="66"/>
        <v>0</v>
      </c>
      <c r="AG126" s="376">
        <f t="shared" si="77"/>
        <v>0</v>
      </c>
      <c r="AH126" s="376">
        <f t="shared" si="78"/>
        <v>-33.458333299999993</v>
      </c>
      <c r="AI126" s="376">
        <f t="shared" si="67"/>
        <v>143.45833329999999</v>
      </c>
      <c r="AJ126" s="192">
        <f t="shared" si="79"/>
        <v>129.1708333</v>
      </c>
      <c r="AK126" s="412">
        <f>IF(Y126&lt;&gt;"---",Y126,interp(AA125,AreaCapacity!$A$3:$C$245,3)*StepInterp(B126,Evap!$A$3:$D$15,4)/1.9835)</f>
        <v>9.3674199999999992</v>
      </c>
      <c r="AL126" s="376">
        <f t="shared" si="68"/>
        <v>14.2875</v>
      </c>
      <c r="AM126" s="376">
        <f t="shared" si="80"/>
        <v>143.45833329999999</v>
      </c>
      <c r="AN126" s="376">
        <f t="shared" si="98"/>
        <v>225.61999999999534</v>
      </c>
      <c r="AO126" s="376">
        <f t="shared" si="81"/>
        <v>0</v>
      </c>
      <c r="AP126" s="376">
        <f t="shared" si="99"/>
        <v>411.39999999999418</v>
      </c>
      <c r="AQ126" s="389">
        <f>IF(AR126=O126,N126,interp(AR126,AreaCapacity!$A$3:$B$245,2))</f>
        <v>7763.5092354740063</v>
      </c>
      <c r="AR126" s="383">
        <f t="shared" si="82"/>
        <v>99908.56</v>
      </c>
      <c r="AS126" s="376">
        <f t="shared" si="69"/>
        <v>252.28667780214033</v>
      </c>
      <c r="AT126" s="376">
        <f>IF(P126&lt;&gt;"---",P126,IF(BH126="Y",AS126,MIN(Input!I101,AS126-BB126)))</f>
        <v>95.712500000000006</v>
      </c>
      <c r="AU126" s="376">
        <f t="shared" si="70"/>
        <v>0</v>
      </c>
      <c r="AV126" s="376">
        <f>IF(R126&lt;&gt;"---",R126,IF(BH126="Y",Input!M101,0))</f>
        <v>0</v>
      </c>
      <c r="AW126" s="376">
        <f t="shared" si="71"/>
        <v>0</v>
      </c>
      <c r="AX126" s="376">
        <f t="shared" si="83"/>
        <v>0</v>
      </c>
      <c r="AY126" s="376">
        <f t="shared" si="84"/>
        <v>-33.458333299999993</v>
      </c>
      <c r="AZ126" s="376">
        <f t="shared" si="72"/>
        <v>143.45833329999999</v>
      </c>
      <c r="BA126" s="192">
        <f t="shared" si="85"/>
        <v>129.1708333</v>
      </c>
      <c r="BB126" s="412">
        <f>IF(Y126&lt;&gt;"---",Y126,interp(AR125,AreaCapacity!$A$3:$C$245,3)*StepInterp(B126,Evap!$A$3:$D$15,4)/1.9835)</f>
        <v>9.3674199999999992</v>
      </c>
      <c r="BC126" s="376">
        <f t="shared" si="73"/>
        <v>14.2875</v>
      </c>
      <c r="BD126" s="192">
        <f t="shared" si="86"/>
        <v>143.45833329999999</v>
      </c>
      <c r="BE126" s="192">
        <f t="shared" si="87"/>
        <v>225.61999999999534</v>
      </c>
      <c r="BF126" s="192">
        <f t="shared" si="88"/>
        <v>0</v>
      </c>
      <c r="BG126" s="425">
        <f t="shared" si="89"/>
        <v>456.05999999999767</v>
      </c>
      <c r="BH126" s="376" t="str">
        <f t="shared" si="74"/>
        <v>N</v>
      </c>
      <c r="BI126" s="376">
        <f t="shared" si="75"/>
        <v>39</v>
      </c>
      <c r="BJ126" s="376">
        <f t="shared" si="90"/>
        <v>218.20675780214032</v>
      </c>
      <c r="BK126" s="376">
        <f t="shared" si="91"/>
        <v>131099.24213047282</v>
      </c>
      <c r="BL126" s="376">
        <f t="shared" si="92"/>
        <v>102369</v>
      </c>
      <c r="BM126" s="423">
        <f t="shared" si="93"/>
        <v>28730.24213047282</v>
      </c>
      <c r="BN126" s="440">
        <f t="shared" si="94"/>
        <v>0</v>
      </c>
      <c r="BO126" s="285">
        <f t="shared" si="95"/>
        <v>0</v>
      </c>
      <c r="BP126" s="425">
        <f t="shared" si="96"/>
        <v>0</v>
      </c>
      <c r="BQ126" s="285">
        <v>1000000</v>
      </c>
      <c r="BR126" s="12">
        <v>7704</v>
      </c>
      <c r="BS126" s="12">
        <v>52000</v>
      </c>
      <c r="BT126" s="12">
        <v>7747.5</v>
      </c>
      <c r="BU126" s="426">
        <v>85000</v>
      </c>
      <c r="BV126" s="6">
        <v>7766</v>
      </c>
      <c r="BW126" s="6">
        <v>102369</v>
      </c>
      <c r="CW126" s="416"/>
      <c r="CX126" s="416"/>
      <c r="CY126" s="416"/>
      <c r="CZ126" s="416"/>
      <c r="DA126" s="416"/>
      <c r="DB126" s="416"/>
      <c r="DC126" s="128"/>
    </row>
    <row r="127" spans="1:107">
      <c r="A127" s="6" t="str">
        <f ca="1">OFFSET('day lookup'!$A$1,WEEKDAY(B127,1)-1,0)</f>
        <v>SUN</v>
      </c>
      <c r="B127" s="367">
        <f t="shared" si="100"/>
        <v>42918</v>
      </c>
      <c r="C127" s="374">
        <f ca="1">IF($CY$1=1,OFFSET(Historic!$F$193,$B127-$B$35,C$30-1975),IF($B127&gt;DATE(Input!$C$1,4,30),OFFSET(Historic!$F$193,$B127-$B$35,C$30-1975),NA()))</f>
        <v>158.18173250000001</v>
      </c>
      <c r="D127" s="192">
        <f ca="1">IF($CY$1=1,OFFSET(Historic!$F$193,$B127-$B$35,D$30-1975),IF($B127&gt;DATE(Input!$C$1,4,30),OFFSET(Historic!$F$193,$B127-$B$35,D$30-1975),NA()))</f>
        <v>206.28088</v>
      </c>
      <c r="E127" s="192">
        <f ca="1">IF($CY$1=1,OFFSET(Historic!$F$193,$B127-$B$35,E$30-1975),IF($B127&gt;DATE(Input!$C$1,4,30),OFFSET(Historic!$F$193,$B127-$B$35,E$30-1975),NA()))</f>
        <v>470.75676980000003</v>
      </c>
      <c r="F127" s="192">
        <f ca="1">IF($CY$1=1,OFFSET(Historic!$F$193,$B127-$B$35,F$30-1975),IF($B127&gt;DATE(Input!$C$1,4,30),OFFSET(Historic!$F$193,$B127-$B$35,F$30-1975),NA()))</f>
        <v>436.36340000000001</v>
      </c>
      <c r="G127" s="192">
        <f ca="1">IF($CY$1=1,OFFSET(Historic!$F$193,$B127-$B$35,G$30-1975),IF($B127&gt;DATE(Input!$C$1,4,30),OFFSET(Historic!$F$193,$B127-$B$35,G$30-1975),NA()))</f>
        <v>356.53</v>
      </c>
      <c r="H127" s="192">
        <f t="shared" ca="1" si="76"/>
        <v>325.62255646</v>
      </c>
      <c r="I127" s="368">
        <f t="shared" ca="1" si="61"/>
        <v>0.66669336039815508</v>
      </c>
      <c r="J127" s="285">
        <f t="shared" ca="1" si="62"/>
        <v>217.46942484376424</v>
      </c>
      <c r="K127" s="285">
        <f t="shared" ca="1" si="63"/>
        <v>68.904531828395164</v>
      </c>
      <c r="L127" s="386" t="str">
        <f>IF(Computations!J102&lt;&gt;"",Computations!J102,"---")</f>
        <v>N</v>
      </c>
      <c r="M127" s="416">
        <f>IF(Computations!I102&lt;&gt;"",Computations!I102,"---")</f>
        <v>217.64184333249659</v>
      </c>
      <c r="N127" s="390">
        <f>IF(Computations!C102&lt;&gt;"",Computations!C102,"---")</f>
        <v>7763.6696024464836</v>
      </c>
      <c r="O127" s="387">
        <f>IF(Computations!D102&lt;&gt;"",Computations!D102,"---")</f>
        <v>100065.88</v>
      </c>
      <c r="P127" s="387">
        <f>IF(Computations!M102&lt;&gt;"",Computations!M102,"---")</f>
        <v>96.304166699999996</v>
      </c>
      <c r="Q127" s="387">
        <f>IF(Computations!P102&lt;&gt;"",Computations!P102,"---")</f>
        <v>0</v>
      </c>
      <c r="R127" s="387">
        <f>IF(Computations!V102&lt;&gt;"",Computations!V102,"---")</f>
        <v>0</v>
      </c>
      <c r="S127" s="387">
        <f>IF(Computations!X102&lt;&gt;"",Computations!X102,"---")</f>
        <v>0</v>
      </c>
      <c r="T127" s="387">
        <f>IF(Computations!AB102&lt;&gt;"",Computations!AB102,"---")</f>
        <v>0</v>
      </c>
      <c r="U127" s="387">
        <f>IF(Computations!AG102&lt;&gt;"",Computations!AG102,"---")</f>
        <v>-32.645833299999993</v>
      </c>
      <c r="V127" s="387">
        <f>IF(Computations!H102&lt;&gt;"",Computations!H102,"---")</f>
        <v>128.94999999999999</v>
      </c>
      <c r="W127" s="387">
        <f>IF(Computations!G102&lt;&gt;"",Computations!G102,"---")</f>
        <v>13.6958333</v>
      </c>
      <c r="X127" s="387">
        <f>IF(Computations!F102&lt;&gt;"",Computations!F102,"---")</f>
        <v>142.64583329999999</v>
      </c>
      <c r="Y127" s="402">
        <f>IF(Computations!E102&lt;&gt;"",Computations!E102,"---")</f>
        <v>9.3774999999999995</v>
      </c>
      <c r="Z127" s="389">
        <f>IF(AA127=O127,N127,interp(AA127,AreaCapacity!$A$3:$B$245,2))</f>
        <v>7763.6696024464836</v>
      </c>
      <c r="AA127" s="383">
        <f t="shared" si="97"/>
        <v>100065.88</v>
      </c>
      <c r="AB127" s="376">
        <f t="shared" si="64"/>
        <v>217.64184333249659</v>
      </c>
      <c r="AC127" s="376">
        <f>IF(P127&lt;&gt;"---",P127,IF(BH127="Y",AB127,MIN(Input!I102,AB127-AK127)))</f>
        <v>96.304166699999996</v>
      </c>
      <c r="AD127" s="376">
        <f t="shared" si="65"/>
        <v>0</v>
      </c>
      <c r="AE127" s="376">
        <f>IF(R127&lt;&gt;"---",R127,IF(BH127="Y",Input!M102,0))</f>
        <v>0</v>
      </c>
      <c r="AF127" s="376">
        <f t="shared" si="66"/>
        <v>0</v>
      </c>
      <c r="AG127" s="376">
        <f t="shared" si="77"/>
        <v>0</v>
      </c>
      <c r="AH127" s="376">
        <f t="shared" si="78"/>
        <v>-32.645833299999993</v>
      </c>
      <c r="AI127" s="376">
        <f t="shared" si="67"/>
        <v>142.64583329999999</v>
      </c>
      <c r="AJ127" s="192">
        <f t="shared" si="79"/>
        <v>128.94999999999999</v>
      </c>
      <c r="AK127" s="412">
        <f>IF(Y127&lt;&gt;"---",Y127,interp(AA126,AreaCapacity!$A$3:$C$245,3)*StepInterp(B127,Evap!$A$3:$D$15,4)/1.9835)</f>
        <v>9.3774999999999995</v>
      </c>
      <c r="AL127" s="376">
        <f t="shared" si="68"/>
        <v>13.6958333</v>
      </c>
      <c r="AM127" s="376">
        <f t="shared" si="80"/>
        <v>142.64583329999999</v>
      </c>
      <c r="AN127" s="376">
        <f t="shared" si="98"/>
        <v>157.32000000000698</v>
      </c>
      <c r="AO127" s="376">
        <f t="shared" si="81"/>
        <v>0</v>
      </c>
      <c r="AP127" s="376">
        <f t="shared" si="99"/>
        <v>411.39999999999418</v>
      </c>
      <c r="AQ127" s="389">
        <f>IF(AR127=O127,N127,interp(AR127,AreaCapacity!$A$3:$B$245,2))</f>
        <v>7763.6696024464836</v>
      </c>
      <c r="AR127" s="383">
        <f t="shared" si="82"/>
        <v>100065.88</v>
      </c>
      <c r="AS127" s="376">
        <f t="shared" si="69"/>
        <v>217.64184333249659</v>
      </c>
      <c r="AT127" s="376">
        <f>IF(P127&lt;&gt;"---",P127,IF(BH127="Y",AS127,MIN(Input!I102,AS127-BB127)))</f>
        <v>96.304166699999996</v>
      </c>
      <c r="AU127" s="376">
        <f t="shared" si="70"/>
        <v>0</v>
      </c>
      <c r="AV127" s="376">
        <f>IF(R127&lt;&gt;"---",R127,IF(BH127="Y",Input!M102,0))</f>
        <v>0</v>
      </c>
      <c r="AW127" s="376">
        <f t="shared" si="71"/>
        <v>0</v>
      </c>
      <c r="AX127" s="376">
        <f t="shared" si="83"/>
        <v>0</v>
      </c>
      <c r="AY127" s="376">
        <f t="shared" si="84"/>
        <v>-32.645833299999993</v>
      </c>
      <c r="AZ127" s="376">
        <f t="shared" si="72"/>
        <v>142.64583329999999</v>
      </c>
      <c r="BA127" s="192">
        <f t="shared" si="85"/>
        <v>128.94999999999999</v>
      </c>
      <c r="BB127" s="412">
        <f>IF(Y127&lt;&gt;"---",Y127,interp(AR126,AreaCapacity!$A$3:$C$245,3)*StepInterp(B127,Evap!$A$3:$D$15,4)/1.9835)</f>
        <v>9.3774999999999995</v>
      </c>
      <c r="BC127" s="376">
        <f t="shared" si="73"/>
        <v>13.6958333</v>
      </c>
      <c r="BD127" s="192">
        <f t="shared" si="86"/>
        <v>142.64583329999999</v>
      </c>
      <c r="BE127" s="192">
        <f t="shared" si="87"/>
        <v>157.32000000000698</v>
      </c>
      <c r="BF127" s="192">
        <f t="shared" si="88"/>
        <v>0</v>
      </c>
      <c r="BG127" s="425">
        <f t="shared" si="89"/>
        <v>456.05999999999767</v>
      </c>
      <c r="BH127" s="376" t="str">
        <f t="shared" si="74"/>
        <v>N</v>
      </c>
      <c r="BI127" s="376">
        <f t="shared" si="75"/>
        <v>39</v>
      </c>
      <c r="BJ127" s="376">
        <f t="shared" si="90"/>
        <v>182.9601766324966</v>
      </c>
      <c r="BK127" s="376">
        <f t="shared" si="91"/>
        <v>131462.14364082337</v>
      </c>
      <c r="BL127" s="376">
        <f t="shared" si="92"/>
        <v>102369</v>
      </c>
      <c r="BM127" s="423">
        <f t="shared" si="93"/>
        <v>29093.143640823371</v>
      </c>
      <c r="BN127" s="440">
        <f t="shared" si="94"/>
        <v>0</v>
      </c>
      <c r="BO127" s="285">
        <f t="shared" si="95"/>
        <v>0</v>
      </c>
      <c r="BP127" s="425">
        <f t="shared" si="96"/>
        <v>0</v>
      </c>
      <c r="BQ127" s="285">
        <v>0</v>
      </c>
      <c r="BR127" s="12">
        <v>7704</v>
      </c>
      <c r="BS127" s="12">
        <v>52000</v>
      </c>
      <c r="BT127" s="12">
        <v>7747.5</v>
      </c>
      <c r="BU127" s="426">
        <v>85000</v>
      </c>
      <c r="BV127" s="6">
        <v>7766</v>
      </c>
      <c r="BW127" s="6">
        <v>102369</v>
      </c>
      <c r="CW127" s="416"/>
      <c r="CX127" s="416"/>
      <c r="CY127" s="416"/>
      <c r="CZ127" s="416"/>
      <c r="DA127" s="416"/>
      <c r="DB127" s="416"/>
      <c r="DC127" s="128"/>
    </row>
    <row r="128" spans="1:107">
      <c r="A128" s="6" t="str">
        <f ca="1">OFFSET('day lookup'!$A$1,WEEKDAY(B128,1)-1,0)</f>
        <v>MON</v>
      </c>
      <c r="B128" s="367">
        <f t="shared" si="100"/>
        <v>42919</v>
      </c>
      <c r="C128" s="374">
        <f ca="1">IF($CY$1=1,OFFSET(Historic!$F$193,$B128-$B$35,C$30-1975),IF($B128&gt;DATE(Input!$C$1,4,30),OFFSET(Historic!$F$193,$B128-$B$35,C$30-1975),NA()))</f>
        <v>166.4528024</v>
      </c>
      <c r="D128" s="192">
        <f ca="1">IF($CY$1=1,OFFSET(Historic!$F$193,$B128-$B$35,D$30-1975),IF($B128&gt;DATE(Input!$C$1,4,30),OFFSET(Historic!$F$193,$B128-$B$35,D$30-1975),NA()))</f>
        <v>200.33047000000002</v>
      </c>
      <c r="E128" s="192">
        <f ca="1">IF($CY$1=1,OFFSET(Historic!$F$193,$B128-$B$35,E$30-1975),IF($B128&gt;DATE(Input!$C$1,4,30),OFFSET(Historic!$F$193,$B128-$B$35,E$30-1975),NA()))</f>
        <v>413.79151140000005</v>
      </c>
      <c r="F128" s="192">
        <f ca="1">IF($CY$1=1,OFFSET(Historic!$F$193,$B128-$B$35,F$30-1975),IF($B128&gt;DATE(Input!$C$1,4,30),OFFSET(Historic!$F$193,$B128-$B$35,F$30-1975),NA()))</f>
        <v>434.37993</v>
      </c>
      <c r="G128" s="192">
        <f ca="1">IF($CY$1=1,OFFSET(Historic!$F$193,$B128-$B$35,G$30-1975),IF($B128&gt;DATE(Input!$C$1,4,30),OFFSET(Historic!$F$193,$B128-$B$35,G$30-1975),NA()))</f>
        <v>335.8</v>
      </c>
      <c r="H128" s="192">
        <f t="shared" ca="1" si="76"/>
        <v>310.15094276000002</v>
      </c>
      <c r="I128" s="368">
        <f t="shared" ca="1" si="61"/>
        <v>0.63501612574779009</v>
      </c>
      <c r="J128" s="285">
        <f t="shared" ca="1" si="62"/>
        <v>207.13659357641549</v>
      </c>
      <c r="K128" s="285">
        <f t="shared" ca="1" si="63"/>
        <v>65.630605383562866</v>
      </c>
      <c r="L128" s="386" t="str">
        <f>IF(Computations!J103&lt;&gt;"",Computations!J103,"---")</f>
        <v>N</v>
      </c>
      <c r="M128" s="416">
        <f>IF(Computations!I103&lt;&gt;"",Computations!I103,"---")</f>
        <v>212.66974794106346</v>
      </c>
      <c r="N128" s="390">
        <f>IF(Computations!C103&lt;&gt;"",Computations!C103,"---")</f>
        <v>7763.8198470948009</v>
      </c>
      <c r="O128" s="387">
        <f>IF(Computations!D103&lt;&gt;"",Computations!D103,"---")</f>
        <v>100213.27</v>
      </c>
      <c r="P128" s="387">
        <f>IF(Computations!M103&lt;&gt;"",Computations!M103,"---")</f>
        <v>96.833333299999993</v>
      </c>
      <c r="Q128" s="387">
        <f>IF(Computations!P103&lt;&gt;"",Computations!P103,"---")</f>
        <v>0</v>
      </c>
      <c r="R128" s="387">
        <f>IF(Computations!V103&lt;&gt;"",Computations!V103,"---")</f>
        <v>0</v>
      </c>
      <c r="S128" s="387">
        <f>IF(Computations!X103&lt;&gt;"",Computations!X103,"---")</f>
        <v>0</v>
      </c>
      <c r="T128" s="387">
        <f>IF(Computations!AB103&lt;&gt;"",Computations!AB103,"---")</f>
        <v>0</v>
      </c>
      <c r="U128" s="387">
        <f>IF(Computations!AG103&lt;&gt;"",Computations!AG103,"---")</f>
        <v>-32.145833299999993</v>
      </c>
      <c r="V128" s="387">
        <f>IF(Computations!H103&lt;&gt;"",Computations!H103,"---")</f>
        <v>128.97916659999999</v>
      </c>
      <c r="W128" s="387">
        <f>IF(Computations!G103&lt;&gt;"",Computations!G103,"---")</f>
        <v>13.1666667</v>
      </c>
      <c r="X128" s="387">
        <f>IF(Computations!F103&lt;&gt;"",Computations!F103,"---")</f>
        <v>142.14583329999999</v>
      </c>
      <c r="Y128" s="402">
        <f>IF(Computations!E103&lt;&gt;"",Computations!E103,"---")</f>
        <v>9.3825400000000005</v>
      </c>
      <c r="Z128" s="389">
        <f>IF(AA128=O128,N128,interp(AA128,AreaCapacity!$A$3:$B$245,2))</f>
        <v>7763.8198470948009</v>
      </c>
      <c r="AA128" s="383">
        <f t="shared" si="97"/>
        <v>100213.27</v>
      </c>
      <c r="AB128" s="376">
        <f t="shared" si="64"/>
        <v>212.66974794106346</v>
      </c>
      <c r="AC128" s="376">
        <f>IF(P128&lt;&gt;"---",P128,IF(BH128="Y",AB128,MIN(Input!I103,AB128-AK128)))</f>
        <v>96.833333299999993</v>
      </c>
      <c r="AD128" s="376">
        <f t="shared" si="65"/>
        <v>0</v>
      </c>
      <c r="AE128" s="376">
        <f>IF(R128&lt;&gt;"---",R128,IF(BH128="Y",Input!M103,0))</f>
        <v>0</v>
      </c>
      <c r="AF128" s="376">
        <f t="shared" si="66"/>
        <v>0</v>
      </c>
      <c r="AG128" s="376">
        <f t="shared" si="77"/>
        <v>0</v>
      </c>
      <c r="AH128" s="376">
        <f t="shared" si="78"/>
        <v>-32.145833299999993</v>
      </c>
      <c r="AI128" s="376">
        <f t="shared" si="67"/>
        <v>142.14583329999999</v>
      </c>
      <c r="AJ128" s="192">
        <f t="shared" si="79"/>
        <v>128.97916659999999</v>
      </c>
      <c r="AK128" s="412">
        <f>IF(Y128&lt;&gt;"---",Y128,interp(AA127,AreaCapacity!$A$3:$C$245,3)*StepInterp(B128,Evap!$A$3:$D$15,4)/1.9835)</f>
        <v>9.3825400000000005</v>
      </c>
      <c r="AL128" s="376">
        <f t="shared" si="68"/>
        <v>13.1666667</v>
      </c>
      <c r="AM128" s="376">
        <f t="shared" si="80"/>
        <v>142.14583329999999</v>
      </c>
      <c r="AN128" s="376">
        <f t="shared" si="98"/>
        <v>147.38999999999942</v>
      </c>
      <c r="AO128" s="376">
        <f t="shared" si="81"/>
        <v>0</v>
      </c>
      <c r="AP128" s="376">
        <f t="shared" si="99"/>
        <v>411.39999999999418</v>
      </c>
      <c r="AQ128" s="389">
        <f>IF(AR128=O128,N128,interp(AR128,AreaCapacity!$A$3:$B$245,2))</f>
        <v>7763.8198470948009</v>
      </c>
      <c r="AR128" s="383">
        <f t="shared" si="82"/>
        <v>100213.27</v>
      </c>
      <c r="AS128" s="376">
        <f t="shared" si="69"/>
        <v>212.66974794106346</v>
      </c>
      <c r="AT128" s="376">
        <f>IF(P128&lt;&gt;"---",P128,IF(BH128="Y",AS128,MIN(Input!I103,AS128-BB128)))</f>
        <v>96.833333299999993</v>
      </c>
      <c r="AU128" s="376">
        <f t="shared" si="70"/>
        <v>0</v>
      </c>
      <c r="AV128" s="376">
        <f>IF(R128&lt;&gt;"---",R128,IF(BH128="Y",Input!M103,0))</f>
        <v>0</v>
      </c>
      <c r="AW128" s="376">
        <f t="shared" si="71"/>
        <v>0</v>
      </c>
      <c r="AX128" s="376">
        <f t="shared" si="83"/>
        <v>0</v>
      </c>
      <c r="AY128" s="376">
        <f t="shared" si="84"/>
        <v>-32.145833299999993</v>
      </c>
      <c r="AZ128" s="376">
        <f t="shared" si="72"/>
        <v>142.14583329999999</v>
      </c>
      <c r="BA128" s="192">
        <f t="shared" si="85"/>
        <v>128.97916659999999</v>
      </c>
      <c r="BB128" s="412">
        <f>IF(Y128&lt;&gt;"---",Y128,interp(AR127,AreaCapacity!$A$3:$C$245,3)*StepInterp(B128,Evap!$A$3:$D$15,4)/1.9835)</f>
        <v>9.3825400000000005</v>
      </c>
      <c r="BC128" s="376">
        <f t="shared" si="73"/>
        <v>13.1666667</v>
      </c>
      <c r="BD128" s="192">
        <f t="shared" si="86"/>
        <v>142.14583329999999</v>
      </c>
      <c r="BE128" s="192">
        <f t="shared" si="87"/>
        <v>147.38999999999942</v>
      </c>
      <c r="BF128" s="192">
        <f t="shared" si="88"/>
        <v>0</v>
      </c>
      <c r="BG128" s="425">
        <f t="shared" si="89"/>
        <v>456.05999999999767</v>
      </c>
      <c r="BH128" s="376" t="str">
        <f t="shared" si="74"/>
        <v>N</v>
      </c>
      <c r="BI128" s="376">
        <f t="shared" si="75"/>
        <v>39</v>
      </c>
      <c r="BJ128" s="376">
        <f t="shared" si="90"/>
        <v>177.45387464106346</v>
      </c>
      <c r="BK128" s="376">
        <f t="shared" si="91"/>
        <v>131814.12340117391</v>
      </c>
      <c r="BL128" s="376">
        <f t="shared" si="92"/>
        <v>102369</v>
      </c>
      <c r="BM128" s="423">
        <f t="shared" si="93"/>
        <v>29445.123401173914</v>
      </c>
      <c r="BN128" s="440">
        <f t="shared" si="94"/>
        <v>0</v>
      </c>
      <c r="BO128" s="285">
        <f t="shared" si="95"/>
        <v>0</v>
      </c>
      <c r="BP128" s="425">
        <f t="shared" si="96"/>
        <v>0</v>
      </c>
      <c r="BQ128" s="285"/>
      <c r="BR128" s="12">
        <v>7704</v>
      </c>
      <c r="BS128" s="12">
        <v>52000</v>
      </c>
      <c r="BT128" s="12">
        <v>7747.5</v>
      </c>
      <c r="BU128" s="426">
        <v>85000</v>
      </c>
      <c r="BV128" s="6">
        <v>7766</v>
      </c>
      <c r="BW128" s="6">
        <v>102369</v>
      </c>
      <c r="CW128" s="416"/>
      <c r="CX128" s="416"/>
      <c r="CY128" s="416"/>
      <c r="CZ128" s="416"/>
      <c r="DA128" s="416"/>
      <c r="DB128" s="416"/>
      <c r="DC128" s="128"/>
    </row>
    <row r="129" spans="1:107">
      <c r="A129" s="6" t="str">
        <f ca="1">OFFSET('day lookup'!$A$1,WEEKDAY(B129,1)-1,0)</f>
        <v>TUE</v>
      </c>
      <c r="B129" s="367">
        <f t="shared" si="100"/>
        <v>42920</v>
      </c>
      <c r="C129" s="374">
        <f ca="1">IF($CY$1=1,OFFSET(Historic!$F$193,$B129-$B$35,C$30-1975),IF($B129&gt;DATE(Input!$C$1,4,30),OFFSET(Historic!$F$193,$B129-$B$35,C$30-1975),NA()))</f>
        <v>200.0329495</v>
      </c>
      <c r="D129" s="192">
        <f ca="1">IF($CY$1=1,OFFSET(Historic!$F$193,$B129-$B$35,D$30-1975),IF($B129&gt;DATE(Input!$C$1,4,30),OFFSET(Historic!$F$193,$B129-$B$35,D$30-1975),NA()))</f>
        <v>200.33047000000002</v>
      </c>
      <c r="E129" s="192">
        <f ca="1">IF($CY$1=1,OFFSET(Historic!$F$193,$B129-$B$35,E$30-1975),IF($B129&gt;DATE(Input!$C$1,4,30),OFFSET(Historic!$F$193,$B129-$B$35,E$30-1975),NA()))</f>
        <v>424.54191880000002</v>
      </c>
      <c r="F129" s="192">
        <f ca="1">IF($CY$1=1,OFFSET(Historic!$F$193,$B129-$B$35,F$30-1975),IF($B129&gt;DATE(Input!$C$1,4,30),OFFSET(Historic!$F$193,$B129-$B$35,F$30-1975),NA()))</f>
        <v>364.95848000000001</v>
      </c>
      <c r="G129" s="192">
        <f ca="1">IF($CY$1=1,OFFSET(Historic!$F$193,$B129-$B$35,G$30-1975),IF($B129&gt;DATE(Input!$C$1,4,30),OFFSET(Historic!$F$193,$B129-$B$35,G$30-1975),NA()))</f>
        <v>346.55</v>
      </c>
      <c r="H129" s="192">
        <f t="shared" ca="1" si="76"/>
        <v>307.28276366</v>
      </c>
      <c r="I129" s="368">
        <f t="shared" ca="1" si="61"/>
        <v>0.62914369484745214</v>
      </c>
      <c r="J129" s="285">
        <f t="shared" ca="1" si="62"/>
        <v>205.22105902006632</v>
      </c>
      <c r="K129" s="285">
        <f t="shared" ca="1" si="63"/>
        <v>65.023674032633068</v>
      </c>
      <c r="L129" s="386" t="str">
        <f>IF(Computations!J104&lt;&gt;"",Computations!J104,"---")</f>
        <v>N</v>
      </c>
      <c r="M129" s="416">
        <f>IF(Computations!I104&lt;&gt;"",Computations!I104,"---")</f>
        <v>228.13357451250403</v>
      </c>
      <c r="N129" s="390">
        <f>IF(Computations!C104&lt;&gt;"",Computations!C104,"---")</f>
        <v>7764.0006072874494</v>
      </c>
      <c r="O129" s="387">
        <f>IF(Computations!D104&lt;&gt;"",Computations!D104,"---")</f>
        <v>100390.6</v>
      </c>
      <c r="P129" s="387">
        <f>IF(Computations!M104&lt;&gt;"",Computations!M104,"---")</f>
        <v>97.333333299999993</v>
      </c>
      <c r="Q129" s="387">
        <f>IF(Computations!P104&lt;&gt;"",Computations!P104,"---")</f>
        <v>0</v>
      </c>
      <c r="R129" s="387">
        <f>IF(Computations!V104&lt;&gt;"",Computations!V104,"---")</f>
        <v>0</v>
      </c>
      <c r="S129" s="387">
        <f>IF(Computations!X104&lt;&gt;"",Computations!X104,"---")</f>
        <v>0</v>
      </c>
      <c r="T129" s="387">
        <f>IF(Computations!AB104&lt;&gt;"",Computations!AB104,"---")</f>
        <v>0</v>
      </c>
      <c r="U129" s="387">
        <f>IF(Computations!AG104&lt;&gt;"",Computations!AG104,"---")</f>
        <v>-32</v>
      </c>
      <c r="V129" s="387">
        <f>IF(Computations!H104&lt;&gt;"",Computations!H104,"---")</f>
        <v>129.33333329999999</v>
      </c>
      <c r="W129" s="387">
        <f>IF(Computations!G104&lt;&gt;"",Computations!G104,"---")</f>
        <v>12.6666667</v>
      </c>
      <c r="X129" s="387">
        <f>IF(Computations!F104&lt;&gt;"",Computations!F104,"---")</f>
        <v>142</v>
      </c>
      <c r="Y129" s="402">
        <f>IF(Computations!E104&lt;&gt;"",Computations!E104,"---")</f>
        <v>9.3976699999999997</v>
      </c>
      <c r="Z129" s="389">
        <f>IF(AA129=O129,N129,interp(AA129,AreaCapacity!$A$3:$B$245,2))</f>
        <v>7764.0006072874494</v>
      </c>
      <c r="AA129" s="383">
        <f t="shared" si="97"/>
        <v>100390.6</v>
      </c>
      <c r="AB129" s="376">
        <f t="shared" si="64"/>
        <v>228.13357451250403</v>
      </c>
      <c r="AC129" s="376">
        <f>IF(P129&lt;&gt;"---",P129,IF(BH129="Y",AB129,MIN(Input!I104,AB129-AK129)))</f>
        <v>97.333333299999993</v>
      </c>
      <c r="AD129" s="376">
        <f t="shared" si="65"/>
        <v>0</v>
      </c>
      <c r="AE129" s="376">
        <f>IF(R129&lt;&gt;"---",R129,IF(BH129="Y",Input!M104,0))</f>
        <v>0</v>
      </c>
      <c r="AF129" s="376">
        <f t="shared" si="66"/>
        <v>0</v>
      </c>
      <c r="AG129" s="376">
        <f t="shared" si="77"/>
        <v>0</v>
      </c>
      <c r="AH129" s="376">
        <f t="shared" si="78"/>
        <v>-32</v>
      </c>
      <c r="AI129" s="376">
        <f t="shared" si="67"/>
        <v>142</v>
      </c>
      <c r="AJ129" s="192">
        <f t="shared" si="79"/>
        <v>129.33333329999999</v>
      </c>
      <c r="AK129" s="412">
        <f>IF(Y129&lt;&gt;"---",Y129,interp(AA128,AreaCapacity!$A$3:$C$245,3)*StepInterp(B129,Evap!$A$3:$D$15,4)/1.9835)</f>
        <v>9.3976699999999997</v>
      </c>
      <c r="AL129" s="376">
        <f t="shared" si="68"/>
        <v>12.6666667</v>
      </c>
      <c r="AM129" s="376">
        <f t="shared" si="80"/>
        <v>142</v>
      </c>
      <c r="AN129" s="376">
        <f t="shared" si="98"/>
        <v>177.33000000000175</v>
      </c>
      <c r="AO129" s="376">
        <f t="shared" si="81"/>
        <v>0</v>
      </c>
      <c r="AP129" s="376">
        <f t="shared" si="99"/>
        <v>411.39999999999418</v>
      </c>
      <c r="AQ129" s="389">
        <f>IF(AR129=O129,N129,interp(AR129,AreaCapacity!$A$3:$B$245,2))</f>
        <v>7764.0006072874494</v>
      </c>
      <c r="AR129" s="383">
        <f t="shared" si="82"/>
        <v>100390.6</v>
      </c>
      <c r="AS129" s="376">
        <f t="shared" si="69"/>
        <v>228.13357451250403</v>
      </c>
      <c r="AT129" s="376">
        <f>IF(P129&lt;&gt;"---",P129,IF(BH129="Y",AS129,MIN(Input!I104,AS129-BB129)))</f>
        <v>97.333333299999993</v>
      </c>
      <c r="AU129" s="376">
        <f t="shared" si="70"/>
        <v>0</v>
      </c>
      <c r="AV129" s="376">
        <f>IF(R129&lt;&gt;"---",R129,IF(BH129="Y",Input!M104,0))</f>
        <v>0</v>
      </c>
      <c r="AW129" s="376">
        <f t="shared" si="71"/>
        <v>0</v>
      </c>
      <c r="AX129" s="376">
        <f t="shared" si="83"/>
        <v>0</v>
      </c>
      <c r="AY129" s="376">
        <f t="shared" si="84"/>
        <v>-32</v>
      </c>
      <c r="AZ129" s="376">
        <f t="shared" si="72"/>
        <v>142</v>
      </c>
      <c r="BA129" s="192">
        <f t="shared" si="85"/>
        <v>129.33333329999999</v>
      </c>
      <c r="BB129" s="412">
        <f>IF(Y129&lt;&gt;"---",Y129,interp(AR128,AreaCapacity!$A$3:$C$245,3)*StepInterp(B129,Evap!$A$3:$D$15,4)/1.9835)</f>
        <v>9.3976699999999997</v>
      </c>
      <c r="BC129" s="376">
        <f t="shared" si="73"/>
        <v>12.6666667</v>
      </c>
      <c r="BD129" s="192">
        <f t="shared" si="86"/>
        <v>142</v>
      </c>
      <c r="BE129" s="192">
        <f t="shared" si="87"/>
        <v>177.33000000000175</v>
      </c>
      <c r="BF129" s="192">
        <f t="shared" si="88"/>
        <v>0</v>
      </c>
      <c r="BG129" s="425">
        <f t="shared" si="89"/>
        <v>456.05999999999767</v>
      </c>
      <c r="BH129" s="376" t="str">
        <f t="shared" si="74"/>
        <v>N</v>
      </c>
      <c r="BI129" s="376">
        <f t="shared" si="75"/>
        <v>39</v>
      </c>
      <c r="BJ129" s="376">
        <f t="shared" si="90"/>
        <v>192.40257121250403</v>
      </c>
      <c r="BK129" s="376">
        <f t="shared" si="91"/>
        <v>132195.75390117391</v>
      </c>
      <c r="BL129" s="376">
        <f t="shared" si="92"/>
        <v>102369</v>
      </c>
      <c r="BM129" s="423">
        <f t="shared" si="93"/>
        <v>29826.753901173914</v>
      </c>
      <c r="BN129" s="440">
        <f t="shared" si="94"/>
        <v>0</v>
      </c>
      <c r="BO129" s="285">
        <f t="shared" si="95"/>
        <v>0</v>
      </c>
      <c r="BP129" s="425">
        <f t="shared" si="96"/>
        <v>0</v>
      </c>
      <c r="BQ129" s="285"/>
      <c r="BR129" s="12">
        <v>7704</v>
      </c>
      <c r="BS129" s="12">
        <v>52000</v>
      </c>
      <c r="BT129" s="12">
        <v>7747.5</v>
      </c>
      <c r="BU129" s="426">
        <v>85000</v>
      </c>
      <c r="BV129" s="6">
        <v>7766</v>
      </c>
      <c r="BW129" s="6">
        <v>102369</v>
      </c>
      <c r="CW129" s="416"/>
      <c r="CX129" s="416"/>
      <c r="CY129" s="416"/>
      <c r="CZ129" s="416"/>
      <c r="DA129" s="416"/>
      <c r="DB129" s="416"/>
      <c r="DC129" s="128"/>
    </row>
    <row r="130" spans="1:107">
      <c r="A130" s="6" t="str">
        <f ca="1">OFFSET('day lookup'!$A$1,WEEKDAY(B130,1)-1,0)</f>
        <v>WED</v>
      </c>
      <c r="B130" s="367">
        <f t="shared" si="100"/>
        <v>42921</v>
      </c>
      <c r="C130" s="374">
        <f ca="1">IF($CY$1=1,OFFSET(Historic!$F$193,$B130-$B$35,C$30-1975),IF($B130&gt;DATE(Input!$C$1,4,30),OFFSET(Historic!$F$193,$B130-$B$35,C$30-1975),NA()))</f>
        <v>240.55524160000002</v>
      </c>
      <c r="D130" s="192">
        <f ca="1">IF($CY$1=1,OFFSET(Historic!$F$193,$B130-$B$35,D$30-1975),IF($B130&gt;DATE(Input!$C$1,4,30),OFFSET(Historic!$F$193,$B130-$B$35,D$30-1975),NA()))</f>
        <v>198.34700000000001</v>
      </c>
      <c r="E130" s="192">
        <f ca="1">IF($CY$1=1,OFFSET(Historic!$F$193,$B130-$B$35,E$30-1975),IF($B130&gt;DATE(Input!$C$1,4,30),OFFSET(Historic!$F$193,$B130-$B$35,E$30-1975),NA()))</f>
        <v>359.6229457</v>
      </c>
      <c r="F130" s="192">
        <f ca="1">IF($CY$1=1,OFFSET(Historic!$F$193,$B130-$B$35,F$30-1975),IF($B130&gt;DATE(Input!$C$1,4,30),OFFSET(Historic!$F$193,$B130-$B$35,F$30-1975),NA()))</f>
        <v>374.87583000000001</v>
      </c>
      <c r="G130" s="192">
        <f ca="1">IF($CY$1=1,OFFSET(Historic!$F$193,$B130-$B$35,G$30-1975),IF($B130&gt;DATE(Input!$C$1,4,30),OFFSET(Historic!$F$193,$B130-$B$35,G$30-1975),NA()))</f>
        <v>356.03</v>
      </c>
      <c r="H130" s="192">
        <f t="shared" ca="1" si="76"/>
        <v>305.88620345999999</v>
      </c>
      <c r="I130" s="368">
        <f t="shared" ca="1" si="61"/>
        <v>0.62628431857186939</v>
      </c>
      <c r="J130" s="285">
        <f t="shared" ca="1" si="62"/>
        <v>204.28835599495812</v>
      </c>
      <c r="K130" s="285">
        <f t="shared" ca="1" si="63"/>
        <v>64.728149890210844</v>
      </c>
      <c r="L130" s="386" t="str">
        <f>IF(Computations!J105&lt;&gt;"",Computations!J105,"---")</f>
        <v>N</v>
      </c>
      <c r="M130" s="416">
        <f>IF(Computations!I105&lt;&gt;"",Computations!I105,"---")</f>
        <v>233.55458226564068</v>
      </c>
      <c r="N130" s="390">
        <f>IF(Computations!C105&lt;&gt;"",Computations!C105,"---")</f>
        <v>7764.190050607287</v>
      </c>
      <c r="O130" s="387">
        <f>IF(Computations!D105&lt;&gt;"",Computations!D105,"---")</f>
        <v>100577.77</v>
      </c>
      <c r="P130" s="387">
        <f>IF(Computations!M105&lt;&gt;"",Computations!M105,"---")</f>
        <v>97.991666699999996</v>
      </c>
      <c r="Q130" s="387">
        <f>IF(Computations!P105&lt;&gt;"",Computations!P105,"---")</f>
        <v>0</v>
      </c>
      <c r="R130" s="387">
        <f>IF(Computations!V105&lt;&gt;"",Computations!V105,"---")</f>
        <v>0</v>
      </c>
      <c r="S130" s="387">
        <f>IF(Computations!X105&lt;&gt;"",Computations!X105,"---")</f>
        <v>0</v>
      </c>
      <c r="T130" s="387">
        <f>IF(Computations!AB105&lt;&gt;"",Computations!AB105,"---")</f>
        <v>0</v>
      </c>
      <c r="U130" s="387">
        <f>IF(Computations!AG105&lt;&gt;"",Computations!AG105,"---")</f>
        <v>-31.791666700000007</v>
      </c>
      <c r="V130" s="387">
        <f>IF(Computations!H105&lt;&gt;"",Computations!H105,"---")</f>
        <v>129.7833334</v>
      </c>
      <c r="W130" s="387">
        <f>IF(Computations!G105&lt;&gt;"",Computations!G105,"---")</f>
        <v>12.0083333</v>
      </c>
      <c r="X130" s="387">
        <f>IF(Computations!F105&lt;&gt;"",Computations!F105,"---")</f>
        <v>141.79166670000001</v>
      </c>
      <c r="Y130" s="402">
        <f>IF(Computations!E105&lt;&gt;"",Computations!E105,"---")</f>
        <v>9.4077500000000001</v>
      </c>
      <c r="Z130" s="389">
        <f>IF(AA130=O130,N130,interp(AA130,AreaCapacity!$A$3:$B$245,2))</f>
        <v>7764.190050607287</v>
      </c>
      <c r="AA130" s="383">
        <f t="shared" si="97"/>
        <v>100577.77</v>
      </c>
      <c r="AB130" s="376">
        <f t="shared" si="64"/>
        <v>233.55458226564068</v>
      </c>
      <c r="AC130" s="376">
        <f>IF(P130&lt;&gt;"---",P130,IF(BH130="Y",AB130,MIN(Input!I105,AB130-AK130)))</f>
        <v>97.991666699999996</v>
      </c>
      <c r="AD130" s="376">
        <f t="shared" si="65"/>
        <v>0</v>
      </c>
      <c r="AE130" s="376">
        <f>IF(R130&lt;&gt;"---",R130,IF(BH130="Y",Input!M105,0))</f>
        <v>0</v>
      </c>
      <c r="AF130" s="376">
        <f t="shared" si="66"/>
        <v>0</v>
      </c>
      <c r="AG130" s="376">
        <f t="shared" si="77"/>
        <v>0</v>
      </c>
      <c r="AH130" s="376">
        <f t="shared" si="78"/>
        <v>-31.791666700000007</v>
      </c>
      <c r="AI130" s="376">
        <f t="shared" si="67"/>
        <v>141.79166670000001</v>
      </c>
      <c r="AJ130" s="192">
        <f t="shared" si="79"/>
        <v>129.7833334</v>
      </c>
      <c r="AK130" s="412">
        <f>IF(Y130&lt;&gt;"---",Y130,interp(AA129,AreaCapacity!$A$3:$C$245,3)*StepInterp(B130,Evap!$A$3:$D$15,4)/1.9835)</f>
        <v>9.4077500000000001</v>
      </c>
      <c r="AL130" s="376">
        <f t="shared" si="68"/>
        <v>12.0083333</v>
      </c>
      <c r="AM130" s="376">
        <f t="shared" si="80"/>
        <v>141.79166670000001</v>
      </c>
      <c r="AN130" s="376">
        <f t="shared" si="98"/>
        <v>187.16999999999825</v>
      </c>
      <c r="AO130" s="376">
        <f t="shared" si="81"/>
        <v>0</v>
      </c>
      <c r="AP130" s="376">
        <f t="shared" si="99"/>
        <v>411.39999999999418</v>
      </c>
      <c r="AQ130" s="389">
        <f>IF(AR130=O130,N130,interp(AR130,AreaCapacity!$A$3:$B$245,2))</f>
        <v>7764.190050607287</v>
      </c>
      <c r="AR130" s="383">
        <f t="shared" si="82"/>
        <v>100577.77</v>
      </c>
      <c r="AS130" s="376">
        <f t="shared" si="69"/>
        <v>233.55458226564068</v>
      </c>
      <c r="AT130" s="376">
        <f>IF(P130&lt;&gt;"---",P130,IF(BH130="Y",AS130,MIN(Input!I105,AS130-BB130)))</f>
        <v>97.991666699999996</v>
      </c>
      <c r="AU130" s="376">
        <f t="shared" si="70"/>
        <v>0</v>
      </c>
      <c r="AV130" s="376">
        <f>IF(R130&lt;&gt;"---",R130,IF(BH130="Y",Input!M105,0))</f>
        <v>0</v>
      </c>
      <c r="AW130" s="376">
        <f t="shared" si="71"/>
        <v>0</v>
      </c>
      <c r="AX130" s="376">
        <f t="shared" si="83"/>
        <v>0</v>
      </c>
      <c r="AY130" s="376">
        <f t="shared" si="84"/>
        <v>-31.791666700000007</v>
      </c>
      <c r="AZ130" s="376">
        <f t="shared" si="72"/>
        <v>141.79166670000001</v>
      </c>
      <c r="BA130" s="192">
        <f t="shared" si="85"/>
        <v>129.7833334</v>
      </c>
      <c r="BB130" s="412">
        <f>IF(Y130&lt;&gt;"---",Y130,interp(AR129,AreaCapacity!$A$3:$C$245,3)*StepInterp(B130,Evap!$A$3:$D$15,4)/1.9835)</f>
        <v>9.4077500000000001</v>
      </c>
      <c r="BC130" s="376">
        <f t="shared" si="73"/>
        <v>12.0083333</v>
      </c>
      <c r="BD130" s="192">
        <f t="shared" si="86"/>
        <v>141.79166670000001</v>
      </c>
      <c r="BE130" s="192">
        <f t="shared" si="87"/>
        <v>187.16999999999825</v>
      </c>
      <c r="BF130" s="192">
        <f t="shared" si="88"/>
        <v>0</v>
      </c>
      <c r="BG130" s="425">
        <f t="shared" si="89"/>
        <v>456.05999999999767</v>
      </c>
      <c r="BH130" s="376" t="str">
        <f t="shared" si="74"/>
        <v>N</v>
      </c>
      <c r="BI130" s="376">
        <f t="shared" si="75"/>
        <v>39</v>
      </c>
      <c r="BJ130" s="376">
        <f t="shared" si="90"/>
        <v>197.15516556564069</v>
      </c>
      <c r="BK130" s="376">
        <f t="shared" si="91"/>
        <v>132586.81117207336</v>
      </c>
      <c r="BL130" s="376">
        <f t="shared" si="92"/>
        <v>102369</v>
      </c>
      <c r="BM130" s="423">
        <f t="shared" si="93"/>
        <v>30217.811172073358</v>
      </c>
      <c r="BN130" s="440">
        <f t="shared" si="94"/>
        <v>0</v>
      </c>
      <c r="BO130" s="285">
        <f t="shared" si="95"/>
        <v>0</v>
      </c>
      <c r="BP130" s="425">
        <f t="shared" si="96"/>
        <v>0</v>
      </c>
      <c r="BQ130" s="285"/>
      <c r="BR130" s="12">
        <v>7704</v>
      </c>
      <c r="BS130" s="12">
        <v>52000</v>
      </c>
      <c r="BT130" s="12">
        <v>7747.5</v>
      </c>
      <c r="BU130" s="426">
        <v>85000</v>
      </c>
      <c r="BV130" s="6">
        <v>7766</v>
      </c>
      <c r="BW130" s="6">
        <v>102369</v>
      </c>
      <c r="CW130" s="416"/>
      <c r="CX130" s="416"/>
      <c r="CY130" s="416"/>
      <c r="CZ130" s="416"/>
      <c r="DA130" s="416"/>
      <c r="DB130" s="416"/>
      <c r="DC130" s="128"/>
    </row>
    <row r="131" spans="1:107">
      <c r="A131" s="6" t="str">
        <f ca="1">OFFSET('day lookup'!$A$1,WEEKDAY(B131,1)-1,0)</f>
        <v>THU</v>
      </c>
      <c r="B131" s="367">
        <f t="shared" si="100"/>
        <v>42922</v>
      </c>
      <c r="C131" s="374">
        <f ca="1">IF($CY$1=1,OFFSET(Historic!$F$193,$B131-$B$35,C$30-1975),IF($B131&gt;DATE(Input!$C$1,4,30),OFFSET(Historic!$F$193,$B131-$B$35,C$30-1975),NA()))</f>
        <v>207.57013550000002</v>
      </c>
      <c r="D131" s="192">
        <f ca="1">IF($CY$1=1,OFFSET(Historic!$F$193,$B131-$B$35,D$30-1975),IF($B131&gt;DATE(Input!$C$1,4,30),OFFSET(Historic!$F$193,$B131-$B$35,D$30-1975),NA()))</f>
        <v>210.24782000000002</v>
      </c>
      <c r="E131" s="192">
        <f ca="1">IF($CY$1=1,OFFSET(Historic!$F$193,$B131-$B$35,E$30-1975),IF($B131&gt;DATE(Input!$C$1,4,30),OFFSET(Historic!$F$193,$B131-$B$35,E$30-1975),NA()))</f>
        <v>369.89732030000005</v>
      </c>
      <c r="F131" s="192">
        <f ca="1">IF($CY$1=1,OFFSET(Historic!$F$193,$B131-$B$35,F$30-1975),IF($B131&gt;DATE(Input!$C$1,4,30),OFFSET(Historic!$F$193,$B131-$B$35,F$30-1975),NA()))</f>
        <v>355.04113000000001</v>
      </c>
      <c r="G131" s="192">
        <f ca="1">IF($CY$1=1,OFFSET(Historic!$F$193,$B131-$B$35,G$30-1975),IF($B131&gt;DATE(Input!$C$1,4,30),OFFSET(Historic!$F$193,$B131-$B$35,G$30-1975),NA()))</f>
        <v>341.54</v>
      </c>
      <c r="H131" s="192">
        <f t="shared" ca="1" si="76"/>
        <v>296.85928116000002</v>
      </c>
      <c r="I131" s="368">
        <f t="shared" ref="I131:I162" ca="1" si="101">IF(B131&lt;$B$157,IF($CY$1=1,H131/$H$220*100,IF(B131&gt;$B$64,H131/$H$221*100,NA())),H131/$H$222*100)</f>
        <v>0.60780221700106096</v>
      </c>
      <c r="J131" s="285">
        <f t="shared" ref="J131:J162" ca="1" si="102">IF(B131&lt;$B$157,IF($CY$1=1,$E$8,$F$8),$G$8)*1000*I131/100/1.9835</f>
        <v>198.25965938980914</v>
      </c>
      <c r="K131" s="285">
        <f t="shared" ref="K131:K162" ca="1" si="103">IF(B131&lt;$B$157,IF($CY$1=1,$E$9,$F$9),$G$9)*1000*I131/100/1.9835</f>
        <v>62.81797554082052</v>
      </c>
      <c r="L131" s="386" t="str">
        <f>IF(Computations!J106&lt;&gt;"",Computations!J106,"---")</f>
        <v>N</v>
      </c>
      <c r="M131" s="416">
        <f>IF(Computations!I106&lt;&gt;"",Computations!I106,"---")</f>
        <v>208.28189862167682</v>
      </c>
      <c r="N131" s="390">
        <f>IF(Computations!C106&lt;&gt;"",Computations!C106,"---")</f>
        <v>7764.3299595141698</v>
      </c>
      <c r="O131" s="387">
        <f>IF(Computations!D106&lt;&gt;"",Computations!D106,"---")</f>
        <v>100716</v>
      </c>
      <c r="P131" s="387">
        <f>IF(Computations!M106&lt;&gt;"",Computations!M106,"---")</f>
        <v>98.533333299999995</v>
      </c>
      <c r="Q131" s="387">
        <f>IF(Computations!P106&lt;&gt;"",Computations!P106,"---")</f>
        <v>0</v>
      </c>
      <c r="R131" s="387">
        <f>IF(Computations!V106&lt;&gt;"",Computations!V106,"---")</f>
        <v>0</v>
      </c>
      <c r="S131" s="387">
        <f>IF(Computations!X106&lt;&gt;"",Computations!X106,"---")</f>
        <v>0</v>
      </c>
      <c r="T131" s="387">
        <f>IF(Computations!AB106&lt;&gt;"",Computations!AB106,"---")</f>
        <v>0</v>
      </c>
      <c r="U131" s="387">
        <f>IF(Computations!AG106&lt;&gt;"",Computations!AG106,"---")</f>
        <v>-30.645833300000007</v>
      </c>
      <c r="V131" s="387">
        <f>IF(Computations!H106&lt;&gt;"",Computations!H106,"---")</f>
        <v>129.1791666</v>
      </c>
      <c r="W131" s="387">
        <f>IF(Computations!G106&lt;&gt;"",Computations!G106,"---")</f>
        <v>11.466666699999999</v>
      </c>
      <c r="X131" s="387">
        <f>IF(Computations!F106&lt;&gt;"",Computations!F106,"---")</f>
        <v>140.64583329999999</v>
      </c>
      <c r="Y131" s="402">
        <f>IF(Computations!E106&lt;&gt;"",Computations!E106,"---")</f>
        <v>9.4127899999999993</v>
      </c>
      <c r="Z131" s="389">
        <f>IF(AA131=O131,N131,interp(AA131,AreaCapacity!$A$3:$B$245,2))</f>
        <v>7764.3299595141698</v>
      </c>
      <c r="AA131" s="383">
        <f t="shared" si="97"/>
        <v>100716</v>
      </c>
      <c r="AB131" s="376">
        <f t="shared" ref="AB131:AB162" si="104">IF(M131&lt;&gt;"---",M131,J131)</f>
        <v>208.28189862167682</v>
      </c>
      <c r="AC131" s="376">
        <f>IF(P131&lt;&gt;"---",P131,IF(BH131="Y",AB131,MIN(Input!I106,AB131-AK131)))</f>
        <v>98.533333299999995</v>
      </c>
      <c r="AD131" s="376">
        <f t="shared" ref="AD131:AD162" si="105">IF(Q131&lt;&gt;"---",Q131,IF(BH131="Y",K131,0))</f>
        <v>0</v>
      </c>
      <c r="AE131" s="376">
        <f>IF(R131&lt;&gt;"---",R131,IF(BH131="Y",Input!M106,0))</f>
        <v>0</v>
      </c>
      <c r="AF131" s="376">
        <f t="shared" ref="AF131:AF162" si="106">IF(S131&lt;&gt;"---",S131,StepInterp(B131,$H$3:$L$26,5))</f>
        <v>0</v>
      </c>
      <c r="AG131" s="376">
        <f t="shared" si="77"/>
        <v>0</v>
      </c>
      <c r="AH131" s="376">
        <f t="shared" si="78"/>
        <v>-30.645833300000007</v>
      </c>
      <c r="AI131" s="376">
        <f t="shared" ref="AI131:AI162" si="107">IF(X131&lt;&gt;"---",X131,StepInterp(B131,$H$3:$K$26,3))</f>
        <v>140.64583329999999</v>
      </c>
      <c r="AJ131" s="192">
        <f t="shared" si="79"/>
        <v>129.1791666</v>
      </c>
      <c r="AK131" s="412">
        <f>IF(Y131&lt;&gt;"---",Y131,interp(AA130,AreaCapacity!$A$3:$C$245,3)*StepInterp(B131,Evap!$A$3:$D$15,4)/1.9835)</f>
        <v>9.4127899999999993</v>
      </c>
      <c r="AL131" s="376">
        <f t="shared" ref="AL131:AL162" si="108">IF(W131&lt;&gt;"---",W131,StepInterp(B131,$H$3:$M$26,6))</f>
        <v>11.466666699999999</v>
      </c>
      <c r="AM131" s="376">
        <f t="shared" si="80"/>
        <v>140.64583329999999</v>
      </c>
      <c r="AN131" s="376">
        <f t="shared" si="98"/>
        <v>138.22999999999593</v>
      </c>
      <c r="AO131" s="376">
        <f t="shared" si="81"/>
        <v>0</v>
      </c>
      <c r="AP131" s="376">
        <f t="shared" si="99"/>
        <v>411.39999999999418</v>
      </c>
      <c r="AQ131" s="389">
        <f>IF(AR131=O131,N131,interp(AR131,AreaCapacity!$A$3:$B$245,2))</f>
        <v>7764.3299595141698</v>
      </c>
      <c r="AR131" s="383">
        <f t="shared" si="82"/>
        <v>100716</v>
      </c>
      <c r="AS131" s="376">
        <f t="shared" ref="AS131:AS162" si="109">IF(M131&lt;&gt;"---",M131,J131)</f>
        <v>208.28189862167682</v>
      </c>
      <c r="AT131" s="376">
        <f>IF(P131&lt;&gt;"---",P131,IF(BH131="Y",AS131,MIN(Input!I106,AS131-BB131)))</f>
        <v>98.533333299999995</v>
      </c>
      <c r="AU131" s="376">
        <f t="shared" ref="AU131:AU162" si="110">IF(Q131&lt;&gt;"---",Q131,IF(BH131="Y",K131,0))</f>
        <v>0</v>
      </c>
      <c r="AV131" s="376">
        <f>IF(R131&lt;&gt;"---",R131,IF(BH131="Y",Input!M106,0))</f>
        <v>0</v>
      </c>
      <c r="AW131" s="376">
        <f t="shared" ref="AW131:AW162" si="111">IF(S131&lt;&gt;"---",S131,StepInterp(B131,$H$3:$L$26,5))</f>
        <v>0</v>
      </c>
      <c r="AX131" s="376">
        <f t="shared" si="83"/>
        <v>0</v>
      </c>
      <c r="AY131" s="376">
        <f t="shared" si="84"/>
        <v>-30.645833300000007</v>
      </c>
      <c r="AZ131" s="376">
        <f t="shared" ref="AZ131:AZ162" si="112">IF(X131&lt;&gt;"---",X131,StepInterp(B131,$H$3:$K$26,4))</f>
        <v>140.64583329999999</v>
      </c>
      <c r="BA131" s="192">
        <f t="shared" si="85"/>
        <v>129.1791666</v>
      </c>
      <c r="BB131" s="412">
        <f>IF(Y131&lt;&gt;"---",Y131,interp(AR130,AreaCapacity!$A$3:$C$245,3)*StepInterp(B131,Evap!$A$3:$D$15,4)/1.9835)</f>
        <v>9.4127899999999993</v>
      </c>
      <c r="BC131" s="376">
        <f t="shared" ref="BC131:BC162" si="113">IF(W131&lt;&gt;"---",W131,StepInterp(B131,$H$3:$M$26,6))</f>
        <v>11.466666699999999</v>
      </c>
      <c r="BD131" s="192">
        <f t="shared" si="86"/>
        <v>140.64583329999999</v>
      </c>
      <c r="BE131" s="192">
        <f t="shared" si="87"/>
        <v>138.22999999999593</v>
      </c>
      <c r="BF131" s="192">
        <f t="shared" si="88"/>
        <v>0</v>
      </c>
      <c r="BG131" s="425">
        <f t="shared" si="89"/>
        <v>456.05999999999767</v>
      </c>
      <c r="BH131" s="376" t="str">
        <f t="shared" ref="BH131:BH162" si="114">IF(L131&lt;&gt;"---",L131,StepInterp(B131,$B$13:$D$17,3))</f>
        <v>N</v>
      </c>
      <c r="BI131" s="376">
        <f t="shared" ref="BI131:BI162" si="115">StepInterp(B131,$E$13:$G$15,3)</f>
        <v>39</v>
      </c>
      <c r="BJ131" s="376">
        <f t="shared" si="90"/>
        <v>171.33577532167681</v>
      </c>
      <c r="BK131" s="376">
        <f t="shared" si="91"/>
        <v>132926.65568242391</v>
      </c>
      <c r="BL131" s="376">
        <f t="shared" si="92"/>
        <v>102369</v>
      </c>
      <c r="BM131" s="423">
        <f t="shared" si="93"/>
        <v>30557.655682423909</v>
      </c>
      <c r="BN131" s="440">
        <f t="shared" si="94"/>
        <v>0</v>
      </c>
      <c r="BO131" s="285">
        <f t="shared" si="95"/>
        <v>0</v>
      </c>
      <c r="BP131" s="425">
        <f t="shared" si="96"/>
        <v>0</v>
      </c>
      <c r="BQ131" s="285"/>
      <c r="BR131" s="12">
        <v>7704</v>
      </c>
      <c r="BS131" s="12">
        <v>52000</v>
      </c>
      <c r="BT131" s="12">
        <v>7747.5</v>
      </c>
      <c r="BU131" s="426">
        <v>85000</v>
      </c>
      <c r="BV131" s="6">
        <v>7766</v>
      </c>
      <c r="BW131" s="6">
        <v>102369</v>
      </c>
      <c r="CW131" s="416"/>
      <c r="CX131" s="416"/>
      <c r="CY131" s="416"/>
      <c r="CZ131" s="416"/>
      <c r="DA131" s="416"/>
      <c r="DB131" s="416"/>
      <c r="DC131" s="128"/>
    </row>
    <row r="132" spans="1:107">
      <c r="A132" s="6" t="str">
        <f ca="1">OFFSET('day lookup'!$A$1,WEEKDAY(B132,1)-1,0)</f>
        <v>FRI</v>
      </c>
      <c r="B132" s="367">
        <f t="shared" si="100"/>
        <v>42923</v>
      </c>
      <c r="C132" s="374">
        <f ca="1">IF($CY$1=1,OFFSET(Historic!$F$193,$B132-$B$35,C$30-1975),IF($B132&gt;DATE(Input!$C$1,4,30),OFFSET(Historic!$F$193,$B132-$B$35,C$30-1975),NA()))</f>
        <v>177.89742430000001</v>
      </c>
      <c r="D132" s="192">
        <f ca="1">IF($CY$1=1,OFFSET(Historic!$F$193,$B132-$B$35,D$30-1975),IF($B132&gt;DATE(Input!$C$1,4,30),OFFSET(Historic!$F$193,$B132-$B$35,D$30-1975),NA()))</f>
        <v>210.24782000000002</v>
      </c>
      <c r="E132" s="192">
        <f ca="1">IF($CY$1=1,OFFSET(Historic!$F$193,$B132-$B$35,E$30-1975),IF($B132&gt;DATE(Input!$C$1,4,30),OFFSET(Historic!$F$193,$B132-$B$35,E$30-1975),NA()))</f>
        <v>351.07418999999999</v>
      </c>
      <c r="F132" s="192">
        <f ca="1">IF($CY$1=1,OFFSET(Historic!$F$193,$B132-$B$35,F$30-1975),IF($B132&gt;DATE(Input!$C$1,4,30),OFFSET(Historic!$F$193,$B132-$B$35,F$30-1975),NA()))</f>
        <v>353.05766</v>
      </c>
      <c r="G132" s="192">
        <f ca="1">IF($CY$1=1,OFFSET(Historic!$F$193,$B132-$B$35,G$30-1975),IF($B132&gt;DATE(Input!$C$1,4,30),OFFSET(Historic!$F$193,$B132-$B$35,G$30-1975),NA()))</f>
        <v>324</v>
      </c>
      <c r="H132" s="192">
        <f t="shared" ca="1" si="76"/>
        <v>283.25541886000002</v>
      </c>
      <c r="I132" s="368">
        <f t="shared" ca="1" si="101"/>
        <v>0.57994909536912975</v>
      </c>
      <c r="J132" s="285">
        <f t="shared" ca="1" si="102"/>
        <v>189.17421966414264</v>
      </c>
      <c r="K132" s="285">
        <f t="shared" ca="1" si="103"/>
        <v>59.939281346443963</v>
      </c>
      <c r="L132" s="386" t="str">
        <f>IF(Computations!J107&lt;&gt;"",Computations!J107,"---")</f>
        <v>N</v>
      </c>
      <c r="M132" s="416">
        <f>IF(Computations!I107&lt;&gt;"",Computations!I107,"---")</f>
        <v>258.11438755707286</v>
      </c>
      <c r="N132" s="390">
        <f>IF(Computations!C107&lt;&gt;"",Computations!C107,"---")</f>
        <v>7764.5696052631583</v>
      </c>
      <c r="O132" s="387">
        <f>IF(Computations!D107&lt;&gt;"",Computations!D107,"---")</f>
        <v>100952.77</v>
      </c>
      <c r="P132" s="387">
        <f>IF(Computations!M107&lt;&gt;"",Computations!M107,"---")</f>
        <v>99.15</v>
      </c>
      <c r="Q132" s="387">
        <f>IF(Computations!P107&lt;&gt;"",Computations!P107,"---")</f>
        <v>0</v>
      </c>
      <c r="R132" s="387">
        <f>IF(Computations!V107&lt;&gt;"",Computations!V107,"---")</f>
        <v>0</v>
      </c>
      <c r="S132" s="387">
        <f>IF(Computations!X107&lt;&gt;"",Computations!X107,"---")</f>
        <v>0</v>
      </c>
      <c r="T132" s="387">
        <f>IF(Computations!AB107&lt;&gt;"",Computations!AB107,"---")</f>
        <v>0</v>
      </c>
      <c r="U132" s="387">
        <f>IF(Computations!AG107&lt;&gt;"",Computations!AG107,"---")</f>
        <v>-30.166666700000007</v>
      </c>
      <c r="V132" s="387">
        <f>IF(Computations!H107&lt;&gt;"",Computations!H107,"---")</f>
        <v>129.31666670000001</v>
      </c>
      <c r="W132" s="387">
        <f>IF(Computations!G107&lt;&gt;"",Computations!G107,"---")</f>
        <v>10.85</v>
      </c>
      <c r="X132" s="387">
        <f>IF(Computations!F107&lt;&gt;"",Computations!F107,"---")</f>
        <v>140.16666670000001</v>
      </c>
      <c r="Y132" s="402">
        <f>IF(Computations!E107&lt;&gt;"",Computations!E107,"---")</f>
        <v>9.4279200000000003</v>
      </c>
      <c r="Z132" s="389">
        <f>IF(AA132=O132,N132,interp(AA132,AreaCapacity!$A$3:$B$245,2))</f>
        <v>7764.5696052631583</v>
      </c>
      <c r="AA132" s="383">
        <f t="shared" si="97"/>
        <v>100952.77</v>
      </c>
      <c r="AB132" s="376">
        <f t="shared" si="104"/>
        <v>258.11438755707286</v>
      </c>
      <c r="AC132" s="376">
        <f>IF(P132&lt;&gt;"---",P132,IF(BH132="Y",AB132,MIN(Input!I107,AB132-AK132)))</f>
        <v>99.15</v>
      </c>
      <c r="AD132" s="376">
        <f t="shared" si="105"/>
        <v>0</v>
      </c>
      <c r="AE132" s="376">
        <f>IF(R132&lt;&gt;"---",R132,IF(BH132="Y",Input!M107,0))</f>
        <v>0</v>
      </c>
      <c r="AF132" s="376">
        <f t="shared" si="106"/>
        <v>0</v>
      </c>
      <c r="AG132" s="376">
        <f t="shared" si="77"/>
        <v>0</v>
      </c>
      <c r="AH132" s="376">
        <f t="shared" si="78"/>
        <v>-30.166666700000007</v>
      </c>
      <c r="AI132" s="376">
        <f t="shared" si="107"/>
        <v>140.16666670000001</v>
      </c>
      <c r="AJ132" s="192">
        <f t="shared" si="79"/>
        <v>129.31666670000001</v>
      </c>
      <c r="AK132" s="412">
        <f>IF(Y132&lt;&gt;"---",Y132,interp(AA131,AreaCapacity!$A$3:$C$245,3)*StepInterp(B132,Evap!$A$3:$D$15,4)/1.9835)</f>
        <v>9.4279200000000003</v>
      </c>
      <c r="AL132" s="376">
        <f t="shared" si="108"/>
        <v>10.85</v>
      </c>
      <c r="AM132" s="376">
        <f t="shared" si="80"/>
        <v>140.16666670000001</v>
      </c>
      <c r="AN132" s="376">
        <f t="shared" si="98"/>
        <v>236.77000000000407</v>
      </c>
      <c r="AO132" s="376">
        <f t="shared" si="81"/>
        <v>0</v>
      </c>
      <c r="AP132" s="376">
        <f t="shared" si="99"/>
        <v>411.39999999999418</v>
      </c>
      <c r="AQ132" s="389">
        <f>IF(AR132=O132,N132,interp(AR132,AreaCapacity!$A$3:$B$245,2))</f>
        <v>7764.5696052631583</v>
      </c>
      <c r="AR132" s="383">
        <f t="shared" si="82"/>
        <v>100952.77</v>
      </c>
      <c r="AS132" s="376">
        <f t="shared" si="109"/>
        <v>258.11438755707286</v>
      </c>
      <c r="AT132" s="376">
        <f>IF(P132&lt;&gt;"---",P132,IF(BH132="Y",AS132,MIN(Input!I107,AS132-BB132)))</f>
        <v>99.15</v>
      </c>
      <c r="AU132" s="376">
        <f t="shared" si="110"/>
        <v>0</v>
      </c>
      <c r="AV132" s="376">
        <f>IF(R132&lt;&gt;"---",R132,IF(BH132="Y",Input!M107,0))</f>
        <v>0</v>
      </c>
      <c r="AW132" s="376">
        <f t="shared" si="111"/>
        <v>0</v>
      </c>
      <c r="AX132" s="376">
        <f t="shared" si="83"/>
        <v>0</v>
      </c>
      <c r="AY132" s="376">
        <f t="shared" si="84"/>
        <v>-30.166666700000007</v>
      </c>
      <c r="AZ132" s="376">
        <f t="shared" si="112"/>
        <v>140.16666670000001</v>
      </c>
      <c r="BA132" s="192">
        <f t="shared" si="85"/>
        <v>129.31666670000001</v>
      </c>
      <c r="BB132" s="412">
        <f>IF(Y132&lt;&gt;"---",Y132,interp(AR131,AreaCapacity!$A$3:$C$245,3)*StepInterp(B132,Evap!$A$3:$D$15,4)/1.9835)</f>
        <v>9.4279200000000003</v>
      </c>
      <c r="BC132" s="376">
        <f t="shared" si="113"/>
        <v>10.85</v>
      </c>
      <c r="BD132" s="192">
        <f t="shared" si="86"/>
        <v>140.16666670000001</v>
      </c>
      <c r="BE132" s="192">
        <f t="shared" si="87"/>
        <v>236.77000000000407</v>
      </c>
      <c r="BF132" s="192">
        <f t="shared" si="88"/>
        <v>0</v>
      </c>
      <c r="BG132" s="425">
        <f t="shared" si="89"/>
        <v>456.05999999999767</v>
      </c>
      <c r="BH132" s="376" t="str">
        <f t="shared" si="114"/>
        <v>N</v>
      </c>
      <c r="BI132" s="376">
        <f t="shared" si="115"/>
        <v>39</v>
      </c>
      <c r="BJ132" s="376">
        <f t="shared" si="90"/>
        <v>220.53646755707285</v>
      </c>
      <c r="BK132" s="376">
        <f t="shared" si="91"/>
        <v>133364.08976582336</v>
      </c>
      <c r="BL132" s="376">
        <f t="shared" si="92"/>
        <v>102369</v>
      </c>
      <c r="BM132" s="423">
        <f t="shared" si="93"/>
        <v>30995.089765823359</v>
      </c>
      <c r="BN132" s="440">
        <f t="shared" si="94"/>
        <v>0</v>
      </c>
      <c r="BO132" s="285">
        <f t="shared" si="95"/>
        <v>0</v>
      </c>
      <c r="BP132" s="425">
        <f t="shared" si="96"/>
        <v>0</v>
      </c>
      <c r="BQ132" s="285"/>
      <c r="BR132" s="12">
        <v>7704</v>
      </c>
      <c r="BS132" s="12">
        <v>52000</v>
      </c>
      <c r="BT132" s="12">
        <v>7747.5</v>
      </c>
      <c r="BU132" s="426">
        <v>85000</v>
      </c>
      <c r="BV132" s="6">
        <v>7766</v>
      </c>
      <c r="BW132" s="6">
        <v>102369</v>
      </c>
      <c r="CW132" s="416"/>
      <c r="CX132" s="416"/>
      <c r="CY132" s="416"/>
      <c r="CZ132" s="416"/>
      <c r="DA132" s="416"/>
      <c r="DB132" s="416"/>
      <c r="DC132" s="128"/>
    </row>
    <row r="133" spans="1:107">
      <c r="A133" s="6" t="str">
        <f ca="1">OFFSET('day lookup'!$A$1,WEEKDAY(B133,1)-1,0)</f>
        <v>SAT</v>
      </c>
      <c r="B133" s="367">
        <f t="shared" si="100"/>
        <v>42924</v>
      </c>
      <c r="C133" s="374">
        <f ca="1">IF($CY$1=1,OFFSET(Historic!$F$193,$B133-$B$35,C$30-1975),IF($B133&gt;DATE(Input!$C$1,4,30),OFFSET(Historic!$F$193,$B133-$B$35,C$30-1975),NA()))</f>
        <v>177.10403630000002</v>
      </c>
      <c r="D133" s="192">
        <f ca="1">IF($CY$1=1,OFFSET(Historic!$F$193,$B133-$B$35,D$30-1975),IF($B133&gt;DATE(Input!$C$1,4,30),OFFSET(Historic!$F$193,$B133-$B$35,D$30-1975),NA()))</f>
        <v>198.34700000000001</v>
      </c>
      <c r="E133" s="192">
        <f ca="1">IF($CY$1=1,OFFSET(Historic!$F$193,$B133-$B$35,E$30-1975),IF($B133&gt;DATE(Input!$C$1,4,30),OFFSET(Historic!$F$193,$B133-$B$35,E$30-1975),NA()))</f>
        <v>313.34859059999997</v>
      </c>
      <c r="F133" s="192">
        <f ca="1">IF($CY$1=1,OFFSET(Historic!$F$193,$B133-$B$35,F$30-1975),IF($B133&gt;DATE(Input!$C$1,4,30),OFFSET(Historic!$F$193,$B133-$B$35,F$30-1975),NA()))</f>
        <v>374.87583000000001</v>
      </c>
      <c r="G133" s="192">
        <f ca="1">IF($CY$1=1,OFFSET(Historic!$F$193,$B133-$B$35,G$30-1975),IF($B133&gt;DATE(Input!$C$1,4,30),OFFSET(Historic!$F$193,$B133-$B$35,G$30-1975),NA()))</f>
        <v>333.39</v>
      </c>
      <c r="H133" s="192">
        <f t="shared" ca="1" si="76"/>
        <v>279.41309137999997</v>
      </c>
      <c r="I133" s="368">
        <f t="shared" ca="1" si="101"/>
        <v>0.57208215197540302</v>
      </c>
      <c r="J133" s="285">
        <f t="shared" ca="1" si="102"/>
        <v>186.60809293072131</v>
      </c>
      <c r="K133" s="285">
        <f t="shared" ca="1" si="103"/>
        <v>59.126211825035355</v>
      </c>
      <c r="L133" s="386" t="str">
        <f>IF(Computations!J108&lt;&gt;"",Computations!J108,"---")</f>
        <v>N</v>
      </c>
      <c r="M133" s="416">
        <f>IF(Computations!I108&lt;&gt;"",Computations!I108,"---")</f>
        <v>218.91000231941044</v>
      </c>
      <c r="N133" s="390">
        <f>IF(Computations!C108&lt;&gt;"",Computations!C108,"---")</f>
        <v>7764.7298886639674</v>
      </c>
      <c r="O133" s="387">
        <f>IF(Computations!D108&lt;&gt;"",Computations!D108,"---")</f>
        <v>101111.13</v>
      </c>
      <c r="P133" s="387">
        <f>IF(Computations!M108&lt;&gt;"",Computations!M108,"---")</f>
        <v>99.612499999999997</v>
      </c>
      <c r="Q133" s="387">
        <f>IF(Computations!P108&lt;&gt;"",Computations!P108,"---")</f>
        <v>0</v>
      </c>
      <c r="R133" s="387">
        <f>IF(Computations!V108&lt;&gt;"",Computations!V108,"---")</f>
        <v>0</v>
      </c>
      <c r="S133" s="387">
        <f>IF(Computations!X108&lt;&gt;"",Computations!X108,"---")</f>
        <v>0</v>
      </c>
      <c r="T133" s="387">
        <f>IF(Computations!AB108&lt;&gt;"",Computations!AB108,"---")</f>
        <v>0</v>
      </c>
      <c r="U133" s="387">
        <f>IF(Computations!AG108&lt;&gt;"",Computations!AG108,"---")</f>
        <v>-30.020833300000007</v>
      </c>
      <c r="V133" s="387">
        <f>IF(Computations!H108&lt;&gt;"",Computations!H108,"---")</f>
        <v>129.6333333</v>
      </c>
      <c r="W133" s="387">
        <f>IF(Computations!G108&lt;&gt;"",Computations!G108,"---")</f>
        <v>10.387499999999999</v>
      </c>
      <c r="X133" s="387">
        <f>IF(Computations!F108&lt;&gt;"",Computations!F108,"---")</f>
        <v>140.02083329999999</v>
      </c>
      <c r="Y133" s="402">
        <f>IF(Computations!E108&lt;&gt;"",Computations!E108,"---")</f>
        <v>9.4380000000000006</v>
      </c>
      <c r="Z133" s="389">
        <f>IF(AA133=O133,N133,interp(AA133,AreaCapacity!$A$3:$B$245,2))</f>
        <v>7764.7298886639674</v>
      </c>
      <c r="AA133" s="383">
        <f t="shared" si="97"/>
        <v>101111.13</v>
      </c>
      <c r="AB133" s="376">
        <f t="shared" si="104"/>
        <v>218.91000231941044</v>
      </c>
      <c r="AC133" s="376">
        <f>IF(P133&lt;&gt;"---",P133,IF(BH133="Y",AB133,MIN(Input!I108,AB133-AK133)))</f>
        <v>99.612499999999997</v>
      </c>
      <c r="AD133" s="376">
        <f t="shared" si="105"/>
        <v>0</v>
      </c>
      <c r="AE133" s="376">
        <f>IF(R133&lt;&gt;"---",R133,IF(BH133="Y",Input!M108,0))</f>
        <v>0</v>
      </c>
      <c r="AF133" s="376">
        <f t="shared" si="106"/>
        <v>0</v>
      </c>
      <c r="AG133" s="376">
        <f t="shared" si="77"/>
        <v>0</v>
      </c>
      <c r="AH133" s="376">
        <f t="shared" si="78"/>
        <v>-30.020833300000007</v>
      </c>
      <c r="AI133" s="376">
        <f t="shared" si="107"/>
        <v>140.02083329999999</v>
      </c>
      <c r="AJ133" s="192">
        <f t="shared" si="79"/>
        <v>129.6333333</v>
      </c>
      <c r="AK133" s="412">
        <f>IF(Y133&lt;&gt;"---",Y133,interp(AA132,AreaCapacity!$A$3:$C$245,3)*StepInterp(B133,Evap!$A$3:$D$15,4)/1.9835)</f>
        <v>9.4380000000000006</v>
      </c>
      <c r="AL133" s="376">
        <f t="shared" si="108"/>
        <v>10.387499999999999</v>
      </c>
      <c r="AM133" s="376">
        <f t="shared" si="80"/>
        <v>140.02083329999999</v>
      </c>
      <c r="AN133" s="376">
        <f t="shared" si="98"/>
        <v>158.36000000000058</v>
      </c>
      <c r="AO133" s="376">
        <f t="shared" si="81"/>
        <v>0</v>
      </c>
      <c r="AP133" s="376">
        <f t="shared" si="99"/>
        <v>411.39999999999418</v>
      </c>
      <c r="AQ133" s="389">
        <f>IF(AR133=O133,N133,interp(AR133,AreaCapacity!$A$3:$B$245,2))</f>
        <v>7764.7298886639674</v>
      </c>
      <c r="AR133" s="383">
        <f t="shared" si="82"/>
        <v>101111.13</v>
      </c>
      <c r="AS133" s="376">
        <f t="shared" si="109"/>
        <v>218.91000231941044</v>
      </c>
      <c r="AT133" s="376">
        <f>IF(P133&lt;&gt;"---",P133,IF(BH133="Y",AS133,MIN(Input!I108,AS133-BB133)))</f>
        <v>99.612499999999997</v>
      </c>
      <c r="AU133" s="376">
        <f t="shared" si="110"/>
        <v>0</v>
      </c>
      <c r="AV133" s="376">
        <f>IF(R133&lt;&gt;"---",R133,IF(BH133="Y",Input!M108,0))</f>
        <v>0</v>
      </c>
      <c r="AW133" s="376">
        <f t="shared" si="111"/>
        <v>0</v>
      </c>
      <c r="AX133" s="376">
        <f t="shared" si="83"/>
        <v>0</v>
      </c>
      <c r="AY133" s="376">
        <f t="shared" si="84"/>
        <v>-30.020833300000007</v>
      </c>
      <c r="AZ133" s="376">
        <f t="shared" si="112"/>
        <v>140.02083329999999</v>
      </c>
      <c r="BA133" s="192">
        <f t="shared" si="85"/>
        <v>129.6333333</v>
      </c>
      <c r="BB133" s="412">
        <f>IF(Y133&lt;&gt;"---",Y133,interp(AR132,AreaCapacity!$A$3:$C$245,3)*StepInterp(B133,Evap!$A$3:$D$15,4)/1.9835)</f>
        <v>9.4380000000000006</v>
      </c>
      <c r="BC133" s="376">
        <f t="shared" si="113"/>
        <v>10.387499999999999</v>
      </c>
      <c r="BD133" s="192">
        <f t="shared" si="86"/>
        <v>140.02083329999999</v>
      </c>
      <c r="BE133" s="192">
        <f t="shared" si="87"/>
        <v>158.36000000000058</v>
      </c>
      <c r="BF133" s="192">
        <f t="shared" si="88"/>
        <v>0</v>
      </c>
      <c r="BG133" s="425">
        <f t="shared" si="89"/>
        <v>456.05999999999767</v>
      </c>
      <c r="BH133" s="376" t="str">
        <f t="shared" si="114"/>
        <v>N</v>
      </c>
      <c r="BI133" s="376">
        <f t="shared" si="115"/>
        <v>39</v>
      </c>
      <c r="BJ133" s="376">
        <f t="shared" si="90"/>
        <v>180.85950231941044</v>
      </c>
      <c r="BK133" s="376">
        <f t="shared" si="91"/>
        <v>133722.82458867392</v>
      </c>
      <c r="BL133" s="376">
        <f t="shared" si="92"/>
        <v>102369</v>
      </c>
      <c r="BM133" s="423">
        <f t="shared" si="93"/>
        <v>31353.824588673917</v>
      </c>
      <c r="BN133" s="440">
        <f t="shared" si="94"/>
        <v>0</v>
      </c>
      <c r="BO133" s="285">
        <f t="shared" si="95"/>
        <v>0</v>
      </c>
      <c r="BP133" s="425">
        <f t="shared" si="96"/>
        <v>0</v>
      </c>
      <c r="BQ133" s="285"/>
      <c r="BR133" s="12">
        <v>7704</v>
      </c>
      <c r="BS133" s="12">
        <v>52000</v>
      </c>
      <c r="BT133" s="12">
        <v>7747.5</v>
      </c>
      <c r="BU133" s="426">
        <v>85000</v>
      </c>
      <c r="BV133" s="6">
        <v>7766</v>
      </c>
      <c r="BW133" s="6">
        <v>102369</v>
      </c>
      <c r="CW133" s="416"/>
      <c r="CX133" s="416"/>
      <c r="CY133" s="416"/>
      <c r="CZ133" s="416"/>
      <c r="DA133" s="416"/>
      <c r="DB133" s="416"/>
      <c r="DC133" s="128"/>
    </row>
    <row r="134" spans="1:107">
      <c r="A134" s="6" t="str">
        <f ca="1">OFFSET('day lookup'!$A$1,WEEKDAY(B134,1)-1,0)</f>
        <v>SUN</v>
      </c>
      <c r="B134" s="367">
        <f t="shared" si="100"/>
        <v>42925</v>
      </c>
      <c r="C134" s="374">
        <f ca="1">IF($CY$1=1,OFFSET(Historic!$F$193,$B134-$B$35,C$30-1975),IF($B134&gt;DATE(Input!$C$1,4,30),OFFSET(Historic!$F$193,$B134-$B$35,C$30-1975),NA()))</f>
        <v>154.5321477</v>
      </c>
      <c r="D134" s="192">
        <f ca="1">IF($CY$1=1,OFFSET(Historic!$F$193,$B134-$B$35,D$30-1975),IF($B134&gt;DATE(Input!$C$1,4,30),OFFSET(Historic!$F$193,$B134-$B$35,D$30-1975),NA()))</f>
        <v>138.84290000000001</v>
      </c>
      <c r="E134" s="192">
        <f ca="1">IF($CY$1=1,OFFSET(Historic!$F$193,$B134-$B$35,E$30-1975),IF($B134&gt;DATE(Input!$C$1,4,30),OFFSET(Historic!$F$193,$B134-$B$35,E$30-1975),NA()))</f>
        <v>323.2064365</v>
      </c>
      <c r="F134" s="192">
        <f ca="1">IF($CY$1=1,OFFSET(Historic!$F$193,$B134-$B$35,F$30-1975),IF($B134&gt;DATE(Input!$C$1,4,30),OFFSET(Historic!$F$193,$B134-$B$35,F$30-1975),NA()))</f>
        <v>404.62788</v>
      </c>
      <c r="G134" s="192">
        <f ca="1">IF($CY$1=1,OFFSET(Historic!$F$193,$B134-$B$35,G$30-1975),IF($B134&gt;DATE(Input!$C$1,4,30),OFFSET(Historic!$F$193,$B134-$B$35,G$30-1975),NA()))</f>
        <v>352.58</v>
      </c>
      <c r="H134" s="192">
        <f t="shared" ca="1" si="76"/>
        <v>274.75787284</v>
      </c>
      <c r="I134" s="368">
        <f t="shared" ca="1" si="101"/>
        <v>0.56255086112884389</v>
      </c>
      <c r="J134" s="285">
        <f t="shared" ca="1" si="102"/>
        <v>183.49907091019006</v>
      </c>
      <c r="K134" s="285">
        <f t="shared" ca="1" si="103"/>
        <v>58.141127568143681</v>
      </c>
      <c r="L134" s="386" t="str">
        <f>IF(Computations!J109&lt;&gt;"",Computations!J109,"---")</f>
        <v>N</v>
      </c>
      <c r="M134" s="416">
        <f>IF(Computations!I109&lt;&gt;"",Computations!I109,"---")</f>
        <v>214.04357236225871</v>
      </c>
      <c r="N134" s="390">
        <f>IF(Computations!C109&lt;&gt;"",Computations!C109,"---")</f>
        <v>7764.8800708502022</v>
      </c>
      <c r="O134" s="387">
        <f>IF(Computations!D109&lt;&gt;"",Computations!D109,"---")</f>
        <v>101259.51</v>
      </c>
      <c r="P134" s="387">
        <f>IF(Computations!M109&lt;&gt;"",Computations!M109,"---")</f>
        <v>99.913333300000005</v>
      </c>
      <c r="Q134" s="387">
        <f>IF(Computations!P109&lt;&gt;"",Computations!P109,"---")</f>
        <v>0</v>
      </c>
      <c r="R134" s="387">
        <f>IF(Computations!V109&lt;&gt;"",Computations!V109,"---")</f>
        <v>0</v>
      </c>
      <c r="S134" s="387">
        <f>IF(Computations!X109&lt;&gt;"",Computations!X109,"---")</f>
        <v>0</v>
      </c>
      <c r="T134" s="387">
        <f>IF(Computations!AB109&lt;&gt;"",Computations!AB109,"---")</f>
        <v>0</v>
      </c>
      <c r="U134" s="387">
        <f>IF(Computations!AG109&lt;&gt;"",Computations!AG109,"---")</f>
        <v>-29.875</v>
      </c>
      <c r="V134" s="387">
        <f>IF(Computations!H109&lt;&gt;"",Computations!H109,"---")</f>
        <v>129.78833330000001</v>
      </c>
      <c r="W134" s="387">
        <f>IF(Computations!G109&lt;&gt;"",Computations!G109,"---")</f>
        <v>10.0866667</v>
      </c>
      <c r="X134" s="387">
        <f>IF(Computations!F109&lt;&gt;"",Computations!F109,"---")</f>
        <v>139.875</v>
      </c>
      <c r="Y134" s="402">
        <f>IF(Computations!E109&lt;&gt;"",Computations!E109,"---")</f>
        <v>9.4480799999999991</v>
      </c>
      <c r="Z134" s="389">
        <f>IF(AA134=O134,N134,interp(AA134,AreaCapacity!$A$3:$B$245,2))</f>
        <v>7764.8800708502022</v>
      </c>
      <c r="AA134" s="383">
        <f t="shared" si="97"/>
        <v>101259.51</v>
      </c>
      <c r="AB134" s="376">
        <f t="shared" si="104"/>
        <v>214.04357236225871</v>
      </c>
      <c r="AC134" s="376">
        <f>IF(P134&lt;&gt;"---",P134,IF(BH134="Y",AB134,MIN(Input!I109,AB134-AK134)))</f>
        <v>99.913333300000005</v>
      </c>
      <c r="AD134" s="376">
        <f t="shared" si="105"/>
        <v>0</v>
      </c>
      <c r="AE134" s="376">
        <f>IF(R134&lt;&gt;"---",R134,IF(BH134="Y",Input!M109,0))</f>
        <v>0</v>
      </c>
      <c r="AF134" s="376">
        <f t="shared" si="106"/>
        <v>0</v>
      </c>
      <c r="AG134" s="376">
        <f t="shared" si="77"/>
        <v>0</v>
      </c>
      <c r="AH134" s="376">
        <f t="shared" si="78"/>
        <v>-29.875</v>
      </c>
      <c r="AI134" s="376">
        <f t="shared" si="107"/>
        <v>139.875</v>
      </c>
      <c r="AJ134" s="192">
        <f t="shared" si="79"/>
        <v>129.78833330000001</v>
      </c>
      <c r="AK134" s="412">
        <f>IF(Y134&lt;&gt;"---",Y134,interp(AA133,AreaCapacity!$A$3:$C$245,3)*StepInterp(B134,Evap!$A$3:$D$15,4)/1.9835)</f>
        <v>9.4480799999999991</v>
      </c>
      <c r="AL134" s="376">
        <f t="shared" si="108"/>
        <v>10.0866667</v>
      </c>
      <c r="AM134" s="376">
        <f t="shared" si="80"/>
        <v>139.875</v>
      </c>
      <c r="AN134" s="376">
        <f t="shared" si="98"/>
        <v>148.3799999999901</v>
      </c>
      <c r="AO134" s="376">
        <f t="shared" si="81"/>
        <v>0</v>
      </c>
      <c r="AP134" s="376">
        <f t="shared" si="99"/>
        <v>411.39999999999418</v>
      </c>
      <c r="AQ134" s="389">
        <f>IF(AR134=O134,N134,interp(AR134,AreaCapacity!$A$3:$B$245,2))</f>
        <v>7764.8800708502022</v>
      </c>
      <c r="AR134" s="383">
        <f t="shared" si="82"/>
        <v>101259.51</v>
      </c>
      <c r="AS134" s="376">
        <f t="shared" si="109"/>
        <v>214.04357236225871</v>
      </c>
      <c r="AT134" s="376">
        <f>IF(P134&lt;&gt;"---",P134,IF(BH134="Y",AS134,MIN(Input!I109,AS134-BB134)))</f>
        <v>99.913333300000005</v>
      </c>
      <c r="AU134" s="376">
        <f t="shared" si="110"/>
        <v>0</v>
      </c>
      <c r="AV134" s="376">
        <f>IF(R134&lt;&gt;"---",R134,IF(BH134="Y",Input!M109,0))</f>
        <v>0</v>
      </c>
      <c r="AW134" s="376">
        <f t="shared" si="111"/>
        <v>0</v>
      </c>
      <c r="AX134" s="376">
        <f t="shared" si="83"/>
        <v>0</v>
      </c>
      <c r="AY134" s="376">
        <f t="shared" si="84"/>
        <v>-29.875</v>
      </c>
      <c r="AZ134" s="376">
        <f t="shared" si="112"/>
        <v>139.875</v>
      </c>
      <c r="BA134" s="192">
        <f t="shared" si="85"/>
        <v>129.78833330000001</v>
      </c>
      <c r="BB134" s="412">
        <f>IF(Y134&lt;&gt;"---",Y134,interp(AR133,AreaCapacity!$A$3:$C$245,3)*StepInterp(B134,Evap!$A$3:$D$15,4)/1.9835)</f>
        <v>9.4480799999999991</v>
      </c>
      <c r="BC134" s="376">
        <f t="shared" si="113"/>
        <v>10.0866667</v>
      </c>
      <c r="BD134" s="192">
        <f t="shared" si="86"/>
        <v>139.875</v>
      </c>
      <c r="BE134" s="192">
        <f t="shared" si="87"/>
        <v>148.3799999999901</v>
      </c>
      <c r="BF134" s="192">
        <f t="shared" si="88"/>
        <v>0</v>
      </c>
      <c r="BG134" s="425">
        <f t="shared" si="89"/>
        <v>456.05999999999767</v>
      </c>
      <c r="BH134" s="376" t="str">
        <f t="shared" si="114"/>
        <v>N</v>
      </c>
      <c r="BI134" s="376">
        <f t="shared" si="115"/>
        <v>39</v>
      </c>
      <c r="BJ134" s="376">
        <f t="shared" si="90"/>
        <v>175.68215906225871</v>
      </c>
      <c r="BK134" s="376">
        <f t="shared" si="91"/>
        <v>134071.29015117392</v>
      </c>
      <c r="BL134" s="376">
        <f t="shared" si="92"/>
        <v>102369</v>
      </c>
      <c r="BM134" s="423">
        <f t="shared" si="93"/>
        <v>31702.290151173918</v>
      </c>
      <c r="BN134" s="440">
        <f t="shared" si="94"/>
        <v>0</v>
      </c>
      <c r="BO134" s="285">
        <f t="shared" si="95"/>
        <v>0</v>
      </c>
      <c r="BP134" s="425">
        <f t="shared" si="96"/>
        <v>0</v>
      </c>
      <c r="BQ134" s="285"/>
      <c r="BR134" s="12">
        <v>7704</v>
      </c>
      <c r="BS134" s="12">
        <v>52000</v>
      </c>
      <c r="BT134" s="12">
        <v>7747.5</v>
      </c>
      <c r="BU134" s="426">
        <v>85000</v>
      </c>
      <c r="BV134" s="6">
        <v>7766</v>
      </c>
      <c r="BW134" s="6">
        <v>102369</v>
      </c>
      <c r="CW134" s="416"/>
      <c r="CX134" s="416"/>
      <c r="CY134" s="416"/>
      <c r="CZ134" s="416"/>
      <c r="DA134" s="416"/>
      <c r="DB134" s="416"/>
      <c r="DC134" s="128"/>
    </row>
    <row r="135" spans="1:107">
      <c r="A135" s="6" t="str">
        <f ca="1">OFFSET('day lookup'!$A$1,WEEKDAY(B135,1)-1,0)</f>
        <v>MON</v>
      </c>
      <c r="B135" s="367">
        <f t="shared" si="100"/>
        <v>42926</v>
      </c>
      <c r="C135" s="374">
        <f ca="1">IF($CY$1=1,OFFSET(Historic!$F$193,$B135-$B$35,C$30-1975),IF($B135&gt;DATE(Input!$C$1,4,30),OFFSET(Historic!$F$193,$B135-$B$35,C$30-1975),NA()))</f>
        <v>147.19330869999999</v>
      </c>
      <c r="D135" s="192">
        <f ca="1">IF($CY$1=1,OFFSET(Historic!$F$193,$B135-$B$35,D$30-1975),IF($B135&gt;DATE(Input!$C$1,4,30),OFFSET(Historic!$F$193,$B135-$B$35,D$30-1975),NA()))</f>
        <v>132.89249000000001</v>
      </c>
      <c r="E135" s="192">
        <f ca="1">IF($CY$1=1,OFFSET(Historic!$F$193,$B135-$B$35,E$30-1975),IF($B135&gt;DATE(Input!$C$1,4,30),OFFSET(Historic!$F$193,$B135-$B$35,E$30-1975),NA()))</f>
        <v>333.73866219999996</v>
      </c>
      <c r="F135" s="192">
        <f ca="1">IF($CY$1=1,OFFSET(Historic!$F$193,$B135-$B$35,F$30-1975),IF($B135&gt;DATE(Input!$C$1,4,30),OFFSET(Historic!$F$193,$B135-$B$35,F$30-1975),NA()))</f>
        <v>481.98321000000004</v>
      </c>
      <c r="G135" s="192">
        <f ca="1">IF($CY$1=1,OFFSET(Historic!$F$193,$B135-$B$35,G$30-1975),IF($B135&gt;DATE(Input!$C$1,4,30),OFFSET(Historic!$F$193,$B135-$B$35,G$30-1975),NA()))</f>
        <v>304.02999999999997</v>
      </c>
      <c r="H135" s="192">
        <f t="shared" ca="1" si="76"/>
        <v>279.96753417999997</v>
      </c>
      <c r="I135" s="368">
        <f t="shared" ca="1" si="101"/>
        <v>0.57321734155655213</v>
      </c>
      <c r="J135" s="285">
        <f t="shared" ca="1" si="102"/>
        <v>186.97838164209188</v>
      </c>
      <c r="K135" s="285">
        <f t="shared" ca="1" si="103"/>
        <v>59.243536687216121</v>
      </c>
      <c r="L135" s="386" t="str">
        <f>IF(Computations!J110&lt;&gt;"",Computations!J110,"---")</f>
        <v>N</v>
      </c>
      <c r="M135" s="416">
        <f>IF(Computations!I110&lt;&gt;"",Computations!I110,"---")</f>
        <v>198.75908841371577</v>
      </c>
      <c r="N135" s="390">
        <f>IF(Computations!C110&lt;&gt;"",Computations!C110,"---")</f>
        <v>7765.0005025125629</v>
      </c>
      <c r="O135" s="387">
        <f>IF(Computations!D110&lt;&gt;"",Computations!D110,"---")</f>
        <v>101378.5</v>
      </c>
      <c r="P135" s="387">
        <f>IF(Computations!M110&lt;&gt;"",Computations!M110,"---")</f>
        <v>100.3577083</v>
      </c>
      <c r="Q135" s="387">
        <f>IF(Computations!P110&lt;&gt;"",Computations!P110,"---")</f>
        <v>0</v>
      </c>
      <c r="R135" s="387">
        <f>IF(Computations!V110&lt;&gt;"",Computations!V110,"---")</f>
        <v>0</v>
      </c>
      <c r="S135" s="387">
        <f>IF(Computations!X110&lt;&gt;"",Computations!X110,"---")</f>
        <v>0</v>
      </c>
      <c r="T135" s="387">
        <f>IF(Computations!AB110&lt;&gt;"",Computations!AB110,"---")</f>
        <v>0</v>
      </c>
      <c r="U135" s="387">
        <f>IF(Computations!AG110&lt;&gt;"",Computations!AG110,"---")</f>
        <v>-28.958333300000007</v>
      </c>
      <c r="V135" s="387">
        <f>IF(Computations!H110&lt;&gt;"",Computations!H110,"---")</f>
        <v>129.31604160000001</v>
      </c>
      <c r="W135" s="387">
        <f>IF(Computations!G110&lt;&gt;"",Computations!G110,"---")</f>
        <v>9.6422916999999995</v>
      </c>
      <c r="X135" s="387">
        <f>IF(Computations!F110&lt;&gt;"",Computations!F110,"---")</f>
        <v>138.95833329999999</v>
      </c>
      <c r="Y135" s="402">
        <f>IF(Computations!E110&lt;&gt;"",Computations!E110,"---")</f>
        <v>9.4531299999999998</v>
      </c>
      <c r="Z135" s="389">
        <f>IF(AA135=O135,N135,interp(AA135,AreaCapacity!$A$3:$B$245,2))</f>
        <v>7765.0005025125629</v>
      </c>
      <c r="AA135" s="383">
        <f t="shared" si="97"/>
        <v>101378.5</v>
      </c>
      <c r="AB135" s="376">
        <f t="shared" si="104"/>
        <v>198.75908841371577</v>
      </c>
      <c r="AC135" s="376">
        <f>IF(P135&lt;&gt;"---",P135,IF(BH135="Y",AB135,MIN(Input!I110,AB135-AK135)))</f>
        <v>100.3577083</v>
      </c>
      <c r="AD135" s="376">
        <f t="shared" si="105"/>
        <v>0</v>
      </c>
      <c r="AE135" s="376">
        <f>IF(R135&lt;&gt;"---",R135,IF(BH135="Y",Input!M110,0))</f>
        <v>0</v>
      </c>
      <c r="AF135" s="376">
        <f t="shared" si="106"/>
        <v>0</v>
      </c>
      <c r="AG135" s="376">
        <f t="shared" si="77"/>
        <v>0</v>
      </c>
      <c r="AH135" s="376">
        <f t="shared" si="78"/>
        <v>-28.958333300000007</v>
      </c>
      <c r="AI135" s="376">
        <f t="shared" si="107"/>
        <v>138.95833329999999</v>
      </c>
      <c r="AJ135" s="192">
        <f t="shared" si="79"/>
        <v>129.31604160000001</v>
      </c>
      <c r="AK135" s="412">
        <f>IF(Y135&lt;&gt;"---",Y135,interp(AA134,AreaCapacity!$A$3:$C$245,3)*StepInterp(B135,Evap!$A$3:$D$15,4)/1.9835)</f>
        <v>9.4531299999999998</v>
      </c>
      <c r="AL135" s="376">
        <f t="shared" si="108"/>
        <v>9.6422916999999995</v>
      </c>
      <c r="AM135" s="376">
        <f t="shared" si="80"/>
        <v>138.95833329999999</v>
      </c>
      <c r="AN135" s="376">
        <f t="shared" si="98"/>
        <v>118.99000000000524</v>
      </c>
      <c r="AO135" s="376">
        <f t="shared" si="81"/>
        <v>0</v>
      </c>
      <c r="AP135" s="376">
        <f t="shared" si="99"/>
        <v>411.39999999999418</v>
      </c>
      <c r="AQ135" s="389">
        <f>IF(AR135=O135,N135,interp(AR135,AreaCapacity!$A$3:$B$245,2))</f>
        <v>7765.0005025125629</v>
      </c>
      <c r="AR135" s="383">
        <f t="shared" si="82"/>
        <v>101378.5</v>
      </c>
      <c r="AS135" s="376">
        <f t="shared" si="109"/>
        <v>198.75908841371577</v>
      </c>
      <c r="AT135" s="376">
        <f>IF(P135&lt;&gt;"---",P135,IF(BH135="Y",AS135,MIN(Input!I110,AS135-BB135)))</f>
        <v>100.3577083</v>
      </c>
      <c r="AU135" s="376">
        <f t="shared" si="110"/>
        <v>0</v>
      </c>
      <c r="AV135" s="376">
        <f>IF(R135&lt;&gt;"---",R135,IF(BH135="Y",Input!M110,0))</f>
        <v>0</v>
      </c>
      <c r="AW135" s="376">
        <f t="shared" si="111"/>
        <v>0</v>
      </c>
      <c r="AX135" s="376">
        <f t="shared" si="83"/>
        <v>0</v>
      </c>
      <c r="AY135" s="376">
        <f t="shared" si="84"/>
        <v>-28.958333300000007</v>
      </c>
      <c r="AZ135" s="376">
        <f t="shared" si="112"/>
        <v>138.95833329999999</v>
      </c>
      <c r="BA135" s="192">
        <f t="shared" si="85"/>
        <v>129.31604160000001</v>
      </c>
      <c r="BB135" s="412">
        <f>IF(Y135&lt;&gt;"---",Y135,interp(AR134,AreaCapacity!$A$3:$C$245,3)*StepInterp(B135,Evap!$A$3:$D$15,4)/1.9835)</f>
        <v>9.4531299999999998</v>
      </c>
      <c r="BC135" s="376">
        <f t="shared" si="113"/>
        <v>9.6422916999999995</v>
      </c>
      <c r="BD135" s="192">
        <f t="shared" si="86"/>
        <v>138.95833329999999</v>
      </c>
      <c r="BE135" s="192">
        <f t="shared" si="87"/>
        <v>118.99000000000524</v>
      </c>
      <c r="BF135" s="192">
        <f t="shared" si="88"/>
        <v>0</v>
      </c>
      <c r="BG135" s="425">
        <f t="shared" si="89"/>
        <v>456.05999999999767</v>
      </c>
      <c r="BH135" s="376" t="str">
        <f t="shared" si="114"/>
        <v>N</v>
      </c>
      <c r="BI135" s="376">
        <f t="shared" si="115"/>
        <v>39</v>
      </c>
      <c r="BJ135" s="376">
        <f t="shared" si="90"/>
        <v>159.9482501137158</v>
      </c>
      <c r="BK135" s="376">
        <f t="shared" si="91"/>
        <v>134388.54750527447</v>
      </c>
      <c r="BL135" s="376">
        <f t="shared" si="92"/>
        <v>102369</v>
      </c>
      <c r="BM135" s="423">
        <f t="shared" si="93"/>
        <v>32019.547505274473</v>
      </c>
      <c r="BN135" s="440">
        <f t="shared" si="94"/>
        <v>0</v>
      </c>
      <c r="BO135" s="285">
        <f t="shared" si="95"/>
        <v>0</v>
      </c>
      <c r="BP135" s="425">
        <f t="shared" si="96"/>
        <v>0</v>
      </c>
      <c r="BQ135" s="285"/>
      <c r="BR135" s="12">
        <v>7704</v>
      </c>
      <c r="BS135" s="12">
        <v>52000</v>
      </c>
      <c r="BT135" s="12">
        <v>7747.5</v>
      </c>
      <c r="BU135" s="426">
        <v>85000</v>
      </c>
      <c r="BV135" s="6">
        <v>7766</v>
      </c>
      <c r="BW135" s="6">
        <v>102369</v>
      </c>
      <c r="CW135" s="416"/>
      <c r="CX135" s="416"/>
      <c r="CY135" s="416"/>
      <c r="CZ135" s="416"/>
      <c r="DA135" s="416"/>
      <c r="DB135" s="416"/>
      <c r="DC135" s="128"/>
    </row>
    <row r="136" spans="1:107">
      <c r="A136" s="6" t="str">
        <f ca="1">OFFSET('day lookup'!$A$1,WEEKDAY(B136,1)-1,0)</f>
        <v>TUE</v>
      </c>
      <c r="B136" s="367">
        <f t="shared" si="100"/>
        <v>42927</v>
      </c>
      <c r="C136" s="374">
        <f ca="1">IF($CY$1=1,OFFSET(Historic!$F$193,$B136-$B$35,C$30-1975),IF($B136&gt;DATE(Input!$C$1,4,30),OFFSET(Historic!$F$193,$B136-$B$35,C$30-1975),NA()))</f>
        <v>135.84786030000001</v>
      </c>
      <c r="D136" s="192">
        <f ca="1">IF($CY$1=1,OFFSET(Historic!$F$193,$B136-$B$35,D$30-1975),IF($B136&gt;DATE(Input!$C$1,4,30),OFFSET(Historic!$F$193,$B136-$B$35,D$30-1975),NA()))</f>
        <v>113.05779</v>
      </c>
      <c r="E136" s="192">
        <f ca="1">IF($CY$1=1,OFFSET(Historic!$F$193,$B136-$B$35,E$30-1975),IF($B136&gt;DATE(Input!$C$1,4,30),OFFSET(Historic!$F$193,$B136-$B$35,E$30-1975),NA()))</f>
        <v>317.79156340000003</v>
      </c>
      <c r="F136" s="192">
        <f ca="1">IF($CY$1=1,OFFSET(Historic!$F$193,$B136-$B$35,F$30-1975),IF($B136&gt;DATE(Input!$C$1,4,30),OFFSET(Historic!$F$193,$B136-$B$35,F$30-1975),NA()))</f>
        <v>428.42952000000002</v>
      </c>
      <c r="G136" s="192">
        <f ca="1">IF($CY$1=1,OFFSET(Historic!$F$193,$B136-$B$35,G$30-1975),IF($B136&gt;DATE(Input!$C$1,4,30),OFFSET(Historic!$F$193,$B136-$B$35,G$30-1975),NA()))</f>
        <v>384.11</v>
      </c>
      <c r="H136" s="192">
        <f t="shared" ca="1" si="76"/>
        <v>275.84734674000003</v>
      </c>
      <c r="I136" s="368">
        <f t="shared" ca="1" si="101"/>
        <v>0.56478149595756566</v>
      </c>
      <c r="J136" s="285">
        <f t="shared" ca="1" si="102"/>
        <v>184.22668408598184</v>
      </c>
      <c r="K136" s="285">
        <f t="shared" ca="1" si="103"/>
        <v>58.371669609932418</v>
      </c>
      <c r="L136" s="386" t="str">
        <f>IF(Computations!J111&lt;&gt;"",Computations!J111,"---")</f>
        <v>N</v>
      </c>
      <c r="M136" s="416">
        <f>IF(Computations!I111&lt;&gt;"",Computations!I111,"---")</f>
        <v>213.19370059085188</v>
      </c>
      <c r="N136" s="390">
        <f>IF(Computations!C111&lt;&gt;"",Computations!C111,"---")</f>
        <v>7765.1498793969849</v>
      </c>
      <c r="O136" s="387">
        <f>IF(Computations!D111&lt;&gt;"",Computations!D111,"---")</f>
        <v>101527.13</v>
      </c>
      <c r="P136" s="387">
        <f>IF(Computations!M111&lt;&gt;"",Computations!M111,"---")</f>
        <v>100.75562499999999</v>
      </c>
      <c r="Q136" s="387">
        <f>IF(Computations!P111&lt;&gt;"",Computations!P111,"---")</f>
        <v>0</v>
      </c>
      <c r="R136" s="387">
        <f>IF(Computations!V111&lt;&gt;"",Computations!V111,"---")</f>
        <v>0</v>
      </c>
      <c r="S136" s="387">
        <f>IF(Computations!X111&lt;&gt;"",Computations!X111,"---")</f>
        <v>0</v>
      </c>
      <c r="T136" s="387">
        <f>IF(Computations!AB111&lt;&gt;"",Computations!AB111,"---")</f>
        <v>0</v>
      </c>
      <c r="U136" s="387">
        <f>IF(Computations!AG111&lt;&gt;"",Computations!AG111,"---")</f>
        <v>-28.041666700000022</v>
      </c>
      <c r="V136" s="387">
        <f>IF(Computations!H111&lt;&gt;"",Computations!H111,"---")</f>
        <v>128.79729170000002</v>
      </c>
      <c r="W136" s="387">
        <f>IF(Computations!G111&lt;&gt;"",Computations!G111,"---")</f>
        <v>9.2443749999999998</v>
      </c>
      <c r="X136" s="387">
        <f>IF(Computations!F111&lt;&gt;"",Computations!F111,"---")</f>
        <v>138.04166670000001</v>
      </c>
      <c r="Y136" s="402">
        <f>IF(Computations!E111&lt;&gt;"",Computations!E111,"---")</f>
        <v>9.4632100000000001</v>
      </c>
      <c r="Z136" s="389">
        <f>IF(AA136=O136,N136,interp(AA136,AreaCapacity!$A$3:$B$245,2))</f>
        <v>7765.1498793969849</v>
      </c>
      <c r="AA136" s="383">
        <f t="shared" si="97"/>
        <v>101527.13</v>
      </c>
      <c r="AB136" s="376">
        <f t="shared" si="104"/>
        <v>213.19370059085188</v>
      </c>
      <c r="AC136" s="376">
        <f>IF(P136&lt;&gt;"---",P136,IF(BH136="Y",AB136,MIN(Input!I111,AB136-AK136)))</f>
        <v>100.75562499999999</v>
      </c>
      <c r="AD136" s="376">
        <f t="shared" si="105"/>
        <v>0</v>
      </c>
      <c r="AE136" s="376">
        <f>IF(R136&lt;&gt;"---",R136,IF(BH136="Y",Input!M111,0))</f>
        <v>0</v>
      </c>
      <c r="AF136" s="376">
        <f t="shared" si="106"/>
        <v>0</v>
      </c>
      <c r="AG136" s="376">
        <f t="shared" si="77"/>
        <v>0</v>
      </c>
      <c r="AH136" s="376">
        <f t="shared" si="78"/>
        <v>-28.041666700000022</v>
      </c>
      <c r="AI136" s="376">
        <f t="shared" si="107"/>
        <v>138.04166670000001</v>
      </c>
      <c r="AJ136" s="192">
        <f t="shared" si="79"/>
        <v>128.79729170000002</v>
      </c>
      <c r="AK136" s="412">
        <f>IF(Y136&lt;&gt;"---",Y136,interp(AA135,AreaCapacity!$A$3:$C$245,3)*StepInterp(B136,Evap!$A$3:$D$15,4)/1.9835)</f>
        <v>9.4632100000000001</v>
      </c>
      <c r="AL136" s="376">
        <f t="shared" si="108"/>
        <v>9.2443749999999998</v>
      </c>
      <c r="AM136" s="376">
        <f t="shared" si="80"/>
        <v>138.04166670000001</v>
      </c>
      <c r="AN136" s="376">
        <f t="shared" si="98"/>
        <v>148.63000000000466</v>
      </c>
      <c r="AO136" s="376">
        <f t="shared" si="81"/>
        <v>0</v>
      </c>
      <c r="AP136" s="376">
        <f t="shared" si="99"/>
        <v>411.39999999999418</v>
      </c>
      <c r="AQ136" s="389">
        <f>IF(AR136=O136,N136,interp(AR136,AreaCapacity!$A$3:$B$245,2))</f>
        <v>7765.1498793969849</v>
      </c>
      <c r="AR136" s="383">
        <f t="shared" si="82"/>
        <v>101527.13</v>
      </c>
      <c r="AS136" s="376">
        <f t="shared" si="109"/>
        <v>213.19370059085188</v>
      </c>
      <c r="AT136" s="376">
        <f>IF(P136&lt;&gt;"---",P136,IF(BH136="Y",AS136,MIN(Input!I111,AS136-BB136)))</f>
        <v>100.75562499999999</v>
      </c>
      <c r="AU136" s="376">
        <f t="shared" si="110"/>
        <v>0</v>
      </c>
      <c r="AV136" s="376">
        <f>IF(R136&lt;&gt;"---",R136,IF(BH136="Y",Input!M111,0))</f>
        <v>0</v>
      </c>
      <c r="AW136" s="376">
        <f t="shared" si="111"/>
        <v>0</v>
      </c>
      <c r="AX136" s="376">
        <f t="shared" si="83"/>
        <v>0</v>
      </c>
      <c r="AY136" s="376">
        <f t="shared" si="84"/>
        <v>-28.041666700000022</v>
      </c>
      <c r="AZ136" s="376">
        <f t="shared" si="112"/>
        <v>138.04166670000001</v>
      </c>
      <c r="BA136" s="192">
        <f t="shared" si="85"/>
        <v>128.79729170000002</v>
      </c>
      <c r="BB136" s="412">
        <f>IF(Y136&lt;&gt;"---",Y136,interp(AR135,AreaCapacity!$A$3:$C$245,3)*StepInterp(B136,Evap!$A$3:$D$15,4)/1.9835)</f>
        <v>9.4632100000000001</v>
      </c>
      <c r="BC136" s="376">
        <f t="shared" si="113"/>
        <v>9.2443749999999998</v>
      </c>
      <c r="BD136" s="192">
        <f t="shared" si="86"/>
        <v>138.04166670000001</v>
      </c>
      <c r="BE136" s="192">
        <f t="shared" si="87"/>
        <v>148.63000000000466</v>
      </c>
      <c r="BF136" s="192">
        <f t="shared" si="88"/>
        <v>0</v>
      </c>
      <c r="BG136" s="425">
        <f t="shared" si="89"/>
        <v>456.05999999999767</v>
      </c>
      <c r="BH136" s="376" t="str">
        <f t="shared" si="114"/>
        <v>N</v>
      </c>
      <c r="BI136" s="376">
        <f t="shared" si="115"/>
        <v>39</v>
      </c>
      <c r="BJ136" s="376">
        <f t="shared" si="90"/>
        <v>173.97486559085186</v>
      </c>
      <c r="BK136" s="376">
        <f t="shared" si="91"/>
        <v>134733.62665117392</v>
      </c>
      <c r="BL136" s="376">
        <f t="shared" si="92"/>
        <v>102369</v>
      </c>
      <c r="BM136" s="423">
        <f t="shared" si="93"/>
        <v>32364.626651173923</v>
      </c>
      <c r="BN136" s="440">
        <f t="shared" si="94"/>
        <v>0</v>
      </c>
      <c r="BO136" s="285">
        <f t="shared" si="95"/>
        <v>0</v>
      </c>
      <c r="BP136" s="425">
        <f t="shared" si="96"/>
        <v>0</v>
      </c>
      <c r="BQ136" s="285"/>
      <c r="BR136" s="12">
        <v>7704</v>
      </c>
      <c r="BS136" s="12">
        <v>52000</v>
      </c>
      <c r="BT136" s="12">
        <v>7747.5</v>
      </c>
      <c r="BU136" s="426">
        <v>85000</v>
      </c>
      <c r="BV136" s="6">
        <v>7766</v>
      </c>
      <c r="BW136" s="6">
        <v>102369</v>
      </c>
      <c r="CW136" s="416"/>
      <c r="CX136" s="416"/>
      <c r="CY136" s="416"/>
      <c r="CZ136" s="416"/>
      <c r="DA136" s="416"/>
      <c r="DB136" s="416"/>
      <c r="DC136" s="128"/>
    </row>
    <row r="137" spans="1:107">
      <c r="A137" s="6" t="str">
        <f ca="1">OFFSET('day lookup'!$A$1,WEEKDAY(B137,1)-1,0)</f>
        <v>WED</v>
      </c>
      <c r="B137" s="367">
        <f t="shared" si="100"/>
        <v>42928</v>
      </c>
      <c r="C137" s="374">
        <f ca="1">IF($CY$1=1,OFFSET(Historic!$F$193,$B137-$B$35,C$30-1975),IF($B137&gt;DATE(Input!$C$1,4,30),OFFSET(Historic!$F$193,$B137-$B$35,C$30-1975),NA()))</f>
        <v>108.93217240000001</v>
      </c>
      <c r="D137" s="192">
        <f ca="1">IF($CY$1=1,OFFSET(Historic!$F$193,$B137-$B$35,D$30-1975),IF($B137&gt;DATE(Input!$C$1,4,30),OFFSET(Historic!$F$193,$B137-$B$35,D$30-1975),NA()))</f>
        <v>107.10738000000001</v>
      </c>
      <c r="E137" s="192">
        <f ca="1">IF($CY$1=1,OFFSET(Historic!$F$193,$B137-$B$35,E$30-1975),IF($B137&gt;DATE(Input!$C$1,4,30),OFFSET(Historic!$F$193,$B137-$B$35,E$30-1975),NA()))</f>
        <v>337.20973470000001</v>
      </c>
      <c r="F137" s="192">
        <f ca="1">IF($CY$1=1,OFFSET(Historic!$F$193,$B137-$B$35,F$30-1975),IF($B137&gt;DATE(Input!$C$1,4,30),OFFSET(Historic!$F$193,$B137-$B$35,F$30-1975),NA()))</f>
        <v>458.18157000000002</v>
      </c>
      <c r="G137" s="192">
        <f ca="1">IF($CY$1=1,OFFSET(Historic!$F$193,$B137-$B$35,G$30-1975),IF($B137&gt;DATE(Input!$C$1,4,30),OFFSET(Historic!$F$193,$B137-$B$35,G$30-1975),NA()))</f>
        <v>448.35</v>
      </c>
      <c r="H137" s="192">
        <f t="shared" ca="1" si="76"/>
        <v>291.95617142000003</v>
      </c>
      <c r="I137" s="368">
        <f t="shared" ca="1" si="101"/>
        <v>0.59776338325287404</v>
      </c>
      <c r="J137" s="285">
        <f t="shared" ca="1" si="102"/>
        <v>194.98508140388682</v>
      </c>
      <c r="K137" s="285">
        <f t="shared" ca="1" si="103"/>
        <v>61.780435375265526</v>
      </c>
      <c r="L137" s="386" t="str">
        <f>IF(Computations!J112&lt;&gt;"",Computations!J112,"---")</f>
        <v>N</v>
      </c>
      <c r="M137" s="416">
        <f>IF(Computations!I112&lt;&gt;"",Computations!I112,"---")</f>
        <v>248.94703531544809</v>
      </c>
      <c r="N137" s="390">
        <f>IF(Computations!C112&lt;&gt;"",Computations!C112,"---")</f>
        <v>7765.3695778894471</v>
      </c>
      <c r="O137" s="387">
        <f>IF(Computations!D112&lt;&gt;"",Computations!D112,"---")</f>
        <v>101745.73</v>
      </c>
      <c r="P137" s="387">
        <f>IF(Computations!M112&lt;&gt;"",Computations!M112,"---")</f>
        <v>101.09281250000001</v>
      </c>
      <c r="Q137" s="387">
        <f>IF(Computations!P112&lt;&gt;"",Computations!P112,"---")</f>
        <v>0</v>
      </c>
      <c r="R137" s="387">
        <f>IF(Computations!V112&lt;&gt;"",Computations!V112,"---")</f>
        <v>0</v>
      </c>
      <c r="S137" s="387">
        <f>IF(Computations!X112&lt;&gt;"",Computations!X112,"---")</f>
        <v>0</v>
      </c>
      <c r="T137" s="387">
        <f>IF(Computations!AB112&lt;&gt;"",Computations!AB112,"---")</f>
        <v>0</v>
      </c>
      <c r="U137" s="387">
        <f>IF(Computations!AG112&lt;&gt;"",Computations!AG112,"---")</f>
        <v>-28.166666700000007</v>
      </c>
      <c r="V137" s="387">
        <f>IF(Computations!H112&lt;&gt;"",Computations!H112,"---")</f>
        <v>129.25947920000002</v>
      </c>
      <c r="W137" s="387">
        <f>IF(Computations!G112&lt;&gt;"",Computations!G112,"---")</f>
        <v>8.9071874999999991</v>
      </c>
      <c r="X137" s="387">
        <f>IF(Computations!F112&lt;&gt;"",Computations!F112,"---")</f>
        <v>138.16666670000001</v>
      </c>
      <c r="Y137" s="402">
        <f>IF(Computations!E112&lt;&gt;"",Computations!E112,"---")</f>
        <v>9.4783299999999997</v>
      </c>
      <c r="Z137" s="389">
        <f>IF(AA137=O137,N137,interp(AA137,AreaCapacity!$A$3:$B$245,2))</f>
        <v>7765.3695778894471</v>
      </c>
      <c r="AA137" s="383">
        <f t="shared" si="97"/>
        <v>101745.73</v>
      </c>
      <c r="AB137" s="376">
        <f t="shared" si="104"/>
        <v>248.94703531544809</v>
      </c>
      <c r="AC137" s="376">
        <f>IF(P137&lt;&gt;"---",P137,IF(BH137="Y",AB137,MIN(Input!I112,AB137-AK137)))</f>
        <v>101.09281250000001</v>
      </c>
      <c r="AD137" s="376">
        <f t="shared" si="105"/>
        <v>0</v>
      </c>
      <c r="AE137" s="376">
        <f>IF(R137&lt;&gt;"---",R137,IF(BH137="Y",Input!M112,0))</f>
        <v>0</v>
      </c>
      <c r="AF137" s="376">
        <f t="shared" si="106"/>
        <v>0</v>
      </c>
      <c r="AG137" s="376">
        <f t="shared" si="77"/>
        <v>0</v>
      </c>
      <c r="AH137" s="376">
        <f t="shared" si="78"/>
        <v>-28.166666700000007</v>
      </c>
      <c r="AI137" s="376">
        <f t="shared" si="107"/>
        <v>138.16666670000001</v>
      </c>
      <c r="AJ137" s="192">
        <f t="shared" si="79"/>
        <v>129.25947920000002</v>
      </c>
      <c r="AK137" s="412">
        <f>IF(Y137&lt;&gt;"---",Y137,interp(AA136,AreaCapacity!$A$3:$C$245,3)*StepInterp(B137,Evap!$A$3:$D$15,4)/1.9835)</f>
        <v>9.4783299999999997</v>
      </c>
      <c r="AL137" s="376">
        <f t="shared" si="108"/>
        <v>8.9071874999999991</v>
      </c>
      <c r="AM137" s="376">
        <f t="shared" si="80"/>
        <v>138.16666670000001</v>
      </c>
      <c r="AN137" s="376">
        <f t="shared" si="98"/>
        <v>218.59999999999127</v>
      </c>
      <c r="AO137" s="376">
        <f t="shared" si="81"/>
        <v>0</v>
      </c>
      <c r="AP137" s="376">
        <f t="shared" si="99"/>
        <v>411.39999999999418</v>
      </c>
      <c r="AQ137" s="389">
        <f>IF(AR137=O137,N137,interp(AR137,AreaCapacity!$A$3:$B$245,2))</f>
        <v>7765.3695778894471</v>
      </c>
      <c r="AR137" s="383">
        <f t="shared" si="82"/>
        <v>101745.73</v>
      </c>
      <c r="AS137" s="376">
        <f t="shared" si="109"/>
        <v>248.94703531544809</v>
      </c>
      <c r="AT137" s="376">
        <f>IF(P137&lt;&gt;"---",P137,IF(BH137="Y",AS137,MIN(Input!I112,AS137-BB137)))</f>
        <v>101.09281250000001</v>
      </c>
      <c r="AU137" s="376">
        <f t="shared" si="110"/>
        <v>0</v>
      </c>
      <c r="AV137" s="376">
        <f>IF(R137&lt;&gt;"---",R137,IF(BH137="Y",Input!M112,0))</f>
        <v>0</v>
      </c>
      <c r="AW137" s="376">
        <f t="shared" si="111"/>
        <v>0</v>
      </c>
      <c r="AX137" s="376">
        <f t="shared" si="83"/>
        <v>0</v>
      </c>
      <c r="AY137" s="376">
        <f t="shared" si="84"/>
        <v>-28.166666700000007</v>
      </c>
      <c r="AZ137" s="376">
        <f t="shared" si="112"/>
        <v>138.16666670000001</v>
      </c>
      <c r="BA137" s="192">
        <f t="shared" si="85"/>
        <v>129.25947920000002</v>
      </c>
      <c r="BB137" s="412">
        <f>IF(Y137&lt;&gt;"---",Y137,interp(AR136,AreaCapacity!$A$3:$C$245,3)*StepInterp(B137,Evap!$A$3:$D$15,4)/1.9835)</f>
        <v>9.4783299999999997</v>
      </c>
      <c r="BC137" s="376">
        <f t="shared" si="113"/>
        <v>8.9071874999999991</v>
      </c>
      <c r="BD137" s="192">
        <f t="shared" si="86"/>
        <v>138.16666670000001</v>
      </c>
      <c r="BE137" s="192">
        <f t="shared" si="87"/>
        <v>218.59999999999127</v>
      </c>
      <c r="BF137" s="192">
        <f t="shared" si="88"/>
        <v>0</v>
      </c>
      <c r="BG137" s="425">
        <f t="shared" si="89"/>
        <v>456.05999999999767</v>
      </c>
      <c r="BH137" s="376" t="str">
        <f t="shared" si="114"/>
        <v>N</v>
      </c>
      <c r="BI137" s="376">
        <f t="shared" si="115"/>
        <v>39</v>
      </c>
      <c r="BJ137" s="376">
        <f t="shared" si="90"/>
        <v>209.37589281544808</v>
      </c>
      <c r="BK137" s="376">
        <f t="shared" si="91"/>
        <v>135148.92373457336</v>
      </c>
      <c r="BL137" s="376">
        <f t="shared" si="92"/>
        <v>102369</v>
      </c>
      <c r="BM137" s="423">
        <f t="shared" si="93"/>
        <v>32779.923734573356</v>
      </c>
      <c r="BN137" s="440">
        <f t="shared" si="94"/>
        <v>0</v>
      </c>
      <c r="BO137" s="285">
        <f t="shared" si="95"/>
        <v>0</v>
      </c>
      <c r="BP137" s="425">
        <f t="shared" si="96"/>
        <v>0</v>
      </c>
      <c r="BQ137" s="285"/>
      <c r="BR137" s="12">
        <v>7704</v>
      </c>
      <c r="BS137" s="12">
        <v>52000</v>
      </c>
      <c r="BT137" s="12">
        <v>7747.5</v>
      </c>
      <c r="BU137" s="426">
        <v>85000</v>
      </c>
      <c r="BV137" s="6">
        <v>7766</v>
      </c>
      <c r="BW137" s="6">
        <v>102369</v>
      </c>
      <c r="CW137" s="416"/>
      <c r="CX137" s="416"/>
      <c r="CY137" s="416"/>
      <c r="CZ137" s="416"/>
      <c r="DA137" s="416"/>
      <c r="DB137" s="416"/>
      <c r="DC137" s="128"/>
    </row>
    <row r="138" spans="1:107">
      <c r="A138" s="6" t="str">
        <f ca="1">OFFSET('day lookup'!$A$1,WEEKDAY(B138,1)-1,0)</f>
        <v>THU</v>
      </c>
      <c r="B138" s="367">
        <f t="shared" si="100"/>
        <v>42929</v>
      </c>
      <c r="C138" s="374">
        <f ca="1">IF($CY$1=1,OFFSET(Historic!$F$193,$B138-$B$35,C$30-1975),IF($B138&gt;DATE(Input!$C$1,4,30),OFFSET(Historic!$F$193,$B138-$B$35,C$30-1975),NA()))</f>
        <v>60.654512599999997</v>
      </c>
      <c r="D138" s="192">
        <f ca="1">IF($CY$1=1,OFFSET(Historic!$F$193,$B138-$B$35,D$30-1975),IF($B138&gt;DATE(Input!$C$1,4,30),OFFSET(Historic!$F$193,$B138-$B$35,D$30-1975),NA()))</f>
        <v>130.90902</v>
      </c>
      <c r="E138" s="192">
        <f ca="1">IF($CY$1=1,OFFSET(Historic!$F$193,$B138-$B$35,E$30-1975),IF($B138&gt;DATE(Input!$C$1,4,30),OFFSET(Historic!$F$193,$B138-$B$35,E$30-1975),NA()))</f>
        <v>303.39157120000004</v>
      </c>
      <c r="F138" s="192">
        <f ca="1">IF($CY$1=1,OFFSET(Historic!$F$193,$B138-$B$35,F$30-1975),IF($B138&gt;DATE(Input!$C$1,4,30),OFFSET(Historic!$F$193,$B138-$B$35,F$30-1975),NA()))</f>
        <v>666.44592</v>
      </c>
      <c r="G138" s="192">
        <f ca="1">IF($CY$1=1,OFFSET(Historic!$F$193,$B138-$B$35,G$30-1975),IF($B138&gt;DATE(Input!$C$1,4,30),OFFSET(Historic!$F$193,$B138-$B$35,G$30-1975),NA()))</f>
        <v>400.55</v>
      </c>
      <c r="H138" s="192">
        <f t="shared" ca="1" si="76"/>
        <v>312.39020476000002</v>
      </c>
      <c r="I138" s="368">
        <f t="shared" ca="1" si="101"/>
        <v>0.63960088524302272</v>
      </c>
      <c r="J138" s="285">
        <f t="shared" ca="1" si="102"/>
        <v>208.6321012111095</v>
      </c>
      <c r="K138" s="285">
        <f t="shared" ca="1" si="103"/>
        <v>66.104452470289715</v>
      </c>
      <c r="L138" s="386" t="str">
        <f>IF(Computations!J113&lt;&gt;"",Computations!J113,"---")</f>
        <v>N</v>
      </c>
      <c r="M138" s="416">
        <f>IF(Computations!I113&lt;&gt;"",Computations!I113,"---")</f>
        <v>241.21087807257436</v>
      </c>
      <c r="N138" s="390">
        <f>IF(Computations!C113&lt;&gt;"",Computations!C113,"---")</f>
        <v>7765.5290954773873</v>
      </c>
      <c r="O138" s="387">
        <f>IF(Computations!D113&lt;&gt;"",Computations!D113,"---")</f>
        <v>101904.45</v>
      </c>
      <c r="P138" s="387">
        <f>IF(Computations!M113&lt;&gt;"",Computations!M113,"---")</f>
        <v>101.129375</v>
      </c>
      <c r="Q138" s="387">
        <f>IF(Computations!P113&lt;&gt;"",Computations!P113,"---")</f>
        <v>0</v>
      </c>
      <c r="R138" s="387">
        <f>IF(Computations!V113&lt;&gt;"",Computations!V113,"---")</f>
        <v>0</v>
      </c>
      <c r="S138" s="387">
        <f>IF(Computations!X113&lt;&gt;"",Computations!X113,"---")</f>
        <v>0</v>
      </c>
      <c r="T138" s="387">
        <f>IF(Computations!AB113&lt;&gt;"",Computations!AB113,"---")</f>
        <v>0</v>
      </c>
      <c r="U138" s="387">
        <f>IF(Computations!AG113&lt;&gt;"",Computations!AG113,"---")</f>
        <v>-50.572916700000022</v>
      </c>
      <c r="V138" s="387">
        <f>IF(Computations!H113&lt;&gt;"",Computations!H113,"---")</f>
        <v>151.70229170000002</v>
      </c>
      <c r="W138" s="387">
        <f>IF(Computations!G113&lt;&gt;"",Computations!G113,"---")</f>
        <v>8.8706250000000004</v>
      </c>
      <c r="X138" s="387">
        <f>IF(Computations!F113&lt;&gt;"",Computations!F113,"---")</f>
        <v>160.57291670000001</v>
      </c>
      <c r="Y138" s="402">
        <f>IF(Computations!E113&lt;&gt;"",Computations!E113,"---")</f>
        <v>9.4884199999999996</v>
      </c>
      <c r="Z138" s="389">
        <f>IF(AA138=O138,N138,interp(AA138,AreaCapacity!$A$3:$B$245,2))</f>
        <v>7765.5290954773873</v>
      </c>
      <c r="AA138" s="383">
        <f t="shared" si="97"/>
        <v>101904.45</v>
      </c>
      <c r="AB138" s="376">
        <f t="shared" si="104"/>
        <v>241.21087807257436</v>
      </c>
      <c r="AC138" s="376">
        <f>IF(P138&lt;&gt;"---",P138,IF(BH138="Y",AB138,MIN(Input!I113,AB138-AK138)))</f>
        <v>101.129375</v>
      </c>
      <c r="AD138" s="376">
        <f t="shared" si="105"/>
        <v>0</v>
      </c>
      <c r="AE138" s="376">
        <f>IF(R138&lt;&gt;"---",R138,IF(BH138="Y",Input!M113,0))</f>
        <v>0</v>
      </c>
      <c r="AF138" s="376">
        <f t="shared" si="106"/>
        <v>0</v>
      </c>
      <c r="AG138" s="376">
        <f t="shared" si="77"/>
        <v>0</v>
      </c>
      <c r="AH138" s="376">
        <f t="shared" si="78"/>
        <v>-50.572916700000022</v>
      </c>
      <c r="AI138" s="376">
        <f t="shared" si="107"/>
        <v>160.57291670000001</v>
      </c>
      <c r="AJ138" s="192">
        <f t="shared" si="79"/>
        <v>151.70229170000002</v>
      </c>
      <c r="AK138" s="412">
        <f>IF(Y138&lt;&gt;"---",Y138,interp(AA137,AreaCapacity!$A$3:$C$245,3)*StepInterp(B138,Evap!$A$3:$D$15,4)/1.9835)</f>
        <v>9.4884199999999996</v>
      </c>
      <c r="AL138" s="376">
        <f t="shared" si="108"/>
        <v>8.8706250000000004</v>
      </c>
      <c r="AM138" s="376">
        <f t="shared" si="80"/>
        <v>160.57291670000001</v>
      </c>
      <c r="AN138" s="376">
        <f t="shared" si="98"/>
        <v>158.72000000000116</v>
      </c>
      <c r="AO138" s="376">
        <f t="shared" si="81"/>
        <v>0</v>
      </c>
      <c r="AP138" s="376">
        <f t="shared" si="99"/>
        <v>411.39999999999418</v>
      </c>
      <c r="AQ138" s="389">
        <f>IF(AR138=O138,N138,interp(AR138,AreaCapacity!$A$3:$B$245,2))</f>
        <v>7765.5290954773873</v>
      </c>
      <c r="AR138" s="383">
        <f t="shared" si="82"/>
        <v>101904.45</v>
      </c>
      <c r="AS138" s="376">
        <f t="shared" si="109"/>
        <v>241.21087807257436</v>
      </c>
      <c r="AT138" s="376">
        <f>IF(P138&lt;&gt;"---",P138,IF(BH138="Y",AS138,MIN(Input!I113,AS138-BB138)))</f>
        <v>101.129375</v>
      </c>
      <c r="AU138" s="376">
        <f t="shared" si="110"/>
        <v>0</v>
      </c>
      <c r="AV138" s="376">
        <f>IF(R138&lt;&gt;"---",R138,IF(BH138="Y",Input!M113,0))</f>
        <v>0</v>
      </c>
      <c r="AW138" s="376">
        <f t="shared" si="111"/>
        <v>0</v>
      </c>
      <c r="AX138" s="376">
        <f t="shared" si="83"/>
        <v>0</v>
      </c>
      <c r="AY138" s="376">
        <f t="shared" si="84"/>
        <v>-50.572916700000022</v>
      </c>
      <c r="AZ138" s="376">
        <f t="shared" si="112"/>
        <v>160.57291670000001</v>
      </c>
      <c r="BA138" s="192">
        <f t="shared" si="85"/>
        <v>151.70229170000002</v>
      </c>
      <c r="BB138" s="412">
        <f>IF(Y138&lt;&gt;"---",Y138,interp(AR137,AreaCapacity!$A$3:$C$245,3)*StepInterp(B138,Evap!$A$3:$D$15,4)/1.9835)</f>
        <v>9.4884199999999996</v>
      </c>
      <c r="BC138" s="376">
        <f t="shared" si="113"/>
        <v>8.8706250000000004</v>
      </c>
      <c r="BD138" s="192">
        <f t="shared" si="86"/>
        <v>160.57291670000001</v>
      </c>
      <c r="BE138" s="192">
        <f t="shared" si="87"/>
        <v>158.72000000000116</v>
      </c>
      <c r="BF138" s="192">
        <f t="shared" si="88"/>
        <v>0</v>
      </c>
      <c r="BG138" s="425">
        <f t="shared" si="89"/>
        <v>456.05999999999767</v>
      </c>
      <c r="BH138" s="376" t="str">
        <f t="shared" si="114"/>
        <v>N</v>
      </c>
      <c r="BI138" s="376">
        <f t="shared" si="115"/>
        <v>39</v>
      </c>
      <c r="BJ138" s="376">
        <f t="shared" si="90"/>
        <v>201.59308307257436</v>
      </c>
      <c r="BK138" s="376">
        <f t="shared" si="91"/>
        <v>135548.78361484781</v>
      </c>
      <c r="BL138" s="376">
        <f t="shared" si="92"/>
        <v>102369</v>
      </c>
      <c r="BM138" s="423">
        <f t="shared" si="93"/>
        <v>33179.783614847809</v>
      </c>
      <c r="BN138" s="440">
        <f t="shared" si="94"/>
        <v>0</v>
      </c>
      <c r="BO138" s="285">
        <f t="shared" si="95"/>
        <v>0</v>
      </c>
      <c r="BP138" s="425">
        <f t="shared" si="96"/>
        <v>0</v>
      </c>
      <c r="BQ138" s="285"/>
      <c r="BR138" s="12">
        <v>7704</v>
      </c>
      <c r="BS138" s="12">
        <v>52000</v>
      </c>
      <c r="BT138" s="12">
        <v>7747.5</v>
      </c>
      <c r="BU138" s="426">
        <v>85000</v>
      </c>
      <c r="BV138" s="6">
        <v>7766</v>
      </c>
      <c r="BW138" s="6">
        <v>102369</v>
      </c>
      <c r="CW138" s="416"/>
      <c r="CX138" s="416"/>
      <c r="CY138" s="416"/>
      <c r="CZ138" s="416"/>
      <c r="DA138" s="416"/>
      <c r="DB138" s="416"/>
      <c r="DC138" s="128"/>
    </row>
    <row r="139" spans="1:107">
      <c r="A139" s="6" t="str">
        <f ca="1">OFFSET('day lookup'!$A$1,WEEKDAY(B139,1)-1,0)</f>
        <v>FRI</v>
      </c>
      <c r="B139" s="367">
        <f t="shared" si="100"/>
        <v>42930</v>
      </c>
      <c r="C139" s="374">
        <f ca="1">IF($CY$1=1,OFFSET(Historic!$F$193,$B139-$B$35,C$30-1975),IF($B139&gt;DATE(Input!$C$1,4,30),OFFSET(Historic!$F$193,$B139-$B$35,C$30-1975),NA()))</f>
        <v>121.72555389999999</v>
      </c>
      <c r="D139" s="192">
        <f ca="1">IF($CY$1=1,OFFSET(Historic!$F$193,$B139-$B$35,D$30-1975),IF($B139&gt;DATE(Input!$C$1,4,30),OFFSET(Historic!$F$193,$B139-$B$35,D$30-1975),NA()))</f>
        <v>119.0082</v>
      </c>
      <c r="E139" s="192">
        <f ca="1">IF($CY$1=1,OFFSET(Historic!$F$193,$B139-$B$35,E$30-1975),IF($B139&gt;DATE(Input!$C$1,4,30),OFFSET(Historic!$F$193,$B139-$B$35,E$30-1975),NA()))</f>
        <v>306.72380079999999</v>
      </c>
      <c r="F139" s="192">
        <f ca="1">IF($CY$1=1,OFFSET(Historic!$F$193,$B139-$B$35,F$30-1975),IF($B139&gt;DATE(Input!$C$1,4,30),OFFSET(Historic!$F$193,$B139-$B$35,F$30-1975),NA()))</f>
        <v>525.61955</v>
      </c>
      <c r="G139" s="192">
        <f ca="1">IF($CY$1=1,OFFSET(Historic!$F$193,$B139-$B$35,G$30-1975),IF($B139&gt;DATE(Input!$C$1,4,30),OFFSET(Historic!$F$193,$B139-$B$35,G$30-1975),NA()))</f>
        <v>358.84</v>
      </c>
      <c r="H139" s="192">
        <f t="shared" ca="1" si="76"/>
        <v>286.38342093999995</v>
      </c>
      <c r="I139" s="368">
        <f t="shared" ca="1" si="101"/>
        <v>0.5863534988008795</v>
      </c>
      <c r="J139" s="285">
        <f t="shared" ca="1" si="102"/>
        <v>191.26327891311774</v>
      </c>
      <c r="K139" s="285">
        <f t="shared" ca="1" si="103"/>
        <v>60.601193473244415</v>
      </c>
      <c r="L139" s="386" t="str">
        <f>IF(Computations!J114&lt;&gt;"",Computations!J114,"---")</f>
        <v>N</v>
      </c>
      <c r="M139" s="416">
        <f>IF(Computations!I114&lt;&gt;"",Computations!I114,"---")</f>
        <v>218.11391608745083</v>
      </c>
      <c r="N139" s="390">
        <f>IF(Computations!C114&lt;&gt;"",Computations!C114,"---")</f>
        <v>7765.6091457286429</v>
      </c>
      <c r="O139" s="387">
        <f>IF(Computations!D114&lt;&gt;"",Computations!D114,"---")</f>
        <v>101984.1</v>
      </c>
      <c r="P139" s="387">
        <f>IF(Computations!M114&lt;&gt;"",Computations!M114,"---")</f>
        <v>100.58916669999999</v>
      </c>
      <c r="Q139" s="387">
        <f>IF(Computations!P114&lt;&gt;"",Computations!P114,"---")</f>
        <v>0</v>
      </c>
      <c r="R139" s="387">
        <f>IF(Computations!V114&lt;&gt;"",Computations!V114,"---")</f>
        <v>0</v>
      </c>
      <c r="S139" s="387">
        <f>IF(Computations!X114&lt;&gt;"",Computations!X114,"---")</f>
        <v>0</v>
      </c>
      <c r="T139" s="387">
        <f>IF(Computations!AB114&lt;&gt;"",Computations!AB114,"---")</f>
        <v>0</v>
      </c>
      <c r="U139" s="387">
        <f>IF(Computations!AG114&lt;&gt;"",Computations!AG114,"---")</f>
        <v>-67.875</v>
      </c>
      <c r="V139" s="387">
        <f>IF(Computations!H114&lt;&gt;"",Computations!H114,"---")</f>
        <v>168.46416669999999</v>
      </c>
      <c r="W139" s="387">
        <f>IF(Computations!G114&lt;&gt;"",Computations!G114,"---")</f>
        <v>9.4108333000000002</v>
      </c>
      <c r="X139" s="387">
        <f>IF(Computations!F114&lt;&gt;"",Computations!F114,"---")</f>
        <v>177.875</v>
      </c>
      <c r="Y139" s="402">
        <f>IF(Computations!E114&lt;&gt;"",Computations!E114,"---")</f>
        <v>9.4934600000000007</v>
      </c>
      <c r="Z139" s="389">
        <f>IF(AA139=O139,N139,interp(AA139,AreaCapacity!$A$3:$B$245,2))</f>
        <v>7765.6091457286429</v>
      </c>
      <c r="AA139" s="383">
        <f t="shared" si="97"/>
        <v>101984.1</v>
      </c>
      <c r="AB139" s="376">
        <f t="shared" si="104"/>
        <v>218.11391608745083</v>
      </c>
      <c r="AC139" s="376">
        <f>IF(P139&lt;&gt;"---",P139,IF(BH139="Y",AB139,MIN(Input!I114,AB139-AK139)))</f>
        <v>100.58916669999999</v>
      </c>
      <c r="AD139" s="376">
        <f t="shared" si="105"/>
        <v>0</v>
      </c>
      <c r="AE139" s="376">
        <f>IF(R139&lt;&gt;"---",R139,IF(BH139="Y",Input!M114,0))</f>
        <v>0</v>
      </c>
      <c r="AF139" s="376">
        <f t="shared" si="106"/>
        <v>0</v>
      </c>
      <c r="AG139" s="376">
        <f t="shared" si="77"/>
        <v>0</v>
      </c>
      <c r="AH139" s="376">
        <f t="shared" si="78"/>
        <v>-67.875</v>
      </c>
      <c r="AI139" s="376">
        <f t="shared" si="107"/>
        <v>177.875</v>
      </c>
      <c r="AJ139" s="192">
        <f t="shared" si="79"/>
        <v>168.46416669999999</v>
      </c>
      <c r="AK139" s="412">
        <f>IF(Y139&lt;&gt;"---",Y139,interp(AA138,AreaCapacity!$A$3:$C$245,3)*StepInterp(B139,Evap!$A$3:$D$15,4)/1.9835)</f>
        <v>9.4934600000000007</v>
      </c>
      <c r="AL139" s="376">
        <f t="shared" si="108"/>
        <v>9.4108333000000002</v>
      </c>
      <c r="AM139" s="376">
        <f t="shared" si="80"/>
        <v>177.875</v>
      </c>
      <c r="AN139" s="376">
        <f t="shared" si="98"/>
        <v>79.650000000008731</v>
      </c>
      <c r="AO139" s="376">
        <f t="shared" si="81"/>
        <v>0</v>
      </c>
      <c r="AP139" s="376">
        <f t="shared" si="99"/>
        <v>411.39999999999418</v>
      </c>
      <c r="AQ139" s="389">
        <f>IF(AR139=O139,N139,interp(AR139,AreaCapacity!$A$3:$B$245,2))</f>
        <v>7765.6091457286429</v>
      </c>
      <c r="AR139" s="383">
        <f t="shared" si="82"/>
        <v>101984.1</v>
      </c>
      <c r="AS139" s="376">
        <f t="shared" si="109"/>
        <v>218.11391608745083</v>
      </c>
      <c r="AT139" s="376">
        <f>IF(P139&lt;&gt;"---",P139,IF(BH139="Y",AS139,MIN(Input!I114,AS139-BB139)))</f>
        <v>100.58916669999999</v>
      </c>
      <c r="AU139" s="376">
        <f t="shared" si="110"/>
        <v>0</v>
      </c>
      <c r="AV139" s="376">
        <f>IF(R139&lt;&gt;"---",R139,IF(BH139="Y",Input!M114,0))</f>
        <v>0</v>
      </c>
      <c r="AW139" s="376">
        <f t="shared" si="111"/>
        <v>0</v>
      </c>
      <c r="AX139" s="376">
        <f t="shared" si="83"/>
        <v>0</v>
      </c>
      <c r="AY139" s="376">
        <f t="shared" si="84"/>
        <v>-67.875</v>
      </c>
      <c r="AZ139" s="376">
        <f t="shared" si="112"/>
        <v>177.875</v>
      </c>
      <c r="BA139" s="192">
        <f t="shared" si="85"/>
        <v>168.46416669999999</v>
      </c>
      <c r="BB139" s="412">
        <f>IF(Y139&lt;&gt;"---",Y139,interp(AR138,AreaCapacity!$A$3:$C$245,3)*StepInterp(B139,Evap!$A$3:$D$15,4)/1.9835)</f>
        <v>9.4934600000000007</v>
      </c>
      <c r="BC139" s="376">
        <f t="shared" si="113"/>
        <v>9.4108333000000002</v>
      </c>
      <c r="BD139" s="192">
        <f t="shared" si="86"/>
        <v>177.875</v>
      </c>
      <c r="BE139" s="192">
        <f t="shared" si="87"/>
        <v>79.650000000008731</v>
      </c>
      <c r="BF139" s="192">
        <f t="shared" si="88"/>
        <v>0</v>
      </c>
      <c r="BG139" s="425">
        <f t="shared" si="89"/>
        <v>456.05999999999767</v>
      </c>
      <c r="BH139" s="376" t="str">
        <f t="shared" si="114"/>
        <v>N</v>
      </c>
      <c r="BI139" s="376">
        <f t="shared" si="115"/>
        <v>39</v>
      </c>
      <c r="BJ139" s="376">
        <f t="shared" si="90"/>
        <v>179.03128938745084</v>
      </c>
      <c r="BK139" s="376">
        <f t="shared" si="91"/>
        <v>135903.89217734782</v>
      </c>
      <c r="BL139" s="376">
        <f t="shared" si="92"/>
        <v>102369</v>
      </c>
      <c r="BM139" s="423">
        <f t="shared" si="93"/>
        <v>33534.892177347821</v>
      </c>
      <c r="BN139" s="440">
        <f t="shared" si="94"/>
        <v>0</v>
      </c>
      <c r="BO139" s="285">
        <f t="shared" si="95"/>
        <v>0</v>
      </c>
      <c r="BP139" s="425">
        <f t="shared" si="96"/>
        <v>0</v>
      </c>
      <c r="BQ139" s="285"/>
      <c r="BR139" s="12">
        <v>7704</v>
      </c>
      <c r="BS139" s="12">
        <v>52000</v>
      </c>
      <c r="BT139" s="12">
        <v>7747.5</v>
      </c>
      <c r="BU139" s="426">
        <v>85000</v>
      </c>
      <c r="BV139" s="6">
        <v>7766</v>
      </c>
      <c r="BW139" s="6">
        <v>102369</v>
      </c>
      <c r="CW139" s="416"/>
      <c r="CX139" s="416"/>
      <c r="CY139" s="416"/>
      <c r="CZ139" s="416"/>
      <c r="DA139" s="416"/>
      <c r="DB139" s="416"/>
      <c r="DC139" s="128"/>
    </row>
    <row r="140" spans="1:107">
      <c r="A140" s="6" t="str">
        <f ca="1">OFFSET('day lookup'!$A$1,WEEKDAY(B140,1)-1,0)</f>
        <v>SAT</v>
      </c>
      <c r="B140" s="367">
        <f t="shared" si="100"/>
        <v>42931</v>
      </c>
      <c r="C140" s="374">
        <f ca="1">IF($CY$1=1,OFFSET(Historic!$F$193,$B140-$B$35,C$30-1975),IF($B140&gt;DATE(Input!$C$1,4,30),OFFSET(Historic!$F$193,$B140-$B$35,C$30-1975),NA()))</f>
        <v>90.981768899999992</v>
      </c>
      <c r="D140" s="192">
        <f ca="1">IF($CY$1=1,OFFSET(Historic!$F$193,$B140-$B$35,D$30-1975),IF($B140&gt;DATE(Input!$C$1,4,30),OFFSET(Historic!$F$193,$B140-$B$35,D$30-1975),NA()))</f>
        <v>130.90902</v>
      </c>
      <c r="E140" s="192">
        <f ca="1">IF($CY$1=1,OFFSET(Historic!$F$193,$B140-$B$35,E$30-1975),IF($B140&gt;DATE(Input!$C$1,4,30),OFFSET(Historic!$F$193,$B140-$B$35,E$30-1975),NA()))</f>
        <v>441.16339740000001</v>
      </c>
      <c r="F140" s="192">
        <f ca="1">IF($CY$1=1,OFFSET(Historic!$F$193,$B140-$B$35,F$30-1975),IF($B140&gt;DATE(Input!$C$1,4,30),OFFSET(Historic!$F$193,$B140-$B$35,F$30-1975),NA()))</f>
        <v>366.94195000000002</v>
      </c>
      <c r="G140" s="192">
        <f ca="1">IF($CY$1=1,OFFSET(Historic!$F$193,$B140-$B$35,G$30-1975),IF($B140&gt;DATE(Input!$C$1,4,30),OFFSET(Historic!$F$193,$B140-$B$35,G$30-1975),NA()))</f>
        <v>311.16000000000003</v>
      </c>
      <c r="H140" s="192">
        <f t="shared" ca="1" si="76"/>
        <v>268.23122726000003</v>
      </c>
      <c r="I140" s="368">
        <f t="shared" ca="1" si="101"/>
        <v>0.54918793160343649</v>
      </c>
      <c r="J140" s="285">
        <f t="shared" ca="1" si="102"/>
        <v>179.14020254470552</v>
      </c>
      <c r="K140" s="285">
        <f t="shared" ca="1" si="103"/>
        <v>56.760033263778404</v>
      </c>
      <c r="L140" s="386" t="str">
        <f>IF(Computations!J115&lt;&gt;"",Computations!J115,"---")</f>
        <v>N</v>
      </c>
      <c r="M140" s="416">
        <f>IF(Computations!I115&lt;&gt;"",Computations!I115,"---")</f>
        <v>205.12253014115961</v>
      </c>
      <c r="N140" s="390">
        <f>IF(Computations!C115&lt;&gt;"",Computations!C115,"---")</f>
        <v>7765.6394271356785</v>
      </c>
      <c r="O140" s="387">
        <f>IF(Computations!D115&lt;&gt;"",Computations!D115,"---")</f>
        <v>102014.23</v>
      </c>
      <c r="P140" s="387">
        <f>IF(Computations!M115&lt;&gt;"",Computations!M115,"---")</f>
        <v>100.48041670000001</v>
      </c>
      <c r="Q140" s="387">
        <f>IF(Computations!P115&lt;&gt;"",Computations!P115,"---")</f>
        <v>0</v>
      </c>
      <c r="R140" s="387">
        <f>IF(Computations!V115&lt;&gt;"",Computations!V115,"---")</f>
        <v>0</v>
      </c>
      <c r="S140" s="387">
        <f>IF(Computations!X115&lt;&gt;"",Computations!X115,"---")</f>
        <v>0</v>
      </c>
      <c r="T140" s="387">
        <f>IF(Computations!AB115&lt;&gt;"",Computations!AB115,"---")</f>
        <v>0</v>
      </c>
      <c r="U140" s="387">
        <f>IF(Computations!AG115&lt;&gt;"",Computations!AG115,"---")</f>
        <v>-79.958333299999993</v>
      </c>
      <c r="V140" s="387">
        <f>IF(Computations!H115&lt;&gt;"",Computations!H115,"---")</f>
        <v>180.43875</v>
      </c>
      <c r="W140" s="387">
        <f>IF(Computations!G115&lt;&gt;"",Computations!G115,"---")</f>
        <v>9.5195833000000007</v>
      </c>
      <c r="X140" s="387">
        <f>IF(Computations!F115&lt;&gt;"",Computations!F115,"---")</f>
        <v>189.95833329999999</v>
      </c>
      <c r="Y140" s="402">
        <f>IF(Computations!E115&lt;&gt;"",Computations!E115,"---")</f>
        <v>9.4934600000000007</v>
      </c>
      <c r="Z140" s="389">
        <f>IF(AA140=O140,N140,interp(AA140,AreaCapacity!$A$3:$B$245,2))</f>
        <v>7765.6394271356785</v>
      </c>
      <c r="AA140" s="383">
        <f t="shared" si="97"/>
        <v>102014.23</v>
      </c>
      <c r="AB140" s="376">
        <f t="shared" si="104"/>
        <v>205.12253014115961</v>
      </c>
      <c r="AC140" s="376">
        <f>IF(P140&lt;&gt;"---",P140,IF(BH140="Y",AB140,MIN(Input!I115,AB140-AK140)))</f>
        <v>100.48041670000001</v>
      </c>
      <c r="AD140" s="376">
        <f t="shared" si="105"/>
        <v>0</v>
      </c>
      <c r="AE140" s="376">
        <f>IF(R140&lt;&gt;"---",R140,IF(BH140="Y",Input!M115,0))</f>
        <v>0</v>
      </c>
      <c r="AF140" s="376">
        <f t="shared" si="106"/>
        <v>0</v>
      </c>
      <c r="AG140" s="376">
        <f t="shared" si="77"/>
        <v>0</v>
      </c>
      <c r="AH140" s="376">
        <f t="shared" si="78"/>
        <v>-79.958333299999993</v>
      </c>
      <c r="AI140" s="376">
        <f t="shared" si="107"/>
        <v>189.95833329999999</v>
      </c>
      <c r="AJ140" s="192">
        <f t="shared" si="79"/>
        <v>180.43875</v>
      </c>
      <c r="AK140" s="412">
        <f>IF(Y140&lt;&gt;"---",Y140,interp(AA139,AreaCapacity!$A$3:$C$245,3)*StepInterp(B140,Evap!$A$3:$D$15,4)/1.9835)</f>
        <v>9.4934600000000007</v>
      </c>
      <c r="AL140" s="376">
        <f t="shared" si="108"/>
        <v>9.5195833000000007</v>
      </c>
      <c r="AM140" s="376">
        <f t="shared" si="80"/>
        <v>189.95833329999999</v>
      </c>
      <c r="AN140" s="376">
        <f t="shared" si="98"/>
        <v>30.129999999990105</v>
      </c>
      <c r="AO140" s="376">
        <f t="shared" si="81"/>
        <v>0</v>
      </c>
      <c r="AP140" s="376">
        <f t="shared" si="99"/>
        <v>411.39999999999418</v>
      </c>
      <c r="AQ140" s="389">
        <f>IF(AR140=O140,N140,interp(AR140,AreaCapacity!$A$3:$B$245,2))</f>
        <v>7765.6394271356785</v>
      </c>
      <c r="AR140" s="383">
        <f t="shared" si="82"/>
        <v>102014.23</v>
      </c>
      <c r="AS140" s="376">
        <f t="shared" si="109"/>
        <v>205.12253014115961</v>
      </c>
      <c r="AT140" s="376">
        <f>IF(P140&lt;&gt;"---",P140,IF(BH140="Y",AS140,MIN(Input!I115,AS140-BB140)))</f>
        <v>100.48041670000001</v>
      </c>
      <c r="AU140" s="376">
        <f t="shared" si="110"/>
        <v>0</v>
      </c>
      <c r="AV140" s="376">
        <f>IF(R140&lt;&gt;"---",R140,IF(BH140="Y",Input!M115,0))</f>
        <v>0</v>
      </c>
      <c r="AW140" s="376">
        <f t="shared" si="111"/>
        <v>0</v>
      </c>
      <c r="AX140" s="376">
        <f t="shared" si="83"/>
        <v>0</v>
      </c>
      <c r="AY140" s="376">
        <f t="shared" si="84"/>
        <v>-79.958333299999993</v>
      </c>
      <c r="AZ140" s="376">
        <f t="shared" si="112"/>
        <v>189.95833329999999</v>
      </c>
      <c r="BA140" s="192">
        <f t="shared" si="85"/>
        <v>180.43875</v>
      </c>
      <c r="BB140" s="412">
        <f>IF(Y140&lt;&gt;"---",Y140,interp(AR139,AreaCapacity!$A$3:$C$245,3)*StepInterp(B140,Evap!$A$3:$D$15,4)/1.9835)</f>
        <v>9.4934600000000007</v>
      </c>
      <c r="BC140" s="376">
        <f t="shared" si="113"/>
        <v>9.5195833000000007</v>
      </c>
      <c r="BD140" s="192">
        <f t="shared" si="86"/>
        <v>189.95833329999999</v>
      </c>
      <c r="BE140" s="192">
        <f t="shared" si="87"/>
        <v>30.129999999990105</v>
      </c>
      <c r="BF140" s="192">
        <f t="shared" si="88"/>
        <v>0</v>
      </c>
      <c r="BG140" s="425">
        <f t="shared" si="89"/>
        <v>456.05999999999767</v>
      </c>
      <c r="BH140" s="376" t="str">
        <f t="shared" si="114"/>
        <v>N</v>
      </c>
      <c r="BI140" s="376">
        <f t="shared" si="115"/>
        <v>39</v>
      </c>
      <c r="BJ140" s="376">
        <f t="shared" si="90"/>
        <v>166.14865344115961</v>
      </c>
      <c r="BK140" s="376">
        <f t="shared" si="91"/>
        <v>136233.44803144835</v>
      </c>
      <c r="BL140" s="376">
        <f t="shared" si="92"/>
        <v>102369</v>
      </c>
      <c r="BM140" s="423">
        <f t="shared" si="93"/>
        <v>33864.448031448352</v>
      </c>
      <c r="BN140" s="440">
        <f t="shared" si="94"/>
        <v>0</v>
      </c>
      <c r="BO140" s="285">
        <f t="shared" si="95"/>
        <v>0</v>
      </c>
      <c r="BP140" s="425">
        <f t="shared" si="96"/>
        <v>0</v>
      </c>
      <c r="BQ140" s="285"/>
      <c r="BR140" s="12">
        <v>7704</v>
      </c>
      <c r="BS140" s="12">
        <v>52000</v>
      </c>
      <c r="BT140" s="12">
        <v>7747.5</v>
      </c>
      <c r="BU140" s="426">
        <v>85000</v>
      </c>
      <c r="BV140" s="6">
        <v>7766</v>
      </c>
      <c r="BW140" s="6">
        <v>102369</v>
      </c>
      <c r="CW140" s="416"/>
      <c r="CX140" s="416"/>
      <c r="CY140" s="416"/>
      <c r="CZ140" s="416"/>
      <c r="DA140" s="416"/>
      <c r="DB140" s="416"/>
      <c r="DC140" s="128"/>
    </row>
    <row r="141" spans="1:107">
      <c r="A141" s="6" t="str">
        <f ca="1">OFFSET('day lookup'!$A$1,WEEKDAY(B141,1)-1,0)</f>
        <v>SUN</v>
      </c>
      <c r="B141" s="367">
        <f t="shared" si="100"/>
        <v>42932</v>
      </c>
      <c r="C141" s="374">
        <f ca="1">IF($CY$1=1,OFFSET(Historic!$F$193,$B141-$B$35,C$30-1975),IF($B141&gt;DATE(Input!$C$1,4,30),OFFSET(Historic!$F$193,$B141-$B$35,C$30-1975),NA()))</f>
        <v>22.9289132</v>
      </c>
      <c r="D141" s="192">
        <f ca="1">IF($CY$1=1,OFFSET(Historic!$F$193,$B141-$B$35,D$30-1975),IF($B141&gt;DATE(Input!$C$1,4,30),OFFSET(Historic!$F$193,$B141-$B$35,D$30-1975),NA()))</f>
        <v>115.04126000000001</v>
      </c>
      <c r="E141" s="192">
        <f ca="1">IF($CY$1=1,OFFSET(Historic!$F$193,$B141-$B$35,E$30-1975),IF($B141&gt;DATE(Input!$C$1,4,30),OFFSET(Historic!$F$193,$B141-$B$35,E$30-1975),NA()))</f>
        <v>385.82458440000005</v>
      </c>
      <c r="F141" s="192">
        <f ca="1">IF($CY$1=1,OFFSET(Historic!$F$193,$B141-$B$35,F$30-1975),IF($B141&gt;DATE(Input!$C$1,4,30),OFFSET(Historic!$F$193,$B141-$B$35,F$30-1975),NA()))</f>
        <v>362.97501</v>
      </c>
      <c r="G141" s="192">
        <f ca="1">IF($CY$1=1,OFFSET(Historic!$F$193,$B141-$B$35,G$30-1975),IF($B141&gt;DATE(Input!$C$1,4,30),OFFSET(Historic!$F$193,$B141-$B$35,G$30-1975),NA()))</f>
        <v>291.52</v>
      </c>
      <c r="H141" s="192">
        <f t="shared" ca="1" si="76"/>
        <v>235.65795352000001</v>
      </c>
      <c r="I141" s="368">
        <f t="shared" ca="1" si="101"/>
        <v>0.48249603665310231</v>
      </c>
      <c r="J141" s="285">
        <f t="shared" ca="1" si="102"/>
        <v>157.38590154502506</v>
      </c>
      <c r="K141" s="285">
        <f t="shared" ca="1" si="103"/>
        <v>49.867248557542709</v>
      </c>
      <c r="L141" s="386" t="str">
        <f>IF(Computations!J116&lt;&gt;"",Computations!J116,"---")</f>
        <v>N</v>
      </c>
      <c r="M141" s="416">
        <f>IF(Computations!I116&lt;&gt;"",Computations!I116,"---")</f>
        <v>200.27639513486642</v>
      </c>
      <c r="N141" s="390">
        <f>IF(Computations!C116&lt;&gt;"",Computations!C116,"---")</f>
        <v>7765.6594572864324</v>
      </c>
      <c r="O141" s="387">
        <f>IF(Computations!D116&lt;&gt;"",Computations!D116,"---")</f>
        <v>102034.16</v>
      </c>
      <c r="P141" s="387">
        <f>IF(Computations!M116&lt;&gt;"",Computations!M116,"---")</f>
        <v>100.69875</v>
      </c>
      <c r="Q141" s="387">
        <f>IF(Computations!P116&lt;&gt;"",Computations!P116,"---")</f>
        <v>0</v>
      </c>
      <c r="R141" s="387">
        <f>IF(Computations!V116&lt;&gt;"",Computations!V116,"---")</f>
        <v>0</v>
      </c>
      <c r="S141" s="387">
        <f>IF(Computations!X116&lt;&gt;"",Computations!X116,"---")</f>
        <v>0</v>
      </c>
      <c r="T141" s="387">
        <f>IF(Computations!AB116&lt;&gt;"",Computations!AB116,"---")</f>
        <v>0</v>
      </c>
      <c r="U141" s="387">
        <f>IF(Computations!AG116&lt;&gt;"",Computations!AG116,"---")</f>
        <v>-80.031249999999986</v>
      </c>
      <c r="V141" s="387">
        <f>IF(Computations!H116&lt;&gt;"",Computations!H116,"---")</f>
        <v>180.73</v>
      </c>
      <c r="W141" s="387">
        <f>IF(Computations!G116&lt;&gt;"",Computations!G116,"---")</f>
        <v>9.3012499999999996</v>
      </c>
      <c r="X141" s="387">
        <f>IF(Computations!F116&lt;&gt;"",Computations!F116,"---")</f>
        <v>190.03125</v>
      </c>
      <c r="Y141" s="402">
        <f>IF(Computations!E116&lt;&gt;"",Computations!E116,"---")</f>
        <v>9.4984999999999999</v>
      </c>
      <c r="Z141" s="389">
        <f>IF(AA141=O141,N141,interp(AA141,AreaCapacity!$A$3:$B$245,2))</f>
        <v>7765.6594572864324</v>
      </c>
      <c r="AA141" s="383">
        <f t="shared" si="97"/>
        <v>102034.16</v>
      </c>
      <c r="AB141" s="376">
        <f t="shared" si="104"/>
        <v>200.27639513486642</v>
      </c>
      <c r="AC141" s="376">
        <f>IF(P141&lt;&gt;"---",P141,IF(BH141="Y",AB141,MIN(Input!I116,AB141-AK141)))</f>
        <v>100.69875</v>
      </c>
      <c r="AD141" s="376">
        <f t="shared" si="105"/>
        <v>0</v>
      </c>
      <c r="AE141" s="376">
        <f>IF(R141&lt;&gt;"---",R141,IF(BH141="Y",Input!M116,0))</f>
        <v>0</v>
      </c>
      <c r="AF141" s="376">
        <f t="shared" si="106"/>
        <v>0</v>
      </c>
      <c r="AG141" s="376">
        <f t="shared" si="77"/>
        <v>0</v>
      </c>
      <c r="AH141" s="376">
        <f t="shared" si="78"/>
        <v>-80.031249999999986</v>
      </c>
      <c r="AI141" s="376">
        <f t="shared" si="107"/>
        <v>190.03125</v>
      </c>
      <c r="AJ141" s="192">
        <f t="shared" si="79"/>
        <v>180.73</v>
      </c>
      <c r="AK141" s="412">
        <f>IF(Y141&lt;&gt;"---",Y141,interp(AA140,AreaCapacity!$A$3:$C$245,3)*StepInterp(B141,Evap!$A$3:$D$15,4)/1.9835)</f>
        <v>9.4984999999999999</v>
      </c>
      <c r="AL141" s="376">
        <f t="shared" si="108"/>
        <v>9.3012499999999996</v>
      </c>
      <c r="AM141" s="376">
        <f t="shared" si="80"/>
        <v>190.03125</v>
      </c>
      <c r="AN141" s="376">
        <f t="shared" si="98"/>
        <v>19.930000000007567</v>
      </c>
      <c r="AO141" s="376">
        <f t="shared" si="81"/>
        <v>0</v>
      </c>
      <c r="AP141" s="376">
        <f t="shared" si="99"/>
        <v>411.39999999999418</v>
      </c>
      <c r="AQ141" s="389">
        <f>IF(AR141=O141,N141,interp(AR141,AreaCapacity!$A$3:$B$245,2))</f>
        <v>7765.6594572864324</v>
      </c>
      <c r="AR141" s="383">
        <f t="shared" si="82"/>
        <v>102034.16</v>
      </c>
      <c r="AS141" s="376">
        <f t="shared" si="109"/>
        <v>200.27639513486642</v>
      </c>
      <c r="AT141" s="376">
        <f>IF(P141&lt;&gt;"---",P141,IF(BH141="Y",AS141,MIN(Input!I116,AS141-BB141)))</f>
        <v>100.69875</v>
      </c>
      <c r="AU141" s="376">
        <f t="shared" si="110"/>
        <v>0</v>
      </c>
      <c r="AV141" s="376">
        <f>IF(R141&lt;&gt;"---",R141,IF(BH141="Y",Input!M116,0))</f>
        <v>0</v>
      </c>
      <c r="AW141" s="376">
        <f t="shared" si="111"/>
        <v>0</v>
      </c>
      <c r="AX141" s="376">
        <f t="shared" si="83"/>
        <v>0</v>
      </c>
      <c r="AY141" s="376">
        <f t="shared" si="84"/>
        <v>-80.031249999999986</v>
      </c>
      <c r="AZ141" s="376">
        <f t="shared" si="112"/>
        <v>190.03125</v>
      </c>
      <c r="BA141" s="192">
        <f t="shared" si="85"/>
        <v>180.73</v>
      </c>
      <c r="BB141" s="412">
        <f>IF(Y141&lt;&gt;"---",Y141,interp(AR140,AreaCapacity!$A$3:$C$245,3)*StepInterp(B141,Evap!$A$3:$D$15,4)/1.9835)</f>
        <v>9.4984999999999999</v>
      </c>
      <c r="BC141" s="376">
        <f t="shared" si="113"/>
        <v>9.3012499999999996</v>
      </c>
      <c r="BD141" s="192">
        <f t="shared" si="86"/>
        <v>190.03125</v>
      </c>
      <c r="BE141" s="192">
        <f t="shared" si="87"/>
        <v>19.930000000007567</v>
      </c>
      <c r="BF141" s="192">
        <f t="shared" si="88"/>
        <v>0</v>
      </c>
      <c r="BG141" s="425">
        <f t="shared" si="89"/>
        <v>456.05999999999767</v>
      </c>
      <c r="BH141" s="376" t="str">
        <f t="shared" si="114"/>
        <v>N</v>
      </c>
      <c r="BI141" s="376">
        <f t="shared" si="115"/>
        <v>39</v>
      </c>
      <c r="BJ141" s="376">
        <f t="shared" si="90"/>
        <v>161.07914513486642</v>
      </c>
      <c r="BK141" s="376">
        <f t="shared" si="91"/>
        <v>136552.94851582337</v>
      </c>
      <c r="BL141" s="376">
        <f t="shared" si="92"/>
        <v>102369</v>
      </c>
      <c r="BM141" s="423">
        <f t="shared" si="93"/>
        <v>34183.948515823373</v>
      </c>
      <c r="BN141" s="440">
        <f t="shared" si="94"/>
        <v>0</v>
      </c>
      <c r="BO141" s="285">
        <f t="shared" si="95"/>
        <v>0</v>
      </c>
      <c r="BP141" s="425">
        <f t="shared" si="96"/>
        <v>0</v>
      </c>
      <c r="BQ141" s="285"/>
      <c r="BR141" s="12">
        <v>7704</v>
      </c>
      <c r="BS141" s="12">
        <v>52000</v>
      </c>
      <c r="BT141" s="12">
        <v>7747.5</v>
      </c>
      <c r="BU141" s="426">
        <v>85000</v>
      </c>
      <c r="BV141" s="6">
        <v>7766</v>
      </c>
      <c r="BW141" s="6">
        <v>102369</v>
      </c>
      <c r="CW141" s="416"/>
      <c r="CX141" s="416"/>
      <c r="CY141" s="416"/>
      <c r="CZ141" s="416"/>
      <c r="DA141" s="416"/>
      <c r="DB141" s="416"/>
      <c r="DC141" s="128"/>
    </row>
    <row r="142" spans="1:107">
      <c r="A142" s="6" t="str">
        <f ca="1">OFFSET('day lookup'!$A$1,WEEKDAY(B142,1)-1,0)</f>
        <v>MON</v>
      </c>
      <c r="B142" s="367">
        <f t="shared" si="100"/>
        <v>42933</v>
      </c>
      <c r="C142" s="374">
        <f ca="1">IF($CY$1=1,OFFSET(Historic!$F$193,$B142-$B$35,C$30-1975),IF($B142&gt;DATE(Input!$C$1,4,30),OFFSET(Historic!$F$193,$B142-$B$35,C$30-1975),NA()))</f>
        <v>119.72224920000001</v>
      </c>
      <c r="D142" s="192">
        <f ca="1">IF($CY$1=1,OFFSET(Historic!$F$193,$B142-$B$35,D$30-1975),IF($B142&gt;DATE(Input!$C$1,4,30),OFFSET(Historic!$F$193,$B142-$B$35,D$30-1975),NA()))</f>
        <v>105.12391000000001</v>
      </c>
      <c r="E142" s="192">
        <f ca="1">IF($CY$1=1,OFFSET(Historic!$F$193,$B142-$B$35,E$30-1975),IF($B142&gt;DATE(Input!$C$1,4,30),OFFSET(Historic!$F$193,$B142-$B$35,E$30-1975),NA()))</f>
        <v>419.1270457</v>
      </c>
      <c r="F142" s="192">
        <f ca="1">IF($CY$1=1,OFFSET(Historic!$F$193,$B142-$B$35,F$30-1975),IF($B142&gt;DATE(Input!$C$1,4,30),OFFSET(Historic!$F$193,$B142-$B$35,F$30-1975),NA()))</f>
        <v>394.71053000000001</v>
      </c>
      <c r="G142" s="192">
        <f ca="1">IF($CY$1=1,OFFSET(Historic!$F$193,$B142-$B$35,G$30-1975),IF($B142&gt;DATE(Input!$C$1,4,30),OFFSET(Historic!$F$193,$B142-$B$35,G$30-1975),NA()))</f>
        <v>308.41000000000003</v>
      </c>
      <c r="H142" s="192">
        <f t="shared" ca="1" si="76"/>
        <v>269.41874698000004</v>
      </c>
      <c r="I142" s="368">
        <f t="shared" ca="1" si="101"/>
        <v>0.55161930958066563</v>
      </c>
      <c r="J142" s="285">
        <f t="shared" ca="1" si="102"/>
        <v>179.93329634418484</v>
      </c>
      <c r="K142" s="285">
        <f t="shared" ca="1" si="103"/>
        <v>57.011322643829821</v>
      </c>
      <c r="L142" s="386" t="str">
        <f>IF(Computations!J117&lt;&gt;"",Computations!J117,"---")</f>
        <v>N</v>
      </c>
      <c r="M142" s="416">
        <f>IF(Computations!I117&lt;&gt;"",Computations!I117,"---")</f>
        <v>204.92865707713608</v>
      </c>
      <c r="N142" s="390">
        <f>IF(Computations!C117&lt;&gt;"",Computations!C117,"---")</f>
        <v>7765.6892462311562</v>
      </c>
      <c r="O142" s="387">
        <f>IF(Computations!D117&lt;&gt;"",Computations!D117,"---")</f>
        <v>102063.8</v>
      </c>
      <c r="P142" s="387">
        <f>IF(Computations!M117&lt;&gt;"",Computations!M117,"---")</f>
        <v>101.27854170000001</v>
      </c>
      <c r="Q142" s="387">
        <f>IF(Computations!P117&lt;&gt;"",Computations!P117,"---")</f>
        <v>0</v>
      </c>
      <c r="R142" s="387">
        <f>IF(Computations!V117&lt;&gt;"",Computations!V117,"---")</f>
        <v>0</v>
      </c>
      <c r="S142" s="387">
        <f>IF(Computations!X117&lt;&gt;"",Computations!X117,"---")</f>
        <v>0</v>
      </c>
      <c r="T142" s="387">
        <f>IF(Computations!AB117&lt;&gt;"",Computations!AB117,"---")</f>
        <v>0</v>
      </c>
      <c r="U142" s="387">
        <f>IF(Computations!AG117&lt;&gt;"",Computations!AG117,"---")</f>
        <v>-79.208333299999993</v>
      </c>
      <c r="V142" s="387">
        <f>IF(Computations!H117&lt;&gt;"",Computations!H117,"---")</f>
        <v>180.486875</v>
      </c>
      <c r="W142" s="387">
        <f>IF(Computations!G117&lt;&gt;"",Computations!G117,"---")</f>
        <v>8.7214583000000001</v>
      </c>
      <c r="X142" s="387">
        <f>IF(Computations!F117&lt;&gt;"",Computations!F117,"---")</f>
        <v>189.20833329999999</v>
      </c>
      <c r="Y142" s="402">
        <f>IF(Computations!E117&lt;&gt;"",Computations!E117,"---")</f>
        <v>9.4984999999999999</v>
      </c>
      <c r="Z142" s="389">
        <f>IF(AA142=O142,N142,interp(AA142,AreaCapacity!$A$3:$B$245,2))</f>
        <v>7765.6892462311562</v>
      </c>
      <c r="AA142" s="383">
        <f t="shared" si="97"/>
        <v>102063.8</v>
      </c>
      <c r="AB142" s="376">
        <f t="shared" si="104"/>
        <v>204.92865707713608</v>
      </c>
      <c r="AC142" s="376">
        <f>IF(P142&lt;&gt;"---",P142,IF(BH142="Y",AB142,MIN(Input!I117,AB142-AK142)))</f>
        <v>101.27854170000001</v>
      </c>
      <c r="AD142" s="376">
        <f t="shared" si="105"/>
        <v>0</v>
      </c>
      <c r="AE142" s="376">
        <f>IF(R142&lt;&gt;"---",R142,IF(BH142="Y",Input!M117,0))</f>
        <v>0</v>
      </c>
      <c r="AF142" s="376">
        <f t="shared" si="106"/>
        <v>0</v>
      </c>
      <c r="AG142" s="376">
        <f t="shared" si="77"/>
        <v>0</v>
      </c>
      <c r="AH142" s="376">
        <f t="shared" si="78"/>
        <v>-79.208333299999993</v>
      </c>
      <c r="AI142" s="376">
        <f t="shared" si="107"/>
        <v>189.20833329999999</v>
      </c>
      <c r="AJ142" s="192">
        <f t="shared" si="79"/>
        <v>180.486875</v>
      </c>
      <c r="AK142" s="412">
        <f>IF(Y142&lt;&gt;"---",Y142,interp(AA141,AreaCapacity!$A$3:$C$245,3)*StepInterp(B142,Evap!$A$3:$D$15,4)/1.9835)</f>
        <v>9.4984999999999999</v>
      </c>
      <c r="AL142" s="376">
        <f t="shared" si="108"/>
        <v>8.7214583000000001</v>
      </c>
      <c r="AM142" s="376">
        <f t="shared" si="80"/>
        <v>189.20833329999999</v>
      </c>
      <c r="AN142" s="376">
        <f t="shared" si="98"/>
        <v>29.639999999999418</v>
      </c>
      <c r="AO142" s="376">
        <f t="shared" si="81"/>
        <v>0</v>
      </c>
      <c r="AP142" s="376">
        <f t="shared" si="99"/>
        <v>411.39999999999418</v>
      </c>
      <c r="AQ142" s="389">
        <f>IF(AR142=O142,N142,interp(AR142,AreaCapacity!$A$3:$B$245,2))</f>
        <v>7765.6892462311562</v>
      </c>
      <c r="AR142" s="383">
        <f t="shared" si="82"/>
        <v>102063.8</v>
      </c>
      <c r="AS142" s="376">
        <f t="shared" si="109"/>
        <v>204.92865707713608</v>
      </c>
      <c r="AT142" s="376">
        <f>IF(P142&lt;&gt;"---",P142,IF(BH142="Y",AS142,MIN(Input!I117,AS142-BB142)))</f>
        <v>101.27854170000001</v>
      </c>
      <c r="AU142" s="376">
        <f t="shared" si="110"/>
        <v>0</v>
      </c>
      <c r="AV142" s="376">
        <f>IF(R142&lt;&gt;"---",R142,IF(BH142="Y",Input!M117,0))</f>
        <v>0</v>
      </c>
      <c r="AW142" s="376">
        <f t="shared" si="111"/>
        <v>0</v>
      </c>
      <c r="AX142" s="376">
        <f t="shared" si="83"/>
        <v>0</v>
      </c>
      <c r="AY142" s="376">
        <f t="shared" si="84"/>
        <v>-79.208333299999993</v>
      </c>
      <c r="AZ142" s="376">
        <f t="shared" si="112"/>
        <v>189.20833329999999</v>
      </c>
      <c r="BA142" s="192">
        <f t="shared" si="85"/>
        <v>180.486875</v>
      </c>
      <c r="BB142" s="412">
        <f>IF(Y142&lt;&gt;"---",Y142,interp(AR141,AreaCapacity!$A$3:$C$245,3)*StepInterp(B142,Evap!$A$3:$D$15,4)/1.9835)</f>
        <v>9.4984999999999999</v>
      </c>
      <c r="BC142" s="376">
        <f t="shared" si="113"/>
        <v>8.7214583000000001</v>
      </c>
      <c r="BD142" s="192">
        <f t="shared" si="86"/>
        <v>189.20833329999999</v>
      </c>
      <c r="BE142" s="192">
        <f t="shared" si="87"/>
        <v>29.639999999999418</v>
      </c>
      <c r="BF142" s="192">
        <f t="shared" si="88"/>
        <v>0</v>
      </c>
      <c r="BG142" s="425">
        <f t="shared" si="89"/>
        <v>456.05999999999767</v>
      </c>
      <c r="BH142" s="376" t="str">
        <f t="shared" si="114"/>
        <v>N</v>
      </c>
      <c r="BI142" s="376">
        <f t="shared" si="115"/>
        <v>39</v>
      </c>
      <c r="BJ142" s="376">
        <f t="shared" si="90"/>
        <v>165.15161537713607</v>
      </c>
      <c r="BK142" s="376">
        <f t="shared" si="91"/>
        <v>136880.52674492393</v>
      </c>
      <c r="BL142" s="376">
        <f t="shared" si="92"/>
        <v>102369</v>
      </c>
      <c r="BM142" s="423">
        <f t="shared" si="93"/>
        <v>34511.526744923933</v>
      </c>
      <c r="BN142" s="440">
        <f t="shared" si="94"/>
        <v>0</v>
      </c>
      <c r="BO142" s="285">
        <f t="shared" si="95"/>
        <v>0</v>
      </c>
      <c r="BP142" s="425">
        <f t="shared" si="96"/>
        <v>0</v>
      </c>
      <c r="BQ142" s="285"/>
      <c r="BR142" s="12">
        <v>7704</v>
      </c>
      <c r="BS142" s="12">
        <v>52000</v>
      </c>
      <c r="BT142" s="12">
        <v>7747.5</v>
      </c>
      <c r="BU142" s="426">
        <v>85000</v>
      </c>
      <c r="BV142" s="6">
        <v>7766</v>
      </c>
      <c r="BW142" s="6">
        <v>102369</v>
      </c>
      <c r="CW142" s="416"/>
      <c r="CX142" s="416"/>
      <c r="CY142" s="416"/>
      <c r="CZ142" s="416"/>
      <c r="DA142" s="416"/>
      <c r="DB142" s="416"/>
      <c r="DC142" s="128"/>
    </row>
    <row r="143" spans="1:107">
      <c r="A143" s="6" t="str">
        <f ca="1">OFFSET('day lookup'!$A$1,WEEKDAY(B143,1)-1,0)</f>
        <v>TUE</v>
      </c>
      <c r="B143" s="367">
        <f t="shared" si="100"/>
        <v>42934</v>
      </c>
      <c r="C143" s="374">
        <f ca="1">IF($CY$1=1,OFFSET(Historic!$F$193,$B143-$B$35,C$30-1975),IF($B143&gt;DATE(Input!$C$1,4,30),OFFSET(Historic!$F$193,$B143-$B$35,C$30-1975),NA()))</f>
        <v>75.808223400000003</v>
      </c>
      <c r="D143" s="192">
        <f ca="1">IF($CY$1=1,OFFSET(Historic!$F$193,$B143-$B$35,D$30-1975),IF($B143&gt;DATE(Input!$C$1,4,30),OFFSET(Historic!$F$193,$B143-$B$35,D$30-1975),NA()))</f>
        <v>97.190030000000007</v>
      </c>
      <c r="E143" s="192">
        <f ca="1">IF($CY$1=1,OFFSET(Historic!$F$193,$B143-$B$35,E$30-1975),IF($B143&gt;DATE(Input!$C$1,4,30),OFFSET(Historic!$F$193,$B143-$B$35,E$30-1975),NA()))</f>
        <v>386.63780710000003</v>
      </c>
      <c r="F143" s="192">
        <f ca="1">IF($CY$1=1,OFFSET(Historic!$F$193,$B143-$B$35,F$30-1975),IF($B143&gt;DATE(Input!$C$1,4,30),OFFSET(Historic!$F$193,$B143-$B$35,F$30-1975),NA()))</f>
        <v>388.76012000000003</v>
      </c>
      <c r="G143" s="192">
        <f ca="1">IF($CY$1=1,OFFSET(Historic!$F$193,$B143-$B$35,G$30-1975),IF($B143&gt;DATE(Input!$C$1,4,30),OFFSET(Historic!$F$193,$B143-$B$35,G$30-1975),NA()))</f>
        <v>292.99</v>
      </c>
      <c r="H143" s="192">
        <f t="shared" ca="1" si="76"/>
        <v>248.27723610000004</v>
      </c>
      <c r="I143" s="368">
        <f t="shared" ca="1" si="101"/>
        <v>0.50833328822602153</v>
      </c>
      <c r="J143" s="285">
        <f t="shared" ca="1" si="102"/>
        <v>165.81378244629997</v>
      </c>
      <c r="K143" s="285">
        <f t="shared" ca="1" si="103"/>
        <v>52.53759722023414</v>
      </c>
      <c r="L143" s="386" t="str">
        <f>IF(Computations!J118&lt;&gt;"",Computations!J118,"---")</f>
        <v>N</v>
      </c>
      <c r="M143" s="416">
        <f>IF(Computations!I118&lt;&gt;"",Computations!I118,"---")</f>
        <v>194.34700829944134</v>
      </c>
      <c r="N143" s="390">
        <f>IF(Computations!C118&lt;&gt;"",Computations!C118,"---")</f>
        <v>7765.6995075376881</v>
      </c>
      <c r="O143" s="387">
        <f>IF(Computations!D118&lt;&gt;"",Computations!D118,"---")</f>
        <v>102074.01</v>
      </c>
      <c r="P143" s="387">
        <f>IF(Computations!M118&lt;&gt;"",Computations!M118,"---")</f>
        <v>101.753125</v>
      </c>
      <c r="Q143" s="387">
        <f>IF(Computations!P118&lt;&gt;"",Computations!P118,"---")</f>
        <v>0</v>
      </c>
      <c r="R143" s="387">
        <f>IF(Computations!V118&lt;&gt;"",Computations!V118,"---")</f>
        <v>0</v>
      </c>
      <c r="S143" s="387">
        <f>IF(Computations!X118&lt;&gt;"",Computations!X118,"---")</f>
        <v>0</v>
      </c>
      <c r="T143" s="387">
        <f>IF(Computations!AB118&lt;&gt;"",Computations!AB118,"---")</f>
        <v>0</v>
      </c>
      <c r="U143" s="387">
        <f>IF(Computations!AG118&lt;&gt;"",Computations!AG118,"---")</f>
        <v>-77.947916700000022</v>
      </c>
      <c r="V143" s="387">
        <f>IF(Computations!H118&lt;&gt;"",Computations!H118,"---")</f>
        <v>179.70104170000002</v>
      </c>
      <c r="W143" s="387">
        <f>IF(Computations!G118&lt;&gt;"",Computations!G118,"---")</f>
        <v>8.2468749999999993</v>
      </c>
      <c r="X143" s="387">
        <f>IF(Computations!F118&lt;&gt;"",Computations!F118,"---")</f>
        <v>187.94791670000001</v>
      </c>
      <c r="Y143" s="402">
        <f>IF(Computations!E118&lt;&gt;"",Computations!E118,"---")</f>
        <v>9.4984999999999999</v>
      </c>
      <c r="Z143" s="389">
        <f>IF(AA143=O143,N143,interp(AA143,AreaCapacity!$A$3:$B$245,2))</f>
        <v>7765.6995075376881</v>
      </c>
      <c r="AA143" s="383">
        <f t="shared" si="97"/>
        <v>102074.01</v>
      </c>
      <c r="AB143" s="376">
        <f t="shared" si="104"/>
        <v>194.34700829944134</v>
      </c>
      <c r="AC143" s="376">
        <f>IF(P143&lt;&gt;"---",P143,IF(BH143="Y",AB143,MIN(Input!I118,AB143-AK143)))</f>
        <v>101.753125</v>
      </c>
      <c r="AD143" s="376">
        <f t="shared" si="105"/>
        <v>0</v>
      </c>
      <c r="AE143" s="376">
        <f>IF(R143&lt;&gt;"---",R143,IF(BH143="Y",Input!M118,0))</f>
        <v>0</v>
      </c>
      <c r="AF143" s="376">
        <f t="shared" si="106"/>
        <v>0</v>
      </c>
      <c r="AG143" s="376">
        <f t="shared" si="77"/>
        <v>0</v>
      </c>
      <c r="AH143" s="376">
        <f t="shared" si="78"/>
        <v>-77.947916700000022</v>
      </c>
      <c r="AI143" s="376">
        <f t="shared" si="107"/>
        <v>187.94791670000001</v>
      </c>
      <c r="AJ143" s="192">
        <f t="shared" si="79"/>
        <v>179.70104170000002</v>
      </c>
      <c r="AK143" s="412">
        <f>IF(Y143&lt;&gt;"---",Y143,interp(AA142,AreaCapacity!$A$3:$C$245,3)*StepInterp(B143,Evap!$A$3:$D$15,4)/1.9835)</f>
        <v>9.4984999999999999</v>
      </c>
      <c r="AL143" s="376">
        <f t="shared" si="108"/>
        <v>8.2468749999999993</v>
      </c>
      <c r="AM143" s="376">
        <f t="shared" si="80"/>
        <v>187.94791670000001</v>
      </c>
      <c r="AN143" s="376">
        <f t="shared" si="98"/>
        <v>10.209999999991851</v>
      </c>
      <c r="AO143" s="376">
        <f t="shared" si="81"/>
        <v>0</v>
      </c>
      <c r="AP143" s="376">
        <f t="shared" si="99"/>
        <v>411.39999999999418</v>
      </c>
      <c r="AQ143" s="389">
        <f>IF(AR143=O143,N143,interp(AR143,AreaCapacity!$A$3:$B$245,2))</f>
        <v>7765.6995075376881</v>
      </c>
      <c r="AR143" s="383">
        <f t="shared" si="82"/>
        <v>102074.01</v>
      </c>
      <c r="AS143" s="376">
        <f t="shared" si="109"/>
        <v>194.34700829944134</v>
      </c>
      <c r="AT143" s="376">
        <f>IF(P143&lt;&gt;"---",P143,IF(BH143="Y",AS143,MIN(Input!I118,AS143-BB143)))</f>
        <v>101.753125</v>
      </c>
      <c r="AU143" s="376">
        <f t="shared" si="110"/>
        <v>0</v>
      </c>
      <c r="AV143" s="376">
        <f>IF(R143&lt;&gt;"---",R143,IF(BH143="Y",Input!M118,0))</f>
        <v>0</v>
      </c>
      <c r="AW143" s="376">
        <f t="shared" si="111"/>
        <v>0</v>
      </c>
      <c r="AX143" s="376">
        <f t="shared" si="83"/>
        <v>0</v>
      </c>
      <c r="AY143" s="376">
        <f t="shared" si="84"/>
        <v>-77.947916700000022</v>
      </c>
      <c r="AZ143" s="376">
        <f t="shared" si="112"/>
        <v>187.94791670000001</v>
      </c>
      <c r="BA143" s="192">
        <f t="shared" si="85"/>
        <v>179.70104170000002</v>
      </c>
      <c r="BB143" s="412">
        <f>IF(Y143&lt;&gt;"---",Y143,interp(AR142,AreaCapacity!$A$3:$C$245,3)*StepInterp(B143,Evap!$A$3:$D$15,4)/1.9835)</f>
        <v>9.4984999999999999</v>
      </c>
      <c r="BC143" s="376">
        <f t="shared" si="113"/>
        <v>8.2468749999999993</v>
      </c>
      <c r="BD143" s="192">
        <f t="shared" si="86"/>
        <v>187.94791670000001</v>
      </c>
      <c r="BE143" s="192">
        <f t="shared" si="87"/>
        <v>10.209999999991851</v>
      </c>
      <c r="BF143" s="192">
        <f t="shared" si="88"/>
        <v>0</v>
      </c>
      <c r="BG143" s="425">
        <f t="shared" si="89"/>
        <v>456.05999999999767</v>
      </c>
      <c r="BH143" s="376" t="str">
        <f t="shared" si="114"/>
        <v>N</v>
      </c>
      <c r="BI143" s="376">
        <f t="shared" si="115"/>
        <v>39</v>
      </c>
      <c r="BJ143" s="376">
        <f t="shared" si="90"/>
        <v>154.09538329944132</v>
      </c>
      <c r="BK143" s="376">
        <f t="shared" si="91"/>
        <v>137186.17493769838</v>
      </c>
      <c r="BL143" s="376">
        <f t="shared" si="92"/>
        <v>102369</v>
      </c>
      <c r="BM143" s="423">
        <f t="shared" si="93"/>
        <v>34817.174937698379</v>
      </c>
      <c r="BN143" s="440">
        <f t="shared" si="94"/>
        <v>0</v>
      </c>
      <c r="BO143" s="285">
        <f t="shared" si="95"/>
        <v>0</v>
      </c>
      <c r="BP143" s="425">
        <f t="shared" si="96"/>
        <v>0</v>
      </c>
      <c r="BQ143" s="285"/>
      <c r="BR143" s="12">
        <v>7704</v>
      </c>
      <c r="BS143" s="12">
        <v>52000</v>
      </c>
      <c r="BT143" s="12">
        <v>7747.5</v>
      </c>
      <c r="BU143" s="426">
        <v>85000</v>
      </c>
      <c r="BV143" s="6">
        <v>7766</v>
      </c>
      <c r="BW143" s="6">
        <v>102369</v>
      </c>
      <c r="CW143" s="416"/>
      <c r="CX143" s="416"/>
      <c r="CY143" s="416"/>
      <c r="CZ143" s="416"/>
      <c r="DA143" s="416"/>
      <c r="DB143" s="416"/>
      <c r="DC143" s="128"/>
    </row>
    <row r="144" spans="1:107">
      <c r="A144" s="6" t="str">
        <f ca="1">OFFSET('day lookup'!$A$1,WEEKDAY(B144,1)-1,0)</f>
        <v>WED</v>
      </c>
      <c r="B144" s="367">
        <f t="shared" si="100"/>
        <v>42935</v>
      </c>
      <c r="C144" s="374">
        <f ca="1">IF($CY$1=1,OFFSET(Historic!$F$193,$B144-$B$35,C$30-1975),IF($B144&gt;DATE(Input!$C$1,4,30),OFFSET(Historic!$F$193,$B144-$B$35,C$30-1975),NA()))</f>
        <v>70.631366700000001</v>
      </c>
      <c r="D144" s="192">
        <f ca="1">IF($CY$1=1,OFFSET(Historic!$F$193,$B144-$B$35,D$30-1975),IF($B144&gt;DATE(Input!$C$1,4,30),OFFSET(Historic!$F$193,$B144-$B$35,D$30-1975),NA()))</f>
        <v>95.206559999999996</v>
      </c>
      <c r="E144" s="192">
        <f ca="1">IF($CY$1=1,OFFSET(Historic!$F$193,$B144-$B$35,E$30-1975),IF($B144&gt;DATE(Input!$C$1,4,30),OFFSET(Historic!$F$193,$B144-$B$35,E$30-1975),NA()))</f>
        <v>424.34357180000001</v>
      </c>
      <c r="F144" s="192">
        <f ca="1">IF($CY$1=1,OFFSET(Historic!$F$193,$B144-$B$35,F$30-1975),IF($B144&gt;DATE(Input!$C$1,4,30),OFFSET(Historic!$F$193,$B144-$B$35,F$30-1975),NA()))</f>
        <v>319.33867000000004</v>
      </c>
      <c r="G144" s="192">
        <f ca="1">IF($CY$1=1,OFFSET(Historic!$F$193,$B144-$B$35,G$30-1975),IF($B144&gt;DATE(Input!$C$1,4,30),OFFSET(Historic!$F$193,$B144-$B$35,G$30-1975),NA()))</f>
        <v>253.25</v>
      </c>
      <c r="H144" s="192">
        <f t="shared" ca="1" si="76"/>
        <v>232.55403369999999</v>
      </c>
      <c r="I144" s="368">
        <f t="shared" ca="1" si="101"/>
        <v>0.47614094025652798</v>
      </c>
      <c r="J144" s="285">
        <f t="shared" ca="1" si="102"/>
        <v>155.31292581092697</v>
      </c>
      <c r="K144" s="285">
        <f t="shared" ca="1" si="103"/>
        <v>49.210432443956762</v>
      </c>
      <c r="L144" s="386" t="str">
        <f>IF(Computations!J119&lt;&gt;"",Computations!J119,"---")</f>
        <v>N</v>
      </c>
      <c r="M144" s="416">
        <f>IF(Computations!I119&lt;&gt;"",Computations!I119,"---")</f>
        <v>199.76391670000001</v>
      </c>
      <c r="N144" s="390">
        <f>IF(Computations!C119&lt;&gt;"",Computations!C119,"---")</f>
        <v>7765.6995075376881</v>
      </c>
      <c r="O144" s="387">
        <f>IF(Computations!D119&lt;&gt;"",Computations!D119,"---")</f>
        <v>102074.01</v>
      </c>
      <c r="P144" s="387">
        <f>IF(Computations!M119&lt;&gt;"",Computations!M119,"---")</f>
        <v>101.9529167</v>
      </c>
      <c r="Q144" s="387">
        <f>IF(Computations!P119&lt;&gt;"",Computations!P119,"---")</f>
        <v>0</v>
      </c>
      <c r="R144" s="387">
        <f>IF(Computations!V119&lt;&gt;"",Computations!V119,"---")</f>
        <v>0</v>
      </c>
      <c r="S144" s="387">
        <f>IF(Computations!X119&lt;&gt;"",Computations!X119,"---")</f>
        <v>0</v>
      </c>
      <c r="T144" s="387">
        <f>IF(Computations!AB119&lt;&gt;"",Computations!AB119,"---")</f>
        <v>0</v>
      </c>
      <c r="U144" s="387">
        <f>IF(Computations!AG119&lt;&gt;"",Computations!AG119,"---")</f>
        <v>-88.3125</v>
      </c>
      <c r="V144" s="387">
        <f>IF(Computations!H119&lt;&gt;"",Computations!H119,"---")</f>
        <v>190.2654167</v>
      </c>
      <c r="W144" s="387">
        <f>IF(Computations!G119&lt;&gt;"",Computations!G119,"---")</f>
        <v>8.0470833000000006</v>
      </c>
      <c r="X144" s="387">
        <f>IF(Computations!F119&lt;&gt;"",Computations!F119,"---")</f>
        <v>198.3125</v>
      </c>
      <c r="Y144" s="402">
        <f>IF(Computations!E119&lt;&gt;"",Computations!E119,"---")</f>
        <v>9.4984999999999999</v>
      </c>
      <c r="Z144" s="389">
        <f>IF(AA144=O144,N144,interp(AA144,AreaCapacity!$A$3:$B$245,2))</f>
        <v>7765.6995075376881</v>
      </c>
      <c r="AA144" s="383">
        <f t="shared" si="97"/>
        <v>102074.01</v>
      </c>
      <c r="AB144" s="376">
        <f t="shared" si="104"/>
        <v>199.76391670000001</v>
      </c>
      <c r="AC144" s="376">
        <f>IF(P144&lt;&gt;"---",P144,IF(BH144="Y",AB144,MIN(Input!I119,AB144-AK144)))</f>
        <v>101.9529167</v>
      </c>
      <c r="AD144" s="376">
        <f t="shared" si="105"/>
        <v>0</v>
      </c>
      <c r="AE144" s="376">
        <f>IF(R144&lt;&gt;"---",R144,IF(BH144="Y",Input!M119,0))</f>
        <v>0</v>
      </c>
      <c r="AF144" s="376">
        <f t="shared" si="106"/>
        <v>0</v>
      </c>
      <c r="AG144" s="376">
        <f t="shared" si="77"/>
        <v>0</v>
      </c>
      <c r="AH144" s="376">
        <f t="shared" si="78"/>
        <v>-88.3125</v>
      </c>
      <c r="AI144" s="376">
        <f t="shared" si="107"/>
        <v>198.3125</v>
      </c>
      <c r="AJ144" s="192">
        <f t="shared" si="79"/>
        <v>190.2654167</v>
      </c>
      <c r="AK144" s="412">
        <f>IF(Y144&lt;&gt;"---",Y144,interp(AA143,AreaCapacity!$A$3:$C$245,3)*StepInterp(B144,Evap!$A$3:$D$15,4)/1.9835)</f>
        <v>9.4984999999999999</v>
      </c>
      <c r="AL144" s="376">
        <f t="shared" si="108"/>
        <v>8.0470833000000006</v>
      </c>
      <c r="AM144" s="376">
        <f t="shared" si="80"/>
        <v>198.3125</v>
      </c>
      <c r="AN144" s="376">
        <f t="shared" si="98"/>
        <v>0</v>
      </c>
      <c r="AO144" s="376">
        <f t="shared" si="81"/>
        <v>0</v>
      </c>
      <c r="AP144" s="376">
        <f t="shared" si="99"/>
        <v>411.39999999999418</v>
      </c>
      <c r="AQ144" s="389">
        <f>IF(AR144=O144,N144,interp(AR144,AreaCapacity!$A$3:$B$245,2))</f>
        <v>7765.6995075376881</v>
      </c>
      <c r="AR144" s="383">
        <f t="shared" si="82"/>
        <v>102074.01</v>
      </c>
      <c r="AS144" s="376">
        <f t="shared" si="109"/>
        <v>199.76391670000001</v>
      </c>
      <c r="AT144" s="376">
        <f>IF(P144&lt;&gt;"---",P144,IF(BH144="Y",AS144,MIN(Input!I119,AS144-BB144)))</f>
        <v>101.9529167</v>
      </c>
      <c r="AU144" s="376">
        <f t="shared" si="110"/>
        <v>0</v>
      </c>
      <c r="AV144" s="376">
        <f>IF(R144&lt;&gt;"---",R144,IF(BH144="Y",Input!M119,0))</f>
        <v>0</v>
      </c>
      <c r="AW144" s="376">
        <f t="shared" si="111"/>
        <v>0</v>
      </c>
      <c r="AX144" s="376">
        <f t="shared" si="83"/>
        <v>0</v>
      </c>
      <c r="AY144" s="376">
        <f t="shared" si="84"/>
        <v>-88.3125</v>
      </c>
      <c r="AZ144" s="376">
        <f t="shared" si="112"/>
        <v>198.3125</v>
      </c>
      <c r="BA144" s="192">
        <f t="shared" si="85"/>
        <v>190.2654167</v>
      </c>
      <c r="BB144" s="412">
        <f>IF(Y144&lt;&gt;"---",Y144,interp(AR143,AreaCapacity!$A$3:$C$245,3)*StepInterp(B144,Evap!$A$3:$D$15,4)/1.9835)</f>
        <v>9.4984999999999999</v>
      </c>
      <c r="BC144" s="376">
        <f t="shared" si="113"/>
        <v>8.0470833000000006</v>
      </c>
      <c r="BD144" s="192">
        <f t="shared" si="86"/>
        <v>198.3125</v>
      </c>
      <c r="BE144" s="192">
        <f t="shared" si="87"/>
        <v>0</v>
      </c>
      <c r="BF144" s="192">
        <f t="shared" si="88"/>
        <v>0</v>
      </c>
      <c r="BG144" s="425">
        <f t="shared" si="89"/>
        <v>456.05999999999767</v>
      </c>
      <c r="BH144" s="376" t="str">
        <f t="shared" si="114"/>
        <v>N</v>
      </c>
      <c r="BI144" s="376">
        <f t="shared" si="115"/>
        <v>39</v>
      </c>
      <c r="BJ144" s="376">
        <f t="shared" si="90"/>
        <v>159.3125</v>
      </c>
      <c r="BK144" s="376">
        <f t="shared" si="91"/>
        <v>137502.17128144839</v>
      </c>
      <c r="BL144" s="376">
        <f t="shared" si="92"/>
        <v>102369</v>
      </c>
      <c r="BM144" s="423">
        <f t="shared" si="93"/>
        <v>35133.171281448391</v>
      </c>
      <c r="BN144" s="440">
        <f t="shared" si="94"/>
        <v>0</v>
      </c>
      <c r="BO144" s="285">
        <f t="shared" si="95"/>
        <v>0</v>
      </c>
      <c r="BP144" s="425">
        <f t="shared" si="96"/>
        <v>0</v>
      </c>
      <c r="BQ144" s="285"/>
      <c r="BR144" s="12">
        <v>7704</v>
      </c>
      <c r="BS144" s="12">
        <v>52000</v>
      </c>
      <c r="BT144" s="12">
        <v>7747.5</v>
      </c>
      <c r="BU144" s="426">
        <v>85000</v>
      </c>
      <c r="BV144" s="6">
        <v>7766</v>
      </c>
      <c r="BW144" s="6">
        <v>102369</v>
      </c>
      <c r="CW144" s="416"/>
      <c r="CX144" s="416"/>
      <c r="CY144" s="416"/>
      <c r="CZ144" s="416"/>
      <c r="DA144" s="416"/>
      <c r="DB144" s="416"/>
      <c r="DC144" s="128"/>
    </row>
    <row r="145" spans="1:107">
      <c r="A145" s="6" t="str">
        <f ca="1">OFFSET('day lookup'!$A$1,WEEKDAY(B145,1)-1,0)</f>
        <v>THU</v>
      </c>
      <c r="B145" s="367">
        <f t="shared" si="100"/>
        <v>42936</v>
      </c>
      <c r="C145" s="374">
        <f ca="1">IF($CY$1=1,OFFSET(Historic!$F$193,$B145-$B$35,C$30-1975),IF($B145&gt;DATE(Input!$C$1,4,30),OFFSET(Historic!$F$193,$B145-$B$35,C$30-1975),NA()))</f>
        <v>78.545411999999999</v>
      </c>
      <c r="D145" s="192">
        <f ca="1">IF($CY$1=1,OFFSET(Historic!$F$193,$B145-$B$35,D$30-1975),IF($B145&gt;DATE(Input!$C$1,4,30),OFFSET(Historic!$F$193,$B145-$B$35,D$30-1975),NA()))</f>
        <v>63.471040000000002</v>
      </c>
      <c r="E145" s="192">
        <f ca="1">IF($CY$1=1,OFFSET(Historic!$F$193,$B145-$B$35,E$30-1975),IF($B145&gt;DATE(Input!$C$1,4,30),OFFSET(Historic!$F$193,$B145-$B$35,E$30-1975),NA()))</f>
        <v>356.3898896</v>
      </c>
      <c r="F145" s="192">
        <f ca="1">IF($CY$1=1,OFFSET(Historic!$F$193,$B145-$B$35,F$30-1975),IF($B145&gt;DATE(Input!$C$1,4,30),OFFSET(Historic!$F$193,$B145-$B$35,F$30-1975),NA()))</f>
        <v>279.66926999999998</v>
      </c>
      <c r="G145" s="192">
        <f ca="1">IF($CY$1=1,OFFSET(Historic!$F$193,$B145-$B$35,G$30-1975),IF($B145&gt;DATE(Input!$C$1,4,30),OFFSET(Historic!$F$193,$B145-$B$35,G$30-1975),NA()))</f>
        <v>293.41000000000003</v>
      </c>
      <c r="H145" s="192">
        <f t="shared" ca="1" si="76"/>
        <v>214.29712232000003</v>
      </c>
      <c r="I145" s="368">
        <f t="shared" ca="1" si="101"/>
        <v>0.43876096962197308</v>
      </c>
      <c r="J145" s="285">
        <f t="shared" ca="1" si="102"/>
        <v>143.11991295458361</v>
      </c>
      <c r="K145" s="285">
        <f t="shared" ca="1" si="103"/>
        <v>45.347113069072087</v>
      </c>
      <c r="L145" s="386" t="str">
        <f>IF(Computations!J120&lt;&gt;"",Computations!J120,"---")</f>
        <v>N</v>
      </c>
      <c r="M145" s="416">
        <f>IF(Computations!I120&lt;&gt;"",Computations!I120,"---")</f>
        <v>209.15351183541779</v>
      </c>
      <c r="N145" s="390">
        <f>IF(Computations!C120&lt;&gt;"",Computations!C120,"---")</f>
        <v>7765.7092763819091</v>
      </c>
      <c r="O145" s="387">
        <f>IF(Computations!D120&lt;&gt;"",Computations!D120,"---")</f>
        <v>102083.73</v>
      </c>
      <c r="P145" s="387">
        <f>IF(Computations!M120&lt;&gt;"",Computations!M120,"---")</f>
        <v>102.19208330000001</v>
      </c>
      <c r="Q145" s="387">
        <f>IF(Computations!P120&lt;&gt;"",Computations!P120,"---")</f>
        <v>0</v>
      </c>
      <c r="R145" s="387">
        <f>IF(Computations!V120&lt;&gt;"",Computations!V120,"---")</f>
        <v>0</v>
      </c>
      <c r="S145" s="387">
        <f>IF(Computations!X120&lt;&gt;"",Computations!X120,"---")</f>
        <v>0</v>
      </c>
      <c r="T145" s="387">
        <f>IF(Computations!AB120&lt;&gt;"",Computations!AB120,"---")</f>
        <v>0</v>
      </c>
      <c r="U145" s="387">
        <f>IF(Computations!AG120&lt;&gt;"",Computations!AG120,"---")</f>
        <v>-92.5625</v>
      </c>
      <c r="V145" s="387">
        <f>IF(Computations!H120&lt;&gt;"",Computations!H120,"---")</f>
        <v>194.75458330000001</v>
      </c>
      <c r="W145" s="387">
        <f>IF(Computations!G120&lt;&gt;"",Computations!G120,"---")</f>
        <v>7.8079166999999998</v>
      </c>
      <c r="X145" s="387">
        <f>IF(Computations!F120&lt;&gt;"",Computations!F120,"---")</f>
        <v>202.5625</v>
      </c>
      <c r="Y145" s="402">
        <f>IF(Computations!E120&lt;&gt;"",Computations!E120,"---")</f>
        <v>9.4984999999999999</v>
      </c>
      <c r="Z145" s="389">
        <f>IF(AA145=O145,N145,interp(AA145,AreaCapacity!$A$3:$B$245,2))</f>
        <v>7765.7092763819091</v>
      </c>
      <c r="AA145" s="383">
        <f t="shared" si="97"/>
        <v>102083.73</v>
      </c>
      <c r="AB145" s="376">
        <f t="shared" si="104"/>
        <v>209.15351183541779</v>
      </c>
      <c r="AC145" s="376">
        <f>IF(P145&lt;&gt;"---",P145,IF(BH145="Y",AB145,MIN(Input!I120,AB145-AK145)))</f>
        <v>102.19208330000001</v>
      </c>
      <c r="AD145" s="376">
        <f t="shared" si="105"/>
        <v>0</v>
      </c>
      <c r="AE145" s="376">
        <f>IF(R145&lt;&gt;"---",R145,IF(BH145="Y",Input!M120,0))</f>
        <v>0</v>
      </c>
      <c r="AF145" s="376">
        <f t="shared" si="106"/>
        <v>0</v>
      </c>
      <c r="AG145" s="376">
        <f t="shared" si="77"/>
        <v>0</v>
      </c>
      <c r="AH145" s="376">
        <f t="shared" si="78"/>
        <v>-92.5625</v>
      </c>
      <c r="AI145" s="376">
        <f t="shared" si="107"/>
        <v>202.5625</v>
      </c>
      <c r="AJ145" s="192">
        <f t="shared" si="79"/>
        <v>194.75458330000001</v>
      </c>
      <c r="AK145" s="412">
        <f>IF(Y145&lt;&gt;"---",Y145,interp(AA144,AreaCapacity!$A$3:$C$245,3)*StepInterp(B145,Evap!$A$3:$D$15,4)/1.9835)</f>
        <v>9.4984999999999999</v>
      </c>
      <c r="AL145" s="376">
        <f t="shared" si="108"/>
        <v>7.8079166999999998</v>
      </c>
      <c r="AM145" s="376">
        <f t="shared" si="80"/>
        <v>202.5625</v>
      </c>
      <c r="AN145" s="376">
        <f t="shared" si="98"/>
        <v>9.7200000000011642</v>
      </c>
      <c r="AO145" s="376">
        <f t="shared" si="81"/>
        <v>0</v>
      </c>
      <c r="AP145" s="376">
        <f t="shared" si="99"/>
        <v>411.39999999999418</v>
      </c>
      <c r="AQ145" s="389">
        <f>IF(AR145=O145,N145,interp(AR145,AreaCapacity!$A$3:$B$245,2))</f>
        <v>7765.7092763819091</v>
      </c>
      <c r="AR145" s="383">
        <f t="shared" si="82"/>
        <v>102083.73</v>
      </c>
      <c r="AS145" s="376">
        <f t="shared" si="109"/>
        <v>209.15351183541779</v>
      </c>
      <c r="AT145" s="376">
        <f>IF(P145&lt;&gt;"---",P145,IF(BH145="Y",AS145,MIN(Input!I120,AS145-BB145)))</f>
        <v>102.19208330000001</v>
      </c>
      <c r="AU145" s="376">
        <f t="shared" si="110"/>
        <v>0</v>
      </c>
      <c r="AV145" s="376">
        <f>IF(R145&lt;&gt;"---",R145,IF(BH145="Y",Input!M120,0))</f>
        <v>0</v>
      </c>
      <c r="AW145" s="376">
        <f t="shared" si="111"/>
        <v>0</v>
      </c>
      <c r="AX145" s="376">
        <f t="shared" si="83"/>
        <v>0</v>
      </c>
      <c r="AY145" s="376">
        <f t="shared" si="84"/>
        <v>-92.5625</v>
      </c>
      <c r="AZ145" s="376">
        <f t="shared" si="112"/>
        <v>202.5625</v>
      </c>
      <c r="BA145" s="192">
        <f t="shared" si="85"/>
        <v>194.75458330000001</v>
      </c>
      <c r="BB145" s="412">
        <f>IF(Y145&lt;&gt;"---",Y145,interp(AR144,AreaCapacity!$A$3:$C$245,3)*StepInterp(B145,Evap!$A$3:$D$15,4)/1.9835)</f>
        <v>9.4984999999999999</v>
      </c>
      <c r="BC145" s="376">
        <f t="shared" si="113"/>
        <v>7.8079166999999998</v>
      </c>
      <c r="BD145" s="192">
        <f t="shared" si="86"/>
        <v>202.5625</v>
      </c>
      <c r="BE145" s="192">
        <f t="shared" si="87"/>
        <v>9.7200000000011642</v>
      </c>
      <c r="BF145" s="192">
        <f t="shared" si="88"/>
        <v>0</v>
      </c>
      <c r="BG145" s="425">
        <f t="shared" si="89"/>
        <v>456.05999999999767</v>
      </c>
      <c r="BH145" s="376" t="str">
        <f t="shared" si="114"/>
        <v>N</v>
      </c>
      <c r="BI145" s="376">
        <f t="shared" si="115"/>
        <v>39</v>
      </c>
      <c r="BJ145" s="376">
        <f t="shared" si="90"/>
        <v>168.46292853541777</v>
      </c>
      <c r="BK145" s="376">
        <f t="shared" si="91"/>
        <v>137836.31750019841</v>
      </c>
      <c r="BL145" s="376">
        <f t="shared" si="92"/>
        <v>102369</v>
      </c>
      <c r="BM145" s="423">
        <f t="shared" si="93"/>
        <v>35467.317500198405</v>
      </c>
      <c r="BN145" s="440">
        <f t="shared" si="94"/>
        <v>0</v>
      </c>
      <c r="BO145" s="285">
        <f t="shared" si="95"/>
        <v>0</v>
      </c>
      <c r="BP145" s="425">
        <f t="shared" si="96"/>
        <v>0</v>
      </c>
      <c r="BQ145" s="285"/>
      <c r="BR145" s="12">
        <v>7704</v>
      </c>
      <c r="BS145" s="12">
        <v>52000</v>
      </c>
      <c r="BT145" s="12">
        <v>7747.5</v>
      </c>
      <c r="BU145" s="426">
        <v>85000</v>
      </c>
      <c r="BV145" s="6">
        <v>7766</v>
      </c>
      <c r="BW145" s="6">
        <v>102369</v>
      </c>
      <c r="CW145" s="416"/>
      <c r="CX145" s="416"/>
      <c r="CY145" s="416"/>
      <c r="CZ145" s="416"/>
      <c r="DA145" s="416"/>
      <c r="DB145" s="416"/>
      <c r="DC145" s="128"/>
    </row>
    <row r="146" spans="1:107">
      <c r="A146" s="6" t="str">
        <f ca="1">OFFSET('day lookup'!$A$1,WEEKDAY(B146,1)-1,0)</f>
        <v>FRI</v>
      </c>
      <c r="B146" s="367">
        <f t="shared" si="100"/>
        <v>42937</v>
      </c>
      <c r="C146" s="374">
        <f ca="1">IF($CY$1=1,OFFSET(Historic!$F$193,$B146-$B$35,C$30-1975),IF($B146&gt;DATE(Input!$C$1,4,30),OFFSET(Historic!$F$193,$B146-$B$35,C$30-1975),NA()))</f>
        <v>72.85285309999999</v>
      </c>
      <c r="D146" s="192">
        <f ca="1">IF($CY$1=1,OFFSET(Historic!$F$193,$B146-$B$35,D$30-1975),IF($B146&gt;DATE(Input!$C$1,4,30),OFFSET(Historic!$F$193,$B146-$B$35,D$30-1975),NA()))</f>
        <v>132.89249000000001</v>
      </c>
      <c r="E146" s="192">
        <f ca="1">IF($CY$1=1,OFFSET(Historic!$F$193,$B146-$B$35,E$30-1975),IF($B146&gt;DATE(Input!$C$1,4,30),OFFSET(Historic!$F$193,$B146-$B$35,E$30-1975),NA()))</f>
        <v>319.12048829999998</v>
      </c>
      <c r="F146" s="192">
        <f ca="1">IF($CY$1=1,OFFSET(Historic!$F$193,$B146-$B$35,F$30-1975),IF($B146&gt;DATE(Input!$C$1,4,30),OFFSET(Historic!$F$193,$B146-$B$35,F$30-1975),NA()))</f>
        <v>196.36353</v>
      </c>
      <c r="G146" s="192">
        <f ca="1">IF($CY$1=1,OFFSET(Historic!$F$193,$B146-$B$35,G$30-1975),IF($B146&gt;DATE(Input!$C$1,4,30),OFFSET(Historic!$F$193,$B146-$B$35,G$30-1975),NA()))</f>
        <v>274.08</v>
      </c>
      <c r="H146" s="192">
        <f t="shared" ca="1" si="76"/>
        <v>199.06187227999999</v>
      </c>
      <c r="I146" s="368">
        <f t="shared" ca="1" si="101"/>
        <v>0.40756767590148268</v>
      </c>
      <c r="J146" s="285">
        <f t="shared" ca="1" si="102"/>
        <v>132.94493890005509</v>
      </c>
      <c r="K146" s="285">
        <f t="shared" ca="1" si="103"/>
        <v>42.123203206354397</v>
      </c>
      <c r="L146" s="386" t="str">
        <f>IF(Computations!J121&lt;&gt;"",Computations!J121,"---")</f>
        <v>N</v>
      </c>
      <c r="M146" s="416">
        <f>IF(Computations!I121&lt;&gt;"",Computations!I121,"---")</f>
        <v>225.00381250000001</v>
      </c>
      <c r="N146" s="390">
        <f>IF(Computations!C121&lt;&gt;"",Computations!C121,"---")</f>
        <v>7765.7092763819091</v>
      </c>
      <c r="O146" s="387">
        <f>IF(Computations!D121&lt;&gt;"",Computations!D121,"---")</f>
        <v>102083.73</v>
      </c>
      <c r="P146" s="387">
        <f>IF(Computations!M121&lt;&gt;"",Computations!M121,"---")</f>
        <v>102.2240625</v>
      </c>
      <c r="Q146" s="387">
        <f>IF(Computations!P121&lt;&gt;"",Computations!P121,"---")</f>
        <v>0</v>
      </c>
      <c r="R146" s="387">
        <f>IF(Computations!V121&lt;&gt;"",Computations!V121,"---")</f>
        <v>0</v>
      </c>
      <c r="S146" s="387">
        <f>IF(Computations!X121&lt;&gt;"",Computations!X121,"---")</f>
        <v>0</v>
      </c>
      <c r="T146" s="387">
        <f>IF(Computations!AB121&lt;&gt;"",Computations!AB121,"---")</f>
        <v>0</v>
      </c>
      <c r="U146" s="387">
        <f>IF(Computations!AG121&lt;&gt;"",Computations!AG121,"---")</f>
        <v>-113.28125</v>
      </c>
      <c r="V146" s="387">
        <f>IF(Computations!H121&lt;&gt;"",Computations!H121,"---")</f>
        <v>215.5053125</v>
      </c>
      <c r="W146" s="387">
        <f>IF(Computations!G121&lt;&gt;"",Computations!G121,"---")</f>
        <v>7.7759375000000004</v>
      </c>
      <c r="X146" s="387">
        <f>IF(Computations!F121&lt;&gt;"",Computations!F121,"---")</f>
        <v>223.28125</v>
      </c>
      <c r="Y146" s="402">
        <f>IF(Computations!E121&lt;&gt;"",Computations!E121,"---")</f>
        <v>9.4984999999999999</v>
      </c>
      <c r="Z146" s="389">
        <f>IF(AA146=O146,N146,interp(AA146,AreaCapacity!$A$3:$B$245,2))</f>
        <v>7765.7092763819091</v>
      </c>
      <c r="AA146" s="383">
        <f t="shared" si="97"/>
        <v>102083.73</v>
      </c>
      <c r="AB146" s="376">
        <f t="shared" si="104"/>
        <v>225.00381250000001</v>
      </c>
      <c r="AC146" s="376">
        <f>IF(P146&lt;&gt;"---",P146,IF(BH146="Y",AB146,MIN(Input!I121,AB146-AK146)))</f>
        <v>102.2240625</v>
      </c>
      <c r="AD146" s="376">
        <f t="shared" si="105"/>
        <v>0</v>
      </c>
      <c r="AE146" s="376">
        <f>IF(R146&lt;&gt;"---",R146,IF(BH146="Y",Input!M121,0))</f>
        <v>0</v>
      </c>
      <c r="AF146" s="376">
        <f t="shared" si="106"/>
        <v>0</v>
      </c>
      <c r="AG146" s="376">
        <f t="shared" si="77"/>
        <v>0</v>
      </c>
      <c r="AH146" s="376">
        <f t="shared" si="78"/>
        <v>-113.28125</v>
      </c>
      <c r="AI146" s="376">
        <f t="shared" si="107"/>
        <v>223.28125</v>
      </c>
      <c r="AJ146" s="192">
        <f t="shared" si="79"/>
        <v>215.5053125</v>
      </c>
      <c r="AK146" s="412">
        <f>IF(Y146&lt;&gt;"---",Y146,interp(AA145,AreaCapacity!$A$3:$C$245,3)*StepInterp(B146,Evap!$A$3:$D$15,4)/1.9835)</f>
        <v>9.4984999999999999</v>
      </c>
      <c r="AL146" s="376">
        <f t="shared" si="108"/>
        <v>7.7759375000000004</v>
      </c>
      <c r="AM146" s="376">
        <f t="shared" si="80"/>
        <v>223.28125</v>
      </c>
      <c r="AN146" s="376">
        <f t="shared" si="98"/>
        <v>0</v>
      </c>
      <c r="AO146" s="376">
        <f t="shared" si="81"/>
        <v>0</v>
      </c>
      <c r="AP146" s="376">
        <f t="shared" si="99"/>
        <v>411.39999999999418</v>
      </c>
      <c r="AQ146" s="389">
        <f>IF(AR146=O146,N146,interp(AR146,AreaCapacity!$A$3:$B$245,2))</f>
        <v>7765.7092763819091</v>
      </c>
      <c r="AR146" s="383">
        <f t="shared" si="82"/>
        <v>102083.73</v>
      </c>
      <c r="AS146" s="376">
        <f t="shared" si="109"/>
        <v>225.00381250000001</v>
      </c>
      <c r="AT146" s="376">
        <f>IF(P146&lt;&gt;"---",P146,IF(BH146="Y",AS146,MIN(Input!I121,AS146-BB146)))</f>
        <v>102.2240625</v>
      </c>
      <c r="AU146" s="376">
        <f t="shared" si="110"/>
        <v>0</v>
      </c>
      <c r="AV146" s="376">
        <f>IF(R146&lt;&gt;"---",R146,IF(BH146="Y",Input!M121,0))</f>
        <v>0</v>
      </c>
      <c r="AW146" s="376">
        <f t="shared" si="111"/>
        <v>0</v>
      </c>
      <c r="AX146" s="376">
        <f t="shared" si="83"/>
        <v>0</v>
      </c>
      <c r="AY146" s="376">
        <f t="shared" si="84"/>
        <v>-113.28125</v>
      </c>
      <c r="AZ146" s="376">
        <f t="shared" si="112"/>
        <v>223.28125</v>
      </c>
      <c r="BA146" s="192">
        <f t="shared" si="85"/>
        <v>215.5053125</v>
      </c>
      <c r="BB146" s="412">
        <f>IF(Y146&lt;&gt;"---",Y146,interp(AR145,AreaCapacity!$A$3:$C$245,3)*StepInterp(B146,Evap!$A$3:$D$15,4)/1.9835)</f>
        <v>9.4984999999999999</v>
      </c>
      <c r="BC146" s="376">
        <f t="shared" si="113"/>
        <v>7.7759375000000004</v>
      </c>
      <c r="BD146" s="192">
        <f t="shared" si="86"/>
        <v>223.28125</v>
      </c>
      <c r="BE146" s="192">
        <f t="shared" si="87"/>
        <v>0</v>
      </c>
      <c r="BF146" s="192">
        <f t="shared" si="88"/>
        <v>0</v>
      </c>
      <c r="BG146" s="425">
        <f t="shared" si="89"/>
        <v>456.05999999999767</v>
      </c>
      <c r="BH146" s="376" t="str">
        <f t="shared" si="114"/>
        <v>N</v>
      </c>
      <c r="BI146" s="376">
        <f t="shared" si="115"/>
        <v>39</v>
      </c>
      <c r="BJ146" s="376">
        <f t="shared" si="90"/>
        <v>184.28125</v>
      </c>
      <c r="BK146" s="376">
        <f t="shared" si="91"/>
        <v>138201.83935957341</v>
      </c>
      <c r="BL146" s="376">
        <f t="shared" si="92"/>
        <v>102369</v>
      </c>
      <c r="BM146" s="423">
        <f t="shared" si="93"/>
        <v>35832.839359573409</v>
      </c>
      <c r="BN146" s="440">
        <f t="shared" si="94"/>
        <v>0</v>
      </c>
      <c r="BO146" s="285">
        <f t="shared" si="95"/>
        <v>0</v>
      </c>
      <c r="BP146" s="425">
        <f t="shared" si="96"/>
        <v>0</v>
      </c>
      <c r="BQ146" s="285"/>
      <c r="BR146" s="12">
        <v>7704</v>
      </c>
      <c r="BS146" s="12">
        <v>52000</v>
      </c>
      <c r="BT146" s="12">
        <v>7747.5</v>
      </c>
      <c r="BU146" s="426">
        <v>85000</v>
      </c>
      <c r="BV146" s="6">
        <v>7766</v>
      </c>
      <c r="BW146" s="6">
        <v>102369</v>
      </c>
      <c r="CW146" s="416"/>
      <c r="CX146" s="416"/>
      <c r="CY146" s="416"/>
      <c r="CZ146" s="416"/>
      <c r="DA146" s="416"/>
      <c r="DB146" s="416"/>
      <c r="DC146" s="128"/>
    </row>
    <row r="147" spans="1:107">
      <c r="A147" s="6" t="str">
        <f ca="1">OFFSET('day lookup'!$A$1,WEEKDAY(B147,1)-1,0)</f>
        <v>SAT</v>
      </c>
      <c r="B147" s="367">
        <f t="shared" si="100"/>
        <v>42938</v>
      </c>
      <c r="C147" s="374">
        <f ca="1">IF($CY$1=1,OFFSET(Historic!$F$193,$B147-$B$35,C$30-1975),IF($B147&gt;DATE(Input!$C$1,4,30),OFFSET(Historic!$F$193,$B147-$B$35,C$30-1975),NA()))</f>
        <v>65.652857000000012</v>
      </c>
      <c r="D147" s="192">
        <f ca="1">IF($CY$1=1,OFFSET(Historic!$F$193,$B147-$B$35,D$30-1975),IF($B147&gt;DATE(Input!$C$1,4,30),OFFSET(Historic!$F$193,$B147-$B$35,D$30-1975),NA()))</f>
        <v>144.79330999999999</v>
      </c>
      <c r="E147" s="192">
        <f ca="1">IF($CY$1=1,OFFSET(Historic!$F$193,$B147-$B$35,E$30-1975),IF($B147&gt;DATE(Input!$C$1,4,30),OFFSET(Historic!$F$193,$B147-$B$35,E$30-1975),NA()))</f>
        <v>265.54696360000003</v>
      </c>
      <c r="F147" s="192">
        <f ca="1">IF($CY$1=1,OFFSET(Historic!$F$193,$B147-$B$35,F$30-1975),IF($B147&gt;DATE(Input!$C$1,4,30),OFFSET(Historic!$F$193,$B147-$B$35,F$30-1975),NA()))</f>
        <v>247.93375</v>
      </c>
      <c r="G147" s="192">
        <f ca="1">IF($CY$1=1,OFFSET(Historic!$F$193,$B147-$B$35,G$30-1975),IF($B147&gt;DATE(Input!$C$1,4,30),OFFSET(Historic!$F$193,$B147-$B$35,G$30-1975),NA()))</f>
        <v>228.16</v>
      </c>
      <c r="H147" s="192">
        <f t="shared" ca="1" si="76"/>
        <v>190.41737612</v>
      </c>
      <c r="I147" s="368">
        <f t="shared" ca="1" si="101"/>
        <v>0.38986856974460532</v>
      </c>
      <c r="J147" s="285">
        <f t="shared" ca="1" si="102"/>
        <v>127.17164841177697</v>
      </c>
      <c r="K147" s="285">
        <f t="shared" ca="1" si="103"/>
        <v>40.293953515323466</v>
      </c>
      <c r="L147" s="386" t="str">
        <f>IF(Computations!J122&lt;&gt;"",Computations!J122,"---")</f>
        <v>N</v>
      </c>
      <c r="M147" s="416">
        <f>IF(Computations!I122&lt;&gt;"",Computations!I122,"---")</f>
        <v>226.45182146458222</v>
      </c>
      <c r="N147" s="390">
        <f>IF(Computations!C122&lt;&gt;"",Computations!C122,"---")</f>
        <v>7765.6995075376881</v>
      </c>
      <c r="O147" s="387">
        <f>IF(Computations!D122&lt;&gt;"",Computations!D122,"---")</f>
        <v>102074.01</v>
      </c>
      <c r="P147" s="387">
        <f>IF(Computations!M122&lt;&gt;"",Computations!M122,"---")</f>
        <v>102.35375000000001</v>
      </c>
      <c r="Q147" s="387">
        <f>IF(Computations!P122&lt;&gt;"",Computations!P122,"---")</f>
        <v>0</v>
      </c>
      <c r="R147" s="387">
        <f>IF(Computations!V122&lt;&gt;"",Computations!V122,"---")</f>
        <v>0</v>
      </c>
      <c r="S147" s="387">
        <f>IF(Computations!X122&lt;&gt;"",Computations!X122,"---")</f>
        <v>0</v>
      </c>
      <c r="T147" s="387">
        <f>IF(Computations!AB122&lt;&gt;"",Computations!AB122,"---")</f>
        <v>0</v>
      </c>
      <c r="U147" s="387">
        <f>IF(Computations!AG122&lt;&gt;"",Computations!AG122,"---")</f>
        <v>-119.49999999999999</v>
      </c>
      <c r="V147" s="387">
        <f>IF(Computations!H122&lt;&gt;"",Computations!H122,"---")</f>
        <v>221.85374999999999</v>
      </c>
      <c r="W147" s="387">
        <f>IF(Computations!G122&lt;&gt;"",Computations!G122,"---")</f>
        <v>7.6462500000000002</v>
      </c>
      <c r="X147" s="387">
        <f>IF(Computations!F122&lt;&gt;"",Computations!F122,"---")</f>
        <v>229.5</v>
      </c>
      <c r="Y147" s="402">
        <f>IF(Computations!E122&lt;&gt;"",Computations!E122,"---")</f>
        <v>9.4984999999999999</v>
      </c>
      <c r="Z147" s="389">
        <f>IF(AA147=O147,N147,interp(AA147,AreaCapacity!$A$3:$B$245,2))</f>
        <v>7765.6995075376881</v>
      </c>
      <c r="AA147" s="383">
        <f t="shared" si="97"/>
        <v>102074.01</v>
      </c>
      <c r="AB147" s="376">
        <f t="shared" si="104"/>
        <v>226.45182146458222</v>
      </c>
      <c r="AC147" s="376">
        <f>IF(P147&lt;&gt;"---",P147,IF(BH147="Y",AB147,MIN(Input!I122,AB147-AK147)))</f>
        <v>102.35375000000001</v>
      </c>
      <c r="AD147" s="376">
        <f t="shared" si="105"/>
        <v>0</v>
      </c>
      <c r="AE147" s="376">
        <f>IF(R147&lt;&gt;"---",R147,IF(BH147="Y",Input!M122,0))</f>
        <v>0</v>
      </c>
      <c r="AF147" s="376">
        <f t="shared" si="106"/>
        <v>0</v>
      </c>
      <c r="AG147" s="376">
        <f t="shared" si="77"/>
        <v>0</v>
      </c>
      <c r="AH147" s="376">
        <f t="shared" si="78"/>
        <v>-119.49999999999999</v>
      </c>
      <c r="AI147" s="376">
        <f t="shared" si="107"/>
        <v>229.5</v>
      </c>
      <c r="AJ147" s="192">
        <f t="shared" si="79"/>
        <v>221.85374999999999</v>
      </c>
      <c r="AK147" s="412">
        <f>IF(Y147&lt;&gt;"---",Y147,interp(AA146,AreaCapacity!$A$3:$C$245,3)*StepInterp(B147,Evap!$A$3:$D$15,4)/1.9835)</f>
        <v>9.4984999999999999</v>
      </c>
      <c r="AL147" s="376">
        <f t="shared" si="108"/>
        <v>7.6462500000000002</v>
      </c>
      <c r="AM147" s="376">
        <f t="shared" si="80"/>
        <v>229.5</v>
      </c>
      <c r="AN147" s="376">
        <f t="shared" si="98"/>
        <v>-9.7200000000011642</v>
      </c>
      <c r="AO147" s="376">
        <f t="shared" si="81"/>
        <v>0</v>
      </c>
      <c r="AP147" s="376">
        <f t="shared" si="99"/>
        <v>411.39999999999418</v>
      </c>
      <c r="AQ147" s="389">
        <f>IF(AR147=O147,N147,interp(AR147,AreaCapacity!$A$3:$B$245,2))</f>
        <v>7765.6995075376881</v>
      </c>
      <c r="AR147" s="383">
        <f t="shared" si="82"/>
        <v>102074.01</v>
      </c>
      <c r="AS147" s="376">
        <f t="shared" si="109"/>
        <v>226.45182146458222</v>
      </c>
      <c r="AT147" s="376">
        <f>IF(P147&lt;&gt;"---",P147,IF(BH147="Y",AS147,MIN(Input!I122,AS147-BB147)))</f>
        <v>102.35375000000001</v>
      </c>
      <c r="AU147" s="376">
        <f t="shared" si="110"/>
        <v>0</v>
      </c>
      <c r="AV147" s="376">
        <f>IF(R147&lt;&gt;"---",R147,IF(BH147="Y",Input!M122,0))</f>
        <v>0</v>
      </c>
      <c r="AW147" s="376">
        <f t="shared" si="111"/>
        <v>0</v>
      </c>
      <c r="AX147" s="376">
        <f t="shared" si="83"/>
        <v>0</v>
      </c>
      <c r="AY147" s="376">
        <f t="shared" si="84"/>
        <v>-119.49999999999999</v>
      </c>
      <c r="AZ147" s="376">
        <f t="shared" si="112"/>
        <v>229.5</v>
      </c>
      <c r="BA147" s="192">
        <f t="shared" si="85"/>
        <v>221.85374999999999</v>
      </c>
      <c r="BB147" s="412">
        <f>IF(Y147&lt;&gt;"---",Y147,interp(AR146,AreaCapacity!$A$3:$C$245,3)*StepInterp(B147,Evap!$A$3:$D$15,4)/1.9835)</f>
        <v>9.4984999999999999</v>
      </c>
      <c r="BC147" s="376">
        <f t="shared" si="113"/>
        <v>7.6462500000000002</v>
      </c>
      <c r="BD147" s="192">
        <f t="shared" si="86"/>
        <v>229.5</v>
      </c>
      <c r="BE147" s="192">
        <f t="shared" si="87"/>
        <v>-9.7200000000011642</v>
      </c>
      <c r="BF147" s="192">
        <f t="shared" si="88"/>
        <v>0</v>
      </c>
      <c r="BG147" s="425">
        <f t="shared" si="89"/>
        <v>456.05999999999767</v>
      </c>
      <c r="BH147" s="376" t="str">
        <f t="shared" si="114"/>
        <v>N</v>
      </c>
      <c r="BI147" s="376">
        <f t="shared" si="115"/>
        <v>39</v>
      </c>
      <c r="BJ147" s="376">
        <f t="shared" si="90"/>
        <v>185.59957146458223</v>
      </c>
      <c r="BK147" s="376">
        <f t="shared" si="91"/>
        <v>138569.97610957341</v>
      </c>
      <c r="BL147" s="376">
        <f t="shared" si="92"/>
        <v>102369</v>
      </c>
      <c r="BM147" s="423">
        <f t="shared" si="93"/>
        <v>36200.976109573414</v>
      </c>
      <c r="BN147" s="440">
        <f t="shared" si="94"/>
        <v>0</v>
      </c>
      <c r="BO147" s="285">
        <f t="shared" si="95"/>
        <v>0</v>
      </c>
      <c r="BP147" s="425">
        <f t="shared" si="96"/>
        <v>0</v>
      </c>
      <c r="BQ147" s="285"/>
      <c r="BR147" s="12">
        <v>7704</v>
      </c>
      <c r="BS147" s="12">
        <v>52000</v>
      </c>
      <c r="BT147" s="12">
        <v>7747.5</v>
      </c>
      <c r="BU147" s="426">
        <v>85000</v>
      </c>
      <c r="BV147" s="6">
        <v>7766</v>
      </c>
      <c r="BW147" s="6">
        <v>102369</v>
      </c>
      <c r="CW147" s="416"/>
      <c r="CX147" s="416"/>
      <c r="CY147" s="416"/>
      <c r="CZ147" s="416"/>
      <c r="DA147" s="416"/>
      <c r="DB147" s="416"/>
      <c r="DC147" s="128"/>
    </row>
    <row r="148" spans="1:107">
      <c r="A148" s="6" t="str">
        <f ca="1">OFFSET('day lookup'!$A$1,WEEKDAY(B148,1)-1,0)</f>
        <v>SUN</v>
      </c>
      <c r="B148" s="367">
        <f t="shared" si="100"/>
        <v>42939</v>
      </c>
      <c r="C148" s="374">
        <f ca="1">IF($CY$1=1,OFFSET(Historic!$F$193,$B148-$B$35,C$30-1975),IF($B148&gt;DATE(Input!$C$1,4,30),OFFSET(Historic!$F$193,$B148-$B$35,C$30-1975),NA()))</f>
        <v>62.360296800000008</v>
      </c>
      <c r="D148" s="192">
        <f ca="1">IF($CY$1=1,OFFSET(Historic!$F$193,$B148-$B$35,D$30-1975),IF($B148&gt;DATE(Input!$C$1,4,30),OFFSET(Historic!$F$193,$B148-$B$35,D$30-1975),NA()))</f>
        <v>247.93375</v>
      </c>
      <c r="E148" s="192">
        <f ca="1">IF($CY$1=1,OFFSET(Historic!$F$193,$B148-$B$35,E$30-1975),IF($B148&gt;DATE(Input!$C$1,4,30),OFFSET(Historic!$F$193,$B148-$B$35,E$30-1975),NA()))</f>
        <v>224.13211000000001</v>
      </c>
      <c r="F148" s="192">
        <f ca="1">IF($CY$1=1,OFFSET(Historic!$F$193,$B148-$B$35,F$30-1975),IF($B148&gt;DATE(Input!$C$1,4,30),OFFSET(Historic!$F$193,$B148-$B$35,F$30-1975),NA()))</f>
        <v>212.23129</v>
      </c>
      <c r="G148" s="192">
        <f ca="1">IF($CY$1=1,OFFSET(Historic!$F$193,$B148-$B$35,G$30-1975),IF($B148&gt;DATE(Input!$C$1,4,30),OFFSET(Historic!$F$193,$B148-$B$35,G$30-1975),NA()))</f>
        <v>257.27</v>
      </c>
      <c r="H148" s="192">
        <f t="shared" ca="1" si="76"/>
        <v>200.78548935999999</v>
      </c>
      <c r="I148" s="368">
        <f t="shared" ca="1" si="101"/>
        <v>0.4110966822319948</v>
      </c>
      <c r="J148" s="285">
        <f t="shared" ca="1" si="102"/>
        <v>134.09606927355716</v>
      </c>
      <c r="K148" s="285">
        <f t="shared" ca="1" si="103"/>
        <v>42.487935395794779</v>
      </c>
      <c r="L148" s="386" t="str">
        <f>IF(Computations!J123&lt;&gt;"",Computations!J123,"---")</f>
        <v>N</v>
      </c>
      <c r="M148" s="416">
        <f>IF(Computations!I123&lt;&gt;"",Computations!I123,"---")</f>
        <v>201.13044118855618</v>
      </c>
      <c r="N148" s="390">
        <f>IF(Computations!C123&lt;&gt;"",Computations!C123,"---")</f>
        <v>7765.6394271356785</v>
      </c>
      <c r="O148" s="387">
        <f>IF(Computations!D123&lt;&gt;"",Computations!D123,"---")</f>
        <v>102014.23</v>
      </c>
      <c r="P148" s="387">
        <f>IF(Computations!M123&lt;&gt;"",Computations!M123,"---")</f>
        <v>102.49437500000001</v>
      </c>
      <c r="Q148" s="387">
        <f>IF(Computations!P123&lt;&gt;"",Computations!P123,"---")</f>
        <v>0</v>
      </c>
      <c r="R148" s="387">
        <f>IF(Computations!V123&lt;&gt;"",Computations!V123,"---")</f>
        <v>0</v>
      </c>
      <c r="S148" s="387">
        <f>IF(Computations!X123&lt;&gt;"",Computations!X123,"---")</f>
        <v>0</v>
      </c>
      <c r="T148" s="387">
        <f>IF(Computations!AB123&lt;&gt;"",Computations!AB123,"---")</f>
        <v>0</v>
      </c>
      <c r="U148" s="387">
        <f>IF(Computations!AG123&lt;&gt;"",Computations!AG123,"---")</f>
        <v>-119.28124999999999</v>
      </c>
      <c r="V148" s="387">
        <f>IF(Computations!H123&lt;&gt;"",Computations!H123,"---")</f>
        <v>221.77562499999999</v>
      </c>
      <c r="W148" s="387">
        <f>IF(Computations!G123&lt;&gt;"",Computations!G123,"---")</f>
        <v>7.5056250000000002</v>
      </c>
      <c r="X148" s="387">
        <f>IF(Computations!F123&lt;&gt;"",Computations!F123,"---")</f>
        <v>229.28125</v>
      </c>
      <c r="Y148" s="402">
        <f>IF(Computations!E123&lt;&gt;"",Computations!E123,"---")</f>
        <v>9.4934600000000007</v>
      </c>
      <c r="Z148" s="389">
        <f>IF(AA148=O148,N148,interp(AA148,AreaCapacity!$A$3:$B$245,2))</f>
        <v>7765.6394271356785</v>
      </c>
      <c r="AA148" s="383">
        <f t="shared" si="97"/>
        <v>102014.23</v>
      </c>
      <c r="AB148" s="376">
        <f t="shared" si="104"/>
        <v>201.13044118855618</v>
      </c>
      <c r="AC148" s="376">
        <f>IF(P148&lt;&gt;"---",P148,IF(BH148="Y",AB148,MIN(Input!I123,AB148-AK148)))</f>
        <v>102.49437500000001</v>
      </c>
      <c r="AD148" s="376">
        <f t="shared" si="105"/>
        <v>0</v>
      </c>
      <c r="AE148" s="376">
        <f>IF(R148&lt;&gt;"---",R148,IF(BH148="Y",Input!M123,0))</f>
        <v>0</v>
      </c>
      <c r="AF148" s="376">
        <f t="shared" si="106"/>
        <v>0</v>
      </c>
      <c r="AG148" s="376">
        <f t="shared" si="77"/>
        <v>0</v>
      </c>
      <c r="AH148" s="376">
        <f t="shared" si="78"/>
        <v>-119.28124999999999</v>
      </c>
      <c r="AI148" s="376">
        <f t="shared" si="107"/>
        <v>229.28125</v>
      </c>
      <c r="AJ148" s="192">
        <f t="shared" si="79"/>
        <v>221.77562499999999</v>
      </c>
      <c r="AK148" s="412">
        <f>IF(Y148&lt;&gt;"---",Y148,interp(AA147,AreaCapacity!$A$3:$C$245,3)*StepInterp(B148,Evap!$A$3:$D$15,4)/1.9835)</f>
        <v>9.4934600000000007</v>
      </c>
      <c r="AL148" s="376">
        <f t="shared" si="108"/>
        <v>7.5056250000000002</v>
      </c>
      <c r="AM148" s="376">
        <f t="shared" si="80"/>
        <v>229.28125</v>
      </c>
      <c r="AN148" s="376">
        <f t="shared" si="98"/>
        <v>-59.779999999998836</v>
      </c>
      <c r="AO148" s="376">
        <f t="shared" si="81"/>
        <v>20.645183811443815</v>
      </c>
      <c r="AP148" s="376">
        <f t="shared" si="99"/>
        <v>452.34972208999301</v>
      </c>
      <c r="AQ148" s="389">
        <f>IF(AR148=O148,N148,interp(AR148,AreaCapacity!$A$3:$B$245,2))</f>
        <v>7765.6394271356785</v>
      </c>
      <c r="AR148" s="383">
        <f t="shared" si="82"/>
        <v>102014.23</v>
      </c>
      <c r="AS148" s="376">
        <f t="shared" si="109"/>
        <v>201.13044118855618</v>
      </c>
      <c r="AT148" s="376">
        <f>IF(P148&lt;&gt;"---",P148,IF(BH148="Y",AS148,MIN(Input!I123,AS148-BB148)))</f>
        <v>102.49437500000001</v>
      </c>
      <c r="AU148" s="376">
        <f t="shared" si="110"/>
        <v>0</v>
      </c>
      <c r="AV148" s="376">
        <f>IF(R148&lt;&gt;"---",R148,IF(BH148="Y",Input!M123,0))</f>
        <v>0</v>
      </c>
      <c r="AW148" s="376">
        <f t="shared" si="111"/>
        <v>0</v>
      </c>
      <c r="AX148" s="376">
        <f t="shared" si="83"/>
        <v>0</v>
      </c>
      <c r="AY148" s="376">
        <f t="shared" si="84"/>
        <v>-119.28124999999999</v>
      </c>
      <c r="AZ148" s="376">
        <f t="shared" si="112"/>
        <v>229.28125</v>
      </c>
      <c r="BA148" s="192">
        <f t="shared" si="85"/>
        <v>221.77562499999999</v>
      </c>
      <c r="BB148" s="412">
        <f>IF(Y148&lt;&gt;"---",Y148,interp(AR147,AreaCapacity!$A$3:$C$245,3)*StepInterp(B148,Evap!$A$3:$D$15,4)/1.9835)</f>
        <v>9.4934600000000007</v>
      </c>
      <c r="BC148" s="376">
        <f t="shared" si="113"/>
        <v>7.5056250000000002</v>
      </c>
      <c r="BD148" s="192">
        <f t="shared" si="86"/>
        <v>229.28125</v>
      </c>
      <c r="BE148" s="192">
        <f t="shared" si="87"/>
        <v>-59.779999999998836</v>
      </c>
      <c r="BF148" s="192">
        <f t="shared" si="88"/>
        <v>20.645183811443815</v>
      </c>
      <c r="BG148" s="425">
        <f t="shared" si="89"/>
        <v>497.0097220899965</v>
      </c>
      <c r="BH148" s="376" t="str">
        <f t="shared" si="114"/>
        <v>N</v>
      </c>
      <c r="BI148" s="376">
        <f t="shared" si="115"/>
        <v>39</v>
      </c>
      <c r="BJ148" s="376">
        <f t="shared" si="90"/>
        <v>160.14260618855619</v>
      </c>
      <c r="BK148" s="376">
        <f t="shared" si="91"/>
        <v>138887.6189689484</v>
      </c>
      <c r="BL148" s="376">
        <f t="shared" si="92"/>
        <v>102369</v>
      </c>
      <c r="BM148" s="423">
        <f t="shared" si="93"/>
        <v>36518.618968948402</v>
      </c>
      <c r="BN148" s="440">
        <f t="shared" si="94"/>
        <v>0</v>
      </c>
      <c r="BO148" s="285">
        <f t="shared" si="95"/>
        <v>0</v>
      </c>
      <c r="BP148" s="425">
        <f t="shared" si="96"/>
        <v>0</v>
      </c>
      <c r="BQ148" s="285"/>
      <c r="BR148" s="12">
        <v>7704</v>
      </c>
      <c r="BS148" s="12">
        <v>52000</v>
      </c>
      <c r="BT148" s="12">
        <v>7747.5</v>
      </c>
      <c r="BU148" s="426">
        <v>85000</v>
      </c>
      <c r="BV148" s="6">
        <v>7766</v>
      </c>
      <c r="BW148" s="6">
        <v>102369</v>
      </c>
      <c r="CW148" s="416"/>
      <c r="CX148" s="416"/>
      <c r="CY148" s="416"/>
      <c r="CZ148" s="416"/>
      <c r="DA148" s="416"/>
      <c r="DB148" s="416"/>
      <c r="DC148" s="128"/>
    </row>
    <row r="149" spans="1:107">
      <c r="A149" s="6" t="str">
        <f ca="1">OFFSET('day lookup'!$A$1,WEEKDAY(B149,1)-1,0)</f>
        <v>MON</v>
      </c>
      <c r="B149" s="367">
        <f t="shared" si="100"/>
        <v>42940</v>
      </c>
      <c r="C149" s="374">
        <f ca="1">IF($CY$1=1,OFFSET(Historic!$F$193,$B149-$B$35,C$30-1975),IF($B149&gt;DATE(Input!$C$1,4,30),OFFSET(Historic!$F$193,$B149-$B$35,C$30-1975),NA()))</f>
        <v>81.064418899999993</v>
      </c>
      <c r="D149" s="192">
        <f ca="1">IF($CY$1=1,OFFSET(Historic!$F$193,$B149-$B$35,D$30-1975),IF($B149&gt;DATE(Input!$C$1,4,30),OFFSET(Historic!$F$193,$B149-$B$35,D$30-1975),NA()))</f>
        <v>194.38006000000001</v>
      </c>
      <c r="E149" s="192">
        <f ca="1">IF($CY$1=1,OFFSET(Historic!$F$193,$B149-$B$35,E$30-1975),IF($B149&gt;DATE(Input!$C$1,4,30),OFFSET(Historic!$F$193,$B149-$B$35,E$30-1975),NA()))</f>
        <v>286.17505160000002</v>
      </c>
      <c r="F149" s="192">
        <f ca="1">IF($CY$1=1,OFFSET(Historic!$F$193,$B149-$B$35,F$30-1975),IF($B149&gt;DATE(Input!$C$1,4,30),OFFSET(Historic!$F$193,$B149-$B$35,F$30-1975),NA()))</f>
        <v>204.29741000000001</v>
      </c>
      <c r="G149" s="192">
        <f ca="1">IF($CY$1=1,OFFSET(Historic!$F$193,$B149-$B$35,G$30-1975),IF($B149&gt;DATE(Input!$C$1,4,30),OFFSET(Historic!$F$193,$B149-$B$35,G$30-1975),NA()))</f>
        <v>286.35000000000002</v>
      </c>
      <c r="H149" s="192">
        <f t="shared" ca="1" si="76"/>
        <v>210.45338810000004</v>
      </c>
      <c r="I149" s="368">
        <f t="shared" ca="1" si="101"/>
        <v>0.43089114600941897</v>
      </c>
      <c r="J149" s="285">
        <f t="shared" ca="1" si="102"/>
        <v>140.55284671948274</v>
      </c>
      <c r="K149" s="285">
        <f t="shared" ca="1" si="103"/>
        <v>44.533745869387893</v>
      </c>
      <c r="L149" s="386" t="str">
        <f>IF(Computations!J124&lt;&gt;"",Computations!J124,"---")</f>
        <v>N</v>
      </c>
      <c r="M149" s="416">
        <f>IF(Computations!I124&lt;&gt;"",Computations!I124,"---")</f>
        <v>191.19200583312679</v>
      </c>
      <c r="N149" s="390">
        <f>IF(Computations!C124&lt;&gt;"",Computations!C124,"---")</f>
        <v>7765.5593467336685</v>
      </c>
      <c r="O149" s="387">
        <f>IF(Computations!D124&lt;&gt;"",Computations!D124,"---")</f>
        <v>101934.55</v>
      </c>
      <c r="P149" s="387">
        <f>IF(Computations!M124&lt;&gt;"",Computations!M124,"---")</f>
        <v>102.5</v>
      </c>
      <c r="Q149" s="387">
        <f>IF(Computations!P124&lt;&gt;"",Computations!P124,"---")</f>
        <v>0</v>
      </c>
      <c r="R149" s="387">
        <f>IF(Computations!V124&lt;&gt;"",Computations!V124,"---")</f>
        <v>0</v>
      </c>
      <c r="S149" s="387">
        <f>IF(Computations!X124&lt;&gt;"",Computations!X124,"---")</f>
        <v>0</v>
      </c>
      <c r="T149" s="387">
        <f>IF(Computations!AB124&lt;&gt;"",Computations!AB124,"---")</f>
        <v>0</v>
      </c>
      <c r="U149" s="387">
        <f>IF(Computations!AG124&lt;&gt;"",Computations!AG124,"---")</f>
        <v>-119.375</v>
      </c>
      <c r="V149" s="387">
        <f>IF(Computations!H124&lt;&gt;"",Computations!H124,"---")</f>
        <v>221.875</v>
      </c>
      <c r="W149" s="387">
        <f>IF(Computations!G124&lt;&gt;"",Computations!G124,"---")</f>
        <v>7.5</v>
      </c>
      <c r="X149" s="387">
        <f>IF(Computations!F124&lt;&gt;"",Computations!F124,"---")</f>
        <v>229.375</v>
      </c>
      <c r="Y149" s="402">
        <f>IF(Computations!E124&lt;&gt;"",Computations!E124,"---")</f>
        <v>9.4884199999999996</v>
      </c>
      <c r="Z149" s="389">
        <f>IF(AA149=O149,N149,interp(AA149,AreaCapacity!$A$3:$B$245,2))</f>
        <v>7765.5593467336685</v>
      </c>
      <c r="AA149" s="383">
        <f t="shared" si="97"/>
        <v>101934.55</v>
      </c>
      <c r="AB149" s="376">
        <f t="shared" si="104"/>
        <v>191.19200583312679</v>
      </c>
      <c r="AC149" s="376">
        <f>IF(P149&lt;&gt;"---",P149,IF(BH149="Y",AB149,MIN(Input!I124,AB149-AK149)))</f>
        <v>102.5</v>
      </c>
      <c r="AD149" s="376">
        <f t="shared" si="105"/>
        <v>0</v>
      </c>
      <c r="AE149" s="376">
        <f>IF(R149&lt;&gt;"---",R149,IF(BH149="Y",Input!M124,0))</f>
        <v>0</v>
      </c>
      <c r="AF149" s="376">
        <f t="shared" si="106"/>
        <v>0</v>
      </c>
      <c r="AG149" s="376">
        <f t="shared" si="77"/>
        <v>0</v>
      </c>
      <c r="AH149" s="376">
        <f t="shared" si="78"/>
        <v>-119.375</v>
      </c>
      <c r="AI149" s="376">
        <f t="shared" si="107"/>
        <v>229.375</v>
      </c>
      <c r="AJ149" s="192">
        <f t="shared" si="79"/>
        <v>221.875</v>
      </c>
      <c r="AK149" s="412">
        <f>IF(Y149&lt;&gt;"---",Y149,interp(AA148,AreaCapacity!$A$3:$C$245,3)*StepInterp(B149,Evap!$A$3:$D$15,4)/1.9835)</f>
        <v>9.4884199999999996</v>
      </c>
      <c r="AL149" s="376">
        <f t="shared" si="108"/>
        <v>7.5</v>
      </c>
      <c r="AM149" s="376">
        <f t="shared" si="80"/>
        <v>229.375</v>
      </c>
      <c r="AN149" s="376">
        <f t="shared" si="98"/>
        <v>-79.679999999993015</v>
      </c>
      <c r="AO149" s="376">
        <f t="shared" si="81"/>
        <v>30.682994166873215</v>
      </c>
      <c r="AP149" s="376">
        <f t="shared" si="99"/>
        <v>513.209441019986</v>
      </c>
      <c r="AQ149" s="389">
        <f>IF(AR149=O149,N149,interp(AR149,AreaCapacity!$A$3:$B$245,2))</f>
        <v>7765.5593467336685</v>
      </c>
      <c r="AR149" s="383">
        <f t="shared" si="82"/>
        <v>101934.55</v>
      </c>
      <c r="AS149" s="376">
        <f t="shared" si="109"/>
        <v>191.19200583312679</v>
      </c>
      <c r="AT149" s="376">
        <f>IF(P149&lt;&gt;"---",P149,IF(BH149="Y",AS149,MIN(Input!I124,AS149-BB149)))</f>
        <v>102.5</v>
      </c>
      <c r="AU149" s="376">
        <f t="shared" si="110"/>
        <v>0</v>
      </c>
      <c r="AV149" s="376">
        <f>IF(R149&lt;&gt;"---",R149,IF(BH149="Y",Input!M124,0))</f>
        <v>0</v>
      </c>
      <c r="AW149" s="376">
        <f t="shared" si="111"/>
        <v>0</v>
      </c>
      <c r="AX149" s="376">
        <f t="shared" si="83"/>
        <v>0</v>
      </c>
      <c r="AY149" s="376">
        <f t="shared" si="84"/>
        <v>-119.375</v>
      </c>
      <c r="AZ149" s="376">
        <f t="shared" si="112"/>
        <v>229.375</v>
      </c>
      <c r="BA149" s="192">
        <f t="shared" si="85"/>
        <v>221.875</v>
      </c>
      <c r="BB149" s="412">
        <f>IF(Y149&lt;&gt;"---",Y149,interp(AR148,AreaCapacity!$A$3:$C$245,3)*StepInterp(B149,Evap!$A$3:$D$15,4)/1.9835)</f>
        <v>9.4884199999999996</v>
      </c>
      <c r="BC149" s="376">
        <f t="shared" si="113"/>
        <v>7.5</v>
      </c>
      <c r="BD149" s="192">
        <f t="shared" si="86"/>
        <v>229.375</v>
      </c>
      <c r="BE149" s="192">
        <f t="shared" si="87"/>
        <v>-79.679999999993015</v>
      </c>
      <c r="BF149" s="192">
        <f t="shared" si="88"/>
        <v>30.682994166873215</v>
      </c>
      <c r="BG149" s="425">
        <f t="shared" si="89"/>
        <v>557.86944101998949</v>
      </c>
      <c r="BH149" s="376" t="str">
        <f t="shared" si="114"/>
        <v>N</v>
      </c>
      <c r="BI149" s="376">
        <f t="shared" si="115"/>
        <v>39</v>
      </c>
      <c r="BJ149" s="376">
        <f t="shared" si="90"/>
        <v>150.20358583312679</v>
      </c>
      <c r="BK149" s="376">
        <f t="shared" si="91"/>
        <v>139185.5477814484</v>
      </c>
      <c r="BL149" s="376">
        <f t="shared" si="92"/>
        <v>102369</v>
      </c>
      <c r="BM149" s="423">
        <f t="shared" si="93"/>
        <v>36816.547781448404</v>
      </c>
      <c r="BN149" s="440">
        <f t="shared" si="94"/>
        <v>0</v>
      </c>
      <c r="BO149" s="285">
        <f t="shared" si="95"/>
        <v>0</v>
      </c>
      <c r="BP149" s="425">
        <f t="shared" si="96"/>
        <v>0</v>
      </c>
      <c r="BQ149" s="285"/>
      <c r="BR149" s="12">
        <v>7704</v>
      </c>
      <c r="BS149" s="12">
        <v>52000</v>
      </c>
      <c r="BT149" s="12">
        <v>7747.5</v>
      </c>
      <c r="BU149" s="426">
        <v>85000</v>
      </c>
      <c r="BV149" s="6">
        <v>7766</v>
      </c>
      <c r="BW149" s="6">
        <v>102369</v>
      </c>
      <c r="CW149" s="416"/>
      <c r="CX149" s="416"/>
      <c r="CY149" s="416"/>
      <c r="CZ149" s="416"/>
      <c r="DA149" s="416"/>
      <c r="DB149" s="416"/>
      <c r="DC149" s="128"/>
    </row>
    <row r="150" spans="1:107">
      <c r="A150" s="6" t="str">
        <f ca="1">OFFSET('day lookup'!$A$1,WEEKDAY(B150,1)-1,0)</f>
        <v>TUE</v>
      </c>
      <c r="B150" s="367">
        <f t="shared" si="100"/>
        <v>42941</v>
      </c>
      <c r="C150" s="374">
        <f ca="1">IF($CY$1=1,OFFSET(Historic!$F$193,$B150-$B$35,C$30-1975),IF($B150&gt;DATE(Input!$C$1,4,30),OFFSET(Historic!$F$193,$B150-$B$35,C$30-1975),NA()))</f>
        <v>55.854515200000002</v>
      </c>
      <c r="D150" s="192">
        <f ca="1">IF($CY$1=1,OFFSET(Historic!$F$193,$B150-$B$35,D$30-1975),IF($B150&gt;DATE(Input!$C$1,4,30),OFFSET(Historic!$F$193,$B150-$B$35,D$30-1975),NA()))</f>
        <v>299.50397000000004</v>
      </c>
      <c r="E150" s="192">
        <f ca="1">IF($CY$1=1,OFFSET(Historic!$F$193,$B150-$B$35,E$30-1975),IF($B150&gt;DATE(Input!$C$1,4,30),OFFSET(Historic!$F$193,$B150-$B$35,E$30-1975),NA()))</f>
        <v>277.1899325</v>
      </c>
      <c r="F150" s="192">
        <f ca="1">IF($CY$1=1,OFFSET(Historic!$F$193,$B150-$B$35,F$30-1975),IF($B150&gt;DATE(Input!$C$1,4,30),OFFSET(Historic!$F$193,$B150-$B$35,F$30-1975),NA()))</f>
        <v>273.71886000000001</v>
      </c>
      <c r="G150" s="192">
        <f ca="1">IF($CY$1=1,OFFSET(Historic!$F$193,$B150-$B$35,G$30-1975),IF($B150&gt;DATE(Input!$C$1,4,30),OFFSET(Historic!$F$193,$B150-$B$35,G$30-1975),NA()))</f>
        <v>302.14</v>
      </c>
      <c r="H150" s="192">
        <f t="shared" ca="1" si="76"/>
        <v>241.68145554000003</v>
      </c>
      <c r="I150" s="368">
        <f t="shared" ca="1" si="101"/>
        <v>0.49482880882569652</v>
      </c>
      <c r="J150" s="285">
        <f t="shared" ca="1" si="102"/>
        <v>161.40874177475453</v>
      </c>
      <c r="K150" s="285">
        <f t="shared" ca="1" si="103"/>
        <v>51.141873359852674</v>
      </c>
      <c r="L150" s="386" t="str">
        <f>IF(Computations!J125&lt;&gt;"",Computations!J125,"---")</f>
        <v>N</v>
      </c>
      <c r="M150" s="416">
        <f>IF(Computations!I125&lt;&gt;"",Computations!I125,"---")</f>
        <v>200.88283824741561</v>
      </c>
      <c r="N150" s="390">
        <f>IF(Computations!C125&lt;&gt;"",Computations!C125,"---")</f>
        <v>7765.4993266331658</v>
      </c>
      <c r="O150" s="387">
        <f>IF(Computations!D125&lt;&gt;"",Computations!D125,"---")</f>
        <v>101874.83</v>
      </c>
      <c r="P150" s="387">
        <f>IF(Computations!M125&lt;&gt;"",Computations!M125,"---")</f>
        <v>102.5965625</v>
      </c>
      <c r="Q150" s="387">
        <f>IF(Computations!P125&lt;&gt;"",Computations!P125,"---")</f>
        <v>0</v>
      </c>
      <c r="R150" s="387">
        <f>IF(Computations!V125&lt;&gt;"",Computations!V125,"---")</f>
        <v>0</v>
      </c>
      <c r="S150" s="387">
        <f>IF(Computations!X125&lt;&gt;"",Computations!X125,"---")</f>
        <v>0</v>
      </c>
      <c r="T150" s="387">
        <f>IF(Computations!AB125&lt;&gt;"",Computations!AB125,"---")</f>
        <v>0</v>
      </c>
      <c r="U150" s="387">
        <f>IF(Computations!AG125&lt;&gt;"",Computations!AG125,"---")</f>
        <v>-118.90625</v>
      </c>
      <c r="V150" s="387">
        <f>IF(Computations!H125&lt;&gt;"",Computations!H125,"---")</f>
        <v>221.5028125</v>
      </c>
      <c r="W150" s="387">
        <f>IF(Computations!G125&lt;&gt;"",Computations!G125,"---")</f>
        <v>7.4034374999999999</v>
      </c>
      <c r="X150" s="387">
        <f>IF(Computations!F125&lt;&gt;"",Computations!F125,"---")</f>
        <v>228.90625</v>
      </c>
      <c r="Y150" s="402">
        <f>IF(Computations!E125&lt;&gt;"",Computations!E125,"---")</f>
        <v>9.4884199999999996</v>
      </c>
      <c r="Z150" s="389">
        <f>IF(AA150=O150,N150,interp(AA150,AreaCapacity!$A$3:$B$245,2))</f>
        <v>7765.4993266331658</v>
      </c>
      <c r="AA150" s="383">
        <f t="shared" si="97"/>
        <v>101874.83</v>
      </c>
      <c r="AB150" s="376">
        <f t="shared" si="104"/>
        <v>200.88283824741561</v>
      </c>
      <c r="AC150" s="376">
        <f>IF(P150&lt;&gt;"---",P150,IF(BH150="Y",AB150,MIN(Input!I125,AB150-AK150)))</f>
        <v>102.5965625</v>
      </c>
      <c r="AD150" s="376">
        <f t="shared" si="105"/>
        <v>0</v>
      </c>
      <c r="AE150" s="376">
        <f>IF(R150&lt;&gt;"---",R150,IF(BH150="Y",Input!M125,0))</f>
        <v>0</v>
      </c>
      <c r="AF150" s="376">
        <f t="shared" si="106"/>
        <v>0</v>
      </c>
      <c r="AG150" s="376">
        <f t="shared" si="77"/>
        <v>0</v>
      </c>
      <c r="AH150" s="376">
        <f t="shared" si="78"/>
        <v>-118.90625</v>
      </c>
      <c r="AI150" s="376">
        <f t="shared" si="107"/>
        <v>228.90625</v>
      </c>
      <c r="AJ150" s="192">
        <f t="shared" si="79"/>
        <v>221.5028125</v>
      </c>
      <c r="AK150" s="412">
        <f>IF(Y150&lt;&gt;"---",Y150,interp(AA149,AreaCapacity!$A$3:$C$245,3)*StepInterp(B150,Evap!$A$3:$D$15,4)/1.9835)</f>
        <v>9.4884199999999996</v>
      </c>
      <c r="AL150" s="376">
        <f t="shared" si="108"/>
        <v>7.4034374999999999</v>
      </c>
      <c r="AM150" s="376">
        <f t="shared" si="80"/>
        <v>228.90625</v>
      </c>
      <c r="AN150" s="376">
        <f t="shared" si="98"/>
        <v>-59.720000000001164</v>
      </c>
      <c r="AO150" s="376">
        <f t="shared" si="81"/>
        <v>20.619974252584399</v>
      </c>
      <c r="AP150" s="376">
        <f t="shared" si="99"/>
        <v>554.1091599499872</v>
      </c>
      <c r="AQ150" s="389">
        <f>IF(AR150=O150,N150,interp(AR150,AreaCapacity!$A$3:$B$245,2))</f>
        <v>7765.4993266331658</v>
      </c>
      <c r="AR150" s="383">
        <f t="shared" si="82"/>
        <v>101874.83</v>
      </c>
      <c r="AS150" s="376">
        <f t="shared" si="109"/>
        <v>200.88283824741561</v>
      </c>
      <c r="AT150" s="376">
        <f>IF(P150&lt;&gt;"---",P150,IF(BH150="Y",AS150,MIN(Input!I125,AS150-BB150)))</f>
        <v>102.5965625</v>
      </c>
      <c r="AU150" s="376">
        <f t="shared" si="110"/>
        <v>0</v>
      </c>
      <c r="AV150" s="376">
        <f>IF(R150&lt;&gt;"---",R150,IF(BH150="Y",Input!M125,0))</f>
        <v>0</v>
      </c>
      <c r="AW150" s="376">
        <f t="shared" si="111"/>
        <v>0</v>
      </c>
      <c r="AX150" s="376">
        <f t="shared" si="83"/>
        <v>0</v>
      </c>
      <c r="AY150" s="376">
        <f t="shared" si="84"/>
        <v>-118.90625</v>
      </c>
      <c r="AZ150" s="376">
        <f t="shared" si="112"/>
        <v>228.90625</v>
      </c>
      <c r="BA150" s="192">
        <f t="shared" si="85"/>
        <v>221.5028125</v>
      </c>
      <c r="BB150" s="412">
        <f>IF(Y150&lt;&gt;"---",Y150,interp(AR149,AreaCapacity!$A$3:$C$245,3)*StepInterp(B150,Evap!$A$3:$D$15,4)/1.9835)</f>
        <v>9.4884199999999996</v>
      </c>
      <c r="BC150" s="376">
        <f t="shared" si="113"/>
        <v>7.4034374999999999</v>
      </c>
      <c r="BD150" s="192">
        <f t="shared" si="86"/>
        <v>228.90625</v>
      </c>
      <c r="BE150" s="192">
        <f t="shared" si="87"/>
        <v>-59.720000000001164</v>
      </c>
      <c r="BF150" s="192">
        <f t="shared" si="88"/>
        <v>20.619974252584399</v>
      </c>
      <c r="BG150" s="425">
        <f t="shared" si="89"/>
        <v>598.76915994999069</v>
      </c>
      <c r="BH150" s="376" t="str">
        <f t="shared" si="114"/>
        <v>N</v>
      </c>
      <c r="BI150" s="376">
        <f t="shared" si="115"/>
        <v>39</v>
      </c>
      <c r="BJ150" s="376">
        <f t="shared" si="90"/>
        <v>159.79785574741561</v>
      </c>
      <c r="BK150" s="376">
        <f t="shared" si="91"/>
        <v>139502.50682832341</v>
      </c>
      <c r="BL150" s="376">
        <f t="shared" si="92"/>
        <v>102369</v>
      </c>
      <c r="BM150" s="423">
        <f t="shared" si="93"/>
        <v>37133.506828323414</v>
      </c>
      <c r="BN150" s="440">
        <f t="shared" si="94"/>
        <v>0</v>
      </c>
      <c r="BO150" s="285">
        <f t="shared" si="95"/>
        <v>0</v>
      </c>
      <c r="BP150" s="425">
        <f t="shared" si="96"/>
        <v>0</v>
      </c>
      <c r="BQ150" s="285"/>
      <c r="BR150" s="12">
        <v>7704</v>
      </c>
      <c r="BS150" s="12">
        <v>52000</v>
      </c>
      <c r="BT150" s="12">
        <v>7747.5</v>
      </c>
      <c r="BU150" s="426">
        <v>85000</v>
      </c>
      <c r="BV150" s="6">
        <v>7766</v>
      </c>
      <c r="BW150" s="6">
        <v>102369</v>
      </c>
      <c r="CW150" s="416"/>
      <c r="CX150" s="416"/>
      <c r="CY150" s="416"/>
      <c r="CZ150" s="416"/>
      <c r="DA150" s="416"/>
      <c r="DB150" s="416"/>
      <c r="DC150" s="128"/>
    </row>
    <row r="151" spans="1:107">
      <c r="A151" s="6" t="str">
        <f ca="1">OFFSET('day lookup'!$A$1,WEEKDAY(B151,1)-1,0)</f>
        <v>WED</v>
      </c>
      <c r="B151" s="367">
        <f t="shared" si="100"/>
        <v>42942</v>
      </c>
      <c r="C151" s="374">
        <f ca="1">IF($CY$1=1,OFFSET(Historic!$F$193,$B151-$B$35,C$30-1975),IF($B151&gt;DATE(Input!$C$1,4,30),OFFSET(Historic!$F$193,$B151-$B$35,C$30-1975),NA()))</f>
        <v>132.61480420000001</v>
      </c>
      <c r="D151" s="192">
        <f ca="1">IF($CY$1=1,OFFSET(Historic!$F$193,$B151-$B$35,D$30-1975),IF($B151&gt;DATE(Input!$C$1,4,30),OFFSET(Historic!$F$193,$B151-$B$35,D$30-1975),NA()))</f>
        <v>462.14850999999999</v>
      </c>
      <c r="E151" s="192">
        <f ca="1">IF($CY$1=1,OFFSET(Historic!$F$193,$B151-$B$35,E$30-1975),IF($B151&gt;DATE(Input!$C$1,4,30),OFFSET(Historic!$F$193,$B151-$B$35,E$30-1975),NA()))</f>
        <v>223.55690369999999</v>
      </c>
      <c r="F151" s="192">
        <f ca="1">IF($CY$1=1,OFFSET(Historic!$F$193,$B151-$B$35,F$30-1975),IF($B151&gt;DATE(Input!$C$1,4,30),OFFSET(Historic!$F$193,$B151-$B$35,F$30-1975),NA()))</f>
        <v>382.80971</v>
      </c>
      <c r="G151" s="192">
        <f ca="1">IF($CY$1=1,OFFSET(Historic!$F$193,$B151-$B$35,G$30-1975),IF($B151&gt;DATE(Input!$C$1,4,30),OFFSET(Historic!$F$193,$B151-$B$35,G$30-1975),NA()))</f>
        <v>409.78</v>
      </c>
      <c r="H151" s="192">
        <f t="shared" ca="1" si="76"/>
        <v>322.18198558</v>
      </c>
      <c r="I151" s="368">
        <f t="shared" ca="1" si="101"/>
        <v>0.65964899041773251</v>
      </c>
      <c r="J151" s="285">
        <f t="shared" ca="1" si="102"/>
        <v>215.17161421743026</v>
      </c>
      <c r="K151" s="285">
        <f t="shared" ca="1" si="103"/>
        <v>68.17647745683648</v>
      </c>
      <c r="L151" s="386" t="str">
        <f>IF(Computations!J126&lt;&gt;"",Computations!J126,"---")</f>
        <v>N</v>
      </c>
      <c r="M151" s="416">
        <f>IF(Computations!I126&lt;&gt;"",Computations!I126,"---")</f>
        <v>195.80714039828672</v>
      </c>
      <c r="N151" s="390">
        <f>IF(Computations!C126&lt;&gt;"",Computations!C126,"---")</f>
        <v>7765.4295577889443</v>
      </c>
      <c r="O151" s="387">
        <f>IF(Computations!D126&lt;&gt;"",Computations!D126,"---")</f>
        <v>101805.41</v>
      </c>
      <c r="P151" s="387">
        <f>IF(Computations!M126&lt;&gt;"",Computations!M126,"---")</f>
        <v>102.79125000000001</v>
      </c>
      <c r="Q151" s="387">
        <f>IF(Computations!P126&lt;&gt;"",Computations!P126,"---")</f>
        <v>0</v>
      </c>
      <c r="R151" s="387">
        <f>IF(Computations!V126&lt;&gt;"",Computations!V126,"---")</f>
        <v>0</v>
      </c>
      <c r="S151" s="387">
        <f>IF(Computations!X126&lt;&gt;"",Computations!X126,"---")</f>
        <v>0</v>
      </c>
      <c r="T151" s="387">
        <f>IF(Computations!AB126&lt;&gt;"",Computations!AB126,"---")</f>
        <v>0</v>
      </c>
      <c r="U151" s="387">
        <f>IF(Computations!AG126&lt;&gt;"",Computations!AG126,"---")</f>
        <v>-118.53124999999999</v>
      </c>
      <c r="V151" s="387">
        <f>IF(Computations!H126&lt;&gt;"",Computations!H126,"---")</f>
        <v>221.32249999999999</v>
      </c>
      <c r="W151" s="387">
        <f>IF(Computations!G126&lt;&gt;"",Computations!G126,"---")</f>
        <v>7.2087500000000002</v>
      </c>
      <c r="X151" s="387">
        <f>IF(Computations!F126&lt;&gt;"",Computations!F126,"---")</f>
        <v>228.53125</v>
      </c>
      <c r="Y151" s="402">
        <f>IF(Computations!E126&lt;&gt;"",Computations!E126,"---")</f>
        <v>9.4833800000000004</v>
      </c>
      <c r="Z151" s="389">
        <f>IF(AA151=O151,N151,interp(AA151,AreaCapacity!$A$3:$B$245,2))</f>
        <v>7765.4295577889443</v>
      </c>
      <c r="AA151" s="383">
        <f t="shared" si="97"/>
        <v>101805.41</v>
      </c>
      <c r="AB151" s="376">
        <f t="shared" si="104"/>
        <v>195.80714039828672</v>
      </c>
      <c r="AC151" s="376">
        <f>IF(P151&lt;&gt;"---",P151,IF(BH151="Y",AB151,MIN(Input!I126,AB151-AK151)))</f>
        <v>102.79125000000001</v>
      </c>
      <c r="AD151" s="376">
        <f t="shared" si="105"/>
        <v>0</v>
      </c>
      <c r="AE151" s="376">
        <f>IF(R151&lt;&gt;"---",R151,IF(BH151="Y",Input!M126,0))</f>
        <v>0</v>
      </c>
      <c r="AF151" s="376">
        <f t="shared" si="106"/>
        <v>0</v>
      </c>
      <c r="AG151" s="376">
        <f t="shared" si="77"/>
        <v>0</v>
      </c>
      <c r="AH151" s="376">
        <f t="shared" si="78"/>
        <v>-118.53124999999999</v>
      </c>
      <c r="AI151" s="376">
        <f t="shared" si="107"/>
        <v>228.53125</v>
      </c>
      <c r="AJ151" s="192">
        <f t="shared" si="79"/>
        <v>221.32249999999999</v>
      </c>
      <c r="AK151" s="412">
        <f>IF(Y151&lt;&gt;"---",Y151,interp(AA150,AreaCapacity!$A$3:$C$245,3)*StepInterp(B151,Evap!$A$3:$D$15,4)/1.9835)</f>
        <v>9.4833800000000004</v>
      </c>
      <c r="AL151" s="376">
        <f t="shared" si="108"/>
        <v>7.2087500000000002</v>
      </c>
      <c r="AM151" s="376">
        <f t="shared" si="80"/>
        <v>228.53125</v>
      </c>
      <c r="AN151" s="376">
        <f t="shared" si="98"/>
        <v>-69.419999999998254</v>
      </c>
      <c r="AO151" s="376">
        <f t="shared" si="81"/>
        <v>25.515359601713271</v>
      </c>
      <c r="AP151" s="376">
        <f t="shared" si="99"/>
        <v>604.71887571998548</v>
      </c>
      <c r="AQ151" s="389">
        <f>IF(AR151=O151,N151,interp(AR151,AreaCapacity!$A$3:$B$245,2))</f>
        <v>7765.4295577889443</v>
      </c>
      <c r="AR151" s="383">
        <f t="shared" si="82"/>
        <v>101805.41</v>
      </c>
      <c r="AS151" s="376">
        <f t="shared" si="109"/>
        <v>195.80714039828672</v>
      </c>
      <c r="AT151" s="376">
        <f>IF(P151&lt;&gt;"---",P151,IF(BH151="Y",AS151,MIN(Input!I126,AS151-BB151)))</f>
        <v>102.79125000000001</v>
      </c>
      <c r="AU151" s="376">
        <f t="shared" si="110"/>
        <v>0</v>
      </c>
      <c r="AV151" s="376">
        <f>IF(R151&lt;&gt;"---",R151,IF(BH151="Y",Input!M126,0))</f>
        <v>0</v>
      </c>
      <c r="AW151" s="376">
        <f t="shared" si="111"/>
        <v>0</v>
      </c>
      <c r="AX151" s="376">
        <f t="shared" si="83"/>
        <v>0</v>
      </c>
      <c r="AY151" s="376">
        <f t="shared" si="84"/>
        <v>-118.53124999999999</v>
      </c>
      <c r="AZ151" s="376">
        <f t="shared" si="112"/>
        <v>228.53125</v>
      </c>
      <c r="BA151" s="192">
        <f t="shared" si="85"/>
        <v>221.32249999999999</v>
      </c>
      <c r="BB151" s="412">
        <f>IF(Y151&lt;&gt;"---",Y151,interp(AR150,AreaCapacity!$A$3:$C$245,3)*StepInterp(B151,Evap!$A$3:$D$15,4)/1.9835)</f>
        <v>9.4833800000000004</v>
      </c>
      <c r="BC151" s="376">
        <f t="shared" si="113"/>
        <v>7.2087500000000002</v>
      </c>
      <c r="BD151" s="192">
        <f t="shared" si="86"/>
        <v>228.53125</v>
      </c>
      <c r="BE151" s="192">
        <f t="shared" si="87"/>
        <v>-69.419999999998254</v>
      </c>
      <c r="BF151" s="192">
        <f t="shared" si="88"/>
        <v>25.515359601713271</v>
      </c>
      <c r="BG151" s="425">
        <f t="shared" si="89"/>
        <v>649.37887571998897</v>
      </c>
      <c r="BH151" s="376" t="str">
        <f t="shared" si="114"/>
        <v>N</v>
      </c>
      <c r="BI151" s="376">
        <f t="shared" si="115"/>
        <v>39</v>
      </c>
      <c r="BJ151" s="376">
        <f t="shared" si="90"/>
        <v>154.53251039828672</v>
      </c>
      <c r="BK151" s="376">
        <f t="shared" si="91"/>
        <v>139809.02206269841</v>
      </c>
      <c r="BL151" s="376">
        <f t="shared" si="92"/>
        <v>102369</v>
      </c>
      <c r="BM151" s="423">
        <f t="shared" si="93"/>
        <v>37440.022062698408</v>
      </c>
      <c r="BN151" s="440">
        <f t="shared" si="94"/>
        <v>0</v>
      </c>
      <c r="BO151" s="285">
        <f t="shared" si="95"/>
        <v>0</v>
      </c>
      <c r="BP151" s="425">
        <f t="shared" si="96"/>
        <v>0</v>
      </c>
      <c r="BQ151" s="285"/>
      <c r="BR151" s="12">
        <v>7704</v>
      </c>
      <c r="BS151" s="12">
        <v>52000</v>
      </c>
      <c r="BT151" s="12">
        <v>7747.5</v>
      </c>
      <c r="BU151" s="426">
        <v>85000</v>
      </c>
      <c r="BV151" s="6">
        <v>7766</v>
      </c>
      <c r="BW151" s="6">
        <v>102369</v>
      </c>
      <c r="CW151" s="416"/>
      <c r="CX151" s="416"/>
      <c r="CY151" s="416"/>
      <c r="CZ151" s="416"/>
      <c r="DA151" s="416"/>
      <c r="DB151" s="416"/>
      <c r="DC151" s="128"/>
    </row>
    <row r="152" spans="1:107">
      <c r="A152" s="6" t="str">
        <f ca="1">OFFSET('day lookup'!$A$1,WEEKDAY(B152,1)-1,0)</f>
        <v>THU</v>
      </c>
      <c r="B152" s="367">
        <f t="shared" si="100"/>
        <v>42943</v>
      </c>
      <c r="C152" s="374">
        <f ca="1">IF($CY$1=1,OFFSET(Historic!$F$193,$B152-$B$35,C$30-1975),IF($B152&gt;DATE(Input!$C$1,4,30),OFFSET(Historic!$F$193,$B152-$B$35,C$30-1975),NA()))</f>
        <v>78.842932500000003</v>
      </c>
      <c r="D152" s="192">
        <f ca="1">IF($CY$1=1,OFFSET(Historic!$F$193,$B152-$B$35,D$30-1975),IF($B152&gt;DATE(Input!$C$1,4,30),OFFSET(Historic!$F$193,$B152-$B$35,D$30-1975),NA()))</f>
        <v>245.95028000000002</v>
      </c>
      <c r="E152" s="192">
        <f ca="1">IF($CY$1=1,OFFSET(Historic!$F$193,$B152-$B$35,E$30-1975),IF($B152&gt;DATE(Input!$C$1,4,30),OFFSET(Historic!$F$193,$B152-$B$35,E$30-1975),NA()))</f>
        <v>291.98661870000001</v>
      </c>
      <c r="F152" s="192">
        <f ca="1">IF($CY$1=1,OFFSET(Historic!$F$193,$B152-$B$35,F$30-1975),IF($B152&gt;DATE(Input!$C$1,4,30),OFFSET(Historic!$F$193,$B152-$B$35,F$30-1975),NA()))</f>
        <v>402.64440999999999</v>
      </c>
      <c r="G152" s="192">
        <f ca="1">IF($CY$1=1,OFFSET(Historic!$F$193,$B152-$B$35,G$30-1975),IF($B152&gt;DATE(Input!$C$1,4,30),OFFSET(Historic!$F$193,$B152-$B$35,G$30-1975),NA()))</f>
        <v>320.07</v>
      </c>
      <c r="H152" s="192">
        <f t="shared" ca="1" si="76"/>
        <v>267.89884824000001</v>
      </c>
      <c r="I152" s="368">
        <f t="shared" ca="1" si="101"/>
        <v>0.54850740477452531</v>
      </c>
      <c r="J152" s="285">
        <f t="shared" ca="1" si="102"/>
        <v>178.91822076587744</v>
      </c>
      <c r="K152" s="285">
        <f t="shared" ca="1" si="103"/>
        <v>56.689699006189905</v>
      </c>
      <c r="L152" s="386" t="str">
        <f>IF(Computations!J127&lt;&gt;"",Computations!J127,"---")</f>
        <v>N</v>
      </c>
      <c r="M152" s="416">
        <f>IF(Computations!I127&lt;&gt;"",Computations!I127,"---")</f>
        <v>190.86116495084565</v>
      </c>
      <c r="N152" s="390">
        <f>IF(Computations!C127&lt;&gt;"",Computations!C127,"---")</f>
        <v>7765.3495979899499</v>
      </c>
      <c r="O152" s="387">
        <f>IF(Computations!D127&lt;&gt;"",Computations!D127,"---")</f>
        <v>101725.85</v>
      </c>
      <c r="P152" s="387">
        <f>IF(Computations!M127&lt;&gt;"",Computations!M127,"---")</f>
        <v>102.99375000000001</v>
      </c>
      <c r="Q152" s="387">
        <f>IF(Computations!P127&lt;&gt;"",Computations!P127,"---")</f>
        <v>0</v>
      </c>
      <c r="R152" s="387">
        <f>IF(Computations!V127&lt;&gt;"",Computations!V127,"---")</f>
        <v>0</v>
      </c>
      <c r="S152" s="387">
        <f>IF(Computations!X127&lt;&gt;"",Computations!X127,"---")</f>
        <v>0</v>
      </c>
      <c r="T152" s="387">
        <f>IF(Computations!AB127&lt;&gt;"",Computations!AB127,"---")</f>
        <v>0</v>
      </c>
      <c r="U152" s="387">
        <f>IF(Computations!AG127&lt;&gt;"",Computations!AG127,"---")</f>
        <v>-118.5</v>
      </c>
      <c r="V152" s="387">
        <f>IF(Computations!H127&lt;&gt;"",Computations!H127,"---")</f>
        <v>221.49375000000001</v>
      </c>
      <c r="W152" s="387">
        <f>IF(Computations!G127&lt;&gt;"",Computations!G127,"---")</f>
        <v>7.0062499999999996</v>
      </c>
      <c r="X152" s="387">
        <f>IF(Computations!F127&lt;&gt;"",Computations!F127,"---")</f>
        <v>228.5</v>
      </c>
      <c r="Y152" s="402">
        <f>IF(Computations!E127&lt;&gt;"",Computations!E127,"---")</f>
        <v>9.4783299999999997</v>
      </c>
      <c r="Z152" s="389">
        <f>IF(AA152=O152,N152,interp(AA152,AreaCapacity!$A$3:$B$245,2))</f>
        <v>7765.3495979899499</v>
      </c>
      <c r="AA152" s="383">
        <f t="shared" si="97"/>
        <v>101725.85</v>
      </c>
      <c r="AB152" s="376">
        <f t="shared" si="104"/>
        <v>190.86116495084565</v>
      </c>
      <c r="AC152" s="376">
        <f>IF(P152&lt;&gt;"---",P152,IF(BH152="Y",AB152,MIN(Input!I127,AB152-AK152)))</f>
        <v>102.99375000000001</v>
      </c>
      <c r="AD152" s="376">
        <f t="shared" si="105"/>
        <v>0</v>
      </c>
      <c r="AE152" s="376">
        <f>IF(R152&lt;&gt;"---",R152,IF(BH152="Y",Input!M127,0))</f>
        <v>0</v>
      </c>
      <c r="AF152" s="376">
        <f t="shared" si="106"/>
        <v>0</v>
      </c>
      <c r="AG152" s="376">
        <f t="shared" si="77"/>
        <v>0</v>
      </c>
      <c r="AH152" s="376">
        <f t="shared" si="78"/>
        <v>-118.5</v>
      </c>
      <c r="AI152" s="376">
        <f t="shared" si="107"/>
        <v>228.5</v>
      </c>
      <c r="AJ152" s="192">
        <f t="shared" si="79"/>
        <v>221.49375000000001</v>
      </c>
      <c r="AK152" s="412">
        <f>IF(Y152&lt;&gt;"---",Y152,interp(AA151,AreaCapacity!$A$3:$C$245,3)*StepInterp(B152,Evap!$A$3:$D$15,4)/1.9835)</f>
        <v>9.4783299999999997</v>
      </c>
      <c r="AL152" s="376">
        <f t="shared" si="108"/>
        <v>7.0062499999999996</v>
      </c>
      <c r="AM152" s="376">
        <f t="shared" si="80"/>
        <v>228.5</v>
      </c>
      <c r="AN152" s="376">
        <f t="shared" si="98"/>
        <v>-79.559999999997672</v>
      </c>
      <c r="AO152" s="376">
        <f t="shared" si="81"/>
        <v>30.632585049154358</v>
      </c>
      <c r="AP152" s="376">
        <f t="shared" si="99"/>
        <v>665.47860816498314</v>
      </c>
      <c r="AQ152" s="389">
        <f>IF(AR152=O152,N152,interp(AR152,AreaCapacity!$A$3:$B$245,2))</f>
        <v>7765.3495979899499</v>
      </c>
      <c r="AR152" s="383">
        <f t="shared" si="82"/>
        <v>101725.85</v>
      </c>
      <c r="AS152" s="376">
        <f t="shared" si="109"/>
        <v>190.86116495084565</v>
      </c>
      <c r="AT152" s="376">
        <f>IF(P152&lt;&gt;"---",P152,IF(BH152="Y",AS152,MIN(Input!I127,AS152-BB152)))</f>
        <v>102.99375000000001</v>
      </c>
      <c r="AU152" s="376">
        <f t="shared" si="110"/>
        <v>0</v>
      </c>
      <c r="AV152" s="376">
        <f>IF(R152&lt;&gt;"---",R152,IF(BH152="Y",Input!M127,0))</f>
        <v>0</v>
      </c>
      <c r="AW152" s="376">
        <f t="shared" si="111"/>
        <v>0</v>
      </c>
      <c r="AX152" s="376">
        <f t="shared" si="83"/>
        <v>0</v>
      </c>
      <c r="AY152" s="376">
        <f t="shared" si="84"/>
        <v>-118.5</v>
      </c>
      <c r="AZ152" s="376">
        <f t="shared" si="112"/>
        <v>228.5</v>
      </c>
      <c r="BA152" s="192">
        <f t="shared" si="85"/>
        <v>221.49375000000001</v>
      </c>
      <c r="BB152" s="412">
        <f>IF(Y152&lt;&gt;"---",Y152,interp(AR151,AreaCapacity!$A$3:$C$245,3)*StepInterp(B152,Evap!$A$3:$D$15,4)/1.9835)</f>
        <v>9.4783299999999997</v>
      </c>
      <c r="BC152" s="376">
        <f t="shared" si="113"/>
        <v>7.0062499999999996</v>
      </c>
      <c r="BD152" s="192">
        <f t="shared" si="86"/>
        <v>228.5</v>
      </c>
      <c r="BE152" s="192">
        <f t="shared" si="87"/>
        <v>-79.559999999997672</v>
      </c>
      <c r="BF152" s="192">
        <f t="shared" si="88"/>
        <v>30.632585049154358</v>
      </c>
      <c r="BG152" s="425">
        <f t="shared" si="89"/>
        <v>710.13860816498664</v>
      </c>
      <c r="BH152" s="376" t="str">
        <f t="shared" si="114"/>
        <v>N</v>
      </c>
      <c r="BI152" s="376">
        <f t="shared" si="115"/>
        <v>39</v>
      </c>
      <c r="BJ152" s="376">
        <f t="shared" si="90"/>
        <v>149.38908495084564</v>
      </c>
      <c r="BK152" s="376">
        <f t="shared" si="91"/>
        <v>140105.33531269841</v>
      </c>
      <c r="BL152" s="376">
        <f t="shared" si="92"/>
        <v>102369</v>
      </c>
      <c r="BM152" s="423">
        <f t="shared" si="93"/>
        <v>37736.335312698415</v>
      </c>
      <c r="BN152" s="440">
        <f t="shared" si="94"/>
        <v>0</v>
      </c>
      <c r="BO152" s="285">
        <f t="shared" si="95"/>
        <v>0</v>
      </c>
      <c r="BP152" s="425">
        <f t="shared" si="96"/>
        <v>0</v>
      </c>
      <c r="BQ152" s="285"/>
      <c r="BR152" s="12">
        <v>7704</v>
      </c>
      <c r="BS152" s="12">
        <v>52000</v>
      </c>
      <c r="BT152" s="12">
        <v>7747.5</v>
      </c>
      <c r="BU152" s="426">
        <v>85000</v>
      </c>
      <c r="BV152" s="6">
        <v>7766</v>
      </c>
      <c r="BW152" s="6">
        <v>102369</v>
      </c>
      <c r="CW152" s="416"/>
      <c r="CX152" s="416"/>
      <c r="CY152" s="416"/>
      <c r="CZ152" s="416"/>
      <c r="DA152" s="416"/>
      <c r="DB152" s="416"/>
      <c r="DC152" s="128"/>
    </row>
    <row r="153" spans="1:107">
      <c r="A153" s="6" t="str">
        <f ca="1">OFFSET('day lookup'!$A$1,WEEKDAY(B153,1)-1,0)</f>
        <v>FRI</v>
      </c>
      <c r="B153" s="367">
        <f t="shared" si="100"/>
        <v>42944</v>
      </c>
      <c r="C153" s="374">
        <f ca="1">IF($CY$1=1,OFFSET(Historic!$F$193,$B153-$B$35,C$30-1975),IF($B153&gt;DATE(Input!$C$1,4,30),OFFSET(Historic!$F$193,$B153-$B$35,C$30-1975),NA()))</f>
        <v>78.842932500000003</v>
      </c>
      <c r="D153" s="192">
        <f ca="1">IF($CY$1=1,OFFSET(Historic!$F$193,$B153-$B$35,D$30-1975),IF($B153&gt;DATE(Input!$C$1,4,30),OFFSET(Historic!$F$193,$B153-$B$35,D$30-1975),NA()))</f>
        <v>218.18170000000001</v>
      </c>
      <c r="E153" s="192">
        <f ca="1">IF($CY$1=1,OFFSET(Historic!$F$193,$B153-$B$35,E$30-1975),IF($B153&gt;DATE(Input!$C$1,4,30),OFFSET(Historic!$F$193,$B153-$B$35,E$30-1975),NA()))</f>
        <v>266.14200460000001</v>
      </c>
      <c r="F153" s="192">
        <f ca="1">IF($CY$1=1,OFFSET(Historic!$F$193,$B153-$B$35,F$30-1975),IF($B153&gt;DATE(Input!$C$1,4,30),OFFSET(Historic!$F$193,$B153-$B$35,F$30-1975),NA()))</f>
        <v>263.80151000000001</v>
      </c>
      <c r="G153" s="192">
        <f ca="1">IF($CY$1=1,OFFSET(Historic!$F$193,$B153-$B$35,G$30-1975),IF($B153&gt;DATE(Input!$C$1,4,30),OFFSET(Historic!$F$193,$B153-$B$35,G$30-1975),NA()))</f>
        <v>362.96</v>
      </c>
      <c r="H153" s="192">
        <f t="shared" ca="1" si="76"/>
        <v>237.98562941999998</v>
      </c>
      <c r="I153" s="368">
        <f t="shared" ca="1" si="101"/>
        <v>0.48726181849745498</v>
      </c>
      <c r="J153" s="285">
        <f t="shared" ca="1" si="102"/>
        <v>158.94045705462736</v>
      </c>
      <c r="K153" s="285">
        <f t="shared" ca="1" si="103"/>
        <v>50.359804785469258</v>
      </c>
      <c r="L153" s="386" t="str">
        <f>IF(Computations!J128&lt;&gt;"",Computations!J128,"---")</f>
        <v>N</v>
      </c>
      <c r="M153" s="416">
        <f>IF(Computations!I128&lt;&gt;"",Computations!I128,"---")</f>
        <v>195.64190757940423</v>
      </c>
      <c r="N153" s="390">
        <f>IF(Computations!C128&lt;&gt;"",Computations!C128,"---")</f>
        <v>7765.2794170854268</v>
      </c>
      <c r="O153" s="387">
        <f>IF(Computations!D128&lt;&gt;"",Computations!D128,"---")</f>
        <v>101656.02</v>
      </c>
      <c r="P153" s="387">
        <f>IF(Computations!M128&lt;&gt;"",Computations!M128,"---")</f>
        <v>103.03031249999999</v>
      </c>
      <c r="Q153" s="387">
        <f>IF(Computations!P128&lt;&gt;"",Computations!P128,"---")</f>
        <v>0</v>
      </c>
      <c r="R153" s="387">
        <f>IF(Computations!V128&lt;&gt;"",Computations!V128,"---")</f>
        <v>0</v>
      </c>
      <c r="S153" s="387">
        <f>IF(Computations!X128&lt;&gt;"",Computations!X128,"---")</f>
        <v>0</v>
      </c>
      <c r="T153" s="387">
        <f>IF(Computations!AB128&lt;&gt;"",Computations!AB128,"---")</f>
        <v>0</v>
      </c>
      <c r="U153" s="387">
        <f>IF(Computations!AG128&lt;&gt;"",Computations!AG128,"---")</f>
        <v>-118.34375000000001</v>
      </c>
      <c r="V153" s="387">
        <f>IF(Computations!H128&lt;&gt;"",Computations!H128,"---")</f>
        <v>221.37406250000001</v>
      </c>
      <c r="W153" s="387">
        <f>IF(Computations!G128&lt;&gt;"",Computations!G128,"---")</f>
        <v>6.9696875</v>
      </c>
      <c r="X153" s="387">
        <f>IF(Computations!F128&lt;&gt;"",Computations!F128,"---")</f>
        <v>228.34375</v>
      </c>
      <c r="Y153" s="402">
        <f>IF(Computations!E128&lt;&gt;"",Computations!E128,"---")</f>
        <v>9.4732900000000004</v>
      </c>
      <c r="Z153" s="389">
        <f>IF(AA153=O153,N153,interp(AA153,AreaCapacity!$A$3:$B$245,2))</f>
        <v>7765.2794170854268</v>
      </c>
      <c r="AA153" s="383">
        <f t="shared" si="97"/>
        <v>101656.02</v>
      </c>
      <c r="AB153" s="376">
        <f t="shared" si="104"/>
        <v>195.64190757940423</v>
      </c>
      <c r="AC153" s="376">
        <f>IF(P153&lt;&gt;"---",P153,IF(BH153="Y",AB153,MIN(Input!I128,AB153-AK153)))</f>
        <v>103.03031249999999</v>
      </c>
      <c r="AD153" s="376">
        <f t="shared" si="105"/>
        <v>0</v>
      </c>
      <c r="AE153" s="376">
        <f>IF(R153&lt;&gt;"---",R153,IF(BH153="Y",Input!M128,0))</f>
        <v>0</v>
      </c>
      <c r="AF153" s="376">
        <f t="shared" si="106"/>
        <v>0</v>
      </c>
      <c r="AG153" s="376">
        <f t="shared" si="77"/>
        <v>0</v>
      </c>
      <c r="AH153" s="376">
        <f t="shared" si="78"/>
        <v>-118.34375000000001</v>
      </c>
      <c r="AI153" s="376">
        <f t="shared" si="107"/>
        <v>228.34375</v>
      </c>
      <c r="AJ153" s="192">
        <f t="shared" si="79"/>
        <v>221.37406250000001</v>
      </c>
      <c r="AK153" s="412">
        <f>IF(Y153&lt;&gt;"---",Y153,interp(AA152,AreaCapacity!$A$3:$C$245,3)*StepInterp(B153,Evap!$A$3:$D$15,4)/1.9835)</f>
        <v>9.4732900000000004</v>
      </c>
      <c r="AL153" s="376">
        <f t="shared" si="108"/>
        <v>6.9696875</v>
      </c>
      <c r="AM153" s="376">
        <f t="shared" si="80"/>
        <v>228.34375</v>
      </c>
      <c r="AN153" s="376">
        <f t="shared" si="98"/>
        <v>-69.830000000001746</v>
      </c>
      <c r="AO153" s="376">
        <f t="shared" si="81"/>
        <v>25.732154920595775</v>
      </c>
      <c r="AP153" s="376">
        <f t="shared" si="99"/>
        <v>716.51833744998487</v>
      </c>
      <c r="AQ153" s="389">
        <f>IF(AR153=O153,N153,interp(AR153,AreaCapacity!$A$3:$B$245,2))</f>
        <v>7765.2794170854268</v>
      </c>
      <c r="AR153" s="383">
        <f t="shared" si="82"/>
        <v>101656.02</v>
      </c>
      <c r="AS153" s="376">
        <f t="shared" si="109"/>
        <v>195.64190757940423</v>
      </c>
      <c r="AT153" s="376">
        <f>IF(P153&lt;&gt;"---",P153,IF(BH153="Y",AS153,MIN(Input!I128,AS153-BB153)))</f>
        <v>103.03031249999999</v>
      </c>
      <c r="AU153" s="376">
        <f t="shared" si="110"/>
        <v>0</v>
      </c>
      <c r="AV153" s="376">
        <f>IF(R153&lt;&gt;"---",R153,IF(BH153="Y",Input!M128,0))</f>
        <v>0</v>
      </c>
      <c r="AW153" s="376">
        <f t="shared" si="111"/>
        <v>0</v>
      </c>
      <c r="AX153" s="376">
        <f t="shared" si="83"/>
        <v>0</v>
      </c>
      <c r="AY153" s="376">
        <f t="shared" si="84"/>
        <v>-118.34375000000001</v>
      </c>
      <c r="AZ153" s="376">
        <f t="shared" si="112"/>
        <v>228.34375</v>
      </c>
      <c r="BA153" s="192">
        <f t="shared" si="85"/>
        <v>221.37406250000001</v>
      </c>
      <c r="BB153" s="412">
        <f>IF(Y153&lt;&gt;"---",Y153,interp(AR152,AreaCapacity!$A$3:$C$245,3)*StepInterp(B153,Evap!$A$3:$D$15,4)/1.9835)</f>
        <v>9.4732900000000004</v>
      </c>
      <c r="BC153" s="376">
        <f t="shared" si="113"/>
        <v>6.9696875</v>
      </c>
      <c r="BD153" s="192">
        <f t="shared" si="86"/>
        <v>228.34375</v>
      </c>
      <c r="BE153" s="192">
        <f t="shared" si="87"/>
        <v>-69.830000000001746</v>
      </c>
      <c r="BF153" s="192">
        <f t="shared" si="88"/>
        <v>25.732154920595775</v>
      </c>
      <c r="BG153" s="425">
        <f t="shared" si="89"/>
        <v>761.17833744998836</v>
      </c>
      <c r="BH153" s="376" t="str">
        <f t="shared" si="114"/>
        <v>N</v>
      </c>
      <c r="BI153" s="376">
        <f t="shared" si="115"/>
        <v>39</v>
      </c>
      <c r="BJ153" s="376">
        <f t="shared" si="90"/>
        <v>154.13830507940423</v>
      </c>
      <c r="BK153" s="376">
        <f t="shared" si="91"/>
        <v>140411.06864082342</v>
      </c>
      <c r="BL153" s="376">
        <f t="shared" si="92"/>
        <v>102369</v>
      </c>
      <c r="BM153" s="423">
        <f t="shared" si="93"/>
        <v>38042.068640823418</v>
      </c>
      <c r="BN153" s="440">
        <f t="shared" si="94"/>
        <v>0</v>
      </c>
      <c r="BO153" s="285">
        <f t="shared" si="95"/>
        <v>0</v>
      </c>
      <c r="BP153" s="425">
        <f t="shared" si="96"/>
        <v>0</v>
      </c>
      <c r="BQ153" s="285"/>
      <c r="BR153" s="12">
        <v>7704</v>
      </c>
      <c r="BS153" s="12">
        <v>52000</v>
      </c>
      <c r="BT153" s="12">
        <v>7747.5</v>
      </c>
      <c r="BU153" s="426">
        <v>85000</v>
      </c>
      <c r="BV153" s="6">
        <v>7766</v>
      </c>
      <c r="BW153" s="6">
        <v>102369</v>
      </c>
      <c r="CW153" s="416"/>
      <c r="CX153" s="416"/>
      <c r="CY153" s="416"/>
      <c r="CZ153" s="416"/>
      <c r="DA153" s="416"/>
      <c r="DB153" s="416"/>
      <c r="DC153" s="128"/>
    </row>
    <row r="154" spans="1:107">
      <c r="A154" s="6" t="str">
        <f ca="1">OFFSET('day lookup'!$A$1,WEEKDAY(B154,1)-1,0)</f>
        <v>SAT</v>
      </c>
      <c r="B154" s="367">
        <f t="shared" si="100"/>
        <v>42945</v>
      </c>
      <c r="C154" s="374">
        <f ca="1">IF($CY$1=1,OFFSET(Historic!$F$193,$B154-$B$35,C$30-1975),IF($B154&gt;DATE(Input!$C$1,4,30),OFFSET(Historic!$F$193,$B154-$B$35,C$30-1975),NA()))</f>
        <v>97.5668893</v>
      </c>
      <c r="D154" s="192">
        <f ca="1">IF($CY$1=1,OFFSET(Historic!$F$193,$B154-$B$35,D$30-1975),IF($B154&gt;DATE(Input!$C$1,4,30),OFFSET(Historic!$F$193,$B154-$B$35,D$30-1975),NA()))</f>
        <v>196.36353</v>
      </c>
      <c r="E154" s="192">
        <f ca="1">IF($CY$1=1,OFFSET(Historic!$F$193,$B154-$B$35,E$30-1975),IF($B154&gt;DATE(Input!$C$1,4,30),OFFSET(Historic!$F$193,$B154-$B$35,E$30-1975),NA()))</f>
        <v>233.49408840000001</v>
      </c>
      <c r="F154" s="192">
        <f ca="1">IF($CY$1=1,OFFSET(Historic!$F$193,$B154-$B$35,F$30-1975),IF($B154&gt;DATE(Input!$C$1,4,30),OFFSET(Historic!$F$193,$B154-$B$35,F$30-1975),NA()))</f>
        <v>273.71886000000001</v>
      </c>
      <c r="G154" s="192">
        <f ca="1">IF($CY$1=1,OFFSET(Historic!$F$193,$B154-$B$35,G$30-1975),IF($B154&gt;DATE(Input!$C$1,4,30),OFFSET(Historic!$F$193,$B154-$B$35,G$30-1975),NA()))</f>
        <v>401.58</v>
      </c>
      <c r="H154" s="192">
        <f t="shared" ca="1" si="76"/>
        <v>240.54467353999999</v>
      </c>
      <c r="I154" s="368">
        <f t="shared" ca="1" si="101"/>
        <v>0.49250131339706443</v>
      </c>
      <c r="J154" s="285">
        <f t="shared" ca="1" si="102"/>
        <v>160.64953353561921</v>
      </c>
      <c r="K154" s="285">
        <f t="shared" ca="1" si="103"/>
        <v>50.901320517468207</v>
      </c>
      <c r="L154" s="386" t="str">
        <f>IF(Computations!J129&lt;&gt;"",Computations!J129,"---")</f>
        <v>N</v>
      </c>
      <c r="M154" s="416">
        <f>IF(Computations!I129&lt;&gt;"",Computations!I129,"---")</f>
        <v>215.76661327486414</v>
      </c>
      <c r="N154" s="390">
        <f>IF(Computations!C129&lt;&gt;"",Computations!C129,"---")</f>
        <v>7765.2496984924619</v>
      </c>
      <c r="O154" s="387">
        <f>IF(Computations!D129&lt;&gt;"",Computations!D129,"---")</f>
        <v>101626.45</v>
      </c>
      <c r="P154" s="387">
        <f>IF(Computations!M129&lt;&gt;"",Computations!M129,"---")</f>
        <v>103.05010419999999</v>
      </c>
      <c r="Q154" s="387">
        <f>IF(Computations!P129&lt;&gt;"",Computations!P129,"---")</f>
        <v>0</v>
      </c>
      <c r="R154" s="387">
        <f>IF(Computations!V129&lt;&gt;"",Computations!V129,"---")</f>
        <v>0</v>
      </c>
      <c r="S154" s="387">
        <f>IF(Computations!X129&lt;&gt;"",Computations!X129,"---")</f>
        <v>0</v>
      </c>
      <c r="T154" s="387">
        <f>IF(Computations!AB129&lt;&gt;"",Computations!AB129,"---")</f>
        <v>0</v>
      </c>
      <c r="U154" s="387">
        <f>IF(Computations!AG129&lt;&gt;"",Computations!AG129,"---")</f>
        <v>-118.15625</v>
      </c>
      <c r="V154" s="387">
        <f>IF(Computations!H129&lt;&gt;"",Computations!H129,"---")</f>
        <v>221.20635419999999</v>
      </c>
      <c r="W154" s="387">
        <f>IF(Computations!G129&lt;&gt;"",Computations!G129,"---")</f>
        <v>6.9498958000000002</v>
      </c>
      <c r="X154" s="387">
        <f>IF(Computations!F129&lt;&gt;"",Computations!F129,"---")</f>
        <v>228.15625</v>
      </c>
      <c r="Y154" s="402">
        <f>IF(Computations!E129&lt;&gt;"",Computations!E129,"---")</f>
        <v>9.4682499999999994</v>
      </c>
      <c r="Z154" s="389">
        <f>IF(AA154=O154,N154,interp(AA154,AreaCapacity!$A$3:$B$245,2))</f>
        <v>7765.2496984924619</v>
      </c>
      <c r="AA154" s="383">
        <f t="shared" si="97"/>
        <v>101626.45</v>
      </c>
      <c r="AB154" s="376">
        <f t="shared" si="104"/>
        <v>215.76661327486414</v>
      </c>
      <c r="AC154" s="376">
        <f>IF(P154&lt;&gt;"---",P154,IF(BH154="Y",AB154,MIN(Input!I129,AB154-AK154)))</f>
        <v>103.05010419999999</v>
      </c>
      <c r="AD154" s="376">
        <f t="shared" si="105"/>
        <v>0</v>
      </c>
      <c r="AE154" s="376">
        <f>IF(R154&lt;&gt;"---",R154,IF(BH154="Y",Input!M129,0))</f>
        <v>0</v>
      </c>
      <c r="AF154" s="376">
        <f t="shared" si="106"/>
        <v>0</v>
      </c>
      <c r="AG154" s="376">
        <f t="shared" si="77"/>
        <v>0</v>
      </c>
      <c r="AH154" s="376">
        <f t="shared" si="78"/>
        <v>-118.15625</v>
      </c>
      <c r="AI154" s="376">
        <f t="shared" si="107"/>
        <v>228.15625</v>
      </c>
      <c r="AJ154" s="192">
        <f t="shared" si="79"/>
        <v>221.20635419999999</v>
      </c>
      <c r="AK154" s="412">
        <f>IF(Y154&lt;&gt;"---",Y154,interp(AA153,AreaCapacity!$A$3:$C$245,3)*StepInterp(B154,Evap!$A$3:$D$15,4)/1.9835)</f>
        <v>9.4682499999999994</v>
      </c>
      <c r="AL154" s="376">
        <f t="shared" si="108"/>
        <v>6.9498958000000002</v>
      </c>
      <c r="AM154" s="376">
        <f t="shared" si="80"/>
        <v>228.15625</v>
      </c>
      <c r="AN154" s="376">
        <f t="shared" si="98"/>
        <v>-29.570000000006985</v>
      </c>
      <c r="AO154" s="376">
        <f t="shared" si="81"/>
        <v>5.4397409251358511</v>
      </c>
      <c r="AP154" s="376">
        <f t="shared" si="99"/>
        <v>727.30806357499182</v>
      </c>
      <c r="AQ154" s="389">
        <f>IF(AR154=O154,N154,interp(AR154,AreaCapacity!$A$3:$B$245,2))</f>
        <v>7765.2496984924619</v>
      </c>
      <c r="AR154" s="383">
        <f t="shared" si="82"/>
        <v>101626.45</v>
      </c>
      <c r="AS154" s="376">
        <f t="shared" si="109"/>
        <v>215.76661327486414</v>
      </c>
      <c r="AT154" s="376">
        <f>IF(P154&lt;&gt;"---",P154,IF(BH154="Y",AS154,MIN(Input!I129,AS154-BB154)))</f>
        <v>103.05010419999999</v>
      </c>
      <c r="AU154" s="376">
        <f t="shared" si="110"/>
        <v>0</v>
      </c>
      <c r="AV154" s="376">
        <f>IF(R154&lt;&gt;"---",R154,IF(BH154="Y",Input!M129,0))</f>
        <v>0</v>
      </c>
      <c r="AW154" s="376">
        <f t="shared" si="111"/>
        <v>0</v>
      </c>
      <c r="AX154" s="376">
        <f t="shared" si="83"/>
        <v>0</v>
      </c>
      <c r="AY154" s="376">
        <f t="shared" si="84"/>
        <v>-118.15625</v>
      </c>
      <c r="AZ154" s="376">
        <f t="shared" si="112"/>
        <v>228.15625</v>
      </c>
      <c r="BA154" s="192">
        <f t="shared" si="85"/>
        <v>221.20635419999999</v>
      </c>
      <c r="BB154" s="412">
        <f>IF(Y154&lt;&gt;"---",Y154,interp(AR153,AreaCapacity!$A$3:$C$245,3)*StepInterp(B154,Evap!$A$3:$D$15,4)/1.9835)</f>
        <v>9.4682499999999994</v>
      </c>
      <c r="BC154" s="376">
        <f t="shared" si="113"/>
        <v>6.9498958000000002</v>
      </c>
      <c r="BD154" s="192">
        <f t="shared" si="86"/>
        <v>228.15625</v>
      </c>
      <c r="BE154" s="192">
        <f t="shared" si="87"/>
        <v>-29.570000000006985</v>
      </c>
      <c r="BF154" s="192">
        <f t="shared" si="88"/>
        <v>5.4397409251358511</v>
      </c>
      <c r="BG154" s="425">
        <f t="shared" si="89"/>
        <v>771.96806357499531</v>
      </c>
      <c r="BH154" s="376" t="str">
        <f t="shared" si="114"/>
        <v>N</v>
      </c>
      <c r="BI154" s="376">
        <f t="shared" si="115"/>
        <v>39</v>
      </c>
      <c r="BJ154" s="376">
        <f t="shared" si="90"/>
        <v>174.24825907486414</v>
      </c>
      <c r="BK154" s="376">
        <f t="shared" si="91"/>
        <v>140756.69006269841</v>
      </c>
      <c r="BL154" s="376">
        <f t="shared" si="92"/>
        <v>102369</v>
      </c>
      <c r="BM154" s="423">
        <f t="shared" si="93"/>
        <v>38387.690062698413</v>
      </c>
      <c r="BN154" s="440">
        <f t="shared" si="94"/>
        <v>0</v>
      </c>
      <c r="BO154" s="285">
        <f t="shared" si="95"/>
        <v>0</v>
      </c>
      <c r="BP154" s="425">
        <f t="shared" si="96"/>
        <v>0</v>
      </c>
      <c r="BQ154" s="285"/>
      <c r="BR154" s="12">
        <v>7704</v>
      </c>
      <c r="BS154" s="12">
        <v>52000</v>
      </c>
      <c r="BT154" s="12">
        <v>7747.5</v>
      </c>
      <c r="BU154" s="426">
        <v>85000</v>
      </c>
      <c r="BV154" s="6">
        <v>7766</v>
      </c>
      <c r="BW154" s="6">
        <v>102369</v>
      </c>
      <c r="CW154" s="416"/>
      <c r="CX154" s="416"/>
      <c r="CY154" s="416"/>
      <c r="CZ154" s="416"/>
      <c r="DA154" s="416"/>
      <c r="DB154" s="416"/>
      <c r="DC154" s="128"/>
    </row>
    <row r="155" spans="1:107">
      <c r="A155" s="6" t="str">
        <f ca="1">OFFSET('day lookup'!$A$1,WEEKDAY(B155,1)-1,0)</f>
        <v>SUN</v>
      </c>
      <c r="B155" s="367">
        <f t="shared" si="100"/>
        <v>42946</v>
      </c>
      <c r="C155" s="374">
        <f ca="1">IF($CY$1=1,OFFSET(Historic!$F$193,$B155-$B$35,C$30-1975),IF($B155&gt;DATE(Input!$C$1,4,30),OFFSET(Historic!$F$193,$B155-$B$35,C$30-1975),NA()))</f>
        <v>76.899131900000015</v>
      </c>
      <c r="D155" s="192">
        <f ca="1">IF($CY$1=1,OFFSET(Historic!$F$193,$B155-$B$35,D$30-1975),IF($B155&gt;DATE(Input!$C$1,4,30),OFFSET(Historic!$F$193,$B155-$B$35,D$30-1975),NA()))</f>
        <v>152.72719000000001</v>
      </c>
      <c r="E155" s="192">
        <f ca="1">IF($CY$1=1,OFFSET(Historic!$F$193,$B155-$B$35,E$30-1975),IF($B155&gt;DATE(Input!$C$1,4,30),OFFSET(Historic!$F$193,$B155-$B$35,E$30-1975),NA()))</f>
        <v>233.97012119999999</v>
      </c>
      <c r="F155" s="192">
        <f ca="1">IF($CY$1=1,OFFSET(Historic!$F$193,$B155-$B$35,F$30-1975),IF($B155&gt;DATE(Input!$C$1,4,30),OFFSET(Historic!$F$193,$B155-$B$35,F$30-1975),NA()))</f>
        <v>214.21476000000001</v>
      </c>
      <c r="G155" s="192">
        <f ca="1">IF($CY$1=1,OFFSET(Historic!$F$193,$B155-$B$35,G$30-1975),IF($B155&gt;DATE(Input!$C$1,4,30),OFFSET(Historic!$F$193,$B155-$B$35,G$30-1975),NA()))</f>
        <v>450.18</v>
      </c>
      <c r="H155" s="192">
        <f t="shared" ca="1" si="76"/>
        <v>225.59824062000001</v>
      </c>
      <c r="I155" s="368">
        <f t="shared" ca="1" si="101"/>
        <v>0.4618993560335104</v>
      </c>
      <c r="J155" s="285">
        <f t="shared" ca="1" si="102"/>
        <v>150.66744812386247</v>
      </c>
      <c r="K155" s="285">
        <f t="shared" ca="1" si="103"/>
        <v>47.738526839863695</v>
      </c>
      <c r="L155" s="386" t="str">
        <f>IF(Computations!J130&lt;&gt;"",Computations!J130,"---")</f>
        <v>N</v>
      </c>
      <c r="M155" s="416">
        <f>IF(Computations!I130&lt;&gt;"",Computations!I130,"---")</f>
        <v>195.92963440915372</v>
      </c>
      <c r="N155" s="390">
        <f>IF(Computations!C130&lt;&gt;"",Computations!C130,"---")</f>
        <v>7765.1800603015072</v>
      </c>
      <c r="O155" s="387">
        <f>IF(Computations!D130&lt;&gt;"",Computations!D130,"---")</f>
        <v>101557.16</v>
      </c>
      <c r="P155" s="387">
        <f>IF(Computations!M130&lt;&gt;"",Computations!M130,"---")</f>
        <v>103.30083329999999</v>
      </c>
      <c r="Q155" s="387">
        <f>IF(Computations!P130&lt;&gt;"",Computations!P130,"---")</f>
        <v>0</v>
      </c>
      <c r="R155" s="387">
        <f>IF(Computations!V130&lt;&gt;"",Computations!V130,"---")</f>
        <v>0</v>
      </c>
      <c r="S155" s="387">
        <f>IF(Computations!X130&lt;&gt;"",Computations!X130,"---")</f>
        <v>0</v>
      </c>
      <c r="T155" s="387">
        <f>IF(Computations!AB130&lt;&gt;"",Computations!AB130,"---")</f>
        <v>0</v>
      </c>
      <c r="U155" s="387">
        <f>IF(Computations!AG130&lt;&gt;"",Computations!AG130,"---")</f>
        <v>-118.09375</v>
      </c>
      <c r="V155" s="387">
        <f>IF(Computations!H130&lt;&gt;"",Computations!H130,"---")</f>
        <v>221.39458329999999</v>
      </c>
      <c r="W155" s="387">
        <f>IF(Computations!G130&lt;&gt;"",Computations!G130,"---")</f>
        <v>6.6991667000000001</v>
      </c>
      <c r="X155" s="387">
        <f>IF(Computations!F130&lt;&gt;"",Computations!F130,"---")</f>
        <v>228.09375</v>
      </c>
      <c r="Y155" s="402">
        <f>IF(Computations!E130&lt;&gt;"",Computations!E130,"---")</f>
        <v>9.4682499999999994</v>
      </c>
      <c r="Z155" s="389">
        <f>IF(AA155=O155,N155,interp(AA155,AreaCapacity!$A$3:$B$245,2))</f>
        <v>7765.1800603015072</v>
      </c>
      <c r="AA155" s="383">
        <f t="shared" si="97"/>
        <v>101557.16</v>
      </c>
      <c r="AB155" s="376">
        <f t="shared" si="104"/>
        <v>195.92963440915372</v>
      </c>
      <c r="AC155" s="376">
        <f>IF(P155&lt;&gt;"---",P155,IF(BH155="Y",AB155,MIN(Input!I130,AB155-AK155)))</f>
        <v>103.30083329999999</v>
      </c>
      <c r="AD155" s="376">
        <f t="shared" si="105"/>
        <v>0</v>
      </c>
      <c r="AE155" s="376">
        <f>IF(R155&lt;&gt;"---",R155,IF(BH155="Y",Input!M130,0))</f>
        <v>0</v>
      </c>
      <c r="AF155" s="376">
        <f t="shared" si="106"/>
        <v>0</v>
      </c>
      <c r="AG155" s="376">
        <f t="shared" si="77"/>
        <v>0</v>
      </c>
      <c r="AH155" s="376">
        <f t="shared" si="78"/>
        <v>-118.09375</v>
      </c>
      <c r="AI155" s="376">
        <f t="shared" si="107"/>
        <v>228.09375</v>
      </c>
      <c r="AJ155" s="192">
        <f t="shared" si="79"/>
        <v>221.39458329999999</v>
      </c>
      <c r="AK155" s="412">
        <f>IF(Y155&lt;&gt;"---",Y155,interp(AA154,AreaCapacity!$A$3:$C$245,3)*StepInterp(B155,Evap!$A$3:$D$15,4)/1.9835)</f>
        <v>9.4682499999999994</v>
      </c>
      <c r="AL155" s="376">
        <f t="shared" si="108"/>
        <v>6.6991667000000001</v>
      </c>
      <c r="AM155" s="376">
        <f t="shared" si="80"/>
        <v>228.09375</v>
      </c>
      <c r="AN155" s="376">
        <f t="shared" si="98"/>
        <v>-69.289999999993597</v>
      </c>
      <c r="AO155" s="376">
        <f t="shared" si="81"/>
        <v>25.464948890846273</v>
      </c>
      <c r="AP155" s="376">
        <f t="shared" si="99"/>
        <v>777.81778969998538</v>
      </c>
      <c r="AQ155" s="389">
        <f>IF(AR155=O155,N155,interp(AR155,AreaCapacity!$A$3:$B$245,2))</f>
        <v>7765.1800603015072</v>
      </c>
      <c r="AR155" s="383">
        <f t="shared" si="82"/>
        <v>101557.16</v>
      </c>
      <c r="AS155" s="376">
        <f t="shared" si="109"/>
        <v>195.92963440915372</v>
      </c>
      <c r="AT155" s="376">
        <f>IF(P155&lt;&gt;"---",P155,IF(BH155="Y",AS155,MIN(Input!I130,AS155-BB155)))</f>
        <v>103.30083329999999</v>
      </c>
      <c r="AU155" s="376">
        <f t="shared" si="110"/>
        <v>0</v>
      </c>
      <c r="AV155" s="376">
        <f>IF(R155&lt;&gt;"---",R155,IF(BH155="Y",Input!M130,0))</f>
        <v>0</v>
      </c>
      <c r="AW155" s="376">
        <f t="shared" si="111"/>
        <v>0</v>
      </c>
      <c r="AX155" s="376">
        <f t="shared" si="83"/>
        <v>0</v>
      </c>
      <c r="AY155" s="376">
        <f t="shared" si="84"/>
        <v>-118.09375</v>
      </c>
      <c r="AZ155" s="376">
        <f t="shared" si="112"/>
        <v>228.09375</v>
      </c>
      <c r="BA155" s="192">
        <f t="shared" si="85"/>
        <v>221.39458329999999</v>
      </c>
      <c r="BB155" s="412">
        <f>IF(Y155&lt;&gt;"---",Y155,interp(AR154,AreaCapacity!$A$3:$C$245,3)*StepInterp(B155,Evap!$A$3:$D$15,4)/1.9835)</f>
        <v>9.4682499999999994</v>
      </c>
      <c r="BC155" s="376">
        <f t="shared" si="113"/>
        <v>6.6991667000000001</v>
      </c>
      <c r="BD155" s="192">
        <f t="shared" si="86"/>
        <v>228.09375</v>
      </c>
      <c r="BE155" s="192">
        <f t="shared" si="87"/>
        <v>-69.289999999993597</v>
      </c>
      <c r="BF155" s="192">
        <f t="shared" si="88"/>
        <v>25.464948890846273</v>
      </c>
      <c r="BG155" s="425">
        <f t="shared" si="89"/>
        <v>822.47778969998888</v>
      </c>
      <c r="BH155" s="376" t="str">
        <f t="shared" si="114"/>
        <v>N</v>
      </c>
      <c r="BI155" s="376">
        <f t="shared" si="115"/>
        <v>39</v>
      </c>
      <c r="BJ155" s="376">
        <f t="shared" si="90"/>
        <v>154.16055110915372</v>
      </c>
      <c r="BK155" s="376">
        <f t="shared" si="91"/>
        <v>141062.46751582343</v>
      </c>
      <c r="BL155" s="376">
        <f t="shared" si="92"/>
        <v>102369</v>
      </c>
      <c r="BM155" s="423">
        <f t="shared" si="93"/>
        <v>38693.467515823431</v>
      </c>
      <c r="BN155" s="440">
        <f t="shared" si="94"/>
        <v>0</v>
      </c>
      <c r="BO155" s="285">
        <f t="shared" si="95"/>
        <v>0</v>
      </c>
      <c r="BP155" s="425">
        <f t="shared" si="96"/>
        <v>0</v>
      </c>
      <c r="BQ155" s="285"/>
      <c r="BR155" s="12">
        <v>7704</v>
      </c>
      <c r="BS155" s="12">
        <v>52000</v>
      </c>
      <c r="BT155" s="12">
        <v>7747.5</v>
      </c>
      <c r="BU155" s="426">
        <v>85000</v>
      </c>
      <c r="BV155" s="6">
        <v>7766</v>
      </c>
      <c r="BW155" s="6">
        <v>102369</v>
      </c>
      <c r="CW155" s="416"/>
      <c r="CX155" s="416"/>
      <c r="CY155" s="416"/>
      <c r="CZ155" s="416"/>
      <c r="DA155" s="416"/>
      <c r="DB155" s="416"/>
      <c r="DC155" s="128"/>
    </row>
    <row r="156" spans="1:107">
      <c r="A156" s="6" t="str">
        <f ca="1">OFFSET('day lookup'!$A$1,WEEKDAY(B156,1)-1,0)</f>
        <v>MON</v>
      </c>
      <c r="B156" s="367">
        <f t="shared" si="100"/>
        <v>42947</v>
      </c>
      <c r="C156" s="374">
        <f ca="1">IF($CY$1=1,OFFSET(Historic!$F$193,$B156-$B$35,C$30-1975),IF($B156&gt;DATE(Input!$C$1,4,30),OFFSET(Historic!$F$193,$B156-$B$35,C$30-1975),NA()))</f>
        <v>68.60822730000001</v>
      </c>
      <c r="D156" s="192">
        <f ca="1">IF($CY$1=1,OFFSET(Historic!$F$193,$B156-$B$35,D$30-1975),IF($B156&gt;DATE(Input!$C$1,4,30),OFFSET(Historic!$F$193,$B156-$B$35,D$30-1975),NA()))</f>
        <v>148.76025000000001</v>
      </c>
      <c r="E156" s="192">
        <f ca="1">IF($CY$1=1,OFFSET(Historic!$F$193,$B156-$B$35,E$30-1975),IF($B156&gt;DATE(Input!$C$1,4,30),OFFSET(Historic!$F$193,$B156-$B$35,E$30-1975),NA()))</f>
        <v>215.7420319</v>
      </c>
      <c r="F156" s="192">
        <f ca="1">IF($CY$1=1,OFFSET(Historic!$F$193,$B156-$B$35,F$30-1975),IF($B156&gt;DATE(Input!$C$1,4,30),OFFSET(Historic!$F$193,$B156-$B$35,F$30-1975),NA()))</f>
        <v>174.54536000000002</v>
      </c>
      <c r="G156" s="192">
        <f ca="1">IF($CY$1=1,OFFSET(Historic!$F$193,$B156-$B$35,G$30-1975),IF($B156&gt;DATE(Input!$C$1,4,30),OFFSET(Historic!$F$193,$B156-$B$35,G$30-1975),NA()))</f>
        <v>349.9</v>
      </c>
      <c r="H156" s="192">
        <f t="shared" ca="1" si="76"/>
        <v>191.51117384000003</v>
      </c>
      <c r="I156" s="368">
        <f t="shared" ca="1" si="101"/>
        <v>0.39210805734482085</v>
      </c>
      <c r="J156" s="285">
        <f t="shared" ca="1" si="102"/>
        <v>127.90214928263126</v>
      </c>
      <c r="K156" s="285">
        <f t="shared" ca="1" si="103"/>
        <v>40.525410514589495</v>
      </c>
      <c r="L156" s="386" t="str">
        <f>IF(Computations!J131&lt;&gt;"",Computations!J131,"---")</f>
        <v>N</v>
      </c>
      <c r="M156" s="416">
        <f>IF(Computations!I131&lt;&gt;"",Computations!I131,"---")</f>
        <v>180.77148327199455</v>
      </c>
      <c r="N156" s="390">
        <f>IF(Computations!C131&lt;&gt;"",Computations!C131,"---")</f>
        <v>7765.0802814070348</v>
      </c>
      <c r="O156" s="387">
        <f>IF(Computations!D131&lt;&gt;"",Computations!D131,"---")</f>
        <v>101457.88</v>
      </c>
      <c r="P156" s="387">
        <f>IF(Computations!M131&lt;&gt;"",Computations!M131,"---")</f>
        <v>103.30374999999999</v>
      </c>
      <c r="Q156" s="387">
        <f>IF(Computations!P131&lt;&gt;"",Computations!P131,"---")</f>
        <v>0</v>
      </c>
      <c r="R156" s="387">
        <f>IF(Computations!V131&lt;&gt;"",Computations!V131,"---")</f>
        <v>0</v>
      </c>
      <c r="S156" s="387">
        <f>IF(Computations!X131&lt;&gt;"",Computations!X131,"---")</f>
        <v>0</v>
      </c>
      <c r="T156" s="387">
        <f>IF(Computations!AB131&lt;&gt;"",Computations!AB131,"---")</f>
        <v>0</v>
      </c>
      <c r="U156" s="387">
        <f>IF(Computations!AG131&lt;&gt;"",Computations!AG131,"---")</f>
        <v>-118.06250000000001</v>
      </c>
      <c r="V156" s="387">
        <f>IF(Computations!H131&lt;&gt;"",Computations!H131,"---")</f>
        <v>221.36625000000001</v>
      </c>
      <c r="W156" s="387">
        <f>IF(Computations!G131&lt;&gt;"",Computations!G131,"---")</f>
        <v>6.69625</v>
      </c>
      <c r="X156" s="387">
        <f>IF(Computations!F131&lt;&gt;"",Computations!F131,"---")</f>
        <v>228.0625</v>
      </c>
      <c r="Y156" s="402">
        <f>IF(Computations!E131&lt;&gt;"",Computations!E131,"---")</f>
        <v>9.4581700000000009</v>
      </c>
      <c r="Z156" s="389">
        <f>IF(AA156=O156,N156,interp(AA156,AreaCapacity!$A$3:$B$245,2))</f>
        <v>7765.0802814070348</v>
      </c>
      <c r="AA156" s="383">
        <f t="shared" si="97"/>
        <v>101457.88</v>
      </c>
      <c r="AB156" s="376">
        <f t="shared" si="104"/>
        <v>180.77148327199455</v>
      </c>
      <c r="AC156" s="376">
        <f>IF(P156&lt;&gt;"---",P156,IF(BH156="Y",AB156,MIN(Input!I131,AB156-AK156)))</f>
        <v>103.30374999999999</v>
      </c>
      <c r="AD156" s="376">
        <f t="shared" si="105"/>
        <v>0</v>
      </c>
      <c r="AE156" s="376">
        <f>IF(R156&lt;&gt;"---",R156,IF(BH156="Y",Input!M131,0))</f>
        <v>0</v>
      </c>
      <c r="AF156" s="376">
        <f t="shared" si="106"/>
        <v>0</v>
      </c>
      <c r="AG156" s="376">
        <f t="shared" si="77"/>
        <v>0</v>
      </c>
      <c r="AH156" s="376">
        <f t="shared" si="78"/>
        <v>-118.06250000000001</v>
      </c>
      <c r="AI156" s="376">
        <f t="shared" si="107"/>
        <v>228.0625</v>
      </c>
      <c r="AJ156" s="192">
        <f t="shared" si="79"/>
        <v>221.36625000000001</v>
      </c>
      <c r="AK156" s="412">
        <f>IF(Y156&lt;&gt;"---",Y156,interp(AA155,AreaCapacity!$A$3:$C$245,3)*StepInterp(B156,Evap!$A$3:$D$15,4)/1.9835)</f>
        <v>9.4581700000000009</v>
      </c>
      <c r="AL156" s="376">
        <f t="shared" si="108"/>
        <v>6.69625</v>
      </c>
      <c r="AM156" s="376">
        <f t="shared" si="80"/>
        <v>228.0625</v>
      </c>
      <c r="AN156" s="376">
        <f t="shared" si="98"/>
        <v>-99.279999999998836</v>
      </c>
      <c r="AO156" s="376">
        <f t="shared" si="81"/>
        <v>40.594766728005453</v>
      </c>
      <c r="AP156" s="376">
        <f t="shared" si="99"/>
        <v>858.33750950498415</v>
      </c>
      <c r="AQ156" s="389">
        <f>IF(AR156=O156,N156,interp(AR156,AreaCapacity!$A$3:$B$245,2))</f>
        <v>7765.0802814070348</v>
      </c>
      <c r="AR156" s="383">
        <f t="shared" si="82"/>
        <v>101457.88</v>
      </c>
      <c r="AS156" s="376">
        <f t="shared" si="109"/>
        <v>180.77148327199455</v>
      </c>
      <c r="AT156" s="376">
        <f>IF(P156&lt;&gt;"---",P156,IF(BH156="Y",AS156,MIN(Input!I131,AS156-BB156)))</f>
        <v>103.30374999999999</v>
      </c>
      <c r="AU156" s="376">
        <f t="shared" si="110"/>
        <v>0</v>
      </c>
      <c r="AV156" s="376">
        <f>IF(R156&lt;&gt;"---",R156,IF(BH156="Y",Input!M131,0))</f>
        <v>0</v>
      </c>
      <c r="AW156" s="376">
        <f t="shared" si="111"/>
        <v>0</v>
      </c>
      <c r="AX156" s="376">
        <f t="shared" si="83"/>
        <v>0</v>
      </c>
      <c r="AY156" s="376">
        <f t="shared" si="84"/>
        <v>-118.06250000000001</v>
      </c>
      <c r="AZ156" s="376">
        <f t="shared" si="112"/>
        <v>228.0625</v>
      </c>
      <c r="BA156" s="192">
        <f t="shared" si="85"/>
        <v>221.36625000000001</v>
      </c>
      <c r="BB156" s="412">
        <f>IF(Y156&lt;&gt;"---",Y156,interp(AR155,AreaCapacity!$A$3:$C$245,3)*StepInterp(B156,Evap!$A$3:$D$15,4)/1.9835)</f>
        <v>9.4581700000000009</v>
      </c>
      <c r="BC156" s="376">
        <f t="shared" si="113"/>
        <v>6.69625</v>
      </c>
      <c r="BD156" s="192">
        <f t="shared" si="86"/>
        <v>228.0625</v>
      </c>
      <c r="BE156" s="192">
        <f t="shared" si="87"/>
        <v>-99.279999999998836</v>
      </c>
      <c r="BF156" s="192">
        <f t="shared" si="88"/>
        <v>40.594766728005453</v>
      </c>
      <c r="BG156" s="425">
        <f t="shared" si="89"/>
        <v>902.99750950498765</v>
      </c>
      <c r="BH156" s="376" t="str">
        <f t="shared" si="114"/>
        <v>N</v>
      </c>
      <c r="BI156" s="376">
        <f t="shared" si="115"/>
        <v>39</v>
      </c>
      <c r="BJ156" s="376">
        <f t="shared" si="90"/>
        <v>139.00956327199455</v>
      </c>
      <c r="BK156" s="376">
        <f t="shared" si="91"/>
        <v>141338.19298457343</v>
      </c>
      <c r="BL156" s="376">
        <f t="shared" si="92"/>
        <v>102369</v>
      </c>
      <c r="BM156" s="423">
        <f t="shared" si="93"/>
        <v>38969.192984573427</v>
      </c>
      <c r="BN156" s="440">
        <f t="shared" si="94"/>
        <v>0</v>
      </c>
      <c r="BO156" s="285">
        <f t="shared" si="95"/>
        <v>0</v>
      </c>
      <c r="BP156" s="425">
        <f t="shared" si="96"/>
        <v>0</v>
      </c>
      <c r="BQ156" s="285"/>
      <c r="BR156" s="12">
        <v>7704</v>
      </c>
      <c r="BS156" s="12">
        <v>52000</v>
      </c>
      <c r="BT156" s="12">
        <v>7747.5</v>
      </c>
      <c r="BU156" s="426">
        <v>85000</v>
      </c>
      <c r="BV156" s="6">
        <v>7766</v>
      </c>
      <c r="BW156" s="6">
        <v>102369</v>
      </c>
      <c r="CW156" s="416"/>
      <c r="CX156" s="416"/>
      <c r="CY156" s="416"/>
      <c r="CZ156" s="416"/>
      <c r="DA156" s="416"/>
      <c r="DB156" s="416"/>
      <c r="DC156" s="128"/>
    </row>
    <row r="157" spans="1:107">
      <c r="A157" s="6" t="str">
        <f ca="1">OFFSET('day lookup'!$A$1,WEEKDAY(B157,1)-1,0)</f>
        <v>TUE</v>
      </c>
      <c r="B157" s="367">
        <f t="shared" si="100"/>
        <v>42948</v>
      </c>
      <c r="C157" s="374">
        <f ca="1">IF($CY$1=1,OFFSET(Historic!$F$193,$B157-$B$35,C$30-1975),IF($B157&gt;DATE(Input!$C$1,4,30),OFFSET(Historic!$F$193,$B157-$B$35,C$30-1975),NA()))</f>
        <v>70.93563860000755</v>
      </c>
      <c r="D157" s="192">
        <f ca="1">IF($CY$1=1,OFFSET(Historic!$F$193,$B157-$B$35,D$30-1975),IF($B157&gt;DATE(Input!$C$1,4,30),OFFSET(Historic!$F$193,$B157-$B$35,D$30-1975),NA()))</f>
        <v>130.90902</v>
      </c>
      <c r="E157" s="192">
        <f ca="1">IF($CY$1=1,OFFSET(Historic!$F$193,$B157-$B$35,E$30-1975),IF($B157&gt;DATE(Input!$C$1,4,30),OFFSET(Historic!$F$193,$B157-$B$35,E$30-1975),NA()))</f>
        <v>214.73046220000001</v>
      </c>
      <c r="F157" s="192">
        <f ca="1">IF($CY$1=1,OFFSET(Historic!$F$193,$B157-$B$35,F$30-1975),IF($B157&gt;DATE(Input!$C$1,4,30),OFFSET(Historic!$F$193,$B157-$B$35,F$30-1975),NA()))</f>
        <v>194.38006000000001</v>
      </c>
      <c r="G157" s="192">
        <f ca="1">IF($CY$1=1,OFFSET(Historic!$F$193,$B157-$B$35,G$30-1975),IF($B157&gt;DATE(Input!$C$1,4,30),OFFSET(Historic!$F$193,$B157-$B$35,G$30-1975),NA()))</f>
        <v>334.06</v>
      </c>
      <c r="H157" s="192">
        <f t="shared" ca="1" si="76"/>
        <v>189.0030361600015</v>
      </c>
      <c r="I157" s="368">
        <f t="shared" ca="1" si="101"/>
        <v>2.6191062255999689</v>
      </c>
      <c r="J157" s="285">
        <f t="shared" ca="1" si="102"/>
        <v>157.13316906800918</v>
      </c>
      <c r="K157" s="285">
        <f t="shared" ca="1" si="103"/>
        <v>5.2817871955633358</v>
      </c>
      <c r="L157" s="386" t="str">
        <f>IF(Computations!J132&lt;&gt;"",Computations!J132,"---")</f>
        <v>N</v>
      </c>
      <c r="M157" s="416">
        <f>IF(Computations!I132&lt;&gt;"",Computations!I132,"---")</f>
        <v>148.3197136274257</v>
      </c>
      <c r="N157" s="390">
        <f>IF(Computations!C132&lt;&gt;"",Computations!C132,"---")</f>
        <v>7764.9202024291499</v>
      </c>
      <c r="O157" s="387">
        <f>IF(Computations!D132&lt;&gt;"",Computations!D132,"---")</f>
        <v>101299.16</v>
      </c>
      <c r="P157" s="387">
        <f>IF(Computations!M132&lt;&gt;"",Computations!M132,"---")</f>
        <v>103.33</v>
      </c>
      <c r="Q157" s="387">
        <f>IF(Computations!P132&lt;&gt;"",Computations!P132,"---")</f>
        <v>0</v>
      </c>
      <c r="R157" s="387">
        <f>IF(Computations!V132&lt;&gt;"",Computations!V132,"---")</f>
        <v>0</v>
      </c>
      <c r="S157" s="387">
        <f>IF(Computations!X132&lt;&gt;"",Computations!X132,"---")</f>
        <v>0</v>
      </c>
      <c r="T157" s="387">
        <f>IF(Computations!AB132&lt;&gt;"",Computations!AB132,"---")</f>
        <v>0</v>
      </c>
      <c r="U157" s="387">
        <f>IF(Computations!AG132&lt;&gt;"",Computations!AG132,"---")</f>
        <v>-118.21875000000001</v>
      </c>
      <c r="V157" s="387">
        <f>IF(Computations!H132&lt;&gt;"",Computations!H132,"---")</f>
        <v>221.54875000000001</v>
      </c>
      <c r="W157" s="387">
        <f>IF(Computations!G132&lt;&gt;"",Computations!G132,"---")</f>
        <v>6.67</v>
      </c>
      <c r="X157" s="387">
        <f>IF(Computations!F132&lt;&gt;"",Computations!F132,"---")</f>
        <v>228.21875</v>
      </c>
      <c r="Y157" s="402">
        <f>IF(Computations!E132&lt;&gt;"",Computations!E132,"---")</f>
        <v>6.7911299999999999</v>
      </c>
      <c r="Z157" s="389">
        <f>IF(AA157=O157,N157,interp(AA157,AreaCapacity!$A$3:$B$245,2))</f>
        <v>7764.9202024291499</v>
      </c>
      <c r="AA157" s="383">
        <f t="shared" si="97"/>
        <v>101299.16</v>
      </c>
      <c r="AB157" s="376">
        <f t="shared" si="104"/>
        <v>148.3197136274257</v>
      </c>
      <c r="AC157" s="376">
        <f>IF(P157&lt;&gt;"---",P157,IF(BH157="Y",AB157,MIN(Input!I132,AB157-AK157)))</f>
        <v>103.33</v>
      </c>
      <c r="AD157" s="376">
        <f t="shared" si="105"/>
        <v>0</v>
      </c>
      <c r="AE157" s="376">
        <f>IF(R157&lt;&gt;"---",R157,IF(BH157="Y",Input!M132,0))</f>
        <v>0</v>
      </c>
      <c r="AF157" s="376">
        <f t="shared" si="106"/>
        <v>0</v>
      </c>
      <c r="AG157" s="376">
        <f t="shared" si="77"/>
        <v>0</v>
      </c>
      <c r="AH157" s="376">
        <f t="shared" si="78"/>
        <v>-118.21875000000001</v>
      </c>
      <c r="AI157" s="376">
        <f t="shared" si="107"/>
        <v>228.21875</v>
      </c>
      <c r="AJ157" s="192">
        <f t="shared" si="79"/>
        <v>221.54875000000001</v>
      </c>
      <c r="AK157" s="412">
        <f>IF(Y157&lt;&gt;"---",Y157,interp(AA156,AreaCapacity!$A$3:$C$245,3)*StepInterp(B157,Evap!$A$3:$D$15,4)/1.9835)</f>
        <v>6.7911299999999999</v>
      </c>
      <c r="AL157" s="376">
        <f t="shared" si="108"/>
        <v>6.67</v>
      </c>
      <c r="AM157" s="376">
        <f t="shared" si="80"/>
        <v>228.21875</v>
      </c>
      <c r="AN157" s="376">
        <f t="shared" si="98"/>
        <v>-158.72000000000116</v>
      </c>
      <c r="AO157" s="376">
        <f t="shared" si="81"/>
        <v>73.229036372574313</v>
      </c>
      <c r="AP157" s="376">
        <f t="shared" si="99"/>
        <v>1003.5873031499852</v>
      </c>
      <c r="AQ157" s="389">
        <f>IF(AR157=O157,N157,interp(AR157,AreaCapacity!$A$3:$B$245,2))</f>
        <v>7764.9202024291499</v>
      </c>
      <c r="AR157" s="383">
        <f t="shared" si="82"/>
        <v>101299.16</v>
      </c>
      <c r="AS157" s="376">
        <f t="shared" si="109"/>
        <v>148.3197136274257</v>
      </c>
      <c r="AT157" s="376">
        <f>IF(P157&lt;&gt;"---",P157,IF(BH157="Y",AS157,MIN(Input!I132,AS157-BB157)))</f>
        <v>103.33</v>
      </c>
      <c r="AU157" s="376">
        <f t="shared" si="110"/>
        <v>0</v>
      </c>
      <c r="AV157" s="376">
        <f>IF(R157&lt;&gt;"---",R157,IF(BH157="Y",Input!M132,0))</f>
        <v>0</v>
      </c>
      <c r="AW157" s="376">
        <f t="shared" si="111"/>
        <v>0</v>
      </c>
      <c r="AX157" s="376">
        <f t="shared" si="83"/>
        <v>0</v>
      </c>
      <c r="AY157" s="376">
        <f t="shared" si="84"/>
        <v>-118.21875000000001</v>
      </c>
      <c r="AZ157" s="376">
        <f t="shared" si="112"/>
        <v>228.21875</v>
      </c>
      <c r="BA157" s="192">
        <f t="shared" si="85"/>
        <v>221.54875000000001</v>
      </c>
      <c r="BB157" s="412">
        <f>IF(Y157&lt;&gt;"---",Y157,interp(AR156,AreaCapacity!$A$3:$C$245,3)*StepInterp(B157,Evap!$A$3:$D$15,4)/1.9835)</f>
        <v>6.7911299999999999</v>
      </c>
      <c r="BC157" s="376">
        <f t="shared" si="113"/>
        <v>6.67</v>
      </c>
      <c r="BD157" s="192">
        <f t="shared" si="86"/>
        <v>228.21875</v>
      </c>
      <c r="BE157" s="192">
        <f t="shared" si="87"/>
        <v>-158.72000000000116</v>
      </c>
      <c r="BF157" s="192">
        <f t="shared" si="88"/>
        <v>73.229036372574313</v>
      </c>
      <c r="BG157" s="425">
        <f t="shared" si="89"/>
        <v>1048.2473031499887</v>
      </c>
      <c r="BH157" s="376" t="str">
        <f t="shared" si="114"/>
        <v>N</v>
      </c>
      <c r="BI157" s="376">
        <f t="shared" si="115"/>
        <v>39</v>
      </c>
      <c r="BJ157" s="376">
        <f t="shared" si="90"/>
        <v>109.19858362742569</v>
      </c>
      <c r="BK157" s="376">
        <f t="shared" si="91"/>
        <v>141554.78837519843</v>
      </c>
      <c r="BL157" s="376">
        <f t="shared" si="92"/>
        <v>102369</v>
      </c>
      <c r="BM157" s="423">
        <f t="shared" si="93"/>
        <v>39185.788375198434</v>
      </c>
      <c r="BN157" s="440">
        <f t="shared" si="94"/>
        <v>0</v>
      </c>
      <c r="BO157" s="285">
        <f t="shared" si="95"/>
        <v>0</v>
      </c>
      <c r="BP157" s="425">
        <f t="shared" si="96"/>
        <v>0</v>
      </c>
      <c r="BQ157" s="285">
        <v>0</v>
      </c>
      <c r="BR157" s="12">
        <v>7704</v>
      </c>
      <c r="BS157" s="12">
        <v>52000</v>
      </c>
      <c r="BT157" s="12">
        <v>7747.5</v>
      </c>
      <c r="BU157" s="426">
        <v>85000</v>
      </c>
      <c r="BV157" s="6">
        <v>7766</v>
      </c>
      <c r="BW157" s="6">
        <v>102369</v>
      </c>
      <c r="CW157" s="416"/>
      <c r="CX157" s="416"/>
      <c r="CY157" s="416"/>
      <c r="CZ157" s="416"/>
      <c r="DA157" s="416"/>
      <c r="DB157" s="416"/>
      <c r="DC157" s="128"/>
    </row>
    <row r="158" spans="1:107">
      <c r="A158" s="6" t="str">
        <f ca="1">OFFSET('day lookup'!$A$1,WEEKDAY(B158,1)-1,0)</f>
        <v>WED</v>
      </c>
      <c r="B158" s="367">
        <f t="shared" si="100"/>
        <v>42949</v>
      </c>
      <c r="C158" s="374">
        <f ca="1">IF($CY$1=1,OFFSET(Historic!$F$193,$B158-$B$35,C$30-1975),IF($B158&gt;DATE(Input!$C$1,4,30),OFFSET(Historic!$F$193,$B158-$B$35,C$30-1975),NA()))</f>
        <v>22.817986699991259</v>
      </c>
      <c r="D158" s="192">
        <f ca="1">IF($CY$1=1,OFFSET(Historic!$F$193,$B158-$B$35,D$30-1975),IF($B158&gt;DATE(Input!$C$1,4,30),OFFSET(Historic!$F$193,$B158-$B$35,D$30-1975),NA()))</f>
        <v>101.15697</v>
      </c>
      <c r="E158" s="192">
        <f ca="1">IF($CY$1=1,OFFSET(Historic!$F$193,$B158-$B$35,E$30-1975),IF($B158&gt;DATE(Input!$C$1,4,30),OFFSET(Historic!$F$193,$B158-$B$35,E$30-1975),NA()))</f>
        <v>179.40486150000001</v>
      </c>
      <c r="F158" s="192">
        <f ca="1">IF($CY$1=1,OFFSET(Historic!$F$193,$B158-$B$35,F$30-1975),IF($B158&gt;DATE(Input!$C$1,4,30),OFFSET(Historic!$F$193,$B158-$B$35,F$30-1975),NA()))</f>
        <v>184.46271000000002</v>
      </c>
      <c r="G158" s="192">
        <f ca="1">IF($CY$1=1,OFFSET(Historic!$F$193,$B158-$B$35,G$30-1975),IF($B158&gt;DATE(Input!$C$1,4,30),OFFSET(Historic!$F$193,$B158-$B$35,G$30-1975),NA()))</f>
        <v>315.75</v>
      </c>
      <c r="H158" s="192">
        <f t="shared" ca="1" si="76"/>
        <v>160.71850563999826</v>
      </c>
      <c r="I158" s="368">
        <f t="shared" ca="1" si="101"/>
        <v>2.227153844949322</v>
      </c>
      <c r="J158" s="285">
        <f t="shared" ca="1" si="102"/>
        <v>133.61800229340523</v>
      </c>
      <c r="K158" s="285">
        <f t="shared" ca="1" si="103"/>
        <v>4.491361421627067</v>
      </c>
      <c r="L158" s="386" t="str">
        <f>IF(Computations!J133&lt;&gt;"",Computations!J133,"---")</f>
        <v>N</v>
      </c>
      <c r="M158" s="416">
        <f>IF(Computations!I133&lt;&gt;"",Computations!I133,"---")</f>
        <v>148.29912071086315</v>
      </c>
      <c r="N158" s="390">
        <f>IF(Computations!C133&lt;&gt;"",Computations!C133,"---")</f>
        <v>7764.7597267206474</v>
      </c>
      <c r="O158" s="387">
        <f>IF(Computations!D133&lt;&gt;"",Computations!D133,"---")</f>
        <v>101140.61</v>
      </c>
      <c r="P158" s="387">
        <f>IF(Computations!M133&lt;&gt;"",Computations!M133,"---")</f>
        <v>103.51</v>
      </c>
      <c r="Q158" s="387">
        <f>IF(Computations!P133&lt;&gt;"",Computations!P133,"---")</f>
        <v>0</v>
      </c>
      <c r="R158" s="387">
        <f>IF(Computations!V133&lt;&gt;"",Computations!V133,"---")</f>
        <v>0</v>
      </c>
      <c r="S158" s="387">
        <f>IF(Computations!X133&lt;&gt;"",Computations!X133,"---")</f>
        <v>0</v>
      </c>
      <c r="T158" s="387">
        <f>IF(Computations!AB133&lt;&gt;"",Computations!AB133,"---")</f>
        <v>0</v>
      </c>
      <c r="U158" s="387">
        <f>IF(Computations!AG133&lt;&gt;"",Computations!AG133,"---")</f>
        <v>-117.93749999999999</v>
      </c>
      <c r="V158" s="387">
        <f>IF(Computations!H133&lt;&gt;"",Computations!H133,"---")</f>
        <v>221.44749999999999</v>
      </c>
      <c r="W158" s="387">
        <f>IF(Computations!G133&lt;&gt;"",Computations!G133,"---")</f>
        <v>6.49</v>
      </c>
      <c r="X158" s="387">
        <f>IF(Computations!F133&lt;&gt;"",Computations!F133,"---")</f>
        <v>227.9375</v>
      </c>
      <c r="Y158" s="402">
        <f>IF(Computations!E133&lt;&gt;"",Computations!E133,"---")</f>
        <v>6.7860800000000001</v>
      </c>
      <c r="Z158" s="389">
        <f>IF(AA158=O158,N158,interp(AA158,AreaCapacity!$A$3:$B$245,2))</f>
        <v>7764.7597267206474</v>
      </c>
      <c r="AA158" s="383">
        <f t="shared" si="97"/>
        <v>101140.61</v>
      </c>
      <c r="AB158" s="376">
        <f t="shared" si="104"/>
        <v>148.29912071086315</v>
      </c>
      <c r="AC158" s="376">
        <f>IF(P158&lt;&gt;"---",P158,IF(BH158="Y",AB158,MIN(Input!I133,AB158-AK158)))</f>
        <v>103.51</v>
      </c>
      <c r="AD158" s="376">
        <f t="shared" si="105"/>
        <v>0</v>
      </c>
      <c r="AE158" s="376">
        <f>IF(R158&lt;&gt;"---",R158,IF(BH158="Y",Input!M133,0))</f>
        <v>0</v>
      </c>
      <c r="AF158" s="376">
        <f t="shared" si="106"/>
        <v>0</v>
      </c>
      <c r="AG158" s="376">
        <f t="shared" si="77"/>
        <v>0</v>
      </c>
      <c r="AH158" s="376">
        <f t="shared" si="78"/>
        <v>-117.93749999999999</v>
      </c>
      <c r="AI158" s="376">
        <f t="shared" si="107"/>
        <v>227.9375</v>
      </c>
      <c r="AJ158" s="192">
        <f t="shared" si="79"/>
        <v>221.44749999999999</v>
      </c>
      <c r="AK158" s="412">
        <f>IF(Y158&lt;&gt;"---",Y158,interp(AA157,AreaCapacity!$A$3:$C$245,3)*StepInterp(B158,Evap!$A$3:$D$15,4)/1.9835)</f>
        <v>6.7860800000000001</v>
      </c>
      <c r="AL158" s="376">
        <f t="shared" si="108"/>
        <v>6.49</v>
      </c>
      <c r="AM158" s="376">
        <f t="shared" si="80"/>
        <v>227.9375</v>
      </c>
      <c r="AN158" s="376">
        <f t="shared" si="98"/>
        <v>-158.55000000000291</v>
      </c>
      <c r="AO158" s="376">
        <f t="shared" si="81"/>
        <v>73.148379289136841</v>
      </c>
      <c r="AP158" s="376">
        <f t="shared" si="99"/>
        <v>1148.6771134699882</v>
      </c>
      <c r="AQ158" s="389">
        <f>IF(AR158=O158,N158,interp(AR158,AreaCapacity!$A$3:$B$245,2))</f>
        <v>7764.7597267206474</v>
      </c>
      <c r="AR158" s="383">
        <f t="shared" si="82"/>
        <v>101140.61</v>
      </c>
      <c r="AS158" s="376">
        <f t="shared" si="109"/>
        <v>148.29912071086315</v>
      </c>
      <c r="AT158" s="376">
        <f>IF(P158&lt;&gt;"---",P158,IF(BH158="Y",AS158,MIN(Input!I133,AS158-BB158)))</f>
        <v>103.51</v>
      </c>
      <c r="AU158" s="376">
        <f t="shared" si="110"/>
        <v>0</v>
      </c>
      <c r="AV158" s="376">
        <f>IF(R158&lt;&gt;"---",R158,IF(BH158="Y",Input!M133,0))</f>
        <v>0</v>
      </c>
      <c r="AW158" s="376">
        <f t="shared" si="111"/>
        <v>0</v>
      </c>
      <c r="AX158" s="376">
        <f t="shared" si="83"/>
        <v>0</v>
      </c>
      <c r="AY158" s="376">
        <f t="shared" si="84"/>
        <v>-117.93749999999999</v>
      </c>
      <c r="AZ158" s="376">
        <f t="shared" si="112"/>
        <v>227.9375</v>
      </c>
      <c r="BA158" s="192">
        <f t="shared" si="85"/>
        <v>221.44749999999999</v>
      </c>
      <c r="BB158" s="412">
        <f>IF(Y158&lt;&gt;"---",Y158,interp(AR157,AreaCapacity!$A$3:$C$245,3)*StepInterp(B158,Evap!$A$3:$D$15,4)/1.9835)</f>
        <v>6.7860800000000001</v>
      </c>
      <c r="BC158" s="376">
        <f t="shared" si="113"/>
        <v>6.49</v>
      </c>
      <c r="BD158" s="192">
        <f t="shared" si="86"/>
        <v>227.9375</v>
      </c>
      <c r="BE158" s="192">
        <f t="shared" si="87"/>
        <v>-158.55000000000291</v>
      </c>
      <c r="BF158" s="192">
        <f t="shared" si="88"/>
        <v>73.148379289136841</v>
      </c>
      <c r="BG158" s="425">
        <f t="shared" si="89"/>
        <v>1193.3371134699917</v>
      </c>
      <c r="BH158" s="376" t="str">
        <f t="shared" si="114"/>
        <v>N</v>
      </c>
      <c r="BI158" s="376">
        <f t="shared" si="115"/>
        <v>39</v>
      </c>
      <c r="BJ158" s="376">
        <f t="shared" si="90"/>
        <v>109.00304071086316</v>
      </c>
      <c r="BK158" s="376">
        <f t="shared" si="91"/>
        <v>141770.99590644843</v>
      </c>
      <c r="BL158" s="376">
        <f t="shared" si="92"/>
        <v>102369</v>
      </c>
      <c r="BM158" s="423">
        <f t="shared" si="93"/>
        <v>39401.995906448428</v>
      </c>
      <c r="BN158" s="440">
        <f t="shared" si="94"/>
        <v>0</v>
      </c>
      <c r="BO158" s="285">
        <f t="shared" si="95"/>
        <v>0</v>
      </c>
      <c r="BP158" s="425">
        <f t="shared" si="96"/>
        <v>0</v>
      </c>
      <c r="BQ158" s="285">
        <v>1000000</v>
      </c>
      <c r="BR158" s="12">
        <v>7704</v>
      </c>
      <c r="BS158" s="12">
        <v>52000</v>
      </c>
      <c r="BT158" s="12">
        <v>7747.5</v>
      </c>
      <c r="BU158" s="426">
        <v>85000</v>
      </c>
      <c r="BV158" s="6">
        <v>7766</v>
      </c>
      <c r="BW158" s="6">
        <v>102369</v>
      </c>
      <c r="CW158" s="416"/>
      <c r="CX158" s="416"/>
      <c r="CY158" s="416"/>
      <c r="CZ158" s="416"/>
      <c r="DA158" s="416"/>
      <c r="DB158" s="416"/>
      <c r="DC158" s="128"/>
    </row>
    <row r="159" spans="1:107">
      <c r="A159" s="6" t="str">
        <f ca="1">OFFSET('day lookup'!$A$1,WEEKDAY(B159,1)-1,0)</f>
        <v>THU</v>
      </c>
      <c r="B159" s="367">
        <f t="shared" si="100"/>
        <v>42950</v>
      </c>
      <c r="C159" s="374">
        <f ca="1">IF($CY$1=1,OFFSET(Historic!$F$193,$B159-$B$35,C$30-1975),IF($B159&gt;DATE(Input!$C$1,4,30),OFFSET(Historic!$F$193,$B159-$B$35,C$30-1975),NA()))</f>
        <v>95.224816100007587</v>
      </c>
      <c r="D159" s="192">
        <f ca="1">IF($CY$1=1,OFFSET(Historic!$F$193,$B159-$B$35,D$30-1975),IF($B159&gt;DATE(Input!$C$1,4,30),OFFSET(Historic!$F$193,$B159-$B$35,D$30-1975),NA()))</f>
        <v>103.14044</v>
      </c>
      <c r="E159" s="192">
        <f ca="1">IF($CY$1=1,OFFSET(Historic!$F$193,$B159-$B$35,E$30-1975),IF($B159&gt;DATE(Input!$C$1,4,30),OFFSET(Historic!$F$193,$B159-$B$35,E$30-1975),NA()))</f>
        <v>197.355265</v>
      </c>
      <c r="F159" s="192">
        <f ca="1">IF($CY$1=1,OFFSET(Historic!$F$193,$B159-$B$35,F$30-1975),IF($B159&gt;DATE(Input!$C$1,4,30),OFFSET(Historic!$F$193,$B159-$B$35,F$30-1975),NA()))</f>
        <v>176.52883</v>
      </c>
      <c r="G159" s="192">
        <f ca="1">IF($CY$1=1,OFFSET(Historic!$F$193,$B159-$B$35,G$30-1975),IF($B159&gt;DATE(Input!$C$1,4,30),OFFSET(Historic!$F$193,$B159-$B$35,G$30-1975),NA()))</f>
        <v>256.18</v>
      </c>
      <c r="H159" s="192">
        <f t="shared" ca="1" si="76"/>
        <v>165.6858702200015</v>
      </c>
      <c r="I159" s="368">
        <f t="shared" ca="1" si="101"/>
        <v>2.2959890116251507</v>
      </c>
      <c r="J159" s="285">
        <f t="shared" ca="1" si="102"/>
        <v>137.74776525505061</v>
      </c>
      <c r="K159" s="285">
        <f t="shared" ca="1" si="103"/>
        <v>4.6301769833630466</v>
      </c>
      <c r="L159" s="386" t="str">
        <f>IF(Computations!J134&lt;&gt;"",Computations!J134,"---")</f>
        <v>N</v>
      </c>
      <c r="M159" s="416">
        <f>IF(Computations!I134&lt;&gt;"",Computations!I134,"---")</f>
        <v>151.05820097204264</v>
      </c>
      <c r="N159" s="390">
        <f>IF(Computations!C134&lt;&gt;"",Computations!C134,"---")</f>
        <v>7764.5998987854255</v>
      </c>
      <c r="O159" s="387">
        <f>IF(Computations!D134&lt;&gt;"",Computations!D134,"---")</f>
        <v>100982.7</v>
      </c>
      <c r="P159" s="387">
        <f>IF(Computations!M134&lt;&gt;"",Computations!M134,"---")</f>
        <v>103.7327083</v>
      </c>
      <c r="Q159" s="387">
        <f>IF(Computations!P134&lt;&gt;"",Computations!P134,"---")</f>
        <v>0</v>
      </c>
      <c r="R159" s="387">
        <f>IF(Computations!V134&lt;&gt;"",Computations!V134,"---")</f>
        <v>0</v>
      </c>
      <c r="S159" s="387">
        <f>IF(Computations!X134&lt;&gt;"",Computations!X134,"---")</f>
        <v>0</v>
      </c>
      <c r="T159" s="387">
        <f>IF(Computations!AB134&lt;&gt;"",Computations!AB134,"---")</f>
        <v>0</v>
      </c>
      <c r="U159" s="387">
        <f>IF(Computations!AG134&lt;&gt;"",Computations!AG134,"---")</f>
        <v>-120.15625000000001</v>
      </c>
      <c r="V159" s="387">
        <f>IF(Computations!H134&lt;&gt;"",Computations!H134,"---")</f>
        <v>223.88895830000001</v>
      </c>
      <c r="W159" s="387">
        <f>IF(Computations!G134&lt;&gt;"",Computations!G134,"---")</f>
        <v>6.2672917000000004</v>
      </c>
      <c r="X159" s="387">
        <f>IF(Computations!F134&lt;&gt;"",Computations!F134,"---")</f>
        <v>230.15625</v>
      </c>
      <c r="Y159" s="402">
        <f>IF(Computations!E134&lt;&gt;"",Computations!E134,"---")</f>
        <v>6.78104</v>
      </c>
      <c r="Z159" s="389">
        <f>IF(AA159=O159,N159,interp(AA159,AreaCapacity!$A$3:$B$245,2))</f>
        <v>7764.5998987854255</v>
      </c>
      <c r="AA159" s="383">
        <f t="shared" si="97"/>
        <v>100982.7</v>
      </c>
      <c r="AB159" s="376">
        <f t="shared" si="104"/>
        <v>151.05820097204264</v>
      </c>
      <c r="AC159" s="376">
        <f>IF(P159&lt;&gt;"---",P159,IF(BH159="Y",AB159,MIN(Input!I134,AB159-AK159)))</f>
        <v>103.7327083</v>
      </c>
      <c r="AD159" s="376">
        <f t="shared" si="105"/>
        <v>0</v>
      </c>
      <c r="AE159" s="376">
        <f>IF(R159&lt;&gt;"---",R159,IF(BH159="Y",Input!M134,0))</f>
        <v>0</v>
      </c>
      <c r="AF159" s="376">
        <f t="shared" si="106"/>
        <v>0</v>
      </c>
      <c r="AG159" s="376">
        <f t="shared" si="77"/>
        <v>0</v>
      </c>
      <c r="AH159" s="376">
        <f t="shared" si="78"/>
        <v>-120.15625000000001</v>
      </c>
      <c r="AI159" s="376">
        <f t="shared" si="107"/>
        <v>230.15625</v>
      </c>
      <c r="AJ159" s="192">
        <f t="shared" si="79"/>
        <v>223.88895830000001</v>
      </c>
      <c r="AK159" s="412">
        <f>IF(Y159&lt;&gt;"---",Y159,interp(AA158,AreaCapacity!$A$3:$C$245,3)*StepInterp(B159,Evap!$A$3:$D$15,4)/1.9835)</f>
        <v>6.78104</v>
      </c>
      <c r="AL159" s="376">
        <f t="shared" si="108"/>
        <v>6.2672917000000004</v>
      </c>
      <c r="AM159" s="376">
        <f t="shared" si="80"/>
        <v>230.15625</v>
      </c>
      <c r="AN159" s="376">
        <f t="shared" si="98"/>
        <v>-157.91000000000349</v>
      </c>
      <c r="AO159" s="376">
        <f t="shared" si="81"/>
        <v>72.830757327957372</v>
      </c>
      <c r="AP159" s="376">
        <f t="shared" si="99"/>
        <v>1293.1369206299917</v>
      </c>
      <c r="AQ159" s="389">
        <f>IF(AR159=O159,N159,interp(AR159,AreaCapacity!$A$3:$B$245,2))</f>
        <v>7764.5998987854255</v>
      </c>
      <c r="AR159" s="383">
        <f t="shared" si="82"/>
        <v>100982.7</v>
      </c>
      <c r="AS159" s="376">
        <f t="shared" si="109"/>
        <v>151.05820097204264</v>
      </c>
      <c r="AT159" s="376">
        <f>IF(P159&lt;&gt;"---",P159,IF(BH159="Y",AS159,MIN(Input!I134,AS159-BB159)))</f>
        <v>103.7327083</v>
      </c>
      <c r="AU159" s="376">
        <f t="shared" si="110"/>
        <v>0</v>
      </c>
      <c r="AV159" s="376">
        <f>IF(R159&lt;&gt;"---",R159,IF(BH159="Y",Input!M134,0))</f>
        <v>0</v>
      </c>
      <c r="AW159" s="376">
        <f t="shared" si="111"/>
        <v>0</v>
      </c>
      <c r="AX159" s="376">
        <f t="shared" si="83"/>
        <v>0</v>
      </c>
      <c r="AY159" s="376">
        <f t="shared" si="84"/>
        <v>-120.15625000000001</v>
      </c>
      <c r="AZ159" s="376">
        <f t="shared" si="112"/>
        <v>230.15625</v>
      </c>
      <c r="BA159" s="192">
        <f t="shared" si="85"/>
        <v>223.88895830000001</v>
      </c>
      <c r="BB159" s="412">
        <f>IF(Y159&lt;&gt;"---",Y159,interp(AR158,AreaCapacity!$A$3:$C$245,3)*StepInterp(B159,Evap!$A$3:$D$15,4)/1.9835)</f>
        <v>6.78104</v>
      </c>
      <c r="BC159" s="376">
        <f t="shared" si="113"/>
        <v>6.2672917000000004</v>
      </c>
      <c r="BD159" s="192">
        <f t="shared" si="86"/>
        <v>230.15625</v>
      </c>
      <c r="BE159" s="192">
        <f t="shared" si="87"/>
        <v>-157.91000000000349</v>
      </c>
      <c r="BF159" s="192">
        <f t="shared" si="88"/>
        <v>72.830757327957372</v>
      </c>
      <c r="BG159" s="425">
        <f t="shared" si="89"/>
        <v>1337.7969206299952</v>
      </c>
      <c r="BH159" s="376" t="str">
        <f t="shared" si="114"/>
        <v>N</v>
      </c>
      <c r="BI159" s="376">
        <f t="shared" si="115"/>
        <v>39</v>
      </c>
      <c r="BJ159" s="376">
        <f t="shared" si="90"/>
        <v>111.54445267204265</v>
      </c>
      <c r="BK159" s="376">
        <f t="shared" si="91"/>
        <v>141992.24432832343</v>
      </c>
      <c r="BL159" s="376">
        <f t="shared" si="92"/>
        <v>102369</v>
      </c>
      <c r="BM159" s="423">
        <f t="shared" si="93"/>
        <v>39623.244328323432</v>
      </c>
      <c r="BN159" s="440">
        <f t="shared" si="94"/>
        <v>0</v>
      </c>
      <c r="BO159" s="285">
        <f t="shared" si="95"/>
        <v>0</v>
      </c>
      <c r="BP159" s="425">
        <f t="shared" si="96"/>
        <v>0</v>
      </c>
      <c r="BQ159" s="285"/>
      <c r="BR159" s="12">
        <v>7704</v>
      </c>
      <c r="BS159" s="12">
        <v>52000</v>
      </c>
      <c r="BT159" s="12">
        <v>7747.5</v>
      </c>
      <c r="BU159" s="426">
        <v>85000</v>
      </c>
      <c r="BV159" s="6">
        <v>7766</v>
      </c>
      <c r="BW159" s="6">
        <v>102369</v>
      </c>
      <c r="CW159" s="416"/>
      <c r="CX159" s="416"/>
      <c r="CY159" s="416"/>
      <c r="CZ159" s="416"/>
      <c r="DA159" s="416"/>
      <c r="DB159" s="416"/>
      <c r="DC159" s="128"/>
    </row>
    <row r="160" spans="1:107">
      <c r="A160" s="6" t="str">
        <f ca="1">OFFSET('day lookup'!$A$1,WEEKDAY(B160,1)-1,0)</f>
        <v>FRI</v>
      </c>
      <c r="B160" s="367">
        <f t="shared" si="100"/>
        <v>42951</v>
      </c>
      <c r="C160" s="374">
        <f ca="1">IF($CY$1=1,OFFSET(Historic!$F$193,$B160-$B$35,C$30-1975),IF($B160&gt;DATE(Input!$C$1,4,30),OFFSET(Historic!$F$193,$B160-$B$35,C$30-1975),NA()))</f>
        <v>78.258619299992446</v>
      </c>
      <c r="D160" s="192">
        <f ca="1">IF($CY$1=1,OFFSET(Historic!$F$193,$B160-$B$35,D$30-1975),IF($B160&gt;DATE(Input!$C$1,4,30),OFFSET(Historic!$F$193,$B160-$B$35,D$30-1975),NA()))</f>
        <v>83.30574</v>
      </c>
      <c r="E160" s="192">
        <f ca="1">IF($CY$1=1,OFFSET(Historic!$F$193,$B160-$B$35,E$30-1975),IF($B160&gt;DATE(Input!$C$1,4,30),OFFSET(Historic!$F$193,$B160-$B$35,E$30-1975),NA()))</f>
        <v>204.95195509999999</v>
      </c>
      <c r="F160" s="192">
        <f ca="1">IF($CY$1=1,OFFSET(Historic!$F$193,$B160-$B$35,F$30-1975),IF($B160&gt;DATE(Input!$C$1,4,30),OFFSET(Historic!$F$193,$B160-$B$35,F$30-1975),NA()))</f>
        <v>166.61148</v>
      </c>
      <c r="G160" s="192">
        <f ca="1">IF($CY$1=1,OFFSET(Historic!$F$193,$B160-$B$35,G$30-1975),IF($B160&gt;DATE(Input!$C$1,4,30),OFFSET(Historic!$F$193,$B160-$B$35,G$30-1975),NA()))</f>
        <v>259.02999999999997</v>
      </c>
      <c r="H160" s="192">
        <f t="shared" ca="1" si="76"/>
        <v>158.43155887999848</v>
      </c>
      <c r="I160" s="368">
        <f t="shared" ca="1" si="101"/>
        <v>2.1954625207334484</v>
      </c>
      <c r="J160" s="285">
        <f t="shared" ca="1" si="102"/>
        <v>131.71668261521569</v>
      </c>
      <c r="K160" s="285">
        <f t="shared" ca="1" si="103"/>
        <v>4.4274515164778387</v>
      </c>
      <c r="L160" s="386" t="str">
        <f>IF(Computations!J135&lt;&gt;"",Computations!J135,"---")</f>
        <v>N</v>
      </c>
      <c r="M160" s="416">
        <f>IF(Computations!I135&lt;&gt;"",Computations!I135,"---")</f>
        <v>149.2581729634766</v>
      </c>
      <c r="N160" s="390">
        <f>IF(Computations!C135&lt;&gt;"",Computations!C135,"---")</f>
        <v>7764.4099696356279</v>
      </c>
      <c r="O160" s="387">
        <f>IF(Computations!D135&lt;&gt;"",Computations!D135,"---")</f>
        <v>100795.05</v>
      </c>
      <c r="P160" s="387">
        <f>IF(Computations!M135&lt;&gt;"",Computations!M135,"---")</f>
        <v>103.88437500000001</v>
      </c>
      <c r="Q160" s="387">
        <f>IF(Computations!P135&lt;&gt;"",Computations!P135,"---")</f>
        <v>0</v>
      </c>
      <c r="R160" s="387">
        <f>IF(Computations!V135&lt;&gt;"",Computations!V135,"---")</f>
        <v>0</v>
      </c>
      <c r="S160" s="387">
        <f>IF(Computations!X135&lt;&gt;"",Computations!X135,"---")</f>
        <v>0</v>
      </c>
      <c r="T160" s="387">
        <f>IF(Computations!AB135&lt;&gt;"",Computations!AB135,"---")</f>
        <v>0</v>
      </c>
      <c r="U160" s="387">
        <f>IF(Computations!AG135&lt;&gt;"",Computations!AG135,"---")</f>
        <v>-133.20833329999999</v>
      </c>
      <c r="V160" s="387">
        <f>IF(Computations!H135&lt;&gt;"",Computations!H135,"---")</f>
        <v>237.0927083</v>
      </c>
      <c r="W160" s="387">
        <f>IF(Computations!G135&lt;&gt;"",Computations!G135,"---")</f>
        <v>6.1156249999999996</v>
      </c>
      <c r="X160" s="387">
        <f>IF(Computations!F135&lt;&gt;"",Computations!F135,"---")</f>
        <v>243.20833329999999</v>
      </c>
      <c r="Y160" s="402">
        <f>IF(Computations!E135&lt;&gt;"",Computations!E135,"---")</f>
        <v>6.7709599999999996</v>
      </c>
      <c r="Z160" s="389">
        <f>IF(AA160=O160,N160,interp(AA160,AreaCapacity!$A$3:$B$245,2))</f>
        <v>7764.4099696356279</v>
      </c>
      <c r="AA160" s="383">
        <f t="shared" si="97"/>
        <v>100795.05</v>
      </c>
      <c r="AB160" s="376">
        <f t="shared" si="104"/>
        <v>149.2581729634766</v>
      </c>
      <c r="AC160" s="376">
        <f>IF(P160&lt;&gt;"---",P160,IF(BH160="Y",AB160,MIN(Input!I135,AB160-AK160)))</f>
        <v>103.88437500000001</v>
      </c>
      <c r="AD160" s="376">
        <f t="shared" si="105"/>
        <v>0</v>
      </c>
      <c r="AE160" s="376">
        <f>IF(R160&lt;&gt;"---",R160,IF(BH160="Y",Input!M135,0))</f>
        <v>0</v>
      </c>
      <c r="AF160" s="376">
        <f t="shared" si="106"/>
        <v>0</v>
      </c>
      <c r="AG160" s="376">
        <f t="shared" si="77"/>
        <v>0</v>
      </c>
      <c r="AH160" s="376">
        <f t="shared" si="78"/>
        <v>-133.20833329999999</v>
      </c>
      <c r="AI160" s="376">
        <f t="shared" si="107"/>
        <v>243.20833329999999</v>
      </c>
      <c r="AJ160" s="192">
        <f t="shared" si="79"/>
        <v>237.0927083</v>
      </c>
      <c r="AK160" s="412">
        <f>IF(Y160&lt;&gt;"---",Y160,interp(AA159,AreaCapacity!$A$3:$C$245,3)*StepInterp(B160,Evap!$A$3:$D$15,4)/1.9835)</f>
        <v>6.7709599999999996</v>
      </c>
      <c r="AL160" s="376">
        <f t="shared" si="108"/>
        <v>6.1156249999999996</v>
      </c>
      <c r="AM160" s="376">
        <f t="shared" si="80"/>
        <v>243.20833329999999</v>
      </c>
      <c r="AN160" s="376">
        <f t="shared" si="98"/>
        <v>-187.64999999999418</v>
      </c>
      <c r="AO160" s="376">
        <f t="shared" si="81"/>
        <v>87.834535336523402</v>
      </c>
      <c r="AP160" s="376">
        <f t="shared" si="99"/>
        <v>1467.3567214699858</v>
      </c>
      <c r="AQ160" s="389">
        <f>IF(AR160=O160,N160,interp(AR160,AreaCapacity!$A$3:$B$245,2))</f>
        <v>7764.4099696356279</v>
      </c>
      <c r="AR160" s="383">
        <f t="shared" si="82"/>
        <v>100795.05</v>
      </c>
      <c r="AS160" s="376">
        <f t="shared" si="109"/>
        <v>149.2581729634766</v>
      </c>
      <c r="AT160" s="376">
        <f>IF(P160&lt;&gt;"---",P160,IF(BH160="Y",AS160,MIN(Input!I135,AS160-BB160)))</f>
        <v>103.88437500000001</v>
      </c>
      <c r="AU160" s="376">
        <f t="shared" si="110"/>
        <v>0</v>
      </c>
      <c r="AV160" s="376">
        <f>IF(R160&lt;&gt;"---",R160,IF(BH160="Y",Input!M135,0))</f>
        <v>0</v>
      </c>
      <c r="AW160" s="376">
        <f t="shared" si="111"/>
        <v>0</v>
      </c>
      <c r="AX160" s="376">
        <f t="shared" si="83"/>
        <v>0</v>
      </c>
      <c r="AY160" s="376">
        <f t="shared" si="84"/>
        <v>-133.20833329999999</v>
      </c>
      <c r="AZ160" s="376">
        <f t="shared" si="112"/>
        <v>243.20833329999999</v>
      </c>
      <c r="BA160" s="192">
        <f t="shared" si="85"/>
        <v>237.0927083</v>
      </c>
      <c r="BB160" s="412">
        <f>IF(Y160&lt;&gt;"---",Y160,interp(AR159,AreaCapacity!$A$3:$C$245,3)*StepInterp(B160,Evap!$A$3:$D$15,4)/1.9835)</f>
        <v>6.7709599999999996</v>
      </c>
      <c r="BC160" s="376">
        <f t="shared" si="113"/>
        <v>6.1156249999999996</v>
      </c>
      <c r="BD160" s="192">
        <f t="shared" si="86"/>
        <v>243.20833329999999</v>
      </c>
      <c r="BE160" s="192">
        <f t="shared" si="87"/>
        <v>-187.64999999999418</v>
      </c>
      <c r="BF160" s="192">
        <f t="shared" si="88"/>
        <v>87.834535336523402</v>
      </c>
      <c r="BG160" s="425">
        <f t="shared" si="89"/>
        <v>1512.0167214699893</v>
      </c>
      <c r="BH160" s="376" t="str">
        <f t="shared" si="114"/>
        <v>N</v>
      </c>
      <c r="BI160" s="376">
        <f t="shared" si="115"/>
        <v>39</v>
      </c>
      <c r="BJ160" s="376">
        <f t="shared" si="90"/>
        <v>109.60283796347659</v>
      </c>
      <c r="BK160" s="376">
        <f t="shared" si="91"/>
        <v>142209.64155742398</v>
      </c>
      <c r="BL160" s="376">
        <f t="shared" si="92"/>
        <v>102369</v>
      </c>
      <c r="BM160" s="423">
        <f t="shared" si="93"/>
        <v>39840.64155742398</v>
      </c>
      <c r="BN160" s="440">
        <f t="shared" si="94"/>
        <v>0</v>
      </c>
      <c r="BO160" s="285">
        <f t="shared" si="95"/>
        <v>0</v>
      </c>
      <c r="BP160" s="425">
        <f t="shared" si="96"/>
        <v>0</v>
      </c>
      <c r="BQ160" s="285"/>
      <c r="BR160" s="12">
        <v>7704</v>
      </c>
      <c r="BS160" s="12">
        <v>52000</v>
      </c>
      <c r="BT160" s="12">
        <v>7747.5</v>
      </c>
      <c r="BU160" s="426">
        <v>85000</v>
      </c>
      <c r="BV160" s="6">
        <v>7766</v>
      </c>
      <c r="BW160" s="6">
        <v>102369</v>
      </c>
      <c r="CW160" s="416"/>
      <c r="CX160" s="416"/>
      <c r="CY160" s="416"/>
      <c r="CZ160" s="416"/>
      <c r="DA160" s="416"/>
      <c r="DB160" s="416"/>
      <c r="DC160" s="128"/>
    </row>
    <row r="161" spans="1:107">
      <c r="A161" s="6" t="str">
        <f ca="1">OFFSET('day lookup'!$A$1,WEEKDAY(B161,1)-1,0)</f>
        <v>SAT</v>
      </c>
      <c r="B161" s="367">
        <f t="shared" si="100"/>
        <v>42952</v>
      </c>
      <c r="C161" s="374">
        <f ca="1">IF($CY$1=1,OFFSET(Historic!$F$193,$B161-$B$35,C$30-1975),IF($B161&gt;DATE(Input!$C$1,4,30),OFFSET(Historic!$F$193,$B161-$B$35,C$30-1975),NA()))</f>
        <v>73.462250700000567</v>
      </c>
      <c r="D161" s="192">
        <f ca="1">IF($CY$1=1,OFFSET(Historic!$F$193,$B161-$B$35,D$30-1975),IF($B161&gt;DATE(Input!$C$1,4,30),OFFSET(Historic!$F$193,$B161-$B$35,D$30-1975),NA()))</f>
        <v>89.256150000000005</v>
      </c>
      <c r="E161" s="192">
        <f ca="1">IF($CY$1=1,OFFSET(Historic!$F$193,$B161-$B$35,E$30-1975),IF($B161&gt;DATE(Input!$C$1,4,30),OFFSET(Historic!$F$193,$B161-$B$35,E$30-1975),NA()))</f>
        <v>192.61477170000001</v>
      </c>
      <c r="F161" s="192">
        <f ca="1">IF($CY$1=1,OFFSET(Historic!$F$193,$B161-$B$35,F$30-1975),IF($B161&gt;DATE(Input!$C$1,4,30),OFFSET(Historic!$F$193,$B161-$B$35,F$30-1975),NA()))</f>
        <v>113.05779</v>
      </c>
      <c r="G161" s="192">
        <f ca="1">IF($CY$1=1,OFFSET(Historic!$F$193,$B161-$B$35,G$30-1975),IF($B161&gt;DATE(Input!$C$1,4,30),OFFSET(Historic!$F$193,$B161-$B$35,G$30-1975),NA()))</f>
        <v>287.88</v>
      </c>
      <c r="H161" s="192">
        <f t="shared" ca="1" si="76"/>
        <v>151.25419248000011</v>
      </c>
      <c r="I161" s="368">
        <f t="shared" ca="1" si="101"/>
        <v>2.0960022929848638</v>
      </c>
      <c r="J161" s="285">
        <f t="shared" ca="1" si="102"/>
        <v>125.74957038830287</v>
      </c>
      <c r="K161" s="285">
        <f t="shared" ca="1" si="103"/>
        <v>4.2268763155732065</v>
      </c>
      <c r="L161" s="386" t="str">
        <f>IF(Computations!J136&lt;&gt;"",Computations!J136,"---")</f>
        <v>N</v>
      </c>
      <c r="M161" s="416">
        <f>IF(Computations!I136&lt;&gt;"",Computations!I136,"---")</f>
        <v>141.95360247948133</v>
      </c>
      <c r="N161" s="390">
        <f>IF(Computations!C136&lt;&gt;"",Computations!C136,"---")</f>
        <v>7764.190050607287</v>
      </c>
      <c r="O161" s="387">
        <f>IF(Computations!D136&lt;&gt;"",Computations!D136,"---")</f>
        <v>100577.77</v>
      </c>
      <c r="P161" s="387">
        <f>IF(Computations!M136&lt;&gt;"",Computations!M136,"---")</f>
        <v>104.2364583</v>
      </c>
      <c r="Q161" s="387">
        <f>IF(Computations!P136&lt;&gt;"",Computations!P136,"---")</f>
        <v>0</v>
      </c>
      <c r="R161" s="387">
        <f>IF(Computations!V136&lt;&gt;"",Computations!V136,"---")</f>
        <v>0</v>
      </c>
      <c r="S161" s="387">
        <f>IF(Computations!X136&lt;&gt;"",Computations!X136,"---")</f>
        <v>0</v>
      </c>
      <c r="T161" s="387">
        <f>IF(Computations!AB136&lt;&gt;"",Computations!AB136,"---")</f>
        <v>0</v>
      </c>
      <c r="U161" s="387">
        <f>IF(Computations!AG136&lt;&gt;"",Computations!AG136,"---")</f>
        <v>-140.5</v>
      </c>
      <c r="V161" s="387">
        <f>IF(Computations!H136&lt;&gt;"",Computations!H136,"---")</f>
        <v>244.73645830000001</v>
      </c>
      <c r="W161" s="387">
        <f>IF(Computations!G136&lt;&gt;"",Computations!G136,"---")</f>
        <v>5.7635417000000002</v>
      </c>
      <c r="X161" s="387">
        <f>IF(Computations!F136&lt;&gt;"",Computations!F136,"---")</f>
        <v>250.5</v>
      </c>
      <c r="Y161" s="402">
        <f>IF(Computations!E136&lt;&gt;"",Computations!E136,"---")</f>
        <v>6.7608800000000002</v>
      </c>
      <c r="Z161" s="389">
        <f>IF(AA161=O161,N161,interp(AA161,AreaCapacity!$A$3:$B$245,2))</f>
        <v>7764.190050607287</v>
      </c>
      <c r="AA161" s="383">
        <f t="shared" si="97"/>
        <v>100577.77</v>
      </c>
      <c r="AB161" s="376">
        <f t="shared" si="104"/>
        <v>141.95360247948133</v>
      </c>
      <c r="AC161" s="376">
        <f>IF(P161&lt;&gt;"---",P161,IF(BH161="Y",AB161,MIN(Input!I136,AB161-AK161)))</f>
        <v>104.2364583</v>
      </c>
      <c r="AD161" s="376">
        <f t="shared" si="105"/>
        <v>0</v>
      </c>
      <c r="AE161" s="376">
        <f>IF(R161&lt;&gt;"---",R161,IF(BH161="Y",Input!M136,0))</f>
        <v>0</v>
      </c>
      <c r="AF161" s="376">
        <f t="shared" si="106"/>
        <v>0</v>
      </c>
      <c r="AG161" s="376">
        <f t="shared" si="77"/>
        <v>0</v>
      </c>
      <c r="AH161" s="376">
        <f t="shared" si="78"/>
        <v>-140.5</v>
      </c>
      <c r="AI161" s="376">
        <f t="shared" si="107"/>
        <v>250.5</v>
      </c>
      <c r="AJ161" s="192">
        <f t="shared" si="79"/>
        <v>244.73645829999998</v>
      </c>
      <c r="AK161" s="412">
        <f>IF(Y161&lt;&gt;"---",Y161,interp(AA160,AreaCapacity!$A$3:$C$245,3)*StepInterp(B161,Evap!$A$3:$D$15,4)/1.9835)</f>
        <v>6.7608800000000002</v>
      </c>
      <c r="AL161" s="376">
        <f t="shared" si="108"/>
        <v>5.7635417000000002</v>
      </c>
      <c r="AM161" s="376">
        <f t="shared" si="80"/>
        <v>250.49999999999997</v>
      </c>
      <c r="AN161" s="376">
        <f t="shared" si="98"/>
        <v>-217.27999999999884</v>
      </c>
      <c r="AO161" s="376">
        <f t="shared" si="81"/>
        <v>102.78285582051865</v>
      </c>
      <c r="AP161" s="376">
        <f t="shared" si="99"/>
        <v>1671.2265159899846</v>
      </c>
      <c r="AQ161" s="389">
        <f>IF(AR161=O161,N161,interp(AR161,AreaCapacity!$A$3:$B$245,2))</f>
        <v>7764.190050607287</v>
      </c>
      <c r="AR161" s="383">
        <f t="shared" si="82"/>
        <v>100577.77</v>
      </c>
      <c r="AS161" s="376">
        <f t="shared" si="109"/>
        <v>141.95360247948133</v>
      </c>
      <c r="AT161" s="376">
        <f>IF(P161&lt;&gt;"---",P161,IF(BH161="Y",AS161,MIN(Input!I136,AS161-BB161)))</f>
        <v>104.2364583</v>
      </c>
      <c r="AU161" s="376">
        <f t="shared" si="110"/>
        <v>0</v>
      </c>
      <c r="AV161" s="376">
        <f>IF(R161&lt;&gt;"---",R161,IF(BH161="Y",Input!M136,0))</f>
        <v>0</v>
      </c>
      <c r="AW161" s="376">
        <f t="shared" si="111"/>
        <v>0</v>
      </c>
      <c r="AX161" s="376">
        <f t="shared" si="83"/>
        <v>0</v>
      </c>
      <c r="AY161" s="376">
        <f t="shared" si="84"/>
        <v>-140.5</v>
      </c>
      <c r="AZ161" s="376">
        <f t="shared" si="112"/>
        <v>250.5</v>
      </c>
      <c r="BA161" s="192">
        <f t="shared" si="85"/>
        <v>244.73645829999998</v>
      </c>
      <c r="BB161" s="412">
        <f>IF(Y161&lt;&gt;"---",Y161,interp(AR160,AreaCapacity!$A$3:$C$245,3)*StepInterp(B161,Evap!$A$3:$D$15,4)/1.9835)</f>
        <v>6.7608800000000002</v>
      </c>
      <c r="BC161" s="376">
        <f t="shared" si="113"/>
        <v>5.7635417000000002</v>
      </c>
      <c r="BD161" s="192">
        <f t="shared" si="86"/>
        <v>250.49999999999997</v>
      </c>
      <c r="BE161" s="192">
        <f t="shared" si="87"/>
        <v>-217.27999999999884</v>
      </c>
      <c r="BF161" s="192">
        <f t="shared" si="88"/>
        <v>102.78285582051865</v>
      </c>
      <c r="BG161" s="425">
        <f t="shared" si="89"/>
        <v>1715.8865159899881</v>
      </c>
      <c r="BH161" s="376" t="str">
        <f t="shared" si="114"/>
        <v>N</v>
      </c>
      <c r="BI161" s="376">
        <f t="shared" si="115"/>
        <v>39</v>
      </c>
      <c r="BJ161" s="376">
        <f t="shared" si="90"/>
        <v>101.95626417948134</v>
      </c>
      <c r="BK161" s="376">
        <f t="shared" si="91"/>
        <v>142411.87180742397</v>
      </c>
      <c r="BL161" s="376">
        <f t="shared" si="92"/>
        <v>102369</v>
      </c>
      <c r="BM161" s="423">
        <f t="shared" si="93"/>
        <v>40042.871807423973</v>
      </c>
      <c r="BN161" s="440">
        <f t="shared" si="94"/>
        <v>0</v>
      </c>
      <c r="BO161" s="285">
        <f t="shared" si="95"/>
        <v>0</v>
      </c>
      <c r="BP161" s="425">
        <f t="shared" si="96"/>
        <v>0</v>
      </c>
      <c r="BQ161" s="285"/>
      <c r="BR161" s="12">
        <v>7704</v>
      </c>
      <c r="BS161" s="12">
        <v>52000</v>
      </c>
      <c r="BT161" s="12">
        <v>7747.5</v>
      </c>
      <c r="BU161" s="426">
        <v>85000</v>
      </c>
      <c r="BV161" s="6">
        <v>7766</v>
      </c>
      <c r="BW161" s="6">
        <v>102369</v>
      </c>
      <c r="CW161" s="416"/>
      <c r="CX161" s="416"/>
      <c r="CY161" s="416"/>
      <c r="CZ161" s="416"/>
      <c r="DA161" s="416"/>
      <c r="DB161" s="416"/>
      <c r="DC161" s="128"/>
    </row>
    <row r="162" spans="1:107">
      <c r="A162" s="6" t="str">
        <f ca="1">OFFSET('day lookup'!$A$1,WEEKDAY(B162,1)-1,0)</f>
        <v>SUN</v>
      </c>
      <c r="B162" s="367">
        <f t="shared" si="100"/>
        <v>42953</v>
      </c>
      <c r="C162" s="374">
        <f ca="1">IF($CY$1=1,OFFSET(Historic!$F$193,$B162-$B$35,C$30-1975),IF($B162&gt;DATE(Input!$C$1,4,30),OFFSET(Historic!$F$193,$B162-$B$35,C$30-1975),NA()))</f>
        <v>131.85985580000701</v>
      </c>
      <c r="D162" s="192">
        <f ca="1">IF($CY$1=1,OFFSET(Historic!$F$193,$B162-$B$35,D$30-1975),IF($B162&gt;DATE(Input!$C$1,4,30),OFFSET(Historic!$F$193,$B162-$B$35,D$30-1975),NA()))</f>
        <v>124.95861000000001</v>
      </c>
      <c r="E162" s="192">
        <f ca="1">IF($CY$1=1,OFFSET(Historic!$F$193,$B162-$B$35,E$30-1975),IF($B162&gt;DATE(Input!$C$1,4,30),OFFSET(Historic!$F$193,$B162-$B$35,E$30-1975),NA()))</f>
        <v>181.90403369999999</v>
      </c>
      <c r="F162" s="192">
        <f ca="1">IF($CY$1=1,OFFSET(Historic!$F$193,$B162-$B$35,F$30-1975),IF($B162&gt;DATE(Input!$C$1,4,30),OFFSET(Historic!$F$193,$B162-$B$35,F$30-1975),NA()))</f>
        <v>119.0082</v>
      </c>
      <c r="G162" s="192">
        <f ca="1">IF($CY$1=1,OFFSET(Historic!$F$193,$B162-$B$35,G$30-1975),IF($B162&gt;DATE(Input!$C$1,4,30),OFFSET(Historic!$F$193,$B162-$B$35,G$30-1975),NA()))</f>
        <v>249.91</v>
      </c>
      <c r="H162" s="192">
        <f t="shared" ca="1" si="76"/>
        <v>161.52813990000138</v>
      </c>
      <c r="I162" s="368">
        <f t="shared" ca="1" si="101"/>
        <v>2.2383733373655077</v>
      </c>
      <c r="J162" s="285">
        <f t="shared" ca="1" si="102"/>
        <v>134.29111527426033</v>
      </c>
      <c r="K162" s="285">
        <f t="shared" ca="1" si="103"/>
        <v>4.5139870680423648</v>
      </c>
      <c r="L162" s="386" t="str">
        <f>IF(Computations!J137&lt;&gt;"",Computations!J137,"---")</f>
        <v>N</v>
      </c>
      <c r="M162" s="416">
        <f>IF(Computations!I137&lt;&gt;"",Computations!I137,"---")</f>
        <v>136.85808106979792</v>
      </c>
      <c r="N162" s="390">
        <f>IF(Computations!C137&lt;&gt;"",Computations!C137,"---")</f>
        <v>7763.9604179408771</v>
      </c>
      <c r="O162" s="387">
        <f>IF(Computations!D137&lt;&gt;"",Computations!D137,"---")</f>
        <v>100351.17</v>
      </c>
      <c r="P162" s="387">
        <f>IF(Computations!M137&lt;&gt;"",Computations!M137,"---")</f>
        <v>104.4747917</v>
      </c>
      <c r="Q162" s="387">
        <f>IF(Computations!P137&lt;&gt;"",Computations!P137,"---")</f>
        <v>0</v>
      </c>
      <c r="R162" s="387">
        <f>IF(Computations!V137&lt;&gt;"",Computations!V137,"---")</f>
        <v>0</v>
      </c>
      <c r="S162" s="387">
        <f>IF(Computations!X137&lt;&gt;"",Computations!X137,"---")</f>
        <v>0</v>
      </c>
      <c r="T162" s="387">
        <f>IF(Computations!AB137&lt;&gt;"",Computations!AB137,"---")</f>
        <v>0</v>
      </c>
      <c r="U162" s="387">
        <f>IF(Computations!AG137&lt;&gt;"",Computations!AG137,"---")</f>
        <v>-139.875</v>
      </c>
      <c r="V162" s="387">
        <f>IF(Computations!H137&lt;&gt;"",Computations!H137,"---")</f>
        <v>244.3497917</v>
      </c>
      <c r="W162" s="387">
        <f>IF(Computations!G137&lt;&gt;"",Computations!G137,"---")</f>
        <v>5.5252083000000001</v>
      </c>
      <c r="X162" s="387">
        <f>IF(Computations!F137&lt;&gt;"",Computations!F137,"---")</f>
        <v>249.875</v>
      </c>
      <c r="Y162" s="402">
        <f>IF(Computations!E137&lt;&gt;"",Computations!E137,"---")</f>
        <v>6.7507900000000003</v>
      </c>
      <c r="Z162" s="389">
        <f>IF(AA162=O162,N162,interp(AA162,AreaCapacity!$A$3:$B$245,2))</f>
        <v>7763.9604179408771</v>
      </c>
      <c r="AA162" s="383">
        <f t="shared" si="97"/>
        <v>100351.17</v>
      </c>
      <c r="AB162" s="376">
        <f t="shared" si="104"/>
        <v>136.85808106979792</v>
      </c>
      <c r="AC162" s="376">
        <f>IF(P162&lt;&gt;"---",P162,IF(BH162="Y",AB162,MIN(Input!I137,AB162-AK162)))</f>
        <v>104.4747917</v>
      </c>
      <c r="AD162" s="376">
        <f t="shared" si="105"/>
        <v>0</v>
      </c>
      <c r="AE162" s="376">
        <f>IF(R162&lt;&gt;"---",R162,IF(BH162="Y",Input!M137,0))</f>
        <v>0</v>
      </c>
      <c r="AF162" s="376">
        <f t="shared" si="106"/>
        <v>0</v>
      </c>
      <c r="AG162" s="376">
        <f t="shared" si="77"/>
        <v>0</v>
      </c>
      <c r="AH162" s="376">
        <f t="shared" si="78"/>
        <v>-139.875</v>
      </c>
      <c r="AI162" s="376">
        <f t="shared" si="107"/>
        <v>249.875</v>
      </c>
      <c r="AJ162" s="192">
        <f t="shared" si="79"/>
        <v>244.3497917</v>
      </c>
      <c r="AK162" s="412">
        <f>IF(Y162&lt;&gt;"---",Y162,interp(AA161,AreaCapacity!$A$3:$C$245,3)*StepInterp(B162,Evap!$A$3:$D$15,4)/1.9835)</f>
        <v>6.7507900000000003</v>
      </c>
      <c r="AL162" s="376">
        <f t="shared" si="108"/>
        <v>5.5252083000000001</v>
      </c>
      <c r="AM162" s="376">
        <f t="shared" si="80"/>
        <v>249.875</v>
      </c>
      <c r="AN162" s="376">
        <f t="shared" si="98"/>
        <v>-226.60000000000582</v>
      </c>
      <c r="AO162" s="376">
        <f t="shared" si="81"/>
        <v>107.49171063020208</v>
      </c>
      <c r="AP162" s="376">
        <f t="shared" si="99"/>
        <v>1884.4363240249904</v>
      </c>
      <c r="AQ162" s="389">
        <f>IF(AR162=O162,N162,interp(AR162,AreaCapacity!$A$3:$B$245,2))</f>
        <v>7763.9604179408771</v>
      </c>
      <c r="AR162" s="383">
        <f t="shared" si="82"/>
        <v>100351.17</v>
      </c>
      <c r="AS162" s="376">
        <f t="shared" si="109"/>
        <v>136.85808106979792</v>
      </c>
      <c r="AT162" s="376">
        <f>IF(P162&lt;&gt;"---",P162,IF(BH162="Y",AS162,MIN(Input!I137,AS162-BB162)))</f>
        <v>104.4747917</v>
      </c>
      <c r="AU162" s="376">
        <f t="shared" si="110"/>
        <v>0</v>
      </c>
      <c r="AV162" s="376">
        <f>IF(R162&lt;&gt;"---",R162,IF(BH162="Y",Input!M137,0))</f>
        <v>0</v>
      </c>
      <c r="AW162" s="376">
        <f t="shared" si="111"/>
        <v>0</v>
      </c>
      <c r="AX162" s="376">
        <f t="shared" si="83"/>
        <v>0</v>
      </c>
      <c r="AY162" s="376">
        <f t="shared" si="84"/>
        <v>-139.875</v>
      </c>
      <c r="AZ162" s="376">
        <f t="shared" si="112"/>
        <v>249.875</v>
      </c>
      <c r="BA162" s="192">
        <f t="shared" si="85"/>
        <v>244.3497917</v>
      </c>
      <c r="BB162" s="412">
        <f>IF(Y162&lt;&gt;"---",Y162,interp(AR161,AreaCapacity!$A$3:$C$245,3)*StepInterp(B162,Evap!$A$3:$D$15,4)/1.9835)</f>
        <v>6.7507900000000003</v>
      </c>
      <c r="BC162" s="376">
        <f t="shared" si="113"/>
        <v>5.5252083000000001</v>
      </c>
      <c r="BD162" s="192">
        <f t="shared" si="86"/>
        <v>249.875</v>
      </c>
      <c r="BE162" s="192">
        <f t="shared" si="87"/>
        <v>-226.60000000000582</v>
      </c>
      <c r="BF162" s="192">
        <f t="shared" si="88"/>
        <v>107.49171063020208</v>
      </c>
      <c r="BG162" s="425">
        <f t="shared" si="89"/>
        <v>1929.0963240249939</v>
      </c>
      <c r="BH162" s="376" t="str">
        <f t="shared" si="114"/>
        <v>N</v>
      </c>
      <c r="BI162" s="376">
        <f t="shared" si="115"/>
        <v>39</v>
      </c>
      <c r="BJ162" s="376">
        <f t="shared" si="90"/>
        <v>96.632499369797927</v>
      </c>
      <c r="BK162" s="376">
        <f t="shared" si="91"/>
        <v>142603.54236992396</v>
      </c>
      <c r="BL162" s="376">
        <f t="shared" si="92"/>
        <v>102369</v>
      </c>
      <c r="BM162" s="423">
        <f t="shared" si="93"/>
        <v>40234.542369923962</v>
      </c>
      <c r="BN162" s="440">
        <f t="shared" si="94"/>
        <v>0</v>
      </c>
      <c r="BO162" s="285">
        <f t="shared" si="95"/>
        <v>0</v>
      </c>
      <c r="BP162" s="425">
        <f t="shared" si="96"/>
        <v>0</v>
      </c>
      <c r="BQ162" s="285"/>
      <c r="BR162" s="12">
        <v>7704</v>
      </c>
      <c r="BS162" s="12">
        <v>52000</v>
      </c>
      <c r="BT162" s="12">
        <v>7747.5</v>
      </c>
      <c r="BU162" s="426">
        <v>85000</v>
      </c>
      <c r="BV162" s="6">
        <v>7766</v>
      </c>
      <c r="BW162" s="6">
        <v>102369</v>
      </c>
      <c r="CW162" s="416"/>
      <c r="CX162" s="416"/>
      <c r="CY162" s="416"/>
      <c r="CZ162" s="416"/>
      <c r="DA162" s="416"/>
      <c r="DB162" s="416"/>
      <c r="DC162" s="128"/>
    </row>
    <row r="163" spans="1:107">
      <c r="A163" s="6" t="str">
        <f ca="1">OFFSET('day lookup'!$A$1,WEEKDAY(B163,1)-1,0)</f>
        <v>MON</v>
      </c>
      <c r="B163" s="367">
        <f t="shared" si="100"/>
        <v>42954</v>
      </c>
      <c r="C163" s="374">
        <f ca="1">IF($CY$1=1,OFFSET(Historic!$F$193,$B163-$B$35,C$30-1975),IF($B163&gt;DATE(Input!$C$1,4,30),OFFSET(Historic!$F$193,$B163-$B$35,C$30-1975),NA()))</f>
        <v>99.829026699999446</v>
      </c>
      <c r="D163" s="192">
        <f ca="1">IF($CY$1=1,OFFSET(Historic!$F$193,$B163-$B$35,D$30-1975),IF($B163&gt;DATE(Input!$C$1,4,30),OFFSET(Historic!$F$193,$B163-$B$35,D$30-1975),NA()))</f>
        <v>115.04126000000001</v>
      </c>
      <c r="E163" s="192">
        <f ca="1">IF($CY$1=1,OFFSET(Historic!$F$193,$B163-$B$35,E$30-1975),IF($B163&gt;DATE(Input!$C$1,4,30),OFFSET(Historic!$F$193,$B163-$B$35,E$30-1975),NA()))</f>
        <v>174.60486410000001</v>
      </c>
      <c r="F163" s="192">
        <f ca="1">IF($CY$1=1,OFFSET(Historic!$F$193,$B163-$B$35,F$30-1975),IF($B163&gt;DATE(Input!$C$1,4,30),OFFSET(Historic!$F$193,$B163-$B$35,F$30-1975),NA()))</f>
        <v>128.92555000000002</v>
      </c>
      <c r="G163" s="192">
        <f ca="1">IF($CY$1=1,OFFSET(Historic!$F$193,$B163-$B$35,G$30-1975),IF($B163&gt;DATE(Input!$C$1,4,30),OFFSET(Historic!$F$193,$B163-$B$35,G$30-1975),NA()))</f>
        <v>221.65</v>
      </c>
      <c r="H163" s="192">
        <f t="shared" ca="1" si="76"/>
        <v>148.01014015999991</v>
      </c>
      <c r="I163" s="368">
        <f t="shared" ref="I163:I194" ca="1" si="116">IF(B163&lt;$B$157,IF($CY$1=1,H163/$H$220*100,IF(B163&gt;$B$64,H163/$H$221*100,NA())),H163/$H$222*100)</f>
        <v>2.0510478954253886</v>
      </c>
      <c r="J163" s="285">
        <f t="shared" ref="J163:J194" ca="1" si="117">IF(B163&lt;$B$157,IF($CY$1=1,$E$8,$F$8),$G$8)*1000*I163/100/1.9835</f>
        <v>123.05253317651685</v>
      </c>
      <c r="K163" s="285">
        <f t="shared" ref="K163:K194" ca="1" si="118">IF(B163&lt;$B$157,IF($CY$1=1,$E$9,$F$9),$G$9)*1000*I163/100/1.9835</f>
        <v>4.1362196025719964</v>
      </c>
      <c r="L163" s="386" t="str">
        <f>IF(Computations!J138&lt;&gt;"",Computations!J138,"---")</f>
        <v>N</v>
      </c>
      <c r="M163" s="416">
        <f>IF(Computations!I138&lt;&gt;"",Computations!I138,"---")</f>
        <v>151.26273985379322</v>
      </c>
      <c r="N163" s="390">
        <f>IF(Computations!C138&lt;&gt;"",Computations!C138,"---")</f>
        <v>7763.7596330275228</v>
      </c>
      <c r="O163" s="387">
        <f>IF(Computations!D138&lt;&gt;"",Computations!D138,"---")</f>
        <v>100154.2</v>
      </c>
      <c r="P163" s="387">
        <f>IF(Computations!M138&lt;&gt;"",Computations!M138,"---")</f>
        <v>104.6129167</v>
      </c>
      <c r="Q163" s="387">
        <f>IF(Computations!P138&lt;&gt;"",Computations!P138,"---")</f>
        <v>0</v>
      </c>
      <c r="R163" s="387">
        <f>IF(Computations!V138&lt;&gt;"",Computations!V138,"---")</f>
        <v>0</v>
      </c>
      <c r="S163" s="387">
        <f>IF(Computations!X138&lt;&gt;"",Computations!X138,"---")</f>
        <v>92.558510146206771</v>
      </c>
      <c r="T163" s="387">
        <f>IF(Computations!AB138&lt;&gt;"",Computations!AB138,"---")</f>
        <v>46.649823153793221</v>
      </c>
      <c r="U163" s="387">
        <f>IF(Computations!AG138&lt;&gt;"",Computations!AG138,"---")</f>
        <v>0</v>
      </c>
      <c r="V163" s="387">
        <f>IF(Computations!H138&lt;&gt;"",Computations!H138,"---")</f>
        <v>243.82124999999999</v>
      </c>
      <c r="W163" s="387">
        <f>IF(Computations!G138&lt;&gt;"",Computations!G138,"---")</f>
        <v>5.3870832999999996</v>
      </c>
      <c r="X163" s="387">
        <f>IF(Computations!F138&lt;&gt;"",Computations!F138,"---")</f>
        <v>249.20833329999999</v>
      </c>
      <c r="Y163" s="402">
        <f>IF(Computations!E138&lt;&gt;"",Computations!E138,"---")</f>
        <v>6.7457500000000001</v>
      </c>
      <c r="Z163" s="389">
        <f>IF(AA163=O163,N163,interp(AA163,AreaCapacity!$A$3:$B$245,2))</f>
        <v>7763.7596330275228</v>
      </c>
      <c r="AA163" s="383">
        <f t="shared" si="97"/>
        <v>100154.2</v>
      </c>
      <c r="AB163" s="376">
        <f t="shared" ref="AB163:AB194" si="119">IF(M163&lt;&gt;"---",M163,J163)</f>
        <v>151.26273985379322</v>
      </c>
      <c r="AC163" s="376">
        <f>IF(P163&lt;&gt;"---",P163,IF(BH163="Y",AB163,MIN(Input!I138,AB163-AK163)))</f>
        <v>104.6129167</v>
      </c>
      <c r="AD163" s="376">
        <f t="shared" ref="AD163:AD194" si="120">IF(Q163&lt;&gt;"---",Q163,IF(BH163="Y",K163,0))</f>
        <v>0</v>
      </c>
      <c r="AE163" s="376">
        <f>IF(R163&lt;&gt;"---",R163,IF(BH163="Y",Input!M138,0))</f>
        <v>0</v>
      </c>
      <c r="AF163" s="376">
        <f t="shared" ref="AF163:AF194" si="121">IF(S163&lt;&gt;"---",S163,StepInterp(B163,$H$3:$L$26,5))</f>
        <v>92.558510146206771</v>
      </c>
      <c r="AG163" s="376">
        <f t="shared" si="77"/>
        <v>46.649823153793221</v>
      </c>
      <c r="AH163" s="376">
        <f t="shared" si="78"/>
        <v>0</v>
      </c>
      <c r="AI163" s="376">
        <f t="shared" ref="AI163:AI194" si="122">IF(X163&lt;&gt;"---",X163,StepInterp(B163,$H$3:$K$26,3))</f>
        <v>249.20833329999999</v>
      </c>
      <c r="AJ163" s="192">
        <f t="shared" si="79"/>
        <v>243.82124999999999</v>
      </c>
      <c r="AK163" s="412">
        <f>IF(Y163&lt;&gt;"---",Y163,interp(AA162,AreaCapacity!$A$3:$C$245,3)*StepInterp(B163,Evap!$A$3:$D$15,4)/1.9835)</f>
        <v>6.7457500000000001</v>
      </c>
      <c r="AL163" s="376">
        <f t="shared" ref="AL163:AL194" si="123">IF(W163&lt;&gt;"---",W163,StepInterp(B163,$H$3:$M$26,6))</f>
        <v>5.3870832999999996</v>
      </c>
      <c r="AM163" s="376">
        <f t="shared" si="80"/>
        <v>249.20833329999999</v>
      </c>
      <c r="AN163" s="376">
        <f t="shared" si="98"/>
        <v>-196.97000000000116</v>
      </c>
      <c r="AO163" s="376">
        <f t="shared" si="81"/>
        <v>92.558510146206771</v>
      </c>
      <c r="AP163" s="376">
        <f t="shared" si="99"/>
        <v>2068.0261288999914</v>
      </c>
      <c r="AQ163" s="389">
        <f>IF(AR163=O163,N163,interp(AR163,AreaCapacity!$A$3:$B$245,2))</f>
        <v>7763.7596330275228</v>
      </c>
      <c r="AR163" s="383">
        <f t="shared" si="82"/>
        <v>100154.2</v>
      </c>
      <c r="AS163" s="376">
        <f t="shared" ref="AS163:AS194" si="124">IF(M163&lt;&gt;"---",M163,J163)</f>
        <v>151.26273985379322</v>
      </c>
      <c r="AT163" s="376">
        <f>IF(P163&lt;&gt;"---",P163,IF(BH163="Y",AS163,MIN(Input!I138,AS163-BB163)))</f>
        <v>104.6129167</v>
      </c>
      <c r="AU163" s="376">
        <f t="shared" ref="AU163:AU194" si="125">IF(Q163&lt;&gt;"---",Q163,IF(BH163="Y",K163,0))</f>
        <v>0</v>
      </c>
      <c r="AV163" s="376">
        <f>IF(R163&lt;&gt;"---",R163,IF(BH163="Y",Input!M138,0))</f>
        <v>0</v>
      </c>
      <c r="AW163" s="376">
        <f t="shared" ref="AW163:AW194" si="126">IF(S163&lt;&gt;"---",S163,StepInterp(B163,$H$3:$L$26,5))</f>
        <v>92.558510146206771</v>
      </c>
      <c r="AX163" s="376">
        <f t="shared" si="83"/>
        <v>46.649823153793221</v>
      </c>
      <c r="AY163" s="376">
        <f t="shared" si="84"/>
        <v>0</v>
      </c>
      <c r="AZ163" s="376">
        <f t="shared" ref="AZ163:AZ194" si="127">IF(X163&lt;&gt;"---",X163,StepInterp(B163,$H$3:$K$26,4))</f>
        <v>249.20833329999999</v>
      </c>
      <c r="BA163" s="192">
        <f t="shared" si="85"/>
        <v>243.82124999999999</v>
      </c>
      <c r="BB163" s="412">
        <f>IF(Y163&lt;&gt;"---",Y163,interp(AR162,AreaCapacity!$A$3:$C$245,3)*StepInterp(B163,Evap!$A$3:$D$15,4)/1.9835)</f>
        <v>6.7457500000000001</v>
      </c>
      <c r="BC163" s="376">
        <f t="shared" ref="BC163:BC194" si="128">IF(W163&lt;&gt;"---",W163,StepInterp(B163,$H$3:$M$26,6))</f>
        <v>5.3870832999999996</v>
      </c>
      <c r="BD163" s="192">
        <f t="shared" si="86"/>
        <v>249.20833329999999</v>
      </c>
      <c r="BE163" s="192">
        <f t="shared" si="87"/>
        <v>-196.97000000000116</v>
      </c>
      <c r="BF163" s="192">
        <f t="shared" si="88"/>
        <v>92.558510146206771</v>
      </c>
      <c r="BG163" s="425">
        <f t="shared" si="89"/>
        <v>2112.6861288999949</v>
      </c>
      <c r="BH163" s="376" t="str">
        <f t="shared" ref="BH163:BH194" si="129">IF(L163&lt;&gt;"---",L163,StepInterp(B163,$B$13:$D$17,3))</f>
        <v>N</v>
      </c>
      <c r="BI163" s="376">
        <f t="shared" ref="BI163:BI194" si="130">StepInterp(B163,$E$13:$G$15,3)</f>
        <v>39</v>
      </c>
      <c r="BJ163" s="376">
        <f t="shared" si="90"/>
        <v>110.90407315379323</v>
      </c>
      <c r="BK163" s="376">
        <f t="shared" si="91"/>
        <v>142823.52059902452</v>
      </c>
      <c r="BL163" s="376">
        <f t="shared" si="92"/>
        <v>102369</v>
      </c>
      <c r="BM163" s="423">
        <f t="shared" si="93"/>
        <v>40454.520599024516</v>
      </c>
      <c r="BN163" s="440">
        <f t="shared" si="94"/>
        <v>0</v>
      </c>
      <c r="BO163" s="285">
        <f t="shared" si="95"/>
        <v>0</v>
      </c>
      <c r="BP163" s="425">
        <f t="shared" si="96"/>
        <v>0</v>
      </c>
      <c r="BQ163" s="285"/>
      <c r="BR163" s="12">
        <v>7704</v>
      </c>
      <c r="BS163" s="12">
        <v>52000</v>
      </c>
      <c r="BT163" s="12">
        <v>7747.5</v>
      </c>
      <c r="BU163" s="426">
        <v>85000</v>
      </c>
      <c r="BV163" s="6">
        <v>7766</v>
      </c>
      <c r="BW163" s="6">
        <v>102369</v>
      </c>
      <c r="CW163" s="416"/>
      <c r="CX163" s="416"/>
      <c r="CY163" s="416"/>
      <c r="CZ163" s="416"/>
      <c r="DA163" s="416"/>
      <c r="DB163" s="416"/>
      <c r="DC163" s="128"/>
    </row>
    <row r="164" spans="1:107">
      <c r="A164" s="6" t="str">
        <f ca="1">OFFSET('day lookup'!$A$1,WEEKDAY(B164,1)-1,0)</f>
        <v>TUE</v>
      </c>
      <c r="B164" s="367">
        <f t="shared" si="100"/>
        <v>42955</v>
      </c>
      <c r="C164" s="374">
        <f ca="1">IF($CY$1=1,OFFSET(Historic!$F$193,$B164-$B$35,C$30-1975),IF($B164&gt;DATE(Input!$C$1,4,30),OFFSET(Historic!$F$193,$B164-$B$35,C$30-1975),NA()))</f>
        <v>129.4305976999901</v>
      </c>
      <c r="D164" s="192">
        <f ca="1">IF($CY$1=1,OFFSET(Historic!$F$193,$B164-$B$35,D$30-1975),IF($B164&gt;DATE(Input!$C$1,4,30),OFFSET(Historic!$F$193,$B164-$B$35,D$30-1975),NA()))</f>
        <v>89.256150000000005</v>
      </c>
      <c r="E164" s="192">
        <f ca="1">IF($CY$1=1,OFFSET(Historic!$F$193,$B164-$B$35,E$30-1975),IF($B164&gt;DATE(Input!$C$1,4,30),OFFSET(Historic!$F$193,$B164-$B$35,E$30-1975),NA()))</f>
        <v>173.35527800000003</v>
      </c>
      <c r="F164" s="192">
        <f ca="1">IF($CY$1=1,OFFSET(Historic!$F$193,$B164-$B$35,F$30-1975),IF($B164&gt;DATE(Input!$C$1,4,30),OFFSET(Historic!$F$193,$B164-$B$35,F$30-1975),NA()))</f>
        <v>99.173500000000004</v>
      </c>
      <c r="G164" s="192">
        <f ca="1">IF($CY$1=1,OFFSET(Historic!$F$193,$B164-$B$35,G$30-1975),IF($B164&gt;DATE(Input!$C$1,4,30),OFFSET(Historic!$F$193,$B164-$B$35,G$30-1975),NA()))</f>
        <v>222.1</v>
      </c>
      <c r="H164" s="192">
        <f t="shared" ref="H164:H217" ca="1" si="131">AVERAGE(C164:G164)</f>
        <v>142.66310513999804</v>
      </c>
      <c r="I164" s="368">
        <f t="shared" ca="1" si="116"/>
        <v>1.9769514523527365</v>
      </c>
      <c r="J164" s="285">
        <f t="shared" ca="1" si="117"/>
        <v>118.60712015627709</v>
      </c>
      <c r="K164" s="285">
        <f t="shared" ca="1" si="118"/>
        <v>3.9867939548328439</v>
      </c>
      <c r="L164" s="386" t="str">
        <f>IF(Computations!J139&lt;&gt;"",Computations!J139,"---")</f>
        <v>N</v>
      </c>
      <c r="M164" s="416">
        <f>IF(Computations!I139&lt;&gt;"",Computations!I139,"---")</f>
        <v>161.43492668011265</v>
      </c>
      <c r="N164" s="390">
        <f>IF(Computations!C139&lt;&gt;"",Computations!C139,"---")</f>
        <v>7763.5796228338431</v>
      </c>
      <c r="O164" s="387">
        <f>IF(Computations!D139&lt;&gt;"",Computations!D139,"---")</f>
        <v>99977.61</v>
      </c>
      <c r="P164" s="387">
        <f>IF(Computations!M139&lt;&gt;"",Computations!M139,"---")</f>
        <v>104.6454167</v>
      </c>
      <c r="Q164" s="387">
        <f>IF(Computations!P139&lt;&gt;"",Computations!P139,"---")</f>
        <v>0</v>
      </c>
      <c r="R164" s="387">
        <f>IF(Computations!V139&lt;&gt;"",Computations!V139,"---")</f>
        <v>0</v>
      </c>
      <c r="S164" s="387">
        <f>IF(Computations!X139&lt;&gt;"",Computations!X139,"---")</f>
        <v>82.293823319887338</v>
      </c>
      <c r="T164" s="387">
        <f>IF(Computations!AB139&lt;&gt;"",Computations!AB139,"---")</f>
        <v>56.789509980112655</v>
      </c>
      <c r="U164" s="387">
        <f>IF(Computations!AG139&lt;&gt;"",Computations!AG139,"---")</f>
        <v>0</v>
      </c>
      <c r="V164" s="387">
        <f>IF(Computations!H139&lt;&gt;"",Computations!H139,"---")</f>
        <v>243.72874999999999</v>
      </c>
      <c r="W164" s="387">
        <f>IF(Computations!G139&lt;&gt;"",Computations!G139,"---")</f>
        <v>5.3545832999999998</v>
      </c>
      <c r="X164" s="387">
        <f>IF(Computations!F139&lt;&gt;"",Computations!F139,"---")</f>
        <v>249.08333329999999</v>
      </c>
      <c r="Y164" s="402">
        <f>IF(Computations!E139&lt;&gt;"",Computations!E139,"---")</f>
        <v>6.7356699999999998</v>
      </c>
      <c r="Z164" s="389">
        <f>IF(AA164=O164,N164,interp(AA164,AreaCapacity!$A$3:$B$245,2))</f>
        <v>7763.5796228338431</v>
      </c>
      <c r="AA164" s="383">
        <f t="shared" si="97"/>
        <v>99977.61</v>
      </c>
      <c r="AB164" s="376">
        <f t="shared" si="119"/>
        <v>161.43492668011265</v>
      </c>
      <c r="AC164" s="376">
        <f>IF(P164&lt;&gt;"---",P164,IF(BH164="Y",AB164,MIN(Input!I139,AB164-AK164)))</f>
        <v>104.6454167</v>
      </c>
      <c r="AD164" s="376">
        <f t="shared" si="120"/>
        <v>0</v>
      </c>
      <c r="AE164" s="376">
        <f>IF(R164&lt;&gt;"---",R164,IF(BH164="Y",Input!M139,0))</f>
        <v>0</v>
      </c>
      <c r="AF164" s="376">
        <f t="shared" si="121"/>
        <v>82.293823319887338</v>
      </c>
      <c r="AG164" s="376">
        <f t="shared" ref="AG164:AG217" si="132">IF(T164&lt;&gt;"---",T164,MAX(0,AI164-SUM(AC164:AF164)-AH164-AL164))</f>
        <v>56.789509980112655</v>
      </c>
      <c r="AH164" s="376">
        <f t="shared" ref="AH164:AH217" si="133">IF(U164&lt;&gt;"---",U164,0)</f>
        <v>0</v>
      </c>
      <c r="AI164" s="376">
        <f t="shared" si="122"/>
        <v>249.08333329999999</v>
      </c>
      <c r="AJ164" s="192">
        <f t="shared" ref="AJ164:AJ217" si="134">IF(T164&lt;&gt;"---",SUM(AC164:AG164)-AH164,MAX(SUM(AC164:AF164)-AH164,AI164-AL164))</f>
        <v>243.72874999999999</v>
      </c>
      <c r="AK164" s="412">
        <f>IF(Y164&lt;&gt;"---",Y164,interp(AA163,AreaCapacity!$A$3:$C$245,3)*StepInterp(B164,Evap!$A$3:$D$15,4)/1.9835)</f>
        <v>6.7356699999999998</v>
      </c>
      <c r="AL164" s="376">
        <f t="shared" si="123"/>
        <v>5.3545832999999998</v>
      </c>
      <c r="AM164" s="376">
        <f t="shared" ref="AM164:AM217" si="135">AJ164+AL164</f>
        <v>249.08333329999999</v>
      </c>
      <c r="AN164" s="376">
        <f t="shared" si="98"/>
        <v>-176.58999999999651</v>
      </c>
      <c r="AO164" s="376">
        <f t="shared" ref="AO164:AO217" si="136">MAX(0,AJ164-AB164)</f>
        <v>82.293823319887338</v>
      </c>
      <c r="AP164" s="376">
        <f t="shared" si="99"/>
        <v>2231.2559274549881</v>
      </c>
      <c r="AQ164" s="389">
        <f>IF(AR164=O164,N164,interp(AR164,AreaCapacity!$A$3:$B$245,2))</f>
        <v>7763.5796228338431</v>
      </c>
      <c r="AR164" s="383">
        <f t="shared" ref="AR164:AR217" si="137">IF(O164&lt;&gt;"---",O164,AR163+(AS164-BA164-BB164)*1.9835)</f>
        <v>99977.61</v>
      </c>
      <c r="AS164" s="376">
        <f t="shared" si="124"/>
        <v>161.43492668011265</v>
      </c>
      <c r="AT164" s="376">
        <f>IF(P164&lt;&gt;"---",P164,IF(BH164="Y",AS164,MIN(Input!I139,AS164-BB164)))</f>
        <v>104.6454167</v>
      </c>
      <c r="AU164" s="376">
        <f t="shared" si="125"/>
        <v>0</v>
      </c>
      <c r="AV164" s="376">
        <f>IF(R164&lt;&gt;"---",R164,IF(BH164="Y",Input!M139,0))</f>
        <v>0</v>
      </c>
      <c r="AW164" s="376">
        <f t="shared" si="126"/>
        <v>82.293823319887338</v>
      </c>
      <c r="AX164" s="376">
        <f t="shared" ref="AX164:AX217" si="138">IF(T164&lt;&gt;"---",T164,MAX(0,BB164-SUM(AT164:AW164)-BA164-BE164))</f>
        <v>56.789509980112655</v>
      </c>
      <c r="AY164" s="376">
        <f t="shared" ref="AY164:AY217" si="139">IF(U164&lt;&gt;"---",U164,0)</f>
        <v>0</v>
      </c>
      <c r="AZ164" s="376">
        <f t="shared" si="127"/>
        <v>249.08333329999999</v>
      </c>
      <c r="BA164" s="192">
        <f t="shared" ref="BA164:BA217" si="140">IF(T164&lt;&gt;"---",SUM(AT164:AX164)-AY164,MAX(SUM(AT164:AW164)-AY164,AZ164-BC164))</f>
        <v>243.72874999999999</v>
      </c>
      <c r="BB164" s="412">
        <f>IF(Y164&lt;&gt;"---",Y164,interp(AR163,AreaCapacity!$A$3:$C$245,3)*StepInterp(B164,Evap!$A$3:$D$15,4)/1.9835)</f>
        <v>6.7356699999999998</v>
      </c>
      <c r="BC164" s="376">
        <f t="shared" si="128"/>
        <v>5.3545832999999998</v>
      </c>
      <c r="BD164" s="192">
        <f t="shared" ref="BD164:BD217" si="141">BA164+BC164</f>
        <v>249.08333329999999</v>
      </c>
      <c r="BE164" s="192">
        <f t="shared" ref="BE164:BE217" si="142">AR164-AR163</f>
        <v>-176.58999999999651</v>
      </c>
      <c r="BF164" s="192">
        <f t="shared" ref="BF164:BF217" si="143">MAX(0,BA164-AS164)</f>
        <v>82.293823319887338</v>
      </c>
      <c r="BG164" s="425">
        <f t="shared" ref="BG164:BG217" si="144">BG163+BF164*1.9835</f>
        <v>2275.9159274549916</v>
      </c>
      <c r="BH164" s="376" t="str">
        <f t="shared" si="129"/>
        <v>N</v>
      </c>
      <c r="BI164" s="376">
        <f t="shared" si="130"/>
        <v>39</v>
      </c>
      <c r="BJ164" s="376">
        <f t="shared" ref="BJ164:BJ217" si="145">IF(BH164="Y",0,(AS164-BB164)-MIN(AS164-BB164,BI164-BC164))</f>
        <v>121.05383998011266</v>
      </c>
      <c r="BK164" s="376">
        <f t="shared" ref="BK164:BK217" si="146">BK163+BJ164*1.9835</f>
        <v>143063.63089062506</v>
      </c>
      <c r="BL164" s="376">
        <f t="shared" ref="BL164:BL217" si="147">MIN(BK164,102369)</f>
        <v>102369</v>
      </c>
      <c r="BM164" s="423">
        <f t="shared" ref="BM164:BM217" si="148">MAX(0,BK164-102369)</f>
        <v>40694.630890625063</v>
      </c>
      <c r="BN164" s="440">
        <f t="shared" ref="BN164:BN217" si="149">MAX(BA164-AJ164,0)</f>
        <v>0</v>
      </c>
      <c r="BO164" s="285">
        <f t="shared" ref="BO164:BO217" si="150">BN164*1.9835</f>
        <v>0</v>
      </c>
      <c r="BP164" s="425">
        <f t="shared" ref="BP164:BP217" si="151">BP163+BO164</f>
        <v>0</v>
      </c>
      <c r="BQ164" s="285"/>
      <c r="BR164" s="12">
        <v>7704</v>
      </c>
      <c r="BS164" s="12">
        <v>52000</v>
      </c>
      <c r="BT164" s="12">
        <v>7747.5</v>
      </c>
      <c r="BU164" s="426">
        <v>85000</v>
      </c>
      <c r="BV164" s="6">
        <v>7766</v>
      </c>
      <c r="BW164" s="6">
        <v>102369</v>
      </c>
      <c r="CW164" s="416"/>
      <c r="CX164" s="416"/>
      <c r="CY164" s="416"/>
      <c r="CZ164" s="416"/>
      <c r="DA164" s="416"/>
      <c r="DB164" s="416"/>
      <c r="DC164" s="128"/>
    </row>
    <row r="165" spans="1:107">
      <c r="A165" s="6" t="str">
        <f ca="1">OFFSET('day lookup'!$A$1,WEEKDAY(B165,1)-1,0)</f>
        <v>WED</v>
      </c>
      <c r="B165" s="367">
        <f t="shared" si="100"/>
        <v>42956</v>
      </c>
      <c r="C165" s="374">
        <f ca="1">IF($CY$1=1,OFFSET(Historic!$F$193,$B165-$B$35,C$30-1975),IF($B165&gt;DATE(Input!$C$1,4,30),OFFSET(Historic!$F$193,$B165-$B$35,C$30-1975),NA()))</f>
        <v>99.162499300008164</v>
      </c>
      <c r="D165" s="192">
        <f ca="1">IF($CY$1=1,OFFSET(Historic!$F$193,$B165-$B$35,D$30-1975),IF($B165&gt;DATE(Input!$C$1,4,30),OFFSET(Historic!$F$193,$B165-$B$35,D$30-1975),NA()))</f>
        <v>91.239620000000002</v>
      </c>
      <c r="E165" s="192">
        <f ca="1">IF($CY$1=1,OFFSET(Historic!$F$193,$B165-$B$35,E$30-1975),IF($B165&gt;DATE(Input!$C$1,4,30),OFFSET(Historic!$F$193,$B165-$B$35,E$30-1975),NA()))</f>
        <v>161.41478860000001</v>
      </c>
      <c r="F165" s="192">
        <f ca="1">IF($CY$1=1,OFFSET(Historic!$F$193,$B165-$B$35,F$30-1975),IF($B165&gt;DATE(Input!$C$1,4,30),OFFSET(Historic!$F$193,$B165-$B$35,F$30-1975),NA()))</f>
        <v>109.09085</v>
      </c>
      <c r="G165" s="192">
        <f ca="1">IF($CY$1=1,OFFSET(Historic!$F$193,$B165-$B$35,G$30-1975),IF($B165&gt;DATE(Input!$C$1,4,30),OFFSET(Historic!$F$193,$B165-$B$35,G$30-1975),NA()))</f>
        <v>193.12</v>
      </c>
      <c r="H165" s="192">
        <f t="shared" ca="1" si="131"/>
        <v>130.80555158000163</v>
      </c>
      <c r="I165" s="368">
        <f t="shared" ca="1" si="116"/>
        <v>1.8126356139390041</v>
      </c>
      <c r="J165" s="285">
        <f t="shared" ca="1" si="117"/>
        <v>108.74899826505745</v>
      </c>
      <c r="K165" s="285">
        <f t="shared" ca="1" si="118"/>
        <v>3.6554285131111754</v>
      </c>
      <c r="L165" s="386" t="str">
        <f>IF(Computations!J140&lt;&gt;"",Computations!J140,"---")</f>
        <v>N</v>
      </c>
      <c r="M165" s="416">
        <f>IF(Computations!I140&lt;&gt;"",Computations!I140,"---")</f>
        <v>160.54518037209715</v>
      </c>
      <c r="N165" s="390">
        <f>IF(Computations!C140&lt;&gt;"",Computations!C140,"---")</f>
        <v>7763.3993272171256</v>
      </c>
      <c r="O165" s="387">
        <f>IF(Computations!D140&lt;&gt;"",Computations!D140,"---")</f>
        <v>99800.74</v>
      </c>
      <c r="P165" s="387">
        <f>IF(Computations!M140&lt;&gt;"",Computations!M140,"---")</f>
        <v>104.6102083</v>
      </c>
      <c r="Q165" s="387">
        <f>IF(Computations!P140&lt;&gt;"",Computations!P140,"---")</f>
        <v>0</v>
      </c>
      <c r="R165" s="387">
        <f>IF(Computations!V140&lt;&gt;"",Computations!V140,"---")</f>
        <v>0</v>
      </c>
      <c r="S165" s="387">
        <f>IF(Computations!X140&lt;&gt;"",Computations!X140,"---")</f>
        <v>82.440027927902861</v>
      </c>
      <c r="T165" s="387">
        <f>IF(Computations!AB140&lt;&gt;"",Computations!AB140,"---")</f>
        <v>55.934972072097139</v>
      </c>
      <c r="U165" s="387">
        <f>IF(Computations!AG140&lt;&gt;"",Computations!AG140,"---")</f>
        <v>0</v>
      </c>
      <c r="V165" s="387">
        <f>IF(Computations!H140&lt;&gt;"",Computations!H140,"---")</f>
        <v>242.98520830000001</v>
      </c>
      <c r="W165" s="387">
        <f>IF(Computations!G140&lt;&gt;"",Computations!G140,"---")</f>
        <v>5.3897917</v>
      </c>
      <c r="X165" s="387">
        <f>IF(Computations!F140&lt;&gt;"",Computations!F140,"---")</f>
        <v>248.375</v>
      </c>
      <c r="Y165" s="402">
        <f>IF(Computations!E140&lt;&gt;"",Computations!E140,"---")</f>
        <v>6.7306299999999997</v>
      </c>
      <c r="Z165" s="389">
        <f>IF(AA165=O165,N165,interp(AA165,AreaCapacity!$A$3:$B$245,2))</f>
        <v>7763.3993272171256</v>
      </c>
      <c r="AA165" s="383">
        <f t="shared" si="97"/>
        <v>99800.74</v>
      </c>
      <c r="AB165" s="376">
        <f t="shared" si="119"/>
        <v>160.54518037209715</v>
      </c>
      <c r="AC165" s="376">
        <f>IF(P165&lt;&gt;"---",P165,IF(BH165="Y",AB165,MIN(Input!I140,AB165-AK165)))</f>
        <v>104.6102083</v>
      </c>
      <c r="AD165" s="376">
        <f t="shared" si="120"/>
        <v>0</v>
      </c>
      <c r="AE165" s="376">
        <f>IF(R165&lt;&gt;"---",R165,IF(BH165="Y",Input!M140,0))</f>
        <v>0</v>
      </c>
      <c r="AF165" s="376">
        <f t="shared" si="121"/>
        <v>82.440027927902861</v>
      </c>
      <c r="AG165" s="376">
        <f t="shared" si="132"/>
        <v>55.934972072097139</v>
      </c>
      <c r="AH165" s="376">
        <f t="shared" si="133"/>
        <v>0</v>
      </c>
      <c r="AI165" s="376">
        <f t="shared" si="122"/>
        <v>248.375</v>
      </c>
      <c r="AJ165" s="192">
        <f t="shared" si="134"/>
        <v>242.98520830000001</v>
      </c>
      <c r="AK165" s="412">
        <f>IF(Y165&lt;&gt;"---",Y165,interp(AA164,AreaCapacity!$A$3:$C$245,3)*StepInterp(B165,Evap!$A$3:$D$15,4)/1.9835)</f>
        <v>6.7306299999999997</v>
      </c>
      <c r="AL165" s="376">
        <f t="shared" si="123"/>
        <v>5.3897917</v>
      </c>
      <c r="AM165" s="376">
        <f t="shared" si="135"/>
        <v>248.375</v>
      </c>
      <c r="AN165" s="376">
        <f t="shared" si="98"/>
        <v>-176.86999999999534</v>
      </c>
      <c r="AO165" s="376">
        <f t="shared" si="136"/>
        <v>82.440027927902861</v>
      </c>
      <c r="AP165" s="376">
        <f t="shared" si="99"/>
        <v>2394.7757228499836</v>
      </c>
      <c r="AQ165" s="389">
        <f>IF(AR165=O165,N165,interp(AR165,AreaCapacity!$A$3:$B$245,2))</f>
        <v>7763.3993272171256</v>
      </c>
      <c r="AR165" s="383">
        <f t="shared" si="137"/>
        <v>99800.74</v>
      </c>
      <c r="AS165" s="376">
        <f t="shared" si="124"/>
        <v>160.54518037209715</v>
      </c>
      <c r="AT165" s="376">
        <f>IF(P165&lt;&gt;"---",P165,IF(BH165="Y",AS165,MIN(Input!I140,AS165-BB165)))</f>
        <v>104.6102083</v>
      </c>
      <c r="AU165" s="376">
        <f t="shared" si="125"/>
        <v>0</v>
      </c>
      <c r="AV165" s="376">
        <f>IF(R165&lt;&gt;"---",R165,IF(BH165="Y",Input!M140,0))</f>
        <v>0</v>
      </c>
      <c r="AW165" s="376">
        <f t="shared" si="126"/>
        <v>82.440027927902861</v>
      </c>
      <c r="AX165" s="376">
        <f t="shared" si="138"/>
        <v>55.934972072097139</v>
      </c>
      <c r="AY165" s="376">
        <f t="shared" si="139"/>
        <v>0</v>
      </c>
      <c r="AZ165" s="376">
        <f t="shared" si="127"/>
        <v>248.375</v>
      </c>
      <c r="BA165" s="192">
        <f t="shared" si="140"/>
        <v>242.98520830000001</v>
      </c>
      <c r="BB165" s="412">
        <f>IF(Y165&lt;&gt;"---",Y165,interp(AR164,AreaCapacity!$A$3:$C$245,3)*StepInterp(B165,Evap!$A$3:$D$15,4)/1.9835)</f>
        <v>6.7306299999999997</v>
      </c>
      <c r="BC165" s="376">
        <f t="shared" si="128"/>
        <v>5.3897917</v>
      </c>
      <c r="BD165" s="192">
        <f t="shared" si="141"/>
        <v>248.375</v>
      </c>
      <c r="BE165" s="192">
        <f t="shared" si="142"/>
        <v>-176.86999999999534</v>
      </c>
      <c r="BF165" s="192">
        <f t="shared" si="143"/>
        <v>82.440027927902861</v>
      </c>
      <c r="BG165" s="425">
        <f t="shared" si="144"/>
        <v>2439.4357228499871</v>
      </c>
      <c r="BH165" s="376" t="str">
        <f t="shared" si="129"/>
        <v>N</v>
      </c>
      <c r="BI165" s="376">
        <f t="shared" si="130"/>
        <v>39</v>
      </c>
      <c r="BJ165" s="376">
        <f t="shared" si="145"/>
        <v>120.20434207209716</v>
      </c>
      <c r="BK165" s="376">
        <f t="shared" si="146"/>
        <v>143302.05620312507</v>
      </c>
      <c r="BL165" s="376">
        <f t="shared" si="147"/>
        <v>102369</v>
      </c>
      <c r="BM165" s="423">
        <f t="shared" si="148"/>
        <v>40933.056203125074</v>
      </c>
      <c r="BN165" s="440">
        <f t="shared" si="149"/>
        <v>0</v>
      </c>
      <c r="BO165" s="285">
        <f t="shared" si="150"/>
        <v>0</v>
      </c>
      <c r="BP165" s="425">
        <f t="shared" si="151"/>
        <v>0</v>
      </c>
      <c r="BQ165" s="285"/>
      <c r="BR165" s="12">
        <v>7704</v>
      </c>
      <c r="BS165" s="12">
        <v>52000</v>
      </c>
      <c r="BT165" s="12">
        <v>7747.5</v>
      </c>
      <c r="BU165" s="426">
        <v>85000</v>
      </c>
      <c r="BV165" s="6">
        <v>7766</v>
      </c>
      <c r="BW165" s="6">
        <v>102369</v>
      </c>
      <c r="CW165" s="416"/>
      <c r="CX165" s="416"/>
      <c r="CY165" s="416"/>
      <c r="CZ165" s="416"/>
      <c r="DA165" s="416"/>
      <c r="DB165" s="416"/>
      <c r="DC165" s="128"/>
    </row>
    <row r="166" spans="1:107">
      <c r="A166" s="6" t="str">
        <f ca="1">OFFSET('day lookup'!$A$1,WEEKDAY(B166,1)-1,0)</f>
        <v>THU</v>
      </c>
      <c r="B166" s="367">
        <f t="shared" si="100"/>
        <v>42957</v>
      </c>
      <c r="C166" s="374">
        <f ca="1">IF($CY$1=1,OFFSET(Historic!$F$193,$B166-$B$35,C$30-1975),IF($B166&gt;DATE(Input!$C$1,4,30),OFFSET(Historic!$F$193,$B166-$B$35,C$30-1975),NA()))</f>
        <v>69.356466499999158</v>
      </c>
      <c r="D166" s="192">
        <f ca="1">IF($CY$1=1,OFFSET(Historic!$F$193,$B166-$B$35,D$30-1975),IF($B166&gt;DATE(Input!$C$1,4,30),OFFSET(Historic!$F$193,$B166-$B$35,D$30-1975),NA()))</f>
        <v>87.272680000000008</v>
      </c>
      <c r="E166" s="192">
        <f ca="1">IF($CY$1=1,OFFSET(Historic!$F$193,$B166-$B$35,E$30-1975),IF($B166&gt;DATE(Input!$C$1,4,30),OFFSET(Historic!$F$193,$B166-$B$35,E$30-1975),NA()))</f>
        <v>148.38339070000001</v>
      </c>
      <c r="F166" s="192">
        <f ca="1">IF($CY$1=1,OFFSET(Historic!$F$193,$B166-$B$35,F$30-1975),IF($B166&gt;DATE(Input!$C$1,4,30),OFFSET(Historic!$F$193,$B166-$B$35,F$30-1975),NA()))</f>
        <v>148.76025000000001</v>
      </c>
      <c r="G166" s="192">
        <f ca="1">IF($CY$1=1,OFFSET(Historic!$F$193,$B166-$B$35,G$30-1975),IF($B166&gt;DATE(Input!$C$1,4,30),OFFSET(Historic!$F$193,$B166-$B$35,G$30-1975),NA()))</f>
        <v>236.23</v>
      </c>
      <c r="H166" s="192">
        <f t="shared" ca="1" si="131"/>
        <v>138.00055743999985</v>
      </c>
      <c r="I166" s="368">
        <f t="shared" ca="1" si="116"/>
        <v>1.9123402801920726</v>
      </c>
      <c r="J166" s="285">
        <f t="shared" ca="1" si="117"/>
        <v>114.73077556987981</v>
      </c>
      <c r="K166" s="285">
        <f t="shared" ca="1" si="118"/>
        <v>3.856496657811086</v>
      </c>
      <c r="L166" s="386" t="str">
        <f>IF(Computations!J141&lt;&gt;"",Computations!J141,"---")</f>
        <v>N</v>
      </c>
      <c r="M166" s="416">
        <f>IF(Computations!I141&lt;&gt;"",Computations!I141,"---")</f>
        <v>165.51922333725707</v>
      </c>
      <c r="N166" s="390">
        <f>IF(Computations!C141&lt;&gt;"",Computations!C141,"---")</f>
        <v>7763.2294903160036</v>
      </c>
      <c r="O166" s="387">
        <f>IF(Computations!D141&lt;&gt;"",Computations!D141,"---")</f>
        <v>99634.13</v>
      </c>
      <c r="P166" s="387">
        <f>IF(Computations!M141&lt;&gt;"",Computations!M141,"---")</f>
        <v>104.38</v>
      </c>
      <c r="Q166" s="387">
        <f>IF(Computations!P141&lt;&gt;"",Computations!P141,"---")</f>
        <v>0</v>
      </c>
      <c r="R166" s="387">
        <f>IF(Computations!V141&lt;&gt;"",Computations!V141,"---")</f>
        <v>0</v>
      </c>
      <c r="S166" s="387">
        <f>IF(Computations!X141&lt;&gt;"",Computations!X141,"---")</f>
        <v>77.277443362742929</v>
      </c>
      <c r="T166" s="387">
        <f>IF(Computations!AB141&lt;&gt;"",Computations!AB141,"---")</f>
        <v>61.139223337257079</v>
      </c>
      <c r="U166" s="387">
        <f>IF(Computations!AG141&lt;&gt;"",Computations!AG141,"---")</f>
        <v>0</v>
      </c>
      <c r="V166" s="387">
        <f>IF(Computations!H141&lt;&gt;"",Computations!H141,"---")</f>
        <v>242.7966667</v>
      </c>
      <c r="W166" s="387">
        <f>IF(Computations!G141&lt;&gt;"",Computations!G141,"---")</f>
        <v>5.62</v>
      </c>
      <c r="X166" s="387">
        <f>IF(Computations!F141&lt;&gt;"",Computations!F141,"---")</f>
        <v>248.41666670000001</v>
      </c>
      <c r="Y166" s="402">
        <f>IF(Computations!E141&lt;&gt;"",Computations!E141,"---")</f>
        <v>6.7205399999999997</v>
      </c>
      <c r="Z166" s="389">
        <f>IF(AA166=O166,N166,interp(AA166,AreaCapacity!$A$3:$B$245,2))</f>
        <v>7763.2294903160036</v>
      </c>
      <c r="AA166" s="383">
        <f t="shared" si="97"/>
        <v>99634.13</v>
      </c>
      <c r="AB166" s="376">
        <f t="shared" si="119"/>
        <v>165.51922333725707</v>
      </c>
      <c r="AC166" s="376">
        <f>IF(P166&lt;&gt;"---",P166,IF(BH166="Y",AB166,MIN(Input!I141,AB166-AK166)))</f>
        <v>104.38</v>
      </c>
      <c r="AD166" s="376">
        <f t="shared" si="120"/>
        <v>0</v>
      </c>
      <c r="AE166" s="376">
        <f>IF(R166&lt;&gt;"---",R166,IF(BH166="Y",Input!M141,0))</f>
        <v>0</v>
      </c>
      <c r="AF166" s="376">
        <f t="shared" si="121"/>
        <v>77.277443362742929</v>
      </c>
      <c r="AG166" s="376">
        <f t="shared" si="132"/>
        <v>61.139223337257079</v>
      </c>
      <c r="AH166" s="376">
        <f t="shared" si="133"/>
        <v>0</v>
      </c>
      <c r="AI166" s="376">
        <f t="shared" si="122"/>
        <v>248.41666670000001</v>
      </c>
      <c r="AJ166" s="192">
        <f t="shared" si="134"/>
        <v>242.7966667</v>
      </c>
      <c r="AK166" s="412">
        <f>IF(Y166&lt;&gt;"---",Y166,interp(AA165,AreaCapacity!$A$3:$C$245,3)*StepInterp(B166,Evap!$A$3:$D$15,4)/1.9835)</f>
        <v>6.7205399999999997</v>
      </c>
      <c r="AL166" s="376">
        <f t="shared" si="123"/>
        <v>5.62</v>
      </c>
      <c r="AM166" s="376">
        <f t="shared" si="135"/>
        <v>248.41666670000001</v>
      </c>
      <c r="AN166" s="376">
        <f t="shared" si="98"/>
        <v>-166.61000000000058</v>
      </c>
      <c r="AO166" s="376">
        <f t="shared" si="136"/>
        <v>77.277443362742929</v>
      </c>
      <c r="AP166" s="376">
        <f t="shared" si="99"/>
        <v>2548.0555317599842</v>
      </c>
      <c r="AQ166" s="389">
        <f>IF(AR166=O166,N166,interp(AR166,AreaCapacity!$A$3:$B$245,2))</f>
        <v>7763.2294903160036</v>
      </c>
      <c r="AR166" s="383">
        <f t="shared" si="137"/>
        <v>99634.13</v>
      </c>
      <c r="AS166" s="376">
        <f t="shared" si="124"/>
        <v>165.51922333725707</v>
      </c>
      <c r="AT166" s="376">
        <f>IF(P166&lt;&gt;"---",P166,IF(BH166="Y",AS166,MIN(Input!I141,AS166-BB166)))</f>
        <v>104.38</v>
      </c>
      <c r="AU166" s="376">
        <f t="shared" si="125"/>
        <v>0</v>
      </c>
      <c r="AV166" s="376">
        <f>IF(R166&lt;&gt;"---",R166,IF(BH166="Y",Input!M141,0))</f>
        <v>0</v>
      </c>
      <c r="AW166" s="376">
        <f t="shared" si="126"/>
        <v>77.277443362742929</v>
      </c>
      <c r="AX166" s="376">
        <f t="shared" si="138"/>
        <v>61.139223337257079</v>
      </c>
      <c r="AY166" s="376">
        <f t="shared" si="139"/>
        <v>0</v>
      </c>
      <c r="AZ166" s="376">
        <f t="shared" si="127"/>
        <v>248.41666670000001</v>
      </c>
      <c r="BA166" s="192">
        <f t="shared" si="140"/>
        <v>242.7966667</v>
      </c>
      <c r="BB166" s="412">
        <f>IF(Y166&lt;&gt;"---",Y166,interp(AR165,AreaCapacity!$A$3:$C$245,3)*StepInterp(B166,Evap!$A$3:$D$15,4)/1.9835)</f>
        <v>6.7205399999999997</v>
      </c>
      <c r="BC166" s="376">
        <f t="shared" si="128"/>
        <v>5.62</v>
      </c>
      <c r="BD166" s="192">
        <f t="shared" si="141"/>
        <v>248.41666670000001</v>
      </c>
      <c r="BE166" s="192">
        <f t="shared" si="142"/>
        <v>-166.61000000000058</v>
      </c>
      <c r="BF166" s="192">
        <f t="shared" si="143"/>
        <v>77.277443362742929</v>
      </c>
      <c r="BG166" s="425">
        <f t="shared" si="144"/>
        <v>2592.7155317599877</v>
      </c>
      <c r="BH166" s="376" t="str">
        <f t="shared" si="129"/>
        <v>N</v>
      </c>
      <c r="BI166" s="376">
        <f t="shared" si="130"/>
        <v>39</v>
      </c>
      <c r="BJ166" s="376">
        <f t="shared" si="145"/>
        <v>125.41868333725708</v>
      </c>
      <c r="BK166" s="376">
        <f t="shared" si="146"/>
        <v>143550.82416152454</v>
      </c>
      <c r="BL166" s="376">
        <f t="shared" si="147"/>
        <v>102369</v>
      </c>
      <c r="BM166" s="423">
        <f t="shared" si="148"/>
        <v>41181.824161524535</v>
      </c>
      <c r="BN166" s="440">
        <f t="shared" si="149"/>
        <v>0</v>
      </c>
      <c r="BO166" s="285">
        <f t="shared" si="150"/>
        <v>0</v>
      </c>
      <c r="BP166" s="425">
        <f t="shared" si="151"/>
        <v>0</v>
      </c>
      <c r="BQ166" s="285"/>
      <c r="BR166" s="12">
        <v>7704</v>
      </c>
      <c r="BS166" s="12">
        <v>52000</v>
      </c>
      <c r="BT166" s="12">
        <v>7747.5</v>
      </c>
      <c r="BU166" s="426">
        <v>85000</v>
      </c>
      <c r="BV166" s="6">
        <v>7766</v>
      </c>
      <c r="BW166" s="6">
        <v>102369</v>
      </c>
      <c r="CW166" s="416"/>
      <c r="CX166" s="416"/>
      <c r="CY166" s="416"/>
      <c r="CZ166" s="416"/>
      <c r="DA166" s="416"/>
      <c r="DB166" s="416"/>
      <c r="DC166" s="128"/>
    </row>
    <row r="167" spans="1:107">
      <c r="A167" s="6" t="str">
        <f ca="1">OFFSET('day lookup'!$A$1,WEEKDAY(B167,1)-1,0)</f>
        <v>FRI</v>
      </c>
      <c r="B167" s="367">
        <f t="shared" si="100"/>
        <v>42958</v>
      </c>
      <c r="C167" s="374">
        <f ca="1">IF($CY$1=1,OFFSET(Historic!$F$193,$B167-$B$35,C$30-1975),IF($B167&gt;DATE(Input!$C$1,4,30),OFFSET(Historic!$F$193,$B167-$B$35,C$30-1975),NA()))</f>
        <v>64.445722000002021</v>
      </c>
      <c r="D167" s="192">
        <f ca="1">IF($CY$1=1,OFFSET(Historic!$F$193,$B167-$B$35,D$30-1975),IF($B167&gt;DATE(Input!$C$1,4,30),OFFSET(Historic!$F$193,$B167-$B$35,D$30-1975),NA()))</f>
        <v>83.30574</v>
      </c>
      <c r="E167" s="192">
        <f ca="1">IF($CY$1=1,OFFSET(Historic!$F$193,$B167-$B$35,E$30-1975),IF($B167&gt;DATE(Input!$C$1,4,30),OFFSET(Historic!$F$193,$B167-$B$35,E$30-1975),NA()))</f>
        <v>77.236321799999999</v>
      </c>
      <c r="F167" s="192">
        <f ca="1">IF($CY$1=1,OFFSET(Historic!$F$193,$B167-$B$35,F$30-1975),IF($B167&gt;DATE(Input!$C$1,4,30),OFFSET(Historic!$F$193,$B167-$B$35,F$30-1975),NA()))</f>
        <v>164.62801000000002</v>
      </c>
      <c r="G167" s="192">
        <f ca="1">IF($CY$1=1,OFFSET(Historic!$F$193,$B167-$B$35,G$30-1975),IF($B167&gt;DATE(Input!$C$1,4,30),OFFSET(Historic!$F$193,$B167-$B$35,G$30-1975),NA()))</f>
        <v>177.19</v>
      </c>
      <c r="H167" s="192">
        <f t="shared" ca="1" si="131"/>
        <v>113.36115876000039</v>
      </c>
      <c r="I167" s="368">
        <f t="shared" ca="1" si="116"/>
        <v>1.5709002494446547</v>
      </c>
      <c r="J167" s="285">
        <f t="shared" ca="1" si="117"/>
        <v>94.24609512675265</v>
      </c>
      <c r="K167" s="285">
        <f t="shared" ca="1" si="118"/>
        <v>3.1679359706471479</v>
      </c>
      <c r="L167" s="386" t="str">
        <f>IF(Computations!J142&lt;&gt;"",Computations!J142,"---")</f>
        <v>N</v>
      </c>
      <c r="M167" s="416">
        <f>IF(Computations!I142&lt;&gt;"",Computations!I142,"---")</f>
        <v>150.10990164355849</v>
      </c>
      <c r="N167" s="390">
        <f>IF(Computations!C142&lt;&gt;"",Computations!C142,"---")</f>
        <v>7763.0296126401627</v>
      </c>
      <c r="O167" s="387">
        <f>IF(Computations!D142&lt;&gt;"",Computations!D142,"---")</f>
        <v>99438.05</v>
      </c>
      <c r="P167" s="387">
        <f>IF(Computations!M142&lt;&gt;"",Computations!M142,"---")</f>
        <v>104.38</v>
      </c>
      <c r="Q167" s="387">
        <f>IF(Computations!P142&lt;&gt;"",Computations!P142,"---")</f>
        <v>0</v>
      </c>
      <c r="R167" s="387">
        <f>IF(Computations!V142&lt;&gt;"",Computations!V142,"---")</f>
        <v>0</v>
      </c>
      <c r="S167" s="387">
        <f>IF(Computations!X142&lt;&gt;"",Computations!X142,"---")</f>
        <v>92.145098356441508</v>
      </c>
      <c r="T167" s="387">
        <f>IF(Computations!AB142&lt;&gt;"",Computations!AB142,"---")</f>
        <v>45.729901643558492</v>
      </c>
      <c r="U167" s="387">
        <f>IF(Computations!AG142&lt;&gt;"",Computations!AG142,"---")</f>
        <v>0</v>
      </c>
      <c r="V167" s="387">
        <f>IF(Computations!H142&lt;&gt;"",Computations!H142,"---")</f>
        <v>242.255</v>
      </c>
      <c r="W167" s="387">
        <f>IF(Computations!G142&lt;&gt;"",Computations!G142,"---")</f>
        <v>5.62</v>
      </c>
      <c r="X167" s="387">
        <f>IF(Computations!F142&lt;&gt;"",Computations!F142,"---")</f>
        <v>247.875</v>
      </c>
      <c r="Y167" s="402">
        <f>IF(Computations!E142&lt;&gt;"",Computations!E142,"---")</f>
        <v>6.7104600000000003</v>
      </c>
      <c r="Z167" s="389">
        <f>IF(AA167=O167,N167,interp(AA167,AreaCapacity!$A$3:$B$245,2))</f>
        <v>7763.0296126401627</v>
      </c>
      <c r="AA167" s="383">
        <f t="shared" si="97"/>
        <v>99438.05</v>
      </c>
      <c r="AB167" s="376">
        <f t="shared" si="119"/>
        <v>150.10990164355849</v>
      </c>
      <c r="AC167" s="376">
        <f>IF(P167&lt;&gt;"---",P167,IF(BH167="Y",AB167,MIN(Input!I142,AB167-AK167)))</f>
        <v>104.38</v>
      </c>
      <c r="AD167" s="376">
        <f t="shared" si="120"/>
        <v>0</v>
      </c>
      <c r="AE167" s="376">
        <f>IF(R167&lt;&gt;"---",R167,IF(BH167="Y",Input!M142,0))</f>
        <v>0</v>
      </c>
      <c r="AF167" s="376">
        <f t="shared" si="121"/>
        <v>92.145098356441508</v>
      </c>
      <c r="AG167" s="376">
        <f t="shared" si="132"/>
        <v>45.729901643558492</v>
      </c>
      <c r="AH167" s="376">
        <f t="shared" si="133"/>
        <v>0</v>
      </c>
      <c r="AI167" s="376">
        <f t="shared" si="122"/>
        <v>247.875</v>
      </c>
      <c r="AJ167" s="192">
        <f t="shared" si="134"/>
        <v>242.255</v>
      </c>
      <c r="AK167" s="412">
        <f>IF(Y167&lt;&gt;"---",Y167,interp(AA166,AreaCapacity!$A$3:$C$245,3)*StepInterp(B167,Evap!$A$3:$D$15,4)/1.9835)</f>
        <v>6.7104600000000003</v>
      </c>
      <c r="AL167" s="376">
        <f t="shared" si="123"/>
        <v>5.62</v>
      </c>
      <c r="AM167" s="376">
        <f t="shared" si="135"/>
        <v>247.875</v>
      </c>
      <c r="AN167" s="376">
        <f t="shared" si="98"/>
        <v>-196.08000000000175</v>
      </c>
      <c r="AO167" s="376">
        <f t="shared" si="136"/>
        <v>92.145098356441508</v>
      </c>
      <c r="AP167" s="376">
        <f t="shared" si="99"/>
        <v>2730.825334349986</v>
      </c>
      <c r="AQ167" s="389">
        <f>IF(AR167=O167,N167,interp(AR167,AreaCapacity!$A$3:$B$245,2))</f>
        <v>7763.0296126401627</v>
      </c>
      <c r="AR167" s="383">
        <f t="shared" si="137"/>
        <v>99438.05</v>
      </c>
      <c r="AS167" s="376">
        <f t="shared" si="124"/>
        <v>150.10990164355849</v>
      </c>
      <c r="AT167" s="376">
        <f>IF(P167&lt;&gt;"---",P167,IF(BH167="Y",AS167,MIN(Input!I142,AS167-BB167)))</f>
        <v>104.38</v>
      </c>
      <c r="AU167" s="376">
        <f t="shared" si="125"/>
        <v>0</v>
      </c>
      <c r="AV167" s="376">
        <f>IF(R167&lt;&gt;"---",R167,IF(BH167="Y",Input!M142,0))</f>
        <v>0</v>
      </c>
      <c r="AW167" s="376">
        <f t="shared" si="126"/>
        <v>92.145098356441508</v>
      </c>
      <c r="AX167" s="376">
        <f t="shared" si="138"/>
        <v>45.729901643558492</v>
      </c>
      <c r="AY167" s="376">
        <f t="shared" si="139"/>
        <v>0</v>
      </c>
      <c r="AZ167" s="376">
        <f t="shared" si="127"/>
        <v>247.875</v>
      </c>
      <c r="BA167" s="192">
        <f t="shared" si="140"/>
        <v>242.255</v>
      </c>
      <c r="BB167" s="412">
        <f>IF(Y167&lt;&gt;"---",Y167,interp(AR166,AreaCapacity!$A$3:$C$245,3)*StepInterp(B167,Evap!$A$3:$D$15,4)/1.9835)</f>
        <v>6.7104600000000003</v>
      </c>
      <c r="BC167" s="376">
        <f t="shared" si="128"/>
        <v>5.62</v>
      </c>
      <c r="BD167" s="192">
        <f t="shared" si="141"/>
        <v>247.875</v>
      </c>
      <c r="BE167" s="192">
        <f t="shared" si="142"/>
        <v>-196.08000000000175</v>
      </c>
      <c r="BF167" s="192">
        <f t="shared" si="143"/>
        <v>92.145098356441508</v>
      </c>
      <c r="BG167" s="425">
        <f t="shared" si="144"/>
        <v>2775.4853343499894</v>
      </c>
      <c r="BH167" s="376" t="str">
        <f t="shared" si="129"/>
        <v>N</v>
      </c>
      <c r="BI167" s="376">
        <f t="shared" si="130"/>
        <v>39</v>
      </c>
      <c r="BJ167" s="376">
        <f t="shared" si="145"/>
        <v>110.01944164355848</v>
      </c>
      <c r="BK167" s="376">
        <f t="shared" si="146"/>
        <v>143769.04772402454</v>
      </c>
      <c r="BL167" s="376">
        <f t="shared" si="147"/>
        <v>102369</v>
      </c>
      <c r="BM167" s="423">
        <f t="shared" si="148"/>
        <v>41400.047724024538</v>
      </c>
      <c r="BN167" s="440">
        <f t="shared" si="149"/>
        <v>0</v>
      </c>
      <c r="BO167" s="285">
        <f t="shared" si="150"/>
        <v>0</v>
      </c>
      <c r="BP167" s="425">
        <f t="shared" si="151"/>
        <v>0</v>
      </c>
      <c r="BQ167" s="285"/>
      <c r="BR167" s="12">
        <v>7704</v>
      </c>
      <c r="BS167" s="12">
        <v>52000</v>
      </c>
      <c r="BT167" s="12">
        <v>7747.5</v>
      </c>
      <c r="BU167" s="426">
        <v>85000</v>
      </c>
      <c r="BV167" s="6">
        <v>7766</v>
      </c>
      <c r="BW167" s="6">
        <v>102369</v>
      </c>
      <c r="CW167" s="416"/>
      <c r="CX167" s="416"/>
      <c r="CY167" s="416"/>
      <c r="CZ167" s="416"/>
      <c r="DA167" s="416"/>
      <c r="DB167" s="416"/>
      <c r="DC167" s="128"/>
    </row>
    <row r="168" spans="1:107">
      <c r="A168" s="6" t="str">
        <f ca="1">OFFSET('day lookup'!$A$1,WEEKDAY(B168,1)-1,0)</f>
        <v>SAT</v>
      </c>
      <c r="B168" s="367">
        <f t="shared" si="100"/>
        <v>42959</v>
      </c>
      <c r="C168" s="374">
        <f ca="1">IF($CY$1=1,OFFSET(Historic!$F$193,$B168-$B$35,C$30-1975),IF($B168&gt;DATE(Input!$C$1,4,30),OFFSET(Historic!$F$193,$B168-$B$35,C$30-1975),NA()))</f>
        <v>37.026299899999145</v>
      </c>
      <c r="D168" s="192">
        <f ca="1">IF($CY$1=1,OFFSET(Historic!$F$193,$B168-$B$35,D$30-1975),IF($B168&gt;DATE(Input!$C$1,4,30),OFFSET(Historic!$F$193,$B168-$B$35,D$30-1975),NA()))</f>
        <v>83.30574</v>
      </c>
      <c r="E168" s="192">
        <f ca="1">IF($CY$1=1,OFFSET(Historic!$F$193,$B168-$B$35,E$30-1975),IF($B168&gt;DATE(Input!$C$1,4,30),OFFSET(Historic!$F$193,$B168-$B$35,E$30-1975),NA()))</f>
        <v>144.29744250000002</v>
      </c>
      <c r="F168" s="192">
        <f ca="1">IF($CY$1=1,OFFSET(Historic!$F$193,$B168-$B$35,F$30-1975),IF($B168&gt;DATE(Input!$C$1,4,30),OFFSET(Historic!$F$193,$B168-$B$35,F$30-1975),NA()))</f>
        <v>184.46271000000002</v>
      </c>
      <c r="G168" s="192">
        <f ca="1">IF($CY$1=1,OFFSET(Historic!$F$193,$B168-$B$35,G$30-1975),IF($B168&gt;DATE(Input!$C$1,4,30),OFFSET(Historic!$F$193,$B168-$B$35,G$30-1975),NA()))</f>
        <v>196.98</v>
      </c>
      <c r="H168" s="192">
        <f t="shared" ca="1" si="131"/>
        <v>129.21443847999984</v>
      </c>
      <c r="I168" s="368">
        <f t="shared" ca="1" si="116"/>
        <v>1.7905867923406009</v>
      </c>
      <c r="J168" s="285">
        <f t="shared" ca="1" si="117"/>
        <v>107.42618013034105</v>
      </c>
      <c r="K168" s="285">
        <f t="shared" ca="1" si="118"/>
        <v>3.6109640379946577</v>
      </c>
      <c r="L168" s="386" t="str">
        <f>IF(Computations!J143&lt;&gt;"",Computations!J143,"---")</f>
        <v>N</v>
      </c>
      <c r="M168" s="416">
        <f>IF(Computations!I143&lt;&gt;"",Computations!I143,"---")</f>
        <v>134.72419883160961</v>
      </c>
      <c r="N168" s="390">
        <f>IF(Computations!C143&lt;&gt;"",Computations!C143,"---")</f>
        <v>7762.7992930327873</v>
      </c>
      <c r="O168" s="387">
        <f>IF(Computations!D143&lt;&gt;"",Computations!D143,"---")</f>
        <v>99213.11</v>
      </c>
      <c r="P168" s="387">
        <f>IF(Computations!M143&lt;&gt;"",Computations!M143,"---")</f>
        <v>104.3827083</v>
      </c>
      <c r="Q168" s="387">
        <f>IF(Computations!P143&lt;&gt;"",Computations!P143,"---")</f>
        <v>0</v>
      </c>
      <c r="R168" s="387">
        <f>IF(Computations!V143&lt;&gt;"",Computations!V143,"---")</f>
        <v>0</v>
      </c>
      <c r="S168" s="387">
        <f>IF(Computations!X143&lt;&gt;"",Computations!X143,"---")</f>
        <v>106.70017616839039</v>
      </c>
      <c r="T168" s="387">
        <f>IF(Computations!AB143&lt;&gt;"",Computations!AB143,"---")</f>
        <v>30.341490531609622</v>
      </c>
      <c r="U168" s="387">
        <f>IF(Computations!AG143&lt;&gt;"",Computations!AG143,"---")</f>
        <v>0</v>
      </c>
      <c r="V168" s="387">
        <f>IF(Computations!H143&lt;&gt;"",Computations!H143,"---")</f>
        <v>241.424375</v>
      </c>
      <c r="W168" s="387">
        <f>IF(Computations!G143&lt;&gt;"",Computations!G143,"---")</f>
        <v>5.6172917</v>
      </c>
      <c r="X168" s="387">
        <f>IF(Computations!F143&lt;&gt;"",Computations!F143,"---")</f>
        <v>247.04166670000001</v>
      </c>
      <c r="Y168" s="402">
        <f>IF(Computations!E143&lt;&gt;"",Computations!E143,"---")</f>
        <v>6.7054200000000002</v>
      </c>
      <c r="Z168" s="389">
        <f>IF(AA168=O168,N168,interp(AA168,AreaCapacity!$A$3:$B$245,2))</f>
        <v>7762.7992930327873</v>
      </c>
      <c r="AA168" s="383">
        <f t="shared" si="97"/>
        <v>99213.11</v>
      </c>
      <c r="AB168" s="376">
        <f t="shared" si="119"/>
        <v>134.72419883160961</v>
      </c>
      <c r="AC168" s="376">
        <f>IF(P168&lt;&gt;"---",P168,IF(BH168="Y",AB168,MIN(Input!I143,AB168-AK168)))</f>
        <v>104.3827083</v>
      </c>
      <c r="AD168" s="376">
        <f t="shared" si="120"/>
        <v>0</v>
      </c>
      <c r="AE168" s="376">
        <f>IF(R168&lt;&gt;"---",R168,IF(BH168="Y",Input!M143,0))</f>
        <v>0</v>
      </c>
      <c r="AF168" s="376">
        <f t="shared" si="121"/>
        <v>106.70017616839039</v>
      </c>
      <c r="AG168" s="376">
        <f t="shared" si="132"/>
        <v>30.341490531609622</v>
      </c>
      <c r="AH168" s="376">
        <f t="shared" si="133"/>
        <v>0</v>
      </c>
      <c r="AI168" s="376">
        <f t="shared" si="122"/>
        <v>247.04166670000001</v>
      </c>
      <c r="AJ168" s="192">
        <f t="shared" si="134"/>
        <v>241.424375</v>
      </c>
      <c r="AK168" s="412">
        <f>IF(Y168&lt;&gt;"---",Y168,interp(AA167,AreaCapacity!$A$3:$C$245,3)*StepInterp(B168,Evap!$A$3:$D$15,4)/1.9835)</f>
        <v>6.7054200000000002</v>
      </c>
      <c r="AL168" s="376">
        <f t="shared" si="123"/>
        <v>5.6172917</v>
      </c>
      <c r="AM168" s="376">
        <f t="shared" si="135"/>
        <v>247.04166670000001</v>
      </c>
      <c r="AN168" s="376">
        <f t="shared" si="98"/>
        <v>-224.94000000000233</v>
      </c>
      <c r="AO168" s="376">
        <f t="shared" si="136"/>
        <v>106.70017616839039</v>
      </c>
      <c r="AP168" s="376">
        <f t="shared" si="99"/>
        <v>2942.4651337799883</v>
      </c>
      <c r="AQ168" s="389">
        <f>IF(AR168=O168,N168,interp(AR168,AreaCapacity!$A$3:$B$245,2))</f>
        <v>7762.7992930327873</v>
      </c>
      <c r="AR168" s="383">
        <f t="shared" si="137"/>
        <v>99213.11</v>
      </c>
      <c r="AS168" s="376">
        <f t="shared" si="124"/>
        <v>134.72419883160961</v>
      </c>
      <c r="AT168" s="376">
        <f>IF(P168&lt;&gt;"---",P168,IF(BH168="Y",AS168,MIN(Input!I143,AS168-BB168)))</f>
        <v>104.3827083</v>
      </c>
      <c r="AU168" s="376">
        <f t="shared" si="125"/>
        <v>0</v>
      </c>
      <c r="AV168" s="376">
        <f>IF(R168&lt;&gt;"---",R168,IF(BH168="Y",Input!M143,0))</f>
        <v>0</v>
      </c>
      <c r="AW168" s="376">
        <f t="shared" si="126"/>
        <v>106.70017616839039</v>
      </c>
      <c r="AX168" s="376">
        <f t="shared" si="138"/>
        <v>30.341490531609622</v>
      </c>
      <c r="AY168" s="376">
        <f t="shared" si="139"/>
        <v>0</v>
      </c>
      <c r="AZ168" s="376">
        <f t="shared" si="127"/>
        <v>247.04166670000001</v>
      </c>
      <c r="BA168" s="192">
        <f t="shared" si="140"/>
        <v>241.424375</v>
      </c>
      <c r="BB168" s="412">
        <f>IF(Y168&lt;&gt;"---",Y168,interp(AR167,AreaCapacity!$A$3:$C$245,3)*StepInterp(B168,Evap!$A$3:$D$15,4)/1.9835)</f>
        <v>6.7054200000000002</v>
      </c>
      <c r="BC168" s="376">
        <f t="shared" si="128"/>
        <v>5.6172917</v>
      </c>
      <c r="BD168" s="192">
        <f t="shared" si="141"/>
        <v>247.04166670000001</v>
      </c>
      <c r="BE168" s="192">
        <f t="shared" si="142"/>
        <v>-224.94000000000233</v>
      </c>
      <c r="BF168" s="192">
        <f t="shared" si="143"/>
        <v>106.70017616839039</v>
      </c>
      <c r="BG168" s="425">
        <f t="shared" si="144"/>
        <v>2987.1251337799918</v>
      </c>
      <c r="BH168" s="376" t="str">
        <f t="shared" si="129"/>
        <v>N</v>
      </c>
      <c r="BI168" s="376">
        <f t="shared" si="130"/>
        <v>39</v>
      </c>
      <c r="BJ168" s="376">
        <f t="shared" si="145"/>
        <v>94.636070531609619</v>
      </c>
      <c r="BK168" s="376">
        <f t="shared" si="146"/>
        <v>143956.75836992398</v>
      </c>
      <c r="BL168" s="376">
        <f t="shared" si="147"/>
        <v>102369</v>
      </c>
      <c r="BM168" s="423">
        <f t="shared" si="148"/>
        <v>41587.758369923977</v>
      </c>
      <c r="BN168" s="440">
        <f t="shared" si="149"/>
        <v>0</v>
      </c>
      <c r="BO168" s="285">
        <f t="shared" si="150"/>
        <v>0</v>
      </c>
      <c r="BP168" s="425">
        <f t="shared" si="151"/>
        <v>0</v>
      </c>
      <c r="BQ168" s="285"/>
      <c r="BR168" s="12">
        <v>7704</v>
      </c>
      <c r="BS168" s="12">
        <v>52000</v>
      </c>
      <c r="BT168" s="12">
        <v>7747.5</v>
      </c>
      <c r="BU168" s="426">
        <v>85000</v>
      </c>
      <c r="BV168" s="6">
        <v>7766</v>
      </c>
      <c r="BW168" s="6">
        <v>102369</v>
      </c>
      <c r="CW168" s="416"/>
      <c r="CX168" s="416"/>
      <c r="CY168" s="416"/>
      <c r="CZ168" s="416"/>
      <c r="DA168" s="416"/>
      <c r="DB168" s="416"/>
      <c r="DC168" s="128"/>
    </row>
    <row r="169" spans="1:107">
      <c r="A169" s="6" t="str">
        <f ca="1">OFFSET('day lookup'!$A$1,WEEKDAY(B169,1)-1,0)</f>
        <v>SUN</v>
      </c>
      <c r="B169" s="367">
        <f t="shared" si="100"/>
        <v>42960</v>
      </c>
      <c r="C169" s="374">
        <f ca="1">IF($CY$1=1,OFFSET(Historic!$F$193,$B169-$B$35,C$30-1975),IF($B169&gt;DATE(Input!$C$1,4,30),OFFSET(Historic!$F$193,$B169-$B$35,C$30-1975),NA()))</f>
        <v>56.53770300000086</v>
      </c>
      <c r="D169" s="192">
        <f ca="1">IF($CY$1=1,OFFSET(Historic!$F$193,$B169-$B$35,D$30-1975),IF($B169&gt;DATE(Input!$C$1,4,30),OFFSET(Historic!$F$193,$B169-$B$35,D$30-1975),NA()))</f>
        <v>67.437979999999996</v>
      </c>
      <c r="E169" s="192">
        <f ca="1">IF($CY$1=1,OFFSET(Historic!$F$193,$B169-$B$35,E$30-1975),IF($B169&gt;DATE(Input!$C$1,4,30),OFFSET(Historic!$F$193,$B169-$B$35,E$30-1975),NA()))</f>
        <v>237.10400380000002</v>
      </c>
      <c r="F169" s="192">
        <f ca="1">IF($CY$1=1,OFFSET(Historic!$F$193,$B169-$B$35,F$30-1975),IF($B169&gt;DATE(Input!$C$1,4,30),OFFSET(Historic!$F$193,$B169-$B$35,F$30-1975),NA()))</f>
        <v>184.46271000000002</v>
      </c>
      <c r="G169" s="192">
        <f ca="1">IF($CY$1=1,OFFSET(Historic!$F$193,$B169-$B$35,G$30-1975),IF($B169&gt;DATE(Input!$C$1,4,30),OFFSET(Historic!$F$193,$B169-$B$35,G$30-1975),NA()))</f>
        <v>226.89</v>
      </c>
      <c r="H169" s="192">
        <f t="shared" ca="1" si="131"/>
        <v>154.48647936000017</v>
      </c>
      <c r="I169" s="368">
        <f t="shared" ca="1" si="116"/>
        <v>2.1407936511679493</v>
      </c>
      <c r="J169" s="285">
        <f t="shared" ca="1" si="117"/>
        <v>128.43682605948371</v>
      </c>
      <c r="K169" s="285">
        <f t="shared" ca="1" si="118"/>
        <v>4.3172042372935708</v>
      </c>
      <c r="L169" s="386" t="str">
        <f>IF(Computations!J144&lt;&gt;"",Computations!J144,"---")</f>
        <v>N</v>
      </c>
      <c r="M169" s="416">
        <f>IF(Computations!I144&lt;&gt;"",Computations!I144,"---")</f>
        <v>148.98255574419073</v>
      </c>
      <c r="N169" s="390">
        <f>IF(Computations!C144&lt;&gt;"",Computations!C144,"---")</f>
        <v>7762.5994364754097</v>
      </c>
      <c r="O169" s="387">
        <f>IF(Computations!D144&lt;&gt;"",Computations!D144,"---")</f>
        <v>99018.05</v>
      </c>
      <c r="P169" s="387">
        <f>IF(Computations!M144&lt;&gt;"",Computations!M144,"---")</f>
        <v>104.5452083</v>
      </c>
      <c r="Q169" s="387">
        <f>IF(Computations!P144&lt;&gt;"",Computations!P144,"---")</f>
        <v>0</v>
      </c>
      <c r="R169" s="387">
        <f>IF(Computations!V144&lt;&gt;"",Computations!V144,"---")</f>
        <v>0</v>
      </c>
      <c r="S169" s="387">
        <f>IF(Computations!X144&lt;&gt;"",Computations!X144,"---")</f>
        <v>91.645985855809272</v>
      </c>
      <c r="T169" s="387">
        <f>IF(Computations!AB144&lt;&gt;"",Computations!AB144,"---")</f>
        <v>44.437347444190721</v>
      </c>
      <c r="U169" s="387">
        <f>IF(Computations!AG144&lt;&gt;"",Computations!AG144,"---")</f>
        <v>0</v>
      </c>
      <c r="V169" s="387">
        <f>IF(Computations!H144&lt;&gt;"",Computations!H144,"---")</f>
        <v>240.62854160000001</v>
      </c>
      <c r="W169" s="387">
        <f>IF(Computations!G144&lt;&gt;"",Computations!G144,"---")</f>
        <v>5.4547917000000004</v>
      </c>
      <c r="X169" s="387">
        <f>IF(Computations!F144&lt;&gt;"",Computations!F144,"---")</f>
        <v>246.08333329999999</v>
      </c>
      <c r="Y169" s="402">
        <f>IF(Computations!E144&lt;&gt;"",Computations!E144,"---")</f>
        <v>6.6953300000000002</v>
      </c>
      <c r="Z169" s="389">
        <f>IF(AA169=O169,N169,interp(AA169,AreaCapacity!$A$3:$B$245,2))</f>
        <v>7762.5994364754097</v>
      </c>
      <c r="AA169" s="383">
        <f t="shared" si="97"/>
        <v>99018.05</v>
      </c>
      <c r="AB169" s="376">
        <f t="shared" si="119"/>
        <v>148.98255574419073</v>
      </c>
      <c r="AC169" s="376">
        <f>IF(P169&lt;&gt;"---",P169,IF(BH169="Y",AB169,MIN(Input!I144,AB169-AK169)))</f>
        <v>104.5452083</v>
      </c>
      <c r="AD169" s="376">
        <f t="shared" si="120"/>
        <v>0</v>
      </c>
      <c r="AE169" s="376">
        <f>IF(R169&lt;&gt;"---",R169,IF(BH169="Y",Input!M144,0))</f>
        <v>0</v>
      </c>
      <c r="AF169" s="376">
        <f t="shared" si="121"/>
        <v>91.645985855809272</v>
      </c>
      <c r="AG169" s="376">
        <f t="shared" si="132"/>
        <v>44.437347444190721</v>
      </c>
      <c r="AH169" s="376">
        <f t="shared" si="133"/>
        <v>0</v>
      </c>
      <c r="AI169" s="376">
        <f t="shared" si="122"/>
        <v>246.08333329999999</v>
      </c>
      <c r="AJ169" s="192">
        <f t="shared" si="134"/>
        <v>240.62854160000001</v>
      </c>
      <c r="AK169" s="412">
        <f>IF(Y169&lt;&gt;"---",Y169,interp(AA168,AreaCapacity!$A$3:$C$245,3)*StepInterp(B169,Evap!$A$3:$D$15,4)/1.9835)</f>
        <v>6.6953300000000002</v>
      </c>
      <c r="AL169" s="376">
        <f t="shared" si="123"/>
        <v>5.4547917000000004</v>
      </c>
      <c r="AM169" s="376">
        <f t="shared" si="135"/>
        <v>246.08333329999999</v>
      </c>
      <c r="AN169" s="376">
        <f t="shared" si="98"/>
        <v>-195.05999999999767</v>
      </c>
      <c r="AO169" s="376">
        <f t="shared" si="136"/>
        <v>91.645985855809272</v>
      </c>
      <c r="AP169" s="376">
        <f t="shared" si="99"/>
        <v>3124.2449467249858</v>
      </c>
      <c r="AQ169" s="389">
        <f>IF(AR169=O169,N169,interp(AR169,AreaCapacity!$A$3:$B$245,2))</f>
        <v>7762.5994364754097</v>
      </c>
      <c r="AR169" s="383">
        <f t="shared" si="137"/>
        <v>99018.05</v>
      </c>
      <c r="AS169" s="376">
        <f t="shared" si="124"/>
        <v>148.98255574419073</v>
      </c>
      <c r="AT169" s="376">
        <f>IF(P169&lt;&gt;"---",P169,IF(BH169="Y",AS169,MIN(Input!I144,AS169-BB169)))</f>
        <v>104.5452083</v>
      </c>
      <c r="AU169" s="376">
        <f t="shared" si="125"/>
        <v>0</v>
      </c>
      <c r="AV169" s="376">
        <f>IF(R169&lt;&gt;"---",R169,IF(BH169="Y",Input!M144,0))</f>
        <v>0</v>
      </c>
      <c r="AW169" s="376">
        <f t="shared" si="126"/>
        <v>91.645985855809272</v>
      </c>
      <c r="AX169" s="376">
        <f t="shared" si="138"/>
        <v>44.437347444190721</v>
      </c>
      <c r="AY169" s="376">
        <f t="shared" si="139"/>
        <v>0</v>
      </c>
      <c r="AZ169" s="376">
        <f t="shared" si="127"/>
        <v>246.08333329999999</v>
      </c>
      <c r="BA169" s="192">
        <f t="shared" si="140"/>
        <v>240.62854160000001</v>
      </c>
      <c r="BB169" s="412">
        <f>IF(Y169&lt;&gt;"---",Y169,interp(AR168,AreaCapacity!$A$3:$C$245,3)*StepInterp(B169,Evap!$A$3:$D$15,4)/1.9835)</f>
        <v>6.6953300000000002</v>
      </c>
      <c r="BC169" s="376">
        <f t="shared" si="128"/>
        <v>5.4547917000000004</v>
      </c>
      <c r="BD169" s="192">
        <f t="shared" si="141"/>
        <v>246.08333329999999</v>
      </c>
      <c r="BE169" s="192">
        <f t="shared" si="142"/>
        <v>-195.05999999999767</v>
      </c>
      <c r="BF169" s="192">
        <f t="shared" si="143"/>
        <v>91.645985855809272</v>
      </c>
      <c r="BG169" s="425">
        <f t="shared" si="144"/>
        <v>3168.9049467249893</v>
      </c>
      <c r="BH169" s="376" t="str">
        <f t="shared" si="129"/>
        <v>N</v>
      </c>
      <c r="BI169" s="376">
        <f t="shared" si="130"/>
        <v>39</v>
      </c>
      <c r="BJ169" s="376">
        <f t="shared" si="145"/>
        <v>108.74201744419072</v>
      </c>
      <c r="BK169" s="376">
        <f t="shared" si="146"/>
        <v>144172.44816152452</v>
      </c>
      <c r="BL169" s="376">
        <f t="shared" si="147"/>
        <v>102369</v>
      </c>
      <c r="BM169" s="423">
        <f t="shared" si="148"/>
        <v>41803.448161524517</v>
      </c>
      <c r="BN169" s="440">
        <f t="shared" si="149"/>
        <v>0</v>
      </c>
      <c r="BO169" s="285">
        <f t="shared" si="150"/>
        <v>0</v>
      </c>
      <c r="BP169" s="425">
        <f t="shared" si="151"/>
        <v>0</v>
      </c>
      <c r="BQ169" s="285"/>
      <c r="BR169" s="12">
        <v>7704</v>
      </c>
      <c r="BS169" s="12">
        <v>52000</v>
      </c>
      <c r="BT169" s="12">
        <v>7747.5</v>
      </c>
      <c r="BU169" s="426">
        <v>85000</v>
      </c>
      <c r="BV169" s="6">
        <v>7766</v>
      </c>
      <c r="BW169" s="6">
        <v>102369</v>
      </c>
      <c r="CW169" s="416"/>
      <c r="CX169" s="416"/>
      <c r="CY169" s="416"/>
      <c r="CZ169" s="416"/>
      <c r="DA169" s="416"/>
      <c r="DB169" s="416"/>
      <c r="DC169" s="128"/>
    </row>
    <row r="170" spans="1:107">
      <c r="A170" s="6" t="str">
        <f ca="1">OFFSET('day lookup'!$A$1,WEEKDAY(B170,1)-1,0)</f>
        <v>MON</v>
      </c>
      <c r="B170" s="367">
        <f t="shared" si="100"/>
        <v>42961</v>
      </c>
      <c r="C170" s="374">
        <f ca="1">IF($CY$1=1,OFFSET(Historic!$F$193,$B170-$B$35,C$30-1975),IF($B170&gt;DATE(Input!$C$1,4,30),OFFSET(Historic!$F$193,$B170-$B$35,C$30-1975),NA()))</f>
        <v>52.719685299997657</v>
      </c>
      <c r="D170" s="192">
        <f ca="1">IF($CY$1=1,OFFSET(Historic!$F$193,$B170-$B$35,D$30-1975),IF($B170&gt;DATE(Input!$C$1,4,30),OFFSET(Historic!$F$193,$B170-$B$35,D$30-1975),NA()))</f>
        <v>65.454509999999999</v>
      </c>
      <c r="E170" s="192">
        <f ca="1">IF($CY$1=1,OFFSET(Historic!$F$193,$B170-$B$35,E$30-1975),IF($B170&gt;DATE(Input!$C$1,4,30),OFFSET(Historic!$F$193,$B170-$B$35,E$30-1975),NA()))</f>
        <v>61.249553599999999</v>
      </c>
      <c r="F170" s="192">
        <f ca="1">IF($CY$1=1,OFFSET(Historic!$F$193,$B170-$B$35,F$30-1975),IF($B170&gt;DATE(Input!$C$1,4,30),OFFSET(Historic!$F$193,$B170-$B$35,F$30-1975),NA()))</f>
        <v>176.52883</v>
      </c>
      <c r="G170" s="192">
        <f ca="1">IF($CY$1=1,OFFSET(Historic!$F$193,$B170-$B$35,G$30-1975),IF($B170&gt;DATE(Input!$C$1,4,30),OFFSET(Historic!$F$193,$B170-$B$35,G$30-1975),NA()))</f>
        <v>183.31</v>
      </c>
      <c r="H170" s="192">
        <f t="shared" ca="1" si="131"/>
        <v>107.85251577999952</v>
      </c>
      <c r="I170" s="368">
        <f t="shared" ca="1" si="116"/>
        <v>1.4945643269290292</v>
      </c>
      <c r="J170" s="285">
        <f t="shared" ca="1" si="117"/>
        <v>89.666324630478655</v>
      </c>
      <c r="K170" s="285">
        <f t="shared" ca="1" si="118"/>
        <v>3.0139941052261743</v>
      </c>
      <c r="L170" s="386" t="str">
        <f>IF(Computations!J145&lt;&gt;"",Computations!J145,"---")</f>
        <v>N</v>
      </c>
      <c r="M170" s="416">
        <f>IF(Computations!I145&lt;&gt;"",Computations!I145,"---")</f>
        <v>144.52713082934324</v>
      </c>
      <c r="N170" s="390">
        <f>IF(Computations!C145&lt;&gt;"",Computations!C145,"---")</f>
        <v>7762.3895901639344</v>
      </c>
      <c r="O170" s="387">
        <f>IF(Computations!D145&lt;&gt;"",Computations!D145,"---")</f>
        <v>98813.24</v>
      </c>
      <c r="P170" s="387">
        <f>IF(Computations!M145&lt;&gt;"",Computations!M145,"---")</f>
        <v>105.1404167</v>
      </c>
      <c r="Q170" s="387">
        <f>IF(Computations!P145&lt;&gt;"",Computations!P145,"---")</f>
        <v>0</v>
      </c>
      <c r="R170" s="387">
        <f>IF(Computations!V145&lt;&gt;"",Computations!V145,"---")</f>
        <v>0</v>
      </c>
      <c r="S170" s="387">
        <f>IF(Computations!X145&lt;&gt;"",Computations!X145,"---")</f>
        <v>96.57161917065676</v>
      </c>
      <c r="T170" s="387">
        <f>IF(Computations!AB145&lt;&gt;"",Computations!AB145,"---")</f>
        <v>39.386714129343233</v>
      </c>
      <c r="U170" s="387">
        <f>IF(Computations!AG145&lt;&gt;"",Computations!AG145,"---")</f>
        <v>0</v>
      </c>
      <c r="V170" s="387">
        <f>IF(Computations!H145&lt;&gt;"",Computations!H145,"---")</f>
        <v>241.09875</v>
      </c>
      <c r="W170" s="387">
        <f>IF(Computations!G145&lt;&gt;"",Computations!G145,"---")</f>
        <v>4.8595832999999997</v>
      </c>
      <c r="X170" s="387">
        <f>IF(Computations!F145&lt;&gt;"",Computations!F145,"---")</f>
        <v>245.95833329999999</v>
      </c>
      <c r="Y170" s="402">
        <f>IF(Computations!E145&lt;&gt;"",Computations!E145,"---")</f>
        <v>6.6852499999999999</v>
      </c>
      <c r="Z170" s="389">
        <f>IF(AA170=O170,N170,interp(AA170,AreaCapacity!$A$3:$B$245,2))</f>
        <v>7762.3895901639344</v>
      </c>
      <c r="AA170" s="383">
        <f t="shared" si="97"/>
        <v>98813.24</v>
      </c>
      <c r="AB170" s="376">
        <f t="shared" si="119"/>
        <v>144.52713082934324</v>
      </c>
      <c r="AC170" s="376">
        <f>IF(P170&lt;&gt;"---",P170,IF(BH170="Y",AB170,MIN(Input!I145,AB170-AK170)))</f>
        <v>105.1404167</v>
      </c>
      <c r="AD170" s="376">
        <f t="shared" si="120"/>
        <v>0</v>
      </c>
      <c r="AE170" s="376">
        <f>IF(R170&lt;&gt;"---",R170,IF(BH170="Y",Input!M145,0))</f>
        <v>0</v>
      </c>
      <c r="AF170" s="376">
        <f t="shared" si="121"/>
        <v>96.57161917065676</v>
      </c>
      <c r="AG170" s="376">
        <f t="shared" si="132"/>
        <v>39.386714129343233</v>
      </c>
      <c r="AH170" s="376">
        <f t="shared" si="133"/>
        <v>0</v>
      </c>
      <c r="AI170" s="376">
        <f t="shared" si="122"/>
        <v>245.95833329999999</v>
      </c>
      <c r="AJ170" s="192">
        <f t="shared" si="134"/>
        <v>241.09875</v>
      </c>
      <c r="AK170" s="412">
        <f>IF(Y170&lt;&gt;"---",Y170,interp(AA169,AreaCapacity!$A$3:$C$245,3)*StepInterp(B170,Evap!$A$3:$D$15,4)/1.9835)</f>
        <v>6.6852499999999999</v>
      </c>
      <c r="AL170" s="376">
        <f t="shared" si="123"/>
        <v>4.8595832999999997</v>
      </c>
      <c r="AM170" s="376">
        <f t="shared" si="135"/>
        <v>245.95833329999999</v>
      </c>
      <c r="AN170" s="376">
        <f t="shared" si="98"/>
        <v>-204.80999999999767</v>
      </c>
      <c r="AO170" s="376">
        <f t="shared" si="136"/>
        <v>96.57161917065676</v>
      </c>
      <c r="AP170" s="376">
        <f t="shared" si="99"/>
        <v>3315.7947533499837</v>
      </c>
      <c r="AQ170" s="389">
        <f>IF(AR170=O170,N170,interp(AR170,AreaCapacity!$A$3:$B$245,2))</f>
        <v>7762.3895901639344</v>
      </c>
      <c r="AR170" s="383">
        <f t="shared" si="137"/>
        <v>98813.24</v>
      </c>
      <c r="AS170" s="376">
        <f t="shared" si="124"/>
        <v>144.52713082934324</v>
      </c>
      <c r="AT170" s="376">
        <f>IF(P170&lt;&gt;"---",P170,IF(BH170="Y",AS170,MIN(Input!I145,AS170-BB170)))</f>
        <v>105.1404167</v>
      </c>
      <c r="AU170" s="376">
        <f t="shared" si="125"/>
        <v>0</v>
      </c>
      <c r="AV170" s="376">
        <f>IF(R170&lt;&gt;"---",R170,IF(BH170="Y",Input!M145,0))</f>
        <v>0</v>
      </c>
      <c r="AW170" s="376">
        <f t="shared" si="126"/>
        <v>96.57161917065676</v>
      </c>
      <c r="AX170" s="376">
        <f t="shared" si="138"/>
        <v>39.386714129343233</v>
      </c>
      <c r="AY170" s="376">
        <f t="shared" si="139"/>
        <v>0</v>
      </c>
      <c r="AZ170" s="376">
        <f t="shared" si="127"/>
        <v>245.95833329999999</v>
      </c>
      <c r="BA170" s="192">
        <f t="shared" si="140"/>
        <v>241.09875</v>
      </c>
      <c r="BB170" s="412">
        <f>IF(Y170&lt;&gt;"---",Y170,interp(AR169,AreaCapacity!$A$3:$C$245,3)*StepInterp(B170,Evap!$A$3:$D$15,4)/1.9835)</f>
        <v>6.6852499999999999</v>
      </c>
      <c r="BC170" s="376">
        <f t="shared" si="128"/>
        <v>4.8595832999999997</v>
      </c>
      <c r="BD170" s="192">
        <f t="shared" si="141"/>
        <v>245.95833329999999</v>
      </c>
      <c r="BE170" s="192">
        <f t="shared" si="142"/>
        <v>-204.80999999999767</v>
      </c>
      <c r="BF170" s="192">
        <f t="shared" si="143"/>
        <v>96.57161917065676</v>
      </c>
      <c r="BG170" s="425">
        <f t="shared" si="144"/>
        <v>3360.4547533499872</v>
      </c>
      <c r="BH170" s="376" t="str">
        <f t="shared" si="129"/>
        <v>N</v>
      </c>
      <c r="BI170" s="376">
        <f t="shared" si="130"/>
        <v>39</v>
      </c>
      <c r="BJ170" s="376">
        <f t="shared" si="145"/>
        <v>103.70146412934324</v>
      </c>
      <c r="BK170" s="376">
        <f t="shared" si="146"/>
        <v>144378.14001562507</v>
      </c>
      <c r="BL170" s="376">
        <f t="shared" si="147"/>
        <v>102369</v>
      </c>
      <c r="BM170" s="423">
        <f t="shared" si="148"/>
        <v>42009.140015625075</v>
      </c>
      <c r="BN170" s="440">
        <f t="shared" si="149"/>
        <v>0</v>
      </c>
      <c r="BO170" s="285">
        <f t="shared" si="150"/>
        <v>0</v>
      </c>
      <c r="BP170" s="425">
        <f t="shared" si="151"/>
        <v>0</v>
      </c>
      <c r="BQ170" s="285"/>
      <c r="BR170" s="12">
        <v>7704</v>
      </c>
      <c r="BS170" s="12">
        <v>52000</v>
      </c>
      <c r="BT170" s="12">
        <v>7747.5</v>
      </c>
      <c r="BU170" s="426">
        <v>85000</v>
      </c>
      <c r="BV170" s="6">
        <v>7766</v>
      </c>
      <c r="BW170" s="6">
        <v>102369</v>
      </c>
      <c r="CW170" s="416"/>
      <c r="CX170" s="416"/>
      <c r="CY170" s="416"/>
      <c r="CZ170" s="416"/>
      <c r="DA170" s="416"/>
      <c r="DB170" s="416"/>
      <c r="DC170" s="128"/>
    </row>
    <row r="171" spans="1:107">
      <c r="A171" s="6" t="str">
        <f ca="1">OFFSET('day lookup'!$A$1,WEEKDAY(B171,1)-1,0)</f>
        <v>TUE</v>
      </c>
      <c r="B171" s="367">
        <f t="shared" si="100"/>
        <v>42962</v>
      </c>
      <c r="C171" s="374">
        <f ca="1">IF($CY$1=1,OFFSET(Historic!$F$193,$B171-$B$35,C$30-1975),IF($B171&gt;DATE(Input!$C$1,4,30),OFFSET(Historic!$F$193,$B171-$B$35,C$30-1975),NA()))</f>
        <v>60.422822100002328</v>
      </c>
      <c r="D171" s="192">
        <f ca="1">IF($CY$1=1,OFFSET(Historic!$F$193,$B171-$B$35,D$30-1975),IF($B171&gt;DATE(Input!$C$1,4,30),OFFSET(Historic!$F$193,$B171-$B$35,D$30-1975),NA()))</f>
        <v>75.371859999999998</v>
      </c>
      <c r="E171" s="192">
        <f ca="1">IF($CY$1=1,OFFSET(Historic!$F$193,$B171-$B$35,E$30-1975),IF($B171&gt;DATE(Input!$C$1,4,30),OFFSET(Historic!$F$193,$B171-$B$35,E$30-1975),NA()))</f>
        <v>145.28917749999999</v>
      </c>
      <c r="F171" s="192">
        <f ca="1">IF($CY$1=1,OFFSET(Historic!$F$193,$B171-$B$35,F$30-1975),IF($B171&gt;DATE(Input!$C$1,4,30),OFFSET(Historic!$F$193,$B171-$B$35,F$30-1975),NA()))</f>
        <v>186.44618</v>
      </c>
      <c r="G171" s="192">
        <f ca="1">IF($CY$1=1,OFFSET(Historic!$F$193,$B171-$B$35,G$30-1975),IF($B171&gt;DATE(Input!$C$1,4,30),OFFSET(Historic!$F$193,$B171-$B$35,G$30-1975),NA()))</f>
        <v>191.89</v>
      </c>
      <c r="H171" s="192">
        <f t="shared" ca="1" si="131"/>
        <v>131.88400792000044</v>
      </c>
      <c r="I171" s="368">
        <f t="shared" ca="1" si="116"/>
        <v>1.8275803035668332</v>
      </c>
      <c r="J171" s="285">
        <f t="shared" ca="1" si="117"/>
        <v>109.64560429768244</v>
      </c>
      <c r="K171" s="285">
        <f t="shared" ca="1" si="118"/>
        <v>3.6855665310145365</v>
      </c>
      <c r="L171" s="386" t="str">
        <f>IF(Computations!J146&lt;&gt;"",Computations!J146,"---")</f>
        <v>N</v>
      </c>
      <c r="M171" s="416">
        <f>IF(Computations!I146&lt;&gt;"",Computations!I146,"---")</f>
        <v>125.47400206425041</v>
      </c>
      <c r="N171" s="390">
        <f>IF(Computations!C146&lt;&gt;"",Computations!C146,"---")</f>
        <v>7762.1400922131152</v>
      </c>
      <c r="O171" s="387">
        <f>IF(Computations!D146&lt;&gt;"",Computations!D146,"---")</f>
        <v>98569.73</v>
      </c>
      <c r="P171" s="387">
        <f>IF(Computations!M146&lt;&gt;"",Computations!M146,"---")</f>
        <v>105.8166667</v>
      </c>
      <c r="Q171" s="387">
        <f>IF(Computations!P146&lt;&gt;"",Computations!P146,"---")</f>
        <v>0</v>
      </c>
      <c r="R171" s="387">
        <f>IF(Computations!V146&lt;&gt;"",Computations!V146,"---")</f>
        <v>0</v>
      </c>
      <c r="S171" s="387">
        <f>IF(Computations!X146&lt;&gt;"",Computations!X146,"---")</f>
        <v>116.0926646357496</v>
      </c>
      <c r="T171" s="387">
        <f>IF(Computations!AB146&lt;&gt;"",Computations!AB146,"---")</f>
        <v>19.657335364250429</v>
      </c>
      <c r="U171" s="387">
        <f>IF(Computations!AG146&lt;&gt;"",Computations!AG146,"---")</f>
        <v>0</v>
      </c>
      <c r="V171" s="387">
        <f>IF(Computations!H146&lt;&gt;"",Computations!H146,"---")</f>
        <v>241.56666670000001</v>
      </c>
      <c r="W171" s="387">
        <f>IF(Computations!G146&lt;&gt;"",Computations!G146,"---")</f>
        <v>4.1833333000000001</v>
      </c>
      <c r="X171" s="387">
        <f>IF(Computations!F146&lt;&gt;"",Computations!F146,"---")</f>
        <v>245.75</v>
      </c>
      <c r="Y171" s="402">
        <f>IF(Computations!E146&lt;&gt;"",Computations!E146,"---")</f>
        <v>6.6751699999999996</v>
      </c>
      <c r="Z171" s="389">
        <f>IF(AA171=O171,N171,interp(AA171,AreaCapacity!$A$3:$B$245,2))</f>
        <v>7762.1400922131152</v>
      </c>
      <c r="AA171" s="383">
        <f t="shared" si="97"/>
        <v>98569.73</v>
      </c>
      <c r="AB171" s="376">
        <f t="shared" si="119"/>
        <v>125.47400206425041</v>
      </c>
      <c r="AC171" s="376">
        <f>IF(P171&lt;&gt;"---",P171,IF(BH171="Y",AB171,MIN(Input!I146,AB171-AK171)))</f>
        <v>105.8166667</v>
      </c>
      <c r="AD171" s="376">
        <f t="shared" si="120"/>
        <v>0</v>
      </c>
      <c r="AE171" s="376">
        <f>IF(R171&lt;&gt;"---",R171,IF(BH171="Y",Input!M146,0))</f>
        <v>0</v>
      </c>
      <c r="AF171" s="376">
        <f t="shared" si="121"/>
        <v>116.0926646357496</v>
      </c>
      <c r="AG171" s="376">
        <f t="shared" si="132"/>
        <v>19.657335364250429</v>
      </c>
      <c r="AH171" s="376">
        <f t="shared" si="133"/>
        <v>0</v>
      </c>
      <c r="AI171" s="376">
        <f t="shared" si="122"/>
        <v>245.75</v>
      </c>
      <c r="AJ171" s="192">
        <f t="shared" si="134"/>
        <v>241.56666670000001</v>
      </c>
      <c r="AK171" s="412">
        <f>IF(Y171&lt;&gt;"---",Y171,interp(AA170,AreaCapacity!$A$3:$C$245,3)*StepInterp(B171,Evap!$A$3:$D$15,4)/1.9835)</f>
        <v>6.6751699999999996</v>
      </c>
      <c r="AL171" s="376">
        <f t="shared" si="123"/>
        <v>4.1833333000000001</v>
      </c>
      <c r="AM171" s="376">
        <f t="shared" si="135"/>
        <v>245.75</v>
      </c>
      <c r="AN171" s="376">
        <f t="shared" si="98"/>
        <v>-243.51000000000931</v>
      </c>
      <c r="AO171" s="376">
        <f t="shared" si="136"/>
        <v>116.0926646357496</v>
      </c>
      <c r="AP171" s="376">
        <f t="shared" si="99"/>
        <v>3546.0645536549932</v>
      </c>
      <c r="AQ171" s="389">
        <f>IF(AR171=O171,N171,interp(AR171,AreaCapacity!$A$3:$B$245,2))</f>
        <v>7762.1400922131152</v>
      </c>
      <c r="AR171" s="383">
        <f t="shared" si="137"/>
        <v>98569.73</v>
      </c>
      <c r="AS171" s="376">
        <f t="shared" si="124"/>
        <v>125.47400206425041</v>
      </c>
      <c r="AT171" s="376">
        <f>IF(P171&lt;&gt;"---",P171,IF(BH171="Y",AS171,MIN(Input!I146,AS171-BB171)))</f>
        <v>105.8166667</v>
      </c>
      <c r="AU171" s="376">
        <f t="shared" si="125"/>
        <v>0</v>
      </c>
      <c r="AV171" s="376">
        <f>IF(R171&lt;&gt;"---",R171,IF(BH171="Y",Input!M146,0))</f>
        <v>0</v>
      </c>
      <c r="AW171" s="376">
        <f t="shared" si="126"/>
        <v>116.0926646357496</v>
      </c>
      <c r="AX171" s="376">
        <f t="shared" si="138"/>
        <v>19.657335364250429</v>
      </c>
      <c r="AY171" s="376">
        <f t="shared" si="139"/>
        <v>0</v>
      </c>
      <c r="AZ171" s="376">
        <f t="shared" si="127"/>
        <v>245.75</v>
      </c>
      <c r="BA171" s="192">
        <f t="shared" si="140"/>
        <v>241.56666670000001</v>
      </c>
      <c r="BB171" s="412">
        <f>IF(Y171&lt;&gt;"---",Y171,interp(AR170,AreaCapacity!$A$3:$C$245,3)*StepInterp(B171,Evap!$A$3:$D$15,4)/1.9835)</f>
        <v>6.6751699999999996</v>
      </c>
      <c r="BC171" s="376">
        <f t="shared" si="128"/>
        <v>4.1833333000000001</v>
      </c>
      <c r="BD171" s="192">
        <f t="shared" si="141"/>
        <v>245.75</v>
      </c>
      <c r="BE171" s="192">
        <f t="shared" si="142"/>
        <v>-243.51000000000931</v>
      </c>
      <c r="BF171" s="192">
        <f t="shared" si="143"/>
        <v>116.0926646357496</v>
      </c>
      <c r="BG171" s="425">
        <f t="shared" si="144"/>
        <v>3590.7245536549967</v>
      </c>
      <c r="BH171" s="376" t="str">
        <f t="shared" si="129"/>
        <v>N</v>
      </c>
      <c r="BI171" s="376">
        <f t="shared" si="130"/>
        <v>39</v>
      </c>
      <c r="BJ171" s="376">
        <f t="shared" si="145"/>
        <v>83.98216536425042</v>
      </c>
      <c r="BK171" s="376">
        <f t="shared" si="146"/>
        <v>144544.71864062507</v>
      </c>
      <c r="BL171" s="376">
        <f t="shared" si="147"/>
        <v>102369</v>
      </c>
      <c r="BM171" s="423">
        <f t="shared" si="148"/>
        <v>42175.718640625069</v>
      </c>
      <c r="BN171" s="440">
        <f t="shared" si="149"/>
        <v>0</v>
      </c>
      <c r="BO171" s="285">
        <f t="shared" si="150"/>
        <v>0</v>
      </c>
      <c r="BP171" s="425">
        <f t="shared" si="151"/>
        <v>0</v>
      </c>
      <c r="BQ171" s="285"/>
      <c r="BR171" s="12">
        <v>7704</v>
      </c>
      <c r="BS171" s="12">
        <v>52000</v>
      </c>
      <c r="BT171" s="12">
        <v>7747.5</v>
      </c>
      <c r="BU171" s="426">
        <v>85000</v>
      </c>
      <c r="BV171" s="6">
        <v>7766</v>
      </c>
      <c r="BW171" s="6">
        <v>102369</v>
      </c>
      <c r="CW171" s="416"/>
      <c r="CX171" s="416"/>
      <c r="CY171" s="416"/>
      <c r="CZ171" s="416"/>
      <c r="DA171" s="416"/>
      <c r="DB171" s="416"/>
      <c r="DC171" s="128"/>
    </row>
    <row r="172" spans="1:107">
      <c r="A172" s="6" t="str">
        <f ca="1">OFFSET('day lookup'!$A$1,WEEKDAY(B172,1)-1,0)</f>
        <v>WED</v>
      </c>
      <c r="B172" s="367">
        <f t="shared" si="100"/>
        <v>42963</v>
      </c>
      <c r="C172" s="374">
        <f ca="1">IF($CY$1=1,OFFSET(Historic!$F$193,$B172-$B$35,C$30-1975),IF($B172&gt;DATE(Input!$C$1,4,30),OFFSET(Historic!$F$193,$B172-$B$35,C$30-1975),NA()))</f>
        <v>51.398939499995628</v>
      </c>
      <c r="D172" s="192">
        <f ca="1">IF($CY$1=1,OFFSET(Historic!$F$193,$B172-$B$35,D$30-1975),IF($B172&gt;DATE(Input!$C$1,4,30),OFFSET(Historic!$F$193,$B172-$B$35,D$30-1975),NA()))</f>
        <v>73.388390000000001</v>
      </c>
      <c r="E172" s="192">
        <f ca="1">IF($CY$1=1,OFFSET(Historic!$F$193,$B172-$B$35,E$30-1975),IF($B172&gt;DATE(Input!$C$1,4,30),OFFSET(Historic!$F$193,$B172-$B$35,E$30-1975),NA()))</f>
        <v>138.84290000000001</v>
      </c>
      <c r="F172" s="192">
        <f ca="1">IF($CY$1=1,OFFSET(Historic!$F$193,$B172-$B$35,F$30-1975),IF($B172&gt;DATE(Input!$C$1,4,30),OFFSET(Historic!$F$193,$B172-$B$35,F$30-1975),NA()))</f>
        <v>196.36353</v>
      </c>
      <c r="G172" s="192">
        <f ca="1">IF($CY$1=1,OFFSET(Historic!$F$193,$B172-$B$35,G$30-1975),IF($B172&gt;DATE(Input!$C$1,4,30),OFFSET(Historic!$F$193,$B172-$B$35,G$30-1975),NA()))</f>
        <v>172.59</v>
      </c>
      <c r="H172" s="192">
        <f t="shared" ca="1" si="131"/>
        <v>126.51675189999912</v>
      </c>
      <c r="I172" s="368">
        <f t="shared" ca="1" si="116"/>
        <v>1.7532036483448823</v>
      </c>
      <c r="J172" s="285">
        <f t="shared" ca="1" si="117"/>
        <v>105.18337996120039</v>
      </c>
      <c r="K172" s="285">
        <f t="shared" ca="1" si="118"/>
        <v>3.5355757970151394</v>
      </c>
      <c r="L172" s="386" t="str">
        <f>IF(Computations!J147&lt;&gt;"",Computations!J147,"---")</f>
        <v>N</v>
      </c>
      <c r="M172" s="416">
        <f>IF(Computations!I147&lt;&gt;"",Computations!I147,"---")</f>
        <v>127.01053419685137</v>
      </c>
      <c r="N172" s="390">
        <f>IF(Computations!C147&lt;&gt;"",Computations!C147,"---")</f>
        <v>7761.8902063983487</v>
      </c>
      <c r="O172" s="387">
        <f>IF(Computations!D147&lt;&gt;"",Computations!D147,"---")</f>
        <v>98326.61</v>
      </c>
      <c r="P172" s="387">
        <f>IF(Computations!M147&lt;&gt;"",Computations!M147,"---")</f>
        <v>106</v>
      </c>
      <c r="Q172" s="387">
        <f>IF(Computations!P147&lt;&gt;"",Computations!P147,"---")</f>
        <v>0</v>
      </c>
      <c r="R172" s="387">
        <f>IF(Computations!V147&lt;&gt;"",Computations!V147,"---")</f>
        <v>0</v>
      </c>
      <c r="S172" s="387">
        <f>IF(Computations!X147&lt;&gt;"",Computations!X147,"---")</f>
        <v>115.90613250314864</v>
      </c>
      <c r="T172" s="387">
        <f>IF(Computations!AB147&lt;&gt;"",Computations!AB147,"---")</f>
        <v>21.010534196851381</v>
      </c>
      <c r="U172" s="387">
        <f>IF(Computations!AG147&lt;&gt;"",Computations!AG147,"---")</f>
        <v>0</v>
      </c>
      <c r="V172" s="387">
        <f>IF(Computations!H147&lt;&gt;"",Computations!H147,"---")</f>
        <v>242.91666670000001</v>
      </c>
      <c r="W172" s="387">
        <f>IF(Computations!G147&lt;&gt;"",Computations!G147,"---")</f>
        <v>4</v>
      </c>
      <c r="X172" s="387">
        <f>IF(Computations!F147&lt;&gt;"",Computations!F147,"---")</f>
        <v>246.91666670000001</v>
      </c>
      <c r="Y172" s="402">
        <f>IF(Computations!E147&lt;&gt;"",Computations!E147,"---")</f>
        <v>6.6650799999999997</v>
      </c>
      <c r="Z172" s="389">
        <f>IF(AA172=O172,N172,interp(AA172,AreaCapacity!$A$3:$B$245,2))</f>
        <v>7761.8902063983487</v>
      </c>
      <c r="AA172" s="383">
        <f t="shared" si="97"/>
        <v>98326.61</v>
      </c>
      <c r="AB172" s="376">
        <f t="shared" si="119"/>
        <v>127.01053419685137</v>
      </c>
      <c r="AC172" s="376">
        <f>IF(P172&lt;&gt;"---",P172,IF(BH172="Y",AB172,MIN(Input!I147,AB172-AK172)))</f>
        <v>106</v>
      </c>
      <c r="AD172" s="376">
        <f t="shared" si="120"/>
        <v>0</v>
      </c>
      <c r="AE172" s="376">
        <f>IF(R172&lt;&gt;"---",R172,IF(BH172="Y",Input!M147,0))</f>
        <v>0</v>
      </c>
      <c r="AF172" s="376">
        <f t="shared" si="121"/>
        <v>115.90613250314864</v>
      </c>
      <c r="AG172" s="376">
        <f t="shared" si="132"/>
        <v>21.010534196851381</v>
      </c>
      <c r="AH172" s="376">
        <f t="shared" si="133"/>
        <v>0</v>
      </c>
      <c r="AI172" s="376">
        <f t="shared" si="122"/>
        <v>246.91666670000001</v>
      </c>
      <c r="AJ172" s="192">
        <f t="shared" si="134"/>
        <v>242.91666670000001</v>
      </c>
      <c r="AK172" s="412">
        <f>IF(Y172&lt;&gt;"---",Y172,interp(AA171,AreaCapacity!$A$3:$C$245,3)*StepInterp(B172,Evap!$A$3:$D$15,4)/1.9835)</f>
        <v>6.6650799999999997</v>
      </c>
      <c r="AL172" s="376">
        <f t="shared" si="123"/>
        <v>4</v>
      </c>
      <c r="AM172" s="376">
        <f t="shared" si="135"/>
        <v>246.91666670000001</v>
      </c>
      <c r="AN172" s="376">
        <f t="shared" si="98"/>
        <v>-243.11999999999534</v>
      </c>
      <c r="AO172" s="376">
        <f t="shared" si="136"/>
        <v>115.90613250314864</v>
      </c>
      <c r="AP172" s="376">
        <f t="shared" si="99"/>
        <v>3775.9643674749886</v>
      </c>
      <c r="AQ172" s="389">
        <f>IF(AR172=O172,N172,interp(AR172,AreaCapacity!$A$3:$B$245,2))</f>
        <v>7761.8902063983487</v>
      </c>
      <c r="AR172" s="383">
        <f t="shared" si="137"/>
        <v>98326.61</v>
      </c>
      <c r="AS172" s="376">
        <f t="shared" si="124"/>
        <v>127.01053419685137</v>
      </c>
      <c r="AT172" s="376">
        <f>IF(P172&lt;&gt;"---",P172,IF(BH172="Y",AS172,MIN(Input!I147,AS172-BB172)))</f>
        <v>106</v>
      </c>
      <c r="AU172" s="376">
        <f t="shared" si="125"/>
        <v>0</v>
      </c>
      <c r="AV172" s="376">
        <f>IF(R172&lt;&gt;"---",R172,IF(BH172="Y",Input!M147,0))</f>
        <v>0</v>
      </c>
      <c r="AW172" s="376">
        <f t="shared" si="126"/>
        <v>115.90613250314864</v>
      </c>
      <c r="AX172" s="376">
        <f t="shared" si="138"/>
        <v>21.010534196851381</v>
      </c>
      <c r="AY172" s="376">
        <f t="shared" si="139"/>
        <v>0</v>
      </c>
      <c r="AZ172" s="376">
        <f t="shared" si="127"/>
        <v>246.91666670000001</v>
      </c>
      <c r="BA172" s="192">
        <f t="shared" si="140"/>
        <v>242.91666670000001</v>
      </c>
      <c r="BB172" s="412">
        <f>IF(Y172&lt;&gt;"---",Y172,interp(AR171,AreaCapacity!$A$3:$C$245,3)*StepInterp(B172,Evap!$A$3:$D$15,4)/1.9835)</f>
        <v>6.6650799999999997</v>
      </c>
      <c r="BC172" s="376">
        <f t="shared" si="128"/>
        <v>4</v>
      </c>
      <c r="BD172" s="192">
        <f t="shared" si="141"/>
        <v>246.91666670000001</v>
      </c>
      <c r="BE172" s="192">
        <f t="shared" si="142"/>
        <v>-243.11999999999534</v>
      </c>
      <c r="BF172" s="192">
        <f t="shared" si="143"/>
        <v>115.90613250314864</v>
      </c>
      <c r="BG172" s="425">
        <f t="shared" si="144"/>
        <v>3820.6243674749921</v>
      </c>
      <c r="BH172" s="376" t="str">
        <f t="shared" si="129"/>
        <v>N</v>
      </c>
      <c r="BI172" s="376">
        <f t="shared" si="130"/>
        <v>39</v>
      </c>
      <c r="BJ172" s="376">
        <f t="shared" si="145"/>
        <v>85.345454196851364</v>
      </c>
      <c r="BK172" s="376">
        <f t="shared" si="146"/>
        <v>144714.00134902453</v>
      </c>
      <c r="BL172" s="376">
        <f t="shared" si="147"/>
        <v>102369</v>
      </c>
      <c r="BM172" s="423">
        <f t="shared" si="148"/>
        <v>42345.001349024533</v>
      </c>
      <c r="BN172" s="440">
        <f t="shared" si="149"/>
        <v>0</v>
      </c>
      <c r="BO172" s="285">
        <f t="shared" si="150"/>
        <v>0</v>
      </c>
      <c r="BP172" s="425">
        <f t="shared" si="151"/>
        <v>0</v>
      </c>
      <c r="BQ172" s="285"/>
      <c r="BR172" s="12">
        <v>7704</v>
      </c>
      <c r="BS172" s="12">
        <v>52000</v>
      </c>
      <c r="BT172" s="12">
        <v>7747.5</v>
      </c>
      <c r="BU172" s="426">
        <v>85000</v>
      </c>
      <c r="BV172" s="6">
        <v>7766</v>
      </c>
      <c r="BW172" s="6">
        <v>102369</v>
      </c>
      <c r="CW172" s="416"/>
      <c r="CX172" s="416"/>
      <c r="CY172" s="416"/>
      <c r="CZ172" s="416"/>
      <c r="DA172" s="416"/>
      <c r="DB172" s="416"/>
      <c r="DC172" s="128"/>
    </row>
    <row r="173" spans="1:107">
      <c r="A173" s="6" t="str">
        <f ca="1">OFFSET('day lookup'!$A$1,WEEKDAY(B173,1)-1,0)</f>
        <v>THU</v>
      </c>
      <c r="B173" s="367">
        <f t="shared" si="100"/>
        <v>42964</v>
      </c>
      <c r="C173" s="374">
        <f ca="1">IF($CY$1=1,OFFSET(Historic!$F$193,$B173-$B$35,C$30-1975),IF($B173&gt;DATE(Input!$C$1,4,30),OFFSET(Historic!$F$193,$B173-$B$35,C$30-1975),NA()))</f>
        <v>23.707617100004398</v>
      </c>
      <c r="D173" s="192">
        <f ca="1">IF($CY$1=1,OFFSET(Historic!$F$193,$B173-$B$35,D$30-1975),IF($B173&gt;DATE(Input!$C$1,4,30),OFFSET(Historic!$F$193,$B173-$B$35,D$30-1975),NA()))</f>
        <v>93.223089999999999</v>
      </c>
      <c r="E173" s="192">
        <f ca="1">IF($CY$1=1,OFFSET(Historic!$F$193,$B173-$B$35,E$30-1975),IF($B173&gt;DATE(Input!$C$1,4,30),OFFSET(Historic!$F$193,$B173-$B$35,E$30-1975),NA()))</f>
        <v>119.62307570000002</v>
      </c>
      <c r="F173" s="192">
        <f ca="1">IF($CY$1=1,OFFSET(Historic!$F$193,$B173-$B$35,F$30-1975),IF($B173&gt;DATE(Input!$C$1,4,30),OFFSET(Historic!$F$193,$B173-$B$35,F$30-1975),NA()))</f>
        <v>176.52883</v>
      </c>
      <c r="G173" s="192">
        <f ca="1">IF($CY$1=1,OFFSET(Historic!$F$193,$B173-$B$35,G$30-1975),IF($B173&gt;DATE(Input!$C$1,4,30),OFFSET(Historic!$F$193,$B173-$B$35,G$30-1975),NA()))</f>
        <v>145.87</v>
      </c>
      <c r="H173" s="192">
        <f t="shared" ca="1" si="131"/>
        <v>111.79052256000088</v>
      </c>
      <c r="I173" s="368">
        <f t="shared" ca="1" si="116"/>
        <v>1.5491351861253071</v>
      </c>
      <c r="J173" s="285">
        <f t="shared" ca="1" si="117"/>
        <v>92.940301058185796</v>
      </c>
      <c r="K173" s="285">
        <f t="shared" ca="1" si="118"/>
        <v>3.1240437330482624</v>
      </c>
      <c r="L173" s="386" t="str">
        <f>IF(Computations!J148&lt;&gt;"",Computations!J148,"---")</f>
        <v>N</v>
      </c>
      <c r="M173" s="416">
        <f>IF(Computations!I148&lt;&gt;"",Computations!I148,"---")</f>
        <v>131.16663174312879</v>
      </c>
      <c r="N173" s="390">
        <f>IF(Computations!C148&lt;&gt;"",Computations!C148,"---")</f>
        <v>7761.6494736842105</v>
      </c>
      <c r="O173" s="387">
        <f>IF(Computations!D148&lt;&gt;"",Computations!D148,"---")</f>
        <v>98093.34</v>
      </c>
      <c r="P173" s="387">
        <f>IF(Computations!M148&lt;&gt;"",Computations!M148,"---")</f>
        <v>106.11687499999999</v>
      </c>
      <c r="Q173" s="387">
        <f>IF(Computations!P148&lt;&gt;"",Computations!P148,"---")</f>
        <v>0</v>
      </c>
      <c r="R173" s="387">
        <f>IF(Computations!V148&lt;&gt;"",Computations!V148,"---")</f>
        <v>0</v>
      </c>
      <c r="S173" s="387">
        <f>IF(Computations!X148&lt;&gt;"",Computations!X148,"---")</f>
        <v>110.9502432568712</v>
      </c>
      <c r="T173" s="387">
        <f>IF(Computations!AB148&lt;&gt;"",Computations!AB148,"---")</f>
        <v>25.049756743128796</v>
      </c>
      <c r="U173" s="387">
        <f>IF(Computations!AG148&lt;&gt;"",Computations!AG148,"---")</f>
        <v>0</v>
      </c>
      <c r="V173" s="387">
        <f>IF(Computations!H148&lt;&gt;"",Computations!H148,"---")</f>
        <v>242.11687499999999</v>
      </c>
      <c r="W173" s="387">
        <f>IF(Computations!G148&lt;&gt;"",Computations!G148,"---")</f>
        <v>3.8831250000000002</v>
      </c>
      <c r="X173" s="387">
        <f>IF(Computations!F148&lt;&gt;"",Computations!F148,"---")</f>
        <v>246</v>
      </c>
      <c r="Y173" s="402">
        <f>IF(Computations!E148&lt;&gt;"",Computations!E148,"---")</f>
        <v>6.6550000000000002</v>
      </c>
      <c r="Z173" s="389">
        <f>IF(AA173=O173,N173,interp(AA173,AreaCapacity!$A$3:$B$245,2))</f>
        <v>7761.6494736842105</v>
      </c>
      <c r="AA173" s="383">
        <f t="shared" si="97"/>
        <v>98093.34</v>
      </c>
      <c r="AB173" s="376">
        <f t="shared" si="119"/>
        <v>131.16663174312879</v>
      </c>
      <c r="AC173" s="376">
        <f>IF(P173&lt;&gt;"---",P173,IF(BH173="Y",AB173,MIN(Input!I148,AB173-AK173)))</f>
        <v>106.11687499999999</v>
      </c>
      <c r="AD173" s="376">
        <f t="shared" si="120"/>
        <v>0</v>
      </c>
      <c r="AE173" s="376">
        <f>IF(R173&lt;&gt;"---",R173,IF(BH173="Y",Input!M148,0))</f>
        <v>0</v>
      </c>
      <c r="AF173" s="376">
        <f t="shared" si="121"/>
        <v>110.9502432568712</v>
      </c>
      <c r="AG173" s="376">
        <f t="shared" si="132"/>
        <v>25.049756743128796</v>
      </c>
      <c r="AH173" s="376">
        <f t="shared" si="133"/>
        <v>0</v>
      </c>
      <c r="AI173" s="376">
        <f t="shared" si="122"/>
        <v>246</v>
      </c>
      <c r="AJ173" s="192">
        <f t="shared" si="134"/>
        <v>242.11687499999999</v>
      </c>
      <c r="AK173" s="412">
        <f>IF(Y173&lt;&gt;"---",Y173,interp(AA172,AreaCapacity!$A$3:$C$245,3)*StepInterp(B173,Evap!$A$3:$D$15,4)/1.9835)</f>
        <v>6.6550000000000002</v>
      </c>
      <c r="AL173" s="376">
        <f t="shared" si="123"/>
        <v>3.8831250000000002</v>
      </c>
      <c r="AM173" s="376">
        <f t="shared" si="135"/>
        <v>246</v>
      </c>
      <c r="AN173" s="376">
        <f t="shared" si="98"/>
        <v>-233.27000000000407</v>
      </c>
      <c r="AO173" s="376">
        <f t="shared" si="136"/>
        <v>110.9502432568712</v>
      </c>
      <c r="AP173" s="376">
        <f t="shared" si="99"/>
        <v>3996.0341749749928</v>
      </c>
      <c r="AQ173" s="389">
        <f>IF(AR173=O173,N173,interp(AR173,AreaCapacity!$A$3:$B$245,2))</f>
        <v>7761.6494736842105</v>
      </c>
      <c r="AR173" s="383">
        <f t="shared" si="137"/>
        <v>98093.34</v>
      </c>
      <c r="AS173" s="376">
        <f t="shared" si="124"/>
        <v>131.16663174312879</v>
      </c>
      <c r="AT173" s="376">
        <f>IF(P173&lt;&gt;"---",P173,IF(BH173="Y",AS173,MIN(Input!I148,AS173-BB173)))</f>
        <v>106.11687499999999</v>
      </c>
      <c r="AU173" s="376">
        <f t="shared" si="125"/>
        <v>0</v>
      </c>
      <c r="AV173" s="376">
        <f>IF(R173&lt;&gt;"---",R173,IF(BH173="Y",Input!M148,0))</f>
        <v>0</v>
      </c>
      <c r="AW173" s="376">
        <f t="shared" si="126"/>
        <v>110.9502432568712</v>
      </c>
      <c r="AX173" s="376">
        <f t="shared" si="138"/>
        <v>25.049756743128796</v>
      </c>
      <c r="AY173" s="376">
        <f t="shared" si="139"/>
        <v>0</v>
      </c>
      <c r="AZ173" s="376">
        <f t="shared" si="127"/>
        <v>246</v>
      </c>
      <c r="BA173" s="192">
        <f t="shared" si="140"/>
        <v>242.11687499999999</v>
      </c>
      <c r="BB173" s="412">
        <f>IF(Y173&lt;&gt;"---",Y173,interp(AR172,AreaCapacity!$A$3:$C$245,3)*StepInterp(B173,Evap!$A$3:$D$15,4)/1.9835)</f>
        <v>6.6550000000000002</v>
      </c>
      <c r="BC173" s="376">
        <f t="shared" si="128"/>
        <v>3.8831250000000002</v>
      </c>
      <c r="BD173" s="192">
        <f t="shared" si="141"/>
        <v>246</v>
      </c>
      <c r="BE173" s="192">
        <f t="shared" si="142"/>
        <v>-233.27000000000407</v>
      </c>
      <c r="BF173" s="192">
        <f t="shared" si="143"/>
        <v>110.9502432568712</v>
      </c>
      <c r="BG173" s="425">
        <f t="shared" si="144"/>
        <v>4040.6941749749963</v>
      </c>
      <c r="BH173" s="376" t="str">
        <f t="shared" si="129"/>
        <v>N</v>
      </c>
      <c r="BI173" s="376">
        <f t="shared" si="130"/>
        <v>39</v>
      </c>
      <c r="BJ173" s="376">
        <f t="shared" si="145"/>
        <v>89.394756743128795</v>
      </c>
      <c r="BK173" s="376">
        <f t="shared" si="146"/>
        <v>144891.31584902454</v>
      </c>
      <c r="BL173" s="376">
        <f t="shared" si="147"/>
        <v>102369</v>
      </c>
      <c r="BM173" s="423">
        <f t="shared" si="148"/>
        <v>42522.315849024541</v>
      </c>
      <c r="BN173" s="440">
        <f t="shared" si="149"/>
        <v>0</v>
      </c>
      <c r="BO173" s="285">
        <f t="shared" si="150"/>
        <v>0</v>
      </c>
      <c r="BP173" s="425">
        <f t="shared" si="151"/>
        <v>0</v>
      </c>
      <c r="BQ173" s="285"/>
      <c r="BR173" s="12">
        <v>7704</v>
      </c>
      <c r="BS173" s="12">
        <v>52000</v>
      </c>
      <c r="BT173" s="12">
        <v>7747.5</v>
      </c>
      <c r="BU173" s="426">
        <v>85000</v>
      </c>
      <c r="BV173" s="6">
        <v>7766</v>
      </c>
      <c r="BW173" s="6">
        <v>102369</v>
      </c>
      <c r="CW173" s="416"/>
      <c r="CX173" s="416"/>
      <c r="CY173" s="416"/>
      <c r="CZ173" s="416"/>
      <c r="DA173" s="416"/>
      <c r="DB173" s="416"/>
      <c r="DC173" s="128"/>
    </row>
    <row r="174" spans="1:107">
      <c r="A174" s="6" t="str">
        <f ca="1">OFFSET('day lookup'!$A$1,WEEKDAY(B174,1)-1,0)</f>
        <v>FRI</v>
      </c>
      <c r="B174" s="367">
        <f t="shared" si="100"/>
        <v>42965</v>
      </c>
      <c r="C174" s="374">
        <f ca="1">IF($CY$1=1,OFFSET(Historic!$F$193,$B174-$B$35,C$30-1975),IF($B174&gt;DATE(Input!$C$1,4,30),OFFSET(Historic!$F$193,$B174-$B$35,C$30-1975),NA()))</f>
        <v>55.98323599999997</v>
      </c>
      <c r="D174" s="192">
        <f ca="1">IF($CY$1=1,OFFSET(Historic!$F$193,$B174-$B$35,D$30-1975),IF($B174&gt;DATE(Input!$C$1,4,30),OFFSET(Historic!$F$193,$B174-$B$35,D$30-1975),NA()))</f>
        <v>97.190030000000007</v>
      </c>
      <c r="E174" s="192">
        <f ca="1">IF($CY$1=1,OFFSET(Historic!$F$193,$B174-$B$35,E$30-1975),IF($B174&gt;DATE(Input!$C$1,4,30),OFFSET(Historic!$F$193,$B174-$B$35,E$30-1975),NA()))</f>
        <v>183.45114029999999</v>
      </c>
      <c r="F174" s="192">
        <f ca="1">IF($CY$1=1,OFFSET(Historic!$F$193,$B174-$B$35,F$30-1975),IF($B174&gt;DATE(Input!$C$1,4,30),OFFSET(Historic!$F$193,$B174-$B$35,F$30-1975),NA()))</f>
        <v>148.76025000000001</v>
      </c>
      <c r="G174" s="192">
        <f ca="1">IF($CY$1=1,OFFSET(Historic!$F$193,$B174-$B$35,G$30-1975),IF($B174&gt;DATE(Input!$C$1,4,30),OFFSET(Historic!$F$193,$B174-$B$35,G$30-1975),NA()))</f>
        <v>165.65</v>
      </c>
      <c r="H174" s="192">
        <f t="shared" ca="1" si="131"/>
        <v>130.20693125999998</v>
      </c>
      <c r="I174" s="368">
        <f t="shared" ca="1" si="116"/>
        <v>1.8043402434585016</v>
      </c>
      <c r="J174" s="285">
        <f t="shared" ca="1" si="117"/>
        <v>108.25131785811024</v>
      </c>
      <c r="K174" s="285">
        <f t="shared" ca="1" si="118"/>
        <v>3.638699759936479</v>
      </c>
      <c r="L174" s="386" t="str">
        <f>IF(Computations!J149&lt;&gt;"",Computations!J149,"---")</f>
        <v>N</v>
      </c>
      <c r="M174" s="416">
        <f>IF(Computations!I149&lt;&gt;"",Computations!I149,"---")</f>
        <v>123.1812073569489</v>
      </c>
      <c r="N174" s="390">
        <f>IF(Computations!C149&lt;&gt;"",Computations!C149,"---")</f>
        <v>7761.3695872033022</v>
      </c>
      <c r="O174" s="387">
        <f>IF(Computations!D149&lt;&gt;"",Computations!D149,"---")</f>
        <v>97822.13</v>
      </c>
      <c r="P174" s="387">
        <f>IF(Computations!M149&lt;&gt;"",Computations!M149,"---")</f>
        <v>106.2222917</v>
      </c>
      <c r="Q174" s="387">
        <f>IF(Computations!P149&lt;&gt;"",Computations!P149,"---")</f>
        <v>0</v>
      </c>
      <c r="R174" s="387">
        <f>IF(Computations!V149&lt;&gt;"",Computations!V149,"---")</f>
        <v>0</v>
      </c>
      <c r="S174" s="387">
        <f>IF(Computations!X149&lt;&gt;"",Computations!X149,"---")</f>
        <v>130.09316764305109</v>
      </c>
      <c r="T174" s="387">
        <f>IF(Computations!AB149&lt;&gt;"",Computations!AB149,"---")</f>
        <v>16.958915656948903</v>
      </c>
      <c r="U174" s="387">
        <f>IF(Computations!AG149&lt;&gt;"",Computations!AG149,"---")</f>
        <v>0</v>
      </c>
      <c r="V174" s="387">
        <f>IF(Computations!H149&lt;&gt;"",Computations!H149,"---")</f>
        <v>253.27437499999999</v>
      </c>
      <c r="W174" s="387">
        <f>IF(Computations!G149&lt;&gt;"",Computations!G149,"---")</f>
        <v>3.7777083</v>
      </c>
      <c r="X174" s="387">
        <f>IF(Computations!F149&lt;&gt;"",Computations!F149,"---")</f>
        <v>257.05208329999999</v>
      </c>
      <c r="Y174" s="402">
        <f>IF(Computations!E149&lt;&gt;"",Computations!E149,"---")</f>
        <v>6.6398799999999998</v>
      </c>
      <c r="Z174" s="389">
        <f>IF(AA174=O174,N174,interp(AA174,AreaCapacity!$A$3:$B$245,2))</f>
        <v>7761.3695872033022</v>
      </c>
      <c r="AA174" s="383">
        <f t="shared" si="97"/>
        <v>97822.13</v>
      </c>
      <c r="AB174" s="376">
        <f t="shared" si="119"/>
        <v>123.1812073569489</v>
      </c>
      <c r="AC174" s="376">
        <f>IF(P174&lt;&gt;"---",P174,IF(BH174="Y",AB174,MIN(Input!I149,AB174-AK174)))</f>
        <v>106.2222917</v>
      </c>
      <c r="AD174" s="376">
        <f t="shared" si="120"/>
        <v>0</v>
      </c>
      <c r="AE174" s="376">
        <f>IF(R174&lt;&gt;"---",R174,IF(BH174="Y",Input!M149,0))</f>
        <v>0</v>
      </c>
      <c r="AF174" s="376">
        <f t="shared" si="121"/>
        <v>130.09316764305109</v>
      </c>
      <c r="AG174" s="376">
        <f t="shared" si="132"/>
        <v>16.958915656948903</v>
      </c>
      <c r="AH174" s="376">
        <f t="shared" si="133"/>
        <v>0</v>
      </c>
      <c r="AI174" s="376">
        <f t="shared" si="122"/>
        <v>257.05208329999999</v>
      </c>
      <c r="AJ174" s="192">
        <f t="shared" si="134"/>
        <v>253.27437499999999</v>
      </c>
      <c r="AK174" s="412">
        <f>IF(Y174&lt;&gt;"---",Y174,interp(AA173,AreaCapacity!$A$3:$C$245,3)*StepInterp(B174,Evap!$A$3:$D$15,4)/1.9835)</f>
        <v>6.6398799999999998</v>
      </c>
      <c r="AL174" s="376">
        <f t="shared" si="123"/>
        <v>3.7777083</v>
      </c>
      <c r="AM174" s="376">
        <f t="shared" si="135"/>
        <v>257.05208329999999</v>
      </c>
      <c r="AN174" s="376">
        <f t="shared" si="98"/>
        <v>-271.20999999999185</v>
      </c>
      <c r="AO174" s="376">
        <f t="shared" si="136"/>
        <v>130.09316764305109</v>
      </c>
      <c r="AP174" s="376">
        <f t="shared" si="99"/>
        <v>4254.0739729949846</v>
      </c>
      <c r="AQ174" s="389">
        <f>IF(AR174=O174,N174,interp(AR174,AreaCapacity!$A$3:$B$245,2))</f>
        <v>7761.3695872033022</v>
      </c>
      <c r="AR174" s="383">
        <f t="shared" si="137"/>
        <v>97822.13</v>
      </c>
      <c r="AS174" s="376">
        <f t="shared" si="124"/>
        <v>123.1812073569489</v>
      </c>
      <c r="AT174" s="376">
        <f>IF(P174&lt;&gt;"---",P174,IF(BH174="Y",AS174,MIN(Input!I149,AS174-BB174)))</f>
        <v>106.2222917</v>
      </c>
      <c r="AU174" s="376">
        <f t="shared" si="125"/>
        <v>0</v>
      </c>
      <c r="AV174" s="376">
        <f>IF(R174&lt;&gt;"---",R174,IF(BH174="Y",Input!M149,0))</f>
        <v>0</v>
      </c>
      <c r="AW174" s="376">
        <f t="shared" si="126"/>
        <v>130.09316764305109</v>
      </c>
      <c r="AX174" s="376">
        <f t="shared" si="138"/>
        <v>16.958915656948903</v>
      </c>
      <c r="AY174" s="376">
        <f t="shared" si="139"/>
        <v>0</v>
      </c>
      <c r="AZ174" s="376">
        <f t="shared" si="127"/>
        <v>257.05208329999999</v>
      </c>
      <c r="BA174" s="192">
        <f t="shared" si="140"/>
        <v>253.27437499999999</v>
      </c>
      <c r="BB174" s="412">
        <f>IF(Y174&lt;&gt;"---",Y174,interp(AR173,AreaCapacity!$A$3:$C$245,3)*StepInterp(B174,Evap!$A$3:$D$15,4)/1.9835)</f>
        <v>6.6398799999999998</v>
      </c>
      <c r="BC174" s="376">
        <f t="shared" si="128"/>
        <v>3.7777083</v>
      </c>
      <c r="BD174" s="192">
        <f t="shared" si="141"/>
        <v>257.05208329999999</v>
      </c>
      <c r="BE174" s="192">
        <f t="shared" si="142"/>
        <v>-271.20999999999185</v>
      </c>
      <c r="BF174" s="192">
        <f t="shared" si="143"/>
        <v>130.09316764305109</v>
      </c>
      <c r="BG174" s="425">
        <f t="shared" si="144"/>
        <v>4298.7339729949881</v>
      </c>
      <c r="BH174" s="376" t="str">
        <f t="shared" si="129"/>
        <v>N</v>
      </c>
      <c r="BI174" s="376">
        <f t="shared" si="130"/>
        <v>39</v>
      </c>
      <c r="BJ174" s="376">
        <f t="shared" si="145"/>
        <v>81.319035656948898</v>
      </c>
      <c r="BK174" s="376">
        <f t="shared" si="146"/>
        <v>145052.61215625011</v>
      </c>
      <c r="BL174" s="376">
        <f t="shared" si="147"/>
        <v>102369</v>
      </c>
      <c r="BM174" s="423">
        <f t="shared" si="148"/>
        <v>42683.612156250107</v>
      </c>
      <c r="BN174" s="440">
        <f t="shared" si="149"/>
        <v>0</v>
      </c>
      <c r="BO174" s="285">
        <f t="shared" si="150"/>
        <v>0</v>
      </c>
      <c r="BP174" s="425">
        <f t="shared" si="151"/>
        <v>0</v>
      </c>
      <c r="BQ174" s="285"/>
      <c r="BR174" s="12">
        <v>7704</v>
      </c>
      <c r="BS174" s="12">
        <v>52000</v>
      </c>
      <c r="BT174" s="12">
        <v>7747.5</v>
      </c>
      <c r="BU174" s="426">
        <v>85000</v>
      </c>
      <c r="BV174" s="6">
        <v>7766</v>
      </c>
      <c r="BW174" s="6">
        <v>102369</v>
      </c>
      <c r="CW174" s="416"/>
      <c r="CX174" s="416"/>
      <c r="CY174" s="416"/>
      <c r="CZ174" s="416"/>
      <c r="DA174" s="416"/>
      <c r="DB174" s="416"/>
      <c r="DC174" s="128"/>
    </row>
    <row r="175" spans="1:107">
      <c r="A175" s="6" t="str">
        <f ca="1">OFFSET('day lookup'!$A$1,WEEKDAY(B175,1)-1,0)</f>
        <v>SAT</v>
      </c>
      <c r="B175" s="367">
        <f t="shared" si="100"/>
        <v>42966</v>
      </c>
      <c r="C175" s="374">
        <f ca="1">IF($CY$1=1,OFFSET(Historic!$F$193,$B175-$B$35,C$30-1975),IF($B175&gt;DATE(Input!$C$1,4,30),OFFSET(Historic!$F$193,$B175-$B$35,C$30-1975),NA()))</f>
        <v>68.282163499996813</v>
      </c>
      <c r="D175" s="192">
        <f ca="1">IF($CY$1=1,OFFSET(Historic!$F$193,$B175-$B$35,D$30-1975),IF($B175&gt;DATE(Input!$C$1,4,30),OFFSET(Historic!$F$193,$B175-$B$35,D$30-1975),NA()))</f>
        <v>170.57841999999999</v>
      </c>
      <c r="E175" s="192">
        <f ca="1">IF($CY$1=1,OFFSET(Historic!$F$193,$B175-$B$35,E$30-1975),IF($B175&gt;DATE(Input!$C$1,4,30),OFFSET(Historic!$F$193,$B175-$B$35,E$30-1975),NA()))</f>
        <v>218.3602123</v>
      </c>
      <c r="F175" s="192">
        <f ca="1">IF($CY$1=1,OFFSET(Historic!$F$193,$B175-$B$35,F$30-1975),IF($B175&gt;DATE(Input!$C$1,4,30),OFFSET(Historic!$F$193,$B175-$B$35,F$30-1975),NA()))</f>
        <v>174.54536000000002</v>
      </c>
      <c r="G175" s="192">
        <f ca="1">IF($CY$1=1,OFFSET(Historic!$F$193,$B175-$B$35,G$30-1975),IF($B175&gt;DATE(Input!$C$1,4,30),OFFSET(Historic!$F$193,$B175-$B$35,G$30-1975),NA()))</f>
        <v>184.94</v>
      </c>
      <c r="H175" s="192">
        <f t="shared" ca="1" si="131"/>
        <v>163.34123115999938</v>
      </c>
      <c r="I175" s="368">
        <f t="shared" ca="1" si="116"/>
        <v>2.2634982173839515</v>
      </c>
      <c r="J175" s="285">
        <f t="shared" ca="1" si="117"/>
        <v>135.79848140594413</v>
      </c>
      <c r="K175" s="285">
        <f t="shared" ca="1" si="118"/>
        <v>4.5646548371745936</v>
      </c>
      <c r="L175" s="386" t="str">
        <f>IF(Computations!J150&lt;&gt;"",Computations!J150,"---")</f>
        <v>N</v>
      </c>
      <c r="M175" s="416">
        <f>IF(Computations!I150&lt;&gt;"",Computations!I150,"---")</f>
        <v>109.67176295759464</v>
      </c>
      <c r="N175" s="390">
        <f>IF(Computations!C150&lt;&gt;"",Computations!C150,"---")</f>
        <v>7761.0400309597526</v>
      </c>
      <c r="O175" s="387">
        <f>IF(Computations!D150&lt;&gt;"",Computations!D150,"---")</f>
        <v>97502.79</v>
      </c>
      <c r="P175" s="387">
        <f>IF(Computations!M150&lt;&gt;"",Computations!M150,"---")</f>
        <v>106.3735417</v>
      </c>
      <c r="Q175" s="387">
        <f>IF(Computations!P150&lt;&gt;"",Computations!P150,"---")</f>
        <v>0</v>
      </c>
      <c r="R175" s="387">
        <f>IF(Computations!V150&lt;&gt;"",Computations!V150,"---")</f>
        <v>0</v>
      </c>
      <c r="S175" s="387">
        <f>IF(Computations!X150&lt;&gt;"",Computations!X150,"---")</f>
        <v>154.36844544240535</v>
      </c>
      <c r="T175" s="387">
        <f>IF(Computations!AB150&lt;&gt;"",Computations!AB150,"---")</f>
        <v>3.298221257594605</v>
      </c>
      <c r="U175" s="387">
        <f>IF(Computations!AG150&lt;&gt;"",Computations!AG150,"---")</f>
        <v>0</v>
      </c>
      <c r="V175" s="387">
        <f>IF(Computations!H150&lt;&gt;"",Computations!H150,"---")</f>
        <v>264.04020839999998</v>
      </c>
      <c r="W175" s="387">
        <f>IF(Computations!G150&lt;&gt;"",Computations!G150,"---")</f>
        <v>3.6264582999999999</v>
      </c>
      <c r="X175" s="387">
        <f>IF(Computations!F150&lt;&gt;"",Computations!F150,"---")</f>
        <v>267.66666670000001</v>
      </c>
      <c r="Y175" s="402">
        <f>IF(Computations!E150&lt;&gt;"",Computations!E150,"---")</f>
        <v>6.6297899999999998</v>
      </c>
      <c r="Z175" s="389">
        <f>IF(AA175=O175,N175,interp(AA175,AreaCapacity!$A$3:$B$245,2))</f>
        <v>7761.0400309597526</v>
      </c>
      <c r="AA175" s="383">
        <f t="shared" si="97"/>
        <v>97502.79</v>
      </c>
      <c r="AB175" s="376">
        <f t="shared" si="119"/>
        <v>109.67176295759464</v>
      </c>
      <c r="AC175" s="376">
        <f>IF(P175&lt;&gt;"---",P175,IF(BH175="Y",AB175,MIN(Input!I150,AB175-AK175)))</f>
        <v>106.3735417</v>
      </c>
      <c r="AD175" s="376">
        <f t="shared" si="120"/>
        <v>0</v>
      </c>
      <c r="AE175" s="376">
        <f>IF(R175&lt;&gt;"---",R175,IF(BH175="Y",Input!M150,0))</f>
        <v>0</v>
      </c>
      <c r="AF175" s="376">
        <f t="shared" si="121"/>
        <v>154.36844544240535</v>
      </c>
      <c r="AG175" s="376">
        <f t="shared" si="132"/>
        <v>3.298221257594605</v>
      </c>
      <c r="AH175" s="376">
        <f t="shared" si="133"/>
        <v>0</v>
      </c>
      <c r="AI175" s="376">
        <f t="shared" si="122"/>
        <v>267.66666670000001</v>
      </c>
      <c r="AJ175" s="192">
        <f t="shared" si="134"/>
        <v>264.04020839999998</v>
      </c>
      <c r="AK175" s="412">
        <f>IF(Y175&lt;&gt;"---",Y175,interp(AA174,AreaCapacity!$A$3:$C$245,3)*StepInterp(B175,Evap!$A$3:$D$15,4)/1.9835)</f>
        <v>6.6297899999999998</v>
      </c>
      <c r="AL175" s="376">
        <f t="shared" si="123"/>
        <v>3.6264582999999999</v>
      </c>
      <c r="AM175" s="376">
        <f t="shared" si="135"/>
        <v>267.66666670000001</v>
      </c>
      <c r="AN175" s="376">
        <f t="shared" si="98"/>
        <v>-319.34000000001106</v>
      </c>
      <c r="AO175" s="376">
        <f t="shared" si="136"/>
        <v>154.36844544240535</v>
      </c>
      <c r="AP175" s="376">
        <f t="shared" si="99"/>
        <v>4560.263784529996</v>
      </c>
      <c r="AQ175" s="389">
        <f>IF(AR175=O175,N175,interp(AR175,AreaCapacity!$A$3:$B$245,2))</f>
        <v>7761.0400309597526</v>
      </c>
      <c r="AR175" s="383">
        <f t="shared" si="137"/>
        <v>97502.79</v>
      </c>
      <c r="AS175" s="376">
        <f t="shared" si="124"/>
        <v>109.67176295759464</v>
      </c>
      <c r="AT175" s="376">
        <f>IF(P175&lt;&gt;"---",P175,IF(BH175="Y",AS175,MIN(Input!I150,AS175-BB175)))</f>
        <v>106.3735417</v>
      </c>
      <c r="AU175" s="376">
        <f t="shared" si="125"/>
        <v>0</v>
      </c>
      <c r="AV175" s="376">
        <f>IF(R175&lt;&gt;"---",R175,IF(BH175="Y",Input!M150,0))</f>
        <v>0</v>
      </c>
      <c r="AW175" s="376">
        <f t="shared" si="126"/>
        <v>154.36844544240535</v>
      </c>
      <c r="AX175" s="376">
        <f t="shared" si="138"/>
        <v>3.298221257594605</v>
      </c>
      <c r="AY175" s="376">
        <f t="shared" si="139"/>
        <v>0</v>
      </c>
      <c r="AZ175" s="376">
        <f t="shared" si="127"/>
        <v>267.66666670000001</v>
      </c>
      <c r="BA175" s="192">
        <f t="shared" si="140"/>
        <v>264.04020839999998</v>
      </c>
      <c r="BB175" s="412">
        <f>IF(Y175&lt;&gt;"---",Y175,interp(AR174,AreaCapacity!$A$3:$C$245,3)*StepInterp(B175,Evap!$A$3:$D$15,4)/1.9835)</f>
        <v>6.6297899999999998</v>
      </c>
      <c r="BC175" s="376">
        <f t="shared" si="128"/>
        <v>3.6264582999999999</v>
      </c>
      <c r="BD175" s="192">
        <f t="shared" si="141"/>
        <v>267.66666670000001</v>
      </c>
      <c r="BE175" s="192">
        <f t="shared" si="142"/>
        <v>-319.34000000001106</v>
      </c>
      <c r="BF175" s="192">
        <f t="shared" si="143"/>
        <v>154.36844544240535</v>
      </c>
      <c r="BG175" s="425">
        <f t="shared" si="144"/>
        <v>4604.9237845299995</v>
      </c>
      <c r="BH175" s="376" t="str">
        <f t="shared" si="129"/>
        <v>N</v>
      </c>
      <c r="BI175" s="376">
        <f t="shared" si="130"/>
        <v>39</v>
      </c>
      <c r="BJ175" s="376">
        <f t="shared" si="145"/>
        <v>67.668431257594648</v>
      </c>
      <c r="BK175" s="376">
        <f t="shared" si="146"/>
        <v>145186.83248964953</v>
      </c>
      <c r="BL175" s="376">
        <f t="shared" si="147"/>
        <v>102369</v>
      </c>
      <c r="BM175" s="423">
        <f t="shared" si="148"/>
        <v>42817.832489649532</v>
      </c>
      <c r="BN175" s="440">
        <f t="shared" si="149"/>
        <v>0</v>
      </c>
      <c r="BO175" s="285">
        <f t="shared" si="150"/>
        <v>0</v>
      </c>
      <c r="BP175" s="425">
        <f t="shared" si="151"/>
        <v>0</v>
      </c>
      <c r="BQ175" s="285"/>
      <c r="BR175" s="12">
        <v>7704</v>
      </c>
      <c r="BS175" s="12">
        <v>52000</v>
      </c>
      <c r="BT175" s="12">
        <v>7747.5</v>
      </c>
      <c r="BU175" s="426">
        <v>85000</v>
      </c>
      <c r="BV175" s="6">
        <v>7766</v>
      </c>
      <c r="BW175" s="6">
        <v>102369</v>
      </c>
      <c r="CW175" s="416"/>
      <c r="CX175" s="416"/>
      <c r="CY175" s="416"/>
      <c r="CZ175" s="416"/>
      <c r="DA175" s="416"/>
      <c r="DB175" s="416"/>
      <c r="DC175" s="128"/>
    </row>
    <row r="176" spans="1:107">
      <c r="A176" s="6" t="str">
        <f ca="1">OFFSET('day lookup'!$A$1,WEEKDAY(B176,1)-1,0)</f>
        <v>SUN</v>
      </c>
      <c r="B176" s="367">
        <f t="shared" si="100"/>
        <v>42967</v>
      </c>
      <c r="C176" s="374">
        <f ca="1">IF($CY$1=1,OFFSET(Historic!$F$193,$B176-$B$35,C$30-1975),IF($B176&gt;DATE(Input!$C$1,4,30),OFFSET(Historic!$F$193,$B176-$B$35,C$30-1975),NA()))</f>
        <v>55.052501900003179</v>
      </c>
      <c r="D176" s="192">
        <f ca="1">IF($CY$1=1,OFFSET(Historic!$F$193,$B176-$B$35,D$30-1975),IF($B176&gt;DATE(Input!$C$1,4,30),OFFSET(Historic!$F$193,$B176-$B$35,D$30-1975),NA()))</f>
        <v>152.72719000000001</v>
      </c>
      <c r="E176" s="192">
        <f ca="1">IF($CY$1=1,OFFSET(Historic!$F$193,$B176-$B$35,E$30-1975),IF($B176&gt;DATE(Input!$C$1,4,30),OFFSET(Historic!$F$193,$B176-$B$35,E$30-1975),NA()))</f>
        <v>392.35020070000002</v>
      </c>
      <c r="F176" s="192">
        <f ca="1">IF($CY$1=1,OFFSET(Historic!$F$193,$B176-$B$35,F$30-1975),IF($B176&gt;DATE(Input!$C$1,4,30),OFFSET(Historic!$F$193,$B176-$B$35,F$30-1975),NA()))</f>
        <v>122.97514000000001</v>
      </c>
      <c r="G176" s="192">
        <f ca="1">IF($CY$1=1,OFFSET(Historic!$F$193,$B176-$B$35,G$30-1975),IF($B176&gt;DATE(Input!$C$1,4,30),OFFSET(Historic!$F$193,$B176-$B$35,G$30-1975),NA()))</f>
        <v>194.34</v>
      </c>
      <c r="H176" s="192">
        <f t="shared" ca="1" si="131"/>
        <v>183.48900652000063</v>
      </c>
      <c r="I176" s="368">
        <f t="shared" ca="1" si="116"/>
        <v>2.542695657538812</v>
      </c>
      <c r="J176" s="285">
        <f t="shared" ca="1" si="117"/>
        <v>152.54892021533581</v>
      </c>
      <c r="K176" s="285">
        <f t="shared" ca="1" si="118"/>
        <v>5.1276947971541453</v>
      </c>
      <c r="L176" s="386" t="str">
        <f>IF(Computations!J151&lt;&gt;"",Computations!J151,"---")</f>
        <v>N</v>
      </c>
      <c r="M176" s="416">
        <f>IF(Computations!I151&lt;&gt;"",Computations!I151,"---")</f>
        <v>119.58787095817968</v>
      </c>
      <c r="N176" s="390">
        <f>IF(Computations!C151&lt;&gt;"",Computations!C151,"---")</f>
        <v>7760.7296991701241</v>
      </c>
      <c r="O176" s="387">
        <f>IF(Computations!D151&lt;&gt;"",Computations!D151,"---")</f>
        <v>97203.43</v>
      </c>
      <c r="P176" s="387">
        <f>IF(Computations!M151&lt;&gt;"",Computations!M151,"---")</f>
        <v>106.44</v>
      </c>
      <c r="Q176" s="387">
        <f>IF(Computations!P151&lt;&gt;"",Computations!P151,"---")</f>
        <v>0</v>
      </c>
      <c r="R176" s="387">
        <f>IF(Computations!V151&lt;&gt;"",Computations!V151,"---")</f>
        <v>0</v>
      </c>
      <c r="S176" s="387">
        <f>IF(Computations!X151&lt;&gt;"",Computations!X151,"---")</f>
        <v>144.31046234182031</v>
      </c>
      <c r="T176" s="387">
        <f>IF(Computations!AB151&lt;&gt;"",Computations!AB151,"---")</f>
        <v>13.147870958179681</v>
      </c>
      <c r="U176" s="387">
        <f>IF(Computations!AG151&lt;&gt;"",Computations!AG151,"---")</f>
        <v>0</v>
      </c>
      <c r="V176" s="387">
        <f>IF(Computations!H151&lt;&gt;"",Computations!H151,"---")</f>
        <v>263.89833329999999</v>
      </c>
      <c r="W176" s="387">
        <f>IF(Computations!G151&lt;&gt;"",Computations!G151,"---")</f>
        <v>3.56</v>
      </c>
      <c r="X176" s="387">
        <f>IF(Computations!F151&lt;&gt;"",Computations!F151,"---")</f>
        <v>267.45833329999999</v>
      </c>
      <c r="Y176" s="402">
        <f>IF(Computations!E151&lt;&gt;"",Computations!E151,"---")</f>
        <v>6.6146700000000003</v>
      </c>
      <c r="Z176" s="389">
        <f>IF(AA176=O176,N176,interp(AA176,AreaCapacity!$A$3:$B$245,2))</f>
        <v>7760.7296991701241</v>
      </c>
      <c r="AA176" s="383">
        <f t="shared" si="97"/>
        <v>97203.43</v>
      </c>
      <c r="AB176" s="376">
        <f t="shared" si="119"/>
        <v>119.58787095817968</v>
      </c>
      <c r="AC176" s="376">
        <f>IF(P176&lt;&gt;"---",P176,IF(BH176="Y",AB176,MIN(Input!I151,AB176-AK176)))</f>
        <v>106.44</v>
      </c>
      <c r="AD176" s="376">
        <f t="shared" si="120"/>
        <v>0</v>
      </c>
      <c r="AE176" s="376">
        <f>IF(R176&lt;&gt;"---",R176,IF(BH176="Y",Input!M151,0))</f>
        <v>0</v>
      </c>
      <c r="AF176" s="376">
        <f t="shared" si="121"/>
        <v>144.31046234182031</v>
      </c>
      <c r="AG176" s="376">
        <f t="shared" si="132"/>
        <v>13.147870958179681</v>
      </c>
      <c r="AH176" s="376">
        <f t="shared" si="133"/>
        <v>0</v>
      </c>
      <c r="AI176" s="376">
        <f t="shared" si="122"/>
        <v>267.45833329999999</v>
      </c>
      <c r="AJ176" s="192">
        <f t="shared" si="134"/>
        <v>263.89833329999999</v>
      </c>
      <c r="AK176" s="412">
        <f>IF(Y176&lt;&gt;"---",Y176,interp(AA175,AreaCapacity!$A$3:$C$245,3)*StepInterp(B176,Evap!$A$3:$D$15,4)/1.9835)</f>
        <v>6.6146700000000003</v>
      </c>
      <c r="AL176" s="376">
        <f t="shared" si="123"/>
        <v>3.56</v>
      </c>
      <c r="AM176" s="376">
        <f t="shared" si="135"/>
        <v>267.45833329999999</v>
      </c>
      <c r="AN176" s="376">
        <f t="shared" si="98"/>
        <v>-299.36000000000058</v>
      </c>
      <c r="AO176" s="376">
        <f t="shared" si="136"/>
        <v>144.31046234182031</v>
      </c>
      <c r="AP176" s="376">
        <f t="shared" si="99"/>
        <v>4846.5035865849968</v>
      </c>
      <c r="AQ176" s="389">
        <f>IF(AR176=O176,N176,interp(AR176,AreaCapacity!$A$3:$B$245,2))</f>
        <v>7760.7296991701241</v>
      </c>
      <c r="AR176" s="383">
        <f t="shared" si="137"/>
        <v>97203.43</v>
      </c>
      <c r="AS176" s="376">
        <f t="shared" si="124"/>
        <v>119.58787095817968</v>
      </c>
      <c r="AT176" s="376">
        <f>IF(P176&lt;&gt;"---",P176,IF(BH176="Y",AS176,MIN(Input!I151,AS176-BB176)))</f>
        <v>106.44</v>
      </c>
      <c r="AU176" s="376">
        <f t="shared" si="125"/>
        <v>0</v>
      </c>
      <c r="AV176" s="376">
        <f>IF(R176&lt;&gt;"---",R176,IF(BH176="Y",Input!M151,0))</f>
        <v>0</v>
      </c>
      <c r="AW176" s="376">
        <f t="shared" si="126"/>
        <v>144.31046234182031</v>
      </c>
      <c r="AX176" s="376">
        <f t="shared" si="138"/>
        <v>13.147870958179681</v>
      </c>
      <c r="AY176" s="376">
        <f t="shared" si="139"/>
        <v>0</v>
      </c>
      <c r="AZ176" s="376">
        <f t="shared" si="127"/>
        <v>267.45833329999999</v>
      </c>
      <c r="BA176" s="192">
        <f t="shared" si="140"/>
        <v>263.89833329999999</v>
      </c>
      <c r="BB176" s="412">
        <f>IF(Y176&lt;&gt;"---",Y176,interp(AR175,AreaCapacity!$A$3:$C$245,3)*StepInterp(B176,Evap!$A$3:$D$15,4)/1.9835)</f>
        <v>6.6146700000000003</v>
      </c>
      <c r="BC176" s="376">
        <f t="shared" si="128"/>
        <v>3.56</v>
      </c>
      <c r="BD176" s="192">
        <f t="shared" si="141"/>
        <v>267.45833329999999</v>
      </c>
      <c r="BE176" s="192">
        <f t="shared" si="142"/>
        <v>-299.36000000000058</v>
      </c>
      <c r="BF176" s="192">
        <f t="shared" si="143"/>
        <v>144.31046234182031</v>
      </c>
      <c r="BG176" s="425">
        <f t="shared" si="144"/>
        <v>4891.1635865850003</v>
      </c>
      <c r="BH176" s="376" t="str">
        <f t="shared" si="129"/>
        <v>N</v>
      </c>
      <c r="BI176" s="376">
        <f t="shared" si="130"/>
        <v>39</v>
      </c>
      <c r="BJ176" s="376">
        <f t="shared" si="145"/>
        <v>77.533200958179677</v>
      </c>
      <c r="BK176" s="376">
        <f t="shared" si="146"/>
        <v>145340.61959375007</v>
      </c>
      <c r="BL176" s="376">
        <f t="shared" si="147"/>
        <v>102369</v>
      </c>
      <c r="BM176" s="423">
        <f t="shared" si="148"/>
        <v>42971.619593750074</v>
      </c>
      <c r="BN176" s="440">
        <f t="shared" si="149"/>
        <v>0</v>
      </c>
      <c r="BO176" s="285">
        <f t="shared" si="150"/>
        <v>0</v>
      </c>
      <c r="BP176" s="425">
        <f t="shared" si="151"/>
        <v>0</v>
      </c>
      <c r="BQ176" s="285"/>
      <c r="BR176" s="12">
        <v>7704</v>
      </c>
      <c r="BS176" s="12">
        <v>52000</v>
      </c>
      <c r="BT176" s="12">
        <v>7747.5</v>
      </c>
      <c r="BU176" s="426">
        <v>85000</v>
      </c>
      <c r="BV176" s="6">
        <v>7766</v>
      </c>
      <c r="BW176" s="6">
        <v>102369</v>
      </c>
      <c r="CW176" s="416"/>
      <c r="CX176" s="416"/>
      <c r="CY176" s="416"/>
      <c r="CZ176" s="416"/>
      <c r="DA176" s="416"/>
      <c r="DB176" s="416"/>
      <c r="DC176" s="128"/>
    </row>
    <row r="177" spans="1:107">
      <c r="A177" s="6" t="str">
        <f ca="1">OFFSET('day lookup'!$A$1,WEEKDAY(B177,1)-1,0)</f>
        <v>MON</v>
      </c>
      <c r="B177" s="367">
        <f t="shared" si="100"/>
        <v>42968</v>
      </c>
      <c r="C177" s="374">
        <f ca="1">IF($CY$1=1,OFFSET(Historic!$F$193,$B177-$B$35,C$30-1975),IF($B177&gt;DATE(Input!$C$1,4,30),OFFSET(Historic!$F$193,$B177-$B$35,C$30-1975),NA()))</f>
        <v>47.487048299996282</v>
      </c>
      <c r="D177" s="192">
        <f ca="1">IF($CY$1=1,OFFSET(Historic!$F$193,$B177-$B$35,D$30-1975),IF($B177&gt;DATE(Input!$C$1,4,30),OFFSET(Historic!$F$193,$B177-$B$35,D$30-1975),NA()))</f>
        <v>144.79330999999999</v>
      </c>
      <c r="E177" s="192">
        <f ca="1">IF($CY$1=1,OFFSET(Historic!$F$193,$B177-$B$35,E$30-1975),IF($B177&gt;DATE(Input!$C$1,4,30),OFFSET(Historic!$F$193,$B177-$B$35,E$30-1975),NA()))</f>
        <v>54.604929100000007</v>
      </c>
      <c r="F177" s="192">
        <f ca="1">IF($CY$1=1,OFFSET(Historic!$F$193,$B177-$B$35,F$30-1975),IF($B177&gt;DATE(Input!$C$1,4,30),OFFSET(Historic!$F$193,$B177-$B$35,F$30-1975),NA()))</f>
        <v>130.90902</v>
      </c>
      <c r="G177" s="192">
        <f ca="1">IF($CY$1=1,OFFSET(Historic!$F$193,$B177-$B$35,G$30-1975),IF($B177&gt;DATE(Input!$C$1,4,30),OFFSET(Historic!$F$193,$B177-$B$35,G$30-1975),NA()))</f>
        <v>175.31</v>
      </c>
      <c r="H177" s="192">
        <f t="shared" ca="1" si="131"/>
        <v>110.62086147999926</v>
      </c>
      <c r="I177" s="368">
        <f t="shared" ca="1" si="116"/>
        <v>1.5329266284284835</v>
      </c>
      <c r="J177" s="285">
        <f t="shared" ca="1" si="117"/>
        <v>91.967869313329729</v>
      </c>
      <c r="K177" s="285">
        <f t="shared" ca="1" si="118"/>
        <v>3.0913569517085624</v>
      </c>
      <c r="L177" s="386" t="str">
        <f>IF(Computations!J152&lt;&gt;"",Computations!J152,"---")</f>
        <v>N</v>
      </c>
      <c r="M177" s="416">
        <f>IF(Computations!I152&lt;&gt;"",Computations!I152,"---")</f>
        <v>105.35484320456618</v>
      </c>
      <c r="N177" s="390">
        <f>IF(Computations!C152&lt;&gt;"",Computations!C152,"---")</f>
        <v>7760.3900414937762</v>
      </c>
      <c r="O177" s="387">
        <f>IF(Computations!D152&lt;&gt;"",Computations!D152,"---")</f>
        <v>96876</v>
      </c>
      <c r="P177" s="387">
        <f>IF(Computations!M152&lt;&gt;"",Computations!M152,"---")</f>
        <v>105.35484320456618</v>
      </c>
      <c r="Q177" s="387">
        <f>IF(Computations!P152&lt;&gt;"",Computations!P152,"---")</f>
        <v>0</v>
      </c>
      <c r="R177" s="387">
        <f>IF(Computations!V152&lt;&gt;"",Computations!V152,"---")</f>
        <v>0</v>
      </c>
      <c r="S177" s="387">
        <f>IF(Computations!X152&lt;&gt;"",Computations!X152,"---")</f>
        <v>158.47734429543385</v>
      </c>
      <c r="T177" s="387">
        <f>IF(Computations!AB152&lt;&gt;"",Computations!AB152,"---")</f>
        <v>0</v>
      </c>
      <c r="U177" s="387">
        <f>IF(Computations!AG152&lt;&gt;"",Computations!AG152,"---")</f>
        <v>0</v>
      </c>
      <c r="V177" s="387">
        <f>IF(Computations!H152&lt;&gt;"",Computations!H152,"---")</f>
        <v>263.83218750000003</v>
      </c>
      <c r="W177" s="387">
        <f>IF(Computations!G152&lt;&gt;"",Computations!G152,"---")</f>
        <v>3.4282292000000001</v>
      </c>
      <c r="X177" s="387">
        <f>IF(Computations!F152&lt;&gt;"",Computations!F152,"---")</f>
        <v>267.26041670000001</v>
      </c>
      <c r="Y177" s="402">
        <f>IF(Computations!E152&lt;&gt;"",Computations!E152,"---")</f>
        <v>6.5995400000000002</v>
      </c>
      <c r="Z177" s="389">
        <f>IF(AA177=O177,N177,interp(AA177,AreaCapacity!$A$3:$B$245,2))</f>
        <v>7760.3900414937762</v>
      </c>
      <c r="AA177" s="383">
        <f t="shared" si="97"/>
        <v>96876</v>
      </c>
      <c r="AB177" s="376">
        <f t="shared" si="119"/>
        <v>105.35484320456618</v>
      </c>
      <c r="AC177" s="376">
        <f>IF(P177&lt;&gt;"---",P177,IF(BH177="Y",AB177,MIN(Input!I152,AB177-AK177)))</f>
        <v>105.35484320456618</v>
      </c>
      <c r="AD177" s="376">
        <f t="shared" si="120"/>
        <v>0</v>
      </c>
      <c r="AE177" s="376">
        <f>IF(R177&lt;&gt;"---",R177,IF(BH177="Y",Input!M152,0))</f>
        <v>0</v>
      </c>
      <c r="AF177" s="376">
        <f t="shared" si="121"/>
        <v>158.47734429543385</v>
      </c>
      <c r="AG177" s="376">
        <f t="shared" si="132"/>
        <v>0</v>
      </c>
      <c r="AH177" s="376">
        <f t="shared" si="133"/>
        <v>0</v>
      </c>
      <c r="AI177" s="376">
        <f t="shared" si="122"/>
        <v>267.26041670000001</v>
      </c>
      <c r="AJ177" s="192">
        <f t="shared" si="134"/>
        <v>263.83218750000003</v>
      </c>
      <c r="AK177" s="412">
        <f>IF(Y177&lt;&gt;"---",Y177,interp(AA176,AreaCapacity!$A$3:$C$245,3)*StepInterp(B177,Evap!$A$3:$D$15,4)/1.9835)</f>
        <v>6.5995400000000002</v>
      </c>
      <c r="AL177" s="376">
        <f t="shared" si="123"/>
        <v>3.4282292000000001</v>
      </c>
      <c r="AM177" s="376">
        <f t="shared" si="135"/>
        <v>267.26041670000001</v>
      </c>
      <c r="AN177" s="376">
        <f t="shared" si="98"/>
        <v>-327.42999999999302</v>
      </c>
      <c r="AO177" s="376">
        <f t="shared" si="136"/>
        <v>158.47734429543385</v>
      </c>
      <c r="AP177" s="376">
        <f t="shared" si="99"/>
        <v>5160.8433989949899</v>
      </c>
      <c r="AQ177" s="389">
        <f>IF(AR177=O177,N177,interp(AR177,AreaCapacity!$A$3:$B$245,2))</f>
        <v>7760.3900414937762</v>
      </c>
      <c r="AR177" s="383">
        <f t="shared" si="137"/>
        <v>96876</v>
      </c>
      <c r="AS177" s="376">
        <f t="shared" si="124"/>
        <v>105.35484320456618</v>
      </c>
      <c r="AT177" s="376">
        <f>IF(P177&lt;&gt;"---",P177,IF(BH177="Y",AS177,MIN(Input!I152,AS177-BB177)))</f>
        <v>105.35484320456618</v>
      </c>
      <c r="AU177" s="376">
        <f t="shared" si="125"/>
        <v>0</v>
      </c>
      <c r="AV177" s="376">
        <f>IF(R177&lt;&gt;"---",R177,IF(BH177="Y",Input!M152,0))</f>
        <v>0</v>
      </c>
      <c r="AW177" s="376">
        <f t="shared" si="126"/>
        <v>158.47734429543385</v>
      </c>
      <c r="AX177" s="376">
        <f t="shared" si="138"/>
        <v>0</v>
      </c>
      <c r="AY177" s="376">
        <f t="shared" si="139"/>
        <v>0</v>
      </c>
      <c r="AZ177" s="376">
        <f t="shared" si="127"/>
        <v>267.26041670000001</v>
      </c>
      <c r="BA177" s="192">
        <f t="shared" si="140"/>
        <v>263.83218750000003</v>
      </c>
      <c r="BB177" s="412">
        <f>IF(Y177&lt;&gt;"---",Y177,interp(AR176,AreaCapacity!$A$3:$C$245,3)*StepInterp(B177,Evap!$A$3:$D$15,4)/1.9835)</f>
        <v>6.5995400000000002</v>
      </c>
      <c r="BC177" s="376">
        <f t="shared" si="128"/>
        <v>3.4282292000000001</v>
      </c>
      <c r="BD177" s="192">
        <f t="shared" si="141"/>
        <v>267.26041670000001</v>
      </c>
      <c r="BE177" s="192">
        <f t="shared" si="142"/>
        <v>-327.42999999999302</v>
      </c>
      <c r="BF177" s="192">
        <f t="shared" si="143"/>
        <v>158.47734429543385</v>
      </c>
      <c r="BG177" s="425">
        <f t="shared" si="144"/>
        <v>5205.5033989949934</v>
      </c>
      <c r="BH177" s="376" t="str">
        <f t="shared" si="129"/>
        <v>N</v>
      </c>
      <c r="BI177" s="376">
        <f t="shared" si="130"/>
        <v>39</v>
      </c>
      <c r="BJ177" s="376">
        <f t="shared" si="145"/>
        <v>63.183532404566172</v>
      </c>
      <c r="BK177" s="376">
        <f t="shared" si="146"/>
        <v>145465.94413027453</v>
      </c>
      <c r="BL177" s="376">
        <f t="shared" si="147"/>
        <v>102369</v>
      </c>
      <c r="BM177" s="423">
        <f t="shared" si="148"/>
        <v>43096.944130274525</v>
      </c>
      <c r="BN177" s="440">
        <f t="shared" si="149"/>
        <v>0</v>
      </c>
      <c r="BO177" s="285">
        <f t="shared" si="150"/>
        <v>0</v>
      </c>
      <c r="BP177" s="425">
        <f t="shared" si="151"/>
        <v>0</v>
      </c>
      <c r="BQ177" s="285"/>
      <c r="BR177" s="12">
        <v>7704</v>
      </c>
      <c r="BS177" s="12">
        <v>52000</v>
      </c>
      <c r="BT177" s="12">
        <v>7747.5</v>
      </c>
      <c r="BU177" s="426">
        <v>85000</v>
      </c>
      <c r="BV177" s="6">
        <v>7766</v>
      </c>
      <c r="BW177" s="6">
        <v>102369</v>
      </c>
      <c r="CW177" s="416"/>
      <c r="CX177" s="416"/>
      <c r="CY177" s="416"/>
      <c r="CZ177" s="416"/>
      <c r="DA177" s="416"/>
      <c r="DB177" s="416"/>
      <c r="DC177" s="128"/>
    </row>
    <row r="178" spans="1:107">
      <c r="A178" s="6" t="str">
        <f ca="1">OFFSET('day lookup'!$A$1,WEEKDAY(B178,1)-1,0)</f>
        <v>TUE</v>
      </c>
      <c r="B178" s="367">
        <f t="shared" si="100"/>
        <v>42969</v>
      </c>
      <c r="C178" s="374">
        <f ca="1">IF($CY$1=1,OFFSET(Historic!$F$193,$B178-$B$35,C$30-1975),IF($B178&gt;DATE(Input!$C$1,4,30),OFFSET(Historic!$F$193,$B178-$B$35,C$30-1975),NA()))</f>
        <v>53.635058199999747</v>
      </c>
      <c r="D178" s="192">
        <f ca="1">IF($CY$1=1,OFFSET(Historic!$F$193,$B178-$B$35,D$30-1975),IF($B178&gt;DATE(Input!$C$1,4,30),OFFSET(Historic!$F$193,$B178-$B$35,D$30-1975),NA()))</f>
        <v>113.05779</v>
      </c>
      <c r="E178" s="192">
        <f ca="1">IF($CY$1=1,OFFSET(Historic!$F$193,$B178-$B$35,E$30-1975),IF($B178&gt;DATE(Input!$C$1,4,30),OFFSET(Historic!$F$193,$B178-$B$35,E$30-1975),NA()))</f>
        <v>211.5172408</v>
      </c>
      <c r="F178" s="192">
        <f ca="1">IF($CY$1=1,OFFSET(Historic!$F$193,$B178-$B$35,F$30-1975),IF($B178&gt;DATE(Input!$C$1,4,30),OFFSET(Historic!$F$193,$B178-$B$35,F$30-1975),NA()))</f>
        <v>144.79330999999999</v>
      </c>
      <c r="G178" s="192">
        <f ca="1">IF($CY$1=1,OFFSET(Historic!$F$193,$B178-$B$35,G$30-1975),IF($B178&gt;DATE(Input!$C$1,4,30),OFFSET(Historic!$F$193,$B178-$B$35,G$30-1975),NA()))</f>
        <v>172.67</v>
      </c>
      <c r="H178" s="192">
        <f t="shared" ca="1" si="131"/>
        <v>139.13467979999993</v>
      </c>
      <c r="I178" s="368">
        <f t="shared" ca="1" si="116"/>
        <v>1.9280563607060053</v>
      </c>
      <c r="J178" s="285">
        <f t="shared" ca="1" si="117"/>
        <v>115.673661166632</v>
      </c>
      <c r="K178" s="285">
        <f t="shared" ca="1" si="118"/>
        <v>3.8881902913153628</v>
      </c>
      <c r="L178" s="386" t="str">
        <f>IF(Computations!J153&lt;&gt;"",Computations!J153,"---")</f>
        <v>N</v>
      </c>
      <c r="M178" s="416">
        <f>IF(Computations!I153&lt;&gt;"",Computations!I153,"---")</f>
        <v>105.22024223315202</v>
      </c>
      <c r="N178" s="390">
        <f>IF(Computations!C153&lt;&gt;"",Computations!C153,"---")</f>
        <v>7760.0506431535268</v>
      </c>
      <c r="O178" s="387">
        <f>IF(Computations!D153&lt;&gt;"",Computations!D153,"---")</f>
        <v>96548.82</v>
      </c>
      <c r="P178" s="387">
        <f>IF(Computations!M153&lt;&gt;"",Computations!M153,"---")</f>
        <v>105.22024223315202</v>
      </c>
      <c r="Q178" s="387">
        <f>IF(Computations!P153&lt;&gt;"",Computations!P153,"---")</f>
        <v>0</v>
      </c>
      <c r="R178" s="387">
        <f>IF(Computations!V153&lt;&gt;"",Computations!V153,"---")</f>
        <v>0</v>
      </c>
      <c r="S178" s="387">
        <f>IF(Computations!X153&lt;&gt;"",Computations!X153,"---")</f>
        <v>158.366424466848</v>
      </c>
      <c r="T178" s="387">
        <f>IF(Computations!AB153&lt;&gt;"",Computations!AB153,"---")</f>
        <v>0</v>
      </c>
      <c r="U178" s="387">
        <f>IF(Computations!AG153&lt;&gt;"",Computations!AG153,"---")</f>
        <v>0</v>
      </c>
      <c r="V178" s="387">
        <f>IF(Computations!H153&lt;&gt;"",Computations!H153,"---")</f>
        <v>263.58666670000002</v>
      </c>
      <c r="W178" s="387">
        <f>IF(Computations!G153&lt;&gt;"",Computations!G153,"---")</f>
        <v>3.33</v>
      </c>
      <c r="X178" s="387">
        <f>IF(Computations!F153&lt;&gt;"",Computations!F153,"---")</f>
        <v>266.91666670000001</v>
      </c>
      <c r="Y178" s="402">
        <f>IF(Computations!E153&lt;&gt;"",Computations!E153,"---")</f>
        <v>6.5844199999999997</v>
      </c>
      <c r="Z178" s="389">
        <f>IF(AA178=O178,N178,interp(AA178,AreaCapacity!$A$3:$B$245,2))</f>
        <v>7760.0506431535268</v>
      </c>
      <c r="AA178" s="383">
        <f t="shared" si="97"/>
        <v>96548.82</v>
      </c>
      <c r="AB178" s="376">
        <f t="shared" si="119"/>
        <v>105.22024223315202</v>
      </c>
      <c r="AC178" s="376">
        <f>IF(P178&lt;&gt;"---",P178,IF(BH178="Y",AB178,MIN(Input!I153,AB178-AK178)))</f>
        <v>105.22024223315202</v>
      </c>
      <c r="AD178" s="376">
        <f t="shared" si="120"/>
        <v>0</v>
      </c>
      <c r="AE178" s="376">
        <f>IF(R178&lt;&gt;"---",R178,IF(BH178="Y",Input!M153,0))</f>
        <v>0</v>
      </c>
      <c r="AF178" s="376">
        <f t="shared" si="121"/>
        <v>158.366424466848</v>
      </c>
      <c r="AG178" s="376">
        <f t="shared" si="132"/>
        <v>0</v>
      </c>
      <c r="AH178" s="376">
        <f t="shared" si="133"/>
        <v>0</v>
      </c>
      <c r="AI178" s="376">
        <f t="shared" si="122"/>
        <v>266.91666670000001</v>
      </c>
      <c r="AJ178" s="192">
        <f t="shared" si="134"/>
        <v>263.58666670000002</v>
      </c>
      <c r="AK178" s="412">
        <f>IF(Y178&lt;&gt;"---",Y178,interp(AA177,AreaCapacity!$A$3:$C$245,3)*StepInterp(B178,Evap!$A$3:$D$15,4)/1.9835)</f>
        <v>6.5844199999999997</v>
      </c>
      <c r="AL178" s="376">
        <f t="shared" si="123"/>
        <v>3.33</v>
      </c>
      <c r="AM178" s="376">
        <f t="shared" si="135"/>
        <v>266.91666670000001</v>
      </c>
      <c r="AN178" s="376">
        <f t="shared" si="98"/>
        <v>-327.17999999999302</v>
      </c>
      <c r="AO178" s="376">
        <f t="shared" si="136"/>
        <v>158.366424466848</v>
      </c>
      <c r="AP178" s="376">
        <f t="shared" si="99"/>
        <v>5474.963201924983</v>
      </c>
      <c r="AQ178" s="389">
        <f>IF(AR178=O178,N178,interp(AR178,AreaCapacity!$A$3:$B$245,2))</f>
        <v>7760.0506431535268</v>
      </c>
      <c r="AR178" s="383">
        <f t="shared" si="137"/>
        <v>96548.82</v>
      </c>
      <c r="AS178" s="376">
        <f t="shared" si="124"/>
        <v>105.22024223315202</v>
      </c>
      <c r="AT178" s="376">
        <f>IF(P178&lt;&gt;"---",P178,IF(BH178="Y",AS178,MIN(Input!I153,AS178-BB178)))</f>
        <v>105.22024223315202</v>
      </c>
      <c r="AU178" s="376">
        <f t="shared" si="125"/>
        <v>0</v>
      </c>
      <c r="AV178" s="376">
        <f>IF(R178&lt;&gt;"---",R178,IF(BH178="Y",Input!M153,0))</f>
        <v>0</v>
      </c>
      <c r="AW178" s="376">
        <f t="shared" si="126"/>
        <v>158.366424466848</v>
      </c>
      <c r="AX178" s="376">
        <f t="shared" si="138"/>
        <v>0</v>
      </c>
      <c r="AY178" s="376">
        <f t="shared" si="139"/>
        <v>0</v>
      </c>
      <c r="AZ178" s="376">
        <f t="shared" si="127"/>
        <v>266.91666670000001</v>
      </c>
      <c r="BA178" s="192">
        <f t="shared" si="140"/>
        <v>263.58666670000002</v>
      </c>
      <c r="BB178" s="412">
        <f>IF(Y178&lt;&gt;"---",Y178,interp(AR177,AreaCapacity!$A$3:$C$245,3)*StepInterp(B178,Evap!$A$3:$D$15,4)/1.9835)</f>
        <v>6.5844199999999997</v>
      </c>
      <c r="BC178" s="376">
        <f t="shared" si="128"/>
        <v>3.33</v>
      </c>
      <c r="BD178" s="192">
        <f t="shared" si="141"/>
        <v>266.91666670000001</v>
      </c>
      <c r="BE178" s="192">
        <f t="shared" si="142"/>
        <v>-327.17999999999302</v>
      </c>
      <c r="BF178" s="192">
        <f t="shared" si="143"/>
        <v>158.366424466848</v>
      </c>
      <c r="BG178" s="425">
        <f t="shared" si="144"/>
        <v>5519.6232019249865</v>
      </c>
      <c r="BH178" s="376" t="str">
        <f t="shared" si="129"/>
        <v>N</v>
      </c>
      <c r="BI178" s="376">
        <f t="shared" si="130"/>
        <v>39</v>
      </c>
      <c r="BJ178" s="376">
        <f t="shared" si="145"/>
        <v>62.965822233152025</v>
      </c>
      <c r="BK178" s="376">
        <f t="shared" si="146"/>
        <v>145590.83683867397</v>
      </c>
      <c r="BL178" s="376">
        <f t="shared" si="147"/>
        <v>102369</v>
      </c>
      <c r="BM178" s="423">
        <f t="shared" si="148"/>
        <v>43221.836838673975</v>
      </c>
      <c r="BN178" s="440">
        <f t="shared" si="149"/>
        <v>0</v>
      </c>
      <c r="BO178" s="285">
        <f t="shared" si="150"/>
        <v>0</v>
      </c>
      <c r="BP178" s="425">
        <f t="shared" si="151"/>
        <v>0</v>
      </c>
      <c r="BQ178" s="285"/>
      <c r="BR178" s="12">
        <v>7704</v>
      </c>
      <c r="BS178" s="12">
        <v>52000</v>
      </c>
      <c r="BT178" s="12">
        <v>7747.5</v>
      </c>
      <c r="BU178" s="426">
        <v>85000</v>
      </c>
      <c r="BV178" s="6">
        <v>7766</v>
      </c>
      <c r="BW178" s="6">
        <v>102369</v>
      </c>
      <c r="CW178" s="416"/>
      <c r="CX178" s="416"/>
      <c r="CY178" s="416"/>
      <c r="CZ178" s="416"/>
      <c r="DA178" s="416"/>
      <c r="DB178" s="416"/>
      <c r="DC178" s="128"/>
    </row>
    <row r="179" spans="1:107">
      <c r="A179" s="6" t="str">
        <f ca="1">OFFSET('day lookup'!$A$1,WEEKDAY(B179,1)-1,0)</f>
        <v>WED</v>
      </c>
      <c r="B179" s="367">
        <f t="shared" si="100"/>
        <v>42970</v>
      </c>
      <c r="C179" s="374">
        <f ca="1">IF($CY$1=1,OFFSET(Historic!$F$193,$B179-$B$35,C$30-1975),IF($B179&gt;DATE(Input!$C$1,4,30),OFFSET(Historic!$F$193,$B179-$B$35,C$30-1975),NA()))</f>
        <v>79.841389100003781</v>
      </c>
      <c r="D179" s="192">
        <f ca="1">IF($CY$1=1,OFFSET(Historic!$F$193,$B179-$B$35,D$30-1975),IF($B179&gt;DATE(Input!$C$1,4,30),OFFSET(Historic!$F$193,$B179-$B$35,D$30-1975),NA()))</f>
        <v>115.04126000000001</v>
      </c>
      <c r="E179" s="192">
        <f ca="1">IF($CY$1=1,OFFSET(Historic!$F$193,$B179-$B$35,E$30-1975),IF($B179&gt;DATE(Input!$C$1,4,30),OFFSET(Historic!$F$193,$B179-$B$35,E$30-1975),NA()))</f>
        <v>180.1982495</v>
      </c>
      <c r="F179" s="192">
        <f ca="1">IF($CY$1=1,OFFSET(Historic!$F$193,$B179-$B$35,F$30-1975),IF($B179&gt;DATE(Input!$C$1,4,30),OFFSET(Historic!$F$193,$B179-$B$35,F$30-1975),NA()))</f>
        <v>144.79330999999999</v>
      </c>
      <c r="G179" s="192">
        <f ca="1">IF($CY$1=1,OFFSET(Historic!$F$193,$B179-$B$35,G$30-1975),IF($B179&gt;DATE(Input!$C$1,4,30),OFFSET(Historic!$F$193,$B179-$B$35,G$30-1975),NA()))</f>
        <v>182.54</v>
      </c>
      <c r="H179" s="192">
        <f t="shared" ca="1" si="131"/>
        <v>140.48284172000075</v>
      </c>
      <c r="I179" s="368">
        <f t="shared" ca="1" si="116"/>
        <v>1.9467384906311658</v>
      </c>
      <c r="J179" s="285">
        <f t="shared" ca="1" si="117"/>
        <v>116.79449477444351</v>
      </c>
      <c r="K179" s="285">
        <f t="shared" ca="1" si="118"/>
        <v>3.9258653705695297</v>
      </c>
      <c r="L179" s="386" t="str">
        <f>IF(Computations!J154&lt;&gt;"",Computations!J154,"---")</f>
        <v>N</v>
      </c>
      <c r="M179" s="416">
        <f>IF(Computations!I154&lt;&gt;"",Computations!I154,"---")</f>
        <v>101.49283882810127</v>
      </c>
      <c r="N179" s="390">
        <f>IF(Computations!C154&lt;&gt;"",Computations!C154,"---")</f>
        <v>7759.7002928870297</v>
      </c>
      <c r="O179" s="387">
        <f>IF(Computations!D154&lt;&gt;"",Computations!D154,"---")</f>
        <v>96213.48</v>
      </c>
      <c r="P179" s="387">
        <f>IF(Computations!M154&lt;&gt;"",Computations!M154,"---")</f>
        <v>101.49283882810127</v>
      </c>
      <c r="Q179" s="387">
        <f>IF(Computations!P154&lt;&gt;"",Computations!P154,"---")</f>
        <v>0</v>
      </c>
      <c r="R179" s="387">
        <f>IF(Computations!V154&lt;&gt;"",Computations!V154,"---")</f>
        <v>0</v>
      </c>
      <c r="S179" s="387">
        <f>IF(Computations!X154&lt;&gt;"",Computations!X154,"---")</f>
        <v>162.4954944718987</v>
      </c>
      <c r="T179" s="387">
        <f>IF(Computations!AB154&lt;&gt;"",Computations!AB154,"---")</f>
        <v>0</v>
      </c>
      <c r="U179" s="387">
        <f>IF(Computations!AG154&lt;&gt;"",Computations!AG154,"---")</f>
        <v>0</v>
      </c>
      <c r="V179" s="387">
        <f>IF(Computations!H154&lt;&gt;"",Computations!H154,"---")</f>
        <v>263.98833329999997</v>
      </c>
      <c r="W179" s="387">
        <f>IF(Computations!G154&lt;&gt;"",Computations!G154,"---")</f>
        <v>3.22</v>
      </c>
      <c r="X179" s="387">
        <f>IF(Computations!F154&lt;&gt;"",Computations!F154,"---")</f>
        <v>267.20833329999999</v>
      </c>
      <c r="Y179" s="402">
        <f>IF(Computations!E154&lt;&gt;"",Computations!E154,"---")</f>
        <v>6.5692899999999996</v>
      </c>
      <c r="Z179" s="389">
        <f>IF(AA179=O179,N179,interp(AA179,AreaCapacity!$A$3:$B$245,2))</f>
        <v>7759.7002928870297</v>
      </c>
      <c r="AA179" s="383">
        <f t="shared" si="97"/>
        <v>96213.48</v>
      </c>
      <c r="AB179" s="376">
        <f t="shared" si="119"/>
        <v>101.49283882810127</v>
      </c>
      <c r="AC179" s="376">
        <f>IF(P179&lt;&gt;"---",P179,IF(BH179="Y",AB179,MIN(Input!I154,AB179-AK179)))</f>
        <v>101.49283882810127</v>
      </c>
      <c r="AD179" s="376">
        <f t="shared" si="120"/>
        <v>0</v>
      </c>
      <c r="AE179" s="376">
        <f>IF(R179&lt;&gt;"---",R179,IF(BH179="Y",Input!M154,0))</f>
        <v>0</v>
      </c>
      <c r="AF179" s="376">
        <f t="shared" si="121"/>
        <v>162.4954944718987</v>
      </c>
      <c r="AG179" s="376">
        <f t="shared" si="132"/>
        <v>0</v>
      </c>
      <c r="AH179" s="376">
        <f t="shared" si="133"/>
        <v>0</v>
      </c>
      <c r="AI179" s="376">
        <f t="shared" si="122"/>
        <v>267.20833329999999</v>
      </c>
      <c r="AJ179" s="192">
        <f t="shared" si="134"/>
        <v>263.98833329999997</v>
      </c>
      <c r="AK179" s="412">
        <f>IF(Y179&lt;&gt;"---",Y179,interp(AA178,AreaCapacity!$A$3:$C$245,3)*StepInterp(B179,Evap!$A$3:$D$15,4)/1.9835)</f>
        <v>6.5692899999999996</v>
      </c>
      <c r="AL179" s="376">
        <f t="shared" si="123"/>
        <v>3.22</v>
      </c>
      <c r="AM179" s="376">
        <f t="shared" si="135"/>
        <v>267.20833329999999</v>
      </c>
      <c r="AN179" s="376">
        <f t="shared" si="98"/>
        <v>-335.34000000001106</v>
      </c>
      <c r="AO179" s="376">
        <f t="shared" si="136"/>
        <v>162.4954944718987</v>
      </c>
      <c r="AP179" s="376">
        <f t="shared" si="99"/>
        <v>5797.2730152099939</v>
      </c>
      <c r="AQ179" s="389">
        <f>IF(AR179=O179,N179,interp(AR179,AreaCapacity!$A$3:$B$245,2))</f>
        <v>7759.7002928870297</v>
      </c>
      <c r="AR179" s="383">
        <f t="shared" si="137"/>
        <v>96213.48</v>
      </c>
      <c r="AS179" s="376">
        <f t="shared" si="124"/>
        <v>101.49283882810127</v>
      </c>
      <c r="AT179" s="376">
        <f>IF(P179&lt;&gt;"---",P179,IF(BH179="Y",AS179,MIN(Input!I154,AS179-BB179)))</f>
        <v>101.49283882810127</v>
      </c>
      <c r="AU179" s="376">
        <f t="shared" si="125"/>
        <v>0</v>
      </c>
      <c r="AV179" s="376">
        <f>IF(R179&lt;&gt;"---",R179,IF(BH179="Y",Input!M154,0))</f>
        <v>0</v>
      </c>
      <c r="AW179" s="376">
        <f t="shared" si="126"/>
        <v>162.4954944718987</v>
      </c>
      <c r="AX179" s="376">
        <f t="shared" si="138"/>
        <v>0</v>
      </c>
      <c r="AY179" s="376">
        <f t="shared" si="139"/>
        <v>0</v>
      </c>
      <c r="AZ179" s="376">
        <f t="shared" si="127"/>
        <v>267.20833329999999</v>
      </c>
      <c r="BA179" s="192">
        <f t="shared" si="140"/>
        <v>263.98833329999997</v>
      </c>
      <c r="BB179" s="412">
        <f>IF(Y179&lt;&gt;"---",Y179,interp(AR178,AreaCapacity!$A$3:$C$245,3)*StepInterp(B179,Evap!$A$3:$D$15,4)/1.9835)</f>
        <v>6.5692899999999996</v>
      </c>
      <c r="BC179" s="376">
        <f t="shared" si="128"/>
        <v>3.22</v>
      </c>
      <c r="BD179" s="192">
        <f t="shared" si="141"/>
        <v>267.20833329999999</v>
      </c>
      <c r="BE179" s="192">
        <f t="shared" si="142"/>
        <v>-335.34000000001106</v>
      </c>
      <c r="BF179" s="192">
        <f t="shared" si="143"/>
        <v>162.4954944718987</v>
      </c>
      <c r="BG179" s="425">
        <f t="shared" si="144"/>
        <v>5841.9330152099974</v>
      </c>
      <c r="BH179" s="376" t="str">
        <f t="shared" si="129"/>
        <v>N</v>
      </c>
      <c r="BI179" s="376">
        <f t="shared" si="130"/>
        <v>39</v>
      </c>
      <c r="BJ179" s="376">
        <f t="shared" si="145"/>
        <v>59.143548828101274</v>
      </c>
      <c r="BK179" s="376">
        <f t="shared" si="146"/>
        <v>145708.14806777451</v>
      </c>
      <c r="BL179" s="376">
        <f t="shared" si="147"/>
        <v>102369</v>
      </c>
      <c r="BM179" s="423">
        <f t="shared" si="148"/>
        <v>43339.148067774513</v>
      </c>
      <c r="BN179" s="440">
        <f t="shared" si="149"/>
        <v>0</v>
      </c>
      <c r="BO179" s="285">
        <f t="shared" si="150"/>
        <v>0</v>
      </c>
      <c r="BP179" s="425">
        <f t="shared" si="151"/>
        <v>0</v>
      </c>
      <c r="BQ179" s="285"/>
      <c r="BR179" s="12">
        <v>7704</v>
      </c>
      <c r="BS179" s="12">
        <v>52000</v>
      </c>
      <c r="BT179" s="12">
        <v>7747.5</v>
      </c>
      <c r="BU179" s="426">
        <v>85000</v>
      </c>
      <c r="BV179" s="6">
        <v>7766</v>
      </c>
      <c r="BW179" s="6">
        <v>102369</v>
      </c>
      <c r="CW179" s="416"/>
      <c r="CX179" s="416"/>
      <c r="CY179" s="416"/>
      <c r="CZ179" s="416"/>
      <c r="DA179" s="416"/>
      <c r="DB179" s="416"/>
      <c r="DC179" s="128"/>
    </row>
    <row r="180" spans="1:107">
      <c r="A180" s="6" t="str">
        <f ca="1">OFFSET('day lookup'!$A$1,WEEKDAY(B180,1)-1,0)</f>
        <v>THU</v>
      </c>
      <c r="B180" s="367">
        <f t="shared" si="100"/>
        <v>42971</v>
      </c>
      <c r="C180" s="374">
        <f ca="1">IF($CY$1=1,OFFSET(Historic!$F$193,$B180-$B$35,C$30-1975),IF($B180&gt;DATE(Input!$C$1,4,30),OFFSET(Historic!$F$193,$B180-$B$35,C$30-1975),NA()))</f>
        <v>80.576417199996541</v>
      </c>
      <c r="D180" s="192">
        <f ca="1">IF($CY$1=1,OFFSET(Historic!$F$193,$B180-$B$35,D$30-1975),IF($B180&gt;DATE(Input!$C$1,4,30),OFFSET(Historic!$F$193,$B180-$B$35,D$30-1975),NA()))</f>
        <v>132.89249000000001</v>
      </c>
      <c r="E180" s="192">
        <f ca="1">IF($CY$1=1,OFFSET(Historic!$F$193,$B180-$B$35,E$30-1975),IF($B180&gt;DATE(Input!$C$1,4,30),OFFSET(Historic!$F$193,$B180-$B$35,E$30-1975),NA()))</f>
        <v>112.89911240000001</v>
      </c>
      <c r="F180" s="192">
        <f ca="1">IF($CY$1=1,OFFSET(Historic!$F$193,$B180-$B$35,F$30-1975),IF($B180&gt;DATE(Input!$C$1,4,30),OFFSET(Historic!$F$193,$B180-$B$35,F$30-1975),NA()))</f>
        <v>113.05779</v>
      </c>
      <c r="G180" s="192">
        <f ca="1">IF($CY$1=1,OFFSET(Historic!$F$193,$B180-$B$35,G$30-1975),IF($B180&gt;DATE(Input!$C$1,4,30),OFFSET(Historic!$F$193,$B180-$B$35,G$30-1975),NA()))</f>
        <v>142.25</v>
      </c>
      <c r="H180" s="192">
        <f t="shared" ca="1" si="131"/>
        <v>116.33516191999931</v>
      </c>
      <c r="I180" s="368">
        <f t="shared" ca="1" si="116"/>
        <v>1.6121124455530451</v>
      </c>
      <c r="J180" s="285">
        <f t="shared" ca="1" si="117"/>
        <v>96.718619118130732</v>
      </c>
      <c r="K180" s="285">
        <f t="shared" ca="1" si="118"/>
        <v>3.2510460207775047</v>
      </c>
      <c r="L180" s="386" t="str">
        <f>IF(Computations!J155&lt;&gt;"",Computations!J155,"---")</f>
        <v>N</v>
      </c>
      <c r="M180" s="416">
        <f>IF(Computations!I155&lt;&gt;"",Computations!I155,"---")</f>
        <v>101.49171651555389</v>
      </c>
      <c r="N180" s="390">
        <f>IF(Computations!C155&lt;&gt;"",Computations!C155,"---")</f>
        <v>7759.3498430962345</v>
      </c>
      <c r="O180" s="387">
        <f>IF(Computations!D155&lt;&gt;"",Computations!D155,"---")</f>
        <v>95878.45</v>
      </c>
      <c r="P180" s="387">
        <f>IF(Computations!M155&lt;&gt;"",Computations!M155,"---")</f>
        <v>101.49171651555389</v>
      </c>
      <c r="Q180" s="387">
        <f>IF(Computations!P155&lt;&gt;"",Computations!P155,"---")</f>
        <v>0</v>
      </c>
      <c r="R180" s="387">
        <f>IF(Computations!V155&lt;&gt;"",Computations!V155,"---")</f>
        <v>0</v>
      </c>
      <c r="S180" s="387">
        <f>IF(Computations!X155&lt;&gt;"",Computations!X155,"---")</f>
        <v>162.35432508444609</v>
      </c>
      <c r="T180" s="387">
        <f>IF(Computations!AB155&lt;&gt;"",Computations!AB155,"---")</f>
        <v>0</v>
      </c>
      <c r="U180" s="387">
        <f>IF(Computations!AG155&lt;&gt;"",Computations!AG155,"---")</f>
        <v>0</v>
      </c>
      <c r="V180" s="387">
        <f>IF(Computations!H155&lt;&gt;"",Computations!H155,"---")</f>
        <v>263.84604159999998</v>
      </c>
      <c r="W180" s="387">
        <f>IF(Computations!G155&lt;&gt;"",Computations!G155,"---")</f>
        <v>3.1122917000000001</v>
      </c>
      <c r="X180" s="387">
        <f>IF(Computations!F155&lt;&gt;"",Computations!F155,"---")</f>
        <v>266.95833329999999</v>
      </c>
      <c r="Y180" s="402">
        <f>IF(Computations!E155&lt;&gt;"",Computations!E155,"---")</f>
        <v>6.5541700000000001</v>
      </c>
      <c r="Z180" s="389">
        <f>IF(AA180=O180,N180,interp(AA180,AreaCapacity!$A$3:$B$245,2))</f>
        <v>7759.3498430962345</v>
      </c>
      <c r="AA180" s="383">
        <f t="shared" si="97"/>
        <v>95878.45</v>
      </c>
      <c r="AB180" s="376">
        <f t="shared" si="119"/>
        <v>101.49171651555389</v>
      </c>
      <c r="AC180" s="376">
        <f>IF(P180&lt;&gt;"---",P180,IF(BH180="Y",AB180,MIN(Input!I155,AB180-AK180)))</f>
        <v>101.49171651555389</v>
      </c>
      <c r="AD180" s="376">
        <f t="shared" si="120"/>
        <v>0</v>
      </c>
      <c r="AE180" s="376">
        <f>IF(R180&lt;&gt;"---",R180,IF(BH180="Y",Input!M155,0))</f>
        <v>0</v>
      </c>
      <c r="AF180" s="376">
        <f t="shared" si="121"/>
        <v>162.35432508444609</v>
      </c>
      <c r="AG180" s="376">
        <f t="shared" si="132"/>
        <v>0</v>
      </c>
      <c r="AH180" s="376">
        <f t="shared" si="133"/>
        <v>0</v>
      </c>
      <c r="AI180" s="376">
        <f t="shared" si="122"/>
        <v>266.95833329999999</v>
      </c>
      <c r="AJ180" s="192">
        <f t="shared" si="134"/>
        <v>263.84604159999998</v>
      </c>
      <c r="AK180" s="412">
        <f>IF(Y180&lt;&gt;"---",Y180,interp(AA179,AreaCapacity!$A$3:$C$245,3)*StepInterp(B180,Evap!$A$3:$D$15,4)/1.9835)</f>
        <v>6.5541700000000001</v>
      </c>
      <c r="AL180" s="376">
        <f t="shared" si="123"/>
        <v>3.1122917000000001</v>
      </c>
      <c r="AM180" s="376">
        <f t="shared" si="135"/>
        <v>266.95833329999999</v>
      </c>
      <c r="AN180" s="376">
        <f t="shared" si="98"/>
        <v>-335.02999999999884</v>
      </c>
      <c r="AO180" s="376">
        <f t="shared" si="136"/>
        <v>162.35432508444609</v>
      </c>
      <c r="AP180" s="376">
        <f t="shared" si="99"/>
        <v>6119.3028190149926</v>
      </c>
      <c r="AQ180" s="389">
        <f>IF(AR180=O180,N180,interp(AR180,AreaCapacity!$A$3:$B$245,2))</f>
        <v>7759.3498430962345</v>
      </c>
      <c r="AR180" s="383">
        <f t="shared" si="137"/>
        <v>95878.45</v>
      </c>
      <c r="AS180" s="376">
        <f t="shared" si="124"/>
        <v>101.49171651555389</v>
      </c>
      <c r="AT180" s="376">
        <f>IF(P180&lt;&gt;"---",P180,IF(BH180="Y",AS180,MIN(Input!I155,AS180-BB180)))</f>
        <v>101.49171651555389</v>
      </c>
      <c r="AU180" s="376">
        <f t="shared" si="125"/>
        <v>0</v>
      </c>
      <c r="AV180" s="376">
        <f>IF(R180&lt;&gt;"---",R180,IF(BH180="Y",Input!M155,0))</f>
        <v>0</v>
      </c>
      <c r="AW180" s="376">
        <f t="shared" si="126"/>
        <v>162.35432508444609</v>
      </c>
      <c r="AX180" s="376">
        <f t="shared" si="138"/>
        <v>0</v>
      </c>
      <c r="AY180" s="376">
        <f t="shared" si="139"/>
        <v>0</v>
      </c>
      <c r="AZ180" s="376">
        <f t="shared" si="127"/>
        <v>266.95833329999999</v>
      </c>
      <c r="BA180" s="192">
        <f t="shared" si="140"/>
        <v>263.84604159999998</v>
      </c>
      <c r="BB180" s="412">
        <f>IF(Y180&lt;&gt;"---",Y180,interp(AR179,AreaCapacity!$A$3:$C$245,3)*StepInterp(B180,Evap!$A$3:$D$15,4)/1.9835)</f>
        <v>6.5541700000000001</v>
      </c>
      <c r="BC180" s="376">
        <f t="shared" si="128"/>
        <v>3.1122917000000001</v>
      </c>
      <c r="BD180" s="192">
        <f t="shared" si="141"/>
        <v>266.95833329999999</v>
      </c>
      <c r="BE180" s="192">
        <f t="shared" si="142"/>
        <v>-335.02999999999884</v>
      </c>
      <c r="BF180" s="192">
        <f t="shared" si="143"/>
        <v>162.35432508444609</v>
      </c>
      <c r="BG180" s="425">
        <f t="shared" si="144"/>
        <v>6163.9628190149961</v>
      </c>
      <c r="BH180" s="376" t="str">
        <f t="shared" si="129"/>
        <v>N</v>
      </c>
      <c r="BI180" s="376">
        <f t="shared" si="130"/>
        <v>39</v>
      </c>
      <c r="BJ180" s="376">
        <f t="shared" si="145"/>
        <v>59.049838215553891</v>
      </c>
      <c r="BK180" s="376">
        <f t="shared" si="146"/>
        <v>145825.27342187506</v>
      </c>
      <c r="BL180" s="376">
        <f t="shared" si="147"/>
        <v>102369</v>
      </c>
      <c r="BM180" s="423">
        <f t="shared" si="148"/>
        <v>43456.273421875056</v>
      </c>
      <c r="BN180" s="440">
        <f t="shared" si="149"/>
        <v>0</v>
      </c>
      <c r="BO180" s="285">
        <f t="shared" si="150"/>
        <v>0</v>
      </c>
      <c r="BP180" s="425">
        <f t="shared" si="151"/>
        <v>0</v>
      </c>
      <c r="BQ180" s="285"/>
      <c r="BR180" s="12">
        <v>7704</v>
      </c>
      <c r="BS180" s="12">
        <v>52000</v>
      </c>
      <c r="BT180" s="12">
        <v>7747.5</v>
      </c>
      <c r="BU180" s="426">
        <v>85000</v>
      </c>
      <c r="BV180" s="6">
        <v>7766</v>
      </c>
      <c r="BW180" s="6">
        <v>102369</v>
      </c>
      <c r="CW180" s="416"/>
      <c r="CX180" s="416"/>
      <c r="CY180" s="416"/>
      <c r="CZ180" s="416"/>
      <c r="DA180" s="416"/>
      <c r="DB180" s="416"/>
      <c r="DC180" s="128"/>
    </row>
    <row r="181" spans="1:107">
      <c r="A181" s="6" t="str">
        <f ca="1">OFFSET('day lookup'!$A$1,WEEKDAY(B181,1)-1,0)</f>
        <v>FRI</v>
      </c>
      <c r="B181" s="367">
        <f t="shared" si="100"/>
        <v>42972</v>
      </c>
      <c r="C181" s="374">
        <f ca="1">IF($CY$1=1,OFFSET(Historic!$F$193,$B181-$B$35,C$30-1975),IF($B181&gt;DATE(Input!$C$1,4,30),OFFSET(Historic!$F$193,$B181-$B$35,C$30-1975),NA()))</f>
        <v>80.268815999998324</v>
      </c>
      <c r="D181" s="192">
        <f ca="1">IF($CY$1=1,OFFSET(Historic!$F$193,$B181-$B$35,D$30-1975),IF($B181&gt;DATE(Input!$C$1,4,30),OFFSET(Historic!$F$193,$B181-$B$35,D$30-1975),NA()))</f>
        <v>93.223089999999999</v>
      </c>
      <c r="E181" s="192">
        <f ca="1">IF($CY$1=1,OFFSET(Historic!$F$193,$B181-$B$35,E$30-1975),IF($B181&gt;DATE(Input!$C$1,4,30),OFFSET(Historic!$F$193,$B181-$B$35,E$30-1975),NA()))</f>
        <v>154.15528839999999</v>
      </c>
      <c r="F181" s="192">
        <f ca="1">IF($CY$1=1,OFFSET(Historic!$F$193,$B181-$B$35,F$30-1975),IF($B181&gt;DATE(Input!$C$1,4,30),OFFSET(Historic!$F$193,$B181-$B$35,F$30-1975),NA()))</f>
        <v>126.94208</v>
      </c>
      <c r="G181" s="192">
        <f ca="1">IF($CY$1=1,OFFSET(Historic!$F$193,$B181-$B$35,G$30-1975),IF($B181&gt;DATE(Input!$C$1,4,30),OFFSET(Historic!$F$193,$B181-$B$35,G$30-1975),NA()))</f>
        <v>135.24</v>
      </c>
      <c r="H181" s="192">
        <f t="shared" ca="1" si="131"/>
        <v>117.96585487999967</v>
      </c>
      <c r="I181" s="368">
        <f t="shared" ca="1" si="116"/>
        <v>1.6347097443602627</v>
      </c>
      <c r="J181" s="285">
        <f t="shared" ca="1" si="117"/>
        <v>98.074343120177076</v>
      </c>
      <c r="K181" s="285">
        <f t="shared" ca="1" si="118"/>
        <v>3.2966165754681374</v>
      </c>
      <c r="L181" s="386" t="str">
        <f>IF(Computations!J156&lt;&gt;"",Computations!J156,"---")</f>
        <v>N</v>
      </c>
      <c r="M181" s="416">
        <f>IF(Computations!I156&lt;&gt;"",Computations!I156,"---")</f>
        <v>106.83130399042449</v>
      </c>
      <c r="N181" s="390">
        <f>IF(Computations!C156&lt;&gt;"",Computations!C156,"---")</f>
        <v>7759.0099581589957</v>
      </c>
      <c r="O181" s="387">
        <f>IF(Computations!D156&lt;&gt;"",Computations!D156,"---")</f>
        <v>95553.52</v>
      </c>
      <c r="P181" s="387">
        <f>IF(Computations!M156&lt;&gt;"",Computations!M156,"---")</f>
        <v>106.83130399042449</v>
      </c>
      <c r="Q181" s="387">
        <f>IF(Computations!P156&lt;&gt;"",Computations!P156,"---")</f>
        <v>0</v>
      </c>
      <c r="R181" s="387">
        <f>IF(Computations!V156&lt;&gt;"",Computations!V156,"---")</f>
        <v>0</v>
      </c>
      <c r="S181" s="387">
        <f>IF(Computations!X156&lt;&gt;"",Computations!X156,"---")</f>
        <v>157.2774460095755</v>
      </c>
      <c r="T181" s="387">
        <f>IF(Computations!AB156&lt;&gt;"",Computations!AB156,"---")</f>
        <v>0</v>
      </c>
      <c r="U181" s="387">
        <f>IF(Computations!AG156&lt;&gt;"",Computations!AG156,"---")</f>
        <v>0</v>
      </c>
      <c r="V181" s="387">
        <f>IF(Computations!H156&lt;&gt;"",Computations!H156,"---")</f>
        <v>264.10874999999999</v>
      </c>
      <c r="W181" s="387">
        <f>IF(Computations!G156&lt;&gt;"",Computations!G156,"---")</f>
        <v>3.11</v>
      </c>
      <c r="X181" s="387">
        <f>IF(Computations!F156&lt;&gt;"",Computations!F156,"---")</f>
        <v>267.21875</v>
      </c>
      <c r="Y181" s="402">
        <f>IF(Computations!E156&lt;&gt;"",Computations!E156,"---")</f>
        <v>6.53904</v>
      </c>
      <c r="Z181" s="389">
        <f>IF(AA181=O181,N181,interp(AA181,AreaCapacity!$A$3:$B$245,2))</f>
        <v>7759.0099581589957</v>
      </c>
      <c r="AA181" s="383">
        <f t="shared" si="97"/>
        <v>95553.52</v>
      </c>
      <c r="AB181" s="376">
        <f t="shared" si="119"/>
        <v>106.83130399042449</v>
      </c>
      <c r="AC181" s="376">
        <f>IF(P181&lt;&gt;"---",P181,IF(BH181="Y",AB181,MIN(Input!I156,AB181-AK181)))</f>
        <v>106.83130399042449</v>
      </c>
      <c r="AD181" s="376">
        <f t="shared" si="120"/>
        <v>0</v>
      </c>
      <c r="AE181" s="376">
        <f>IF(R181&lt;&gt;"---",R181,IF(BH181="Y",Input!M156,0))</f>
        <v>0</v>
      </c>
      <c r="AF181" s="376">
        <f t="shared" si="121"/>
        <v>157.2774460095755</v>
      </c>
      <c r="AG181" s="376">
        <f t="shared" si="132"/>
        <v>0</v>
      </c>
      <c r="AH181" s="376">
        <f t="shared" si="133"/>
        <v>0</v>
      </c>
      <c r="AI181" s="376">
        <f t="shared" si="122"/>
        <v>267.21875</v>
      </c>
      <c r="AJ181" s="192">
        <f t="shared" si="134"/>
        <v>264.10874999999999</v>
      </c>
      <c r="AK181" s="412">
        <f>IF(Y181&lt;&gt;"---",Y181,interp(AA180,AreaCapacity!$A$3:$C$245,3)*StepInterp(B181,Evap!$A$3:$D$15,4)/1.9835)</f>
        <v>6.53904</v>
      </c>
      <c r="AL181" s="376">
        <f t="shared" si="123"/>
        <v>3.11</v>
      </c>
      <c r="AM181" s="376">
        <f t="shared" si="135"/>
        <v>267.21875</v>
      </c>
      <c r="AN181" s="376">
        <f t="shared" si="98"/>
        <v>-324.92999999999302</v>
      </c>
      <c r="AO181" s="376">
        <f t="shared" si="136"/>
        <v>157.2774460095755</v>
      </c>
      <c r="AP181" s="376">
        <f t="shared" si="99"/>
        <v>6431.2626331749852</v>
      </c>
      <c r="AQ181" s="389">
        <f>IF(AR181=O181,N181,interp(AR181,AreaCapacity!$A$3:$B$245,2))</f>
        <v>7759.0099581589957</v>
      </c>
      <c r="AR181" s="383">
        <f t="shared" si="137"/>
        <v>95553.52</v>
      </c>
      <c r="AS181" s="376">
        <f t="shared" si="124"/>
        <v>106.83130399042449</v>
      </c>
      <c r="AT181" s="376">
        <f>IF(P181&lt;&gt;"---",P181,IF(BH181="Y",AS181,MIN(Input!I156,AS181-BB181)))</f>
        <v>106.83130399042449</v>
      </c>
      <c r="AU181" s="376">
        <f t="shared" si="125"/>
        <v>0</v>
      </c>
      <c r="AV181" s="376">
        <f>IF(R181&lt;&gt;"---",R181,IF(BH181="Y",Input!M156,0))</f>
        <v>0</v>
      </c>
      <c r="AW181" s="376">
        <f t="shared" si="126"/>
        <v>157.2774460095755</v>
      </c>
      <c r="AX181" s="376">
        <f t="shared" si="138"/>
        <v>0</v>
      </c>
      <c r="AY181" s="376">
        <f t="shared" si="139"/>
        <v>0</v>
      </c>
      <c r="AZ181" s="376">
        <f t="shared" si="127"/>
        <v>267.21875</v>
      </c>
      <c r="BA181" s="192">
        <f t="shared" si="140"/>
        <v>264.10874999999999</v>
      </c>
      <c r="BB181" s="412">
        <f>IF(Y181&lt;&gt;"---",Y181,interp(AR180,AreaCapacity!$A$3:$C$245,3)*StepInterp(B181,Evap!$A$3:$D$15,4)/1.9835)</f>
        <v>6.53904</v>
      </c>
      <c r="BC181" s="376">
        <f t="shared" si="128"/>
        <v>3.11</v>
      </c>
      <c r="BD181" s="192">
        <f t="shared" si="141"/>
        <v>267.21875</v>
      </c>
      <c r="BE181" s="192">
        <f t="shared" si="142"/>
        <v>-324.92999999999302</v>
      </c>
      <c r="BF181" s="192">
        <f t="shared" si="143"/>
        <v>157.2774460095755</v>
      </c>
      <c r="BG181" s="425">
        <f t="shared" si="144"/>
        <v>6475.9226331749887</v>
      </c>
      <c r="BH181" s="376" t="str">
        <f t="shared" si="129"/>
        <v>N</v>
      </c>
      <c r="BI181" s="376">
        <f t="shared" si="130"/>
        <v>39</v>
      </c>
      <c r="BJ181" s="376">
        <f t="shared" si="145"/>
        <v>64.402263990424487</v>
      </c>
      <c r="BK181" s="376">
        <f t="shared" si="146"/>
        <v>145953.01531250007</v>
      </c>
      <c r="BL181" s="376">
        <f t="shared" si="147"/>
        <v>102369</v>
      </c>
      <c r="BM181" s="423">
        <f t="shared" si="148"/>
        <v>43584.015312500065</v>
      </c>
      <c r="BN181" s="440">
        <f t="shared" si="149"/>
        <v>0</v>
      </c>
      <c r="BO181" s="285">
        <f t="shared" si="150"/>
        <v>0</v>
      </c>
      <c r="BP181" s="425">
        <f t="shared" si="151"/>
        <v>0</v>
      </c>
      <c r="BQ181" s="285"/>
      <c r="BR181" s="12">
        <v>7704</v>
      </c>
      <c r="BS181" s="12">
        <v>52000</v>
      </c>
      <c r="BT181" s="12">
        <v>7747.5</v>
      </c>
      <c r="BU181" s="426">
        <v>85000</v>
      </c>
      <c r="BV181" s="6">
        <v>7766</v>
      </c>
      <c r="BW181" s="6">
        <v>102369</v>
      </c>
      <c r="CW181" s="416"/>
      <c r="CX181" s="416"/>
      <c r="CY181" s="416"/>
      <c r="CZ181" s="416"/>
      <c r="DA181" s="416"/>
      <c r="DB181" s="416"/>
      <c r="DC181" s="128"/>
    </row>
    <row r="182" spans="1:107">
      <c r="A182" s="6" t="str">
        <f ca="1">OFFSET('day lookup'!$A$1,WEEKDAY(B182,1)-1,0)</f>
        <v>SAT</v>
      </c>
      <c r="B182" s="367">
        <f t="shared" si="100"/>
        <v>42973</v>
      </c>
      <c r="C182" s="374">
        <f ca="1">IF($CY$1=1,OFFSET(Historic!$F$193,$B182-$B$35,C$30-1975),IF($B182&gt;DATE(Input!$C$1,4,30),OFFSET(Historic!$F$193,$B182-$B$35,C$30-1975),NA()))</f>
        <v>69.597328299999717</v>
      </c>
      <c r="D182" s="192">
        <f ca="1">IF($CY$1=1,OFFSET(Historic!$F$193,$B182-$B$35,D$30-1975),IF($B182&gt;DATE(Input!$C$1,4,30),OFFSET(Historic!$F$193,$B182-$B$35,D$30-1975),NA()))</f>
        <v>107.10738000000001</v>
      </c>
      <c r="E182" s="192">
        <f ca="1">IF($CY$1=1,OFFSET(Historic!$F$193,$B182-$B$35,E$30-1975),IF($B182&gt;DATE(Input!$C$1,4,30),OFFSET(Historic!$F$193,$B182-$B$35,E$30-1975),NA()))</f>
        <v>144.23793839999999</v>
      </c>
      <c r="F182" s="192">
        <f ca="1">IF($CY$1=1,OFFSET(Historic!$F$193,$B182-$B$35,F$30-1975),IF($B182&gt;DATE(Input!$C$1,4,30),OFFSET(Historic!$F$193,$B182-$B$35,F$30-1975),NA()))</f>
        <v>71.404920000000004</v>
      </c>
      <c r="G182" s="192">
        <f ca="1">IF($CY$1=1,OFFSET(Historic!$F$193,$B182-$B$35,G$30-1975),IF($B182&gt;DATE(Input!$C$1,4,30),OFFSET(Historic!$F$193,$B182-$B$35,G$30-1975),NA()))</f>
        <v>125.91</v>
      </c>
      <c r="H182" s="192">
        <f t="shared" ca="1" si="131"/>
        <v>103.65151333999995</v>
      </c>
      <c r="I182" s="368">
        <f t="shared" ca="1" si="116"/>
        <v>1.4363490100330139</v>
      </c>
      <c r="J182" s="285">
        <f t="shared" ca="1" si="117"/>
        <v>86.173699114660266</v>
      </c>
      <c r="K182" s="285">
        <f t="shared" ca="1" si="118"/>
        <v>2.8965949282238745</v>
      </c>
      <c r="L182" s="386" t="str">
        <f>IF(Computations!J157&lt;&gt;"",Computations!J157,"---")</f>
        <v>N</v>
      </c>
      <c r="M182" s="416">
        <f>IF(Computations!I157&lt;&gt;"",Computations!I157,"---")</f>
        <v>102.33666024424056</v>
      </c>
      <c r="N182" s="390">
        <f>IF(Computations!C157&lt;&gt;"",Computations!C157,"---")</f>
        <v>7758.6594631578946</v>
      </c>
      <c r="O182" s="387">
        <f>IF(Computations!D157&lt;&gt;"",Computations!D157,"---")</f>
        <v>95220.49</v>
      </c>
      <c r="P182" s="387">
        <f>IF(Computations!M157&lt;&gt;"",Computations!M157,"---")</f>
        <v>102.33666024424056</v>
      </c>
      <c r="Q182" s="387">
        <f>IF(Computations!P157&lt;&gt;"",Computations!P157,"---")</f>
        <v>0</v>
      </c>
      <c r="R182" s="387">
        <f>IF(Computations!V157&lt;&gt;"",Computations!V157,"---")</f>
        <v>0</v>
      </c>
      <c r="S182" s="387">
        <f>IF(Computations!X157&lt;&gt;"",Computations!X157,"---")</f>
        <v>161.37625645575943</v>
      </c>
      <c r="T182" s="387">
        <f>IF(Computations!AB157&lt;&gt;"",Computations!AB157,"---")</f>
        <v>0</v>
      </c>
      <c r="U182" s="387">
        <f>IF(Computations!AG157&lt;&gt;"",Computations!AG157,"---")</f>
        <v>0</v>
      </c>
      <c r="V182" s="387">
        <f>IF(Computations!H157&lt;&gt;"",Computations!H157,"---")</f>
        <v>263.71291669999999</v>
      </c>
      <c r="W182" s="387">
        <f>IF(Computations!G157&lt;&gt;"",Computations!G157,"---")</f>
        <v>3.11</v>
      </c>
      <c r="X182" s="387">
        <f>IF(Computations!F157&lt;&gt;"",Computations!F157,"---")</f>
        <v>266.82291670000001</v>
      </c>
      <c r="Y182" s="402">
        <f>IF(Computations!E157&lt;&gt;"",Computations!E157,"---")</f>
        <v>6.5239200000000004</v>
      </c>
      <c r="Z182" s="389">
        <f>IF(AA182=O182,N182,interp(AA182,AreaCapacity!$A$3:$B$245,2))</f>
        <v>7758.6594631578946</v>
      </c>
      <c r="AA182" s="383">
        <f t="shared" ref="AA182:AA217" si="152">IF(O182&lt;&gt;"---",O182,AA181+(AB182-AJ182-AK182)*1.9835)</f>
        <v>95220.49</v>
      </c>
      <c r="AB182" s="376">
        <f t="shared" si="119"/>
        <v>102.33666024424056</v>
      </c>
      <c r="AC182" s="376">
        <f>IF(P182&lt;&gt;"---",P182,IF(BH182="Y",AB182,MIN(Input!I157,AB182-AK182)))</f>
        <v>102.33666024424056</v>
      </c>
      <c r="AD182" s="376">
        <f t="shared" si="120"/>
        <v>0</v>
      </c>
      <c r="AE182" s="376">
        <f>IF(R182&lt;&gt;"---",R182,IF(BH182="Y",Input!M157,0))</f>
        <v>0</v>
      </c>
      <c r="AF182" s="376">
        <f t="shared" si="121"/>
        <v>161.37625645575943</v>
      </c>
      <c r="AG182" s="376">
        <f t="shared" si="132"/>
        <v>0</v>
      </c>
      <c r="AH182" s="376">
        <f t="shared" si="133"/>
        <v>0</v>
      </c>
      <c r="AI182" s="376">
        <f t="shared" si="122"/>
        <v>266.82291670000001</v>
      </c>
      <c r="AJ182" s="192">
        <f t="shared" si="134"/>
        <v>263.71291669999999</v>
      </c>
      <c r="AK182" s="412">
        <f>IF(Y182&lt;&gt;"---",Y182,interp(AA181,AreaCapacity!$A$3:$C$245,3)*StepInterp(B182,Evap!$A$3:$D$15,4)/1.9835)</f>
        <v>6.5239200000000004</v>
      </c>
      <c r="AL182" s="376">
        <f t="shared" si="123"/>
        <v>3.11</v>
      </c>
      <c r="AM182" s="376">
        <f t="shared" si="135"/>
        <v>266.82291670000001</v>
      </c>
      <c r="AN182" s="376">
        <f t="shared" ref="AN182:AN217" si="153">AA182-AA181</f>
        <v>-333.02999999999884</v>
      </c>
      <c r="AO182" s="376">
        <f t="shared" si="136"/>
        <v>161.37625645575943</v>
      </c>
      <c r="AP182" s="376">
        <f t="shared" ref="AP182:AP217" si="154">AP181+AO182*1.9835</f>
        <v>6751.3524378549837</v>
      </c>
      <c r="AQ182" s="389">
        <f>IF(AR182=O182,N182,interp(AR182,AreaCapacity!$A$3:$B$245,2))</f>
        <v>7758.6594631578946</v>
      </c>
      <c r="AR182" s="383">
        <f t="shared" si="137"/>
        <v>95220.49</v>
      </c>
      <c r="AS182" s="376">
        <f t="shared" si="124"/>
        <v>102.33666024424056</v>
      </c>
      <c r="AT182" s="376">
        <f>IF(P182&lt;&gt;"---",P182,IF(BH182="Y",AS182,MIN(Input!I157,AS182-BB182)))</f>
        <v>102.33666024424056</v>
      </c>
      <c r="AU182" s="376">
        <f t="shared" si="125"/>
        <v>0</v>
      </c>
      <c r="AV182" s="376">
        <f>IF(R182&lt;&gt;"---",R182,IF(BH182="Y",Input!M157,0))</f>
        <v>0</v>
      </c>
      <c r="AW182" s="376">
        <f t="shared" si="126"/>
        <v>161.37625645575943</v>
      </c>
      <c r="AX182" s="376">
        <f t="shared" si="138"/>
        <v>0</v>
      </c>
      <c r="AY182" s="376">
        <f t="shared" si="139"/>
        <v>0</v>
      </c>
      <c r="AZ182" s="376">
        <f t="shared" si="127"/>
        <v>266.82291670000001</v>
      </c>
      <c r="BA182" s="192">
        <f t="shared" si="140"/>
        <v>263.71291669999999</v>
      </c>
      <c r="BB182" s="412">
        <f>IF(Y182&lt;&gt;"---",Y182,interp(AR181,AreaCapacity!$A$3:$C$245,3)*StepInterp(B182,Evap!$A$3:$D$15,4)/1.9835)</f>
        <v>6.5239200000000004</v>
      </c>
      <c r="BC182" s="376">
        <f t="shared" si="128"/>
        <v>3.11</v>
      </c>
      <c r="BD182" s="192">
        <f t="shared" si="141"/>
        <v>266.82291670000001</v>
      </c>
      <c r="BE182" s="192">
        <f t="shared" si="142"/>
        <v>-333.02999999999884</v>
      </c>
      <c r="BF182" s="192">
        <f t="shared" si="143"/>
        <v>161.37625645575943</v>
      </c>
      <c r="BG182" s="425">
        <f t="shared" si="144"/>
        <v>6796.0124378549872</v>
      </c>
      <c r="BH182" s="376" t="str">
        <f t="shared" si="129"/>
        <v>N</v>
      </c>
      <c r="BI182" s="376">
        <f t="shared" si="130"/>
        <v>39</v>
      </c>
      <c r="BJ182" s="376">
        <f t="shared" si="145"/>
        <v>59.922740244240558</v>
      </c>
      <c r="BK182" s="376">
        <f t="shared" si="146"/>
        <v>146071.87206777453</v>
      </c>
      <c r="BL182" s="376">
        <f t="shared" si="147"/>
        <v>102369</v>
      </c>
      <c r="BM182" s="423">
        <f t="shared" si="148"/>
        <v>43702.87206777453</v>
      </c>
      <c r="BN182" s="440">
        <f t="shared" si="149"/>
        <v>0</v>
      </c>
      <c r="BO182" s="285">
        <f t="shared" si="150"/>
        <v>0</v>
      </c>
      <c r="BP182" s="425">
        <f t="shared" si="151"/>
        <v>0</v>
      </c>
      <c r="BQ182" s="285"/>
      <c r="BR182" s="12">
        <v>7704</v>
      </c>
      <c r="BS182" s="12">
        <v>52000</v>
      </c>
      <c r="BT182" s="12">
        <v>7747.5</v>
      </c>
      <c r="BU182" s="426">
        <v>85000</v>
      </c>
      <c r="BV182" s="6">
        <v>7766</v>
      </c>
      <c r="BW182" s="6">
        <v>102369</v>
      </c>
      <c r="CW182" s="416"/>
      <c r="CX182" s="416"/>
      <c r="CY182" s="416"/>
      <c r="CZ182" s="416"/>
      <c r="DA182" s="416"/>
      <c r="DB182" s="416"/>
      <c r="DC182" s="128"/>
    </row>
    <row r="183" spans="1:107">
      <c r="A183" s="6" t="str">
        <f ca="1">OFFSET('day lookup'!$A$1,WEEKDAY(B183,1)-1,0)</f>
        <v>SUN</v>
      </c>
      <c r="B183" s="367">
        <f t="shared" si="100"/>
        <v>42974</v>
      </c>
      <c r="C183" s="374">
        <f ca="1">IF($CY$1=1,OFFSET(Historic!$F$193,$B183-$B$35,C$30-1975),IF($B183&gt;DATE(Input!$C$1,4,30),OFFSET(Historic!$F$193,$B183-$B$35,C$30-1975),NA()))</f>
        <v>58.805179400004036</v>
      </c>
      <c r="D183" s="192">
        <f ca="1">IF($CY$1=1,OFFSET(Historic!$F$193,$B183-$B$35,D$30-1975),IF($B183&gt;DATE(Input!$C$1,4,30),OFFSET(Historic!$F$193,$B183-$B$35,D$30-1975),NA()))</f>
        <v>87.272680000000008</v>
      </c>
      <c r="E183" s="192">
        <f ca="1">IF($CY$1=1,OFFSET(Historic!$F$193,$B183-$B$35,E$30-1975),IF($B183&gt;DATE(Input!$C$1,4,30),OFFSET(Historic!$F$193,$B183-$B$35,E$30-1975),NA()))</f>
        <v>142.61149300000002</v>
      </c>
      <c r="F183" s="192">
        <f ca="1">IF($CY$1=1,OFFSET(Historic!$F$193,$B183-$B$35,F$30-1975),IF($B183&gt;DATE(Input!$C$1,4,30),OFFSET(Historic!$F$193,$B183-$B$35,F$30-1975),NA()))</f>
        <v>99.173500000000004</v>
      </c>
      <c r="G183" s="192">
        <f ca="1">IF($CY$1=1,OFFSET(Historic!$F$193,$B183-$B$35,G$30-1975),IF($B183&gt;DATE(Input!$C$1,4,30),OFFSET(Historic!$F$193,$B183-$B$35,G$30-1975),NA()))</f>
        <v>135.74</v>
      </c>
      <c r="H183" s="192">
        <f t="shared" ca="1" si="131"/>
        <v>104.72057048000082</v>
      </c>
      <c r="I183" s="368">
        <f t="shared" ca="1" si="116"/>
        <v>1.4511634504133686</v>
      </c>
      <c r="J183" s="285">
        <f t="shared" ca="1" si="117"/>
        <v>87.062490849100499</v>
      </c>
      <c r="K183" s="285">
        <f t="shared" ca="1" si="118"/>
        <v>2.9264702806420342</v>
      </c>
      <c r="L183" s="386" t="str">
        <f>IF(Computations!J158&lt;&gt;"",Computations!J158,"---")</f>
        <v>N</v>
      </c>
      <c r="M183" s="416">
        <f>IF(Computations!I158&lt;&gt;"",Computations!I158,"---")</f>
        <v>92.989959038592218</v>
      </c>
      <c r="N183" s="390">
        <f>IF(Computations!C158&lt;&gt;"",Computations!C158,"---")</f>
        <v>7758.2892631578943</v>
      </c>
      <c r="O183" s="387">
        <f>IF(Computations!D158&lt;&gt;"",Computations!D158,"---")</f>
        <v>94868.800000000003</v>
      </c>
      <c r="P183" s="387">
        <f>IF(Computations!M158&lt;&gt;"",Computations!M158,"---")</f>
        <v>92.989959038592218</v>
      </c>
      <c r="Q183" s="387">
        <f>IF(Computations!P158&lt;&gt;"",Computations!P158,"---")</f>
        <v>0</v>
      </c>
      <c r="R183" s="387">
        <f>IF(Computations!V158&lt;&gt;"",Computations!V158,"---")</f>
        <v>0</v>
      </c>
      <c r="S183" s="387">
        <f>IF(Computations!X158&lt;&gt;"",Computations!X158,"---")</f>
        <v>170.79899926140777</v>
      </c>
      <c r="T183" s="387">
        <f>IF(Computations!AB158&lt;&gt;"",Computations!AB158,"---")</f>
        <v>0</v>
      </c>
      <c r="U183" s="387">
        <f>IF(Computations!AG158&lt;&gt;"",Computations!AG158,"---")</f>
        <v>0</v>
      </c>
      <c r="V183" s="387">
        <f>IF(Computations!H158&lt;&gt;"",Computations!H158,"---")</f>
        <v>263.78895829999999</v>
      </c>
      <c r="W183" s="387">
        <f>IF(Computations!G158&lt;&gt;"",Computations!G158,"---")</f>
        <v>3.1068750000000001</v>
      </c>
      <c r="X183" s="387">
        <f>IF(Computations!F158&lt;&gt;"",Computations!F158,"---")</f>
        <v>266.89583329999999</v>
      </c>
      <c r="Y183" s="402">
        <f>IF(Computations!E158&lt;&gt;"",Computations!E158,"---")</f>
        <v>6.5087900000000003</v>
      </c>
      <c r="Z183" s="389">
        <f>IF(AA183=O183,N183,interp(AA183,AreaCapacity!$A$3:$B$245,2))</f>
        <v>7758.2892631578943</v>
      </c>
      <c r="AA183" s="383">
        <f t="shared" si="152"/>
        <v>94868.800000000003</v>
      </c>
      <c r="AB183" s="376">
        <f t="shared" si="119"/>
        <v>92.989959038592218</v>
      </c>
      <c r="AC183" s="376">
        <f>IF(P183&lt;&gt;"---",P183,IF(BH183="Y",AB183,MIN(Input!I158,AB183-AK183)))</f>
        <v>92.989959038592218</v>
      </c>
      <c r="AD183" s="376">
        <f t="shared" si="120"/>
        <v>0</v>
      </c>
      <c r="AE183" s="376">
        <f>IF(R183&lt;&gt;"---",R183,IF(BH183="Y",Input!M158,0))</f>
        <v>0</v>
      </c>
      <c r="AF183" s="376">
        <f t="shared" si="121"/>
        <v>170.79899926140777</v>
      </c>
      <c r="AG183" s="376">
        <f t="shared" si="132"/>
        <v>0</v>
      </c>
      <c r="AH183" s="376">
        <f t="shared" si="133"/>
        <v>0</v>
      </c>
      <c r="AI183" s="376">
        <f t="shared" si="122"/>
        <v>266.89583329999999</v>
      </c>
      <c r="AJ183" s="192">
        <f t="shared" si="134"/>
        <v>263.78895829999999</v>
      </c>
      <c r="AK183" s="412">
        <f>IF(Y183&lt;&gt;"---",Y183,interp(AA182,AreaCapacity!$A$3:$C$245,3)*StepInterp(B183,Evap!$A$3:$D$15,4)/1.9835)</f>
        <v>6.5087900000000003</v>
      </c>
      <c r="AL183" s="376">
        <f t="shared" si="123"/>
        <v>3.1068750000000001</v>
      </c>
      <c r="AM183" s="376">
        <f t="shared" si="135"/>
        <v>266.89583329999999</v>
      </c>
      <c r="AN183" s="376">
        <f t="shared" si="153"/>
        <v>-351.69000000000233</v>
      </c>
      <c r="AO183" s="376">
        <f t="shared" si="136"/>
        <v>170.79899926140777</v>
      </c>
      <c r="AP183" s="376">
        <f t="shared" si="154"/>
        <v>7090.1322528899864</v>
      </c>
      <c r="AQ183" s="389">
        <f>IF(AR183=O183,N183,interp(AR183,AreaCapacity!$A$3:$B$245,2))</f>
        <v>7758.2892631578943</v>
      </c>
      <c r="AR183" s="383">
        <f t="shared" si="137"/>
        <v>94868.800000000003</v>
      </c>
      <c r="AS183" s="376">
        <f t="shared" si="124"/>
        <v>92.989959038592218</v>
      </c>
      <c r="AT183" s="376">
        <f>IF(P183&lt;&gt;"---",P183,IF(BH183="Y",AS183,MIN(Input!I158,AS183-BB183)))</f>
        <v>92.989959038592218</v>
      </c>
      <c r="AU183" s="376">
        <f t="shared" si="125"/>
        <v>0</v>
      </c>
      <c r="AV183" s="376">
        <f>IF(R183&lt;&gt;"---",R183,IF(BH183="Y",Input!M158,0))</f>
        <v>0</v>
      </c>
      <c r="AW183" s="376">
        <f t="shared" si="126"/>
        <v>170.79899926140777</v>
      </c>
      <c r="AX183" s="376">
        <f t="shared" si="138"/>
        <v>0</v>
      </c>
      <c r="AY183" s="376">
        <f t="shared" si="139"/>
        <v>0</v>
      </c>
      <c r="AZ183" s="376">
        <f t="shared" si="127"/>
        <v>266.89583329999999</v>
      </c>
      <c r="BA183" s="192">
        <f t="shared" si="140"/>
        <v>263.78895829999999</v>
      </c>
      <c r="BB183" s="412">
        <f>IF(Y183&lt;&gt;"---",Y183,interp(AR182,AreaCapacity!$A$3:$C$245,3)*StepInterp(B183,Evap!$A$3:$D$15,4)/1.9835)</f>
        <v>6.5087900000000003</v>
      </c>
      <c r="BC183" s="376">
        <f t="shared" si="128"/>
        <v>3.1068750000000001</v>
      </c>
      <c r="BD183" s="192">
        <f t="shared" si="141"/>
        <v>266.89583329999999</v>
      </c>
      <c r="BE183" s="192">
        <f t="shared" si="142"/>
        <v>-351.69000000000233</v>
      </c>
      <c r="BF183" s="192">
        <f t="shared" si="143"/>
        <v>170.79899926140777</v>
      </c>
      <c r="BG183" s="425">
        <f t="shared" si="144"/>
        <v>7134.7922528899899</v>
      </c>
      <c r="BH183" s="376" t="str">
        <f t="shared" si="129"/>
        <v>N</v>
      </c>
      <c r="BI183" s="376">
        <f t="shared" si="130"/>
        <v>39</v>
      </c>
      <c r="BJ183" s="376">
        <f t="shared" si="145"/>
        <v>50.588044038592216</v>
      </c>
      <c r="BK183" s="376">
        <f t="shared" si="146"/>
        <v>146172.21345312506</v>
      </c>
      <c r="BL183" s="376">
        <f t="shared" si="147"/>
        <v>102369</v>
      </c>
      <c r="BM183" s="423">
        <f t="shared" si="148"/>
        <v>43803.213453125063</v>
      </c>
      <c r="BN183" s="440">
        <f t="shared" si="149"/>
        <v>0</v>
      </c>
      <c r="BO183" s="285">
        <f t="shared" si="150"/>
        <v>0</v>
      </c>
      <c r="BP183" s="425">
        <f t="shared" si="151"/>
        <v>0</v>
      </c>
      <c r="BQ183" s="285"/>
      <c r="BR183" s="12">
        <v>7704</v>
      </c>
      <c r="BS183" s="12">
        <v>52000</v>
      </c>
      <c r="BT183" s="12">
        <v>7747.5</v>
      </c>
      <c r="BU183" s="426">
        <v>85000</v>
      </c>
      <c r="BV183" s="6">
        <v>7766</v>
      </c>
      <c r="BW183" s="6">
        <v>102369</v>
      </c>
      <c r="CW183" s="416"/>
      <c r="CX183" s="416"/>
      <c r="CY183" s="416"/>
      <c r="CZ183" s="416"/>
      <c r="DA183" s="416"/>
      <c r="DB183" s="416"/>
      <c r="DC183" s="128"/>
    </row>
    <row r="184" spans="1:107">
      <c r="A184" s="6" t="str">
        <f ca="1">OFFSET('day lookup'!$A$1,WEEKDAY(B184,1)-1,0)</f>
        <v>MON</v>
      </c>
      <c r="B184" s="367">
        <f t="shared" si="100"/>
        <v>42975</v>
      </c>
      <c r="C184" s="374">
        <f ca="1">IF($CY$1=1,OFFSET(Historic!$F$193,$B184-$B$35,C$30-1975),IF($B184&gt;DATE(Input!$C$1,4,30),OFFSET(Historic!$F$193,$B184-$B$35,C$30-1975),NA()))</f>
        <v>59.248734909996806</v>
      </c>
      <c r="D184" s="192">
        <f ca="1">IF($CY$1=1,OFFSET(Historic!$F$193,$B184-$B$35,D$30-1975),IF($B184&gt;DATE(Input!$C$1,4,30),OFFSET(Historic!$F$193,$B184-$B$35,D$30-1975),NA()))</f>
        <v>107.10738000000001</v>
      </c>
      <c r="E184" s="192">
        <f ca="1">IF($CY$1=1,OFFSET(Historic!$F$193,$B184-$B$35,E$30-1975),IF($B184&gt;DATE(Input!$C$1,4,30),OFFSET(Historic!$F$193,$B184-$B$35,E$30-1975),NA()))</f>
        <v>142.90901349999999</v>
      </c>
      <c r="F184" s="192">
        <f ca="1">IF($CY$1=1,OFFSET(Historic!$F$193,$B184-$B$35,F$30-1975),IF($B184&gt;DATE(Input!$C$1,4,30),OFFSET(Historic!$F$193,$B184-$B$35,F$30-1975),NA()))</f>
        <v>107.10738000000001</v>
      </c>
      <c r="G184" s="192">
        <f ca="1">IF($CY$1=1,OFFSET(Historic!$F$193,$B184-$B$35,G$30-1975),IF($B184&gt;DATE(Input!$C$1,4,30),OFFSET(Historic!$F$193,$B184-$B$35,G$30-1975),NA()))</f>
        <v>115.88</v>
      </c>
      <c r="H184" s="192">
        <f t="shared" ca="1" si="131"/>
        <v>106.45050168199937</v>
      </c>
      <c r="I184" s="368">
        <f t="shared" ca="1" si="116"/>
        <v>1.4751359414011769</v>
      </c>
      <c r="J184" s="285">
        <f t="shared" ca="1" si="117"/>
        <v>88.500719448822792</v>
      </c>
      <c r="K184" s="285">
        <f t="shared" ca="1" si="118"/>
        <v>2.9748140991200942</v>
      </c>
      <c r="L184" s="386" t="str">
        <f>IF(Computations!J159&lt;&gt;"",Computations!J159,"---")</f>
        <v>N</v>
      </c>
      <c r="M184" s="416">
        <f>IF(Computations!I159&lt;&gt;"",Computations!I159,"---")</f>
        <v>93.054770248927809</v>
      </c>
      <c r="N184" s="390">
        <f>IF(Computations!C159&lt;&gt;"",Computations!C159,"---")</f>
        <v>7757.9194597457627</v>
      </c>
      <c r="O184" s="387">
        <f>IF(Computations!D159&lt;&gt;"",Computations!D159,"---")</f>
        <v>94517.97</v>
      </c>
      <c r="P184" s="387">
        <f>IF(Computations!M159&lt;&gt;"",Computations!M159,"---")</f>
        <v>93.054770248927809</v>
      </c>
      <c r="Q184" s="387">
        <f>IF(Computations!P159&lt;&gt;"",Computations!P159,"---")</f>
        <v>0</v>
      </c>
      <c r="R184" s="387">
        <f>IF(Computations!V159&lt;&gt;"",Computations!V159,"---")</f>
        <v>0</v>
      </c>
      <c r="S184" s="387">
        <f>IF(Computations!X159&lt;&gt;"",Computations!X159,"---")</f>
        <v>170.3805422510722</v>
      </c>
      <c r="T184" s="387">
        <f>IF(Computations!AB159&lt;&gt;"",Computations!AB159,"---")</f>
        <v>0</v>
      </c>
      <c r="U184" s="387">
        <f>IF(Computations!AG159&lt;&gt;"",Computations!AG159,"---")</f>
        <v>0</v>
      </c>
      <c r="V184" s="387">
        <f>IF(Computations!H159&lt;&gt;"",Computations!H159,"---")</f>
        <v>263.43531250000001</v>
      </c>
      <c r="W184" s="387">
        <f>IF(Computations!G159&lt;&gt;"",Computations!G159,"---")</f>
        <v>3.0334374999999998</v>
      </c>
      <c r="X184" s="387">
        <f>IF(Computations!F159&lt;&gt;"",Computations!F159,"---")</f>
        <v>266.46875</v>
      </c>
      <c r="Y184" s="402">
        <f>IF(Computations!E159&lt;&gt;"",Computations!E159,"---")</f>
        <v>6.4936699999999998</v>
      </c>
      <c r="Z184" s="389">
        <f>IF(AA184=O184,N184,interp(AA184,AreaCapacity!$A$3:$B$245,2))</f>
        <v>7757.9194597457627</v>
      </c>
      <c r="AA184" s="383">
        <f t="shared" si="152"/>
        <v>94517.97</v>
      </c>
      <c r="AB184" s="376">
        <f t="shared" si="119"/>
        <v>93.054770248927809</v>
      </c>
      <c r="AC184" s="376">
        <f>IF(P184&lt;&gt;"---",P184,IF(BH184="Y",AB184,MIN(Input!I159,AB184-AK184)))</f>
        <v>93.054770248927809</v>
      </c>
      <c r="AD184" s="376">
        <f t="shared" si="120"/>
        <v>0</v>
      </c>
      <c r="AE184" s="376">
        <f>IF(R184&lt;&gt;"---",R184,IF(BH184="Y",Input!M159,0))</f>
        <v>0</v>
      </c>
      <c r="AF184" s="376">
        <f t="shared" si="121"/>
        <v>170.3805422510722</v>
      </c>
      <c r="AG184" s="376">
        <f t="shared" si="132"/>
        <v>0</v>
      </c>
      <c r="AH184" s="376">
        <f t="shared" si="133"/>
        <v>0</v>
      </c>
      <c r="AI184" s="376">
        <f t="shared" si="122"/>
        <v>266.46875</v>
      </c>
      <c r="AJ184" s="192">
        <f t="shared" si="134"/>
        <v>263.43531250000001</v>
      </c>
      <c r="AK184" s="412">
        <f>IF(Y184&lt;&gt;"---",Y184,interp(AA183,AreaCapacity!$A$3:$C$245,3)*StepInterp(B184,Evap!$A$3:$D$15,4)/1.9835)</f>
        <v>6.4936699999999998</v>
      </c>
      <c r="AL184" s="376">
        <f t="shared" si="123"/>
        <v>3.0334374999999998</v>
      </c>
      <c r="AM184" s="376">
        <f t="shared" si="135"/>
        <v>266.46875</v>
      </c>
      <c r="AN184" s="376">
        <f t="shared" si="153"/>
        <v>-350.83000000000175</v>
      </c>
      <c r="AO184" s="376">
        <f t="shared" si="136"/>
        <v>170.3805422510722</v>
      </c>
      <c r="AP184" s="376">
        <f t="shared" si="154"/>
        <v>7428.0820584449884</v>
      </c>
      <c r="AQ184" s="389">
        <f>IF(AR184=O184,N184,interp(AR184,AreaCapacity!$A$3:$B$245,2))</f>
        <v>7757.9194597457627</v>
      </c>
      <c r="AR184" s="383">
        <f t="shared" si="137"/>
        <v>94517.97</v>
      </c>
      <c r="AS184" s="376">
        <f t="shared" si="124"/>
        <v>93.054770248927809</v>
      </c>
      <c r="AT184" s="376">
        <f>IF(P184&lt;&gt;"---",P184,IF(BH184="Y",AS184,MIN(Input!I159,AS184-BB184)))</f>
        <v>93.054770248927809</v>
      </c>
      <c r="AU184" s="376">
        <f t="shared" si="125"/>
        <v>0</v>
      </c>
      <c r="AV184" s="376">
        <f>IF(R184&lt;&gt;"---",R184,IF(BH184="Y",Input!M159,0))</f>
        <v>0</v>
      </c>
      <c r="AW184" s="376">
        <f t="shared" si="126"/>
        <v>170.3805422510722</v>
      </c>
      <c r="AX184" s="376">
        <f t="shared" si="138"/>
        <v>0</v>
      </c>
      <c r="AY184" s="376">
        <f t="shared" si="139"/>
        <v>0</v>
      </c>
      <c r="AZ184" s="376">
        <f t="shared" si="127"/>
        <v>266.46875</v>
      </c>
      <c r="BA184" s="192">
        <f t="shared" si="140"/>
        <v>263.43531250000001</v>
      </c>
      <c r="BB184" s="412">
        <f>IF(Y184&lt;&gt;"---",Y184,interp(AR183,AreaCapacity!$A$3:$C$245,3)*StepInterp(B184,Evap!$A$3:$D$15,4)/1.9835)</f>
        <v>6.4936699999999998</v>
      </c>
      <c r="BC184" s="376">
        <f t="shared" si="128"/>
        <v>3.0334374999999998</v>
      </c>
      <c r="BD184" s="192">
        <f t="shared" si="141"/>
        <v>266.46875</v>
      </c>
      <c r="BE184" s="192">
        <f t="shared" si="142"/>
        <v>-350.83000000000175</v>
      </c>
      <c r="BF184" s="192">
        <f t="shared" si="143"/>
        <v>170.3805422510722</v>
      </c>
      <c r="BG184" s="425">
        <f t="shared" si="144"/>
        <v>7472.7420584449919</v>
      </c>
      <c r="BH184" s="376" t="str">
        <f t="shared" si="129"/>
        <v>N</v>
      </c>
      <c r="BI184" s="376">
        <f t="shared" si="130"/>
        <v>39</v>
      </c>
      <c r="BJ184" s="376">
        <f t="shared" si="145"/>
        <v>50.594537748927813</v>
      </c>
      <c r="BK184" s="376">
        <f t="shared" si="146"/>
        <v>146272.56771875007</v>
      </c>
      <c r="BL184" s="376">
        <f t="shared" si="147"/>
        <v>102369</v>
      </c>
      <c r="BM184" s="423">
        <f t="shared" si="148"/>
        <v>43903.56771875007</v>
      </c>
      <c r="BN184" s="440">
        <f t="shared" si="149"/>
        <v>0</v>
      </c>
      <c r="BO184" s="285">
        <f t="shared" si="150"/>
        <v>0</v>
      </c>
      <c r="BP184" s="425">
        <f t="shared" si="151"/>
        <v>0</v>
      </c>
      <c r="BQ184" s="285"/>
      <c r="BR184" s="12">
        <v>7704</v>
      </c>
      <c r="BS184" s="12">
        <v>52000</v>
      </c>
      <c r="BT184" s="12">
        <v>7747.5</v>
      </c>
      <c r="BU184" s="426">
        <v>85000</v>
      </c>
      <c r="BV184" s="6">
        <v>7766</v>
      </c>
      <c r="BW184" s="6">
        <v>102369</v>
      </c>
      <c r="CW184" s="416"/>
      <c r="CX184" s="416"/>
      <c r="CY184" s="416"/>
      <c r="CZ184" s="416"/>
      <c r="DA184" s="416"/>
      <c r="DB184" s="416"/>
      <c r="DC184" s="128"/>
    </row>
    <row r="185" spans="1:107">
      <c r="A185" s="6" t="str">
        <f ca="1">OFFSET('day lookup'!$A$1,WEEKDAY(B185,1)-1,0)</f>
        <v>TUE</v>
      </c>
      <c r="B185" s="367">
        <f t="shared" si="100"/>
        <v>42976</v>
      </c>
      <c r="C185" s="374">
        <f ca="1">IF($CY$1=1,OFFSET(Historic!$F$193,$B185-$B$35,C$30-1975),IF($B185&gt;DATE(Input!$C$1,4,30),OFFSET(Historic!$F$193,$B185-$B$35,C$30-1975),NA()))</f>
        <v>54.877416800003516</v>
      </c>
      <c r="D185" s="192">
        <f ca="1">IF($CY$1=1,OFFSET(Historic!$F$193,$B185-$B$35,D$30-1975),IF($B185&gt;DATE(Input!$C$1,4,30),OFFSET(Historic!$F$193,$B185-$B$35,D$30-1975),NA()))</f>
        <v>97.190030000000007</v>
      </c>
      <c r="E185" s="192">
        <f ca="1">IF($CY$1=1,OFFSET(Historic!$F$193,$B185-$B$35,E$30-1975),IF($B185&gt;DATE(Input!$C$1,4,30),OFFSET(Historic!$F$193,$B185-$B$35,E$30-1975),NA()))</f>
        <v>143.9404179</v>
      </c>
      <c r="F185" s="192">
        <f ca="1">IF($CY$1=1,OFFSET(Historic!$F$193,$B185-$B$35,F$30-1975),IF($B185&gt;DATE(Input!$C$1,4,30),OFFSET(Historic!$F$193,$B185-$B$35,F$30-1975),NA()))</f>
        <v>99.173500000000004</v>
      </c>
      <c r="G185" s="192">
        <f ca="1">IF($CY$1=1,OFFSET(Historic!$F$193,$B185-$B$35,G$30-1975),IF($B185&gt;DATE(Input!$C$1,4,30),OFFSET(Historic!$F$193,$B185-$B$35,G$30-1975),NA()))</f>
        <v>108.12</v>
      </c>
      <c r="H185" s="192">
        <f t="shared" ca="1" si="131"/>
        <v>100.66027294000071</v>
      </c>
      <c r="I185" s="368">
        <f t="shared" ca="1" si="116"/>
        <v>1.3948979491766584</v>
      </c>
      <c r="J185" s="285">
        <f t="shared" ca="1" si="117"/>
        <v>83.68684444266313</v>
      </c>
      <c r="K185" s="285">
        <f t="shared" ca="1" si="118"/>
        <v>2.8130031745432991</v>
      </c>
      <c r="L185" s="386" t="str">
        <f>IF(Computations!J160&lt;&gt;"",Computations!J160,"---")</f>
        <v>N</v>
      </c>
      <c r="M185" s="416">
        <f>IF(Computations!I160&lt;&gt;"",Computations!I160,"---")</f>
        <v>88.564639067306189</v>
      </c>
      <c r="N185" s="390">
        <f>IF(Computations!C160&lt;&gt;"",Computations!C160,"---")</f>
        <v>7757.5389830508475</v>
      </c>
      <c r="O185" s="387">
        <f>IF(Computations!D160&lt;&gt;"",Computations!D160,"---")</f>
        <v>94158.8</v>
      </c>
      <c r="P185" s="387">
        <f>IF(Computations!M160&lt;&gt;"",Computations!M160,"---")</f>
        <v>88.564639067306189</v>
      </c>
      <c r="Q185" s="387">
        <f>IF(Computations!P160&lt;&gt;"",Computations!P160,"---")</f>
        <v>0</v>
      </c>
      <c r="R185" s="387">
        <f>IF(Computations!V160&lt;&gt;"",Computations!V160,"---")</f>
        <v>0</v>
      </c>
      <c r="S185" s="387">
        <f>IF(Computations!X160&lt;&gt;"",Computations!X160,"---")</f>
        <v>174.60036093269383</v>
      </c>
      <c r="T185" s="387">
        <f>IF(Computations!AB160&lt;&gt;"",Computations!AB160,"---")</f>
        <v>0</v>
      </c>
      <c r="U185" s="387">
        <f>IF(Computations!AG160&lt;&gt;"",Computations!AG160,"---")</f>
        <v>0</v>
      </c>
      <c r="V185" s="387">
        <f>IF(Computations!H160&lt;&gt;"",Computations!H160,"---")</f>
        <v>263.16500000000002</v>
      </c>
      <c r="W185" s="387">
        <f>IF(Computations!G160&lt;&gt;"",Computations!G160,"---")</f>
        <v>2.96</v>
      </c>
      <c r="X185" s="387">
        <f>IF(Computations!F160&lt;&gt;"",Computations!F160,"---")</f>
        <v>266.125</v>
      </c>
      <c r="Y185" s="402">
        <f>IF(Computations!E160&lt;&gt;"",Computations!E160,"---")</f>
        <v>6.4785399999999997</v>
      </c>
      <c r="Z185" s="389">
        <f>IF(AA185=O185,N185,interp(AA185,AreaCapacity!$A$3:$B$245,2))</f>
        <v>7757.5389830508475</v>
      </c>
      <c r="AA185" s="383">
        <f t="shared" si="152"/>
        <v>94158.8</v>
      </c>
      <c r="AB185" s="376">
        <f t="shared" si="119"/>
        <v>88.564639067306189</v>
      </c>
      <c r="AC185" s="376">
        <f>IF(P185&lt;&gt;"---",P185,IF(BH185="Y",AB185,MIN(Input!I160,AB185-AK185)))</f>
        <v>88.564639067306189</v>
      </c>
      <c r="AD185" s="376">
        <f t="shared" si="120"/>
        <v>0</v>
      </c>
      <c r="AE185" s="376">
        <f>IF(R185&lt;&gt;"---",R185,IF(BH185="Y",Input!M160,0))</f>
        <v>0</v>
      </c>
      <c r="AF185" s="376">
        <f t="shared" si="121"/>
        <v>174.60036093269383</v>
      </c>
      <c r="AG185" s="376">
        <f t="shared" si="132"/>
        <v>0</v>
      </c>
      <c r="AH185" s="376">
        <f t="shared" si="133"/>
        <v>0</v>
      </c>
      <c r="AI185" s="376">
        <f t="shared" si="122"/>
        <v>266.125</v>
      </c>
      <c r="AJ185" s="192">
        <f t="shared" si="134"/>
        <v>263.16500000000002</v>
      </c>
      <c r="AK185" s="412">
        <f>IF(Y185&lt;&gt;"---",Y185,interp(AA184,AreaCapacity!$A$3:$C$245,3)*StepInterp(B185,Evap!$A$3:$D$15,4)/1.9835)</f>
        <v>6.4785399999999997</v>
      </c>
      <c r="AL185" s="376">
        <f t="shared" si="123"/>
        <v>2.96</v>
      </c>
      <c r="AM185" s="376">
        <f t="shared" si="135"/>
        <v>266.125</v>
      </c>
      <c r="AN185" s="376">
        <f t="shared" si="153"/>
        <v>-359.16999999999825</v>
      </c>
      <c r="AO185" s="376">
        <f t="shared" si="136"/>
        <v>174.60036093269383</v>
      </c>
      <c r="AP185" s="376">
        <f t="shared" si="154"/>
        <v>7774.4018743549868</v>
      </c>
      <c r="AQ185" s="389">
        <f>IF(AR185=O185,N185,interp(AR185,AreaCapacity!$A$3:$B$245,2))</f>
        <v>7757.5389830508475</v>
      </c>
      <c r="AR185" s="383">
        <f t="shared" si="137"/>
        <v>94158.8</v>
      </c>
      <c r="AS185" s="376">
        <f t="shared" si="124"/>
        <v>88.564639067306189</v>
      </c>
      <c r="AT185" s="376">
        <f>IF(P185&lt;&gt;"---",P185,IF(BH185="Y",AS185,MIN(Input!I160,AS185-BB185)))</f>
        <v>88.564639067306189</v>
      </c>
      <c r="AU185" s="376">
        <f t="shared" si="125"/>
        <v>0</v>
      </c>
      <c r="AV185" s="376">
        <f>IF(R185&lt;&gt;"---",R185,IF(BH185="Y",Input!M160,0))</f>
        <v>0</v>
      </c>
      <c r="AW185" s="376">
        <f t="shared" si="126"/>
        <v>174.60036093269383</v>
      </c>
      <c r="AX185" s="376">
        <f t="shared" si="138"/>
        <v>0</v>
      </c>
      <c r="AY185" s="376">
        <f t="shared" si="139"/>
        <v>0</v>
      </c>
      <c r="AZ185" s="376">
        <f t="shared" si="127"/>
        <v>266.125</v>
      </c>
      <c r="BA185" s="192">
        <f t="shared" si="140"/>
        <v>263.16500000000002</v>
      </c>
      <c r="BB185" s="412">
        <f>IF(Y185&lt;&gt;"---",Y185,interp(AR184,AreaCapacity!$A$3:$C$245,3)*StepInterp(B185,Evap!$A$3:$D$15,4)/1.9835)</f>
        <v>6.4785399999999997</v>
      </c>
      <c r="BC185" s="376">
        <f t="shared" si="128"/>
        <v>2.96</v>
      </c>
      <c r="BD185" s="192">
        <f t="shared" si="141"/>
        <v>266.125</v>
      </c>
      <c r="BE185" s="192">
        <f t="shared" si="142"/>
        <v>-359.16999999999825</v>
      </c>
      <c r="BF185" s="192">
        <f t="shared" si="143"/>
        <v>174.60036093269383</v>
      </c>
      <c r="BG185" s="425">
        <f t="shared" si="144"/>
        <v>7819.0618743549903</v>
      </c>
      <c r="BH185" s="376" t="str">
        <f t="shared" si="129"/>
        <v>N</v>
      </c>
      <c r="BI185" s="376">
        <f t="shared" si="130"/>
        <v>39</v>
      </c>
      <c r="BJ185" s="376">
        <f t="shared" si="145"/>
        <v>46.046099067306194</v>
      </c>
      <c r="BK185" s="376">
        <f t="shared" si="146"/>
        <v>146363.90015625008</v>
      </c>
      <c r="BL185" s="376">
        <f t="shared" si="147"/>
        <v>102369</v>
      </c>
      <c r="BM185" s="423">
        <f t="shared" si="148"/>
        <v>43994.900156250078</v>
      </c>
      <c r="BN185" s="440">
        <f t="shared" si="149"/>
        <v>0</v>
      </c>
      <c r="BO185" s="285">
        <f t="shared" si="150"/>
        <v>0</v>
      </c>
      <c r="BP185" s="425">
        <f t="shared" si="151"/>
        <v>0</v>
      </c>
      <c r="BQ185" s="285">
        <v>1000000</v>
      </c>
      <c r="BR185" s="12">
        <v>7704</v>
      </c>
      <c r="BS185" s="12">
        <v>52000</v>
      </c>
      <c r="BT185" s="12">
        <v>7747.5</v>
      </c>
      <c r="BU185" s="426">
        <v>85000</v>
      </c>
      <c r="BV185" s="6">
        <v>7766</v>
      </c>
      <c r="BW185" s="6">
        <v>102369</v>
      </c>
      <c r="CW185" s="416"/>
      <c r="CX185" s="416"/>
      <c r="CY185" s="416"/>
      <c r="CZ185" s="416"/>
      <c r="DA185" s="416"/>
      <c r="DB185" s="416"/>
      <c r="DC185" s="128"/>
    </row>
    <row r="186" spans="1:107">
      <c r="A186" s="6" t="str">
        <f ca="1">OFFSET('day lookup'!$A$1,WEEKDAY(B186,1)-1,0)</f>
        <v>WED</v>
      </c>
      <c r="B186" s="367">
        <f>B185+1</f>
        <v>42977</v>
      </c>
      <c r="C186" s="374">
        <f ca="1">IF($CY$1=1,OFFSET(Historic!$F$193,$B186-$B$35,C$30-1975),IF($B186&gt;DATE(Input!$C$1,4,30),OFFSET(Historic!$F$193,$B186-$B$35,C$30-1975),NA()))</f>
        <v>58.987337400001991</v>
      </c>
      <c r="D186" s="192">
        <f ca="1">IF($CY$1=1,OFFSET(Historic!$F$193,$B186-$B$35,D$30-1975),IF($B186&gt;DATE(Input!$C$1,4,30),OFFSET(Historic!$F$193,$B186-$B$35,D$30-1975),NA()))</f>
        <v>87.272680000000008</v>
      </c>
      <c r="E186" s="192">
        <f ca="1">IF($CY$1=1,OFFSET(Historic!$F$193,$B186-$B$35,E$30-1975),IF($B186&gt;DATE(Input!$C$1,4,30),OFFSET(Historic!$F$193,$B186-$B$35,E$30-1975),NA()))</f>
        <v>150.4660342</v>
      </c>
      <c r="F186" s="192">
        <f ca="1">IF($CY$1=1,OFFSET(Historic!$F$193,$B186-$B$35,F$30-1975),IF($B186&gt;DATE(Input!$C$1,4,30),OFFSET(Historic!$F$193,$B186-$B$35,F$30-1975),NA()))</f>
        <v>138.84290000000001</v>
      </c>
      <c r="G186" s="192">
        <f ca="1">IF($CY$1=1,OFFSET(Historic!$F$193,$B186-$B$35,G$30-1975),IF($B186&gt;DATE(Input!$C$1,4,30),OFFSET(Historic!$F$193,$B186-$B$35,G$30-1975),NA()))</f>
        <v>106.36</v>
      </c>
      <c r="H186" s="192">
        <f t="shared" ca="1" si="131"/>
        <v>108.38579032000041</v>
      </c>
      <c r="I186" s="368">
        <f t="shared" ca="1" si="116"/>
        <v>1.5019541694207017</v>
      </c>
      <c r="J186" s="285">
        <f t="shared" ca="1" si="117"/>
        <v>90.109677923399786</v>
      </c>
      <c r="K186" s="285">
        <f t="shared" ca="1" si="118"/>
        <v>3.028896736921002</v>
      </c>
      <c r="L186" s="386" t="str">
        <f>IF(Computations!J161&lt;&gt;"",Computations!J161,"---")</f>
        <v>N</v>
      </c>
      <c r="M186" s="416">
        <f>IF(Computations!I161&lt;&gt;"",Computations!I161,"---")</f>
        <v>84.236918253083616</v>
      </c>
      <c r="N186" s="390">
        <f>IF(Computations!C161&lt;&gt;"",Computations!C161,"---")</f>
        <v>7757.1492584745765</v>
      </c>
      <c r="O186" s="387">
        <f>IF(Computations!D161&lt;&gt;"",Computations!D161,"---")</f>
        <v>93790.9</v>
      </c>
      <c r="P186" s="387">
        <f>IF(Computations!M161&lt;&gt;"",Computations!M161,"---")</f>
        <v>84.236918253083616</v>
      </c>
      <c r="Q186" s="387">
        <f>IF(Computations!P161&lt;&gt;"",Computations!P161,"---")</f>
        <v>0</v>
      </c>
      <c r="R186" s="387">
        <f>IF(Computations!V161&lt;&gt;"",Computations!V161,"---")</f>
        <v>0</v>
      </c>
      <c r="S186" s="387">
        <f>IF(Computations!X161&lt;&gt;"",Computations!X161,"---")</f>
        <v>179.0218317469164</v>
      </c>
      <c r="T186" s="387">
        <f>IF(Computations!AB161&lt;&gt;"",Computations!AB161,"---")</f>
        <v>0</v>
      </c>
      <c r="U186" s="387">
        <f>IF(Computations!AG161&lt;&gt;"",Computations!AG161,"---")</f>
        <v>0</v>
      </c>
      <c r="V186" s="387">
        <f>IF(Computations!H161&lt;&gt;"",Computations!H161,"---")</f>
        <v>263.25875000000002</v>
      </c>
      <c r="W186" s="387">
        <f>IF(Computations!G161&lt;&gt;"",Computations!G161,"---")</f>
        <v>2.96</v>
      </c>
      <c r="X186" s="387">
        <f>IF(Computations!F161&lt;&gt;"",Computations!F161,"---")</f>
        <v>266.21875</v>
      </c>
      <c r="Y186" s="402">
        <f>IF(Computations!E161&lt;&gt;"",Computations!E161,"---")</f>
        <v>6.45838</v>
      </c>
      <c r="Z186" s="389">
        <f>IF(AA186=O186,N186,interp(AA186,AreaCapacity!$A$3:$B$245,2))</f>
        <v>7757.1492584745765</v>
      </c>
      <c r="AA186" s="383">
        <f t="shared" si="152"/>
        <v>93790.9</v>
      </c>
      <c r="AB186" s="376">
        <f t="shared" si="119"/>
        <v>84.236918253083616</v>
      </c>
      <c r="AC186" s="376">
        <f>IF(P186&lt;&gt;"---",P186,IF(BH186="Y",AB186,MIN(Input!I161,AB186-AK186)))</f>
        <v>84.236918253083616</v>
      </c>
      <c r="AD186" s="376">
        <f t="shared" si="120"/>
        <v>0</v>
      </c>
      <c r="AE186" s="376">
        <f>IF(R186&lt;&gt;"---",R186,IF(BH186="Y",Input!M161,0))</f>
        <v>0</v>
      </c>
      <c r="AF186" s="376">
        <f t="shared" si="121"/>
        <v>179.0218317469164</v>
      </c>
      <c r="AG186" s="376">
        <f t="shared" si="132"/>
        <v>0</v>
      </c>
      <c r="AH186" s="376">
        <f t="shared" si="133"/>
        <v>0</v>
      </c>
      <c r="AI186" s="376">
        <f t="shared" si="122"/>
        <v>266.21875</v>
      </c>
      <c r="AJ186" s="192">
        <f t="shared" si="134"/>
        <v>263.25875000000002</v>
      </c>
      <c r="AK186" s="412">
        <f>IF(Y186&lt;&gt;"---",Y186,interp(AA185,AreaCapacity!$A$3:$C$245,3)*StepInterp(B186,Evap!$A$3:$D$15,4)/1.9835)</f>
        <v>6.45838</v>
      </c>
      <c r="AL186" s="376">
        <f t="shared" si="123"/>
        <v>2.96</v>
      </c>
      <c r="AM186" s="376">
        <f t="shared" si="135"/>
        <v>266.21875</v>
      </c>
      <c r="AN186" s="376">
        <f t="shared" si="153"/>
        <v>-367.90000000000873</v>
      </c>
      <c r="AO186" s="376">
        <f t="shared" si="136"/>
        <v>179.0218317469164</v>
      </c>
      <c r="AP186" s="376">
        <f t="shared" si="154"/>
        <v>8129.4916776249956</v>
      </c>
      <c r="AQ186" s="389">
        <f>IF(AR186=O186,N186,interp(AR186,AreaCapacity!$A$3:$B$245,2))</f>
        <v>7757.1492584745765</v>
      </c>
      <c r="AR186" s="383">
        <f t="shared" si="137"/>
        <v>93790.9</v>
      </c>
      <c r="AS186" s="376">
        <f t="shared" si="124"/>
        <v>84.236918253083616</v>
      </c>
      <c r="AT186" s="376">
        <f>IF(P186&lt;&gt;"---",P186,IF(BH186="Y",AS186,MIN(Input!I161,AS186-BB186)))</f>
        <v>84.236918253083616</v>
      </c>
      <c r="AU186" s="376">
        <f t="shared" si="125"/>
        <v>0</v>
      </c>
      <c r="AV186" s="376">
        <f>IF(R186&lt;&gt;"---",R186,IF(BH186="Y",Input!M161,0))</f>
        <v>0</v>
      </c>
      <c r="AW186" s="376">
        <f t="shared" si="126"/>
        <v>179.0218317469164</v>
      </c>
      <c r="AX186" s="376">
        <f t="shared" si="138"/>
        <v>0</v>
      </c>
      <c r="AY186" s="376">
        <f t="shared" si="139"/>
        <v>0</v>
      </c>
      <c r="AZ186" s="376">
        <f t="shared" si="127"/>
        <v>266.21875</v>
      </c>
      <c r="BA186" s="192">
        <f t="shared" si="140"/>
        <v>263.25875000000002</v>
      </c>
      <c r="BB186" s="412">
        <f>IF(Y186&lt;&gt;"---",Y186,interp(AR185,AreaCapacity!$A$3:$C$245,3)*StepInterp(B186,Evap!$A$3:$D$15,4)/1.9835)</f>
        <v>6.45838</v>
      </c>
      <c r="BC186" s="376">
        <f t="shared" si="128"/>
        <v>2.96</v>
      </c>
      <c r="BD186" s="192">
        <f t="shared" si="141"/>
        <v>266.21875</v>
      </c>
      <c r="BE186" s="192">
        <f t="shared" si="142"/>
        <v>-367.90000000000873</v>
      </c>
      <c r="BF186" s="192">
        <f t="shared" si="143"/>
        <v>179.0218317469164</v>
      </c>
      <c r="BG186" s="425">
        <f t="shared" si="144"/>
        <v>8174.1516776249991</v>
      </c>
      <c r="BH186" s="376" t="str">
        <f t="shared" si="129"/>
        <v>N</v>
      </c>
      <c r="BI186" s="376">
        <f t="shared" si="130"/>
        <v>39</v>
      </c>
      <c r="BJ186" s="376">
        <f t="shared" si="145"/>
        <v>41.738538253083611</v>
      </c>
      <c r="BK186" s="376">
        <f t="shared" si="146"/>
        <v>146446.68854687506</v>
      </c>
      <c r="BL186" s="376">
        <f t="shared" si="147"/>
        <v>102369</v>
      </c>
      <c r="BM186" s="423">
        <f t="shared" si="148"/>
        <v>44077.688546875055</v>
      </c>
      <c r="BN186" s="440">
        <f t="shared" si="149"/>
        <v>0</v>
      </c>
      <c r="BO186" s="285">
        <f t="shared" si="150"/>
        <v>0</v>
      </c>
      <c r="BP186" s="425">
        <f t="shared" si="151"/>
        <v>0</v>
      </c>
      <c r="BQ186" s="285">
        <v>0</v>
      </c>
      <c r="BR186" s="12">
        <v>7704</v>
      </c>
      <c r="BS186" s="12">
        <v>52000</v>
      </c>
      <c r="BT186" s="12">
        <v>7747.5</v>
      </c>
      <c r="BU186" s="426">
        <v>85000</v>
      </c>
      <c r="BV186" s="6">
        <v>7766</v>
      </c>
      <c r="BW186" s="6">
        <v>102369</v>
      </c>
      <c r="CW186" s="416"/>
      <c r="CX186" s="416"/>
      <c r="CY186" s="416"/>
      <c r="CZ186" s="416"/>
      <c r="DA186" s="416"/>
      <c r="DB186" s="416"/>
      <c r="DC186" s="128"/>
    </row>
    <row r="187" spans="1:107">
      <c r="A187" s="6" t="str">
        <f ca="1">OFFSET('day lookup'!$A$1,WEEKDAY(B187,1)-1,0)</f>
        <v>THU</v>
      </c>
      <c r="B187" s="367">
        <f>B186+1</f>
        <v>42978</v>
      </c>
      <c r="C187" s="374">
        <f ca="1">IF($CY$1=1,OFFSET(Historic!$F$193,$B187-$B$35,C$30-1975),IF($B187&gt;DATE(Input!$C$1,4,30),OFFSET(Historic!$F$193,$B187-$B$35,C$30-1975),NA()))</f>
        <v>56.133370200000243</v>
      </c>
      <c r="D187" s="192">
        <f ca="1">IF($CY$1=1,OFFSET(Historic!$F$193,$B187-$B$35,D$30-1975),IF($B187&gt;DATE(Input!$C$1,4,30),OFFSET(Historic!$F$193,$B187-$B$35,D$30-1975),NA()))</f>
        <v>87.272680000000008</v>
      </c>
      <c r="E187" s="192">
        <f ca="1">IF($CY$1=1,OFFSET(Historic!$F$193,$B187-$B$35,E$30-1975),IF($B187&gt;DATE(Input!$C$1,4,30),OFFSET(Historic!$F$193,$B187-$B$35,E$30-1975),NA()))</f>
        <v>140.50901480000002</v>
      </c>
      <c r="F187" s="192">
        <f ca="1">IF($CY$1=1,OFFSET(Historic!$F$193,$B187-$B$35,F$30-1975),IF($B187&gt;DATE(Input!$C$1,4,30),OFFSET(Historic!$F$193,$B187-$B$35,F$30-1975),NA()))</f>
        <v>138.84290000000001</v>
      </c>
      <c r="G187" s="192">
        <f ca="1">IF($CY$1=1,OFFSET(Historic!$F$193,$B187-$B$35,G$30-1975),IF($B187&gt;DATE(Input!$C$1,4,30),OFFSET(Historic!$F$193,$B187-$B$35,G$30-1975),NA()))</f>
        <v>78.64</v>
      </c>
      <c r="H187" s="192">
        <f t="shared" ca="1" si="131"/>
        <v>100.27959300000005</v>
      </c>
      <c r="I187" s="368">
        <f t="shared" ca="1" si="116"/>
        <v>1.3896226836514385</v>
      </c>
      <c r="J187" s="285">
        <f t="shared" ca="1" si="117"/>
        <v>83.370355106892447</v>
      </c>
      <c r="K187" s="285">
        <f t="shared" ca="1" si="118"/>
        <v>2.8023648775426033</v>
      </c>
      <c r="L187" s="386" t="str">
        <f>IF(Computations!J162&lt;&gt;"",Computations!J162,"---")</f>
        <v>Y</v>
      </c>
      <c r="M187" s="416">
        <f>IF(Computations!I162&lt;&gt;"",Computations!I162,"---")</f>
        <v>90.061814485133169</v>
      </c>
      <c r="N187" s="390">
        <f>IF(Computations!C162&lt;&gt;"",Computations!C162,"---")</f>
        <v>7756.7692963752661</v>
      </c>
      <c r="O187" s="387">
        <f>IF(Computations!D162&lt;&gt;"",Computations!D162,"---")</f>
        <v>93433.600000000006</v>
      </c>
      <c r="P187" s="387">
        <f>IF(Computations!M162&lt;&gt;"",Computations!M162,"---")</f>
        <v>90.061814485133169</v>
      </c>
      <c r="Q187" s="387">
        <f>IF(Computations!P162&lt;&gt;"",Computations!P162,"---")</f>
        <v>3.05</v>
      </c>
      <c r="R187" s="387">
        <f>IF(Computations!V162&lt;&gt;"",Computations!V162,"---")</f>
        <v>20.093752281965276</v>
      </c>
      <c r="S187" s="387">
        <f>IF(Computations!X162&lt;&gt;"",Computations!X162,"---")</f>
        <v>150.54912073290154</v>
      </c>
      <c r="T187" s="387">
        <f>IF(Computations!AB162&lt;&gt;"",Computations!AB162,"---")</f>
        <v>0</v>
      </c>
      <c r="U187" s="387">
        <f>IF(Computations!AG162&lt;&gt;"",Computations!AG162,"---")</f>
        <v>0</v>
      </c>
      <c r="V187" s="387">
        <f>IF(Computations!H162&lt;&gt;"",Computations!H162,"---")</f>
        <v>263.75468749999999</v>
      </c>
      <c r="W187" s="387">
        <f>IF(Computations!G162&lt;&gt;"",Computations!G162,"---")</f>
        <v>2.9119792000000002</v>
      </c>
      <c r="X187" s="387">
        <f>IF(Computations!F162&lt;&gt;"",Computations!F162,"---")</f>
        <v>266.66666670000001</v>
      </c>
      <c r="Y187" s="402">
        <f>IF(Computations!E162&lt;&gt;"",Computations!E162,"---")</f>
        <v>6.4432499999999999</v>
      </c>
      <c r="Z187" s="389">
        <f>IF(AA187=O187,N187,interp(AA187,AreaCapacity!$A$3:$B$245,2))</f>
        <v>7756.7692963752661</v>
      </c>
      <c r="AA187" s="383">
        <f t="shared" si="152"/>
        <v>93433.600000000006</v>
      </c>
      <c r="AB187" s="376">
        <f t="shared" si="119"/>
        <v>90.061814485133169</v>
      </c>
      <c r="AC187" s="376">
        <f>IF(P187&lt;&gt;"---",P187,IF(BH187="Y",AB187,MIN(Input!I162,AB187-AK187)))</f>
        <v>90.061814485133169</v>
      </c>
      <c r="AD187" s="376">
        <f t="shared" si="120"/>
        <v>3.05</v>
      </c>
      <c r="AE187" s="376">
        <f>IF(R187&lt;&gt;"---",R187,IF(BH187="Y",Input!M162,0))</f>
        <v>20.093752281965276</v>
      </c>
      <c r="AF187" s="376">
        <f t="shared" si="121"/>
        <v>150.54912073290154</v>
      </c>
      <c r="AG187" s="376">
        <f t="shared" si="132"/>
        <v>0</v>
      </c>
      <c r="AH187" s="376">
        <f t="shared" si="133"/>
        <v>0</v>
      </c>
      <c r="AI187" s="376">
        <f t="shared" si="122"/>
        <v>266.66666670000001</v>
      </c>
      <c r="AJ187" s="192">
        <f t="shared" si="134"/>
        <v>263.75468749999999</v>
      </c>
      <c r="AK187" s="412">
        <f>IF(Y187&lt;&gt;"---",Y187,interp(AA186,AreaCapacity!$A$3:$C$245,3)*StepInterp(B187,Evap!$A$3:$D$15,4)/1.9835)</f>
        <v>6.4432499999999999</v>
      </c>
      <c r="AL187" s="376">
        <f t="shared" si="123"/>
        <v>2.9119792000000002</v>
      </c>
      <c r="AM187" s="376">
        <f t="shared" si="135"/>
        <v>266.66666670000001</v>
      </c>
      <c r="AN187" s="376">
        <f t="shared" si="153"/>
        <v>-357.29999999998836</v>
      </c>
      <c r="AO187" s="376">
        <f t="shared" si="136"/>
        <v>173.69287301486682</v>
      </c>
      <c r="AP187" s="376">
        <f t="shared" si="154"/>
        <v>8474.0114912499848</v>
      </c>
      <c r="AQ187" s="389">
        <f>IF(AR187=O187,N187,interp(AR187,AreaCapacity!$A$3:$B$245,2))</f>
        <v>7756.7692963752661</v>
      </c>
      <c r="AR187" s="383">
        <f t="shared" si="137"/>
        <v>93433.600000000006</v>
      </c>
      <c r="AS187" s="376">
        <f t="shared" si="124"/>
        <v>90.061814485133169</v>
      </c>
      <c r="AT187" s="376">
        <f>IF(P187&lt;&gt;"---",P187,IF(BH187="Y",AS187,MIN(Input!I162,AS187-BB187)))</f>
        <v>90.061814485133169</v>
      </c>
      <c r="AU187" s="376">
        <f t="shared" si="125"/>
        <v>3.05</v>
      </c>
      <c r="AV187" s="376">
        <f>IF(R187&lt;&gt;"---",R187,IF(BH187="Y",Input!M162,0))</f>
        <v>20.093752281965276</v>
      </c>
      <c r="AW187" s="376">
        <f t="shared" si="126"/>
        <v>150.54912073290154</v>
      </c>
      <c r="AX187" s="376">
        <f t="shared" si="138"/>
        <v>0</v>
      </c>
      <c r="AY187" s="376">
        <f t="shared" si="139"/>
        <v>0</v>
      </c>
      <c r="AZ187" s="376">
        <f t="shared" si="127"/>
        <v>266.66666670000001</v>
      </c>
      <c r="BA187" s="192">
        <f t="shared" si="140"/>
        <v>263.75468749999999</v>
      </c>
      <c r="BB187" s="412">
        <f>IF(Y187&lt;&gt;"---",Y187,interp(AR186,AreaCapacity!$A$3:$C$245,3)*StepInterp(B187,Evap!$A$3:$D$15,4)/1.9835)</f>
        <v>6.4432499999999999</v>
      </c>
      <c r="BC187" s="376">
        <f t="shared" si="128"/>
        <v>2.9119792000000002</v>
      </c>
      <c r="BD187" s="192">
        <f t="shared" si="141"/>
        <v>266.66666670000001</v>
      </c>
      <c r="BE187" s="192">
        <f t="shared" si="142"/>
        <v>-357.29999999998836</v>
      </c>
      <c r="BF187" s="192">
        <f t="shared" si="143"/>
        <v>173.69287301486682</v>
      </c>
      <c r="BG187" s="425">
        <f t="shared" si="144"/>
        <v>8518.6714912499883</v>
      </c>
      <c r="BH187" s="376" t="str">
        <f t="shared" si="129"/>
        <v>Y</v>
      </c>
      <c r="BI187" s="376">
        <f t="shared" si="130"/>
        <v>39</v>
      </c>
      <c r="BJ187" s="376">
        <f t="shared" si="145"/>
        <v>0</v>
      </c>
      <c r="BK187" s="376">
        <f t="shared" si="146"/>
        <v>146446.68854687506</v>
      </c>
      <c r="BL187" s="376">
        <f t="shared" si="147"/>
        <v>102369</v>
      </c>
      <c r="BM187" s="423">
        <f t="shared" si="148"/>
        <v>44077.688546875055</v>
      </c>
      <c r="BN187" s="440">
        <f t="shared" si="149"/>
        <v>0</v>
      </c>
      <c r="BO187" s="285">
        <f t="shared" si="150"/>
        <v>0</v>
      </c>
      <c r="BP187" s="425">
        <f t="shared" si="151"/>
        <v>0</v>
      </c>
      <c r="BQ187" s="285"/>
      <c r="BR187" s="12">
        <v>7704</v>
      </c>
      <c r="BS187" s="12">
        <v>52000</v>
      </c>
      <c r="BT187" s="12">
        <v>7747.5</v>
      </c>
      <c r="BU187" s="426">
        <v>85000</v>
      </c>
      <c r="BV187" s="6">
        <v>7766</v>
      </c>
      <c r="BW187" s="6">
        <v>102369</v>
      </c>
      <c r="CW187" s="416"/>
      <c r="CX187" s="416"/>
      <c r="CY187" s="416"/>
      <c r="CZ187" s="416"/>
      <c r="DA187" s="416"/>
      <c r="DB187" s="416"/>
      <c r="DC187" s="128"/>
    </row>
    <row r="188" spans="1:107">
      <c r="A188" s="6" t="str">
        <f ca="1">OFFSET('day lookup'!$A$1,WEEKDAY(B188,1)-1,0)</f>
        <v>FRI</v>
      </c>
      <c r="B188" s="367">
        <f>B187+1</f>
        <v>42979</v>
      </c>
      <c r="C188" s="374">
        <f ca="1">IF($CY$1=1,OFFSET(Historic!$F$193,$B188-$B$35,C$30-1975),IF($B188&gt;DATE(Input!$C$1,4,30),OFFSET(Historic!$F$193,$B188-$B$35,C$30-1975),NA()))</f>
        <v>83.124607999993813</v>
      </c>
      <c r="D188" s="192">
        <f ca="1">IF($CY$1=1,OFFSET(Historic!$F$193,$B188-$B$35,D$30-1975),IF($B188&gt;DATE(Input!$C$1,4,30),OFFSET(Historic!$F$193,$B188-$B$35,D$30-1975),NA()))</f>
        <v>25.78511</v>
      </c>
      <c r="E188" s="192">
        <f ca="1">IF($CY$1=1,OFFSET(Historic!$F$193,$B188-$B$35,E$30-1975),IF($B188&gt;DATE(Input!$C$1,4,30),OFFSET(Historic!$F$193,$B188-$B$35,E$30-1975),NA()))</f>
        <v>128.19166609999999</v>
      </c>
      <c r="F188" s="192">
        <f ca="1">IF($CY$1=1,OFFSET(Historic!$F$193,$B188-$B$35,F$30-1975),IF($B188&gt;DATE(Input!$C$1,4,30),OFFSET(Historic!$F$193,$B188-$B$35,F$30-1975),NA()))</f>
        <v>113.05779</v>
      </c>
      <c r="G188" s="192">
        <f ca="1">IF($CY$1=1,OFFSET(Historic!$F$193,$B188-$B$35,G$30-1975),IF($B188&gt;DATE(Input!$C$1,4,30),OFFSET(Historic!$F$193,$B188-$B$35,G$30-1975),NA()))</f>
        <v>79.430000000000007</v>
      </c>
      <c r="H188" s="192">
        <f t="shared" ca="1" si="131"/>
        <v>85.917834819998774</v>
      </c>
      <c r="I188" s="368">
        <f t="shared" ca="1" si="116"/>
        <v>1.190604874075303</v>
      </c>
      <c r="J188" s="285">
        <f t="shared" ca="1" si="117"/>
        <v>71.430289899148505</v>
      </c>
      <c r="K188" s="285">
        <f t="shared" ca="1" si="118"/>
        <v>2.4010181478705381</v>
      </c>
      <c r="L188" s="386" t="str">
        <f>IF(Computations!J163&lt;&gt;"",Computations!J163,"---")</f>
        <v>Y</v>
      </c>
      <c r="M188" s="416">
        <f>IF(Computations!I163&lt;&gt;"",Computations!I163,"---")</f>
        <v>106.71467432162549</v>
      </c>
      <c r="N188" s="390">
        <f>IF(Computations!C163&lt;&gt;"",Computations!C163,"---")</f>
        <v>7756.429371002132</v>
      </c>
      <c r="O188" s="387">
        <f>IF(Computations!D163&lt;&gt;"",Computations!D163,"---")</f>
        <v>93114.75</v>
      </c>
      <c r="P188" s="387">
        <f>IF(Computations!M163&lt;&gt;"",Computations!M163,"---")</f>
        <v>106.71467432162549</v>
      </c>
      <c r="Q188" s="387">
        <f>IF(Computations!P163&lt;&gt;"",Computations!P163,"---")</f>
        <v>3.05</v>
      </c>
      <c r="R188" s="387">
        <f>IF(Computations!V163&lt;&gt;"",Computations!V163,"---")</f>
        <v>18.192662354358781</v>
      </c>
      <c r="S188" s="387">
        <f>IF(Computations!X163&lt;&gt;"",Computations!X163,"---")</f>
        <v>135.59620502401575</v>
      </c>
      <c r="T188" s="387">
        <f>IF(Computations!AB163&lt;&gt;"",Computations!AB163,"---")</f>
        <v>0</v>
      </c>
      <c r="U188" s="387">
        <f>IF(Computations!AG163&lt;&gt;"",Computations!AG163,"---")</f>
        <v>0</v>
      </c>
      <c r="V188" s="387">
        <f>IF(Computations!H163&lt;&gt;"",Computations!H163,"---")</f>
        <v>263.55354169999998</v>
      </c>
      <c r="W188" s="387">
        <f>IF(Computations!G163&lt;&gt;"",Computations!G163,"---")</f>
        <v>2.8214583000000002</v>
      </c>
      <c r="X188" s="387">
        <f>IF(Computations!F163&lt;&gt;"",Computations!F163,"---")</f>
        <v>266.375</v>
      </c>
      <c r="Y188" s="402">
        <f>IF(Computations!E163&lt;&gt;"",Computations!E163,"---")</f>
        <v>3.9123299999999999</v>
      </c>
      <c r="Z188" s="389">
        <f>IF(AA188=O188,N188,interp(AA188,AreaCapacity!$A$3:$B$245,2))</f>
        <v>7756.429371002132</v>
      </c>
      <c r="AA188" s="383">
        <f t="shared" si="152"/>
        <v>93114.75</v>
      </c>
      <c r="AB188" s="376">
        <f t="shared" si="119"/>
        <v>106.71467432162549</v>
      </c>
      <c r="AC188" s="376">
        <f>IF(P188&lt;&gt;"---",P188,IF(BH188="Y",AB188,MIN(Input!I163,AB188-AK188)))</f>
        <v>106.71467432162549</v>
      </c>
      <c r="AD188" s="376">
        <f t="shared" si="120"/>
        <v>3.05</v>
      </c>
      <c r="AE188" s="376">
        <f>IF(R188&lt;&gt;"---",R188,IF(BH188="Y",Input!M163,0))</f>
        <v>18.192662354358781</v>
      </c>
      <c r="AF188" s="376">
        <f t="shared" si="121"/>
        <v>135.59620502401575</v>
      </c>
      <c r="AG188" s="376">
        <f t="shared" si="132"/>
        <v>0</v>
      </c>
      <c r="AH188" s="376">
        <f t="shared" si="133"/>
        <v>0</v>
      </c>
      <c r="AI188" s="376">
        <f t="shared" si="122"/>
        <v>266.375</v>
      </c>
      <c r="AJ188" s="192">
        <f t="shared" si="134"/>
        <v>263.55354169999998</v>
      </c>
      <c r="AK188" s="412">
        <f>IF(Y188&lt;&gt;"---",Y188,interp(AA187,AreaCapacity!$A$3:$C$245,3)*StepInterp(B188,Evap!$A$3:$D$15,4)/1.9835)</f>
        <v>3.9123299999999999</v>
      </c>
      <c r="AL188" s="376">
        <f t="shared" si="123"/>
        <v>2.8214583000000002</v>
      </c>
      <c r="AM188" s="376">
        <f t="shared" si="135"/>
        <v>266.375</v>
      </c>
      <c r="AN188" s="376">
        <f t="shared" si="153"/>
        <v>-318.85000000000582</v>
      </c>
      <c r="AO188" s="376">
        <f t="shared" si="136"/>
        <v>156.83886737837449</v>
      </c>
      <c r="AP188" s="376">
        <f t="shared" si="154"/>
        <v>8785.10138469499</v>
      </c>
      <c r="AQ188" s="389">
        <f>IF(AR188=O188,N188,interp(AR188,AreaCapacity!$A$3:$B$245,2))</f>
        <v>7756.429371002132</v>
      </c>
      <c r="AR188" s="383">
        <f t="shared" si="137"/>
        <v>93114.75</v>
      </c>
      <c r="AS188" s="376">
        <f t="shared" si="124"/>
        <v>106.71467432162549</v>
      </c>
      <c r="AT188" s="376">
        <f>IF(P188&lt;&gt;"---",P188,IF(BH188="Y",AS188,MIN(Input!I163,AS188-BB188)))</f>
        <v>106.71467432162549</v>
      </c>
      <c r="AU188" s="376">
        <f t="shared" si="125"/>
        <v>3.05</v>
      </c>
      <c r="AV188" s="376">
        <f>IF(R188&lt;&gt;"---",R188,IF(BH188="Y",Input!M163,0))</f>
        <v>18.192662354358781</v>
      </c>
      <c r="AW188" s="376">
        <f t="shared" si="126"/>
        <v>135.59620502401575</v>
      </c>
      <c r="AX188" s="376">
        <f t="shared" si="138"/>
        <v>0</v>
      </c>
      <c r="AY188" s="376">
        <f t="shared" si="139"/>
        <v>0</v>
      </c>
      <c r="AZ188" s="376">
        <f t="shared" si="127"/>
        <v>266.375</v>
      </c>
      <c r="BA188" s="192">
        <f t="shared" si="140"/>
        <v>263.55354169999998</v>
      </c>
      <c r="BB188" s="412">
        <f>IF(Y188&lt;&gt;"---",Y188,interp(AR187,AreaCapacity!$A$3:$C$245,3)*StepInterp(B188,Evap!$A$3:$D$15,4)/1.9835)</f>
        <v>3.9123299999999999</v>
      </c>
      <c r="BC188" s="376">
        <f t="shared" si="128"/>
        <v>2.8214583000000002</v>
      </c>
      <c r="BD188" s="192">
        <f t="shared" si="141"/>
        <v>266.375</v>
      </c>
      <c r="BE188" s="192">
        <f t="shared" si="142"/>
        <v>-318.85000000000582</v>
      </c>
      <c r="BF188" s="192">
        <f t="shared" si="143"/>
        <v>156.83886737837449</v>
      </c>
      <c r="BG188" s="425">
        <f t="shared" si="144"/>
        <v>8829.7613846949935</v>
      </c>
      <c r="BH188" s="376" t="str">
        <f t="shared" si="129"/>
        <v>Y</v>
      </c>
      <c r="BI188" s="376">
        <f t="shared" si="130"/>
        <v>39</v>
      </c>
      <c r="BJ188" s="376">
        <f t="shared" si="145"/>
        <v>0</v>
      </c>
      <c r="BK188" s="376">
        <f t="shared" si="146"/>
        <v>146446.68854687506</v>
      </c>
      <c r="BL188" s="376">
        <f t="shared" si="147"/>
        <v>102369</v>
      </c>
      <c r="BM188" s="423">
        <f t="shared" si="148"/>
        <v>44077.688546875055</v>
      </c>
      <c r="BN188" s="440">
        <f t="shared" si="149"/>
        <v>0</v>
      </c>
      <c r="BO188" s="285">
        <f t="shared" si="150"/>
        <v>0</v>
      </c>
      <c r="BP188" s="425">
        <f t="shared" si="151"/>
        <v>0</v>
      </c>
      <c r="BQ188" s="285"/>
      <c r="BR188" s="12">
        <v>7704</v>
      </c>
      <c r="BS188" s="12">
        <v>52000</v>
      </c>
      <c r="BT188" s="12">
        <v>7747.5</v>
      </c>
      <c r="BU188" s="426">
        <v>85000</v>
      </c>
      <c r="BV188" s="6">
        <v>7766</v>
      </c>
      <c r="BW188" s="6">
        <v>102369</v>
      </c>
      <c r="CW188" s="416"/>
      <c r="CX188" s="416"/>
      <c r="CY188" s="416"/>
      <c r="CZ188" s="416"/>
      <c r="DA188" s="416"/>
      <c r="DB188" s="416"/>
      <c r="DC188" s="128"/>
    </row>
    <row r="189" spans="1:107">
      <c r="A189" s="6" t="str">
        <f ca="1">OFFSET('day lookup'!$A$1,WEEKDAY(B189,1)-1,0)</f>
        <v>SAT</v>
      </c>
      <c r="B189" s="367">
        <f>B188+1</f>
        <v>42980</v>
      </c>
      <c r="C189" s="374">
        <f ca="1">IF($CY$1=1,OFFSET(Historic!$F$193,$B189-$B$35,C$30-1975),IF($B189&gt;DATE(Input!$C$1,4,30),OFFSET(Historic!$F$193,$B189-$B$35,C$30-1975),NA()))</f>
        <v>82.690966199999991</v>
      </c>
      <c r="D189" s="192">
        <f ca="1">IF($CY$1=1,OFFSET(Historic!$F$193,$B189-$B$35,D$30-1975),IF($B189&gt;DATE(Input!$C$1,4,30),OFFSET(Historic!$F$193,$B189-$B$35,D$30-1975),NA()))</f>
        <v>71.404920000000004</v>
      </c>
      <c r="E189" s="192">
        <f ca="1">IF($CY$1=1,OFFSET(Historic!$F$193,$B189-$B$35,E$30-1975),IF($B189&gt;DATE(Input!$C$1,4,30),OFFSET(Historic!$F$193,$B189-$B$35,E$30-1975),NA()))</f>
        <v>132.03959789999999</v>
      </c>
      <c r="F189" s="192">
        <f ca="1">IF($CY$1=1,OFFSET(Historic!$F$193,$B189-$B$35,F$30-1975),IF($B189&gt;DATE(Input!$C$1,4,30),OFFSET(Historic!$F$193,$B189-$B$35,F$30-1975),NA()))</f>
        <v>115.04126000000001</v>
      </c>
      <c r="G189" s="192">
        <f ca="1">IF($CY$1=1,OFFSET(Historic!$F$193,$B189-$B$35,G$30-1975),IF($B189&gt;DATE(Input!$C$1,4,30),OFFSET(Historic!$F$193,$B189-$B$35,G$30-1975),NA()))</f>
        <v>73.209999999999994</v>
      </c>
      <c r="H189" s="192">
        <f t="shared" ca="1" si="131"/>
        <v>94.877348819999995</v>
      </c>
      <c r="I189" s="368">
        <f t="shared" ca="1" si="116"/>
        <v>1.3147611806220831</v>
      </c>
      <c r="J189" s="285">
        <f t="shared" ca="1" si="117"/>
        <v>78.879042346371506</v>
      </c>
      <c r="K189" s="285">
        <f t="shared" ca="1" si="118"/>
        <v>2.6513963813906392</v>
      </c>
      <c r="L189" s="386" t="str">
        <f>IF(Computations!J164&lt;&gt;"",Computations!J164,"---")</f>
        <v>Y</v>
      </c>
      <c r="M189" s="416">
        <f>IF(Computations!I164&lt;&gt;"",Computations!I164,"---")</f>
        <v>87.315242500632849</v>
      </c>
      <c r="N189" s="390">
        <f>IF(Computations!C164&lt;&gt;"",Computations!C164,"---")</f>
        <v>7756.0498294243071</v>
      </c>
      <c r="O189" s="387">
        <f>IF(Computations!D164&lt;&gt;"",Computations!D164,"---")</f>
        <v>92758.74</v>
      </c>
      <c r="P189" s="387">
        <f>IF(Computations!M164&lt;&gt;"",Computations!M164,"---")</f>
        <v>87.315242500632849</v>
      </c>
      <c r="Q189" s="387">
        <f>IF(Computations!P164&lt;&gt;"",Computations!P164,"---")</f>
        <v>3.05</v>
      </c>
      <c r="R189" s="387">
        <f>IF(Computations!V164&lt;&gt;"",Computations!V164,"---")</f>
        <v>18.192662354358781</v>
      </c>
      <c r="S189" s="387">
        <f>IF(Computations!X164&lt;&gt;"",Computations!X164,"---")</f>
        <v>154.34084514500839</v>
      </c>
      <c r="T189" s="387">
        <f>IF(Computations!AB164&lt;&gt;"",Computations!AB164,"---")</f>
        <v>0</v>
      </c>
      <c r="U189" s="387">
        <f>IF(Computations!AG164&lt;&gt;"",Computations!AG164,"---")</f>
        <v>0</v>
      </c>
      <c r="V189" s="387">
        <f>IF(Computations!H164&lt;&gt;"",Computations!H164,"---")</f>
        <v>262.89875000000001</v>
      </c>
      <c r="W189" s="387">
        <f>IF(Computations!G164&lt;&gt;"",Computations!G164,"---")</f>
        <v>2.82</v>
      </c>
      <c r="X189" s="387">
        <f>IF(Computations!F164&lt;&gt;"",Computations!F164,"---")</f>
        <v>265.71875</v>
      </c>
      <c r="Y189" s="402">
        <f>IF(Computations!E164&lt;&gt;"",Computations!E164,"---")</f>
        <v>3.90225</v>
      </c>
      <c r="Z189" s="389">
        <f>IF(AA189=O189,N189,interp(AA189,AreaCapacity!$A$3:$B$245,2))</f>
        <v>7756.0498294243071</v>
      </c>
      <c r="AA189" s="383">
        <f t="shared" si="152"/>
        <v>92758.74</v>
      </c>
      <c r="AB189" s="376">
        <f t="shared" si="119"/>
        <v>87.315242500632849</v>
      </c>
      <c r="AC189" s="376">
        <f>IF(P189&lt;&gt;"---",P189,IF(BH189="Y",AB189,MIN(Input!I164,AB189-AK189)))</f>
        <v>87.315242500632849</v>
      </c>
      <c r="AD189" s="376">
        <f t="shared" si="120"/>
        <v>3.05</v>
      </c>
      <c r="AE189" s="376">
        <f>IF(R189&lt;&gt;"---",R189,IF(BH189="Y",Input!M164,0))</f>
        <v>18.192662354358781</v>
      </c>
      <c r="AF189" s="376">
        <f t="shared" si="121"/>
        <v>154.34084514500839</v>
      </c>
      <c r="AG189" s="376">
        <f t="shared" si="132"/>
        <v>0</v>
      </c>
      <c r="AH189" s="376">
        <f t="shared" si="133"/>
        <v>0</v>
      </c>
      <c r="AI189" s="376">
        <f t="shared" si="122"/>
        <v>265.71875</v>
      </c>
      <c r="AJ189" s="192">
        <f t="shared" si="134"/>
        <v>262.89875000000001</v>
      </c>
      <c r="AK189" s="412">
        <f>IF(Y189&lt;&gt;"---",Y189,interp(AA188,AreaCapacity!$A$3:$C$245,3)*StepInterp(B189,Evap!$A$3:$D$15,4)/1.9835)</f>
        <v>3.90225</v>
      </c>
      <c r="AL189" s="376">
        <f t="shared" si="123"/>
        <v>2.82</v>
      </c>
      <c r="AM189" s="376">
        <f t="shared" si="135"/>
        <v>265.71875</v>
      </c>
      <c r="AN189" s="376">
        <f t="shared" si="153"/>
        <v>-356.00999999999476</v>
      </c>
      <c r="AO189" s="376">
        <f t="shared" si="136"/>
        <v>175.58350749936716</v>
      </c>
      <c r="AP189" s="376">
        <f t="shared" si="154"/>
        <v>9133.371271819984</v>
      </c>
      <c r="AQ189" s="389">
        <f>IF(AR189=O189,N189,interp(AR189,AreaCapacity!$A$3:$B$245,2))</f>
        <v>7756.0498294243071</v>
      </c>
      <c r="AR189" s="383">
        <f t="shared" si="137"/>
        <v>92758.74</v>
      </c>
      <c r="AS189" s="376">
        <f t="shared" si="124"/>
        <v>87.315242500632849</v>
      </c>
      <c r="AT189" s="376">
        <f>IF(P189&lt;&gt;"---",P189,IF(BH189="Y",AS189,MIN(Input!I164,AS189-BB189)))</f>
        <v>87.315242500632849</v>
      </c>
      <c r="AU189" s="376">
        <f t="shared" si="125"/>
        <v>3.05</v>
      </c>
      <c r="AV189" s="376">
        <f>IF(R189&lt;&gt;"---",R189,IF(BH189="Y",Input!M164,0))</f>
        <v>18.192662354358781</v>
      </c>
      <c r="AW189" s="376">
        <f t="shared" si="126"/>
        <v>154.34084514500839</v>
      </c>
      <c r="AX189" s="376">
        <f t="shared" si="138"/>
        <v>0</v>
      </c>
      <c r="AY189" s="376">
        <f t="shared" si="139"/>
        <v>0</v>
      </c>
      <c r="AZ189" s="376">
        <f t="shared" si="127"/>
        <v>265.71875</v>
      </c>
      <c r="BA189" s="192">
        <f t="shared" si="140"/>
        <v>262.89875000000001</v>
      </c>
      <c r="BB189" s="412">
        <f>IF(Y189&lt;&gt;"---",Y189,interp(AR188,AreaCapacity!$A$3:$C$245,3)*StepInterp(B189,Evap!$A$3:$D$15,4)/1.9835)</f>
        <v>3.90225</v>
      </c>
      <c r="BC189" s="376">
        <f t="shared" si="128"/>
        <v>2.82</v>
      </c>
      <c r="BD189" s="192">
        <f t="shared" si="141"/>
        <v>265.71875</v>
      </c>
      <c r="BE189" s="192">
        <f t="shared" si="142"/>
        <v>-356.00999999999476</v>
      </c>
      <c r="BF189" s="192">
        <f t="shared" si="143"/>
        <v>175.58350749936716</v>
      </c>
      <c r="BG189" s="425">
        <f t="shared" si="144"/>
        <v>9178.0312718199875</v>
      </c>
      <c r="BH189" s="376" t="str">
        <f t="shared" si="129"/>
        <v>Y</v>
      </c>
      <c r="BI189" s="376">
        <f t="shared" si="130"/>
        <v>39</v>
      </c>
      <c r="BJ189" s="376">
        <f t="shared" si="145"/>
        <v>0</v>
      </c>
      <c r="BK189" s="376">
        <f t="shared" si="146"/>
        <v>146446.68854687506</v>
      </c>
      <c r="BL189" s="376">
        <f t="shared" si="147"/>
        <v>102369</v>
      </c>
      <c r="BM189" s="423">
        <f t="shared" si="148"/>
        <v>44077.688546875055</v>
      </c>
      <c r="BN189" s="440">
        <f t="shared" si="149"/>
        <v>0</v>
      </c>
      <c r="BO189" s="285">
        <f t="shared" si="150"/>
        <v>0</v>
      </c>
      <c r="BP189" s="425">
        <f t="shared" si="151"/>
        <v>0</v>
      </c>
      <c r="BQ189" s="285"/>
      <c r="BR189" s="12">
        <v>7704</v>
      </c>
      <c r="BS189" s="12">
        <v>52000</v>
      </c>
      <c r="BT189" s="12">
        <v>7747.5</v>
      </c>
      <c r="BU189" s="426">
        <v>85000</v>
      </c>
      <c r="BV189" s="6">
        <v>7766</v>
      </c>
      <c r="BW189" s="6">
        <v>102369</v>
      </c>
      <c r="CW189" s="416"/>
      <c r="CX189" s="416"/>
      <c r="CY189" s="416"/>
      <c r="CZ189" s="416"/>
      <c r="DA189" s="416"/>
      <c r="DB189" s="416"/>
      <c r="DC189" s="128"/>
    </row>
    <row r="190" spans="1:107">
      <c r="A190" s="6" t="str">
        <f ca="1">OFFSET('day lookup'!$A$1,WEEKDAY(B190,1)-1,0)</f>
        <v>SUN</v>
      </c>
      <c r="B190" s="367">
        <f>B189+1</f>
        <v>42981</v>
      </c>
      <c r="C190" s="374">
        <f ca="1">IF($CY$1=1,OFFSET(Historic!$F$193,$B190-$B$35,C$30-1975),IF($B190&gt;DATE(Input!$C$1,4,30),OFFSET(Historic!$F$193,$B190-$B$35,C$30-1975),NA()))</f>
        <v>74.09915440000232</v>
      </c>
      <c r="D190" s="192">
        <f ca="1">IF($CY$1=1,OFFSET(Historic!$F$193,$B190-$B$35,D$30-1975),IF($B190&gt;DATE(Input!$C$1,4,30),OFFSET(Historic!$F$193,$B190-$B$35,D$30-1975),NA()))</f>
        <v>61.487570000000005</v>
      </c>
      <c r="E190" s="192">
        <f ca="1">IF($CY$1=1,OFFSET(Historic!$F$193,$B190-$B$35,E$30-1975),IF($B190&gt;DATE(Input!$C$1,4,30),OFFSET(Historic!$F$193,$B190-$B$35,E$30-1975),NA()))</f>
        <v>98.796640700000012</v>
      </c>
      <c r="F190" s="192">
        <f ca="1">IF($CY$1=1,OFFSET(Historic!$F$193,$B190-$B$35,F$30-1975),IF($B190&gt;DATE(Input!$C$1,4,30),OFFSET(Historic!$F$193,$B190-$B$35,F$30-1975),NA()))</f>
        <v>115.04126000000001</v>
      </c>
      <c r="G190" s="192">
        <f ca="1">IF($CY$1=1,OFFSET(Historic!$F$193,$B190-$B$35,G$30-1975),IF($B190&gt;DATE(Input!$C$1,4,30),OFFSET(Historic!$F$193,$B190-$B$35,G$30-1975),NA()))</f>
        <v>73.08</v>
      </c>
      <c r="H190" s="192">
        <f t="shared" ca="1" si="131"/>
        <v>84.500925020000466</v>
      </c>
      <c r="I190" s="368">
        <f t="shared" ca="1" si="116"/>
        <v>1.1709700716208729</v>
      </c>
      <c r="J190" s="285">
        <f t="shared" ca="1" si="117"/>
        <v>70.25230074256811</v>
      </c>
      <c r="K190" s="285">
        <f t="shared" ca="1" si="118"/>
        <v>2.361421873699769</v>
      </c>
      <c r="L190" s="386" t="str">
        <f>IF(Computations!J165&lt;&gt;"",Computations!J165,"---")</f>
        <v>Y</v>
      </c>
      <c r="M190" s="416">
        <f>IF(Computations!I165&lt;&gt;"",Computations!I165,"---")</f>
        <v>88.729735540710578</v>
      </c>
      <c r="N190" s="390">
        <f>IF(Computations!C165&lt;&gt;"",Computations!C165,"---")</f>
        <v>7755.6693125671318</v>
      </c>
      <c r="O190" s="387">
        <f>IF(Computations!D165&lt;&gt;"",Computations!D165,"---")</f>
        <v>92404.13</v>
      </c>
      <c r="P190" s="387">
        <f>IF(Computations!M165&lt;&gt;"",Computations!M165,"---")</f>
        <v>88.729735540710578</v>
      </c>
      <c r="Q190" s="387">
        <f>IF(Computations!P165&lt;&gt;"",Computations!P165,"---")</f>
        <v>3.05</v>
      </c>
      <c r="R190" s="387">
        <f>IF(Computations!V165&lt;&gt;"",Computations!V165,"---")</f>
        <v>18.192662354358781</v>
      </c>
      <c r="S190" s="387">
        <f>IF(Computations!X165&lt;&gt;"",Computations!X165,"---")</f>
        <v>153.64510210493066</v>
      </c>
      <c r="T190" s="387">
        <f>IF(Computations!AB165&lt;&gt;"",Computations!AB165,"---")</f>
        <v>0</v>
      </c>
      <c r="U190" s="387">
        <f>IF(Computations!AG165&lt;&gt;"",Computations!AG165,"---")</f>
        <v>0</v>
      </c>
      <c r="V190" s="387">
        <f>IF(Computations!H165&lt;&gt;"",Computations!H165,"---")</f>
        <v>263.61750000000001</v>
      </c>
      <c r="W190" s="387">
        <f>IF(Computations!G165&lt;&gt;"",Computations!G165,"---")</f>
        <v>2.82</v>
      </c>
      <c r="X190" s="387">
        <f>IF(Computations!F165&lt;&gt;"",Computations!F165,"---")</f>
        <v>266.4375</v>
      </c>
      <c r="Y190" s="402">
        <f>IF(Computations!E165&lt;&gt;"",Computations!E165,"---")</f>
        <v>3.8921700000000001</v>
      </c>
      <c r="Z190" s="389">
        <f>IF(AA190=O190,N190,interp(AA190,AreaCapacity!$A$3:$B$245,2))</f>
        <v>7755.6693125671318</v>
      </c>
      <c r="AA190" s="383">
        <f t="shared" si="152"/>
        <v>92404.13</v>
      </c>
      <c r="AB190" s="376">
        <f t="shared" si="119"/>
        <v>88.729735540710578</v>
      </c>
      <c r="AC190" s="376">
        <f>IF(P190&lt;&gt;"---",P190,IF(BH190="Y",AB190,MIN(Input!I165,AB190-AK190)))</f>
        <v>88.729735540710578</v>
      </c>
      <c r="AD190" s="376">
        <f t="shared" si="120"/>
        <v>3.05</v>
      </c>
      <c r="AE190" s="376">
        <f>IF(R190&lt;&gt;"---",R190,IF(BH190="Y",Input!M165,0))</f>
        <v>18.192662354358781</v>
      </c>
      <c r="AF190" s="376">
        <f t="shared" si="121"/>
        <v>153.64510210493066</v>
      </c>
      <c r="AG190" s="376">
        <f t="shared" si="132"/>
        <v>0</v>
      </c>
      <c r="AH190" s="376">
        <f t="shared" si="133"/>
        <v>0</v>
      </c>
      <c r="AI190" s="376">
        <f t="shared" si="122"/>
        <v>266.4375</v>
      </c>
      <c r="AJ190" s="192">
        <f t="shared" si="134"/>
        <v>263.61750000000001</v>
      </c>
      <c r="AK190" s="412">
        <f>IF(Y190&lt;&gt;"---",Y190,interp(AA189,AreaCapacity!$A$3:$C$245,3)*StepInterp(B190,Evap!$A$3:$D$15,4)/1.9835)</f>
        <v>3.8921700000000001</v>
      </c>
      <c r="AL190" s="376">
        <f t="shared" si="123"/>
        <v>2.82</v>
      </c>
      <c r="AM190" s="376">
        <f t="shared" si="135"/>
        <v>266.4375</v>
      </c>
      <c r="AN190" s="376">
        <f t="shared" si="153"/>
        <v>-354.61000000000058</v>
      </c>
      <c r="AO190" s="376">
        <f t="shared" si="136"/>
        <v>174.88776445928943</v>
      </c>
      <c r="AP190" s="376">
        <f t="shared" si="154"/>
        <v>9480.2611526249839</v>
      </c>
      <c r="AQ190" s="389">
        <f>IF(AR190=O190,N190,interp(AR190,AreaCapacity!$A$3:$B$245,2))</f>
        <v>7755.6693125671318</v>
      </c>
      <c r="AR190" s="383">
        <f t="shared" si="137"/>
        <v>92404.13</v>
      </c>
      <c r="AS190" s="376">
        <f t="shared" si="124"/>
        <v>88.729735540710578</v>
      </c>
      <c r="AT190" s="376">
        <f>IF(P190&lt;&gt;"---",P190,IF(BH190="Y",AS190,MIN(Input!I165,AS190-BB190)))</f>
        <v>88.729735540710578</v>
      </c>
      <c r="AU190" s="376">
        <f t="shared" si="125"/>
        <v>3.05</v>
      </c>
      <c r="AV190" s="376">
        <f>IF(R190&lt;&gt;"---",R190,IF(BH190="Y",Input!M165,0))</f>
        <v>18.192662354358781</v>
      </c>
      <c r="AW190" s="376">
        <f t="shared" si="126"/>
        <v>153.64510210493066</v>
      </c>
      <c r="AX190" s="376">
        <f t="shared" si="138"/>
        <v>0</v>
      </c>
      <c r="AY190" s="376">
        <f t="shared" si="139"/>
        <v>0</v>
      </c>
      <c r="AZ190" s="376">
        <f t="shared" si="127"/>
        <v>266.4375</v>
      </c>
      <c r="BA190" s="192">
        <f t="shared" si="140"/>
        <v>263.61750000000001</v>
      </c>
      <c r="BB190" s="412">
        <f>IF(Y190&lt;&gt;"---",Y190,interp(AR189,AreaCapacity!$A$3:$C$245,3)*StepInterp(B190,Evap!$A$3:$D$15,4)/1.9835)</f>
        <v>3.8921700000000001</v>
      </c>
      <c r="BC190" s="376">
        <f t="shared" si="128"/>
        <v>2.82</v>
      </c>
      <c r="BD190" s="192">
        <f t="shared" si="141"/>
        <v>266.4375</v>
      </c>
      <c r="BE190" s="192">
        <f t="shared" si="142"/>
        <v>-354.61000000000058</v>
      </c>
      <c r="BF190" s="192">
        <f t="shared" si="143"/>
        <v>174.88776445928943</v>
      </c>
      <c r="BG190" s="425">
        <f t="shared" si="144"/>
        <v>9524.9211526249874</v>
      </c>
      <c r="BH190" s="376" t="str">
        <f t="shared" si="129"/>
        <v>Y</v>
      </c>
      <c r="BI190" s="376">
        <f t="shared" si="130"/>
        <v>39</v>
      </c>
      <c r="BJ190" s="376">
        <f t="shared" si="145"/>
        <v>0</v>
      </c>
      <c r="BK190" s="376">
        <f t="shared" si="146"/>
        <v>146446.68854687506</v>
      </c>
      <c r="BL190" s="376">
        <f t="shared" si="147"/>
        <v>102369</v>
      </c>
      <c r="BM190" s="423">
        <f t="shared" si="148"/>
        <v>44077.688546875055</v>
      </c>
      <c r="BN190" s="440">
        <f t="shared" si="149"/>
        <v>0</v>
      </c>
      <c r="BO190" s="285">
        <f t="shared" si="150"/>
        <v>0</v>
      </c>
      <c r="BP190" s="425">
        <f t="shared" si="151"/>
        <v>0</v>
      </c>
      <c r="BQ190" s="285"/>
      <c r="BR190" s="12">
        <v>7704</v>
      </c>
      <c r="BS190" s="12">
        <v>52000</v>
      </c>
      <c r="BT190" s="12">
        <v>7747.5</v>
      </c>
      <c r="BU190" s="426">
        <v>85000</v>
      </c>
      <c r="BV190" s="6">
        <v>7766</v>
      </c>
      <c r="BW190" s="6">
        <v>102369</v>
      </c>
      <c r="CW190" s="416"/>
      <c r="CX190" s="416"/>
      <c r="CY190" s="416"/>
      <c r="CZ190" s="416"/>
      <c r="DA190" s="416"/>
      <c r="DB190" s="416"/>
      <c r="DC190" s="128"/>
    </row>
    <row r="191" spans="1:107">
      <c r="A191" s="6" t="str">
        <f ca="1">OFFSET('day lookup'!$A$1,WEEKDAY(B191,1)-1,0)</f>
        <v>MON</v>
      </c>
      <c r="B191" s="367">
        <f t="shared" ref="B191:B217" si="155">B190+1</f>
        <v>42982</v>
      </c>
      <c r="C191" s="374">
        <f ca="1">IF($CY$1=1,OFFSET(Historic!$F$193,$B191-$B$35,C$30-1975),IF($B191&gt;DATE(Input!$C$1,4,30),OFFSET(Historic!$F$193,$B191-$B$35,C$30-1975),NA()))</f>
        <v>72.886454900000018</v>
      </c>
      <c r="D191" s="192">
        <f ca="1">IF($CY$1=1,OFFSET(Historic!$F$193,$B191-$B$35,D$30-1975),IF($B191&gt;DATE(Input!$C$1,4,30),OFFSET(Historic!$F$193,$B191-$B$35,D$30-1975),NA()))</f>
        <v>61.487570000000005</v>
      </c>
      <c r="E191" s="192">
        <f ca="1">IF($CY$1=1,OFFSET(Historic!$F$193,$B191-$B$35,E$30-1975),IF($B191&gt;DATE(Input!$C$1,4,30),OFFSET(Historic!$F$193,$B191-$B$35,E$30-1975),NA()))</f>
        <v>284.05273870000002</v>
      </c>
      <c r="F191" s="192">
        <f ca="1">IF($CY$1=1,OFFSET(Historic!$F$193,$B191-$B$35,F$30-1975),IF($B191&gt;DATE(Input!$C$1,4,30),OFFSET(Historic!$F$193,$B191-$B$35,F$30-1975),NA()))</f>
        <v>122.97514000000001</v>
      </c>
      <c r="G191" s="192">
        <f ca="1">IF($CY$1=1,OFFSET(Historic!$F$193,$B191-$B$35,G$30-1975),IF($B191&gt;DATE(Input!$C$1,4,30),OFFSET(Historic!$F$193,$B191-$B$35,G$30-1975),NA()))</f>
        <v>73.89</v>
      </c>
      <c r="H191" s="192">
        <f t="shared" ca="1" si="131"/>
        <v>123.05838072000002</v>
      </c>
      <c r="I191" s="368">
        <f t="shared" ca="1" si="116"/>
        <v>1.7052793309794028</v>
      </c>
      <c r="J191" s="285">
        <f t="shared" ca="1" si="117"/>
        <v>102.30816253418145</v>
      </c>
      <c r="K191" s="285">
        <f t="shared" ca="1" si="118"/>
        <v>3.4389298330817293</v>
      </c>
      <c r="L191" s="386" t="str">
        <f>IF(Computations!J166&lt;&gt;"",Computations!J166,"---")</f>
        <v>Y</v>
      </c>
      <c r="M191" s="416">
        <f>IF(Computations!I166&lt;&gt;"",Computations!I166,"---")</f>
        <v>84.117292357925265</v>
      </c>
      <c r="N191" s="390">
        <f>IF(Computations!C166&lt;&gt;"",Computations!C166,"---")</f>
        <v>7755.2791514500541</v>
      </c>
      <c r="O191" s="387">
        <f>IF(Computations!D166&lt;&gt;"",Computations!D166,"---")</f>
        <v>92040.89</v>
      </c>
      <c r="P191" s="387">
        <f>IF(Computations!M166&lt;&gt;"",Computations!M166,"---")</f>
        <v>84.117292357925265</v>
      </c>
      <c r="Q191" s="387">
        <f>IF(Computations!P166&lt;&gt;"",Computations!P166,"---")</f>
        <v>3.05</v>
      </c>
      <c r="R191" s="387">
        <f>IF(Computations!V166&lt;&gt;"",Computations!V166,"---")</f>
        <v>18.192662354358781</v>
      </c>
      <c r="S191" s="387">
        <f>IF(Computations!X166&lt;&gt;"",Computations!X166,"---")</f>
        <v>158.00608698771595</v>
      </c>
      <c r="T191" s="387">
        <f>IF(Computations!AB166&lt;&gt;"",Computations!AB166,"---")</f>
        <v>0</v>
      </c>
      <c r="U191" s="387">
        <f>IF(Computations!AG166&lt;&gt;"",Computations!AG166,"---")</f>
        <v>0</v>
      </c>
      <c r="V191" s="387">
        <f>IF(Computations!H166&lt;&gt;"",Computations!H166,"---")</f>
        <v>263.36604169999998</v>
      </c>
      <c r="W191" s="387">
        <f>IF(Computations!G166&lt;&gt;"",Computations!G166,"---")</f>
        <v>2.8214583000000002</v>
      </c>
      <c r="X191" s="387">
        <f>IF(Computations!F166&lt;&gt;"",Computations!F166,"---")</f>
        <v>266.1875</v>
      </c>
      <c r="Y191" s="402">
        <f>IF(Computations!E166&lt;&gt;"",Computations!E166,"---")</f>
        <v>3.8820800000000002</v>
      </c>
      <c r="Z191" s="389">
        <f>IF(AA191=O191,N191,interp(AA191,AreaCapacity!$A$3:$B$245,2))</f>
        <v>7755.2791514500541</v>
      </c>
      <c r="AA191" s="383">
        <f t="shared" si="152"/>
        <v>92040.89</v>
      </c>
      <c r="AB191" s="376">
        <f t="shared" si="119"/>
        <v>84.117292357925265</v>
      </c>
      <c r="AC191" s="376">
        <f>IF(P191&lt;&gt;"---",P191,IF(BH191="Y",AB191,MIN(Input!I166,AB191-AK191)))</f>
        <v>84.117292357925265</v>
      </c>
      <c r="AD191" s="376">
        <f t="shared" si="120"/>
        <v>3.05</v>
      </c>
      <c r="AE191" s="376">
        <f>IF(R191&lt;&gt;"---",R191,IF(BH191="Y",Input!M166,0))</f>
        <v>18.192662354358781</v>
      </c>
      <c r="AF191" s="376">
        <f t="shared" si="121"/>
        <v>158.00608698771595</v>
      </c>
      <c r="AG191" s="376">
        <f t="shared" si="132"/>
        <v>0</v>
      </c>
      <c r="AH191" s="376">
        <f t="shared" si="133"/>
        <v>0</v>
      </c>
      <c r="AI191" s="376">
        <f t="shared" si="122"/>
        <v>266.1875</v>
      </c>
      <c r="AJ191" s="192">
        <f t="shared" si="134"/>
        <v>263.36604169999998</v>
      </c>
      <c r="AK191" s="412">
        <f>IF(Y191&lt;&gt;"---",Y191,interp(AA190,AreaCapacity!$A$3:$C$245,3)*StepInterp(B191,Evap!$A$3:$D$15,4)/1.9835)</f>
        <v>3.8820800000000002</v>
      </c>
      <c r="AL191" s="376">
        <f t="shared" si="123"/>
        <v>2.8214583000000002</v>
      </c>
      <c r="AM191" s="376">
        <f t="shared" si="135"/>
        <v>266.1875</v>
      </c>
      <c r="AN191" s="376">
        <f t="shared" si="153"/>
        <v>-363.24000000000524</v>
      </c>
      <c r="AO191" s="376">
        <f t="shared" si="136"/>
        <v>179.24874934207472</v>
      </c>
      <c r="AP191" s="376">
        <f t="shared" si="154"/>
        <v>9835.8010469449891</v>
      </c>
      <c r="AQ191" s="389">
        <f>IF(AR191=O191,N191,interp(AR191,AreaCapacity!$A$3:$B$245,2))</f>
        <v>7755.2791514500541</v>
      </c>
      <c r="AR191" s="383">
        <f t="shared" si="137"/>
        <v>92040.89</v>
      </c>
      <c r="AS191" s="376">
        <f t="shared" si="124"/>
        <v>84.117292357925265</v>
      </c>
      <c r="AT191" s="376">
        <f>IF(P191&lt;&gt;"---",P191,IF(BH191="Y",AS191,MIN(Input!I166,AS191-BB191)))</f>
        <v>84.117292357925265</v>
      </c>
      <c r="AU191" s="376">
        <f t="shared" si="125"/>
        <v>3.05</v>
      </c>
      <c r="AV191" s="376">
        <f>IF(R191&lt;&gt;"---",R191,IF(BH191="Y",Input!M166,0))</f>
        <v>18.192662354358781</v>
      </c>
      <c r="AW191" s="376">
        <f t="shared" si="126"/>
        <v>158.00608698771595</v>
      </c>
      <c r="AX191" s="376">
        <f t="shared" si="138"/>
        <v>0</v>
      </c>
      <c r="AY191" s="376">
        <f t="shared" si="139"/>
        <v>0</v>
      </c>
      <c r="AZ191" s="376">
        <f t="shared" si="127"/>
        <v>266.1875</v>
      </c>
      <c r="BA191" s="192">
        <f t="shared" si="140"/>
        <v>263.36604169999998</v>
      </c>
      <c r="BB191" s="412">
        <f>IF(Y191&lt;&gt;"---",Y191,interp(AR190,AreaCapacity!$A$3:$C$245,3)*StepInterp(B191,Evap!$A$3:$D$15,4)/1.9835)</f>
        <v>3.8820800000000002</v>
      </c>
      <c r="BC191" s="376">
        <f t="shared" si="128"/>
        <v>2.8214583000000002</v>
      </c>
      <c r="BD191" s="192">
        <f t="shared" si="141"/>
        <v>266.1875</v>
      </c>
      <c r="BE191" s="192">
        <f t="shared" si="142"/>
        <v>-363.24000000000524</v>
      </c>
      <c r="BF191" s="192">
        <f t="shared" si="143"/>
        <v>179.24874934207472</v>
      </c>
      <c r="BG191" s="425">
        <f t="shared" si="144"/>
        <v>9880.4610469449926</v>
      </c>
      <c r="BH191" s="376" t="str">
        <f t="shared" si="129"/>
        <v>Y</v>
      </c>
      <c r="BI191" s="376">
        <f t="shared" si="130"/>
        <v>39</v>
      </c>
      <c r="BJ191" s="376">
        <f t="shared" si="145"/>
        <v>0</v>
      </c>
      <c r="BK191" s="376">
        <f t="shared" si="146"/>
        <v>146446.68854687506</v>
      </c>
      <c r="BL191" s="376">
        <f t="shared" si="147"/>
        <v>102369</v>
      </c>
      <c r="BM191" s="423">
        <f t="shared" si="148"/>
        <v>44077.688546875055</v>
      </c>
      <c r="BN191" s="440">
        <f t="shared" si="149"/>
        <v>0</v>
      </c>
      <c r="BO191" s="285">
        <f t="shared" si="150"/>
        <v>0</v>
      </c>
      <c r="BP191" s="425">
        <f t="shared" si="151"/>
        <v>0</v>
      </c>
      <c r="BQ191" s="285"/>
      <c r="BR191" s="12">
        <v>7704</v>
      </c>
      <c r="BS191" s="12">
        <v>52000</v>
      </c>
      <c r="BT191" s="12">
        <v>7747.5</v>
      </c>
      <c r="BU191" s="426">
        <v>85000</v>
      </c>
      <c r="BV191" s="6">
        <v>7766</v>
      </c>
      <c r="BW191" s="6">
        <v>102369</v>
      </c>
      <c r="CW191" s="416"/>
      <c r="CX191" s="416"/>
      <c r="CY191" s="416"/>
      <c r="CZ191" s="416"/>
      <c r="DA191" s="416"/>
      <c r="DB191" s="416"/>
      <c r="DC191" s="128"/>
    </row>
    <row r="192" spans="1:107">
      <c r="A192" s="6" t="str">
        <f ca="1">OFFSET('day lookup'!$A$1,WEEKDAY(B192,1)-1,0)</f>
        <v>TUE</v>
      </c>
      <c r="B192" s="367">
        <f t="shared" si="155"/>
        <v>42983</v>
      </c>
      <c r="C192" s="374">
        <f ca="1">IF($CY$1=1,OFFSET(Historic!$F$193,$B192-$B$35,C$30-1975),IF($B192&gt;DATE(Input!$C$1,4,30),OFFSET(Historic!$F$193,$B192-$B$35,C$30-1975),NA()))</f>
        <v>51.682080299999718</v>
      </c>
      <c r="D192" s="192">
        <f ca="1">IF($CY$1=1,OFFSET(Historic!$F$193,$B192-$B$35,D$30-1975),IF($B192&gt;DATE(Input!$C$1,4,30),OFFSET(Historic!$F$193,$B192-$B$35,D$30-1975),NA()))</f>
        <v>71.404920000000004</v>
      </c>
      <c r="E192" s="192">
        <f ca="1">IF($CY$1=1,OFFSET(Historic!$F$193,$B192-$B$35,E$30-1975),IF($B192&gt;DATE(Input!$C$1,4,30),OFFSET(Historic!$F$193,$B192-$B$35,E$30-1975),NA()))</f>
        <v>14.836355600000001</v>
      </c>
      <c r="F192" s="192">
        <f ca="1">IF($CY$1=1,OFFSET(Historic!$F$193,$B192-$B$35,F$30-1975),IF($B192&gt;DATE(Input!$C$1,4,30),OFFSET(Historic!$F$193,$B192-$B$35,F$30-1975),NA()))</f>
        <v>113.05779</v>
      </c>
      <c r="G192" s="192">
        <f ca="1">IF($CY$1=1,OFFSET(Historic!$F$193,$B192-$B$35,G$30-1975),IF($B192&gt;DATE(Input!$C$1,4,30),OFFSET(Historic!$F$193,$B192-$B$35,G$30-1975),NA()))</f>
        <v>45.23</v>
      </c>
      <c r="H192" s="192">
        <f t="shared" ca="1" si="131"/>
        <v>59.242229179999946</v>
      </c>
      <c r="I192" s="368">
        <f t="shared" ca="1" si="116"/>
        <v>0.82094814144892914</v>
      </c>
      <c r="J192" s="285">
        <f t="shared" ca="1" si="117"/>
        <v>49.252749600414695</v>
      </c>
      <c r="K192" s="285">
        <f t="shared" ca="1" si="118"/>
        <v>1.6555546084173007</v>
      </c>
      <c r="L192" s="386" t="str">
        <f>IF(Computations!J167&lt;&gt;"",Computations!J167,"---")</f>
        <v>Y</v>
      </c>
      <c r="M192" s="416">
        <f>IF(Computations!I167&lt;&gt;"",Computations!I167,"---")</f>
        <v>68.443985794326721</v>
      </c>
      <c r="N192" s="390">
        <f>IF(Computations!C167&lt;&gt;"",Computations!C167,"---")</f>
        <v>7754.7992864864864</v>
      </c>
      <c r="O192" s="387">
        <f>IF(Computations!D167&lt;&gt;"",Computations!D167,"---")</f>
        <v>91595.34</v>
      </c>
      <c r="P192" s="387">
        <f>IF(Computations!M167&lt;&gt;"",Computations!M167,"---")</f>
        <v>68.443985794326721</v>
      </c>
      <c r="Q192" s="387">
        <f>IF(Computations!P167&lt;&gt;"",Computations!P167,"---")</f>
        <v>2.7258333000000001</v>
      </c>
      <c r="R192" s="387">
        <f>IF(Computations!V167&lt;&gt;"",Computations!V167,"---")</f>
        <v>18.192662354358781</v>
      </c>
      <c r="S192" s="387">
        <f>IF(Computations!X167&lt;&gt;"",Computations!X167,"---")</f>
        <v>199.84272685131444</v>
      </c>
      <c r="T192" s="387">
        <f>IF(Computations!AB167&lt;&gt;"",Computations!AB167,"---")</f>
        <v>0</v>
      </c>
      <c r="U192" s="387">
        <f>IF(Computations!AG167&lt;&gt;"",Computations!AG167,"---")</f>
        <v>0</v>
      </c>
      <c r="V192" s="387">
        <f>IF(Computations!H167&lt;&gt;"",Computations!H167,"---")</f>
        <v>289.20520829999998</v>
      </c>
      <c r="W192" s="387">
        <f>IF(Computations!G167&lt;&gt;"",Computations!G167,"---")</f>
        <v>2.8156249999999998</v>
      </c>
      <c r="X192" s="387">
        <f>IF(Computations!F167&lt;&gt;"",Computations!F167,"---")</f>
        <v>292.02083329999999</v>
      </c>
      <c r="Y192" s="402">
        <f>IF(Computations!E167&lt;&gt;"",Computations!E167,"---")</f>
        <v>3.8669600000000002</v>
      </c>
      <c r="Z192" s="389">
        <f>IF(AA192=O192,N192,interp(AA192,AreaCapacity!$A$3:$B$245,2))</f>
        <v>7754.7992864864864</v>
      </c>
      <c r="AA192" s="383">
        <f t="shared" si="152"/>
        <v>91595.34</v>
      </c>
      <c r="AB192" s="376">
        <f t="shared" si="119"/>
        <v>68.443985794326721</v>
      </c>
      <c r="AC192" s="376">
        <f>IF(P192&lt;&gt;"---",P192,IF(BH192="Y",AB192,MIN(Input!I167,AB192-AK192)))</f>
        <v>68.443985794326721</v>
      </c>
      <c r="AD192" s="376">
        <f t="shared" si="120"/>
        <v>2.7258333000000001</v>
      </c>
      <c r="AE192" s="376">
        <f>IF(R192&lt;&gt;"---",R192,IF(BH192="Y",Input!M167,0))</f>
        <v>18.192662354358781</v>
      </c>
      <c r="AF192" s="376">
        <f t="shared" si="121"/>
        <v>199.84272685131444</v>
      </c>
      <c r="AG192" s="376">
        <f t="shared" si="132"/>
        <v>0</v>
      </c>
      <c r="AH192" s="376">
        <f t="shared" si="133"/>
        <v>0</v>
      </c>
      <c r="AI192" s="376">
        <f t="shared" si="122"/>
        <v>292.02083329999999</v>
      </c>
      <c r="AJ192" s="192">
        <f t="shared" si="134"/>
        <v>289.20520829999998</v>
      </c>
      <c r="AK192" s="412">
        <f>IF(Y192&lt;&gt;"---",Y192,interp(AA191,AreaCapacity!$A$3:$C$245,3)*StepInterp(B192,Evap!$A$3:$D$15,4)/1.9835)</f>
        <v>3.8669600000000002</v>
      </c>
      <c r="AL192" s="376">
        <f t="shared" si="123"/>
        <v>2.8156249999999998</v>
      </c>
      <c r="AM192" s="376">
        <f t="shared" si="135"/>
        <v>292.02083329999999</v>
      </c>
      <c r="AN192" s="376">
        <f t="shared" si="153"/>
        <v>-445.55000000000291</v>
      </c>
      <c r="AO192" s="376">
        <f t="shared" si="136"/>
        <v>220.76122250567326</v>
      </c>
      <c r="AP192" s="376">
        <f t="shared" si="154"/>
        <v>10273.680931784993</v>
      </c>
      <c r="AQ192" s="389">
        <f>IF(AR192=O192,N192,interp(AR192,AreaCapacity!$A$3:$B$245,2))</f>
        <v>7754.7992864864864</v>
      </c>
      <c r="AR192" s="383">
        <f t="shared" si="137"/>
        <v>91595.34</v>
      </c>
      <c r="AS192" s="376">
        <f t="shared" si="124"/>
        <v>68.443985794326721</v>
      </c>
      <c r="AT192" s="376">
        <f>IF(P192&lt;&gt;"---",P192,IF(BH192="Y",AS192,MIN(Input!I167,AS192-BB192)))</f>
        <v>68.443985794326721</v>
      </c>
      <c r="AU192" s="376">
        <f t="shared" si="125"/>
        <v>2.7258333000000001</v>
      </c>
      <c r="AV192" s="376">
        <f>IF(R192&lt;&gt;"---",R192,IF(BH192="Y",Input!M167,0))</f>
        <v>18.192662354358781</v>
      </c>
      <c r="AW192" s="376">
        <f t="shared" si="126"/>
        <v>199.84272685131444</v>
      </c>
      <c r="AX192" s="376">
        <f t="shared" si="138"/>
        <v>0</v>
      </c>
      <c r="AY192" s="376">
        <f t="shared" si="139"/>
        <v>0</v>
      </c>
      <c r="AZ192" s="376">
        <f t="shared" si="127"/>
        <v>292.02083329999999</v>
      </c>
      <c r="BA192" s="192">
        <f t="shared" si="140"/>
        <v>289.20520829999998</v>
      </c>
      <c r="BB192" s="412">
        <f>IF(Y192&lt;&gt;"---",Y192,interp(AR191,AreaCapacity!$A$3:$C$245,3)*StepInterp(B192,Evap!$A$3:$D$15,4)/1.9835)</f>
        <v>3.8669600000000002</v>
      </c>
      <c r="BC192" s="376">
        <f t="shared" si="128"/>
        <v>2.8156249999999998</v>
      </c>
      <c r="BD192" s="192">
        <f t="shared" si="141"/>
        <v>292.02083329999999</v>
      </c>
      <c r="BE192" s="192">
        <f t="shared" si="142"/>
        <v>-445.55000000000291</v>
      </c>
      <c r="BF192" s="192">
        <f t="shared" si="143"/>
        <v>220.76122250567326</v>
      </c>
      <c r="BG192" s="425">
        <f t="shared" si="144"/>
        <v>10318.340931784996</v>
      </c>
      <c r="BH192" s="376" t="str">
        <f t="shared" si="129"/>
        <v>Y</v>
      </c>
      <c r="BI192" s="376">
        <f t="shared" si="130"/>
        <v>39</v>
      </c>
      <c r="BJ192" s="376">
        <f t="shared" si="145"/>
        <v>0</v>
      </c>
      <c r="BK192" s="376">
        <f t="shared" si="146"/>
        <v>146446.68854687506</v>
      </c>
      <c r="BL192" s="376">
        <f t="shared" si="147"/>
        <v>102369</v>
      </c>
      <c r="BM192" s="423">
        <f t="shared" si="148"/>
        <v>44077.688546875055</v>
      </c>
      <c r="BN192" s="440">
        <f t="shared" si="149"/>
        <v>0</v>
      </c>
      <c r="BO192" s="285">
        <f t="shared" si="150"/>
        <v>0</v>
      </c>
      <c r="BP192" s="425">
        <f t="shared" si="151"/>
        <v>0</v>
      </c>
      <c r="BQ192" s="285"/>
      <c r="BR192" s="12">
        <v>7704</v>
      </c>
      <c r="BS192" s="12">
        <v>52000</v>
      </c>
      <c r="BT192" s="12">
        <v>7747.5</v>
      </c>
      <c r="BU192" s="426">
        <v>85000</v>
      </c>
      <c r="BV192" s="6">
        <v>7766</v>
      </c>
      <c r="BW192" s="6">
        <v>102369</v>
      </c>
      <c r="CW192" s="416"/>
      <c r="CX192" s="416"/>
      <c r="CY192" s="416"/>
      <c r="CZ192" s="416"/>
      <c r="DA192" s="416"/>
      <c r="DB192" s="416"/>
      <c r="DC192" s="128"/>
    </row>
    <row r="193" spans="1:107">
      <c r="A193" s="6" t="str">
        <f ca="1">OFFSET('day lookup'!$A$1,WEEKDAY(B193,1)-1,0)</f>
        <v>WED</v>
      </c>
      <c r="B193" s="367">
        <f t="shared" si="155"/>
        <v>42984</v>
      </c>
      <c r="C193" s="374">
        <f ca="1">IF($CY$1=1,OFFSET(Historic!$F$193,$B193-$B$35,C$30-1975),IF($B193&gt;DATE(Input!$C$1,4,30),OFFSET(Historic!$F$193,$B193-$B$35,C$30-1975),NA()))</f>
        <v>49.016790700004094</v>
      </c>
      <c r="D193" s="192">
        <f ca="1">IF($CY$1=1,OFFSET(Historic!$F$193,$B193-$B$35,D$30-1975),IF($B193&gt;DATE(Input!$C$1,4,30),OFFSET(Historic!$F$193,$B193-$B$35,D$30-1975),NA()))</f>
        <v>69.421450000000007</v>
      </c>
      <c r="E193" s="192">
        <f ca="1">IF($CY$1=1,OFFSET(Historic!$F$193,$B193-$B$35,E$30-1975),IF($B193&gt;DATE(Input!$C$1,4,30),OFFSET(Historic!$F$193,$B193-$B$35,E$30-1975),NA()))</f>
        <v>149.6131421</v>
      </c>
      <c r="F193" s="192">
        <f ca="1">IF($CY$1=1,OFFSET(Historic!$F$193,$B193-$B$35,F$30-1975),IF($B193&gt;DATE(Input!$C$1,4,30),OFFSET(Historic!$F$193,$B193-$B$35,F$30-1975),NA()))</f>
        <v>132.89249000000001</v>
      </c>
      <c r="G193" s="192">
        <f ca="1">IF($CY$1=1,OFFSET(Historic!$F$193,$B193-$B$35,G$30-1975),IF($B193&gt;DATE(Input!$C$1,4,30),OFFSET(Historic!$F$193,$B193-$B$35,G$30-1975),NA()))</f>
        <v>96.54</v>
      </c>
      <c r="H193" s="192">
        <f t="shared" ca="1" si="131"/>
        <v>99.49677456000083</v>
      </c>
      <c r="I193" s="368">
        <f t="shared" ca="1" si="116"/>
        <v>1.3787747909859434</v>
      </c>
      <c r="J193" s="285">
        <f t="shared" ca="1" si="117"/>
        <v>82.719536237624013</v>
      </c>
      <c r="K193" s="285">
        <f t="shared" ca="1" si="118"/>
        <v>2.7804886130293789</v>
      </c>
      <c r="L193" s="386" t="str">
        <f>IF(Computations!J168&lt;&gt;"",Computations!J168,"---")</f>
        <v>Y</v>
      </c>
      <c r="M193" s="416">
        <f>IF(Computations!I168&lt;&gt;"",Computations!I168,"---")</f>
        <v>77.202066025892066</v>
      </c>
      <c r="N193" s="390">
        <f>IF(Computations!C168&lt;&gt;"",Computations!C168,"---")</f>
        <v>7754.309362162162</v>
      </c>
      <c r="O193" s="387">
        <f>IF(Computations!D168&lt;&gt;"",Computations!D168,"---")</f>
        <v>91142.16</v>
      </c>
      <c r="P193" s="387">
        <f>IF(Computations!M168&lt;&gt;"",Computations!M168,"---")</f>
        <v>77.202066025892066</v>
      </c>
      <c r="Q193" s="387">
        <f>IF(Computations!P168&lt;&gt;"",Computations!P168,"---")</f>
        <v>2.21</v>
      </c>
      <c r="R193" s="387">
        <f>IF(Computations!V168&lt;&gt;"",Computations!V168,"---")</f>
        <v>18.192662354358781</v>
      </c>
      <c r="S193" s="387">
        <f>IF(Computations!X168&lt;&gt;"",Computations!X168,"---")</f>
        <v>204.21537571974918</v>
      </c>
      <c r="T193" s="387">
        <f>IF(Computations!AB168&lt;&gt;"",Computations!AB168,"---")</f>
        <v>0</v>
      </c>
      <c r="U193" s="387">
        <f>IF(Computations!AG168&lt;&gt;"",Computations!AG168,"---")</f>
        <v>0</v>
      </c>
      <c r="V193" s="387">
        <f>IF(Computations!H168&lt;&gt;"",Computations!H168,"---")</f>
        <v>301.82010409999998</v>
      </c>
      <c r="W193" s="387">
        <f>IF(Computations!G168&lt;&gt;"",Computations!G168,"---")</f>
        <v>2.8882292000000001</v>
      </c>
      <c r="X193" s="387">
        <f>IF(Computations!F168&lt;&gt;"",Computations!F168,"---")</f>
        <v>304.70833329999999</v>
      </c>
      <c r="Y193" s="402">
        <f>IF(Computations!E168&lt;&gt;"",Computations!E168,"---")</f>
        <v>3.8568799999999999</v>
      </c>
      <c r="Z193" s="389">
        <f>IF(AA193=O193,N193,interp(AA193,AreaCapacity!$A$3:$B$245,2))</f>
        <v>7754.309362162162</v>
      </c>
      <c r="AA193" s="383">
        <f t="shared" si="152"/>
        <v>91142.16</v>
      </c>
      <c r="AB193" s="376">
        <f t="shared" si="119"/>
        <v>77.202066025892066</v>
      </c>
      <c r="AC193" s="376">
        <f>IF(P193&lt;&gt;"---",P193,IF(BH193="Y",AB193,MIN(Input!I168,AB193-AK193)))</f>
        <v>77.202066025892066</v>
      </c>
      <c r="AD193" s="376">
        <f t="shared" si="120"/>
        <v>2.21</v>
      </c>
      <c r="AE193" s="376">
        <f>IF(R193&lt;&gt;"---",R193,IF(BH193="Y",Input!M168,0))</f>
        <v>18.192662354358781</v>
      </c>
      <c r="AF193" s="376">
        <f t="shared" si="121"/>
        <v>204.21537571974918</v>
      </c>
      <c r="AG193" s="376">
        <f t="shared" si="132"/>
        <v>0</v>
      </c>
      <c r="AH193" s="376">
        <f t="shared" si="133"/>
        <v>0</v>
      </c>
      <c r="AI193" s="376">
        <f t="shared" si="122"/>
        <v>304.70833329999999</v>
      </c>
      <c r="AJ193" s="192">
        <f t="shared" si="134"/>
        <v>301.82010409999998</v>
      </c>
      <c r="AK193" s="412">
        <f>IF(Y193&lt;&gt;"---",Y193,interp(AA192,AreaCapacity!$A$3:$C$245,3)*StepInterp(B193,Evap!$A$3:$D$15,4)/1.9835)</f>
        <v>3.8568799999999999</v>
      </c>
      <c r="AL193" s="376">
        <f t="shared" si="123"/>
        <v>2.8882292000000001</v>
      </c>
      <c r="AM193" s="376">
        <f t="shared" si="135"/>
        <v>304.70833329999999</v>
      </c>
      <c r="AN193" s="376">
        <f t="shared" si="153"/>
        <v>-453.17999999999302</v>
      </c>
      <c r="AO193" s="376">
        <f t="shared" si="136"/>
        <v>224.61803807410791</v>
      </c>
      <c r="AP193" s="376">
        <f t="shared" si="154"/>
        <v>10719.210810304987</v>
      </c>
      <c r="AQ193" s="389">
        <f>IF(AR193=O193,N193,interp(AR193,AreaCapacity!$A$3:$B$245,2))</f>
        <v>7754.309362162162</v>
      </c>
      <c r="AR193" s="383">
        <f t="shared" si="137"/>
        <v>91142.16</v>
      </c>
      <c r="AS193" s="376">
        <f t="shared" si="124"/>
        <v>77.202066025892066</v>
      </c>
      <c r="AT193" s="376">
        <f>IF(P193&lt;&gt;"---",P193,IF(BH193="Y",AS193,MIN(Input!I168,AS193-BB193)))</f>
        <v>77.202066025892066</v>
      </c>
      <c r="AU193" s="376">
        <f t="shared" si="125"/>
        <v>2.21</v>
      </c>
      <c r="AV193" s="376">
        <f>IF(R193&lt;&gt;"---",R193,IF(BH193="Y",Input!M168,0))</f>
        <v>18.192662354358781</v>
      </c>
      <c r="AW193" s="376">
        <f t="shared" si="126"/>
        <v>204.21537571974918</v>
      </c>
      <c r="AX193" s="376">
        <f t="shared" si="138"/>
        <v>0</v>
      </c>
      <c r="AY193" s="376">
        <f t="shared" si="139"/>
        <v>0</v>
      </c>
      <c r="AZ193" s="376">
        <f t="shared" si="127"/>
        <v>304.70833329999999</v>
      </c>
      <c r="BA193" s="192">
        <f t="shared" si="140"/>
        <v>301.82010409999998</v>
      </c>
      <c r="BB193" s="412">
        <f>IF(Y193&lt;&gt;"---",Y193,interp(AR192,AreaCapacity!$A$3:$C$245,3)*StepInterp(B193,Evap!$A$3:$D$15,4)/1.9835)</f>
        <v>3.8568799999999999</v>
      </c>
      <c r="BC193" s="376">
        <f t="shared" si="128"/>
        <v>2.8882292000000001</v>
      </c>
      <c r="BD193" s="192">
        <f t="shared" si="141"/>
        <v>304.70833329999999</v>
      </c>
      <c r="BE193" s="192">
        <f t="shared" si="142"/>
        <v>-453.17999999999302</v>
      </c>
      <c r="BF193" s="192">
        <f t="shared" si="143"/>
        <v>224.61803807410791</v>
      </c>
      <c r="BG193" s="425">
        <f t="shared" si="144"/>
        <v>10763.87081030499</v>
      </c>
      <c r="BH193" s="376" t="str">
        <f t="shared" si="129"/>
        <v>Y</v>
      </c>
      <c r="BI193" s="376">
        <f t="shared" si="130"/>
        <v>39</v>
      </c>
      <c r="BJ193" s="376">
        <f t="shared" si="145"/>
        <v>0</v>
      </c>
      <c r="BK193" s="376">
        <f t="shared" si="146"/>
        <v>146446.68854687506</v>
      </c>
      <c r="BL193" s="376">
        <f t="shared" si="147"/>
        <v>102369</v>
      </c>
      <c r="BM193" s="423">
        <f t="shared" si="148"/>
        <v>44077.688546875055</v>
      </c>
      <c r="BN193" s="440">
        <f t="shared" si="149"/>
        <v>0</v>
      </c>
      <c r="BO193" s="285">
        <f t="shared" si="150"/>
        <v>0</v>
      </c>
      <c r="BP193" s="425">
        <f t="shared" si="151"/>
        <v>0</v>
      </c>
      <c r="BQ193" s="285"/>
      <c r="BR193" s="12">
        <v>7704</v>
      </c>
      <c r="BS193" s="12">
        <v>52000</v>
      </c>
      <c r="BT193" s="12">
        <v>7747.5</v>
      </c>
      <c r="BU193" s="426">
        <v>85000</v>
      </c>
      <c r="BV193" s="6">
        <v>7766</v>
      </c>
      <c r="BW193" s="6">
        <v>102369</v>
      </c>
      <c r="CW193" s="416"/>
      <c r="CX193" s="416"/>
      <c r="CY193" s="416"/>
      <c r="CZ193" s="416"/>
      <c r="DA193" s="416"/>
      <c r="DB193" s="416"/>
      <c r="DC193" s="128"/>
    </row>
    <row r="194" spans="1:107">
      <c r="A194" s="6" t="str">
        <f ca="1">OFFSET('day lookup'!$A$1,WEEKDAY(B194,1)-1,0)</f>
        <v>THU</v>
      </c>
      <c r="B194" s="367">
        <f t="shared" si="155"/>
        <v>42985</v>
      </c>
      <c r="C194" s="374">
        <f ca="1">IF($CY$1=1,OFFSET(Historic!$F$193,$B194-$B$35,C$30-1975),IF($B194&gt;DATE(Input!$C$1,4,30),OFFSET(Historic!$F$193,$B194-$B$35,C$30-1975),NA()))</f>
        <v>65.521666399996207</v>
      </c>
      <c r="D194" s="192">
        <f ca="1">IF($CY$1=1,OFFSET(Historic!$F$193,$B194-$B$35,D$30-1975),IF($B194&gt;DATE(Input!$C$1,4,30),OFFSET(Historic!$F$193,$B194-$B$35,D$30-1975),NA()))</f>
        <v>61.487570000000005</v>
      </c>
      <c r="E194" s="192">
        <f ca="1">IF($CY$1=1,OFFSET(Historic!$F$193,$B194-$B$35,E$30-1975),IF($B194&gt;DATE(Input!$C$1,4,30),OFFSET(Historic!$F$193,$B194-$B$35,E$30-1975),NA()))</f>
        <v>140.19165960000001</v>
      </c>
      <c r="F194" s="192">
        <f ca="1">IF($CY$1=1,OFFSET(Historic!$F$193,$B194-$B$35,F$30-1975),IF($B194&gt;DATE(Input!$C$1,4,30),OFFSET(Historic!$F$193,$B194-$B$35,F$30-1975),NA()))</f>
        <v>132.89249000000001</v>
      </c>
      <c r="G194" s="192">
        <f ca="1">IF($CY$1=1,OFFSET(Historic!$F$193,$B194-$B$35,G$30-1975),IF($B194&gt;DATE(Input!$C$1,4,30),OFFSET(Historic!$F$193,$B194-$B$35,G$30-1975),NA()))</f>
        <v>53.98</v>
      </c>
      <c r="H194" s="192">
        <f t="shared" ca="1" si="131"/>
        <v>90.814677199999238</v>
      </c>
      <c r="I194" s="368">
        <f t="shared" ca="1" si="116"/>
        <v>1.2584627806138182</v>
      </c>
      <c r="J194" s="285">
        <f t="shared" ca="1" si="117"/>
        <v>75.501422179503081</v>
      </c>
      <c r="K194" s="285">
        <f t="shared" ca="1" si="118"/>
        <v>2.537862930403465</v>
      </c>
      <c r="L194" s="386" t="str">
        <f>IF(Computations!J169&lt;&gt;"",Computations!J169,"---")</f>
        <v>Y</v>
      </c>
      <c r="M194" s="416">
        <f>IF(Computations!I169&lt;&gt;"",Computations!I169,"---")</f>
        <v>76.73082824022805</v>
      </c>
      <c r="N194" s="390">
        <f>IF(Computations!C169&lt;&gt;"",Computations!C169,"---")</f>
        <v>7753.8193471164313</v>
      </c>
      <c r="O194" s="387">
        <f>IF(Computations!D169&lt;&gt;"",Computations!D169,"---")</f>
        <v>90689.98</v>
      </c>
      <c r="P194" s="387">
        <f>IF(Computations!M169&lt;&gt;"",Computations!M169,"---")</f>
        <v>76.73082824022805</v>
      </c>
      <c r="Q194" s="387">
        <f>IF(Computations!P169&lt;&gt;"",Computations!P169,"---")</f>
        <v>2.21</v>
      </c>
      <c r="R194" s="387">
        <f>IF(Computations!V169&lt;&gt;"",Computations!V169,"---")</f>
        <v>18.192662354358781</v>
      </c>
      <c r="S194" s="387">
        <f>IF(Computations!X169&lt;&gt;"",Computations!X169,"---")</f>
        <v>203.72634640541318</v>
      </c>
      <c r="T194" s="387">
        <f>IF(Computations!AB169&lt;&gt;"",Computations!AB169,"---")</f>
        <v>0</v>
      </c>
      <c r="U194" s="387">
        <f>IF(Computations!AG169&lt;&gt;"",Computations!AG169,"---")</f>
        <v>0</v>
      </c>
      <c r="V194" s="387">
        <f>IF(Computations!H169&lt;&gt;"",Computations!H169,"---")</f>
        <v>300.85983699999997</v>
      </c>
      <c r="W194" s="387">
        <f>IF(Computations!G169&lt;&gt;"",Computations!G169,"---")</f>
        <v>2.9662500000000001</v>
      </c>
      <c r="X194" s="387">
        <f>IF(Computations!F169&lt;&gt;"",Computations!F169,"---")</f>
        <v>303.82608699999997</v>
      </c>
      <c r="Y194" s="402">
        <f>IF(Computations!E169&lt;&gt;"",Computations!E169,"---")</f>
        <v>3.8417500000000002</v>
      </c>
      <c r="Z194" s="389">
        <f>IF(AA194=O194,N194,interp(AA194,AreaCapacity!$A$3:$B$245,2))</f>
        <v>7753.8193471164313</v>
      </c>
      <c r="AA194" s="383">
        <f t="shared" si="152"/>
        <v>90689.98</v>
      </c>
      <c r="AB194" s="376">
        <f t="shared" si="119"/>
        <v>76.73082824022805</v>
      </c>
      <c r="AC194" s="376">
        <f>IF(P194&lt;&gt;"---",P194,IF(BH194="Y",AB194,MIN(Input!I169,AB194-AK194)))</f>
        <v>76.73082824022805</v>
      </c>
      <c r="AD194" s="376">
        <f t="shared" si="120"/>
        <v>2.21</v>
      </c>
      <c r="AE194" s="376">
        <f>IF(R194&lt;&gt;"---",R194,IF(BH194="Y",Input!M169,0))</f>
        <v>18.192662354358781</v>
      </c>
      <c r="AF194" s="376">
        <f t="shared" si="121"/>
        <v>203.72634640541318</v>
      </c>
      <c r="AG194" s="376">
        <f t="shared" si="132"/>
        <v>0</v>
      </c>
      <c r="AH194" s="376">
        <f t="shared" si="133"/>
        <v>0</v>
      </c>
      <c r="AI194" s="376">
        <f t="shared" si="122"/>
        <v>303.82608699999997</v>
      </c>
      <c r="AJ194" s="192">
        <f t="shared" si="134"/>
        <v>300.85983699999997</v>
      </c>
      <c r="AK194" s="412">
        <f>IF(Y194&lt;&gt;"---",Y194,interp(AA193,AreaCapacity!$A$3:$C$245,3)*StepInterp(B194,Evap!$A$3:$D$15,4)/1.9835)</f>
        <v>3.8417500000000002</v>
      </c>
      <c r="AL194" s="376">
        <f t="shared" si="123"/>
        <v>2.9662500000000001</v>
      </c>
      <c r="AM194" s="376">
        <f t="shared" si="135"/>
        <v>303.82608699999997</v>
      </c>
      <c r="AN194" s="376">
        <f t="shared" si="153"/>
        <v>-452.18000000000757</v>
      </c>
      <c r="AO194" s="376">
        <f t="shared" si="136"/>
        <v>224.12900875977192</v>
      </c>
      <c r="AP194" s="376">
        <f t="shared" si="154"/>
        <v>11163.770699179995</v>
      </c>
      <c r="AQ194" s="389">
        <f>IF(AR194=O194,N194,interp(AR194,AreaCapacity!$A$3:$B$245,2))</f>
        <v>7753.8193471164313</v>
      </c>
      <c r="AR194" s="383">
        <f t="shared" si="137"/>
        <v>90689.98</v>
      </c>
      <c r="AS194" s="376">
        <f t="shared" si="124"/>
        <v>76.73082824022805</v>
      </c>
      <c r="AT194" s="376">
        <f>IF(P194&lt;&gt;"---",P194,IF(BH194="Y",AS194,MIN(Input!I169,AS194-BB194)))</f>
        <v>76.73082824022805</v>
      </c>
      <c r="AU194" s="376">
        <f t="shared" si="125"/>
        <v>2.21</v>
      </c>
      <c r="AV194" s="376">
        <f>IF(R194&lt;&gt;"---",R194,IF(BH194="Y",Input!M169,0))</f>
        <v>18.192662354358781</v>
      </c>
      <c r="AW194" s="376">
        <f t="shared" si="126"/>
        <v>203.72634640541318</v>
      </c>
      <c r="AX194" s="376">
        <f t="shared" si="138"/>
        <v>0</v>
      </c>
      <c r="AY194" s="376">
        <f t="shared" si="139"/>
        <v>0</v>
      </c>
      <c r="AZ194" s="376">
        <f t="shared" si="127"/>
        <v>303.82608699999997</v>
      </c>
      <c r="BA194" s="192">
        <f t="shared" si="140"/>
        <v>300.85983699999997</v>
      </c>
      <c r="BB194" s="412">
        <f>IF(Y194&lt;&gt;"---",Y194,interp(AR193,AreaCapacity!$A$3:$C$245,3)*StepInterp(B194,Evap!$A$3:$D$15,4)/1.9835)</f>
        <v>3.8417500000000002</v>
      </c>
      <c r="BC194" s="376">
        <f t="shared" si="128"/>
        <v>2.9662500000000001</v>
      </c>
      <c r="BD194" s="192">
        <f t="shared" si="141"/>
        <v>303.82608699999997</v>
      </c>
      <c r="BE194" s="192">
        <f t="shared" si="142"/>
        <v>-452.18000000000757</v>
      </c>
      <c r="BF194" s="192">
        <f t="shared" si="143"/>
        <v>224.12900875977192</v>
      </c>
      <c r="BG194" s="425">
        <f t="shared" si="144"/>
        <v>11208.430699179999</v>
      </c>
      <c r="BH194" s="376" t="str">
        <f t="shared" si="129"/>
        <v>Y</v>
      </c>
      <c r="BI194" s="376">
        <f t="shared" si="130"/>
        <v>39</v>
      </c>
      <c r="BJ194" s="376">
        <f t="shared" si="145"/>
        <v>0</v>
      </c>
      <c r="BK194" s="376">
        <f t="shared" si="146"/>
        <v>146446.68854687506</v>
      </c>
      <c r="BL194" s="376">
        <f t="shared" si="147"/>
        <v>102369</v>
      </c>
      <c r="BM194" s="423">
        <f t="shared" si="148"/>
        <v>44077.688546875055</v>
      </c>
      <c r="BN194" s="440">
        <f t="shared" si="149"/>
        <v>0</v>
      </c>
      <c r="BO194" s="285">
        <f t="shared" si="150"/>
        <v>0</v>
      </c>
      <c r="BP194" s="425">
        <f t="shared" si="151"/>
        <v>0</v>
      </c>
      <c r="BQ194" s="285"/>
      <c r="BR194" s="12">
        <v>7704</v>
      </c>
      <c r="BS194" s="12">
        <v>52000</v>
      </c>
      <c r="BT194" s="12">
        <v>7747.5</v>
      </c>
      <c r="BU194" s="426">
        <v>85000</v>
      </c>
      <c r="BV194" s="6">
        <v>7766</v>
      </c>
      <c r="BW194" s="6">
        <v>102369</v>
      </c>
      <c r="CW194" s="416"/>
      <c r="CX194" s="416"/>
      <c r="CY194" s="416"/>
      <c r="CZ194" s="416"/>
      <c r="DA194" s="416"/>
      <c r="DB194" s="416"/>
      <c r="DC194" s="128"/>
    </row>
    <row r="195" spans="1:107">
      <c r="A195" s="6" t="str">
        <f ca="1">OFFSET('day lookup'!$A$1,WEEKDAY(B195,1)-1,0)</f>
        <v>FRI</v>
      </c>
      <c r="B195" s="367">
        <f t="shared" si="155"/>
        <v>42986</v>
      </c>
      <c r="C195" s="374">
        <f ca="1">IF($CY$1=1,OFFSET(Historic!$F$193,$B195-$B$35,C$30-1975),IF($B195&gt;DATE(Input!$C$1,4,30),OFFSET(Historic!$F$193,$B195-$B$35,C$30-1975),NA()))</f>
        <v>59.584477799999028</v>
      </c>
      <c r="D195" s="192">
        <f ca="1">IF($CY$1=1,OFFSET(Historic!$F$193,$B195-$B$35,D$30-1975),IF($B195&gt;DATE(Input!$C$1,4,30),OFFSET(Historic!$F$193,$B195-$B$35,D$30-1975),NA()))</f>
        <v>61.487570000000005</v>
      </c>
      <c r="E195" s="192">
        <f ca="1">IF($CY$1=1,OFFSET(Historic!$F$193,$B195-$B$35,E$30-1975),IF($B195&gt;DATE(Input!$C$1,4,30),OFFSET(Historic!$F$193,$B195-$B$35,E$30-1975),NA()))</f>
        <v>142.61149300000002</v>
      </c>
      <c r="F195" s="192">
        <f ca="1">IF($CY$1=1,OFFSET(Historic!$F$193,$B195-$B$35,F$30-1975),IF($B195&gt;DATE(Input!$C$1,4,30),OFFSET(Historic!$F$193,$B195-$B$35,F$30-1975),NA()))</f>
        <v>115.04126000000001</v>
      </c>
      <c r="G195" s="192">
        <f ca="1">IF($CY$1=1,OFFSET(Historic!$F$193,$B195-$B$35,G$30-1975),IF($B195&gt;DATE(Input!$C$1,4,30),OFFSET(Historic!$F$193,$B195-$B$35,G$30-1975),NA()))</f>
        <v>75.260000000000005</v>
      </c>
      <c r="H195" s="192">
        <f t="shared" ca="1" si="131"/>
        <v>90.796960159999813</v>
      </c>
      <c r="I195" s="368">
        <f t="shared" ref="I195:I217" ca="1" si="156">IF(B195&lt;$B$157,IF($CY$1=1,H195/$H$220*100,IF(B195&gt;$B$64,H195/$H$221*100,NA())),H195/$H$222*100)</f>
        <v>1.2582172670458647</v>
      </c>
      <c r="J195" s="285">
        <f t="shared" ref="J195:J217" ca="1" si="157">IF(B195&lt;$B$157,IF($CY$1=1,$E$8,$F$8),$G$8)*1000*I195/100/1.9835</f>
        <v>75.48669260320537</v>
      </c>
      <c r="K195" s="285">
        <f t="shared" ref="K195:K217" ca="1" si="158">IF(B195&lt;$B$157,IF($CY$1=1,$E$9,$F$9),$G$9)*1000*I195/100/1.9835</f>
        <v>2.5373678185951394</v>
      </c>
      <c r="L195" s="386" t="str">
        <f>IF(Computations!J170&lt;&gt;"",Computations!J170,"---")</f>
        <v>Y</v>
      </c>
      <c r="M195" s="416">
        <f>IF(Computations!I170&lt;&gt;"",Computations!I170,"---")</f>
        <v>82.027101705597914</v>
      </c>
      <c r="N195" s="390">
        <f>IF(Computations!C170&lt;&gt;"",Computations!C170,"---")</f>
        <v>7753.2991186071813</v>
      </c>
      <c r="O195" s="387">
        <f>IF(Computations!D170&lt;&gt;"",Computations!D170,"---")</f>
        <v>90211.89</v>
      </c>
      <c r="P195" s="387">
        <f>IF(Computations!M170&lt;&gt;"",Computations!M170,"---")</f>
        <v>82.027101705597914</v>
      </c>
      <c r="Q195" s="387">
        <f>IF(Computations!P170&lt;&gt;"",Computations!P170,"---")</f>
        <v>2.21</v>
      </c>
      <c r="R195" s="387">
        <f>IF(Computations!V170&lt;&gt;"",Computations!V170,"---")</f>
        <v>18.192662354358781</v>
      </c>
      <c r="S195" s="387">
        <f>IF(Computations!X170&lt;&gt;"",Computations!X170,"---")</f>
        <v>216.79919424004328</v>
      </c>
      <c r="T195" s="387">
        <f>IF(Computations!AB170&lt;&gt;"",Computations!AB170,"---")</f>
        <v>0</v>
      </c>
      <c r="U195" s="387">
        <f>IF(Computations!AG170&lt;&gt;"",Computations!AG170,"---")</f>
        <v>-5.6843418860808015E-14</v>
      </c>
      <c r="V195" s="387">
        <f>IF(Computations!H170&lt;&gt;"",Computations!H170,"---")</f>
        <v>319.22895829999999</v>
      </c>
      <c r="W195" s="387">
        <f>IF(Computations!G170&lt;&gt;"",Computations!G170,"---")</f>
        <v>2.9585417000000001</v>
      </c>
      <c r="X195" s="387">
        <f>IF(Computations!F170&lt;&gt;"",Computations!F170,"---")</f>
        <v>322.1875</v>
      </c>
      <c r="Y195" s="402">
        <f>IF(Computations!E170&lt;&gt;"",Computations!E170,"---")</f>
        <v>3.8316699999999999</v>
      </c>
      <c r="Z195" s="389">
        <f>IF(AA195=O195,N195,interp(AA195,AreaCapacity!$A$3:$B$245,2))</f>
        <v>7753.2991186071813</v>
      </c>
      <c r="AA195" s="383">
        <f t="shared" si="152"/>
        <v>90211.89</v>
      </c>
      <c r="AB195" s="376">
        <f t="shared" ref="AB195:AB217" si="159">IF(M195&lt;&gt;"---",M195,J195)</f>
        <v>82.027101705597914</v>
      </c>
      <c r="AC195" s="376">
        <f>IF(P195&lt;&gt;"---",P195,IF(BH195="Y",AB195,MIN(Input!I170,AB195-AK195)))</f>
        <v>82.027101705597914</v>
      </c>
      <c r="AD195" s="376">
        <f t="shared" ref="AD195:AD217" si="160">IF(Q195&lt;&gt;"---",Q195,IF(BH195="Y",K195,0))</f>
        <v>2.21</v>
      </c>
      <c r="AE195" s="376">
        <f>IF(R195&lt;&gt;"---",R195,IF(BH195="Y",Input!M170,0))</f>
        <v>18.192662354358781</v>
      </c>
      <c r="AF195" s="376">
        <f t="shared" ref="AF195:AF217" si="161">IF(S195&lt;&gt;"---",S195,StepInterp(B195,$H$3:$L$26,5))</f>
        <v>216.79919424004328</v>
      </c>
      <c r="AG195" s="376">
        <f t="shared" si="132"/>
        <v>0</v>
      </c>
      <c r="AH195" s="376">
        <f t="shared" si="133"/>
        <v>-5.6843418860808015E-14</v>
      </c>
      <c r="AI195" s="376">
        <f t="shared" ref="AI195:AI217" si="162">IF(X195&lt;&gt;"---",X195,StepInterp(B195,$H$3:$K$26,3))</f>
        <v>322.1875</v>
      </c>
      <c r="AJ195" s="192">
        <f t="shared" si="134"/>
        <v>319.22895829999999</v>
      </c>
      <c r="AK195" s="412">
        <f>IF(Y195&lt;&gt;"---",Y195,interp(AA194,AreaCapacity!$A$3:$C$245,3)*StepInterp(B195,Evap!$A$3:$D$15,4)/1.9835)</f>
        <v>3.8316699999999999</v>
      </c>
      <c r="AL195" s="376">
        <f t="shared" ref="AL195:AL217" si="163">IF(W195&lt;&gt;"---",W195,StepInterp(B195,$H$3:$M$26,6))</f>
        <v>2.9585417000000001</v>
      </c>
      <c r="AM195" s="376">
        <f t="shared" si="135"/>
        <v>322.1875</v>
      </c>
      <c r="AN195" s="376">
        <f t="shared" si="153"/>
        <v>-478.08999999999651</v>
      </c>
      <c r="AO195" s="376">
        <f t="shared" si="136"/>
        <v>237.20185659440207</v>
      </c>
      <c r="AP195" s="376">
        <f t="shared" si="154"/>
        <v>11634.260581734992</v>
      </c>
      <c r="AQ195" s="389">
        <f>IF(AR195=O195,N195,interp(AR195,AreaCapacity!$A$3:$B$245,2))</f>
        <v>7753.2991186071813</v>
      </c>
      <c r="AR195" s="383">
        <f t="shared" si="137"/>
        <v>90211.89</v>
      </c>
      <c r="AS195" s="376">
        <f t="shared" ref="AS195:AS217" si="164">IF(M195&lt;&gt;"---",M195,J195)</f>
        <v>82.027101705597914</v>
      </c>
      <c r="AT195" s="376">
        <f>IF(P195&lt;&gt;"---",P195,IF(BH195="Y",AS195,MIN(Input!I170,AS195-BB195)))</f>
        <v>82.027101705597914</v>
      </c>
      <c r="AU195" s="376">
        <f t="shared" ref="AU195:AU217" si="165">IF(Q195&lt;&gt;"---",Q195,IF(BH195="Y",K195,0))</f>
        <v>2.21</v>
      </c>
      <c r="AV195" s="376">
        <f>IF(R195&lt;&gt;"---",R195,IF(BH195="Y",Input!M170,0))</f>
        <v>18.192662354358781</v>
      </c>
      <c r="AW195" s="376">
        <f t="shared" ref="AW195:AW217" si="166">IF(S195&lt;&gt;"---",S195,StepInterp(B195,$H$3:$L$26,5))</f>
        <v>216.79919424004328</v>
      </c>
      <c r="AX195" s="376">
        <f t="shared" si="138"/>
        <v>0</v>
      </c>
      <c r="AY195" s="376">
        <f t="shared" si="139"/>
        <v>-5.6843418860808015E-14</v>
      </c>
      <c r="AZ195" s="376">
        <f t="shared" ref="AZ195:AZ217" si="167">IF(X195&lt;&gt;"---",X195,StepInterp(B195,$H$3:$K$26,4))</f>
        <v>322.1875</v>
      </c>
      <c r="BA195" s="192">
        <f t="shared" si="140"/>
        <v>319.22895829999999</v>
      </c>
      <c r="BB195" s="412">
        <f>IF(Y195&lt;&gt;"---",Y195,interp(AR194,AreaCapacity!$A$3:$C$245,3)*StepInterp(B195,Evap!$A$3:$D$15,4)/1.9835)</f>
        <v>3.8316699999999999</v>
      </c>
      <c r="BC195" s="376">
        <f t="shared" ref="BC195:BC217" si="168">IF(W195&lt;&gt;"---",W195,StepInterp(B195,$H$3:$M$26,6))</f>
        <v>2.9585417000000001</v>
      </c>
      <c r="BD195" s="192">
        <f t="shared" si="141"/>
        <v>322.1875</v>
      </c>
      <c r="BE195" s="192">
        <f t="shared" si="142"/>
        <v>-478.08999999999651</v>
      </c>
      <c r="BF195" s="192">
        <f t="shared" si="143"/>
        <v>237.20185659440207</v>
      </c>
      <c r="BG195" s="425">
        <f t="shared" si="144"/>
        <v>11678.920581734996</v>
      </c>
      <c r="BH195" s="376" t="str">
        <f t="shared" ref="BH195:BH217" si="169">IF(L195&lt;&gt;"---",L195,StepInterp(B195,$B$13:$D$17,3))</f>
        <v>Y</v>
      </c>
      <c r="BI195" s="376">
        <f t="shared" ref="BI195:BI217" si="170">StepInterp(B195,$E$13:$G$15,3)</f>
        <v>39</v>
      </c>
      <c r="BJ195" s="376">
        <f t="shared" si="145"/>
        <v>0</v>
      </c>
      <c r="BK195" s="376">
        <f t="shared" si="146"/>
        <v>146446.68854687506</v>
      </c>
      <c r="BL195" s="376">
        <f t="shared" si="147"/>
        <v>102369</v>
      </c>
      <c r="BM195" s="423">
        <f t="shared" si="148"/>
        <v>44077.688546875055</v>
      </c>
      <c r="BN195" s="440">
        <f t="shared" si="149"/>
        <v>0</v>
      </c>
      <c r="BO195" s="285">
        <f t="shared" si="150"/>
        <v>0</v>
      </c>
      <c r="BP195" s="425">
        <f t="shared" si="151"/>
        <v>0</v>
      </c>
      <c r="BQ195" s="285"/>
      <c r="BR195" s="12">
        <v>7704</v>
      </c>
      <c r="BS195" s="12">
        <v>52000</v>
      </c>
      <c r="BT195" s="12">
        <v>7747.5</v>
      </c>
      <c r="BU195" s="426">
        <v>85000</v>
      </c>
      <c r="BV195" s="6">
        <v>7766</v>
      </c>
      <c r="BW195" s="6">
        <v>102369</v>
      </c>
      <c r="CW195" s="416"/>
      <c r="CX195" s="416"/>
      <c r="CY195" s="416"/>
      <c r="CZ195" s="416"/>
      <c r="DA195" s="416"/>
      <c r="DB195" s="416"/>
      <c r="DC195" s="128"/>
    </row>
    <row r="196" spans="1:107">
      <c r="A196" s="6" t="str">
        <f ca="1">OFFSET('day lookup'!$A$1,WEEKDAY(B196,1)-1,0)</f>
        <v>SAT</v>
      </c>
      <c r="B196" s="367">
        <f t="shared" si="155"/>
        <v>42987</v>
      </c>
      <c r="C196" s="374">
        <f ca="1">IF($CY$1=1,OFFSET(Historic!$F$193,$B196-$B$35,C$30-1975),IF($B196&gt;DATE(Input!$C$1,4,30),OFFSET(Historic!$F$193,$B196-$B$35,C$30-1975),NA()))</f>
        <v>75.839436800004918</v>
      </c>
      <c r="D196" s="192">
        <f ca="1">IF($CY$1=1,OFFSET(Historic!$F$193,$B196-$B$35,D$30-1975),IF($B196&gt;DATE(Input!$C$1,4,30),OFFSET(Historic!$F$193,$B196-$B$35,D$30-1975),NA()))</f>
        <v>35.702460000000002</v>
      </c>
      <c r="E196" s="192">
        <f ca="1">IF($CY$1=1,OFFSET(Historic!$F$193,$B196-$B$35,E$30-1975),IF($B196&gt;DATE(Input!$C$1,4,30),OFFSET(Historic!$F$193,$B196-$B$35,E$30-1975),NA()))</f>
        <v>134.71728240000002</v>
      </c>
      <c r="F196" s="192">
        <f ca="1">IF($CY$1=1,OFFSET(Historic!$F$193,$B196-$B$35,F$30-1975),IF($B196&gt;DATE(Input!$C$1,4,30),OFFSET(Historic!$F$193,$B196-$B$35,F$30-1975),NA()))</f>
        <v>130.90902</v>
      </c>
      <c r="G196" s="192">
        <f ca="1">IF($CY$1=1,OFFSET(Historic!$F$193,$B196-$B$35,G$30-1975),IF($B196&gt;DATE(Input!$C$1,4,30),OFFSET(Historic!$F$193,$B196-$B$35,G$30-1975),NA()))</f>
        <v>75.099999999999994</v>
      </c>
      <c r="H196" s="192">
        <f t="shared" ca="1" si="131"/>
        <v>90.453639840000989</v>
      </c>
      <c r="I196" s="368">
        <f t="shared" ca="1" si="156"/>
        <v>1.2534597117930344</v>
      </c>
      <c r="J196" s="285">
        <f t="shared" ca="1" si="157"/>
        <v>75.201263273693499</v>
      </c>
      <c r="K196" s="285">
        <f t="shared" ca="1" si="158"/>
        <v>2.5277735554182694</v>
      </c>
      <c r="L196" s="386" t="str">
        <f>IF(Computations!J171&lt;&gt;"",Computations!J171,"---")</f>
        <v>Y</v>
      </c>
      <c r="M196" s="416">
        <f>IF(Computations!I171&lt;&gt;"",Computations!I171,"---")</f>
        <v>83.163636042347349</v>
      </c>
      <c r="N196" s="390">
        <f>IF(Computations!C171&lt;&gt;"",Computations!C171,"---")</f>
        <v>7752.7591675794083</v>
      </c>
      <c r="O196" s="387">
        <f>IF(Computations!D171&lt;&gt;"",Computations!D171,"---")</f>
        <v>89717.119999999995</v>
      </c>
      <c r="P196" s="387">
        <f>IF(Computations!M171&lt;&gt;"",Computations!M171,"---")</f>
        <v>83.163636042347349</v>
      </c>
      <c r="Q196" s="387">
        <f>IF(Computations!P171&lt;&gt;"",Computations!P171,"---")</f>
        <v>2.3337500000000002</v>
      </c>
      <c r="R196" s="387">
        <f>IF(Computations!V171&lt;&gt;"",Computations!V171,"---")</f>
        <v>18.192662354358781</v>
      </c>
      <c r="S196" s="387">
        <f>IF(Computations!X171&lt;&gt;"",Computations!X171,"---")</f>
        <v>225.0999516032939</v>
      </c>
      <c r="T196" s="387">
        <f>IF(Computations!AB171&lt;&gt;"",Computations!AB171,"---")</f>
        <v>0</v>
      </c>
      <c r="U196" s="387">
        <f>IF(Computations!AG171&lt;&gt;"",Computations!AG171,"---")</f>
        <v>0</v>
      </c>
      <c r="V196" s="387">
        <f>IF(Computations!H171&lt;&gt;"",Computations!H171,"---")</f>
        <v>328.79</v>
      </c>
      <c r="W196" s="387">
        <f>IF(Computations!G171&lt;&gt;"",Computations!G171,"---")</f>
        <v>2.96</v>
      </c>
      <c r="X196" s="387">
        <f>IF(Computations!F171&lt;&gt;"",Computations!F171,"---")</f>
        <v>331.75</v>
      </c>
      <c r="Y196" s="402">
        <f>IF(Computations!E171&lt;&gt;"",Computations!E171,"---")</f>
        <v>3.8165399999999998</v>
      </c>
      <c r="Z196" s="389">
        <f>IF(AA196=O196,N196,interp(AA196,AreaCapacity!$A$3:$B$245,2))</f>
        <v>7752.7591675794083</v>
      </c>
      <c r="AA196" s="383">
        <f t="shared" si="152"/>
        <v>89717.119999999995</v>
      </c>
      <c r="AB196" s="376">
        <f t="shared" si="159"/>
        <v>83.163636042347349</v>
      </c>
      <c r="AC196" s="376">
        <f>IF(P196&lt;&gt;"---",P196,IF(BH196="Y",AB196,MIN(Input!I171,AB196-AK196)))</f>
        <v>83.163636042347349</v>
      </c>
      <c r="AD196" s="376">
        <f t="shared" si="160"/>
        <v>2.3337500000000002</v>
      </c>
      <c r="AE196" s="376">
        <f>IF(R196&lt;&gt;"---",R196,IF(BH196="Y",Input!M171,0))</f>
        <v>18.192662354358781</v>
      </c>
      <c r="AF196" s="376">
        <f t="shared" si="161"/>
        <v>225.0999516032939</v>
      </c>
      <c r="AG196" s="376">
        <f t="shared" si="132"/>
        <v>0</v>
      </c>
      <c r="AH196" s="376">
        <f t="shared" si="133"/>
        <v>0</v>
      </c>
      <c r="AI196" s="376">
        <f t="shared" si="162"/>
        <v>331.75</v>
      </c>
      <c r="AJ196" s="192">
        <f t="shared" si="134"/>
        <v>328.79</v>
      </c>
      <c r="AK196" s="412">
        <f>IF(Y196&lt;&gt;"---",Y196,interp(AA195,AreaCapacity!$A$3:$C$245,3)*StepInterp(B196,Evap!$A$3:$D$15,4)/1.9835)</f>
        <v>3.8165399999999998</v>
      </c>
      <c r="AL196" s="376">
        <f t="shared" si="163"/>
        <v>2.96</v>
      </c>
      <c r="AM196" s="376">
        <f t="shared" si="135"/>
        <v>331.75</v>
      </c>
      <c r="AN196" s="376">
        <f t="shared" si="153"/>
        <v>-494.77000000000407</v>
      </c>
      <c r="AO196" s="376">
        <f t="shared" si="136"/>
        <v>245.62636395765267</v>
      </c>
      <c r="AP196" s="376">
        <f t="shared" si="154"/>
        <v>12121.460474644997</v>
      </c>
      <c r="AQ196" s="389">
        <f>IF(AR196=O196,N196,interp(AR196,AreaCapacity!$A$3:$B$245,2))</f>
        <v>7752.7591675794083</v>
      </c>
      <c r="AR196" s="383">
        <f t="shared" si="137"/>
        <v>89717.119999999995</v>
      </c>
      <c r="AS196" s="376">
        <f t="shared" si="164"/>
        <v>83.163636042347349</v>
      </c>
      <c r="AT196" s="376">
        <f>IF(P196&lt;&gt;"---",P196,IF(BH196="Y",AS196,MIN(Input!I171,AS196-BB196)))</f>
        <v>83.163636042347349</v>
      </c>
      <c r="AU196" s="376">
        <f t="shared" si="165"/>
        <v>2.3337500000000002</v>
      </c>
      <c r="AV196" s="376">
        <f>IF(R196&lt;&gt;"---",R196,IF(BH196="Y",Input!M171,0))</f>
        <v>18.192662354358781</v>
      </c>
      <c r="AW196" s="376">
        <f t="shared" si="166"/>
        <v>225.0999516032939</v>
      </c>
      <c r="AX196" s="376">
        <f t="shared" si="138"/>
        <v>0</v>
      </c>
      <c r="AY196" s="376">
        <f t="shared" si="139"/>
        <v>0</v>
      </c>
      <c r="AZ196" s="376">
        <f t="shared" si="167"/>
        <v>331.75</v>
      </c>
      <c r="BA196" s="192">
        <f t="shared" si="140"/>
        <v>328.79</v>
      </c>
      <c r="BB196" s="412">
        <f>IF(Y196&lt;&gt;"---",Y196,interp(AR195,AreaCapacity!$A$3:$C$245,3)*StepInterp(B196,Evap!$A$3:$D$15,4)/1.9835)</f>
        <v>3.8165399999999998</v>
      </c>
      <c r="BC196" s="376">
        <f t="shared" si="168"/>
        <v>2.96</v>
      </c>
      <c r="BD196" s="192">
        <f t="shared" si="141"/>
        <v>331.75</v>
      </c>
      <c r="BE196" s="192">
        <f t="shared" si="142"/>
        <v>-494.77000000000407</v>
      </c>
      <c r="BF196" s="192">
        <f t="shared" si="143"/>
        <v>245.62636395765267</v>
      </c>
      <c r="BG196" s="425">
        <f t="shared" si="144"/>
        <v>12166.120474645</v>
      </c>
      <c r="BH196" s="376" t="str">
        <f t="shared" si="169"/>
        <v>Y</v>
      </c>
      <c r="BI196" s="376">
        <f t="shared" si="170"/>
        <v>39</v>
      </c>
      <c r="BJ196" s="376">
        <f t="shared" si="145"/>
        <v>0</v>
      </c>
      <c r="BK196" s="376">
        <f t="shared" si="146"/>
        <v>146446.68854687506</v>
      </c>
      <c r="BL196" s="376">
        <f t="shared" si="147"/>
        <v>102369</v>
      </c>
      <c r="BM196" s="423">
        <f t="shared" si="148"/>
        <v>44077.688546875055</v>
      </c>
      <c r="BN196" s="440">
        <f t="shared" si="149"/>
        <v>0</v>
      </c>
      <c r="BO196" s="285">
        <f t="shared" si="150"/>
        <v>0</v>
      </c>
      <c r="BP196" s="425">
        <f t="shared" si="151"/>
        <v>0</v>
      </c>
      <c r="BQ196" s="285"/>
      <c r="BR196" s="12">
        <v>7704</v>
      </c>
      <c r="BS196" s="12">
        <v>52000</v>
      </c>
      <c r="BT196" s="12">
        <v>7747.5</v>
      </c>
      <c r="BU196" s="426">
        <v>85000</v>
      </c>
      <c r="BV196" s="6">
        <v>7766</v>
      </c>
      <c r="BW196" s="6">
        <v>102369</v>
      </c>
      <c r="CW196" s="416"/>
      <c r="CX196" s="416"/>
      <c r="CY196" s="416"/>
      <c r="CZ196" s="416"/>
      <c r="DA196" s="416"/>
      <c r="DB196" s="416"/>
      <c r="DC196" s="128"/>
    </row>
    <row r="197" spans="1:107">
      <c r="A197" s="6" t="str">
        <f ca="1">OFFSET('day lookup'!$A$1,WEEKDAY(B197,1)-1,0)</f>
        <v>SUN</v>
      </c>
      <c r="B197" s="367">
        <f t="shared" si="155"/>
        <v>42988</v>
      </c>
      <c r="C197" s="374">
        <f ca="1">IF($CY$1=1,OFFSET(Historic!$F$193,$B197-$B$35,C$30-1975),IF($B197&gt;DATE(Input!$C$1,4,30),OFFSET(Historic!$F$193,$B197-$B$35,C$30-1975),NA()))</f>
        <v>105.51232889999736</v>
      </c>
      <c r="D197" s="192">
        <f ca="1">IF($CY$1=1,OFFSET(Historic!$F$193,$B197-$B$35,D$30-1975),IF($B197&gt;DATE(Input!$C$1,4,30),OFFSET(Historic!$F$193,$B197-$B$35,D$30-1975),NA()))</f>
        <v>43.636340000000004</v>
      </c>
      <c r="E197" s="192">
        <f ca="1">IF($CY$1=1,OFFSET(Historic!$F$193,$B197-$B$35,E$30-1975),IF($B197&gt;DATE(Input!$C$1,4,30),OFFSET(Historic!$F$193,$B197-$B$35,E$30-1975),NA()))</f>
        <v>134.3007537</v>
      </c>
      <c r="F197" s="192">
        <f ca="1">IF($CY$1=1,OFFSET(Historic!$F$193,$B197-$B$35,F$30-1975),IF($B197&gt;DATE(Input!$C$1,4,30),OFFSET(Historic!$F$193,$B197-$B$35,F$30-1975),NA()))</f>
        <v>194.38006000000001</v>
      </c>
      <c r="G197" s="192">
        <f ca="1">IF($CY$1=1,OFFSET(Historic!$F$193,$B197-$B$35,G$30-1975),IF($B197&gt;DATE(Input!$C$1,4,30),OFFSET(Historic!$F$193,$B197-$B$35,G$30-1975),NA()))</f>
        <v>75.88</v>
      </c>
      <c r="H197" s="192">
        <f t="shared" ca="1" si="131"/>
        <v>110.74189651999946</v>
      </c>
      <c r="I197" s="368">
        <f t="shared" ca="1" si="156"/>
        <v>1.5346038693512796</v>
      </c>
      <c r="J197" s="285">
        <f t="shared" ca="1" si="157"/>
        <v>92.068495312731145</v>
      </c>
      <c r="K197" s="285">
        <f t="shared" ca="1" si="158"/>
        <v>3.0947393382430644</v>
      </c>
      <c r="L197" s="386" t="str">
        <f>IF(Computations!J172&lt;&gt;"",Computations!J172,"---")</f>
        <v>Y</v>
      </c>
      <c r="M197" s="416">
        <f>IF(Computations!I172&lt;&gt;"",Computations!I172,"---")</f>
        <v>98.247633725186319</v>
      </c>
      <c r="N197" s="390">
        <f>IF(Computations!C172&lt;&gt;"",Computations!C172,"---")</f>
        <v>7752.2493866374589</v>
      </c>
      <c r="O197" s="387">
        <f>IF(Computations!D172&lt;&gt;"",Computations!D172,"---")</f>
        <v>89251.69</v>
      </c>
      <c r="P197" s="387">
        <f>IF(Computations!M172&lt;&gt;"",Computations!M172,"---")</f>
        <v>98.247633725186319</v>
      </c>
      <c r="Q197" s="387">
        <f>IF(Computations!P172&lt;&gt;"",Computations!P172,"---")</f>
        <v>2.4603125000000001</v>
      </c>
      <c r="R197" s="387">
        <f>IF(Computations!V172&lt;&gt;"",Computations!V172,"---")</f>
        <v>18.192662354358781</v>
      </c>
      <c r="S197" s="387">
        <f>IF(Computations!X172&lt;&gt;"",Computations!X172,"---")</f>
        <v>210.19647482045491</v>
      </c>
      <c r="T197" s="387">
        <f>IF(Computations!AB172&lt;&gt;"",Computations!AB172,"---")</f>
        <v>0</v>
      </c>
      <c r="U197" s="387">
        <f>IF(Computations!AG172&lt;&gt;"",Computations!AG172,"---")</f>
        <v>-5.6843418860808015E-14</v>
      </c>
      <c r="V197" s="387">
        <f>IF(Computations!H172&lt;&gt;"",Computations!H172,"---")</f>
        <v>329.09708340000003</v>
      </c>
      <c r="W197" s="387">
        <f>IF(Computations!G172&lt;&gt;"",Computations!G172,"---")</f>
        <v>2.9133333000000001</v>
      </c>
      <c r="X197" s="387">
        <f>IF(Computations!F172&lt;&gt;"",Computations!F172,"---")</f>
        <v>332.01041670000001</v>
      </c>
      <c r="Y197" s="402">
        <f>IF(Computations!E172&lt;&gt;"",Computations!E172,"---")</f>
        <v>3.8014199999999998</v>
      </c>
      <c r="Z197" s="389">
        <f>IF(AA197=O197,N197,interp(AA197,AreaCapacity!$A$3:$B$245,2))</f>
        <v>7752.2493866374589</v>
      </c>
      <c r="AA197" s="383">
        <f t="shared" si="152"/>
        <v>89251.69</v>
      </c>
      <c r="AB197" s="376">
        <f t="shared" si="159"/>
        <v>98.247633725186319</v>
      </c>
      <c r="AC197" s="376">
        <f>IF(P197&lt;&gt;"---",P197,IF(BH197="Y",AB197,MIN(Input!I172,AB197-AK197)))</f>
        <v>98.247633725186319</v>
      </c>
      <c r="AD197" s="376">
        <f t="shared" si="160"/>
        <v>2.4603125000000001</v>
      </c>
      <c r="AE197" s="376">
        <f>IF(R197&lt;&gt;"---",R197,IF(BH197="Y",Input!M172,0))</f>
        <v>18.192662354358781</v>
      </c>
      <c r="AF197" s="376">
        <f t="shared" si="161"/>
        <v>210.19647482045491</v>
      </c>
      <c r="AG197" s="376">
        <f t="shared" si="132"/>
        <v>0</v>
      </c>
      <c r="AH197" s="376">
        <f t="shared" si="133"/>
        <v>-5.6843418860808015E-14</v>
      </c>
      <c r="AI197" s="376">
        <f t="shared" si="162"/>
        <v>332.01041670000001</v>
      </c>
      <c r="AJ197" s="192">
        <f t="shared" si="134"/>
        <v>329.09708340000003</v>
      </c>
      <c r="AK197" s="412">
        <f>IF(Y197&lt;&gt;"---",Y197,interp(AA196,AreaCapacity!$A$3:$C$245,3)*StepInterp(B197,Evap!$A$3:$D$15,4)/1.9835)</f>
        <v>3.8014199999999998</v>
      </c>
      <c r="AL197" s="376">
        <f t="shared" si="163"/>
        <v>2.9133333000000001</v>
      </c>
      <c r="AM197" s="376">
        <f t="shared" si="135"/>
        <v>332.01041670000001</v>
      </c>
      <c r="AN197" s="376">
        <f t="shared" si="153"/>
        <v>-465.42999999999302</v>
      </c>
      <c r="AO197" s="376">
        <f t="shared" si="136"/>
        <v>230.84944967481371</v>
      </c>
      <c r="AP197" s="376">
        <f t="shared" si="154"/>
        <v>12579.350358074989</v>
      </c>
      <c r="AQ197" s="389">
        <f>IF(AR197=O197,N197,interp(AR197,AreaCapacity!$A$3:$B$245,2))</f>
        <v>7752.2493866374589</v>
      </c>
      <c r="AR197" s="383">
        <f t="shared" si="137"/>
        <v>89251.69</v>
      </c>
      <c r="AS197" s="376">
        <f t="shared" si="164"/>
        <v>98.247633725186319</v>
      </c>
      <c r="AT197" s="376">
        <f>IF(P197&lt;&gt;"---",P197,IF(BH197="Y",AS197,MIN(Input!I172,AS197-BB197)))</f>
        <v>98.247633725186319</v>
      </c>
      <c r="AU197" s="376">
        <f t="shared" si="165"/>
        <v>2.4603125000000001</v>
      </c>
      <c r="AV197" s="376">
        <f>IF(R197&lt;&gt;"---",R197,IF(BH197="Y",Input!M172,0))</f>
        <v>18.192662354358781</v>
      </c>
      <c r="AW197" s="376">
        <f t="shared" si="166"/>
        <v>210.19647482045491</v>
      </c>
      <c r="AX197" s="376">
        <f t="shared" si="138"/>
        <v>0</v>
      </c>
      <c r="AY197" s="376">
        <f t="shared" si="139"/>
        <v>-5.6843418860808015E-14</v>
      </c>
      <c r="AZ197" s="376">
        <f t="shared" si="167"/>
        <v>332.01041670000001</v>
      </c>
      <c r="BA197" s="192">
        <f t="shared" si="140"/>
        <v>329.09708340000003</v>
      </c>
      <c r="BB197" s="412">
        <f>IF(Y197&lt;&gt;"---",Y197,interp(AR196,AreaCapacity!$A$3:$C$245,3)*StepInterp(B197,Evap!$A$3:$D$15,4)/1.9835)</f>
        <v>3.8014199999999998</v>
      </c>
      <c r="BC197" s="376">
        <f t="shared" si="168"/>
        <v>2.9133333000000001</v>
      </c>
      <c r="BD197" s="192">
        <f t="shared" si="141"/>
        <v>332.01041670000001</v>
      </c>
      <c r="BE197" s="192">
        <f t="shared" si="142"/>
        <v>-465.42999999999302</v>
      </c>
      <c r="BF197" s="192">
        <f t="shared" si="143"/>
        <v>230.84944967481371</v>
      </c>
      <c r="BG197" s="425">
        <f t="shared" si="144"/>
        <v>12624.010358074993</v>
      </c>
      <c r="BH197" s="376" t="str">
        <f t="shared" si="169"/>
        <v>Y</v>
      </c>
      <c r="BI197" s="376">
        <f t="shared" si="170"/>
        <v>39</v>
      </c>
      <c r="BJ197" s="376">
        <f t="shared" si="145"/>
        <v>0</v>
      </c>
      <c r="BK197" s="376">
        <f t="shared" si="146"/>
        <v>146446.68854687506</v>
      </c>
      <c r="BL197" s="376">
        <f t="shared" si="147"/>
        <v>102369</v>
      </c>
      <c r="BM197" s="423">
        <f t="shared" si="148"/>
        <v>44077.688546875055</v>
      </c>
      <c r="BN197" s="440">
        <f t="shared" si="149"/>
        <v>0</v>
      </c>
      <c r="BO197" s="285">
        <f t="shared" si="150"/>
        <v>0</v>
      </c>
      <c r="BP197" s="425">
        <f t="shared" si="151"/>
        <v>0</v>
      </c>
      <c r="BQ197" s="285"/>
      <c r="BR197" s="12">
        <v>7704</v>
      </c>
      <c r="BS197" s="12">
        <v>52000</v>
      </c>
      <c r="BT197" s="12">
        <v>7747.5</v>
      </c>
      <c r="BU197" s="426">
        <v>85000</v>
      </c>
      <c r="BV197" s="6">
        <v>7766</v>
      </c>
      <c r="BW197" s="6">
        <v>102369</v>
      </c>
      <c r="CW197" s="416"/>
      <c r="CX197" s="416"/>
      <c r="CY197" s="416"/>
      <c r="CZ197" s="416"/>
      <c r="DA197" s="416"/>
      <c r="DB197" s="416"/>
      <c r="DC197" s="128"/>
    </row>
    <row r="198" spans="1:107">
      <c r="A198" s="6" t="str">
        <f ca="1">OFFSET('day lookup'!$A$1,WEEKDAY(B198,1)-1,0)</f>
        <v>MON</v>
      </c>
      <c r="B198" s="367">
        <f t="shared" si="155"/>
        <v>42989</v>
      </c>
      <c r="C198" s="374">
        <f ca="1">IF($CY$1=1,OFFSET(Historic!$F$193,$B198-$B$35,C$30-1975),IF($B198&gt;DATE(Input!$C$1,4,30),OFFSET(Historic!$F$193,$B198-$B$35,C$30-1975),NA()))</f>
        <v>97.222617800001217</v>
      </c>
      <c r="D198" s="192">
        <f ca="1">IF($CY$1=1,OFFSET(Historic!$F$193,$B198-$B$35,D$30-1975),IF($B198&gt;DATE(Input!$C$1,4,30),OFFSET(Historic!$F$193,$B198-$B$35,D$30-1975),NA()))</f>
        <v>53.553690000000003</v>
      </c>
      <c r="E198" s="192">
        <f ca="1">IF($CY$1=1,OFFSET(Historic!$F$193,$B198-$B$35,E$30-1975),IF($B198&gt;DATE(Input!$C$1,4,30),OFFSET(Historic!$F$193,$B198-$B$35,E$30-1975),NA()))</f>
        <v>141.79827029999998</v>
      </c>
      <c r="F198" s="192">
        <f ca="1">IF($CY$1=1,OFFSET(Historic!$F$193,$B198-$B$35,F$30-1975),IF($B198&gt;DATE(Input!$C$1,4,30),OFFSET(Historic!$F$193,$B198-$B$35,F$30-1975),NA()))</f>
        <v>214.21476000000001</v>
      </c>
      <c r="G198" s="192">
        <f ca="1">IF($CY$1=1,OFFSET(Historic!$F$193,$B198-$B$35,G$30-1975),IF($B198&gt;DATE(Input!$C$1,4,30),OFFSET(Historic!$F$193,$B198-$B$35,G$30-1975),NA()))</f>
        <v>66.55</v>
      </c>
      <c r="H198" s="192">
        <f t="shared" ca="1" si="131"/>
        <v>114.66786762000024</v>
      </c>
      <c r="I198" s="368">
        <f t="shared" ca="1" si="156"/>
        <v>1.5890079443251486</v>
      </c>
      <c r="J198" s="285">
        <f t="shared" ca="1" si="157"/>
        <v>95.332465527951939</v>
      </c>
      <c r="K198" s="285">
        <f t="shared" ca="1" si="158"/>
        <v>3.2044526227883008</v>
      </c>
      <c r="L198" s="386" t="str">
        <f>IF(Computations!J173&lt;&gt;"",Computations!J173,"---")</f>
        <v>Y</v>
      </c>
      <c r="M198" s="416">
        <f>IF(Computations!I173&lt;&gt;"",Computations!I173,"---")</f>
        <v>98.214615662412541</v>
      </c>
      <c r="N198" s="390">
        <f>IF(Computations!C173&lt;&gt;"",Computations!C173,"---")</f>
        <v>7751.7395920617419</v>
      </c>
      <c r="O198" s="387">
        <f>IF(Computations!D173&lt;&gt;"",Computations!D173,"---")</f>
        <v>88787.81</v>
      </c>
      <c r="P198" s="387">
        <f>IF(Computations!M173&lt;&gt;"",Computations!M173,"---")</f>
        <v>98.214615662412541</v>
      </c>
      <c r="Q198" s="387">
        <f>IF(Computations!P173&lt;&gt;"",Computations!P173,"---")</f>
        <v>2.48</v>
      </c>
      <c r="R198" s="387">
        <f>IF(Computations!V173&lt;&gt;"",Computations!V173,"---")</f>
        <v>18.192662354358781</v>
      </c>
      <c r="S198" s="387">
        <f>IF(Computations!X173&lt;&gt;"",Computations!X173,"---")</f>
        <v>209.40543038322863</v>
      </c>
      <c r="T198" s="387">
        <f>IF(Computations!AB173&lt;&gt;"",Computations!AB173,"---")</f>
        <v>0</v>
      </c>
      <c r="U198" s="387">
        <f>IF(Computations!AG173&lt;&gt;"",Computations!AG173,"---")</f>
        <v>-5.6843418860808015E-14</v>
      </c>
      <c r="V198" s="387">
        <f>IF(Computations!H173&lt;&gt;"",Computations!H173,"---")</f>
        <v>328.29270839999998</v>
      </c>
      <c r="W198" s="387">
        <f>IF(Computations!G173&lt;&gt;"",Computations!G173,"---")</f>
        <v>2.9989583</v>
      </c>
      <c r="X198" s="387">
        <f>IF(Computations!F173&lt;&gt;"",Computations!F173,"---")</f>
        <v>331.29166670000001</v>
      </c>
      <c r="Y198" s="402">
        <f>IF(Computations!E173&lt;&gt;"",Computations!E173,"---")</f>
        <v>3.7913299999999999</v>
      </c>
      <c r="Z198" s="389">
        <f>IF(AA198=O198,N198,interp(AA198,AreaCapacity!$A$3:$B$245,2))</f>
        <v>7751.7395920617419</v>
      </c>
      <c r="AA198" s="383">
        <f t="shared" si="152"/>
        <v>88787.81</v>
      </c>
      <c r="AB198" s="376">
        <f t="shared" si="159"/>
        <v>98.214615662412541</v>
      </c>
      <c r="AC198" s="376">
        <f>IF(P198&lt;&gt;"---",P198,IF(BH198="Y",AB198,MIN(Input!I173,AB198-AK198)))</f>
        <v>98.214615662412541</v>
      </c>
      <c r="AD198" s="376">
        <f t="shared" si="160"/>
        <v>2.48</v>
      </c>
      <c r="AE198" s="376">
        <f>IF(R198&lt;&gt;"---",R198,IF(BH198="Y",Input!M173,0))</f>
        <v>18.192662354358781</v>
      </c>
      <c r="AF198" s="376">
        <f t="shared" si="161"/>
        <v>209.40543038322863</v>
      </c>
      <c r="AG198" s="376">
        <f t="shared" si="132"/>
        <v>0</v>
      </c>
      <c r="AH198" s="376">
        <f t="shared" si="133"/>
        <v>-5.6843418860808015E-14</v>
      </c>
      <c r="AI198" s="376">
        <f t="shared" si="162"/>
        <v>331.29166670000001</v>
      </c>
      <c r="AJ198" s="192">
        <f t="shared" si="134"/>
        <v>328.29270839999998</v>
      </c>
      <c r="AK198" s="412">
        <f>IF(Y198&lt;&gt;"---",Y198,interp(AA197,AreaCapacity!$A$3:$C$245,3)*StepInterp(B198,Evap!$A$3:$D$15,4)/1.9835)</f>
        <v>3.7913299999999999</v>
      </c>
      <c r="AL198" s="376">
        <f t="shared" si="163"/>
        <v>2.9989583</v>
      </c>
      <c r="AM198" s="376">
        <f t="shared" si="135"/>
        <v>331.29166670000001</v>
      </c>
      <c r="AN198" s="376">
        <f t="shared" si="153"/>
        <v>-463.88000000000466</v>
      </c>
      <c r="AO198" s="376">
        <f t="shared" si="136"/>
        <v>230.07809273758744</v>
      </c>
      <c r="AP198" s="376">
        <f t="shared" si="154"/>
        <v>13035.710255019994</v>
      </c>
      <c r="AQ198" s="389">
        <f>IF(AR198=O198,N198,interp(AR198,AreaCapacity!$A$3:$B$245,2))</f>
        <v>7751.7395920617419</v>
      </c>
      <c r="AR198" s="383">
        <f t="shared" si="137"/>
        <v>88787.81</v>
      </c>
      <c r="AS198" s="376">
        <f t="shared" si="164"/>
        <v>98.214615662412541</v>
      </c>
      <c r="AT198" s="376">
        <f>IF(P198&lt;&gt;"---",P198,IF(BH198="Y",AS198,MIN(Input!I173,AS198-BB198)))</f>
        <v>98.214615662412541</v>
      </c>
      <c r="AU198" s="376">
        <f t="shared" si="165"/>
        <v>2.48</v>
      </c>
      <c r="AV198" s="376">
        <f>IF(R198&lt;&gt;"---",R198,IF(BH198="Y",Input!M173,0))</f>
        <v>18.192662354358781</v>
      </c>
      <c r="AW198" s="376">
        <f t="shared" si="166"/>
        <v>209.40543038322863</v>
      </c>
      <c r="AX198" s="376">
        <f t="shared" si="138"/>
        <v>0</v>
      </c>
      <c r="AY198" s="376">
        <f t="shared" si="139"/>
        <v>-5.6843418860808015E-14</v>
      </c>
      <c r="AZ198" s="376">
        <f t="shared" si="167"/>
        <v>331.29166670000001</v>
      </c>
      <c r="BA198" s="192">
        <f t="shared" si="140"/>
        <v>328.29270839999998</v>
      </c>
      <c r="BB198" s="412">
        <f>IF(Y198&lt;&gt;"---",Y198,interp(AR197,AreaCapacity!$A$3:$C$245,3)*StepInterp(B198,Evap!$A$3:$D$15,4)/1.9835)</f>
        <v>3.7913299999999999</v>
      </c>
      <c r="BC198" s="376">
        <f t="shared" si="168"/>
        <v>2.9989583</v>
      </c>
      <c r="BD198" s="192">
        <f t="shared" si="141"/>
        <v>331.29166670000001</v>
      </c>
      <c r="BE198" s="192">
        <f t="shared" si="142"/>
        <v>-463.88000000000466</v>
      </c>
      <c r="BF198" s="192">
        <f t="shared" si="143"/>
        <v>230.07809273758744</v>
      </c>
      <c r="BG198" s="425">
        <f t="shared" si="144"/>
        <v>13080.370255019998</v>
      </c>
      <c r="BH198" s="376" t="str">
        <f t="shared" si="169"/>
        <v>Y</v>
      </c>
      <c r="BI198" s="376">
        <f t="shared" si="170"/>
        <v>39</v>
      </c>
      <c r="BJ198" s="376">
        <f t="shared" si="145"/>
        <v>0</v>
      </c>
      <c r="BK198" s="376">
        <f t="shared" si="146"/>
        <v>146446.68854687506</v>
      </c>
      <c r="BL198" s="376">
        <f t="shared" si="147"/>
        <v>102369</v>
      </c>
      <c r="BM198" s="423">
        <f t="shared" si="148"/>
        <v>44077.688546875055</v>
      </c>
      <c r="BN198" s="440">
        <f t="shared" si="149"/>
        <v>0</v>
      </c>
      <c r="BO198" s="285">
        <f t="shared" si="150"/>
        <v>0</v>
      </c>
      <c r="BP198" s="425">
        <f t="shared" si="151"/>
        <v>0</v>
      </c>
      <c r="BQ198" s="285"/>
      <c r="BR198" s="12">
        <v>7704</v>
      </c>
      <c r="BS198" s="12">
        <v>52000</v>
      </c>
      <c r="BT198" s="12">
        <v>7747.5</v>
      </c>
      <c r="BU198" s="426">
        <v>85000</v>
      </c>
      <c r="BV198" s="6">
        <v>7766</v>
      </c>
      <c r="BW198" s="6">
        <v>102369</v>
      </c>
      <c r="CW198" s="416"/>
      <c r="CX198" s="416"/>
      <c r="CY198" s="416"/>
      <c r="CZ198" s="416"/>
      <c r="DA198" s="416"/>
      <c r="DB198" s="416"/>
      <c r="DC198" s="128"/>
    </row>
    <row r="199" spans="1:107">
      <c r="A199" s="6" t="str">
        <f ca="1">OFFSET('day lookup'!$A$1,WEEKDAY(B199,1)-1,0)</f>
        <v>TUE</v>
      </c>
      <c r="B199" s="367">
        <f t="shared" si="155"/>
        <v>42990</v>
      </c>
      <c r="C199" s="374">
        <f ca="1">IF($CY$1=1,OFFSET(Historic!$F$193,$B199-$B$35,C$30-1975),IF($B199&gt;DATE(Input!$C$1,4,30),OFFSET(Historic!$F$193,$B199-$B$35,C$30-1975),NA()))</f>
        <v>147.48417569999481</v>
      </c>
      <c r="D199" s="192">
        <f ca="1">IF($CY$1=1,OFFSET(Historic!$F$193,$B199-$B$35,D$30-1975),IF($B199&gt;DATE(Input!$C$1,4,30),OFFSET(Historic!$F$193,$B199-$B$35,D$30-1975),NA()))</f>
        <v>97.190030000000007</v>
      </c>
      <c r="E199" s="192">
        <f ca="1">IF($CY$1=1,OFFSET(Historic!$F$193,$B199-$B$35,E$30-1975),IF($B199&gt;DATE(Input!$C$1,4,30),OFFSET(Historic!$F$193,$B199-$B$35,E$30-1975),NA()))</f>
        <v>134.6379436</v>
      </c>
      <c r="F199" s="192">
        <f ca="1">IF($CY$1=1,OFFSET(Historic!$F$193,$B199-$B$35,F$30-1975),IF($B199&gt;DATE(Input!$C$1,4,30),OFFSET(Historic!$F$193,$B199-$B$35,F$30-1975),NA()))</f>
        <v>194.38006000000001</v>
      </c>
      <c r="G199" s="192">
        <f ca="1">IF($CY$1=1,OFFSET(Historic!$F$193,$B199-$B$35,G$30-1975),IF($B199&gt;DATE(Input!$C$1,4,30),OFFSET(Historic!$F$193,$B199-$B$35,G$30-1975),NA()))</f>
        <v>132.36000000000001</v>
      </c>
      <c r="H199" s="192">
        <f t="shared" ca="1" si="131"/>
        <v>141.21044185999898</v>
      </c>
      <c r="I199" s="368">
        <f t="shared" ca="1" si="156"/>
        <v>1.9568211966825306</v>
      </c>
      <c r="J199" s="285">
        <f t="shared" ca="1" si="157"/>
        <v>117.3994063046237</v>
      </c>
      <c r="K199" s="285">
        <f t="shared" ca="1" si="158"/>
        <v>3.9461985312478554</v>
      </c>
      <c r="L199" s="386" t="str">
        <f>IF(Computations!J174&lt;&gt;"",Computations!J174,"---")</f>
        <v>Y</v>
      </c>
      <c r="M199" s="416">
        <f>IF(Computations!I174&lt;&gt;"",Computations!I174,"---")</f>
        <v>102.23258572472841</v>
      </c>
      <c r="N199" s="390">
        <f>IF(Computations!C174&lt;&gt;"",Computations!C174,"---")</f>
        <v>7751.2396251378168</v>
      </c>
      <c r="O199" s="387">
        <f>IF(Computations!D174&lt;&gt;"",Computations!D174,"---")</f>
        <v>88334.34</v>
      </c>
      <c r="P199" s="387">
        <f>IF(Computations!M174&lt;&gt;"",Computations!M174,"---")</f>
        <v>102.23258572472841</v>
      </c>
      <c r="Q199" s="387">
        <f>IF(Computations!P174&lt;&gt;"",Computations!P174,"---")</f>
        <v>2.3590624999999998</v>
      </c>
      <c r="R199" s="387">
        <f>IF(Computations!V174&lt;&gt;"",Computations!V174,"---")</f>
        <v>18.192662354358781</v>
      </c>
      <c r="S199" s="387">
        <f>IF(Computations!X174&lt;&gt;"",Computations!X174,"---")</f>
        <v>204.29318942091282</v>
      </c>
      <c r="T199" s="387">
        <f>IF(Computations!AB174&lt;&gt;"",Computations!AB174,"---")</f>
        <v>0</v>
      </c>
      <c r="U199" s="387">
        <f>IF(Computations!AG174&lt;&gt;"",Computations!AG174,"---")</f>
        <v>0</v>
      </c>
      <c r="V199" s="387">
        <f>IF(Computations!H174&lt;&gt;"",Computations!H174,"---")</f>
        <v>327.07749999999999</v>
      </c>
      <c r="W199" s="387">
        <f>IF(Computations!G174&lt;&gt;"",Computations!G174,"---")</f>
        <v>3.11</v>
      </c>
      <c r="X199" s="387">
        <f>IF(Computations!F174&lt;&gt;"",Computations!F174,"---")</f>
        <v>330.1875</v>
      </c>
      <c r="Y199" s="402">
        <f>IF(Computations!E174&lt;&gt;"",Computations!E174,"---")</f>
        <v>3.7762099999999998</v>
      </c>
      <c r="Z199" s="389">
        <f>IF(AA199=O199,N199,interp(AA199,AreaCapacity!$A$3:$B$245,2))</f>
        <v>7751.2396251378168</v>
      </c>
      <c r="AA199" s="383">
        <f t="shared" si="152"/>
        <v>88334.34</v>
      </c>
      <c r="AB199" s="376">
        <f t="shared" si="159"/>
        <v>102.23258572472841</v>
      </c>
      <c r="AC199" s="376">
        <f>IF(P199&lt;&gt;"---",P199,IF(BH199="Y",AB199,MIN(Input!I174,AB199-AK199)))</f>
        <v>102.23258572472841</v>
      </c>
      <c r="AD199" s="376">
        <f t="shared" si="160"/>
        <v>2.3590624999999998</v>
      </c>
      <c r="AE199" s="376">
        <f>IF(R199&lt;&gt;"---",R199,IF(BH199="Y",Input!M174,0))</f>
        <v>18.192662354358781</v>
      </c>
      <c r="AF199" s="376">
        <f t="shared" si="161"/>
        <v>204.29318942091282</v>
      </c>
      <c r="AG199" s="376">
        <f t="shared" si="132"/>
        <v>0</v>
      </c>
      <c r="AH199" s="376">
        <f t="shared" si="133"/>
        <v>0</v>
      </c>
      <c r="AI199" s="376">
        <f t="shared" si="162"/>
        <v>330.1875</v>
      </c>
      <c r="AJ199" s="192">
        <f t="shared" si="134"/>
        <v>327.07749999999999</v>
      </c>
      <c r="AK199" s="412">
        <f>IF(Y199&lt;&gt;"---",Y199,interp(AA198,AreaCapacity!$A$3:$C$245,3)*StepInterp(B199,Evap!$A$3:$D$15,4)/1.9835)</f>
        <v>3.7762099999999998</v>
      </c>
      <c r="AL199" s="376">
        <f t="shared" si="163"/>
        <v>3.11</v>
      </c>
      <c r="AM199" s="376">
        <f t="shared" si="135"/>
        <v>330.1875</v>
      </c>
      <c r="AN199" s="376">
        <f t="shared" si="153"/>
        <v>-453.47000000000116</v>
      </c>
      <c r="AO199" s="376">
        <f t="shared" si="136"/>
        <v>224.84491427527158</v>
      </c>
      <c r="AP199" s="376">
        <f t="shared" si="154"/>
        <v>13481.690142484995</v>
      </c>
      <c r="AQ199" s="389">
        <f>IF(AR199=O199,N199,interp(AR199,AreaCapacity!$A$3:$B$245,2))</f>
        <v>7751.2396251378168</v>
      </c>
      <c r="AR199" s="383">
        <f t="shared" si="137"/>
        <v>88334.34</v>
      </c>
      <c r="AS199" s="376">
        <f t="shared" si="164"/>
        <v>102.23258572472841</v>
      </c>
      <c r="AT199" s="376">
        <f>IF(P199&lt;&gt;"---",P199,IF(BH199="Y",AS199,MIN(Input!I174,AS199-BB199)))</f>
        <v>102.23258572472841</v>
      </c>
      <c r="AU199" s="376">
        <f t="shared" si="165"/>
        <v>2.3590624999999998</v>
      </c>
      <c r="AV199" s="376">
        <f>IF(R199&lt;&gt;"---",R199,IF(BH199="Y",Input!M174,0))</f>
        <v>18.192662354358781</v>
      </c>
      <c r="AW199" s="376">
        <f t="shared" si="166"/>
        <v>204.29318942091282</v>
      </c>
      <c r="AX199" s="376">
        <f t="shared" si="138"/>
        <v>0</v>
      </c>
      <c r="AY199" s="376">
        <f t="shared" si="139"/>
        <v>0</v>
      </c>
      <c r="AZ199" s="376">
        <f t="shared" si="167"/>
        <v>330.1875</v>
      </c>
      <c r="BA199" s="192">
        <f t="shared" si="140"/>
        <v>327.07749999999999</v>
      </c>
      <c r="BB199" s="412">
        <f>IF(Y199&lt;&gt;"---",Y199,interp(AR198,AreaCapacity!$A$3:$C$245,3)*StepInterp(B199,Evap!$A$3:$D$15,4)/1.9835)</f>
        <v>3.7762099999999998</v>
      </c>
      <c r="BC199" s="376">
        <f t="shared" si="168"/>
        <v>3.11</v>
      </c>
      <c r="BD199" s="192">
        <f t="shared" si="141"/>
        <v>330.1875</v>
      </c>
      <c r="BE199" s="192">
        <f t="shared" si="142"/>
        <v>-453.47000000000116</v>
      </c>
      <c r="BF199" s="192">
        <f t="shared" si="143"/>
        <v>224.84491427527158</v>
      </c>
      <c r="BG199" s="425">
        <f t="shared" si="144"/>
        <v>13526.350142484998</v>
      </c>
      <c r="BH199" s="376" t="str">
        <f t="shared" si="169"/>
        <v>Y</v>
      </c>
      <c r="BI199" s="376">
        <f t="shared" si="170"/>
        <v>39</v>
      </c>
      <c r="BJ199" s="376">
        <f t="shared" si="145"/>
        <v>0</v>
      </c>
      <c r="BK199" s="376">
        <f t="shared" si="146"/>
        <v>146446.68854687506</v>
      </c>
      <c r="BL199" s="376">
        <f t="shared" si="147"/>
        <v>102369</v>
      </c>
      <c r="BM199" s="423">
        <f t="shared" si="148"/>
        <v>44077.688546875055</v>
      </c>
      <c r="BN199" s="440">
        <f t="shared" si="149"/>
        <v>0</v>
      </c>
      <c r="BO199" s="285">
        <f t="shared" si="150"/>
        <v>0</v>
      </c>
      <c r="BP199" s="425">
        <f t="shared" si="151"/>
        <v>0</v>
      </c>
      <c r="BQ199" s="285"/>
      <c r="BR199" s="12">
        <v>7704</v>
      </c>
      <c r="BS199" s="12">
        <v>52000</v>
      </c>
      <c r="BT199" s="12">
        <v>7747.5</v>
      </c>
      <c r="BU199" s="426">
        <v>85000</v>
      </c>
      <c r="BV199" s="6">
        <v>7766</v>
      </c>
      <c r="BW199" s="6">
        <v>102369</v>
      </c>
      <c r="CW199" s="416"/>
      <c r="CX199" s="416"/>
      <c r="CY199" s="416"/>
      <c r="CZ199" s="416"/>
      <c r="DA199" s="416"/>
      <c r="DB199" s="416"/>
      <c r="DC199" s="128"/>
    </row>
    <row r="200" spans="1:107">
      <c r="A200" s="6" t="str">
        <f ca="1">OFFSET('day lookup'!$A$1,WEEKDAY(B200,1)-1,0)</f>
        <v>WED</v>
      </c>
      <c r="B200" s="367">
        <f t="shared" si="155"/>
        <v>42991</v>
      </c>
      <c r="C200" s="374">
        <f ca="1">IF($CY$1=1,OFFSET(Historic!$F$193,$B200-$B$35,C$30-1975),IF($B200&gt;DATE(Input!$C$1,4,30),OFFSET(Historic!$F$193,$B200-$B$35,C$30-1975),NA()))</f>
        <v>82.631339500006391</v>
      </c>
      <c r="D200" s="192">
        <f ca="1">IF($CY$1=1,OFFSET(Historic!$F$193,$B200-$B$35,D$30-1975),IF($B200&gt;DATE(Input!$C$1,4,30),OFFSET(Historic!$F$193,$B200-$B$35,D$30-1975),NA()))</f>
        <v>132.89249000000001</v>
      </c>
      <c r="E200" s="192">
        <f ca="1">IF($CY$1=1,OFFSET(Historic!$F$193,$B200-$B$35,E$30-1975),IF($B200&gt;DATE(Input!$C$1,4,30),OFFSET(Historic!$F$193,$B200-$B$35,E$30-1975),NA()))</f>
        <v>120.3172902</v>
      </c>
      <c r="F200" s="192">
        <f ca="1">IF($CY$1=1,OFFSET(Historic!$F$193,$B200-$B$35,F$30-1975),IF($B200&gt;DATE(Input!$C$1,4,30),OFFSET(Historic!$F$193,$B200-$B$35,F$30-1975),NA()))</f>
        <v>184.46271000000002</v>
      </c>
      <c r="G200" s="192">
        <f ca="1">IF($CY$1=1,OFFSET(Historic!$F$193,$B200-$B$35,G$30-1975),IF($B200&gt;DATE(Input!$C$1,4,30),OFFSET(Historic!$F$193,$B200-$B$35,G$30-1975),NA()))</f>
        <v>138</v>
      </c>
      <c r="H200" s="192">
        <f t="shared" ca="1" si="131"/>
        <v>131.66076594000128</v>
      </c>
      <c r="I200" s="368">
        <f t="shared" ca="1" si="156"/>
        <v>1.8244867317834887</v>
      </c>
      <c r="J200" s="285">
        <f t="shared" ca="1" si="157"/>
        <v>109.46000558721207</v>
      </c>
      <c r="K200" s="285">
        <f t="shared" ca="1" si="158"/>
        <v>3.6793279188978851</v>
      </c>
      <c r="L200" s="386" t="str">
        <f>IF(Computations!J175&lt;&gt;"",Computations!J175,"---")</f>
        <v>Y</v>
      </c>
      <c r="M200" s="416">
        <f>IF(Computations!I175&lt;&gt;"",Computations!I175,"---")</f>
        <v>83.004968562164578</v>
      </c>
      <c r="N200" s="390">
        <f>IF(Computations!C175&lt;&gt;"",Computations!C175,"---")</f>
        <v>7750.6995005549388</v>
      </c>
      <c r="O200" s="387">
        <f>IF(Computations!D175&lt;&gt;"",Computations!D175,"---")</f>
        <v>87846.25</v>
      </c>
      <c r="P200" s="387">
        <f>IF(Computations!M175&lt;&gt;"",Computations!M175,"---")</f>
        <v>83.004968562164578</v>
      </c>
      <c r="Q200" s="387">
        <f>IF(Computations!P175&lt;&gt;"",Computations!P175,"---")</f>
        <v>2.21</v>
      </c>
      <c r="R200" s="387">
        <f>IF(Computations!V175&lt;&gt;"",Computations!V175,"---")</f>
        <v>18.192662354358781</v>
      </c>
      <c r="S200" s="387">
        <f>IF(Computations!X175&lt;&gt;"",Computations!X175,"---")</f>
        <v>221.90632738347665</v>
      </c>
      <c r="T200" s="387">
        <f>IF(Computations!AB175&lt;&gt;"",Computations!AB175,"---")</f>
        <v>0</v>
      </c>
      <c r="U200" s="387">
        <f>IF(Computations!AG175&lt;&gt;"",Computations!AG175,"---")</f>
        <v>0</v>
      </c>
      <c r="V200" s="387">
        <f>IF(Computations!H175&lt;&gt;"",Computations!H175,"---")</f>
        <v>325.31395829999997</v>
      </c>
      <c r="W200" s="387">
        <f>IF(Computations!G175&lt;&gt;"",Computations!G175,"---")</f>
        <v>3.1443750000000001</v>
      </c>
      <c r="X200" s="387">
        <f>IF(Computations!F175&lt;&gt;"",Computations!F175,"---")</f>
        <v>328.45833329999999</v>
      </c>
      <c r="Y200" s="402">
        <f>IF(Computations!E175&lt;&gt;"",Computations!E175,"---")</f>
        <v>3.76613</v>
      </c>
      <c r="Z200" s="389">
        <f>IF(AA200=O200,N200,interp(AA200,AreaCapacity!$A$3:$B$245,2))</f>
        <v>7750.6995005549388</v>
      </c>
      <c r="AA200" s="383">
        <f t="shared" si="152"/>
        <v>87846.25</v>
      </c>
      <c r="AB200" s="376">
        <f t="shared" si="159"/>
        <v>83.004968562164578</v>
      </c>
      <c r="AC200" s="376">
        <f>IF(P200&lt;&gt;"---",P200,IF(BH200="Y",AB200,MIN(Input!I175,AB200-AK200)))</f>
        <v>83.004968562164578</v>
      </c>
      <c r="AD200" s="376">
        <f t="shared" si="160"/>
        <v>2.21</v>
      </c>
      <c r="AE200" s="376">
        <f>IF(R200&lt;&gt;"---",R200,IF(BH200="Y",Input!M175,0))</f>
        <v>18.192662354358781</v>
      </c>
      <c r="AF200" s="376">
        <f t="shared" si="161"/>
        <v>221.90632738347665</v>
      </c>
      <c r="AG200" s="376">
        <f t="shared" si="132"/>
        <v>0</v>
      </c>
      <c r="AH200" s="376">
        <f t="shared" si="133"/>
        <v>0</v>
      </c>
      <c r="AI200" s="376">
        <f t="shared" si="162"/>
        <v>328.45833329999999</v>
      </c>
      <c r="AJ200" s="192">
        <f t="shared" si="134"/>
        <v>325.31395829999997</v>
      </c>
      <c r="AK200" s="412">
        <f>IF(Y200&lt;&gt;"---",Y200,interp(AA199,AreaCapacity!$A$3:$C$245,3)*StepInterp(B200,Evap!$A$3:$D$15,4)/1.9835)</f>
        <v>3.76613</v>
      </c>
      <c r="AL200" s="376">
        <f t="shared" si="163"/>
        <v>3.1443750000000001</v>
      </c>
      <c r="AM200" s="376">
        <f t="shared" si="135"/>
        <v>328.45833329999999</v>
      </c>
      <c r="AN200" s="376">
        <f t="shared" si="153"/>
        <v>-488.08999999999651</v>
      </c>
      <c r="AO200" s="376">
        <f t="shared" si="136"/>
        <v>242.30898973783539</v>
      </c>
      <c r="AP200" s="376">
        <f t="shared" si="154"/>
        <v>13962.310023629991</v>
      </c>
      <c r="AQ200" s="389">
        <f>IF(AR200=O200,N200,interp(AR200,AreaCapacity!$A$3:$B$245,2))</f>
        <v>7750.6995005549388</v>
      </c>
      <c r="AR200" s="383">
        <f t="shared" si="137"/>
        <v>87846.25</v>
      </c>
      <c r="AS200" s="376">
        <f t="shared" si="164"/>
        <v>83.004968562164578</v>
      </c>
      <c r="AT200" s="376">
        <f>IF(P200&lt;&gt;"---",P200,IF(BH200="Y",AS200,MIN(Input!I175,AS200-BB200)))</f>
        <v>83.004968562164578</v>
      </c>
      <c r="AU200" s="376">
        <f t="shared" si="165"/>
        <v>2.21</v>
      </c>
      <c r="AV200" s="376">
        <f>IF(R200&lt;&gt;"---",R200,IF(BH200="Y",Input!M175,0))</f>
        <v>18.192662354358781</v>
      </c>
      <c r="AW200" s="376">
        <f t="shared" si="166"/>
        <v>221.90632738347665</v>
      </c>
      <c r="AX200" s="376">
        <f t="shared" si="138"/>
        <v>0</v>
      </c>
      <c r="AY200" s="376">
        <f t="shared" si="139"/>
        <v>0</v>
      </c>
      <c r="AZ200" s="376">
        <f t="shared" si="167"/>
        <v>328.45833329999999</v>
      </c>
      <c r="BA200" s="192">
        <f t="shared" si="140"/>
        <v>325.31395829999997</v>
      </c>
      <c r="BB200" s="412">
        <f>IF(Y200&lt;&gt;"---",Y200,interp(AR199,AreaCapacity!$A$3:$C$245,3)*StepInterp(B200,Evap!$A$3:$D$15,4)/1.9835)</f>
        <v>3.76613</v>
      </c>
      <c r="BC200" s="376">
        <f t="shared" si="168"/>
        <v>3.1443750000000001</v>
      </c>
      <c r="BD200" s="192">
        <f t="shared" si="141"/>
        <v>328.45833329999999</v>
      </c>
      <c r="BE200" s="192">
        <f t="shared" si="142"/>
        <v>-488.08999999999651</v>
      </c>
      <c r="BF200" s="192">
        <f t="shared" si="143"/>
        <v>242.30898973783539</v>
      </c>
      <c r="BG200" s="425">
        <f t="shared" si="144"/>
        <v>14006.970023629994</v>
      </c>
      <c r="BH200" s="376" t="str">
        <f t="shared" si="169"/>
        <v>Y</v>
      </c>
      <c r="BI200" s="376">
        <f t="shared" si="170"/>
        <v>39</v>
      </c>
      <c r="BJ200" s="376">
        <f t="shared" si="145"/>
        <v>0</v>
      </c>
      <c r="BK200" s="376">
        <f t="shared" si="146"/>
        <v>146446.68854687506</v>
      </c>
      <c r="BL200" s="376">
        <f t="shared" si="147"/>
        <v>102369</v>
      </c>
      <c r="BM200" s="423">
        <f t="shared" si="148"/>
        <v>44077.688546875055</v>
      </c>
      <c r="BN200" s="440">
        <f t="shared" si="149"/>
        <v>0</v>
      </c>
      <c r="BO200" s="285">
        <f t="shared" si="150"/>
        <v>0</v>
      </c>
      <c r="BP200" s="425">
        <f t="shared" si="151"/>
        <v>0</v>
      </c>
      <c r="BQ200" s="285"/>
      <c r="BR200" s="12">
        <v>7704</v>
      </c>
      <c r="BS200" s="12">
        <v>52000</v>
      </c>
      <c r="BT200" s="12">
        <v>7747.5</v>
      </c>
      <c r="BU200" s="426">
        <v>85000</v>
      </c>
      <c r="BV200" s="6">
        <v>7766</v>
      </c>
      <c r="BW200" s="6">
        <v>102369</v>
      </c>
      <c r="CW200" s="416"/>
      <c r="CX200" s="416"/>
      <c r="CY200" s="416"/>
      <c r="CZ200" s="416"/>
      <c r="DA200" s="416"/>
      <c r="DB200" s="416"/>
      <c r="DC200" s="128"/>
    </row>
    <row r="201" spans="1:107">
      <c r="A201" s="6" t="str">
        <f ca="1">OFFSET('day lookup'!$A$1,WEEKDAY(B201,1)-1,0)</f>
        <v>THU</v>
      </c>
      <c r="B201" s="367">
        <f t="shared" si="155"/>
        <v>42992</v>
      </c>
      <c r="C201" s="374">
        <f ca="1">IF($CY$1=1,OFFSET(Historic!$F$193,$B201-$B$35,C$30-1975),IF($B201&gt;DATE(Input!$C$1,4,30),OFFSET(Historic!$F$193,$B201-$B$35,C$30-1975),NA()))</f>
        <v>120.31629849999797</v>
      </c>
      <c r="D201" s="192">
        <f ca="1">IF($CY$1=1,OFFSET(Historic!$F$193,$B201-$B$35,D$30-1975),IF($B201&gt;DATE(Input!$C$1,4,30),OFFSET(Historic!$F$193,$B201-$B$35,D$30-1975),NA()))</f>
        <v>122.97514000000001</v>
      </c>
      <c r="E201" s="192">
        <f ca="1">IF($CY$1=1,OFFSET(Historic!$F$193,$B201-$B$35,E$30-1975),IF($B201&gt;DATE(Input!$C$1,4,30),OFFSET(Historic!$F$193,$B201-$B$35,E$30-1975),NA()))</f>
        <v>66.565253200000001</v>
      </c>
      <c r="F201" s="192">
        <f ca="1">IF($CY$1=1,OFFSET(Historic!$F$193,$B201-$B$35,F$30-1975),IF($B201&gt;DATE(Input!$C$1,4,30),OFFSET(Historic!$F$193,$B201-$B$35,F$30-1975),NA()))</f>
        <v>146.77678</v>
      </c>
      <c r="G201" s="192">
        <f ca="1">IF($CY$1=1,OFFSET(Historic!$F$193,$B201-$B$35,G$30-1975),IF($B201&gt;DATE(Input!$C$1,4,30),OFFSET(Historic!$F$193,$B201-$B$35,G$30-1975),NA()))</f>
        <v>137.19999999999999</v>
      </c>
      <c r="H201" s="192">
        <f t="shared" ca="1" si="131"/>
        <v>118.76669433999959</v>
      </c>
      <c r="I201" s="368">
        <f t="shared" ca="1" si="156"/>
        <v>1.6458073629911945</v>
      </c>
      <c r="J201" s="285">
        <f t="shared" ca="1" si="157"/>
        <v>98.740144288354983</v>
      </c>
      <c r="K201" s="285">
        <f t="shared" ca="1" si="158"/>
        <v>3.3189964466673949</v>
      </c>
      <c r="L201" s="386" t="str">
        <f>IF(Computations!J176&lt;&gt;"",Computations!J176,"---")</f>
        <v>Y</v>
      </c>
      <c r="M201" s="416">
        <f>IF(Computations!I176&lt;&gt;"",Computations!I176,"---")</f>
        <v>92.679755927297293</v>
      </c>
      <c r="N201" s="390">
        <f>IF(Computations!C176&lt;&gt;"",Computations!C176,"---")</f>
        <v>7750.1796892341845</v>
      </c>
      <c r="O201" s="387">
        <f>IF(Computations!D176&lt;&gt;"",Computations!D176,"---")</f>
        <v>87377.9</v>
      </c>
      <c r="P201" s="387">
        <f>IF(Computations!M176&lt;&gt;"",Computations!M176,"---")</f>
        <v>92.679755927297293</v>
      </c>
      <c r="Q201" s="387">
        <f>IF(Computations!P176&lt;&gt;"",Computations!P176,"---")</f>
        <v>2.21</v>
      </c>
      <c r="R201" s="387">
        <f>IF(Computations!V176&lt;&gt;"",Computations!V176,"---")</f>
        <v>18.192662354358781</v>
      </c>
      <c r="S201" s="387">
        <f>IF(Computations!X176&lt;&gt;"",Computations!X176,"---")</f>
        <v>211.9693525183439</v>
      </c>
      <c r="T201" s="387">
        <f>IF(Computations!AB176&lt;&gt;"",Computations!AB176,"---")</f>
        <v>0</v>
      </c>
      <c r="U201" s="387">
        <f>IF(Computations!AG176&lt;&gt;"",Computations!AG176,"---")</f>
        <v>0</v>
      </c>
      <c r="V201" s="387">
        <f>IF(Computations!H176&lt;&gt;"",Computations!H176,"---")</f>
        <v>325.05177079999999</v>
      </c>
      <c r="W201" s="387">
        <f>IF(Computations!G176&lt;&gt;"",Computations!G176,"---")</f>
        <v>3.3232292000000001</v>
      </c>
      <c r="X201" s="387">
        <f>IF(Computations!F176&lt;&gt;"",Computations!F176,"---")</f>
        <v>328.375</v>
      </c>
      <c r="Y201" s="402">
        <f>IF(Computations!E176&lt;&gt;"",Computations!E176,"---")</f>
        <v>3.7509999999999999</v>
      </c>
      <c r="Z201" s="389">
        <f>IF(AA201=O201,N201,interp(AA201,AreaCapacity!$A$3:$B$245,2))</f>
        <v>7750.1796892341845</v>
      </c>
      <c r="AA201" s="383">
        <f t="shared" si="152"/>
        <v>87377.9</v>
      </c>
      <c r="AB201" s="376">
        <f t="shared" si="159"/>
        <v>92.679755927297293</v>
      </c>
      <c r="AC201" s="376">
        <f>IF(P201&lt;&gt;"---",P201,IF(BH201="Y",AB201,MIN(Input!I176,AB201-AK201)))</f>
        <v>92.679755927297293</v>
      </c>
      <c r="AD201" s="376">
        <f t="shared" si="160"/>
        <v>2.21</v>
      </c>
      <c r="AE201" s="376">
        <f>IF(R201&lt;&gt;"---",R201,IF(BH201="Y",Input!M176,0))</f>
        <v>18.192662354358781</v>
      </c>
      <c r="AF201" s="376">
        <f t="shared" si="161"/>
        <v>211.9693525183439</v>
      </c>
      <c r="AG201" s="376">
        <f t="shared" si="132"/>
        <v>0</v>
      </c>
      <c r="AH201" s="376">
        <f t="shared" si="133"/>
        <v>0</v>
      </c>
      <c r="AI201" s="376">
        <f t="shared" si="162"/>
        <v>328.375</v>
      </c>
      <c r="AJ201" s="192">
        <f t="shared" si="134"/>
        <v>325.05177079999999</v>
      </c>
      <c r="AK201" s="412">
        <f>IF(Y201&lt;&gt;"---",Y201,interp(AA200,AreaCapacity!$A$3:$C$245,3)*StepInterp(B201,Evap!$A$3:$D$15,4)/1.9835)</f>
        <v>3.7509999999999999</v>
      </c>
      <c r="AL201" s="376">
        <f t="shared" si="163"/>
        <v>3.3232292000000001</v>
      </c>
      <c r="AM201" s="376">
        <f t="shared" si="135"/>
        <v>328.375</v>
      </c>
      <c r="AN201" s="376">
        <f t="shared" si="153"/>
        <v>-468.35000000000582</v>
      </c>
      <c r="AO201" s="376">
        <f t="shared" si="136"/>
        <v>232.37201487270269</v>
      </c>
      <c r="AP201" s="376">
        <f t="shared" si="154"/>
        <v>14423.219915129996</v>
      </c>
      <c r="AQ201" s="389">
        <f>IF(AR201=O201,N201,interp(AR201,AreaCapacity!$A$3:$B$245,2))</f>
        <v>7750.1796892341845</v>
      </c>
      <c r="AR201" s="383">
        <f t="shared" si="137"/>
        <v>87377.9</v>
      </c>
      <c r="AS201" s="376">
        <f t="shared" si="164"/>
        <v>92.679755927297293</v>
      </c>
      <c r="AT201" s="376">
        <f>IF(P201&lt;&gt;"---",P201,IF(BH201="Y",AS201,MIN(Input!I176,AS201-BB201)))</f>
        <v>92.679755927297293</v>
      </c>
      <c r="AU201" s="376">
        <f t="shared" si="165"/>
        <v>2.21</v>
      </c>
      <c r="AV201" s="376">
        <f>IF(R201&lt;&gt;"---",R201,IF(BH201="Y",Input!M176,0))</f>
        <v>18.192662354358781</v>
      </c>
      <c r="AW201" s="376">
        <f t="shared" si="166"/>
        <v>211.9693525183439</v>
      </c>
      <c r="AX201" s="376">
        <f t="shared" si="138"/>
        <v>0</v>
      </c>
      <c r="AY201" s="376">
        <f t="shared" si="139"/>
        <v>0</v>
      </c>
      <c r="AZ201" s="376">
        <f t="shared" si="167"/>
        <v>328.375</v>
      </c>
      <c r="BA201" s="192">
        <f t="shared" si="140"/>
        <v>325.05177079999999</v>
      </c>
      <c r="BB201" s="412">
        <f>IF(Y201&lt;&gt;"---",Y201,interp(AR200,AreaCapacity!$A$3:$C$245,3)*StepInterp(B201,Evap!$A$3:$D$15,4)/1.9835)</f>
        <v>3.7509999999999999</v>
      </c>
      <c r="BC201" s="376">
        <f t="shared" si="168"/>
        <v>3.3232292000000001</v>
      </c>
      <c r="BD201" s="192">
        <f t="shared" si="141"/>
        <v>328.375</v>
      </c>
      <c r="BE201" s="192">
        <f t="shared" si="142"/>
        <v>-468.35000000000582</v>
      </c>
      <c r="BF201" s="192">
        <f t="shared" si="143"/>
        <v>232.37201487270269</v>
      </c>
      <c r="BG201" s="425">
        <f t="shared" si="144"/>
        <v>14467.879915129999</v>
      </c>
      <c r="BH201" s="376" t="str">
        <f t="shared" si="169"/>
        <v>Y</v>
      </c>
      <c r="BI201" s="376">
        <f t="shared" si="170"/>
        <v>39</v>
      </c>
      <c r="BJ201" s="376">
        <f t="shared" si="145"/>
        <v>0</v>
      </c>
      <c r="BK201" s="376">
        <f t="shared" si="146"/>
        <v>146446.68854687506</v>
      </c>
      <c r="BL201" s="376">
        <f t="shared" si="147"/>
        <v>102369</v>
      </c>
      <c r="BM201" s="423">
        <f t="shared" si="148"/>
        <v>44077.688546875055</v>
      </c>
      <c r="BN201" s="440">
        <f t="shared" si="149"/>
        <v>0</v>
      </c>
      <c r="BO201" s="285">
        <f t="shared" si="150"/>
        <v>0</v>
      </c>
      <c r="BP201" s="425">
        <f t="shared" si="151"/>
        <v>0</v>
      </c>
      <c r="BQ201" s="285"/>
      <c r="BR201" s="12">
        <v>7704</v>
      </c>
      <c r="BS201" s="12">
        <v>52000</v>
      </c>
      <c r="BT201" s="12">
        <v>7747.5</v>
      </c>
      <c r="BU201" s="426">
        <v>85000</v>
      </c>
      <c r="BV201" s="6">
        <v>7766</v>
      </c>
      <c r="BW201" s="6">
        <v>102369</v>
      </c>
      <c r="CW201" s="416"/>
      <c r="CX201" s="416"/>
      <c r="CY201" s="416"/>
      <c r="CZ201" s="416"/>
      <c r="DA201" s="416"/>
      <c r="DB201" s="416"/>
      <c r="DC201" s="128"/>
    </row>
    <row r="202" spans="1:107">
      <c r="A202" s="6" t="str">
        <f ca="1">OFFSET('day lookup'!$A$1,WEEKDAY(B202,1)-1,0)</f>
        <v>FRI</v>
      </c>
      <c r="B202" s="367">
        <f t="shared" si="155"/>
        <v>42993</v>
      </c>
      <c r="C202" s="374">
        <f ca="1">IF($CY$1=1,OFFSET(Historic!$F$193,$B202-$B$35,C$30-1975),IF($B202&gt;DATE(Input!$C$1,4,30),OFFSET(Historic!$F$193,$B202-$B$35,C$30-1975),NA()))</f>
        <v>77.160027499998833</v>
      </c>
      <c r="D202" s="192">
        <f ca="1">IF($CY$1=1,OFFSET(Historic!$F$193,$B202-$B$35,D$30-1975),IF($B202&gt;DATE(Input!$C$1,4,30),OFFSET(Historic!$F$193,$B202-$B$35,D$30-1975),NA()))</f>
        <v>77.355330000000009</v>
      </c>
      <c r="E202" s="192">
        <f ca="1">IF($CY$1=1,OFFSET(Historic!$F$193,$B202-$B$35,E$30-1975),IF($B202&gt;DATE(Input!$C$1,4,30),OFFSET(Historic!$F$193,$B202-$B$35,E$30-1975),NA()))</f>
        <v>74.538802599999997</v>
      </c>
      <c r="F202" s="192">
        <f ca="1">IF($CY$1=1,OFFSET(Historic!$F$193,$B202-$B$35,F$30-1975),IF($B202&gt;DATE(Input!$C$1,4,30),OFFSET(Historic!$F$193,$B202-$B$35,F$30-1975),NA()))</f>
        <v>178.51230000000001</v>
      </c>
      <c r="G202" s="192">
        <f ca="1">IF($CY$1=1,OFFSET(Historic!$F$193,$B202-$B$35,G$30-1975),IF($B202&gt;DATE(Input!$C$1,4,30),OFFSET(Historic!$F$193,$B202-$B$35,G$30-1975),NA()))</f>
        <v>125.05</v>
      </c>
      <c r="H202" s="192">
        <f t="shared" ca="1" si="131"/>
        <v>106.52329201999976</v>
      </c>
      <c r="I202" s="368">
        <f t="shared" ca="1" si="156"/>
        <v>1.4761446322206142</v>
      </c>
      <c r="J202" s="285">
        <f t="shared" ca="1" si="157"/>
        <v>88.561235812580321</v>
      </c>
      <c r="K202" s="285">
        <f t="shared" ca="1" si="158"/>
        <v>2.9768482626077422</v>
      </c>
      <c r="L202" s="386" t="str">
        <f>IF(Computations!J177&lt;&gt;"",Computations!J177,"---")</f>
        <v>Y</v>
      </c>
      <c r="M202" s="416">
        <f>IF(Computations!I177&lt;&gt;"",Computations!I177,"---")</f>
        <v>92.243956043967955</v>
      </c>
      <c r="N202" s="390">
        <f>IF(Computations!C177&lt;&gt;"",Computations!C177,"---")</f>
        <v>7749.6593631284913</v>
      </c>
      <c r="O202" s="387">
        <f>IF(Computations!D177&lt;&gt;"",Computations!D177,"---")</f>
        <v>86911.13</v>
      </c>
      <c r="P202" s="387">
        <f>IF(Computations!M177&lt;&gt;"",Computations!M177,"---")</f>
        <v>92.243956043967955</v>
      </c>
      <c r="Q202" s="387">
        <f>IF(Computations!P177&lt;&gt;"",Computations!P177,"---")</f>
        <v>2.21</v>
      </c>
      <c r="R202" s="387">
        <f>IF(Computations!V177&lt;&gt;"",Computations!V177,"---")</f>
        <v>18.192662354358781</v>
      </c>
      <c r="S202" s="387">
        <f>IF(Computations!X177&lt;&gt;"",Computations!X177,"---")</f>
        <v>211.18286080167329</v>
      </c>
      <c r="T202" s="387">
        <f>IF(Computations!AB177&lt;&gt;"",Computations!AB177,"---")</f>
        <v>0</v>
      </c>
      <c r="U202" s="387">
        <f>IF(Computations!AG177&lt;&gt;"",Computations!AG177,"---")</f>
        <v>5.6843418860808015E-14</v>
      </c>
      <c r="V202" s="387">
        <f>IF(Computations!H177&lt;&gt;"",Computations!H177,"---")</f>
        <v>323.82947919999998</v>
      </c>
      <c r="W202" s="387">
        <f>IF(Computations!G177&lt;&gt;"",Computations!G177,"---")</f>
        <v>3.3371875000000002</v>
      </c>
      <c r="X202" s="387">
        <f>IF(Computations!F177&lt;&gt;"",Computations!F177,"---")</f>
        <v>327.16666670000001</v>
      </c>
      <c r="Y202" s="402">
        <f>IF(Computations!E177&lt;&gt;"",Computations!E177,"---")</f>
        <v>3.74092</v>
      </c>
      <c r="Z202" s="389">
        <f>IF(AA202=O202,N202,interp(AA202,AreaCapacity!$A$3:$B$245,2))</f>
        <v>7749.6593631284913</v>
      </c>
      <c r="AA202" s="383">
        <f t="shared" si="152"/>
        <v>86911.13</v>
      </c>
      <c r="AB202" s="376">
        <f t="shared" si="159"/>
        <v>92.243956043967955</v>
      </c>
      <c r="AC202" s="376">
        <f>IF(P202&lt;&gt;"---",P202,IF(BH202="Y",AB202,MIN(Input!I177,AB202-AK202)))</f>
        <v>92.243956043967955</v>
      </c>
      <c r="AD202" s="376">
        <f t="shared" si="160"/>
        <v>2.21</v>
      </c>
      <c r="AE202" s="376">
        <f>IF(R202&lt;&gt;"---",R202,IF(BH202="Y",Input!M177,0))</f>
        <v>18.192662354358781</v>
      </c>
      <c r="AF202" s="376">
        <f t="shared" si="161"/>
        <v>211.18286080167329</v>
      </c>
      <c r="AG202" s="376">
        <f t="shared" si="132"/>
        <v>0</v>
      </c>
      <c r="AH202" s="376">
        <f t="shared" si="133"/>
        <v>5.6843418860808015E-14</v>
      </c>
      <c r="AI202" s="376">
        <f t="shared" si="162"/>
        <v>327.16666670000001</v>
      </c>
      <c r="AJ202" s="192">
        <f t="shared" si="134"/>
        <v>323.82947919999998</v>
      </c>
      <c r="AK202" s="412">
        <f>IF(Y202&lt;&gt;"---",Y202,interp(AA201,AreaCapacity!$A$3:$C$245,3)*StepInterp(B202,Evap!$A$3:$D$15,4)/1.9835)</f>
        <v>3.74092</v>
      </c>
      <c r="AL202" s="376">
        <f t="shared" si="163"/>
        <v>3.3371875000000002</v>
      </c>
      <c r="AM202" s="376">
        <f t="shared" si="135"/>
        <v>327.16666670000001</v>
      </c>
      <c r="AN202" s="376">
        <f t="shared" si="153"/>
        <v>-466.76999999998952</v>
      </c>
      <c r="AO202" s="376">
        <f t="shared" si="136"/>
        <v>231.58552315603202</v>
      </c>
      <c r="AP202" s="376">
        <f t="shared" si="154"/>
        <v>14882.569800309986</v>
      </c>
      <c r="AQ202" s="389">
        <f>IF(AR202=O202,N202,interp(AR202,AreaCapacity!$A$3:$B$245,2))</f>
        <v>7749.6593631284913</v>
      </c>
      <c r="AR202" s="383">
        <f t="shared" si="137"/>
        <v>86911.13</v>
      </c>
      <c r="AS202" s="376">
        <f t="shared" si="164"/>
        <v>92.243956043967955</v>
      </c>
      <c r="AT202" s="376">
        <f>IF(P202&lt;&gt;"---",P202,IF(BH202="Y",AS202,MIN(Input!I177,AS202-BB202)))</f>
        <v>92.243956043967955</v>
      </c>
      <c r="AU202" s="376">
        <f t="shared" si="165"/>
        <v>2.21</v>
      </c>
      <c r="AV202" s="376">
        <f>IF(R202&lt;&gt;"---",R202,IF(BH202="Y",Input!M177,0))</f>
        <v>18.192662354358781</v>
      </c>
      <c r="AW202" s="376">
        <f t="shared" si="166"/>
        <v>211.18286080167329</v>
      </c>
      <c r="AX202" s="376">
        <f t="shared" si="138"/>
        <v>0</v>
      </c>
      <c r="AY202" s="376">
        <f t="shared" si="139"/>
        <v>5.6843418860808015E-14</v>
      </c>
      <c r="AZ202" s="376">
        <f t="shared" si="167"/>
        <v>327.16666670000001</v>
      </c>
      <c r="BA202" s="192">
        <f t="shared" si="140"/>
        <v>323.82947919999998</v>
      </c>
      <c r="BB202" s="412">
        <f>IF(Y202&lt;&gt;"---",Y202,interp(AR201,AreaCapacity!$A$3:$C$245,3)*StepInterp(B202,Evap!$A$3:$D$15,4)/1.9835)</f>
        <v>3.74092</v>
      </c>
      <c r="BC202" s="376">
        <f t="shared" si="168"/>
        <v>3.3371875000000002</v>
      </c>
      <c r="BD202" s="192">
        <f t="shared" si="141"/>
        <v>327.16666670000001</v>
      </c>
      <c r="BE202" s="192">
        <f t="shared" si="142"/>
        <v>-466.76999999998952</v>
      </c>
      <c r="BF202" s="192">
        <f t="shared" si="143"/>
        <v>231.58552315603202</v>
      </c>
      <c r="BG202" s="425">
        <f t="shared" si="144"/>
        <v>14927.22980030999</v>
      </c>
      <c r="BH202" s="376" t="str">
        <f t="shared" si="169"/>
        <v>Y</v>
      </c>
      <c r="BI202" s="376">
        <f t="shared" si="170"/>
        <v>39</v>
      </c>
      <c r="BJ202" s="376">
        <f t="shared" si="145"/>
        <v>0</v>
      </c>
      <c r="BK202" s="376">
        <f t="shared" si="146"/>
        <v>146446.68854687506</v>
      </c>
      <c r="BL202" s="376">
        <f t="shared" si="147"/>
        <v>102369</v>
      </c>
      <c r="BM202" s="423">
        <f t="shared" si="148"/>
        <v>44077.688546875055</v>
      </c>
      <c r="BN202" s="440">
        <f t="shared" si="149"/>
        <v>0</v>
      </c>
      <c r="BO202" s="285">
        <f t="shared" si="150"/>
        <v>0</v>
      </c>
      <c r="BP202" s="425">
        <f t="shared" si="151"/>
        <v>0</v>
      </c>
      <c r="BQ202" s="285"/>
      <c r="BR202" s="12">
        <v>7704</v>
      </c>
      <c r="BS202" s="12">
        <v>52000</v>
      </c>
      <c r="BT202" s="12">
        <v>7747.5</v>
      </c>
      <c r="BU202" s="426">
        <v>85000</v>
      </c>
      <c r="BV202" s="6">
        <v>7766</v>
      </c>
      <c r="BW202" s="6">
        <v>102369</v>
      </c>
      <c r="CW202" s="416"/>
      <c r="CX202" s="416"/>
      <c r="CY202" s="416"/>
      <c r="CZ202" s="416"/>
      <c r="DA202" s="416"/>
      <c r="DB202" s="416"/>
      <c r="DC202" s="128"/>
    </row>
    <row r="203" spans="1:107">
      <c r="A203" s="6" t="str">
        <f ca="1">OFFSET('day lookup'!$A$1,WEEKDAY(B203,1)-1,0)</f>
        <v>SAT</v>
      </c>
      <c r="B203" s="367">
        <f t="shared" si="155"/>
        <v>42994</v>
      </c>
      <c r="C203" s="374">
        <f ca="1">IF($CY$1=1,OFFSET(Historic!$F$193,$B203-$B$35,C$30-1975),IF($B203&gt;DATE(Input!$C$1,4,30),OFFSET(Historic!$F$193,$B203-$B$35,C$30-1975),NA()))</f>
        <v>85.467722300000005</v>
      </c>
      <c r="D203" s="192">
        <f ca="1">IF($CY$1=1,OFFSET(Historic!$F$193,$B203-$B$35,D$30-1975),IF($B203&gt;DATE(Input!$C$1,4,30),OFFSET(Historic!$F$193,$B203-$B$35,D$30-1975),NA()))</f>
        <v>93.223089999999999</v>
      </c>
      <c r="E203" s="192">
        <f ca="1">IF($CY$1=1,OFFSET(Historic!$F$193,$B203-$B$35,E$30-1975),IF($B203&gt;DATE(Input!$C$1,4,30),OFFSET(Historic!$F$193,$B203-$B$35,E$30-1975),NA()))</f>
        <v>29.831388799999999</v>
      </c>
      <c r="F203" s="192">
        <f ca="1">IF($CY$1=1,OFFSET(Historic!$F$193,$B203-$B$35,F$30-1975),IF($B203&gt;DATE(Input!$C$1,4,30),OFFSET(Historic!$F$193,$B203-$B$35,F$30-1975),NA()))</f>
        <v>99.173500000000004</v>
      </c>
      <c r="G203" s="192">
        <f ca="1">IF($CY$1=1,OFFSET(Historic!$F$193,$B203-$B$35,G$30-1975),IF($B203&gt;DATE(Input!$C$1,4,30),OFFSET(Historic!$F$193,$B203-$B$35,G$30-1975),NA()))</f>
        <v>125.71</v>
      </c>
      <c r="H203" s="192">
        <f t="shared" ca="1" si="131"/>
        <v>86.681140220000003</v>
      </c>
      <c r="I203" s="368">
        <f t="shared" ca="1" si="156"/>
        <v>1.2011823651346789</v>
      </c>
      <c r="J203" s="285">
        <f t="shared" ca="1" si="157"/>
        <v>72.064886035304653</v>
      </c>
      <c r="K203" s="285">
        <f t="shared" ca="1" si="158"/>
        <v>2.4223491104304085</v>
      </c>
      <c r="L203" s="386" t="str">
        <f>IF(Computations!J178&lt;&gt;"",Computations!J178,"---")</f>
        <v>Y</v>
      </c>
      <c r="M203" s="416">
        <f>IF(Computations!I178&lt;&gt;"",Computations!I178,"---")</f>
        <v>97.288478550261146</v>
      </c>
      <c r="N203" s="390">
        <f>IF(Computations!C178&lt;&gt;"",Computations!C178,"---")</f>
        <v>7749.1492290502792</v>
      </c>
      <c r="O203" s="387">
        <f>IF(Computations!D178&lt;&gt;"",Computations!D178,"---")</f>
        <v>86454.56</v>
      </c>
      <c r="P203" s="387">
        <f>IF(Computations!M178&lt;&gt;"",Computations!M178,"---")</f>
        <v>97.288478550261146</v>
      </c>
      <c r="Q203" s="387">
        <f>IF(Computations!P178&lt;&gt;"",Computations!P178,"---")</f>
        <v>2.21</v>
      </c>
      <c r="R203" s="387">
        <f>IF(Computations!V178&lt;&gt;"",Computations!V178,"---")</f>
        <v>18.192662354358781</v>
      </c>
      <c r="S203" s="387">
        <f>IF(Computations!X178&lt;&gt;"",Computations!X178,"---")</f>
        <v>206.05052579538008</v>
      </c>
      <c r="T203" s="387">
        <f>IF(Computations!AB178&lt;&gt;"",Computations!AB178,"---")</f>
        <v>0</v>
      </c>
      <c r="U203" s="387">
        <f>IF(Computations!AG178&lt;&gt;"",Computations!AG178,"---")</f>
        <v>0</v>
      </c>
      <c r="V203" s="387">
        <f>IF(Computations!H178&lt;&gt;"",Computations!H178,"---")</f>
        <v>323.7416667</v>
      </c>
      <c r="W203" s="387">
        <f>IF(Computations!G178&lt;&gt;"",Computations!G178,"---")</f>
        <v>3.3</v>
      </c>
      <c r="X203" s="387">
        <f>IF(Computations!F178&lt;&gt;"",Computations!F178,"---")</f>
        <v>327.04166670000001</v>
      </c>
      <c r="Y203" s="402">
        <f>IF(Computations!E178&lt;&gt;"",Computations!E178,"---")</f>
        <v>3.7308300000000001</v>
      </c>
      <c r="Z203" s="389">
        <f>IF(AA203=O203,N203,interp(AA203,AreaCapacity!$A$3:$B$245,2))</f>
        <v>7749.1492290502792</v>
      </c>
      <c r="AA203" s="383">
        <f t="shared" si="152"/>
        <v>86454.56</v>
      </c>
      <c r="AB203" s="376">
        <f t="shared" si="159"/>
        <v>97.288478550261146</v>
      </c>
      <c r="AC203" s="376">
        <f>IF(P203&lt;&gt;"---",P203,IF(BH203="Y",AB203,MIN(Input!I178,AB203-AK203)))</f>
        <v>97.288478550261146</v>
      </c>
      <c r="AD203" s="376">
        <f t="shared" si="160"/>
        <v>2.21</v>
      </c>
      <c r="AE203" s="376">
        <f>IF(R203&lt;&gt;"---",R203,IF(BH203="Y",Input!M178,0))</f>
        <v>18.192662354358781</v>
      </c>
      <c r="AF203" s="376">
        <f t="shared" si="161"/>
        <v>206.05052579538008</v>
      </c>
      <c r="AG203" s="376">
        <f t="shared" si="132"/>
        <v>0</v>
      </c>
      <c r="AH203" s="376">
        <f t="shared" si="133"/>
        <v>0</v>
      </c>
      <c r="AI203" s="376">
        <f t="shared" si="162"/>
        <v>327.04166670000001</v>
      </c>
      <c r="AJ203" s="192">
        <f t="shared" si="134"/>
        <v>323.7416667</v>
      </c>
      <c r="AK203" s="412">
        <f>IF(Y203&lt;&gt;"---",Y203,interp(AA202,AreaCapacity!$A$3:$C$245,3)*StepInterp(B203,Evap!$A$3:$D$15,4)/1.9835)</f>
        <v>3.7308300000000001</v>
      </c>
      <c r="AL203" s="376">
        <f t="shared" si="163"/>
        <v>3.3</v>
      </c>
      <c r="AM203" s="376">
        <f t="shared" si="135"/>
        <v>327.04166670000001</v>
      </c>
      <c r="AN203" s="376">
        <f t="shared" si="153"/>
        <v>-456.57000000000698</v>
      </c>
      <c r="AO203" s="376">
        <f t="shared" si="136"/>
        <v>226.45318814973885</v>
      </c>
      <c r="AP203" s="376">
        <f t="shared" si="154"/>
        <v>15331.739699004993</v>
      </c>
      <c r="AQ203" s="389">
        <f>IF(AR203=O203,N203,interp(AR203,AreaCapacity!$A$3:$B$245,2))</f>
        <v>7749.1492290502792</v>
      </c>
      <c r="AR203" s="383">
        <f t="shared" si="137"/>
        <v>86454.56</v>
      </c>
      <c r="AS203" s="376">
        <f t="shared" si="164"/>
        <v>97.288478550261146</v>
      </c>
      <c r="AT203" s="376">
        <f>IF(P203&lt;&gt;"---",P203,IF(BH203="Y",AS203,MIN(Input!I178,AS203-BB203)))</f>
        <v>97.288478550261146</v>
      </c>
      <c r="AU203" s="376">
        <f t="shared" si="165"/>
        <v>2.21</v>
      </c>
      <c r="AV203" s="376">
        <f>IF(R203&lt;&gt;"---",R203,IF(BH203="Y",Input!M178,0))</f>
        <v>18.192662354358781</v>
      </c>
      <c r="AW203" s="376">
        <f t="shared" si="166"/>
        <v>206.05052579538008</v>
      </c>
      <c r="AX203" s="376">
        <f t="shared" si="138"/>
        <v>0</v>
      </c>
      <c r="AY203" s="376">
        <f t="shared" si="139"/>
        <v>0</v>
      </c>
      <c r="AZ203" s="376">
        <f t="shared" si="167"/>
        <v>327.04166670000001</v>
      </c>
      <c r="BA203" s="192">
        <f t="shared" si="140"/>
        <v>323.7416667</v>
      </c>
      <c r="BB203" s="412">
        <f>IF(Y203&lt;&gt;"---",Y203,interp(AR202,AreaCapacity!$A$3:$C$245,3)*StepInterp(B203,Evap!$A$3:$D$15,4)/1.9835)</f>
        <v>3.7308300000000001</v>
      </c>
      <c r="BC203" s="376">
        <f t="shared" si="168"/>
        <v>3.3</v>
      </c>
      <c r="BD203" s="192">
        <f t="shared" si="141"/>
        <v>327.04166670000001</v>
      </c>
      <c r="BE203" s="192">
        <f t="shared" si="142"/>
        <v>-456.57000000000698</v>
      </c>
      <c r="BF203" s="192">
        <f t="shared" si="143"/>
        <v>226.45318814973885</v>
      </c>
      <c r="BG203" s="425">
        <f t="shared" si="144"/>
        <v>15376.399699004996</v>
      </c>
      <c r="BH203" s="376" t="str">
        <f t="shared" si="169"/>
        <v>Y</v>
      </c>
      <c r="BI203" s="376">
        <f t="shared" si="170"/>
        <v>39</v>
      </c>
      <c r="BJ203" s="376">
        <f t="shared" si="145"/>
        <v>0</v>
      </c>
      <c r="BK203" s="376">
        <f t="shared" si="146"/>
        <v>146446.68854687506</v>
      </c>
      <c r="BL203" s="376">
        <f t="shared" si="147"/>
        <v>102369</v>
      </c>
      <c r="BM203" s="423">
        <f t="shared" si="148"/>
        <v>44077.688546875055</v>
      </c>
      <c r="BN203" s="440">
        <f t="shared" si="149"/>
        <v>0</v>
      </c>
      <c r="BO203" s="285">
        <f t="shared" si="150"/>
        <v>0</v>
      </c>
      <c r="BP203" s="425">
        <f t="shared" si="151"/>
        <v>0</v>
      </c>
      <c r="BQ203" s="285"/>
      <c r="BR203" s="12">
        <v>7704</v>
      </c>
      <c r="BS203" s="12">
        <v>52000</v>
      </c>
      <c r="BT203" s="12">
        <v>7747.5</v>
      </c>
      <c r="BU203" s="426">
        <v>85000</v>
      </c>
      <c r="BV203" s="6">
        <v>7766</v>
      </c>
      <c r="BW203" s="6">
        <v>102369</v>
      </c>
      <c r="CW203" s="416"/>
      <c r="CX203" s="416"/>
      <c r="CY203" s="416"/>
      <c r="CZ203" s="416"/>
      <c r="DA203" s="416"/>
      <c r="DB203" s="416"/>
      <c r="DC203" s="128"/>
    </row>
    <row r="204" spans="1:107">
      <c r="A204" s="6" t="str">
        <f ca="1">OFFSET('day lookup'!$A$1,WEEKDAY(B204,1)-1,0)</f>
        <v>SUN</v>
      </c>
      <c r="B204" s="367">
        <f t="shared" si="155"/>
        <v>42995</v>
      </c>
      <c r="C204" s="374">
        <f ca="1">IF($CY$1=1,OFFSET(Historic!$F$193,$B204-$B$35,C$30-1975),IF($B204&gt;DATE(Input!$C$1,4,30),OFFSET(Historic!$F$193,$B204-$B$35,C$30-1975),NA()))</f>
        <v>21.818170000000002</v>
      </c>
      <c r="D204" s="192">
        <f ca="1">IF($CY$1=1,OFFSET(Historic!$F$193,$B204-$B$35,D$30-1975),IF($B204&gt;DATE(Input!$C$1,4,30),OFFSET(Historic!$F$193,$B204-$B$35,D$30-1975),NA()))</f>
        <v>87.272680000000008</v>
      </c>
      <c r="E204" s="192">
        <f ca="1">IF($CY$1=1,OFFSET(Historic!$F$193,$B204-$B$35,E$30-1975),IF($B204&gt;DATE(Input!$C$1,4,30),OFFSET(Historic!$F$193,$B204-$B$35,E$30-1975),NA()))</f>
        <v>55.973523399999998</v>
      </c>
      <c r="F204" s="192">
        <f ca="1">IF($CY$1=1,OFFSET(Historic!$F$193,$B204-$B$35,F$30-1975),IF($B204&gt;DATE(Input!$C$1,4,30),OFFSET(Historic!$F$193,$B204-$B$35,F$30-1975),NA()))</f>
        <v>105.12391000000001</v>
      </c>
      <c r="G204" s="192">
        <f ca="1">IF($CY$1=1,OFFSET(Historic!$F$193,$B204-$B$35,G$30-1975),IF($B204&gt;DATE(Input!$C$1,4,30),OFFSET(Historic!$F$193,$B204-$B$35,G$30-1975),NA()))</f>
        <v>106.39</v>
      </c>
      <c r="H204" s="192">
        <f t="shared" ca="1" si="131"/>
        <v>75.315656680000004</v>
      </c>
      <c r="I204" s="368">
        <f t="shared" ca="1" si="156"/>
        <v>1.0436853783065509</v>
      </c>
      <c r="J204" s="285">
        <f t="shared" ca="1" si="157"/>
        <v>62.61586086134588</v>
      </c>
      <c r="K204" s="285">
        <f t="shared" ca="1" si="158"/>
        <v>2.1047348188687693</v>
      </c>
      <c r="L204" s="386" t="str">
        <f>IF(Computations!J179&lt;&gt;"",Computations!J179,"---")</f>
        <v>Y</v>
      </c>
      <c r="M204" s="416">
        <f>IF(Computations!I179&lt;&gt;"",Computations!I179,"---")</f>
        <v>84.072251467107122</v>
      </c>
      <c r="N204" s="390">
        <f>IF(Computations!C179&lt;&gt;"",Computations!C179,"---")</f>
        <v>7748.6088539325847</v>
      </c>
      <c r="O204" s="387">
        <f>IF(Computations!D179&lt;&gt;"",Computations!D179,"---")</f>
        <v>85972.88</v>
      </c>
      <c r="P204" s="387">
        <f>IF(Computations!M179&lt;&gt;"",Computations!M179,"---")</f>
        <v>84.072251467107122</v>
      </c>
      <c r="Q204" s="387">
        <f>IF(Computations!P179&lt;&gt;"",Computations!P179,"---")</f>
        <v>2.21</v>
      </c>
      <c r="R204" s="387">
        <f>IF(Computations!V179&lt;&gt;"",Computations!V179,"---")</f>
        <v>18.192662354358781</v>
      </c>
      <c r="S204" s="387">
        <f>IF(Computations!X179&lt;&gt;"",Computations!X179,"---")</f>
        <v>218.72508617853407</v>
      </c>
      <c r="T204" s="387">
        <f>IF(Computations!AB179&lt;&gt;"",Computations!AB179,"---")</f>
        <v>0</v>
      </c>
      <c r="U204" s="387">
        <f>IF(Computations!AG179&lt;&gt;"",Computations!AG179,"---")</f>
        <v>-5.6843418860808015E-14</v>
      </c>
      <c r="V204" s="387">
        <f>IF(Computations!H179&lt;&gt;"",Computations!H179,"---")</f>
        <v>323.2</v>
      </c>
      <c r="W204" s="387">
        <f>IF(Computations!G179&lt;&gt;"",Computations!G179,"---")</f>
        <v>3.3</v>
      </c>
      <c r="X204" s="387">
        <f>IF(Computations!F179&lt;&gt;"",Computations!F179,"---")</f>
        <v>326.5</v>
      </c>
      <c r="Y204" s="402">
        <f>IF(Computations!E179&lt;&gt;"",Computations!E179,"---")</f>
        <v>3.7157100000000001</v>
      </c>
      <c r="Z204" s="389">
        <f>IF(AA204=O204,N204,interp(AA204,AreaCapacity!$A$3:$B$245,2))</f>
        <v>7748.6088539325847</v>
      </c>
      <c r="AA204" s="383">
        <f t="shared" si="152"/>
        <v>85972.88</v>
      </c>
      <c r="AB204" s="376">
        <f t="shared" si="159"/>
        <v>84.072251467107122</v>
      </c>
      <c r="AC204" s="376">
        <f>IF(P204&lt;&gt;"---",P204,IF(BH204="Y",AB204,MIN(Input!I179,AB204-AK204)))</f>
        <v>84.072251467107122</v>
      </c>
      <c r="AD204" s="376">
        <f t="shared" si="160"/>
        <v>2.21</v>
      </c>
      <c r="AE204" s="376">
        <f>IF(R204&lt;&gt;"---",R204,IF(BH204="Y",Input!M179,0))</f>
        <v>18.192662354358781</v>
      </c>
      <c r="AF204" s="376">
        <f t="shared" si="161"/>
        <v>218.72508617853407</v>
      </c>
      <c r="AG204" s="376">
        <f t="shared" si="132"/>
        <v>0</v>
      </c>
      <c r="AH204" s="376">
        <f t="shared" si="133"/>
        <v>-5.6843418860808015E-14</v>
      </c>
      <c r="AI204" s="376">
        <f t="shared" si="162"/>
        <v>326.5</v>
      </c>
      <c r="AJ204" s="192">
        <f t="shared" si="134"/>
        <v>323.2</v>
      </c>
      <c r="AK204" s="412">
        <f>IF(Y204&lt;&gt;"---",Y204,interp(AA203,AreaCapacity!$A$3:$C$245,3)*StepInterp(B204,Evap!$A$3:$D$15,4)/1.9835)</f>
        <v>3.7157100000000001</v>
      </c>
      <c r="AL204" s="376">
        <f t="shared" si="163"/>
        <v>3.3</v>
      </c>
      <c r="AM204" s="376">
        <f t="shared" si="135"/>
        <v>326.5</v>
      </c>
      <c r="AN204" s="376">
        <f t="shared" si="153"/>
        <v>-481.67999999999302</v>
      </c>
      <c r="AO204" s="376">
        <f t="shared" si="136"/>
        <v>239.12774853289287</v>
      </c>
      <c r="AP204" s="376">
        <f t="shared" si="154"/>
        <v>15806.049588219987</v>
      </c>
      <c r="AQ204" s="389">
        <f>IF(AR204=O204,N204,interp(AR204,AreaCapacity!$A$3:$B$245,2))</f>
        <v>7748.6088539325847</v>
      </c>
      <c r="AR204" s="383">
        <f t="shared" si="137"/>
        <v>85972.88</v>
      </c>
      <c r="AS204" s="376">
        <f t="shared" si="164"/>
        <v>84.072251467107122</v>
      </c>
      <c r="AT204" s="376">
        <f>IF(P204&lt;&gt;"---",P204,IF(BH204="Y",AS204,MIN(Input!I179,AS204-BB204)))</f>
        <v>84.072251467107122</v>
      </c>
      <c r="AU204" s="376">
        <f t="shared" si="165"/>
        <v>2.21</v>
      </c>
      <c r="AV204" s="376">
        <f>IF(R204&lt;&gt;"---",R204,IF(BH204="Y",Input!M179,0))</f>
        <v>18.192662354358781</v>
      </c>
      <c r="AW204" s="376">
        <f t="shared" si="166"/>
        <v>218.72508617853407</v>
      </c>
      <c r="AX204" s="376">
        <f t="shared" si="138"/>
        <v>0</v>
      </c>
      <c r="AY204" s="376">
        <f t="shared" si="139"/>
        <v>-5.6843418860808015E-14</v>
      </c>
      <c r="AZ204" s="376">
        <f t="shared" si="167"/>
        <v>326.5</v>
      </c>
      <c r="BA204" s="192">
        <f t="shared" si="140"/>
        <v>323.2</v>
      </c>
      <c r="BB204" s="412">
        <f>IF(Y204&lt;&gt;"---",Y204,interp(AR203,AreaCapacity!$A$3:$C$245,3)*StepInterp(B204,Evap!$A$3:$D$15,4)/1.9835)</f>
        <v>3.7157100000000001</v>
      </c>
      <c r="BC204" s="376">
        <f t="shared" si="168"/>
        <v>3.3</v>
      </c>
      <c r="BD204" s="192">
        <f t="shared" si="141"/>
        <v>326.5</v>
      </c>
      <c r="BE204" s="192">
        <f t="shared" si="142"/>
        <v>-481.67999999999302</v>
      </c>
      <c r="BF204" s="192">
        <f t="shared" si="143"/>
        <v>239.12774853289287</v>
      </c>
      <c r="BG204" s="425">
        <f t="shared" si="144"/>
        <v>15850.70958821999</v>
      </c>
      <c r="BH204" s="376" t="str">
        <f t="shared" si="169"/>
        <v>Y</v>
      </c>
      <c r="BI204" s="376">
        <f t="shared" si="170"/>
        <v>39</v>
      </c>
      <c r="BJ204" s="376">
        <f t="shared" si="145"/>
        <v>0</v>
      </c>
      <c r="BK204" s="376">
        <f t="shared" si="146"/>
        <v>146446.68854687506</v>
      </c>
      <c r="BL204" s="376">
        <f t="shared" si="147"/>
        <v>102369</v>
      </c>
      <c r="BM204" s="423">
        <f t="shared" si="148"/>
        <v>44077.688546875055</v>
      </c>
      <c r="BN204" s="440">
        <f t="shared" si="149"/>
        <v>0</v>
      </c>
      <c r="BO204" s="285">
        <f t="shared" si="150"/>
        <v>0</v>
      </c>
      <c r="BP204" s="425">
        <f t="shared" si="151"/>
        <v>0</v>
      </c>
      <c r="BQ204" s="285"/>
      <c r="BR204" s="12">
        <v>7704</v>
      </c>
      <c r="BS204" s="12">
        <v>52000</v>
      </c>
      <c r="BT204" s="12">
        <v>7747.5</v>
      </c>
      <c r="BU204" s="426">
        <v>85000</v>
      </c>
      <c r="BV204" s="6">
        <v>7766</v>
      </c>
      <c r="BW204" s="6">
        <v>102369</v>
      </c>
      <c r="CW204" s="416"/>
      <c r="CX204" s="416"/>
      <c r="CY204" s="416"/>
      <c r="CZ204" s="416"/>
      <c r="DA204" s="416"/>
      <c r="DB204" s="416"/>
      <c r="DC204" s="128"/>
    </row>
    <row r="205" spans="1:107">
      <c r="A205" s="6" t="str">
        <f ca="1">OFFSET('day lookup'!$A$1,WEEKDAY(B205,1)-1,0)</f>
        <v>MON</v>
      </c>
      <c r="B205" s="367">
        <f t="shared" si="155"/>
        <v>42996</v>
      </c>
      <c r="C205" s="374">
        <f ca="1">IF($CY$1=1,OFFSET(Historic!$F$193,$B205-$B$35,C$30-1975),IF($B205&gt;DATE(Input!$C$1,4,30),OFFSET(Historic!$F$193,$B205-$B$35,C$30-1975),NA()))</f>
        <v>14.380157500000001</v>
      </c>
      <c r="D205" s="192">
        <f ca="1">IF($CY$1=1,OFFSET(Historic!$F$193,$B205-$B$35,D$30-1975),IF($B205&gt;DATE(Input!$C$1,4,30),OFFSET(Historic!$F$193,$B205-$B$35,D$30-1975),NA()))</f>
        <v>69.421450000000007</v>
      </c>
      <c r="E205" s="192">
        <f ca="1">IF($CY$1=1,OFFSET(Historic!$F$193,$B205-$B$35,E$30-1975),IF($B205&gt;DATE(Input!$C$1,4,30),OFFSET(Historic!$F$193,$B205-$B$35,E$30-1975),NA()))</f>
        <v>50.618154400000002</v>
      </c>
      <c r="F205" s="192">
        <f ca="1">IF($CY$1=1,OFFSET(Historic!$F$193,$B205-$B$35,F$30-1975),IF($B205&gt;DATE(Input!$C$1,4,30),OFFSET(Historic!$F$193,$B205-$B$35,F$30-1975),NA()))</f>
        <v>122.97514000000001</v>
      </c>
      <c r="G205" s="192">
        <f ca="1">IF($CY$1=1,OFFSET(Historic!$F$193,$B205-$B$35,G$30-1975),IF($B205&gt;DATE(Input!$C$1,4,30),OFFSET(Historic!$F$193,$B205-$B$35,G$30-1975),NA()))</f>
        <v>97.93</v>
      </c>
      <c r="H205" s="192">
        <f t="shared" ca="1" si="131"/>
        <v>71.064980380000009</v>
      </c>
      <c r="I205" s="368">
        <f t="shared" ca="1" si="156"/>
        <v>0.98478170677549914</v>
      </c>
      <c r="J205" s="285">
        <f t="shared" ca="1" si="157"/>
        <v>59.081937537829283</v>
      </c>
      <c r="K205" s="285">
        <f t="shared" ca="1" si="158"/>
        <v>1.9859474802631694</v>
      </c>
      <c r="L205" s="386" t="str">
        <f>IF(Computations!J180&lt;&gt;"",Computations!J180,"---")</f>
        <v>Y</v>
      </c>
      <c r="M205" s="416">
        <f>IF(Computations!I180&lt;&gt;"",Computations!I180,"---")</f>
        <v>89.311509758001478</v>
      </c>
      <c r="N205" s="390">
        <f>IF(Computations!C180&lt;&gt;"",Computations!C180,"---")</f>
        <v>7748.079617977528</v>
      </c>
      <c r="O205" s="387">
        <f>IF(Computations!D180&lt;&gt;"",Computations!D180,"---")</f>
        <v>85501.86</v>
      </c>
      <c r="P205" s="387">
        <f>IF(Computations!M180&lt;&gt;"",Computations!M180,"---")</f>
        <v>89.311509758001478</v>
      </c>
      <c r="Q205" s="387">
        <f>IF(Computations!P180&lt;&gt;"",Computations!P180,"---")</f>
        <v>2.21</v>
      </c>
      <c r="R205" s="387">
        <f>IF(Computations!V180&lt;&gt;"",Computations!V180,"---")</f>
        <v>18.192662354358781</v>
      </c>
      <c r="S205" s="387">
        <f>IF(Computations!X180&lt;&gt;"",Computations!X180,"---")</f>
        <v>213.36082788763977</v>
      </c>
      <c r="T205" s="387">
        <f>IF(Computations!AB180&lt;&gt;"",Computations!AB180,"---")</f>
        <v>0</v>
      </c>
      <c r="U205" s="387">
        <f>IF(Computations!AG180&lt;&gt;"",Computations!AG180,"---")</f>
        <v>5.6843418860808015E-14</v>
      </c>
      <c r="V205" s="387">
        <f>IF(Computations!H180&lt;&gt;"",Computations!H180,"---")</f>
        <v>323.07499999999999</v>
      </c>
      <c r="W205" s="387">
        <f>IF(Computations!G180&lt;&gt;"",Computations!G180,"---")</f>
        <v>3.3</v>
      </c>
      <c r="X205" s="387">
        <f>IF(Computations!F180&lt;&gt;"",Computations!F180,"---")</f>
        <v>326.375</v>
      </c>
      <c r="Y205" s="402">
        <f>IF(Computations!E180&lt;&gt;"",Computations!E180,"---")</f>
        <v>3.7056300000000002</v>
      </c>
      <c r="Z205" s="389">
        <f>IF(AA205=O205,N205,interp(AA205,AreaCapacity!$A$3:$B$245,2))</f>
        <v>7748.079617977528</v>
      </c>
      <c r="AA205" s="383">
        <f t="shared" si="152"/>
        <v>85501.86</v>
      </c>
      <c r="AB205" s="376">
        <f t="shared" si="159"/>
        <v>89.311509758001478</v>
      </c>
      <c r="AC205" s="376">
        <f>IF(P205&lt;&gt;"---",P205,IF(BH205="Y",AB205,MIN(Input!I180,AB205-AK205)))</f>
        <v>89.311509758001478</v>
      </c>
      <c r="AD205" s="376">
        <f t="shared" si="160"/>
        <v>2.21</v>
      </c>
      <c r="AE205" s="376">
        <f>IF(R205&lt;&gt;"---",R205,IF(BH205="Y",Input!M180,0))</f>
        <v>18.192662354358781</v>
      </c>
      <c r="AF205" s="376">
        <f t="shared" si="161"/>
        <v>213.36082788763977</v>
      </c>
      <c r="AG205" s="376">
        <f t="shared" si="132"/>
        <v>0</v>
      </c>
      <c r="AH205" s="376">
        <f t="shared" si="133"/>
        <v>5.6843418860808015E-14</v>
      </c>
      <c r="AI205" s="376">
        <f t="shared" si="162"/>
        <v>326.375</v>
      </c>
      <c r="AJ205" s="192">
        <f t="shared" si="134"/>
        <v>323.07499999999999</v>
      </c>
      <c r="AK205" s="412">
        <f>IF(Y205&lt;&gt;"---",Y205,interp(AA204,AreaCapacity!$A$3:$C$245,3)*StepInterp(B205,Evap!$A$3:$D$15,4)/1.9835)</f>
        <v>3.7056300000000002</v>
      </c>
      <c r="AL205" s="376">
        <f t="shared" si="163"/>
        <v>3.3</v>
      </c>
      <c r="AM205" s="376">
        <f t="shared" si="135"/>
        <v>326.375</v>
      </c>
      <c r="AN205" s="376">
        <f t="shared" si="153"/>
        <v>-471.02000000000407</v>
      </c>
      <c r="AO205" s="376">
        <f t="shared" si="136"/>
        <v>233.76349024199851</v>
      </c>
      <c r="AP205" s="376">
        <f t="shared" si="154"/>
        <v>16269.719471114991</v>
      </c>
      <c r="AQ205" s="389">
        <f>IF(AR205=O205,N205,interp(AR205,AreaCapacity!$A$3:$B$245,2))</f>
        <v>7748.079617977528</v>
      </c>
      <c r="AR205" s="383">
        <f t="shared" si="137"/>
        <v>85501.86</v>
      </c>
      <c r="AS205" s="376">
        <f t="shared" si="164"/>
        <v>89.311509758001478</v>
      </c>
      <c r="AT205" s="376">
        <f>IF(P205&lt;&gt;"---",P205,IF(BH205="Y",AS205,MIN(Input!I180,AS205-BB205)))</f>
        <v>89.311509758001478</v>
      </c>
      <c r="AU205" s="376">
        <f t="shared" si="165"/>
        <v>2.21</v>
      </c>
      <c r="AV205" s="376">
        <f>IF(R205&lt;&gt;"---",R205,IF(BH205="Y",Input!M180,0))</f>
        <v>18.192662354358781</v>
      </c>
      <c r="AW205" s="376">
        <f t="shared" si="166"/>
        <v>213.36082788763977</v>
      </c>
      <c r="AX205" s="376">
        <f t="shared" si="138"/>
        <v>0</v>
      </c>
      <c r="AY205" s="376">
        <f t="shared" si="139"/>
        <v>5.6843418860808015E-14</v>
      </c>
      <c r="AZ205" s="376">
        <f t="shared" si="167"/>
        <v>326.375</v>
      </c>
      <c r="BA205" s="192">
        <f t="shared" si="140"/>
        <v>323.07499999999999</v>
      </c>
      <c r="BB205" s="412">
        <f>IF(Y205&lt;&gt;"---",Y205,interp(AR204,AreaCapacity!$A$3:$C$245,3)*StepInterp(B205,Evap!$A$3:$D$15,4)/1.9835)</f>
        <v>3.7056300000000002</v>
      </c>
      <c r="BC205" s="376">
        <f t="shared" si="168"/>
        <v>3.3</v>
      </c>
      <c r="BD205" s="192">
        <f t="shared" si="141"/>
        <v>326.375</v>
      </c>
      <c r="BE205" s="192">
        <f t="shared" si="142"/>
        <v>-471.02000000000407</v>
      </c>
      <c r="BF205" s="192">
        <f t="shared" si="143"/>
        <v>233.76349024199851</v>
      </c>
      <c r="BG205" s="425">
        <f t="shared" si="144"/>
        <v>16314.379471114995</v>
      </c>
      <c r="BH205" s="376" t="str">
        <f t="shared" si="169"/>
        <v>Y</v>
      </c>
      <c r="BI205" s="376">
        <f t="shared" si="170"/>
        <v>39</v>
      </c>
      <c r="BJ205" s="376">
        <f t="shared" si="145"/>
        <v>0</v>
      </c>
      <c r="BK205" s="376">
        <f t="shared" si="146"/>
        <v>146446.68854687506</v>
      </c>
      <c r="BL205" s="376">
        <f t="shared" si="147"/>
        <v>102369</v>
      </c>
      <c r="BM205" s="423">
        <f t="shared" si="148"/>
        <v>44077.688546875055</v>
      </c>
      <c r="BN205" s="440">
        <f t="shared" si="149"/>
        <v>0</v>
      </c>
      <c r="BO205" s="285">
        <f t="shared" si="150"/>
        <v>0</v>
      </c>
      <c r="BP205" s="425">
        <f t="shared" si="151"/>
        <v>0</v>
      </c>
      <c r="BQ205" s="285"/>
      <c r="BR205" s="12">
        <v>7704</v>
      </c>
      <c r="BS205" s="12">
        <v>52000</v>
      </c>
      <c r="BT205" s="12">
        <v>7747.5</v>
      </c>
      <c r="BU205" s="426">
        <v>85000</v>
      </c>
      <c r="BV205" s="6">
        <v>7766</v>
      </c>
      <c r="BW205" s="6">
        <v>102369</v>
      </c>
      <c r="CW205" s="416"/>
      <c r="CX205" s="416"/>
      <c r="CY205" s="416"/>
      <c r="CZ205" s="416"/>
      <c r="DA205" s="416"/>
      <c r="DB205" s="416"/>
      <c r="DC205" s="128"/>
    </row>
    <row r="206" spans="1:107">
      <c r="A206" s="6" t="str">
        <f ca="1">OFFSET('day lookup'!$A$1,WEEKDAY(B206,1)-1,0)</f>
        <v>TUE</v>
      </c>
      <c r="B206" s="367">
        <f t="shared" si="155"/>
        <v>42997</v>
      </c>
      <c r="C206" s="374">
        <f ca="1">IF($CY$1=1,OFFSET(Historic!$F$193,$B206-$B$35,C$30-1975),IF($B206&gt;DATE(Input!$C$1,4,30),OFFSET(Historic!$F$193,$B206-$B$35,C$30-1975),NA()))</f>
        <v>196.93873630000002</v>
      </c>
      <c r="D206" s="192">
        <f ca="1">IF($CY$1=1,OFFSET(Historic!$F$193,$B206-$B$35,D$30-1975),IF($B206&gt;DATE(Input!$C$1,4,30),OFFSET(Historic!$F$193,$B206-$B$35,D$30-1975),NA()))</f>
        <v>79.338800000000006</v>
      </c>
      <c r="E206" s="192">
        <f ca="1">IF($CY$1=1,OFFSET(Historic!$F$193,$B206-$B$35,E$30-1975),IF($B206&gt;DATE(Input!$C$1,4,30),OFFSET(Historic!$F$193,$B206-$B$35,E$30-1975),NA()))</f>
        <v>83.365244099999998</v>
      </c>
      <c r="F206" s="192">
        <f ca="1">IF($CY$1=1,OFFSET(Historic!$F$193,$B206-$B$35,F$30-1975),IF($B206&gt;DATE(Input!$C$1,4,30),OFFSET(Historic!$F$193,$B206-$B$35,F$30-1975),NA()))</f>
        <v>113.05779</v>
      </c>
      <c r="G206" s="192">
        <f ca="1">IF($CY$1=1,OFFSET(Historic!$F$193,$B206-$B$35,G$30-1975),IF($B206&gt;DATE(Input!$C$1,4,30),OFFSET(Historic!$F$193,$B206-$B$35,G$30-1975),NA()))</f>
        <v>96.89</v>
      </c>
      <c r="H206" s="192">
        <f t="shared" ca="1" si="131"/>
        <v>113.91811408000001</v>
      </c>
      <c r="I206" s="368">
        <f t="shared" ca="1" si="156"/>
        <v>1.5786182479256796</v>
      </c>
      <c r="J206" s="285">
        <f t="shared" ca="1" si="157"/>
        <v>94.709136124605905</v>
      </c>
      <c r="K206" s="285">
        <f t="shared" ca="1" si="158"/>
        <v>3.1835003739363339</v>
      </c>
      <c r="L206" s="386" t="str">
        <f>IF(Computations!J181&lt;&gt;"",Computations!J181,"---")</f>
        <v>Y</v>
      </c>
      <c r="M206" s="416">
        <f>IF(Computations!I181&lt;&gt;"",Computations!I181,"---")</f>
        <v>71.951965389742099</v>
      </c>
      <c r="N206" s="390">
        <f>IF(Computations!C181&lt;&gt;"",Computations!C181,"---")</f>
        <v>7747.5090621468926</v>
      </c>
      <c r="O206" s="387">
        <f>IF(Computations!D181&lt;&gt;"",Computations!D181,"---")</f>
        <v>84996.52</v>
      </c>
      <c r="P206" s="387">
        <f>IF(Computations!M181&lt;&gt;"",Computations!M181,"---")</f>
        <v>71.951965389742099</v>
      </c>
      <c r="Q206" s="387">
        <f>IF(Computations!P181&lt;&gt;"",Computations!P181,"---")</f>
        <v>2.21</v>
      </c>
      <c r="R206" s="387">
        <f>IF(Computations!V181&lt;&gt;"",Computations!V181,"---")</f>
        <v>18.192662354358781</v>
      </c>
      <c r="S206" s="387">
        <f>IF(Computations!X181&lt;&gt;"",Computations!X181,"---")</f>
        <v>230.67870555589914</v>
      </c>
      <c r="T206" s="387">
        <f>IF(Computations!AB181&lt;&gt;"",Computations!AB181,"---")</f>
        <v>0</v>
      </c>
      <c r="U206" s="387">
        <f>IF(Computations!AG181&lt;&gt;"",Computations!AG181,"---")</f>
        <v>0</v>
      </c>
      <c r="V206" s="387">
        <f>IF(Computations!H181&lt;&gt;"",Computations!H181,"---")</f>
        <v>323.03333329999998</v>
      </c>
      <c r="W206" s="387">
        <f>IF(Computations!G181&lt;&gt;"",Computations!G181,"---")</f>
        <v>3.3</v>
      </c>
      <c r="X206" s="387">
        <f>IF(Computations!F181&lt;&gt;"",Computations!F181,"---")</f>
        <v>326.33333329999999</v>
      </c>
      <c r="Y206" s="402">
        <f>IF(Computations!E181&lt;&gt;"",Computations!E181,"---")</f>
        <v>3.6905000000000001</v>
      </c>
      <c r="Z206" s="389">
        <f>IF(AA206=O206,N206,interp(AA206,AreaCapacity!$A$3:$B$245,2))</f>
        <v>7747.5090621468926</v>
      </c>
      <c r="AA206" s="383">
        <f t="shared" si="152"/>
        <v>84996.52</v>
      </c>
      <c r="AB206" s="376">
        <f t="shared" si="159"/>
        <v>71.951965389742099</v>
      </c>
      <c r="AC206" s="376">
        <f>IF(P206&lt;&gt;"---",P206,IF(BH206="Y",AB206,MIN(Input!I181,AB206-AK206)))</f>
        <v>71.951965389742099</v>
      </c>
      <c r="AD206" s="376">
        <f t="shared" si="160"/>
        <v>2.21</v>
      </c>
      <c r="AE206" s="376">
        <f>IF(R206&lt;&gt;"---",R206,IF(BH206="Y",Input!M181,0))</f>
        <v>18.192662354358781</v>
      </c>
      <c r="AF206" s="376">
        <f t="shared" si="161"/>
        <v>230.67870555589914</v>
      </c>
      <c r="AG206" s="376">
        <f t="shared" si="132"/>
        <v>0</v>
      </c>
      <c r="AH206" s="376">
        <f t="shared" si="133"/>
        <v>0</v>
      </c>
      <c r="AI206" s="376">
        <f t="shared" si="162"/>
        <v>326.33333329999999</v>
      </c>
      <c r="AJ206" s="192">
        <f t="shared" si="134"/>
        <v>323.03333329999998</v>
      </c>
      <c r="AK206" s="412">
        <f>IF(Y206&lt;&gt;"---",Y206,interp(AA205,AreaCapacity!$A$3:$C$245,3)*StepInterp(B206,Evap!$A$3:$D$15,4)/1.9835)</f>
        <v>3.6905000000000001</v>
      </c>
      <c r="AL206" s="376">
        <f t="shared" si="163"/>
        <v>3.3</v>
      </c>
      <c r="AM206" s="376">
        <f t="shared" si="135"/>
        <v>326.33333329999999</v>
      </c>
      <c r="AN206" s="376">
        <f t="shared" si="153"/>
        <v>-505.33999999999651</v>
      </c>
      <c r="AO206" s="376">
        <f t="shared" si="136"/>
        <v>251.08136791025788</v>
      </c>
      <c r="AP206" s="376">
        <f t="shared" si="154"/>
        <v>16767.739364364988</v>
      </c>
      <c r="AQ206" s="389">
        <f>IF(AR206=O206,N206,interp(AR206,AreaCapacity!$A$3:$B$245,2))</f>
        <v>7747.5090621468926</v>
      </c>
      <c r="AR206" s="383">
        <f t="shared" si="137"/>
        <v>84996.52</v>
      </c>
      <c r="AS206" s="376">
        <f t="shared" si="164"/>
        <v>71.951965389742099</v>
      </c>
      <c r="AT206" s="376">
        <f>IF(P206&lt;&gt;"---",P206,IF(BH206="Y",AS206,MIN(Input!I181,AS206-BB206)))</f>
        <v>71.951965389742099</v>
      </c>
      <c r="AU206" s="376">
        <f t="shared" si="165"/>
        <v>2.21</v>
      </c>
      <c r="AV206" s="376">
        <f>IF(R206&lt;&gt;"---",R206,IF(BH206="Y",Input!M181,0))</f>
        <v>18.192662354358781</v>
      </c>
      <c r="AW206" s="376">
        <f t="shared" si="166"/>
        <v>230.67870555589914</v>
      </c>
      <c r="AX206" s="376">
        <f t="shared" si="138"/>
        <v>0</v>
      </c>
      <c r="AY206" s="376">
        <f t="shared" si="139"/>
        <v>0</v>
      </c>
      <c r="AZ206" s="376">
        <f t="shared" si="167"/>
        <v>326.33333329999999</v>
      </c>
      <c r="BA206" s="192">
        <f t="shared" si="140"/>
        <v>323.03333329999998</v>
      </c>
      <c r="BB206" s="412">
        <f>IF(Y206&lt;&gt;"---",Y206,interp(AR205,AreaCapacity!$A$3:$C$245,3)*StepInterp(B206,Evap!$A$3:$D$15,4)/1.9835)</f>
        <v>3.6905000000000001</v>
      </c>
      <c r="BC206" s="376">
        <f t="shared" si="168"/>
        <v>3.3</v>
      </c>
      <c r="BD206" s="192">
        <f t="shared" si="141"/>
        <v>326.33333329999999</v>
      </c>
      <c r="BE206" s="192">
        <f t="shared" si="142"/>
        <v>-505.33999999999651</v>
      </c>
      <c r="BF206" s="192">
        <f t="shared" si="143"/>
        <v>251.08136791025788</v>
      </c>
      <c r="BG206" s="425">
        <f t="shared" si="144"/>
        <v>16812.399364364992</v>
      </c>
      <c r="BH206" s="376" t="str">
        <f t="shared" si="169"/>
        <v>Y</v>
      </c>
      <c r="BI206" s="376">
        <f t="shared" si="170"/>
        <v>39</v>
      </c>
      <c r="BJ206" s="376">
        <f t="shared" si="145"/>
        <v>0</v>
      </c>
      <c r="BK206" s="376">
        <f t="shared" si="146"/>
        <v>146446.68854687506</v>
      </c>
      <c r="BL206" s="376">
        <f t="shared" si="147"/>
        <v>102369</v>
      </c>
      <c r="BM206" s="423">
        <f t="shared" si="148"/>
        <v>44077.688546875055</v>
      </c>
      <c r="BN206" s="440">
        <f t="shared" si="149"/>
        <v>0</v>
      </c>
      <c r="BO206" s="285">
        <f t="shared" si="150"/>
        <v>0</v>
      </c>
      <c r="BP206" s="425">
        <f t="shared" si="151"/>
        <v>0</v>
      </c>
      <c r="BQ206" s="285"/>
      <c r="BR206" s="12">
        <v>7704</v>
      </c>
      <c r="BS206" s="12">
        <v>52000</v>
      </c>
      <c r="BT206" s="12">
        <v>7747.5</v>
      </c>
      <c r="BU206" s="426">
        <v>85000</v>
      </c>
      <c r="BV206" s="6">
        <v>7766</v>
      </c>
      <c r="BW206" s="6">
        <v>102369</v>
      </c>
      <c r="CW206" s="416"/>
      <c r="CX206" s="416"/>
      <c r="CY206" s="416"/>
      <c r="CZ206" s="416"/>
      <c r="DA206" s="416"/>
      <c r="DB206" s="416"/>
      <c r="DC206" s="128"/>
    </row>
    <row r="207" spans="1:107">
      <c r="A207" s="6" t="str">
        <f ca="1">OFFSET('day lookup'!$A$1,WEEKDAY(B207,1)-1,0)</f>
        <v>WED</v>
      </c>
      <c r="B207" s="367">
        <f t="shared" si="155"/>
        <v>42998</v>
      </c>
      <c r="C207" s="374">
        <f ca="1">IF($CY$1=1,OFFSET(Historic!$F$193,$B207-$B$35,C$30-1975),IF($B207&gt;DATE(Input!$C$1,4,30),OFFSET(Historic!$F$193,$B207-$B$35,C$30-1975),NA()))</f>
        <v>148.5023989</v>
      </c>
      <c r="D207" s="192">
        <f ca="1">IF($CY$1=1,OFFSET(Historic!$F$193,$B207-$B$35,D$30-1975),IF($B207&gt;DATE(Input!$C$1,4,30),OFFSET(Historic!$F$193,$B207-$B$35,D$30-1975),NA()))</f>
        <v>61.487570000000005</v>
      </c>
      <c r="E207" s="192">
        <f ca="1">IF($CY$1=1,OFFSET(Historic!$F$193,$B207-$B$35,E$30-1975),IF($B207&gt;DATE(Input!$C$1,4,30),OFFSET(Historic!$F$193,$B207-$B$35,E$30-1975),NA()))</f>
        <v>85.983424500000012</v>
      </c>
      <c r="F207" s="192">
        <f ca="1">IF($CY$1=1,OFFSET(Historic!$F$193,$B207-$B$35,F$30-1975),IF($B207&gt;DATE(Input!$C$1,4,30),OFFSET(Historic!$F$193,$B207-$B$35,F$30-1975),NA()))</f>
        <v>105.12391000000001</v>
      </c>
      <c r="G207" s="192">
        <f ca="1">IF($CY$1=1,OFFSET(Historic!$F$193,$B207-$B$35,G$30-1975),IF($B207&gt;DATE(Input!$C$1,4,30),OFFSET(Historic!$F$193,$B207-$B$35,G$30-1975),NA()))</f>
        <v>120.68</v>
      </c>
      <c r="H207" s="192">
        <f t="shared" ca="1" si="131"/>
        <v>104.35546068000001</v>
      </c>
      <c r="I207" s="368">
        <f t="shared" ca="1" si="156"/>
        <v>1.446103947827388</v>
      </c>
      <c r="J207" s="285">
        <f t="shared" ca="1" si="157"/>
        <v>86.758946201895199</v>
      </c>
      <c r="K207" s="285">
        <f t="shared" ca="1" si="158"/>
        <v>2.916267099223369</v>
      </c>
      <c r="L207" s="386" t="str">
        <f>IF(Computations!J182&lt;&gt;"",Computations!J182,"---")</f>
        <v>Y</v>
      </c>
      <c r="M207" s="416">
        <f>IF(Computations!I182&lt;&gt;"",Computations!I182,"---")</f>
        <v>83.475989700023149</v>
      </c>
      <c r="N207" s="390">
        <f>IF(Computations!C182&lt;&gt;"",Computations!C182,"---")</f>
        <v>7746.9601820250282</v>
      </c>
      <c r="O207" s="387">
        <f>IF(Computations!D182&lt;&gt;"",Computations!D182,"---")</f>
        <v>84511</v>
      </c>
      <c r="P207" s="387">
        <f>IF(Computations!M182&lt;&gt;"",Computations!M182,"---")</f>
        <v>83.475989700023149</v>
      </c>
      <c r="Q207" s="387">
        <f>IF(Computations!P182&lt;&gt;"",Computations!P182,"---")</f>
        <v>2.21</v>
      </c>
      <c r="R207" s="387">
        <f>IF(Computations!V182&lt;&gt;"",Computations!V182,"---")</f>
        <v>21.344745168820303</v>
      </c>
      <c r="S207" s="387">
        <f>IF(Computations!X182&lt;&gt;"",Computations!X182,"---")</f>
        <v>217.54426513115658</v>
      </c>
      <c r="T207" s="387">
        <f>IF(Computations!AB182&lt;&gt;"",Computations!AB182,"---")</f>
        <v>0</v>
      </c>
      <c r="U207" s="387">
        <f>IF(Computations!AG182&lt;&gt;"",Computations!AG182,"---")</f>
        <v>5.6843418860808015E-14</v>
      </c>
      <c r="V207" s="387">
        <f>IF(Computations!H182&lt;&gt;"",Computations!H182,"---")</f>
        <v>324.57499999999999</v>
      </c>
      <c r="W207" s="387">
        <f>IF(Computations!G182&lt;&gt;"",Computations!G182,"---")</f>
        <v>3.3</v>
      </c>
      <c r="X207" s="387">
        <f>IF(Computations!F182&lt;&gt;"",Computations!F182,"---")</f>
        <v>327.875</v>
      </c>
      <c r="Y207" s="402">
        <f>IF(Computations!E182&lt;&gt;"",Computations!E182,"---")</f>
        <v>3.6804199999999998</v>
      </c>
      <c r="Z207" s="389">
        <f>IF(AA207=O207,N207,interp(AA207,AreaCapacity!$A$3:$B$245,2))</f>
        <v>7746.9601820250282</v>
      </c>
      <c r="AA207" s="383">
        <f t="shared" si="152"/>
        <v>84511</v>
      </c>
      <c r="AB207" s="376">
        <f t="shared" si="159"/>
        <v>83.475989700023149</v>
      </c>
      <c r="AC207" s="376">
        <f>IF(P207&lt;&gt;"---",P207,IF(BH207="Y",AB207,MIN(Input!I182,AB207-AK207)))</f>
        <v>83.475989700023149</v>
      </c>
      <c r="AD207" s="376">
        <f t="shared" si="160"/>
        <v>2.21</v>
      </c>
      <c r="AE207" s="376">
        <f>IF(R207&lt;&gt;"---",R207,IF(BH207="Y",Input!M182,0))</f>
        <v>21.344745168820303</v>
      </c>
      <c r="AF207" s="376">
        <f t="shared" si="161"/>
        <v>217.54426513115658</v>
      </c>
      <c r="AG207" s="376">
        <f t="shared" si="132"/>
        <v>0</v>
      </c>
      <c r="AH207" s="376">
        <f t="shared" si="133"/>
        <v>5.6843418860808015E-14</v>
      </c>
      <c r="AI207" s="376">
        <f t="shared" si="162"/>
        <v>327.875</v>
      </c>
      <c r="AJ207" s="192">
        <f t="shared" si="134"/>
        <v>324.57499999999999</v>
      </c>
      <c r="AK207" s="412">
        <f>IF(Y207&lt;&gt;"---",Y207,interp(AA206,AreaCapacity!$A$3:$C$245,3)*StepInterp(B207,Evap!$A$3:$D$15,4)/1.9835)</f>
        <v>3.6804199999999998</v>
      </c>
      <c r="AL207" s="376">
        <f t="shared" si="163"/>
        <v>3.3</v>
      </c>
      <c r="AM207" s="376">
        <f t="shared" si="135"/>
        <v>327.875</v>
      </c>
      <c r="AN207" s="376">
        <f t="shared" si="153"/>
        <v>-485.52000000000407</v>
      </c>
      <c r="AO207" s="376">
        <f t="shared" si="136"/>
        <v>241.09901029997684</v>
      </c>
      <c r="AP207" s="376">
        <f t="shared" si="154"/>
        <v>17245.959251294993</v>
      </c>
      <c r="AQ207" s="389">
        <f>IF(AR207=O207,N207,interp(AR207,AreaCapacity!$A$3:$B$245,2))</f>
        <v>7746.9601820250282</v>
      </c>
      <c r="AR207" s="383">
        <f t="shared" si="137"/>
        <v>84511</v>
      </c>
      <c r="AS207" s="376">
        <f t="shared" si="164"/>
        <v>83.475989700023149</v>
      </c>
      <c r="AT207" s="376">
        <f>IF(P207&lt;&gt;"---",P207,IF(BH207="Y",AS207,MIN(Input!I182,AS207-BB207)))</f>
        <v>83.475989700023149</v>
      </c>
      <c r="AU207" s="376">
        <f t="shared" si="165"/>
        <v>2.21</v>
      </c>
      <c r="AV207" s="376">
        <f>IF(R207&lt;&gt;"---",R207,IF(BH207="Y",Input!M182,0))</f>
        <v>21.344745168820303</v>
      </c>
      <c r="AW207" s="376">
        <f t="shared" si="166"/>
        <v>217.54426513115658</v>
      </c>
      <c r="AX207" s="376">
        <f t="shared" si="138"/>
        <v>0</v>
      </c>
      <c r="AY207" s="376">
        <f t="shared" si="139"/>
        <v>5.6843418860808015E-14</v>
      </c>
      <c r="AZ207" s="376">
        <f t="shared" si="167"/>
        <v>327.875</v>
      </c>
      <c r="BA207" s="192">
        <f t="shared" si="140"/>
        <v>324.57499999999999</v>
      </c>
      <c r="BB207" s="412">
        <f>IF(Y207&lt;&gt;"---",Y207,interp(AR206,AreaCapacity!$A$3:$C$245,3)*StepInterp(B207,Evap!$A$3:$D$15,4)/1.9835)</f>
        <v>3.6804199999999998</v>
      </c>
      <c r="BC207" s="376">
        <f t="shared" si="168"/>
        <v>3.3</v>
      </c>
      <c r="BD207" s="192">
        <f t="shared" si="141"/>
        <v>327.875</v>
      </c>
      <c r="BE207" s="192">
        <f t="shared" si="142"/>
        <v>-485.52000000000407</v>
      </c>
      <c r="BF207" s="192">
        <f t="shared" si="143"/>
        <v>241.09901029997684</v>
      </c>
      <c r="BG207" s="425">
        <f t="shared" si="144"/>
        <v>17290.619251294997</v>
      </c>
      <c r="BH207" s="376" t="str">
        <f t="shared" si="169"/>
        <v>Y</v>
      </c>
      <c r="BI207" s="376">
        <f t="shared" si="170"/>
        <v>39</v>
      </c>
      <c r="BJ207" s="376">
        <f t="shared" si="145"/>
        <v>0</v>
      </c>
      <c r="BK207" s="376">
        <f t="shared" si="146"/>
        <v>146446.68854687506</v>
      </c>
      <c r="BL207" s="376">
        <f t="shared" si="147"/>
        <v>102369</v>
      </c>
      <c r="BM207" s="423">
        <f t="shared" si="148"/>
        <v>44077.688546875055</v>
      </c>
      <c r="BN207" s="440">
        <f t="shared" si="149"/>
        <v>0</v>
      </c>
      <c r="BO207" s="285">
        <f t="shared" si="150"/>
        <v>0</v>
      </c>
      <c r="BP207" s="425">
        <f t="shared" si="151"/>
        <v>0</v>
      </c>
      <c r="BQ207" s="285"/>
      <c r="BR207" s="12">
        <v>7704</v>
      </c>
      <c r="BS207" s="12">
        <v>52000</v>
      </c>
      <c r="BT207" s="12">
        <v>7747.5</v>
      </c>
      <c r="BU207" s="426">
        <v>85000</v>
      </c>
      <c r="BV207" s="6">
        <v>7766</v>
      </c>
      <c r="BW207" s="6">
        <v>102369</v>
      </c>
      <c r="CW207" s="416"/>
      <c r="CX207" s="416"/>
      <c r="CY207" s="416"/>
      <c r="CZ207" s="416"/>
      <c r="DA207" s="416"/>
      <c r="DB207" s="416"/>
      <c r="DC207" s="128"/>
    </row>
    <row r="208" spans="1:107">
      <c r="A208" s="6" t="str">
        <f ca="1">OFFSET('day lookup'!$A$1,WEEKDAY(B208,1)-1,0)</f>
        <v>THU</v>
      </c>
      <c r="B208" s="367">
        <f t="shared" si="155"/>
        <v>42999</v>
      </c>
      <c r="C208" s="374">
        <f ca="1">IF($CY$1=1,OFFSET(Historic!$F$193,$B208-$B$35,C$30-1975),IF($B208&gt;DATE(Input!$C$1,4,30),OFFSET(Historic!$F$193,$B208-$B$35,C$30-1975),NA()))</f>
        <v>155.56355210000001</v>
      </c>
      <c r="D208" s="192">
        <f ca="1">IF($CY$1=1,OFFSET(Historic!$F$193,$B208-$B$35,D$30-1975),IF($B208&gt;DATE(Input!$C$1,4,30),OFFSET(Historic!$F$193,$B208-$B$35,D$30-1975),NA()))</f>
        <v>85.289209999999997</v>
      </c>
      <c r="E208" s="192">
        <f ca="1">IF($CY$1=1,OFFSET(Historic!$F$193,$B208-$B$35,E$30-1975),IF($B208&gt;DATE(Input!$C$1,4,30),OFFSET(Historic!$F$193,$B208-$B$35,E$30-1975),NA()))</f>
        <v>147.03463109999998</v>
      </c>
      <c r="F208" s="192">
        <f ca="1">IF($CY$1=1,OFFSET(Historic!$F$193,$B208-$B$35,F$30-1975),IF($B208&gt;DATE(Input!$C$1,4,30),OFFSET(Historic!$F$193,$B208-$B$35,F$30-1975),NA()))</f>
        <v>103.14044</v>
      </c>
      <c r="G208" s="192">
        <f ca="1">IF($CY$1=1,OFFSET(Historic!$F$193,$B208-$B$35,G$30-1975),IF($B208&gt;DATE(Input!$C$1,4,30),OFFSET(Historic!$F$193,$B208-$B$35,G$30-1975),NA()))</f>
        <v>97.6</v>
      </c>
      <c r="H208" s="192">
        <f t="shared" ca="1" si="131"/>
        <v>117.72556664000001</v>
      </c>
      <c r="I208" s="368">
        <f t="shared" ca="1" si="156"/>
        <v>1.6313799543309175</v>
      </c>
      <c r="J208" s="285">
        <f t="shared" ca="1" si="157"/>
        <v>97.874572505862943</v>
      </c>
      <c r="K208" s="285">
        <f t="shared" ca="1" si="158"/>
        <v>3.2899015968357297</v>
      </c>
      <c r="L208" s="386" t="str">
        <f>IF(Computations!J183&lt;&gt;"",Computations!J183,"---")</f>
        <v>Y</v>
      </c>
      <c r="M208" s="416">
        <f>IF(Computations!I183&lt;&gt;"",Computations!I183,"---")</f>
        <v>77.05153023191005</v>
      </c>
      <c r="N208" s="390">
        <f>IF(Computations!C183&lt;&gt;"",Computations!C183,"---")</f>
        <v>7746.4394653014788</v>
      </c>
      <c r="O208" s="387">
        <f>IF(Computations!D183&lt;&gt;"",Computations!D183,"---")</f>
        <v>84053.29</v>
      </c>
      <c r="P208" s="387">
        <f>IF(Computations!M183&lt;&gt;"",Computations!M183,"---")</f>
        <v>77.05153023191005</v>
      </c>
      <c r="Q208" s="387">
        <f>IF(Computations!P183&lt;&gt;"",Computations!P183,"---")</f>
        <v>2.21</v>
      </c>
      <c r="R208" s="387">
        <f>IF(Computations!V183&lt;&gt;"",Computations!V183,"---")</f>
        <v>21.344745168820303</v>
      </c>
      <c r="S208" s="387">
        <f>IF(Computations!X183&lt;&gt;"",Computations!X183,"---")</f>
        <v>203.53872459926964</v>
      </c>
      <c r="T208" s="387">
        <f>IF(Computations!AB183&lt;&gt;"",Computations!AB183,"---")</f>
        <v>0</v>
      </c>
      <c r="U208" s="387">
        <f>IF(Computations!AG183&lt;&gt;"",Computations!AG183,"---")</f>
        <v>0</v>
      </c>
      <c r="V208" s="387">
        <f>IF(Computations!H183&lt;&gt;"",Computations!H183,"---")</f>
        <v>304.14499999999998</v>
      </c>
      <c r="W208" s="387">
        <f>IF(Computations!G183&lt;&gt;"",Computations!G183,"---")</f>
        <v>3.23</v>
      </c>
      <c r="X208" s="387">
        <f>IF(Computations!F183&lt;&gt;"",Computations!F183,"---")</f>
        <v>307.375</v>
      </c>
      <c r="Y208" s="402">
        <f>IF(Computations!E183&lt;&gt;"",Computations!E183,"---")</f>
        <v>3.6652900000000002</v>
      </c>
      <c r="Z208" s="389">
        <f>IF(AA208=O208,N208,interp(AA208,AreaCapacity!$A$3:$B$245,2))</f>
        <v>7746.4394653014788</v>
      </c>
      <c r="AA208" s="383">
        <f t="shared" si="152"/>
        <v>84053.29</v>
      </c>
      <c r="AB208" s="376">
        <f t="shared" si="159"/>
        <v>77.05153023191005</v>
      </c>
      <c r="AC208" s="376">
        <f>IF(P208&lt;&gt;"---",P208,IF(BH208="Y",AB208,MIN(Input!I183,AB208-AK208)))</f>
        <v>77.05153023191005</v>
      </c>
      <c r="AD208" s="376">
        <f t="shared" si="160"/>
        <v>2.21</v>
      </c>
      <c r="AE208" s="376">
        <f>IF(R208&lt;&gt;"---",R208,IF(BH208="Y",Input!M183,0))</f>
        <v>21.344745168820303</v>
      </c>
      <c r="AF208" s="376">
        <f t="shared" si="161"/>
        <v>203.53872459926964</v>
      </c>
      <c r="AG208" s="376">
        <f t="shared" si="132"/>
        <v>0</v>
      </c>
      <c r="AH208" s="376">
        <f t="shared" si="133"/>
        <v>0</v>
      </c>
      <c r="AI208" s="376">
        <f t="shared" si="162"/>
        <v>307.375</v>
      </c>
      <c r="AJ208" s="192">
        <f t="shared" si="134"/>
        <v>304.14499999999998</v>
      </c>
      <c r="AK208" s="412">
        <f>IF(Y208&lt;&gt;"---",Y208,interp(AA207,AreaCapacity!$A$3:$C$245,3)*StepInterp(B208,Evap!$A$3:$D$15,4)/1.9835)</f>
        <v>3.6652900000000002</v>
      </c>
      <c r="AL208" s="376">
        <f t="shared" si="163"/>
        <v>3.23</v>
      </c>
      <c r="AM208" s="376">
        <f t="shared" si="135"/>
        <v>307.375</v>
      </c>
      <c r="AN208" s="376">
        <f t="shared" si="153"/>
        <v>-457.7100000000064</v>
      </c>
      <c r="AO208" s="376">
        <f t="shared" si="136"/>
        <v>227.09346976808993</v>
      </c>
      <c r="AP208" s="376">
        <f t="shared" si="154"/>
        <v>17696.39914858</v>
      </c>
      <c r="AQ208" s="389">
        <f>IF(AR208=O208,N208,interp(AR208,AreaCapacity!$A$3:$B$245,2))</f>
        <v>7746.4394653014788</v>
      </c>
      <c r="AR208" s="383">
        <f t="shared" si="137"/>
        <v>84053.29</v>
      </c>
      <c r="AS208" s="376">
        <f t="shared" si="164"/>
        <v>77.05153023191005</v>
      </c>
      <c r="AT208" s="376">
        <f>IF(P208&lt;&gt;"---",P208,IF(BH208="Y",AS208,MIN(Input!I183,AS208-BB208)))</f>
        <v>77.05153023191005</v>
      </c>
      <c r="AU208" s="376">
        <f t="shared" si="165"/>
        <v>2.21</v>
      </c>
      <c r="AV208" s="376">
        <f>IF(R208&lt;&gt;"---",R208,IF(BH208="Y",Input!M183,0))</f>
        <v>21.344745168820303</v>
      </c>
      <c r="AW208" s="376">
        <f t="shared" si="166"/>
        <v>203.53872459926964</v>
      </c>
      <c r="AX208" s="376">
        <f t="shared" si="138"/>
        <v>0</v>
      </c>
      <c r="AY208" s="376">
        <f t="shared" si="139"/>
        <v>0</v>
      </c>
      <c r="AZ208" s="376">
        <f t="shared" si="167"/>
        <v>307.375</v>
      </c>
      <c r="BA208" s="192">
        <f t="shared" si="140"/>
        <v>304.14499999999998</v>
      </c>
      <c r="BB208" s="412">
        <f>IF(Y208&lt;&gt;"---",Y208,interp(AR207,AreaCapacity!$A$3:$C$245,3)*StepInterp(B208,Evap!$A$3:$D$15,4)/1.9835)</f>
        <v>3.6652900000000002</v>
      </c>
      <c r="BC208" s="376">
        <f t="shared" si="168"/>
        <v>3.23</v>
      </c>
      <c r="BD208" s="192">
        <f t="shared" si="141"/>
        <v>307.375</v>
      </c>
      <c r="BE208" s="192">
        <f t="shared" si="142"/>
        <v>-457.7100000000064</v>
      </c>
      <c r="BF208" s="192">
        <f t="shared" si="143"/>
        <v>227.09346976808993</v>
      </c>
      <c r="BG208" s="425">
        <f t="shared" si="144"/>
        <v>17741.059148580003</v>
      </c>
      <c r="BH208" s="376" t="str">
        <f t="shared" si="169"/>
        <v>Y</v>
      </c>
      <c r="BI208" s="376">
        <f t="shared" si="170"/>
        <v>39</v>
      </c>
      <c r="BJ208" s="376">
        <f t="shared" si="145"/>
        <v>0</v>
      </c>
      <c r="BK208" s="376">
        <f t="shared" si="146"/>
        <v>146446.68854687506</v>
      </c>
      <c r="BL208" s="376">
        <f t="shared" si="147"/>
        <v>102369</v>
      </c>
      <c r="BM208" s="423">
        <f t="shared" si="148"/>
        <v>44077.688546875055</v>
      </c>
      <c r="BN208" s="440">
        <f t="shared" si="149"/>
        <v>0</v>
      </c>
      <c r="BO208" s="285">
        <f t="shared" si="150"/>
        <v>0</v>
      </c>
      <c r="BP208" s="425">
        <f t="shared" si="151"/>
        <v>0</v>
      </c>
      <c r="BQ208" s="285"/>
      <c r="BR208" s="12">
        <v>7704</v>
      </c>
      <c r="BS208" s="12">
        <v>52000</v>
      </c>
      <c r="BT208" s="12">
        <v>7747.5</v>
      </c>
      <c r="BU208" s="426">
        <v>85000</v>
      </c>
      <c r="BV208" s="6">
        <v>7766</v>
      </c>
      <c r="BW208" s="6">
        <v>102369</v>
      </c>
      <c r="CW208" s="416"/>
      <c r="CX208" s="416"/>
      <c r="CY208" s="416"/>
      <c r="CZ208" s="416"/>
      <c r="DA208" s="416"/>
      <c r="DB208" s="416"/>
      <c r="DC208" s="128"/>
    </row>
    <row r="209" spans="1:107">
      <c r="A209" s="6" t="str">
        <f ca="1">OFFSET('day lookup'!$A$1,WEEKDAY(B209,1)-1,0)</f>
        <v>FRI</v>
      </c>
      <c r="B209" s="367">
        <f t="shared" si="155"/>
        <v>43000</v>
      </c>
      <c r="C209" s="374">
        <f ca="1">IF($CY$1=1,OFFSET(Historic!$F$193,$B209-$B$35,C$30-1975),IF($B209&gt;DATE(Input!$C$1,4,30),OFFSET(Historic!$F$193,$B209-$B$35,C$30-1975),NA()))</f>
        <v>174.38668240000001</v>
      </c>
      <c r="D209" s="192">
        <f ca="1">IF($CY$1=1,OFFSET(Historic!$F$193,$B209-$B$35,D$30-1975),IF($B209&gt;DATE(Input!$C$1,4,30),OFFSET(Historic!$F$193,$B209-$B$35,D$30-1975),NA()))</f>
        <v>69.421450000000007</v>
      </c>
      <c r="E209" s="192">
        <f ca="1">IF($CY$1=1,OFFSET(Historic!$F$193,$B209-$B$35,E$30-1975),IF($B209&gt;DATE(Input!$C$1,4,30),OFFSET(Historic!$F$193,$B209-$B$35,E$30-1975),NA()))</f>
        <v>132.53546539999999</v>
      </c>
      <c r="F209" s="192">
        <f ca="1">IF($CY$1=1,OFFSET(Historic!$F$193,$B209-$B$35,F$30-1975),IF($B209&gt;DATE(Input!$C$1,4,30),OFFSET(Historic!$F$193,$B209-$B$35,F$30-1975),NA()))</f>
        <v>103.14044</v>
      </c>
      <c r="G209" s="192">
        <f ca="1">IF($CY$1=1,OFFSET(Historic!$F$193,$B209-$B$35,G$30-1975),IF($B209&gt;DATE(Input!$C$1,4,30),OFFSET(Historic!$F$193,$B209-$B$35,G$30-1975),NA()))</f>
        <v>100.4</v>
      </c>
      <c r="H209" s="192">
        <f t="shared" ca="1" si="131"/>
        <v>115.97680756</v>
      </c>
      <c r="I209" s="368">
        <f t="shared" ca="1" si="156"/>
        <v>1.60714655635722</v>
      </c>
      <c r="J209" s="285">
        <f t="shared" ca="1" si="157"/>
        <v>96.420690802374168</v>
      </c>
      <c r="K209" s="285">
        <f t="shared" ca="1" si="158"/>
        <v>3.2410316236092158</v>
      </c>
      <c r="L209" s="386" t="str">
        <f>IF(Computations!J184&lt;&gt;"",Computations!J184,"---")</f>
        <v>Y</v>
      </c>
      <c r="M209" s="416">
        <f>IF(Computations!I184&lt;&gt;"",Computations!I184,"---")</f>
        <v>68.975286254101036</v>
      </c>
      <c r="N209" s="390">
        <f>IF(Computations!C184&lt;&gt;"",Computations!C184,"---")</f>
        <v>7745.9502860411903</v>
      </c>
      <c r="O209" s="387">
        <f>IF(Computations!D184&lt;&gt;"",Computations!D184,"---")</f>
        <v>83623.55</v>
      </c>
      <c r="P209" s="387">
        <f>IF(Computations!M184&lt;&gt;"",Computations!M184,"---")</f>
        <v>68.975286254101036</v>
      </c>
      <c r="Q209" s="387">
        <f>IF(Computations!P184&lt;&gt;"",Computations!P184,"---")</f>
        <v>2.21</v>
      </c>
      <c r="R209" s="387">
        <f>IF(Computations!V184&lt;&gt;"",Computations!V184,"---")</f>
        <v>21.344745168820303</v>
      </c>
      <c r="S209" s="387">
        <f>IF(Computations!X184&lt;&gt;"",Computations!X184,"---")</f>
        <v>189.44746857707872</v>
      </c>
      <c r="T209" s="387">
        <f>IF(Computations!AB184&lt;&gt;"",Computations!AB184,"---")</f>
        <v>0</v>
      </c>
      <c r="U209" s="387">
        <f>IF(Computations!AG184&lt;&gt;"",Computations!AG184,"---")</f>
        <v>5.6843418860808015E-14</v>
      </c>
      <c r="V209" s="387">
        <f>IF(Computations!H184&lt;&gt;"",Computations!H184,"---")</f>
        <v>281.97750000000002</v>
      </c>
      <c r="W209" s="387">
        <f>IF(Computations!G184&lt;&gt;"",Computations!G184,"---")</f>
        <v>3.21</v>
      </c>
      <c r="X209" s="387">
        <f>IF(Computations!F184&lt;&gt;"",Computations!F184,"---")</f>
        <v>285.1875</v>
      </c>
      <c r="Y209" s="402">
        <f>IF(Computations!E184&lt;&gt;"",Computations!E184,"---")</f>
        <v>3.6552099999999998</v>
      </c>
      <c r="Z209" s="389">
        <f>IF(AA209=O209,N209,interp(AA209,AreaCapacity!$A$3:$B$245,2))</f>
        <v>7745.9502860411903</v>
      </c>
      <c r="AA209" s="383">
        <f t="shared" si="152"/>
        <v>83623.55</v>
      </c>
      <c r="AB209" s="376">
        <f t="shared" si="159"/>
        <v>68.975286254101036</v>
      </c>
      <c r="AC209" s="376">
        <f>IF(P209&lt;&gt;"---",P209,IF(BH209="Y",AB209,MIN(Input!I184,AB209-AK209)))</f>
        <v>68.975286254101036</v>
      </c>
      <c r="AD209" s="376">
        <f t="shared" si="160"/>
        <v>2.21</v>
      </c>
      <c r="AE209" s="376">
        <f>IF(R209&lt;&gt;"---",R209,IF(BH209="Y",Input!M184,0))</f>
        <v>21.344745168820303</v>
      </c>
      <c r="AF209" s="376">
        <f t="shared" si="161"/>
        <v>189.44746857707872</v>
      </c>
      <c r="AG209" s="376">
        <f t="shared" si="132"/>
        <v>0</v>
      </c>
      <c r="AH209" s="376">
        <f t="shared" si="133"/>
        <v>5.6843418860808015E-14</v>
      </c>
      <c r="AI209" s="376">
        <f t="shared" si="162"/>
        <v>285.1875</v>
      </c>
      <c r="AJ209" s="192">
        <f t="shared" si="134"/>
        <v>281.97750000000002</v>
      </c>
      <c r="AK209" s="412">
        <f>IF(Y209&lt;&gt;"---",Y209,interp(AA208,AreaCapacity!$A$3:$C$245,3)*StepInterp(B209,Evap!$A$3:$D$15,4)/1.9835)</f>
        <v>3.6552099999999998</v>
      </c>
      <c r="AL209" s="376">
        <f t="shared" si="163"/>
        <v>3.21</v>
      </c>
      <c r="AM209" s="376">
        <f t="shared" si="135"/>
        <v>285.1875</v>
      </c>
      <c r="AN209" s="376">
        <f t="shared" si="153"/>
        <v>-429.73999999999069</v>
      </c>
      <c r="AO209" s="376">
        <f t="shared" si="136"/>
        <v>213.00221374589898</v>
      </c>
      <c r="AP209" s="376">
        <f t="shared" si="154"/>
        <v>18118.889039544989</v>
      </c>
      <c r="AQ209" s="389">
        <f>IF(AR209=O209,N209,interp(AR209,AreaCapacity!$A$3:$B$245,2))</f>
        <v>7745.9502860411903</v>
      </c>
      <c r="AR209" s="383">
        <f t="shared" si="137"/>
        <v>83623.55</v>
      </c>
      <c r="AS209" s="376">
        <f t="shared" si="164"/>
        <v>68.975286254101036</v>
      </c>
      <c r="AT209" s="376">
        <f>IF(P209&lt;&gt;"---",P209,IF(BH209="Y",AS209,MIN(Input!I184,AS209-BB209)))</f>
        <v>68.975286254101036</v>
      </c>
      <c r="AU209" s="376">
        <f t="shared" si="165"/>
        <v>2.21</v>
      </c>
      <c r="AV209" s="376">
        <f>IF(R209&lt;&gt;"---",R209,IF(BH209="Y",Input!M184,0))</f>
        <v>21.344745168820303</v>
      </c>
      <c r="AW209" s="376">
        <f t="shared" si="166"/>
        <v>189.44746857707872</v>
      </c>
      <c r="AX209" s="376">
        <f t="shared" si="138"/>
        <v>0</v>
      </c>
      <c r="AY209" s="376">
        <f t="shared" si="139"/>
        <v>5.6843418860808015E-14</v>
      </c>
      <c r="AZ209" s="376">
        <f t="shared" si="167"/>
        <v>285.1875</v>
      </c>
      <c r="BA209" s="192">
        <f t="shared" si="140"/>
        <v>281.97750000000002</v>
      </c>
      <c r="BB209" s="412">
        <f>IF(Y209&lt;&gt;"---",Y209,interp(AR208,AreaCapacity!$A$3:$C$245,3)*StepInterp(B209,Evap!$A$3:$D$15,4)/1.9835)</f>
        <v>3.6552099999999998</v>
      </c>
      <c r="BC209" s="376">
        <f t="shared" si="168"/>
        <v>3.21</v>
      </c>
      <c r="BD209" s="192">
        <f t="shared" si="141"/>
        <v>285.1875</v>
      </c>
      <c r="BE209" s="192">
        <f t="shared" si="142"/>
        <v>-429.73999999999069</v>
      </c>
      <c r="BF209" s="192">
        <f t="shared" si="143"/>
        <v>213.00221374589898</v>
      </c>
      <c r="BG209" s="425">
        <f t="shared" si="144"/>
        <v>18163.549039544992</v>
      </c>
      <c r="BH209" s="376" t="str">
        <f t="shared" si="169"/>
        <v>Y</v>
      </c>
      <c r="BI209" s="376">
        <f t="shared" si="170"/>
        <v>39</v>
      </c>
      <c r="BJ209" s="376">
        <f t="shared" si="145"/>
        <v>0</v>
      </c>
      <c r="BK209" s="376">
        <f t="shared" si="146"/>
        <v>146446.68854687506</v>
      </c>
      <c r="BL209" s="376">
        <f t="shared" si="147"/>
        <v>102369</v>
      </c>
      <c r="BM209" s="423">
        <f t="shared" si="148"/>
        <v>44077.688546875055</v>
      </c>
      <c r="BN209" s="440">
        <f t="shared" si="149"/>
        <v>0</v>
      </c>
      <c r="BO209" s="285">
        <f t="shared" si="150"/>
        <v>0</v>
      </c>
      <c r="BP209" s="425">
        <f t="shared" si="151"/>
        <v>0</v>
      </c>
      <c r="BQ209" s="285"/>
      <c r="BR209" s="12">
        <v>7704</v>
      </c>
      <c r="BS209" s="12">
        <v>52000</v>
      </c>
      <c r="BT209" s="12">
        <v>7747.5</v>
      </c>
      <c r="BU209" s="426">
        <v>85000</v>
      </c>
      <c r="BV209" s="6">
        <v>7766</v>
      </c>
      <c r="BW209" s="6">
        <v>102369</v>
      </c>
      <c r="CW209" s="416"/>
      <c r="CX209" s="416"/>
      <c r="CY209" s="416"/>
      <c r="CZ209" s="416"/>
      <c r="DA209" s="416"/>
      <c r="DB209" s="416"/>
      <c r="DC209" s="128"/>
    </row>
    <row r="210" spans="1:107">
      <c r="A210" s="6" t="str">
        <f ca="1">OFFSET('day lookup'!$A$1,WEEKDAY(B210,1)-1,0)</f>
        <v>SAT</v>
      </c>
      <c r="B210" s="367">
        <f t="shared" si="155"/>
        <v>43001</v>
      </c>
      <c r="C210" s="374">
        <f ca="1">IF($CY$1=1,OFFSET(Historic!$F$193,$B210-$B$35,C$30-1975),IF($B210&gt;DATE(Input!$C$1,4,30),OFFSET(Historic!$F$193,$B210-$B$35,C$30-1975),NA()))</f>
        <v>130.9685241</v>
      </c>
      <c r="D210" s="192">
        <f ca="1">IF($CY$1=1,OFFSET(Historic!$F$193,$B210-$B$35,D$30-1975),IF($B210&gt;DATE(Input!$C$1,4,30),OFFSET(Historic!$F$193,$B210-$B$35,D$30-1975),NA()))</f>
        <v>65.454509999999999</v>
      </c>
      <c r="E210" s="192">
        <f ca="1">IF($CY$1=1,OFFSET(Historic!$F$193,$B210-$B$35,E$30-1975),IF($B210&gt;DATE(Input!$C$1,4,30),OFFSET(Historic!$F$193,$B210-$B$35,E$30-1975),NA()))</f>
        <v>126.32720430000001</v>
      </c>
      <c r="F210" s="192">
        <f ca="1">IF($CY$1=1,OFFSET(Historic!$F$193,$B210-$B$35,F$30-1975),IF($B210&gt;DATE(Input!$C$1,4,30),OFFSET(Historic!$F$193,$B210-$B$35,F$30-1975),NA()))</f>
        <v>95.206559999999996</v>
      </c>
      <c r="G210" s="192">
        <f ca="1">IF($CY$1=1,OFFSET(Historic!$F$193,$B210-$B$35,G$30-1975),IF($B210&gt;DATE(Input!$C$1,4,30),OFFSET(Historic!$F$193,$B210-$B$35,G$30-1975),NA()))</f>
        <v>90.64</v>
      </c>
      <c r="H210" s="192">
        <f t="shared" ca="1" si="131"/>
        <v>101.71935968</v>
      </c>
      <c r="I210" s="368">
        <f t="shared" ca="1" si="156"/>
        <v>1.4095742249156062</v>
      </c>
      <c r="J210" s="285">
        <f t="shared" ca="1" si="157"/>
        <v>84.567346995188856</v>
      </c>
      <c r="K210" s="285">
        <f t="shared" ca="1" si="158"/>
        <v>2.8425998989979453</v>
      </c>
      <c r="L210" s="386" t="str">
        <f>IF(Computations!J185&lt;&gt;"",Computations!J185,"---")</f>
        <v>Y</v>
      </c>
      <c r="M210" s="416">
        <f>IF(Computations!I185&lt;&gt;"",Computations!I185,"---")</f>
        <v>91.462379810941997</v>
      </c>
      <c r="N210" s="390">
        <f>IF(Computations!C185&lt;&gt;"",Computations!C185,"---")</f>
        <v>7745.509393592677</v>
      </c>
      <c r="O210" s="387">
        <f>IF(Computations!D185&lt;&gt;"",Computations!D185,"---")</f>
        <v>83238.210000000006</v>
      </c>
      <c r="P210" s="387">
        <f>IF(Computations!M185&lt;&gt;"",Computations!M185,"---")</f>
        <v>91.462379810941997</v>
      </c>
      <c r="Q210" s="387">
        <f>IF(Computations!P185&lt;&gt;"",Computations!P185,"---")</f>
        <v>2.21</v>
      </c>
      <c r="R210" s="387">
        <f>IF(Computations!V185&lt;&gt;"",Computations!V185,"---")</f>
        <v>21.344745168820303</v>
      </c>
      <c r="S210" s="387">
        <f>IF(Computations!X185&lt;&gt;"",Computations!X185,"---")</f>
        <v>167.07287502023769</v>
      </c>
      <c r="T210" s="387">
        <f>IF(Computations!AB185&lt;&gt;"",Computations!AB185,"---")</f>
        <v>0</v>
      </c>
      <c r="U210" s="387">
        <f>IF(Computations!AG185&lt;&gt;"",Computations!AG185,"---")</f>
        <v>0</v>
      </c>
      <c r="V210" s="387">
        <f>IF(Computations!H185&lt;&gt;"",Computations!H185,"---")</f>
        <v>282.08999999999997</v>
      </c>
      <c r="W210" s="387">
        <f>IF(Computations!G185&lt;&gt;"",Computations!G185,"---")</f>
        <v>3.16</v>
      </c>
      <c r="X210" s="387">
        <f>IF(Computations!F185&lt;&gt;"",Computations!F185,"---")</f>
        <v>285.25</v>
      </c>
      <c r="Y210" s="402">
        <f>IF(Computations!E185&lt;&gt;"",Computations!E185,"---")</f>
        <v>3.64513</v>
      </c>
      <c r="Z210" s="389">
        <f>IF(AA210=O210,N210,interp(AA210,AreaCapacity!$A$3:$B$245,2))</f>
        <v>7745.509393592677</v>
      </c>
      <c r="AA210" s="383">
        <f t="shared" si="152"/>
        <v>83238.210000000006</v>
      </c>
      <c r="AB210" s="376">
        <f t="shared" si="159"/>
        <v>91.462379810941997</v>
      </c>
      <c r="AC210" s="376">
        <f>IF(P210&lt;&gt;"---",P210,IF(BH210="Y",AB210,MIN(Input!I185,AB210-AK210)))</f>
        <v>91.462379810941997</v>
      </c>
      <c r="AD210" s="376">
        <f t="shared" si="160"/>
        <v>2.21</v>
      </c>
      <c r="AE210" s="376">
        <f>IF(R210&lt;&gt;"---",R210,IF(BH210="Y",Input!M185,0))</f>
        <v>21.344745168820303</v>
      </c>
      <c r="AF210" s="376">
        <f t="shared" si="161"/>
        <v>167.07287502023769</v>
      </c>
      <c r="AG210" s="376">
        <f t="shared" si="132"/>
        <v>0</v>
      </c>
      <c r="AH210" s="376">
        <f t="shared" si="133"/>
        <v>0</v>
      </c>
      <c r="AI210" s="376">
        <f t="shared" si="162"/>
        <v>285.25</v>
      </c>
      <c r="AJ210" s="192">
        <f t="shared" si="134"/>
        <v>282.08999999999997</v>
      </c>
      <c r="AK210" s="412">
        <f>IF(Y210&lt;&gt;"---",Y210,interp(AA209,AreaCapacity!$A$3:$C$245,3)*StepInterp(B210,Evap!$A$3:$D$15,4)/1.9835)</f>
        <v>3.64513</v>
      </c>
      <c r="AL210" s="376">
        <f t="shared" si="163"/>
        <v>3.16</v>
      </c>
      <c r="AM210" s="376">
        <f t="shared" si="135"/>
        <v>285.25</v>
      </c>
      <c r="AN210" s="376">
        <f t="shared" si="153"/>
        <v>-385.33999999999651</v>
      </c>
      <c r="AO210" s="376">
        <f t="shared" si="136"/>
        <v>190.62762018905798</v>
      </c>
      <c r="AP210" s="376">
        <f t="shared" si="154"/>
        <v>18496.998924189986</v>
      </c>
      <c r="AQ210" s="389">
        <f>IF(AR210=O210,N210,interp(AR210,AreaCapacity!$A$3:$B$245,2))</f>
        <v>7745.509393592677</v>
      </c>
      <c r="AR210" s="383">
        <f t="shared" si="137"/>
        <v>83238.210000000006</v>
      </c>
      <c r="AS210" s="376">
        <f t="shared" si="164"/>
        <v>91.462379810941997</v>
      </c>
      <c r="AT210" s="376">
        <f>IF(P210&lt;&gt;"---",P210,IF(BH210="Y",AS210,MIN(Input!I185,AS210-BB210)))</f>
        <v>91.462379810941997</v>
      </c>
      <c r="AU210" s="376">
        <f t="shared" si="165"/>
        <v>2.21</v>
      </c>
      <c r="AV210" s="376">
        <f>IF(R210&lt;&gt;"---",R210,IF(BH210="Y",Input!M185,0))</f>
        <v>21.344745168820303</v>
      </c>
      <c r="AW210" s="376">
        <f t="shared" si="166"/>
        <v>167.07287502023769</v>
      </c>
      <c r="AX210" s="376">
        <f t="shared" si="138"/>
        <v>0</v>
      </c>
      <c r="AY210" s="376">
        <f t="shared" si="139"/>
        <v>0</v>
      </c>
      <c r="AZ210" s="376">
        <f t="shared" si="167"/>
        <v>285.25</v>
      </c>
      <c r="BA210" s="192">
        <f t="shared" si="140"/>
        <v>282.08999999999997</v>
      </c>
      <c r="BB210" s="412">
        <f>IF(Y210&lt;&gt;"---",Y210,interp(AR209,AreaCapacity!$A$3:$C$245,3)*StepInterp(B210,Evap!$A$3:$D$15,4)/1.9835)</f>
        <v>3.64513</v>
      </c>
      <c r="BC210" s="376">
        <f t="shared" si="168"/>
        <v>3.16</v>
      </c>
      <c r="BD210" s="192">
        <f t="shared" si="141"/>
        <v>285.25</v>
      </c>
      <c r="BE210" s="192">
        <f t="shared" si="142"/>
        <v>-385.33999999999651</v>
      </c>
      <c r="BF210" s="192">
        <f t="shared" si="143"/>
        <v>190.62762018905798</v>
      </c>
      <c r="BG210" s="425">
        <f t="shared" si="144"/>
        <v>18541.658924189989</v>
      </c>
      <c r="BH210" s="376" t="str">
        <f t="shared" si="169"/>
        <v>Y</v>
      </c>
      <c r="BI210" s="376">
        <f t="shared" si="170"/>
        <v>39</v>
      </c>
      <c r="BJ210" s="376">
        <f t="shared" si="145"/>
        <v>0</v>
      </c>
      <c r="BK210" s="376">
        <f t="shared" si="146"/>
        <v>146446.68854687506</v>
      </c>
      <c r="BL210" s="376">
        <f t="shared" si="147"/>
        <v>102369</v>
      </c>
      <c r="BM210" s="423">
        <f t="shared" si="148"/>
        <v>44077.688546875055</v>
      </c>
      <c r="BN210" s="440">
        <f t="shared" si="149"/>
        <v>0</v>
      </c>
      <c r="BO210" s="285">
        <f t="shared" si="150"/>
        <v>0</v>
      </c>
      <c r="BP210" s="425">
        <f t="shared" si="151"/>
        <v>0</v>
      </c>
      <c r="BQ210" s="285"/>
      <c r="BR210" s="12">
        <v>7704</v>
      </c>
      <c r="BS210" s="12">
        <v>52000</v>
      </c>
      <c r="BT210" s="12">
        <v>7747.5</v>
      </c>
      <c r="BU210" s="426">
        <v>85000</v>
      </c>
      <c r="BV210" s="6">
        <v>7766</v>
      </c>
      <c r="BW210" s="6">
        <v>102369</v>
      </c>
      <c r="CW210" s="416"/>
      <c r="CX210" s="416"/>
      <c r="CY210" s="416"/>
      <c r="CZ210" s="416"/>
      <c r="DA210" s="416"/>
      <c r="DB210" s="416"/>
      <c r="DC210" s="128"/>
    </row>
    <row r="211" spans="1:107">
      <c r="A211" s="6" t="str">
        <f ca="1">OFFSET('day lookup'!$A$1,WEEKDAY(B211,1)-1,0)</f>
        <v>SUN</v>
      </c>
      <c r="B211" s="367">
        <f t="shared" si="155"/>
        <v>43002</v>
      </c>
      <c r="C211" s="374">
        <f ca="1">IF($CY$1=1,OFFSET(Historic!$F$193,$B211-$B$35,C$30-1975),IF($B211&gt;DATE(Input!$C$1,4,30),OFFSET(Historic!$F$193,$B211-$B$35,C$30-1975),NA()))</f>
        <v>88.859455999999994</v>
      </c>
      <c r="D211" s="192">
        <f ca="1">IF($CY$1=1,OFFSET(Historic!$F$193,$B211-$B$35,D$30-1975),IF($B211&gt;DATE(Input!$C$1,4,30),OFFSET(Historic!$F$193,$B211-$B$35,D$30-1975),NA()))</f>
        <v>111.07432</v>
      </c>
      <c r="E211" s="192">
        <f ca="1">IF($CY$1=1,OFFSET(Historic!$F$193,$B211-$B$35,E$30-1975),IF($B211&gt;DATE(Input!$C$1,4,30),OFFSET(Historic!$F$193,$B211-$B$35,E$30-1975),NA()))</f>
        <v>132.87265529999999</v>
      </c>
      <c r="F211" s="192">
        <f ca="1">IF($CY$1=1,OFFSET(Historic!$F$193,$B211-$B$35,F$30-1975),IF($B211&gt;DATE(Input!$C$1,4,30),OFFSET(Historic!$F$193,$B211-$B$35,F$30-1975),NA()))</f>
        <v>113.05779</v>
      </c>
      <c r="G211" s="192">
        <f ca="1">IF($CY$1=1,OFFSET(Historic!$F$193,$B211-$B$35,G$30-1975),IF($B211&gt;DATE(Input!$C$1,4,30),OFFSET(Historic!$F$193,$B211-$B$35,G$30-1975),NA()))</f>
        <v>91.35</v>
      </c>
      <c r="H211" s="192">
        <f t="shared" ca="1" si="131"/>
        <v>107.44284425999999</v>
      </c>
      <c r="I211" s="368">
        <f t="shared" ca="1" si="156"/>
        <v>1.4888873110975298</v>
      </c>
      <c r="J211" s="285">
        <f t="shared" ca="1" si="157"/>
        <v>89.325732301792797</v>
      </c>
      <c r="K211" s="285">
        <f t="shared" ca="1" si="158"/>
        <v>3.0025456235896741</v>
      </c>
      <c r="L211" s="386" t="str">
        <f>IF(Computations!J186&lt;&gt;"",Computations!J186,"---")</f>
        <v>Y</v>
      </c>
      <c r="M211" s="416">
        <f>IF(Computations!I186&lt;&gt;"",Computations!I186,"---")</f>
        <v>83.358282374589493</v>
      </c>
      <c r="N211" s="390">
        <f>IF(Computations!C186&lt;&gt;"",Computations!C186,"---")</f>
        <v>7745.0502059496566</v>
      </c>
      <c r="O211" s="387">
        <f>IF(Computations!D186&lt;&gt;"",Computations!D186,"---")</f>
        <v>82836.88</v>
      </c>
      <c r="P211" s="387">
        <f>IF(Computations!M186&lt;&gt;"",Computations!M186,"---")</f>
        <v>83.358282374589493</v>
      </c>
      <c r="Q211" s="387">
        <f>IF(Computations!P186&lt;&gt;"",Computations!P186,"---")</f>
        <v>2.21</v>
      </c>
      <c r="R211" s="387">
        <f>IF(Computations!V186&lt;&gt;"",Computations!V186,"---")</f>
        <v>21.344745168820303</v>
      </c>
      <c r="S211" s="387">
        <f>IF(Computations!X186&lt;&gt;"",Computations!X186,"---")</f>
        <v>175.14447245659022</v>
      </c>
      <c r="T211" s="387">
        <f>IF(Computations!AB186&lt;&gt;"",Computations!AB186,"---")</f>
        <v>0</v>
      </c>
      <c r="U211" s="387">
        <f>IF(Computations!AG186&lt;&gt;"",Computations!AG186,"---")</f>
        <v>0</v>
      </c>
      <c r="V211" s="387">
        <f>IF(Computations!H186&lt;&gt;"",Computations!H186,"---")</f>
        <v>282.0575</v>
      </c>
      <c r="W211" s="387">
        <f>IF(Computations!G186&lt;&gt;"",Computations!G186,"---")</f>
        <v>3.13</v>
      </c>
      <c r="X211" s="387">
        <f>IF(Computations!F186&lt;&gt;"",Computations!F186,"---")</f>
        <v>285.1875</v>
      </c>
      <c r="Y211" s="402">
        <f>IF(Computations!E186&lt;&gt;"",Computations!E186,"---")</f>
        <v>3.63504</v>
      </c>
      <c r="Z211" s="389">
        <f>IF(AA211=O211,N211,interp(AA211,AreaCapacity!$A$3:$B$245,2))</f>
        <v>7745.0502059496566</v>
      </c>
      <c r="AA211" s="383">
        <f t="shared" si="152"/>
        <v>82836.88</v>
      </c>
      <c r="AB211" s="376">
        <f t="shared" si="159"/>
        <v>83.358282374589493</v>
      </c>
      <c r="AC211" s="376">
        <f>IF(P211&lt;&gt;"---",P211,IF(BH211="Y",AB211,MIN(Input!I186,AB211-AK211)))</f>
        <v>83.358282374589493</v>
      </c>
      <c r="AD211" s="376">
        <f t="shared" si="160"/>
        <v>2.21</v>
      </c>
      <c r="AE211" s="376">
        <f>IF(R211&lt;&gt;"---",R211,IF(BH211="Y",Input!M186,0))</f>
        <v>21.344745168820303</v>
      </c>
      <c r="AF211" s="376">
        <f t="shared" si="161"/>
        <v>175.14447245659022</v>
      </c>
      <c r="AG211" s="376">
        <f t="shared" si="132"/>
        <v>0</v>
      </c>
      <c r="AH211" s="376">
        <f t="shared" si="133"/>
        <v>0</v>
      </c>
      <c r="AI211" s="376">
        <f t="shared" si="162"/>
        <v>285.1875</v>
      </c>
      <c r="AJ211" s="192">
        <f t="shared" si="134"/>
        <v>282.0575</v>
      </c>
      <c r="AK211" s="412">
        <f>IF(Y211&lt;&gt;"---",Y211,interp(AA210,AreaCapacity!$A$3:$C$245,3)*StepInterp(B211,Evap!$A$3:$D$15,4)/1.9835)</f>
        <v>3.63504</v>
      </c>
      <c r="AL211" s="376">
        <f t="shared" si="163"/>
        <v>3.13</v>
      </c>
      <c r="AM211" s="376">
        <f t="shared" si="135"/>
        <v>285.1875</v>
      </c>
      <c r="AN211" s="376">
        <f t="shared" si="153"/>
        <v>-401.33000000000175</v>
      </c>
      <c r="AO211" s="376">
        <f t="shared" si="136"/>
        <v>198.69921762541051</v>
      </c>
      <c r="AP211" s="376">
        <f t="shared" si="154"/>
        <v>18891.118822349988</v>
      </c>
      <c r="AQ211" s="389">
        <f>IF(AR211=O211,N211,interp(AR211,AreaCapacity!$A$3:$B$245,2))</f>
        <v>7745.0502059496566</v>
      </c>
      <c r="AR211" s="383">
        <f t="shared" si="137"/>
        <v>82836.88</v>
      </c>
      <c r="AS211" s="376">
        <f t="shared" si="164"/>
        <v>83.358282374589493</v>
      </c>
      <c r="AT211" s="376">
        <f>IF(P211&lt;&gt;"---",P211,IF(BH211="Y",AS211,MIN(Input!I186,AS211-BB211)))</f>
        <v>83.358282374589493</v>
      </c>
      <c r="AU211" s="376">
        <f t="shared" si="165"/>
        <v>2.21</v>
      </c>
      <c r="AV211" s="376">
        <f>IF(R211&lt;&gt;"---",R211,IF(BH211="Y",Input!M186,0))</f>
        <v>21.344745168820303</v>
      </c>
      <c r="AW211" s="376">
        <f t="shared" si="166"/>
        <v>175.14447245659022</v>
      </c>
      <c r="AX211" s="376">
        <f t="shared" si="138"/>
        <v>0</v>
      </c>
      <c r="AY211" s="376">
        <f t="shared" si="139"/>
        <v>0</v>
      </c>
      <c r="AZ211" s="376">
        <f t="shared" si="167"/>
        <v>285.1875</v>
      </c>
      <c r="BA211" s="192">
        <f t="shared" si="140"/>
        <v>282.0575</v>
      </c>
      <c r="BB211" s="412">
        <f>IF(Y211&lt;&gt;"---",Y211,interp(AR210,AreaCapacity!$A$3:$C$245,3)*StepInterp(B211,Evap!$A$3:$D$15,4)/1.9835)</f>
        <v>3.63504</v>
      </c>
      <c r="BC211" s="376">
        <f t="shared" si="168"/>
        <v>3.13</v>
      </c>
      <c r="BD211" s="192">
        <f t="shared" si="141"/>
        <v>285.1875</v>
      </c>
      <c r="BE211" s="192">
        <f t="shared" si="142"/>
        <v>-401.33000000000175</v>
      </c>
      <c r="BF211" s="192">
        <f t="shared" si="143"/>
        <v>198.69921762541051</v>
      </c>
      <c r="BG211" s="425">
        <f t="shared" si="144"/>
        <v>18935.778822349992</v>
      </c>
      <c r="BH211" s="376" t="str">
        <f t="shared" si="169"/>
        <v>Y</v>
      </c>
      <c r="BI211" s="376">
        <f t="shared" si="170"/>
        <v>39</v>
      </c>
      <c r="BJ211" s="376">
        <f t="shared" si="145"/>
        <v>0</v>
      </c>
      <c r="BK211" s="376">
        <f t="shared" si="146"/>
        <v>146446.68854687506</v>
      </c>
      <c r="BL211" s="376">
        <f t="shared" si="147"/>
        <v>102369</v>
      </c>
      <c r="BM211" s="423">
        <f t="shared" si="148"/>
        <v>44077.688546875055</v>
      </c>
      <c r="BN211" s="440">
        <f t="shared" si="149"/>
        <v>0</v>
      </c>
      <c r="BO211" s="285">
        <f t="shared" si="150"/>
        <v>0</v>
      </c>
      <c r="BP211" s="425">
        <f t="shared" si="151"/>
        <v>0</v>
      </c>
      <c r="BQ211" s="285"/>
      <c r="BR211" s="12">
        <v>7704</v>
      </c>
      <c r="BS211" s="12">
        <v>52000</v>
      </c>
      <c r="BT211" s="12">
        <v>7747.5</v>
      </c>
      <c r="BU211" s="426">
        <v>85000</v>
      </c>
      <c r="BV211" s="6">
        <v>7766</v>
      </c>
      <c r="BW211" s="6">
        <v>102369</v>
      </c>
      <c r="CW211" s="416"/>
      <c r="CX211" s="416"/>
      <c r="CY211" s="416"/>
      <c r="CZ211" s="416"/>
      <c r="DA211" s="416"/>
      <c r="DB211" s="416"/>
      <c r="DC211" s="128"/>
    </row>
    <row r="212" spans="1:107">
      <c r="A212" s="6" t="str">
        <f ca="1">OFFSET('day lookup'!$A$1,WEEKDAY(B212,1)-1,0)</f>
        <v>MON</v>
      </c>
      <c r="B212" s="367">
        <f t="shared" si="155"/>
        <v>43003</v>
      </c>
      <c r="C212" s="374">
        <f ca="1">IF($CY$1=1,OFFSET(Historic!$F$193,$B212-$B$35,C$30-1975),IF($B212&gt;DATE(Input!$C$1,4,30),OFFSET(Historic!$F$193,$B212-$B$35,C$30-1975),NA()))</f>
        <v>108.41647019999999</v>
      </c>
      <c r="D212" s="192">
        <f ca="1">IF($CY$1=1,OFFSET(Historic!$F$193,$B212-$B$35,D$30-1975),IF($B212&gt;DATE(Input!$C$1,4,30),OFFSET(Historic!$F$193,$B212-$B$35,D$30-1975),NA()))</f>
        <v>103.14044</v>
      </c>
      <c r="E212" s="192">
        <f ca="1">IF($CY$1=1,OFFSET(Historic!$F$193,$B212-$B$35,E$30-1975),IF($B212&gt;DATE(Input!$C$1,4,30),OFFSET(Historic!$F$193,$B212-$B$35,E$30-1975),NA()))</f>
        <v>120.0991085</v>
      </c>
      <c r="F212" s="192">
        <f ca="1">IF($CY$1=1,OFFSET(Historic!$F$193,$B212-$B$35,F$30-1975),IF($B212&gt;DATE(Input!$C$1,4,30),OFFSET(Historic!$F$193,$B212-$B$35,F$30-1975),NA()))</f>
        <v>93.223089999999999</v>
      </c>
      <c r="G212" s="192">
        <f ca="1">IF($CY$1=1,OFFSET(Historic!$F$193,$B212-$B$35,G$30-1975),IF($B212&gt;DATE(Input!$C$1,4,30),OFFSET(Historic!$F$193,$B212-$B$35,G$30-1975),NA()))</f>
        <v>109.11</v>
      </c>
      <c r="H212" s="192">
        <f t="shared" ca="1" si="131"/>
        <v>106.79782173999999</v>
      </c>
      <c r="I212" s="368">
        <f t="shared" ca="1" si="156"/>
        <v>1.479948922952516</v>
      </c>
      <c r="J212" s="285">
        <f t="shared" ca="1" si="157"/>
        <v>88.789474076808347</v>
      </c>
      <c r="K212" s="285">
        <f t="shared" ca="1" si="158"/>
        <v>2.9845201370355752</v>
      </c>
      <c r="L212" s="386" t="str">
        <f>IF(Computations!J187&lt;&gt;"",Computations!J187,"---")</f>
        <v>Y</v>
      </c>
      <c r="M212" s="416">
        <f>IF(Computations!I187&lt;&gt;"",Computations!I187,"---")</f>
        <v>78.854172566170604</v>
      </c>
      <c r="N212" s="390">
        <f>IF(Computations!C187&lt;&gt;"",Computations!C187,"---")</f>
        <v>7744.5798041474654</v>
      </c>
      <c r="O212" s="387">
        <f>IF(Computations!D187&lt;&gt;"",Computations!D187,"---")</f>
        <v>82428.27</v>
      </c>
      <c r="P212" s="387">
        <f>IF(Computations!M187&lt;&gt;"",Computations!M187,"---")</f>
        <v>78.854172566170604</v>
      </c>
      <c r="Q212" s="387">
        <f>IF(Computations!P187&lt;&gt;"",Computations!P187,"---")</f>
        <v>2.21</v>
      </c>
      <c r="R212" s="387">
        <f>IF(Computations!V187&lt;&gt;"",Computations!V187,"---")</f>
        <v>21.344745168820303</v>
      </c>
      <c r="S212" s="387">
        <f>IF(Computations!X187&lt;&gt;"",Computations!X187,"---")</f>
        <v>178.82483226500909</v>
      </c>
      <c r="T212" s="387">
        <f>IF(Computations!AB187&lt;&gt;"",Computations!AB187,"---")</f>
        <v>0</v>
      </c>
      <c r="U212" s="387">
        <f>IF(Computations!AG187&lt;&gt;"",Computations!AG187,"---")</f>
        <v>0</v>
      </c>
      <c r="V212" s="387">
        <f>IF(Computations!H187&lt;&gt;"",Computations!H187,"---")</f>
        <v>281.23374999999999</v>
      </c>
      <c r="W212" s="387">
        <f>IF(Computations!G187&lt;&gt;"",Computations!G187,"---")</f>
        <v>3.11</v>
      </c>
      <c r="X212" s="387">
        <f>IF(Computations!F187&lt;&gt;"",Computations!F187,"---")</f>
        <v>284.34375</v>
      </c>
      <c r="Y212" s="402">
        <f>IF(Computations!E187&lt;&gt;"",Computations!E187,"---")</f>
        <v>3.6249600000000002</v>
      </c>
      <c r="Z212" s="389">
        <f>IF(AA212=O212,N212,interp(AA212,AreaCapacity!$A$3:$B$245,2))</f>
        <v>7744.5798041474654</v>
      </c>
      <c r="AA212" s="383">
        <f t="shared" si="152"/>
        <v>82428.27</v>
      </c>
      <c r="AB212" s="376">
        <f t="shared" si="159"/>
        <v>78.854172566170604</v>
      </c>
      <c r="AC212" s="376">
        <f>IF(P212&lt;&gt;"---",P212,IF(BH212="Y",AB212,MIN(Input!I187,AB212-AK212)))</f>
        <v>78.854172566170604</v>
      </c>
      <c r="AD212" s="376">
        <f t="shared" si="160"/>
        <v>2.21</v>
      </c>
      <c r="AE212" s="376">
        <f>IF(R212&lt;&gt;"---",R212,IF(BH212="Y",Input!M187,0))</f>
        <v>21.344745168820303</v>
      </c>
      <c r="AF212" s="376">
        <f t="shared" si="161"/>
        <v>178.82483226500909</v>
      </c>
      <c r="AG212" s="376">
        <f t="shared" si="132"/>
        <v>0</v>
      </c>
      <c r="AH212" s="376">
        <f t="shared" si="133"/>
        <v>0</v>
      </c>
      <c r="AI212" s="376">
        <f t="shared" si="162"/>
        <v>284.34375</v>
      </c>
      <c r="AJ212" s="192">
        <f t="shared" si="134"/>
        <v>281.23374999999999</v>
      </c>
      <c r="AK212" s="412">
        <f>IF(Y212&lt;&gt;"---",Y212,interp(AA211,AreaCapacity!$A$3:$C$245,3)*StepInterp(B212,Evap!$A$3:$D$15,4)/1.9835)</f>
        <v>3.6249600000000002</v>
      </c>
      <c r="AL212" s="376">
        <f t="shared" si="163"/>
        <v>3.11</v>
      </c>
      <c r="AM212" s="376">
        <f t="shared" si="135"/>
        <v>284.34375</v>
      </c>
      <c r="AN212" s="376">
        <f t="shared" si="153"/>
        <v>-408.61000000000058</v>
      </c>
      <c r="AO212" s="376">
        <f t="shared" si="136"/>
        <v>202.37957743382938</v>
      </c>
      <c r="AP212" s="376">
        <f t="shared" si="154"/>
        <v>19292.538714189988</v>
      </c>
      <c r="AQ212" s="389">
        <f>IF(AR212=O212,N212,interp(AR212,AreaCapacity!$A$3:$B$245,2))</f>
        <v>7744.5798041474654</v>
      </c>
      <c r="AR212" s="383">
        <f t="shared" si="137"/>
        <v>82428.27</v>
      </c>
      <c r="AS212" s="376">
        <f t="shared" si="164"/>
        <v>78.854172566170604</v>
      </c>
      <c r="AT212" s="376">
        <f>IF(P212&lt;&gt;"---",P212,IF(BH212="Y",AS212,MIN(Input!I187,AS212-BB212)))</f>
        <v>78.854172566170604</v>
      </c>
      <c r="AU212" s="376">
        <f t="shared" si="165"/>
        <v>2.21</v>
      </c>
      <c r="AV212" s="376">
        <f>IF(R212&lt;&gt;"---",R212,IF(BH212="Y",Input!M187,0))</f>
        <v>21.344745168820303</v>
      </c>
      <c r="AW212" s="376">
        <f t="shared" si="166"/>
        <v>178.82483226500909</v>
      </c>
      <c r="AX212" s="376">
        <f t="shared" si="138"/>
        <v>0</v>
      </c>
      <c r="AY212" s="376">
        <f t="shared" si="139"/>
        <v>0</v>
      </c>
      <c r="AZ212" s="376">
        <f t="shared" si="167"/>
        <v>284.34375</v>
      </c>
      <c r="BA212" s="192">
        <f t="shared" si="140"/>
        <v>281.23374999999999</v>
      </c>
      <c r="BB212" s="412">
        <f>IF(Y212&lt;&gt;"---",Y212,interp(AR211,AreaCapacity!$A$3:$C$245,3)*StepInterp(B212,Evap!$A$3:$D$15,4)/1.9835)</f>
        <v>3.6249600000000002</v>
      </c>
      <c r="BC212" s="376">
        <f t="shared" si="168"/>
        <v>3.11</v>
      </c>
      <c r="BD212" s="192">
        <f t="shared" si="141"/>
        <v>284.34375</v>
      </c>
      <c r="BE212" s="192">
        <f t="shared" si="142"/>
        <v>-408.61000000000058</v>
      </c>
      <c r="BF212" s="192">
        <f t="shared" si="143"/>
        <v>202.37957743382938</v>
      </c>
      <c r="BG212" s="425">
        <f t="shared" si="144"/>
        <v>19337.198714189992</v>
      </c>
      <c r="BH212" s="376" t="str">
        <f t="shared" si="169"/>
        <v>Y</v>
      </c>
      <c r="BI212" s="376">
        <f t="shared" si="170"/>
        <v>39</v>
      </c>
      <c r="BJ212" s="376">
        <f t="shared" si="145"/>
        <v>0</v>
      </c>
      <c r="BK212" s="376">
        <f t="shared" si="146"/>
        <v>146446.68854687506</v>
      </c>
      <c r="BL212" s="376">
        <f t="shared" si="147"/>
        <v>102369</v>
      </c>
      <c r="BM212" s="423">
        <f t="shared" si="148"/>
        <v>44077.688546875055</v>
      </c>
      <c r="BN212" s="440">
        <f t="shared" si="149"/>
        <v>0</v>
      </c>
      <c r="BO212" s="285">
        <f t="shared" si="150"/>
        <v>0</v>
      </c>
      <c r="BP212" s="425">
        <f t="shared" si="151"/>
        <v>0</v>
      </c>
      <c r="BQ212" s="285"/>
      <c r="BR212" s="12">
        <v>7704</v>
      </c>
      <c r="BS212" s="12">
        <v>52000</v>
      </c>
      <c r="BT212" s="12">
        <v>7747.5</v>
      </c>
      <c r="BU212" s="426">
        <v>85000</v>
      </c>
      <c r="BV212" s="6">
        <v>7766</v>
      </c>
      <c r="BW212" s="6">
        <v>102369</v>
      </c>
      <c r="CW212" s="416"/>
      <c r="CX212" s="416"/>
      <c r="CY212" s="416"/>
      <c r="CZ212" s="416"/>
      <c r="DA212" s="416"/>
      <c r="DB212" s="416"/>
      <c r="DC212" s="128"/>
    </row>
    <row r="213" spans="1:107">
      <c r="A213" s="6" t="str">
        <f ca="1">OFFSET('day lookup'!$A$1,WEEKDAY(B213,1)-1,0)</f>
        <v>TUE</v>
      </c>
      <c r="B213" s="367">
        <f t="shared" si="155"/>
        <v>43004</v>
      </c>
      <c r="C213" s="374">
        <f ca="1">IF($CY$1=1,OFFSET(Historic!$F$193,$B213-$B$35,C$30-1975),IF($B213&gt;DATE(Input!$C$1,4,30),OFFSET(Historic!$F$193,$B213-$B$35,C$30-1975),NA()))</f>
        <v>200.1519577</v>
      </c>
      <c r="D213" s="192">
        <f ca="1">IF($CY$1=1,OFFSET(Historic!$F$193,$B213-$B$35,D$30-1975),IF($B213&gt;DATE(Input!$C$1,4,30),OFFSET(Historic!$F$193,$B213-$B$35,D$30-1975),NA()))</f>
        <v>101.15697</v>
      </c>
      <c r="E213" s="192">
        <f ca="1">IF($CY$1=1,OFFSET(Historic!$F$193,$B213-$B$35,E$30-1975),IF($B213&gt;DATE(Input!$C$1,4,30),OFFSET(Historic!$F$193,$B213-$B$35,E$30-1975),NA()))</f>
        <v>119.5635716</v>
      </c>
      <c r="F213" s="192">
        <f ca="1">IF($CY$1=1,OFFSET(Historic!$F$193,$B213-$B$35,F$30-1975),IF($B213&gt;DATE(Input!$C$1,4,30),OFFSET(Historic!$F$193,$B213-$B$35,F$30-1975),NA()))</f>
        <v>103.14044</v>
      </c>
      <c r="G213" s="192">
        <f ca="1">IF($CY$1=1,OFFSET(Historic!$F$193,$B213-$B$35,G$30-1975),IF($B213&gt;DATE(Input!$C$1,4,30),OFFSET(Historic!$F$193,$B213-$B$35,G$30-1975),NA()))</f>
        <v>91.97</v>
      </c>
      <c r="H213" s="192">
        <f t="shared" ca="1" si="131"/>
        <v>123.19658785999999</v>
      </c>
      <c r="I213" s="368">
        <f t="shared" ca="1" si="156"/>
        <v>1.70719453397376</v>
      </c>
      <c r="J213" s="285">
        <f t="shared" ca="1" si="157"/>
        <v>102.42306505816858</v>
      </c>
      <c r="K213" s="285">
        <f t="shared" ca="1" si="158"/>
        <v>3.442792102795583</v>
      </c>
      <c r="L213" s="386" t="str">
        <f>IF(Computations!J188&lt;&gt;"",Computations!J188,"---")</f>
        <v>Y</v>
      </c>
      <c r="M213" s="416">
        <f>IF(Computations!I188&lt;&gt;"",Computations!I188,"---")</f>
        <v>74.687731336017805</v>
      </c>
      <c r="N213" s="390">
        <f>IF(Computations!C188&lt;&gt;"",Computations!C188,"---")</f>
        <v>7744.1003686635941</v>
      </c>
      <c r="O213" s="387">
        <f>IF(Computations!D188&lt;&gt;"",Computations!D188,"---")</f>
        <v>82012.12</v>
      </c>
      <c r="P213" s="387">
        <f>IF(Computations!M188&lt;&gt;"",Computations!M188,"---")</f>
        <v>74.687731336017805</v>
      </c>
      <c r="Q213" s="387">
        <f>IF(Computations!P188&lt;&gt;"",Computations!P188,"---")</f>
        <v>2.21</v>
      </c>
      <c r="R213" s="387">
        <f>IF(Computations!V188&lt;&gt;"",Computations!V188,"---")</f>
        <v>21.344745168820303</v>
      </c>
      <c r="S213" s="387">
        <f>IF(Computations!X188&lt;&gt;"",Computations!X188,"---")</f>
        <v>182.63627349516196</v>
      </c>
      <c r="T213" s="387">
        <f>IF(Computations!AB188&lt;&gt;"",Computations!AB188,"---")</f>
        <v>0</v>
      </c>
      <c r="U213" s="387">
        <f>IF(Computations!AG188&lt;&gt;"",Computations!AG188,"---")</f>
        <v>5.6843418860808015E-14</v>
      </c>
      <c r="V213" s="387">
        <f>IF(Computations!H188&lt;&gt;"",Computations!H188,"---")</f>
        <v>280.87875000000003</v>
      </c>
      <c r="W213" s="387">
        <f>IF(Computations!G188&lt;&gt;"",Computations!G188,"---")</f>
        <v>3.09</v>
      </c>
      <c r="X213" s="387">
        <f>IF(Computations!F188&lt;&gt;"",Computations!F188,"---")</f>
        <v>283.96875</v>
      </c>
      <c r="Y213" s="402">
        <f>IF(Computations!E188&lt;&gt;"",Computations!E188,"---")</f>
        <v>3.6148799999999999</v>
      </c>
      <c r="Z213" s="389">
        <f>IF(AA213=O213,N213,interp(AA213,AreaCapacity!$A$3:$B$245,2))</f>
        <v>7744.1003686635941</v>
      </c>
      <c r="AA213" s="383">
        <f t="shared" si="152"/>
        <v>82012.12</v>
      </c>
      <c r="AB213" s="376">
        <f t="shared" si="159"/>
        <v>74.687731336017805</v>
      </c>
      <c r="AC213" s="376">
        <f>IF(P213&lt;&gt;"---",P213,IF(BH213="Y",AB213,MIN(Input!I188,AB213-AK213)))</f>
        <v>74.687731336017805</v>
      </c>
      <c r="AD213" s="376">
        <f t="shared" si="160"/>
        <v>2.21</v>
      </c>
      <c r="AE213" s="376">
        <f>IF(R213&lt;&gt;"---",R213,IF(BH213="Y",Input!M188,0))</f>
        <v>21.344745168820303</v>
      </c>
      <c r="AF213" s="376">
        <f t="shared" si="161"/>
        <v>182.63627349516196</v>
      </c>
      <c r="AG213" s="376">
        <f t="shared" si="132"/>
        <v>0</v>
      </c>
      <c r="AH213" s="376">
        <f t="shared" si="133"/>
        <v>5.6843418860808015E-14</v>
      </c>
      <c r="AI213" s="376">
        <f t="shared" si="162"/>
        <v>283.96875</v>
      </c>
      <c r="AJ213" s="192">
        <f t="shared" si="134"/>
        <v>280.87875000000003</v>
      </c>
      <c r="AK213" s="412">
        <f>IF(Y213&lt;&gt;"---",Y213,interp(AA212,AreaCapacity!$A$3:$C$245,3)*StepInterp(B213,Evap!$A$3:$D$15,4)/1.9835)</f>
        <v>3.6148799999999999</v>
      </c>
      <c r="AL213" s="376">
        <f t="shared" si="163"/>
        <v>3.09</v>
      </c>
      <c r="AM213" s="376">
        <f t="shared" si="135"/>
        <v>283.96875</v>
      </c>
      <c r="AN213" s="376">
        <f t="shared" si="153"/>
        <v>-416.15000000000873</v>
      </c>
      <c r="AO213" s="376">
        <f t="shared" si="136"/>
        <v>206.19101866398222</v>
      </c>
      <c r="AP213" s="376">
        <f t="shared" si="154"/>
        <v>19701.518599709998</v>
      </c>
      <c r="AQ213" s="389">
        <f>IF(AR213=O213,N213,interp(AR213,AreaCapacity!$A$3:$B$245,2))</f>
        <v>7744.1003686635941</v>
      </c>
      <c r="AR213" s="383">
        <f t="shared" si="137"/>
        <v>82012.12</v>
      </c>
      <c r="AS213" s="376">
        <f t="shared" si="164"/>
        <v>74.687731336017805</v>
      </c>
      <c r="AT213" s="376">
        <f>IF(P213&lt;&gt;"---",P213,IF(BH213="Y",AS213,MIN(Input!I188,AS213-BB213)))</f>
        <v>74.687731336017805</v>
      </c>
      <c r="AU213" s="376">
        <f t="shared" si="165"/>
        <v>2.21</v>
      </c>
      <c r="AV213" s="376">
        <f>IF(R213&lt;&gt;"---",R213,IF(BH213="Y",Input!M188,0))</f>
        <v>21.344745168820303</v>
      </c>
      <c r="AW213" s="376">
        <f t="shared" si="166"/>
        <v>182.63627349516196</v>
      </c>
      <c r="AX213" s="376">
        <f t="shared" si="138"/>
        <v>0</v>
      </c>
      <c r="AY213" s="376">
        <f t="shared" si="139"/>
        <v>5.6843418860808015E-14</v>
      </c>
      <c r="AZ213" s="376">
        <f t="shared" si="167"/>
        <v>283.96875</v>
      </c>
      <c r="BA213" s="192">
        <f t="shared" si="140"/>
        <v>280.87875000000003</v>
      </c>
      <c r="BB213" s="412">
        <f>IF(Y213&lt;&gt;"---",Y213,interp(AR212,AreaCapacity!$A$3:$C$245,3)*StepInterp(B213,Evap!$A$3:$D$15,4)/1.9835)</f>
        <v>3.6148799999999999</v>
      </c>
      <c r="BC213" s="376">
        <f t="shared" si="168"/>
        <v>3.09</v>
      </c>
      <c r="BD213" s="192">
        <f t="shared" si="141"/>
        <v>283.96875</v>
      </c>
      <c r="BE213" s="192">
        <f t="shared" si="142"/>
        <v>-416.15000000000873</v>
      </c>
      <c r="BF213" s="192">
        <f t="shared" si="143"/>
        <v>206.19101866398222</v>
      </c>
      <c r="BG213" s="425">
        <f t="shared" si="144"/>
        <v>19746.178599710001</v>
      </c>
      <c r="BH213" s="376" t="str">
        <f t="shared" si="169"/>
        <v>Y</v>
      </c>
      <c r="BI213" s="376">
        <f t="shared" si="170"/>
        <v>39</v>
      </c>
      <c r="BJ213" s="376">
        <f t="shared" si="145"/>
        <v>0</v>
      </c>
      <c r="BK213" s="376">
        <f t="shared" si="146"/>
        <v>146446.68854687506</v>
      </c>
      <c r="BL213" s="376">
        <f t="shared" si="147"/>
        <v>102369</v>
      </c>
      <c r="BM213" s="423">
        <f t="shared" si="148"/>
        <v>44077.688546875055</v>
      </c>
      <c r="BN213" s="440">
        <f t="shared" si="149"/>
        <v>0</v>
      </c>
      <c r="BO213" s="285">
        <f t="shared" si="150"/>
        <v>0</v>
      </c>
      <c r="BP213" s="425">
        <f t="shared" si="151"/>
        <v>0</v>
      </c>
      <c r="BQ213" s="285"/>
      <c r="BR213" s="12">
        <v>7704</v>
      </c>
      <c r="BS213" s="12">
        <v>52000</v>
      </c>
      <c r="BT213" s="12">
        <v>7747.5</v>
      </c>
      <c r="BU213" s="426">
        <v>85000</v>
      </c>
      <c r="BV213" s="6">
        <v>7766</v>
      </c>
      <c r="BW213" s="6">
        <v>102369</v>
      </c>
      <c r="CW213" s="416"/>
      <c r="CX213" s="416"/>
      <c r="CY213" s="416"/>
      <c r="CZ213" s="416"/>
      <c r="DA213" s="416"/>
      <c r="DB213" s="416"/>
      <c r="DC213" s="128"/>
    </row>
    <row r="214" spans="1:107">
      <c r="A214" s="6" t="str">
        <f ca="1">OFFSET('day lookup'!$A$1,WEEKDAY(B214,1)-1,0)</f>
        <v>WED</v>
      </c>
      <c r="B214" s="367">
        <f t="shared" si="155"/>
        <v>43005</v>
      </c>
      <c r="C214" s="374">
        <f ca="1">IF($CY$1=1,OFFSET(Historic!$F$193,$B214-$B$35,C$30-1975),IF($B214&gt;DATE(Input!$C$1,4,30),OFFSET(Historic!$F$193,$B214-$B$35,C$30-1975),NA()))</f>
        <v>179.4842003</v>
      </c>
      <c r="D214" s="192">
        <f ca="1">IF($CY$1=1,OFFSET(Historic!$F$193,$B214-$B$35,D$30-1975),IF($B214&gt;DATE(Input!$C$1,4,30),OFFSET(Historic!$F$193,$B214-$B$35,D$30-1975),NA()))</f>
        <v>93.223089999999999</v>
      </c>
      <c r="E214" s="192">
        <f ca="1">IF($CY$1=1,OFFSET(Historic!$F$193,$B214-$B$35,E$30-1975),IF($B214&gt;DATE(Input!$C$1,4,30),OFFSET(Historic!$F$193,$B214-$B$35,E$30-1975),NA()))</f>
        <v>125.01811410000001</v>
      </c>
      <c r="F214" s="192">
        <f ca="1">IF($CY$1=1,OFFSET(Historic!$F$193,$B214-$B$35,F$30-1975),IF($B214&gt;DATE(Input!$C$1,4,30),OFFSET(Historic!$F$193,$B214-$B$35,F$30-1975),NA()))</f>
        <v>95.206559999999996</v>
      </c>
      <c r="G214" s="192">
        <f ca="1">IF($CY$1=1,OFFSET(Historic!$F$193,$B214-$B$35,G$30-1975),IF($B214&gt;DATE(Input!$C$1,4,30),OFFSET(Historic!$F$193,$B214-$B$35,G$30-1975),NA()))</f>
        <v>80.98</v>
      </c>
      <c r="H214" s="192">
        <f t="shared" ca="1" si="131"/>
        <v>114.78239288</v>
      </c>
      <c r="I214" s="368">
        <f t="shared" ca="1" si="156"/>
        <v>1.5905949760869023</v>
      </c>
      <c r="J214" s="285">
        <f t="shared" ca="1" si="157"/>
        <v>95.427679432488688</v>
      </c>
      <c r="K214" s="285">
        <f t="shared" ca="1" si="158"/>
        <v>3.2076530901676881</v>
      </c>
      <c r="L214" s="386" t="str">
        <f>IF(Computations!J189&lt;&gt;"",Computations!J189,"---")</f>
        <v>Y</v>
      </c>
      <c r="M214" s="416">
        <f>IF(Computations!I189&lt;&gt;"",Computations!I189,"---")</f>
        <v>80.149571023443144</v>
      </c>
      <c r="N214" s="390">
        <f>IF(Computations!C189&lt;&gt;"",Computations!C189,"---")</f>
        <v>7743.6292218350754</v>
      </c>
      <c r="O214" s="387">
        <f>IF(Computations!D189&lt;&gt;"",Computations!D189,"---")</f>
        <v>81605.759999999995</v>
      </c>
      <c r="P214" s="387">
        <f>IF(Computations!M189&lt;&gt;"",Computations!M189,"---")</f>
        <v>80.149571023443144</v>
      </c>
      <c r="Q214" s="387">
        <f>IF(Computations!P189&lt;&gt;"",Computations!P189,"---")</f>
        <v>2.21</v>
      </c>
      <c r="R214" s="387">
        <f>IF(Computations!V189&lt;&gt;"",Computations!V189,"---")</f>
        <v>21.344745168820303</v>
      </c>
      <c r="S214" s="387">
        <f>IF(Computations!X189&lt;&gt;"",Computations!X189,"---")</f>
        <v>177.71568380773658</v>
      </c>
      <c r="T214" s="387">
        <f>IF(Computations!AB189&lt;&gt;"",Computations!AB189,"---")</f>
        <v>0</v>
      </c>
      <c r="U214" s="387">
        <f>IF(Computations!AG189&lt;&gt;"",Computations!AG189,"---")</f>
        <v>0</v>
      </c>
      <c r="V214" s="387">
        <f>IF(Computations!H189&lt;&gt;"",Computations!H189,"---")</f>
        <v>281.42</v>
      </c>
      <c r="W214" s="387">
        <f>IF(Computations!G189&lt;&gt;"",Computations!G189,"---")</f>
        <v>3.08</v>
      </c>
      <c r="X214" s="387">
        <f>IF(Computations!F189&lt;&gt;"",Computations!F189,"---")</f>
        <v>284.5</v>
      </c>
      <c r="Y214" s="402">
        <f>IF(Computations!E189&lt;&gt;"",Computations!E189,"---")</f>
        <v>3.5997499999999998</v>
      </c>
      <c r="Z214" s="389">
        <f>IF(AA214=O214,N214,interp(AA214,AreaCapacity!$A$3:$B$245,2))</f>
        <v>7743.6292218350754</v>
      </c>
      <c r="AA214" s="383">
        <f t="shared" si="152"/>
        <v>81605.759999999995</v>
      </c>
      <c r="AB214" s="376">
        <f t="shared" si="159"/>
        <v>80.149571023443144</v>
      </c>
      <c r="AC214" s="376">
        <f>IF(P214&lt;&gt;"---",P214,IF(BH214="Y",AB214,MIN(Input!I189,AB214-AK214)))</f>
        <v>80.149571023443144</v>
      </c>
      <c r="AD214" s="376">
        <f t="shared" si="160"/>
        <v>2.21</v>
      </c>
      <c r="AE214" s="376">
        <f>IF(R214&lt;&gt;"---",R214,IF(BH214="Y",Input!M189,0))</f>
        <v>21.344745168820303</v>
      </c>
      <c r="AF214" s="376">
        <f t="shared" si="161"/>
        <v>177.71568380773658</v>
      </c>
      <c r="AG214" s="376">
        <f t="shared" si="132"/>
        <v>0</v>
      </c>
      <c r="AH214" s="376">
        <f t="shared" si="133"/>
        <v>0</v>
      </c>
      <c r="AI214" s="376">
        <f t="shared" si="162"/>
        <v>284.5</v>
      </c>
      <c r="AJ214" s="192">
        <f t="shared" si="134"/>
        <v>281.42</v>
      </c>
      <c r="AK214" s="412">
        <f>IF(Y214&lt;&gt;"---",Y214,interp(AA213,AreaCapacity!$A$3:$C$245,3)*StepInterp(B214,Evap!$A$3:$D$15,4)/1.9835)</f>
        <v>3.5997499999999998</v>
      </c>
      <c r="AL214" s="376">
        <f t="shared" si="163"/>
        <v>3.08</v>
      </c>
      <c r="AM214" s="376">
        <f t="shared" si="135"/>
        <v>284.5</v>
      </c>
      <c r="AN214" s="376">
        <f t="shared" si="153"/>
        <v>-406.36000000000058</v>
      </c>
      <c r="AO214" s="376">
        <f t="shared" si="136"/>
        <v>201.27042897655687</v>
      </c>
      <c r="AP214" s="376">
        <f t="shared" si="154"/>
        <v>20100.738495584999</v>
      </c>
      <c r="AQ214" s="389">
        <f>IF(AR214=O214,N214,interp(AR214,AreaCapacity!$A$3:$B$245,2))</f>
        <v>7743.6292218350754</v>
      </c>
      <c r="AR214" s="383">
        <f t="shared" si="137"/>
        <v>81605.759999999995</v>
      </c>
      <c r="AS214" s="376">
        <f t="shared" si="164"/>
        <v>80.149571023443144</v>
      </c>
      <c r="AT214" s="376">
        <f>IF(P214&lt;&gt;"---",P214,IF(BH214="Y",AS214,MIN(Input!I189,AS214-BB214)))</f>
        <v>80.149571023443144</v>
      </c>
      <c r="AU214" s="376">
        <f t="shared" si="165"/>
        <v>2.21</v>
      </c>
      <c r="AV214" s="376">
        <f>IF(R214&lt;&gt;"---",R214,IF(BH214="Y",Input!M189,0))</f>
        <v>21.344745168820303</v>
      </c>
      <c r="AW214" s="376">
        <f t="shared" si="166"/>
        <v>177.71568380773658</v>
      </c>
      <c r="AX214" s="376">
        <f t="shared" si="138"/>
        <v>0</v>
      </c>
      <c r="AY214" s="376">
        <f t="shared" si="139"/>
        <v>0</v>
      </c>
      <c r="AZ214" s="376">
        <f t="shared" si="167"/>
        <v>284.5</v>
      </c>
      <c r="BA214" s="192">
        <f t="shared" si="140"/>
        <v>281.42</v>
      </c>
      <c r="BB214" s="412">
        <f>IF(Y214&lt;&gt;"---",Y214,interp(AR213,AreaCapacity!$A$3:$C$245,3)*StepInterp(B214,Evap!$A$3:$D$15,4)/1.9835)</f>
        <v>3.5997499999999998</v>
      </c>
      <c r="BC214" s="376">
        <f t="shared" si="168"/>
        <v>3.08</v>
      </c>
      <c r="BD214" s="192">
        <f t="shared" si="141"/>
        <v>284.5</v>
      </c>
      <c r="BE214" s="192">
        <f t="shared" si="142"/>
        <v>-406.36000000000058</v>
      </c>
      <c r="BF214" s="192">
        <f t="shared" si="143"/>
        <v>201.27042897655687</v>
      </c>
      <c r="BG214" s="425">
        <f t="shared" si="144"/>
        <v>20145.398495585003</v>
      </c>
      <c r="BH214" s="376" t="str">
        <f t="shared" si="169"/>
        <v>Y</v>
      </c>
      <c r="BI214" s="376">
        <f t="shared" si="170"/>
        <v>39</v>
      </c>
      <c r="BJ214" s="376">
        <f t="shared" si="145"/>
        <v>0</v>
      </c>
      <c r="BK214" s="376">
        <f t="shared" si="146"/>
        <v>146446.68854687506</v>
      </c>
      <c r="BL214" s="376">
        <f t="shared" si="147"/>
        <v>102369</v>
      </c>
      <c r="BM214" s="423">
        <f t="shared" si="148"/>
        <v>44077.688546875055</v>
      </c>
      <c r="BN214" s="440">
        <f t="shared" si="149"/>
        <v>0</v>
      </c>
      <c r="BO214" s="285">
        <f t="shared" si="150"/>
        <v>0</v>
      </c>
      <c r="BP214" s="425">
        <f t="shared" si="151"/>
        <v>0</v>
      </c>
      <c r="BQ214" s="285"/>
      <c r="BR214" s="12">
        <v>7704</v>
      </c>
      <c r="BS214" s="12">
        <v>52000</v>
      </c>
      <c r="BT214" s="12">
        <v>7747.5</v>
      </c>
      <c r="BU214" s="426">
        <v>85000</v>
      </c>
      <c r="BV214" s="6">
        <v>7766</v>
      </c>
      <c r="BW214" s="6">
        <v>102369</v>
      </c>
      <c r="CW214" s="416"/>
      <c r="CX214" s="416"/>
      <c r="CY214" s="416"/>
      <c r="CZ214" s="416"/>
      <c r="DA214" s="416"/>
      <c r="DB214" s="416"/>
      <c r="DC214" s="128"/>
    </row>
    <row r="215" spans="1:107">
      <c r="A215" s="6" t="str">
        <f ca="1">OFFSET('day lookup'!$A$1,WEEKDAY(B215,1)-1,0)</f>
        <v>THU</v>
      </c>
      <c r="B215" s="367">
        <f t="shared" si="155"/>
        <v>43006</v>
      </c>
      <c r="C215" s="374">
        <f ca="1">IF($CY$1=1,OFFSET(Historic!$F$193,$B215-$B$35,C$30-1975),IF($B215&gt;DATE(Input!$C$1,4,30),OFFSET(Historic!$F$193,$B215-$B$35,C$30-1975),NA()))</f>
        <v>129.36191339999999</v>
      </c>
      <c r="D215" s="192">
        <f ca="1">IF($CY$1=1,OFFSET(Historic!$F$193,$B215-$B$35,D$30-1975),IF($B215&gt;DATE(Input!$C$1,4,30),OFFSET(Historic!$F$193,$B215-$B$35,D$30-1975),NA()))</f>
        <v>93.223089999999999</v>
      </c>
      <c r="E215" s="192">
        <f ca="1">IF($CY$1=1,OFFSET(Historic!$F$193,$B215-$B$35,E$30-1975),IF($B215&gt;DATE(Input!$C$1,4,30),OFFSET(Historic!$F$193,$B215-$B$35,E$30-1975),NA()))</f>
        <v>91.874330400000005</v>
      </c>
      <c r="F215" s="192">
        <f ca="1">IF($CY$1=1,OFFSET(Historic!$F$193,$B215-$B$35,F$30-1975),IF($B215&gt;DATE(Input!$C$1,4,30),OFFSET(Historic!$F$193,$B215-$B$35,F$30-1975),NA()))</f>
        <v>75.371859999999998</v>
      </c>
      <c r="G215" s="192">
        <f ca="1">IF($CY$1=1,OFFSET(Historic!$F$193,$B215-$B$35,G$30-1975),IF($B215&gt;DATE(Input!$C$1,4,30),OFFSET(Historic!$F$193,$B215-$B$35,G$30-1975),NA()))</f>
        <v>89.62</v>
      </c>
      <c r="H215" s="192">
        <f t="shared" ca="1" si="131"/>
        <v>95.890238760000017</v>
      </c>
      <c r="I215" s="368">
        <f t="shared" ca="1" si="156"/>
        <v>1.328797285023368</v>
      </c>
      <c r="J215" s="285">
        <f t="shared" ca="1" si="157"/>
        <v>79.721137846120882</v>
      </c>
      <c r="K215" s="285">
        <f t="shared" ca="1" si="158"/>
        <v>2.6797021124746521</v>
      </c>
      <c r="L215" s="386" t="str">
        <f>IF(Computations!J190&lt;&gt;"",Computations!J190,"---")</f>
        <v>N</v>
      </c>
      <c r="M215" s="416">
        <f>IF(Computations!I190&lt;&gt;"",Computations!I190,"---")</f>
        <v>81.021769823543991</v>
      </c>
      <c r="N215" s="390">
        <f>IF(Computations!C190&lt;&gt;"",Computations!C190,"---")</f>
        <v>7743.1592915214869</v>
      </c>
      <c r="O215" s="387">
        <f>IF(Computations!D190&lt;&gt;"",Computations!D190,"---")</f>
        <v>81201.149999999994</v>
      </c>
      <c r="P215" s="387">
        <f>IF(Computations!M190&lt;&gt;"",Computations!M190,"---")</f>
        <v>81.021769823543991</v>
      </c>
      <c r="Q215" s="387">
        <f>IF(Computations!P190&lt;&gt;"",Computations!P190,"---")</f>
        <v>0</v>
      </c>
      <c r="R215" s="387">
        <f>IF(Computations!V190&lt;&gt;"",Computations!V190,"---")</f>
        <v>0</v>
      </c>
      <c r="S215" s="387">
        <f>IF(Computations!X190&lt;&gt;"",Computations!X190,"---")</f>
        <v>200.39823017645602</v>
      </c>
      <c r="T215" s="387">
        <f>IF(Computations!AB190&lt;&gt;"",Computations!AB190,"---")</f>
        <v>0</v>
      </c>
      <c r="U215" s="387">
        <f>IF(Computations!AG190&lt;&gt;"",Computations!AG190,"---")</f>
        <v>0</v>
      </c>
      <c r="V215" s="387">
        <f>IF(Computations!H190&lt;&gt;"",Computations!H190,"---")</f>
        <v>281.42</v>
      </c>
      <c r="W215" s="387">
        <f>IF(Computations!G190&lt;&gt;"",Computations!G190,"---")</f>
        <v>3.08</v>
      </c>
      <c r="X215" s="387">
        <f>IF(Computations!F190&lt;&gt;"",Computations!F190,"---")</f>
        <v>284.5</v>
      </c>
      <c r="Y215" s="402">
        <f>IF(Computations!E190&lt;&gt;"",Computations!E190,"---")</f>
        <v>3.5896699999999999</v>
      </c>
      <c r="Z215" s="389">
        <f>IF(AA215=O215,N215,interp(AA215,AreaCapacity!$A$3:$B$245,2))</f>
        <v>7743.1592915214869</v>
      </c>
      <c r="AA215" s="383">
        <f t="shared" si="152"/>
        <v>81201.149999999994</v>
      </c>
      <c r="AB215" s="376">
        <f t="shared" si="159"/>
        <v>81.021769823543991</v>
      </c>
      <c r="AC215" s="376">
        <f>IF(P215&lt;&gt;"---",P215,IF(BH215="Y",AB215,MIN(Input!I190,AB215-AK215)))</f>
        <v>81.021769823543991</v>
      </c>
      <c r="AD215" s="376">
        <f t="shared" si="160"/>
        <v>0</v>
      </c>
      <c r="AE215" s="376">
        <f>IF(R215&lt;&gt;"---",R215,IF(BH215="Y",Input!M190,0))</f>
        <v>0</v>
      </c>
      <c r="AF215" s="376">
        <f t="shared" si="161"/>
        <v>200.39823017645602</v>
      </c>
      <c r="AG215" s="376">
        <f t="shared" si="132"/>
        <v>0</v>
      </c>
      <c r="AH215" s="376">
        <f t="shared" si="133"/>
        <v>0</v>
      </c>
      <c r="AI215" s="376">
        <f t="shared" si="162"/>
        <v>284.5</v>
      </c>
      <c r="AJ215" s="192">
        <f t="shared" si="134"/>
        <v>281.42</v>
      </c>
      <c r="AK215" s="412">
        <f>IF(Y215&lt;&gt;"---",Y215,interp(AA214,AreaCapacity!$A$3:$C$245,3)*StepInterp(B215,Evap!$A$3:$D$15,4)/1.9835)</f>
        <v>3.5896699999999999</v>
      </c>
      <c r="AL215" s="376">
        <f t="shared" si="163"/>
        <v>3.08</v>
      </c>
      <c r="AM215" s="376">
        <f t="shared" si="135"/>
        <v>284.5</v>
      </c>
      <c r="AN215" s="376">
        <f t="shared" si="153"/>
        <v>-404.61000000000058</v>
      </c>
      <c r="AO215" s="376">
        <f t="shared" si="136"/>
        <v>200.39823017645602</v>
      </c>
      <c r="AP215" s="376">
        <f t="shared" si="154"/>
        <v>20498.228385139999</v>
      </c>
      <c r="AQ215" s="389">
        <f>IF(AR215=O215,N215,interp(AR215,AreaCapacity!$A$3:$B$245,2))</f>
        <v>7743.1592915214869</v>
      </c>
      <c r="AR215" s="383">
        <f t="shared" si="137"/>
        <v>81201.149999999994</v>
      </c>
      <c r="AS215" s="376">
        <f t="shared" si="164"/>
        <v>81.021769823543991</v>
      </c>
      <c r="AT215" s="376">
        <f>IF(P215&lt;&gt;"---",P215,IF(BH215="Y",AS215,MIN(Input!I190,AS215-BB215)))</f>
        <v>81.021769823543991</v>
      </c>
      <c r="AU215" s="376">
        <f t="shared" si="165"/>
        <v>0</v>
      </c>
      <c r="AV215" s="376">
        <f>IF(R215&lt;&gt;"---",R215,IF(BH215="Y",Input!M190,0))</f>
        <v>0</v>
      </c>
      <c r="AW215" s="376">
        <f t="shared" si="166"/>
        <v>200.39823017645602</v>
      </c>
      <c r="AX215" s="376">
        <f t="shared" si="138"/>
        <v>0</v>
      </c>
      <c r="AY215" s="376">
        <f t="shared" si="139"/>
        <v>0</v>
      </c>
      <c r="AZ215" s="376">
        <f t="shared" si="167"/>
        <v>284.5</v>
      </c>
      <c r="BA215" s="192">
        <f t="shared" si="140"/>
        <v>281.42</v>
      </c>
      <c r="BB215" s="412">
        <f>IF(Y215&lt;&gt;"---",Y215,interp(AR214,AreaCapacity!$A$3:$C$245,3)*StepInterp(B215,Evap!$A$3:$D$15,4)/1.9835)</f>
        <v>3.5896699999999999</v>
      </c>
      <c r="BC215" s="376">
        <f t="shared" si="168"/>
        <v>3.08</v>
      </c>
      <c r="BD215" s="192">
        <f t="shared" si="141"/>
        <v>284.5</v>
      </c>
      <c r="BE215" s="192">
        <f t="shared" si="142"/>
        <v>-404.61000000000058</v>
      </c>
      <c r="BF215" s="192">
        <f t="shared" si="143"/>
        <v>200.39823017645602</v>
      </c>
      <c r="BG215" s="425">
        <f t="shared" si="144"/>
        <v>20542.888385140002</v>
      </c>
      <c r="BH215" s="376" t="str">
        <f t="shared" si="169"/>
        <v>N</v>
      </c>
      <c r="BI215" s="376">
        <f t="shared" si="170"/>
        <v>39</v>
      </c>
      <c r="BJ215" s="376">
        <f t="shared" si="145"/>
        <v>41.512099823543991</v>
      </c>
      <c r="BK215" s="376">
        <f t="shared" si="146"/>
        <v>146529.02779687505</v>
      </c>
      <c r="BL215" s="376">
        <f t="shared" si="147"/>
        <v>102369</v>
      </c>
      <c r="BM215" s="423">
        <f t="shared" si="148"/>
        <v>44160.027796875045</v>
      </c>
      <c r="BN215" s="440">
        <f t="shared" si="149"/>
        <v>0</v>
      </c>
      <c r="BO215" s="285">
        <f t="shared" si="150"/>
        <v>0</v>
      </c>
      <c r="BP215" s="425">
        <f t="shared" si="151"/>
        <v>0</v>
      </c>
      <c r="BQ215" s="285"/>
      <c r="BR215" s="12">
        <v>7704</v>
      </c>
      <c r="BS215" s="12">
        <v>52000</v>
      </c>
      <c r="BT215" s="12">
        <v>7747.5</v>
      </c>
      <c r="BU215" s="426">
        <v>85000</v>
      </c>
      <c r="BV215" s="6">
        <v>7766</v>
      </c>
      <c r="BW215" s="6">
        <v>102369</v>
      </c>
      <c r="CW215" s="416"/>
      <c r="CX215" s="416"/>
      <c r="CY215" s="416"/>
      <c r="CZ215" s="416"/>
      <c r="DA215" s="416"/>
      <c r="DB215" s="416"/>
      <c r="DC215" s="128"/>
    </row>
    <row r="216" spans="1:107">
      <c r="A216" s="6" t="str">
        <f ca="1">OFFSET('day lookup'!$A$1,WEEKDAY(B216,1)-1,0)</f>
        <v>FRI</v>
      </c>
      <c r="B216" s="367">
        <f t="shared" si="155"/>
        <v>43007</v>
      </c>
      <c r="C216" s="374">
        <f ca="1">IF($CY$1=1,OFFSET(Historic!$F$193,$B216-$B$35,C$30-1975),IF($B216&gt;DATE(Input!$C$1,4,30),OFFSET(Historic!$F$193,$B216-$B$35,C$30-1975),NA()))</f>
        <v>114.842913</v>
      </c>
      <c r="D216" s="192">
        <f ca="1">IF($CY$1=1,OFFSET(Historic!$F$193,$B216-$B$35,D$30-1975),IF($B216&gt;DATE(Input!$C$1,4,30),OFFSET(Historic!$F$193,$B216-$B$35,D$30-1975),NA()))</f>
        <v>83.30574</v>
      </c>
      <c r="E216" s="192">
        <f ca="1">IF($CY$1=1,OFFSET(Historic!$F$193,$B216-$B$35,E$30-1975),IF($B216&gt;DATE(Input!$C$1,4,30),OFFSET(Historic!$F$193,$B216-$B$35,E$30-1975),NA()))</f>
        <v>84.297475000000006</v>
      </c>
      <c r="F216" s="192">
        <f ca="1">IF($CY$1=1,OFFSET(Historic!$F$193,$B216-$B$35,F$30-1975),IF($B216&gt;DATE(Input!$C$1,4,30),OFFSET(Historic!$F$193,$B216-$B$35,F$30-1975),NA()))</f>
        <v>93.223089999999999</v>
      </c>
      <c r="G216" s="192">
        <f ca="1">IF($CY$1=1,OFFSET(Historic!$F$193,$B216-$B$35,G$30-1975),IF($B216&gt;DATE(Input!$C$1,4,30),OFFSET(Historic!$F$193,$B216-$B$35,G$30-1975),NA()))</f>
        <v>66.44</v>
      </c>
      <c r="H216" s="192">
        <f t="shared" ca="1" si="131"/>
        <v>88.421843600000003</v>
      </c>
      <c r="I216" s="368">
        <f t="shared" ca="1" si="156"/>
        <v>1.2253041313883246</v>
      </c>
      <c r="J216" s="285">
        <f t="shared" ca="1" si="157"/>
        <v>73.512070398392041</v>
      </c>
      <c r="K216" s="285">
        <f t="shared" ca="1" si="158"/>
        <v>2.4709939629711615</v>
      </c>
      <c r="L216" s="386" t="str">
        <f>IF(Computations!J191&lt;&gt;"",Computations!J191,"---")</f>
        <v>N</v>
      </c>
      <c r="M216" s="416">
        <f>IF(Computations!I191&lt;&gt;"",Computations!I191,"---")</f>
        <v>71.980300965464806</v>
      </c>
      <c r="N216" s="390">
        <f>IF(Computations!C191&lt;&gt;"",Computations!C191,"---")</f>
        <v>7742.6685630841121</v>
      </c>
      <c r="O216" s="387">
        <f>IF(Computations!D191&lt;&gt;"",Computations!D191,"---")</f>
        <v>80780.289999999994</v>
      </c>
      <c r="P216" s="387">
        <f>IF(Computations!M191&lt;&gt;"",Computations!M191,"---")</f>
        <v>71.980300965464806</v>
      </c>
      <c r="Q216" s="387">
        <f>IF(Computations!P191&lt;&gt;"",Computations!P191,"---")</f>
        <v>0</v>
      </c>
      <c r="R216" s="387">
        <f>IF(Computations!V191&lt;&gt;"",Computations!V191,"---")</f>
        <v>0</v>
      </c>
      <c r="S216" s="387">
        <f>IF(Computations!X191&lt;&gt;"",Computations!X191,"---")</f>
        <v>216.60191053945044</v>
      </c>
      <c r="T216" s="387">
        <f>IF(Computations!AB191&lt;&gt;"",Computations!AB191,"---")</f>
        <v>0</v>
      </c>
      <c r="U216" s="387">
        <f>IF(Computations!AG191&lt;&gt;"",Computations!AG191,"---")</f>
        <v>7.9959615049152148</v>
      </c>
      <c r="V216" s="387">
        <f>IF(Computations!H191&lt;&gt;"",Computations!H191,"---")</f>
        <v>280.58625000000001</v>
      </c>
      <c r="W216" s="387">
        <f>IF(Computations!G191&lt;&gt;"",Computations!G191,"---")</f>
        <v>3.07</v>
      </c>
      <c r="X216" s="387">
        <f>IF(Computations!F191&lt;&gt;"",Computations!F191,"---")</f>
        <v>283.65625</v>
      </c>
      <c r="Y216" s="402">
        <f>IF(Computations!E191&lt;&gt;"",Computations!E191,"---")</f>
        <v>3.5745399999999998</v>
      </c>
      <c r="Z216" s="389">
        <f>IF(AA216=O216,N216,interp(AA216,AreaCapacity!$A$3:$B$245,2))</f>
        <v>7742.6685630841121</v>
      </c>
      <c r="AA216" s="383">
        <f t="shared" si="152"/>
        <v>80780.289999999994</v>
      </c>
      <c r="AB216" s="376">
        <f t="shared" si="159"/>
        <v>71.980300965464806</v>
      </c>
      <c r="AC216" s="376">
        <f>IF(P216&lt;&gt;"---",P216,IF(BH216="Y",AB216,MIN(Input!I191,AB216-AK216)))</f>
        <v>71.980300965464806</v>
      </c>
      <c r="AD216" s="376">
        <f t="shared" si="160"/>
        <v>0</v>
      </c>
      <c r="AE216" s="376">
        <f>IF(R216&lt;&gt;"---",R216,IF(BH216="Y",Input!M191,0))</f>
        <v>0</v>
      </c>
      <c r="AF216" s="376">
        <f t="shared" si="161"/>
        <v>216.60191053945044</v>
      </c>
      <c r="AG216" s="376">
        <f t="shared" si="132"/>
        <v>0</v>
      </c>
      <c r="AH216" s="376">
        <f t="shared" si="133"/>
        <v>7.9959615049152148</v>
      </c>
      <c r="AI216" s="376">
        <f t="shared" si="162"/>
        <v>283.65625</v>
      </c>
      <c r="AJ216" s="192">
        <f t="shared" si="134"/>
        <v>280.58625000000001</v>
      </c>
      <c r="AK216" s="412">
        <f>IF(Y216&lt;&gt;"---",Y216,interp(AA215,AreaCapacity!$A$3:$C$245,3)*StepInterp(B216,Evap!$A$3:$D$15,4)/1.9835)</f>
        <v>3.5745399999999998</v>
      </c>
      <c r="AL216" s="376">
        <f t="shared" si="163"/>
        <v>3.07</v>
      </c>
      <c r="AM216" s="376">
        <f t="shared" si="135"/>
        <v>283.65625</v>
      </c>
      <c r="AN216" s="376">
        <f t="shared" si="153"/>
        <v>-420.86000000000058</v>
      </c>
      <c r="AO216" s="376">
        <f t="shared" si="136"/>
        <v>208.6059490345352</v>
      </c>
      <c r="AP216" s="376">
        <f t="shared" si="154"/>
        <v>20911.998285049998</v>
      </c>
      <c r="AQ216" s="389">
        <f>IF(AR216=O216,N216,interp(AR216,AreaCapacity!$A$3:$B$245,2))</f>
        <v>7742.6685630841121</v>
      </c>
      <c r="AR216" s="383">
        <f t="shared" si="137"/>
        <v>80780.289999999994</v>
      </c>
      <c r="AS216" s="376">
        <f t="shared" si="164"/>
        <v>71.980300965464806</v>
      </c>
      <c r="AT216" s="376">
        <f>IF(P216&lt;&gt;"---",P216,IF(BH216="Y",AS216,MIN(Input!I191,AS216-BB216)))</f>
        <v>71.980300965464806</v>
      </c>
      <c r="AU216" s="376">
        <f t="shared" si="165"/>
        <v>0</v>
      </c>
      <c r="AV216" s="376">
        <f>IF(R216&lt;&gt;"---",R216,IF(BH216="Y",Input!M191,0))</f>
        <v>0</v>
      </c>
      <c r="AW216" s="376">
        <f t="shared" si="166"/>
        <v>216.60191053945044</v>
      </c>
      <c r="AX216" s="376">
        <f t="shared" si="138"/>
        <v>0</v>
      </c>
      <c r="AY216" s="376">
        <f t="shared" si="139"/>
        <v>7.9959615049152148</v>
      </c>
      <c r="AZ216" s="376">
        <f t="shared" si="167"/>
        <v>283.65625</v>
      </c>
      <c r="BA216" s="192">
        <f t="shared" si="140"/>
        <v>280.58625000000001</v>
      </c>
      <c r="BB216" s="412">
        <f>IF(Y216&lt;&gt;"---",Y216,interp(AR215,AreaCapacity!$A$3:$C$245,3)*StepInterp(B216,Evap!$A$3:$D$15,4)/1.9835)</f>
        <v>3.5745399999999998</v>
      </c>
      <c r="BC216" s="376">
        <f t="shared" si="168"/>
        <v>3.07</v>
      </c>
      <c r="BD216" s="192">
        <f t="shared" si="141"/>
        <v>283.65625</v>
      </c>
      <c r="BE216" s="192">
        <f t="shared" si="142"/>
        <v>-420.86000000000058</v>
      </c>
      <c r="BF216" s="192">
        <f t="shared" si="143"/>
        <v>208.6059490345352</v>
      </c>
      <c r="BG216" s="425">
        <f t="shared" si="144"/>
        <v>20956.658285050002</v>
      </c>
      <c r="BH216" s="376" t="str">
        <f t="shared" si="169"/>
        <v>N</v>
      </c>
      <c r="BI216" s="376">
        <f t="shared" si="170"/>
        <v>39</v>
      </c>
      <c r="BJ216" s="376">
        <f t="shared" si="145"/>
        <v>32.475760965464808</v>
      </c>
      <c r="BK216" s="376">
        <f t="shared" si="146"/>
        <v>146593.44346875005</v>
      </c>
      <c r="BL216" s="376">
        <f t="shared" si="147"/>
        <v>102369</v>
      </c>
      <c r="BM216" s="423">
        <f t="shared" si="148"/>
        <v>44224.443468750047</v>
      </c>
      <c r="BN216" s="440">
        <f t="shared" si="149"/>
        <v>0</v>
      </c>
      <c r="BO216" s="285">
        <f t="shared" si="150"/>
        <v>0</v>
      </c>
      <c r="BP216" s="425">
        <f t="shared" si="151"/>
        <v>0</v>
      </c>
      <c r="BQ216" s="285"/>
      <c r="BR216" s="12">
        <v>7704</v>
      </c>
      <c r="BS216" s="12">
        <v>52000</v>
      </c>
      <c r="BT216" s="12">
        <v>7747.5</v>
      </c>
      <c r="BU216" s="426">
        <v>85000</v>
      </c>
      <c r="BV216" s="6">
        <v>7766</v>
      </c>
      <c r="BW216" s="6">
        <v>102369</v>
      </c>
      <c r="CW216" s="416"/>
      <c r="CX216" s="416"/>
      <c r="CY216" s="416"/>
      <c r="CZ216" s="416"/>
      <c r="DA216" s="416"/>
      <c r="DB216" s="416"/>
      <c r="DC216" s="128"/>
    </row>
    <row r="217" spans="1:107">
      <c r="A217" s="6" t="str">
        <f ca="1">OFFSET('day lookup'!$A$1,WEEKDAY(B217,1)-1,0)</f>
        <v>SAT</v>
      </c>
      <c r="B217" s="367">
        <f t="shared" si="155"/>
        <v>43008</v>
      </c>
      <c r="C217" s="374">
        <f ca="1">IF($CY$1=1,OFFSET(Historic!$F$193,$B217-$B$35,C$30-1975),IF($B217&gt;DATE(Input!$C$1,4,30),OFFSET(Historic!$F$193,$B217-$B$35,C$30-1975),NA()))</f>
        <v>142.88917880000002</v>
      </c>
      <c r="D217" s="192">
        <f ca="1">IF($CY$1=1,OFFSET(Historic!$F$193,$B217-$B$35,D$30-1975),IF($B217&gt;DATE(Input!$C$1,4,30),OFFSET(Historic!$F$193,$B217-$B$35,D$30-1975),NA()))</f>
        <v>75.371859999999998</v>
      </c>
      <c r="E217" s="192">
        <f ca="1">IF($CY$1=1,OFFSET(Historic!$F$193,$B217-$B$35,E$30-1975),IF($B217&gt;DATE(Input!$C$1,4,30),OFFSET(Historic!$F$193,$B217-$B$35,E$30-1975),NA()))</f>
        <v>155.26603160000002</v>
      </c>
      <c r="F217" s="192">
        <f ca="1">IF($CY$1=1,OFFSET(Historic!$F$193,$B217-$B$35,F$30-1975),IF($B217&gt;DATE(Input!$C$1,4,30),OFFSET(Historic!$F$193,$B217-$B$35,F$30-1975),NA()))</f>
        <v>105.12391000000001</v>
      </c>
      <c r="G217" s="192">
        <f ca="1">IF($CY$1=1,OFFSET(Historic!$F$193,$B217-$B$35,G$30-1975),IF($B217&gt;DATE(Input!$C$1,4,30),OFFSET(Historic!$F$193,$B217-$B$35,G$30-1975),NA()))</f>
        <v>38.19</v>
      </c>
      <c r="H217" s="192">
        <f t="shared" ca="1" si="131"/>
        <v>103.36819608</v>
      </c>
      <c r="I217" s="368">
        <f t="shared" ca="1" si="156"/>
        <v>1.4324229461212277</v>
      </c>
      <c r="J217" s="285">
        <f t="shared" ca="1" si="157"/>
        <v>85.938155073569988</v>
      </c>
      <c r="K217" s="285">
        <f t="shared" ca="1" si="158"/>
        <v>2.8886774814645375</v>
      </c>
      <c r="L217" s="386" t="str">
        <f>IF(Computations!J192&lt;&gt;"",Computations!J192,"---")</f>
        <v>N</v>
      </c>
      <c r="M217" s="416">
        <f>IF(Computations!I192&lt;&gt;"",Computations!I192,"---")</f>
        <v>103.55356039072788</v>
      </c>
      <c r="N217" s="390">
        <f>IF(Computations!C192&lt;&gt;"",Computations!C192,"---")</f>
        <v>7742.2487616822427</v>
      </c>
      <c r="O217" s="387">
        <f>IF(Computations!D192&lt;&gt;"",Computations!D192,"---")</f>
        <v>80420.94</v>
      </c>
      <c r="P217" s="387">
        <f>IF(Computations!M192&lt;&gt;"",Computations!M192,"---")</f>
        <v>103.55356039072788</v>
      </c>
      <c r="Q217" s="387">
        <f>IF(Computations!P192&lt;&gt;"",Computations!P192,"---")</f>
        <v>0</v>
      </c>
      <c r="R217" s="387">
        <f>IF(Computations!V192&lt;&gt;"",Computations!V192,"---")</f>
        <v>0</v>
      </c>
      <c r="S217" s="387">
        <f>IF(Computations!X192&lt;&gt;"",Computations!X192,"---")</f>
        <v>181.98129042348739</v>
      </c>
      <c r="T217" s="387">
        <f>IF(Computations!AB192&lt;&gt;"",Computations!AB192,"---")</f>
        <v>0</v>
      </c>
      <c r="U217" s="387">
        <f>IF(Computations!AG192&lt;&gt;"",Computations!AG192,"---")</f>
        <v>4.3761008142152491</v>
      </c>
      <c r="V217" s="387">
        <f>IF(Computations!H192&lt;&gt;"",Computations!H192,"---")</f>
        <v>281.15875</v>
      </c>
      <c r="W217" s="387">
        <f>IF(Computations!G192&lt;&gt;"",Computations!G192,"---")</f>
        <v>3.06</v>
      </c>
      <c r="X217" s="387">
        <f>IF(Computations!F192&lt;&gt;"",Computations!F192,"---")</f>
        <v>284.21875</v>
      </c>
      <c r="Y217" s="402">
        <f>IF(Computations!E192&lt;&gt;"",Computations!E192,"---")</f>
        <v>3.56446</v>
      </c>
      <c r="Z217" s="389">
        <f>IF(AA217=O217,N217,interp(AA217,AreaCapacity!$A$3:$B$245,2))</f>
        <v>7742.2487616822427</v>
      </c>
      <c r="AA217" s="383">
        <f t="shared" si="152"/>
        <v>80420.94</v>
      </c>
      <c r="AB217" s="376">
        <f t="shared" si="159"/>
        <v>103.55356039072788</v>
      </c>
      <c r="AC217" s="376">
        <f>IF(P217&lt;&gt;"---",P217,IF(BH217="Y",AB217,MIN(Input!I192,AB217-AK217)))</f>
        <v>103.55356039072788</v>
      </c>
      <c r="AD217" s="376">
        <f t="shared" si="160"/>
        <v>0</v>
      </c>
      <c r="AE217" s="376">
        <f>IF(R217&lt;&gt;"---",R217,IF(BH217="Y",Input!M192,0))</f>
        <v>0</v>
      </c>
      <c r="AF217" s="376">
        <f t="shared" si="161"/>
        <v>181.98129042348739</v>
      </c>
      <c r="AG217" s="376">
        <f t="shared" si="132"/>
        <v>0</v>
      </c>
      <c r="AH217" s="376">
        <f t="shared" si="133"/>
        <v>4.3761008142152491</v>
      </c>
      <c r="AI217" s="376">
        <f t="shared" si="162"/>
        <v>284.21875</v>
      </c>
      <c r="AJ217" s="192">
        <f t="shared" si="134"/>
        <v>281.15875</v>
      </c>
      <c r="AK217" s="412">
        <f>IF(Y217&lt;&gt;"---",Y217,interp(AA216,AreaCapacity!$A$3:$C$245,3)*StepInterp(B217,Evap!$A$3:$D$15,4)/1.9835)</f>
        <v>3.56446</v>
      </c>
      <c r="AL217" s="376">
        <f t="shared" si="163"/>
        <v>3.06</v>
      </c>
      <c r="AM217" s="376">
        <f t="shared" si="135"/>
        <v>284.21875</v>
      </c>
      <c r="AN217" s="376">
        <f t="shared" si="153"/>
        <v>-359.34999999999127</v>
      </c>
      <c r="AO217" s="376">
        <f t="shared" si="136"/>
        <v>177.60518960927212</v>
      </c>
      <c r="AP217" s="376">
        <f t="shared" si="154"/>
        <v>21264.27817863999</v>
      </c>
      <c r="AQ217" s="389">
        <f>IF(AR217=O217,N217,interp(AR217,AreaCapacity!$A$3:$B$245,2))</f>
        <v>7742.2487616822427</v>
      </c>
      <c r="AR217" s="383">
        <f t="shared" si="137"/>
        <v>80420.94</v>
      </c>
      <c r="AS217" s="376">
        <f t="shared" si="164"/>
        <v>103.55356039072788</v>
      </c>
      <c r="AT217" s="376">
        <f>IF(P217&lt;&gt;"---",P217,IF(BH217="Y",AS217,MIN(Input!I192,AS217-BB217)))</f>
        <v>103.55356039072788</v>
      </c>
      <c r="AU217" s="376">
        <f t="shared" si="165"/>
        <v>0</v>
      </c>
      <c r="AV217" s="376">
        <f>IF(R217&lt;&gt;"---",R217,IF(BH217="Y",Input!M192,0))</f>
        <v>0</v>
      </c>
      <c r="AW217" s="376">
        <f t="shared" si="166"/>
        <v>181.98129042348739</v>
      </c>
      <c r="AX217" s="376">
        <f t="shared" si="138"/>
        <v>0</v>
      </c>
      <c r="AY217" s="376">
        <f t="shared" si="139"/>
        <v>4.3761008142152491</v>
      </c>
      <c r="AZ217" s="376">
        <f t="shared" si="167"/>
        <v>284.21875</v>
      </c>
      <c r="BA217" s="192">
        <f t="shared" si="140"/>
        <v>281.15875</v>
      </c>
      <c r="BB217" s="412">
        <f>IF(Y217&lt;&gt;"---",Y217,interp(AR216,AreaCapacity!$A$3:$C$245,3)*StepInterp(B217,Evap!$A$3:$D$15,4)/1.9835)</f>
        <v>3.56446</v>
      </c>
      <c r="BC217" s="376">
        <f t="shared" si="168"/>
        <v>3.06</v>
      </c>
      <c r="BD217" s="192">
        <f t="shared" si="141"/>
        <v>284.21875</v>
      </c>
      <c r="BE217" s="192">
        <f t="shared" si="142"/>
        <v>-359.34999999999127</v>
      </c>
      <c r="BF217" s="192">
        <f t="shared" si="143"/>
        <v>177.60518960927212</v>
      </c>
      <c r="BG217" s="425">
        <f t="shared" si="144"/>
        <v>21308.938178639994</v>
      </c>
      <c r="BH217" s="376" t="str">
        <f t="shared" si="169"/>
        <v>N</v>
      </c>
      <c r="BI217" s="376">
        <f t="shared" si="170"/>
        <v>39</v>
      </c>
      <c r="BJ217" s="376">
        <f t="shared" si="145"/>
        <v>64.049100390727887</v>
      </c>
      <c r="BK217" s="376">
        <f t="shared" si="146"/>
        <v>146720.48485937505</v>
      </c>
      <c r="BL217" s="376">
        <f t="shared" si="147"/>
        <v>102369</v>
      </c>
      <c r="BM217" s="423">
        <f t="shared" si="148"/>
        <v>44351.48485937505</v>
      </c>
      <c r="BN217" s="440">
        <f t="shared" si="149"/>
        <v>0</v>
      </c>
      <c r="BO217" s="285">
        <f t="shared" si="150"/>
        <v>0</v>
      </c>
      <c r="BP217" s="425">
        <f t="shared" si="151"/>
        <v>0</v>
      </c>
      <c r="BQ217" s="285">
        <v>0</v>
      </c>
      <c r="BR217" s="12">
        <v>7704</v>
      </c>
      <c r="BS217" s="12">
        <v>52000</v>
      </c>
      <c r="BT217" s="12">
        <v>7747.5</v>
      </c>
      <c r="BU217" s="426">
        <v>85000</v>
      </c>
      <c r="BV217" s="6">
        <v>7766</v>
      </c>
      <c r="BW217" s="6">
        <v>102369</v>
      </c>
      <c r="CW217" s="416"/>
      <c r="CX217" s="416"/>
      <c r="CY217" s="416"/>
      <c r="CZ217" s="416"/>
      <c r="DA217" s="416"/>
      <c r="DB217" s="416"/>
      <c r="DC217" s="128"/>
    </row>
    <row r="218" spans="1:107">
      <c r="C218" s="374"/>
      <c r="D218" s="192"/>
      <c r="E218" s="192"/>
      <c r="F218" s="192"/>
      <c r="G218" s="192"/>
      <c r="H218" s="192"/>
      <c r="J218" s="285"/>
      <c r="L218" s="386"/>
      <c r="M218" s="416"/>
      <c r="N218" s="390"/>
      <c r="O218" s="316"/>
      <c r="P218" s="316"/>
      <c r="Q218" s="316"/>
      <c r="R218" s="316"/>
      <c r="S218" s="316"/>
      <c r="T218" s="316"/>
      <c r="U218" s="316"/>
      <c r="V218" s="285"/>
      <c r="W218" s="285"/>
      <c r="X218" s="285"/>
      <c r="Y218" s="403"/>
      <c r="Z218" s="389"/>
      <c r="AA218" s="383"/>
      <c r="AB218" s="376"/>
      <c r="AC218" s="376"/>
      <c r="AD218" s="376"/>
      <c r="AE218" s="376"/>
      <c r="AF218" s="376"/>
      <c r="AG218" s="376"/>
      <c r="AH218" s="376"/>
      <c r="AI218" s="376"/>
      <c r="AJ218" s="376"/>
      <c r="AK218" s="412"/>
      <c r="AL218" s="376"/>
      <c r="AM218" s="376"/>
      <c r="AN218" s="376"/>
      <c r="AO218" s="376"/>
      <c r="AP218" s="376"/>
      <c r="AQ218" s="389"/>
      <c r="AR218" s="383"/>
      <c r="AS218" s="376"/>
      <c r="AT218" s="376"/>
      <c r="AU218" s="376"/>
      <c r="AV218" s="376"/>
      <c r="AW218" s="376"/>
      <c r="AX218" s="376"/>
      <c r="AY218" s="376"/>
      <c r="AZ218" s="376"/>
      <c r="BB218" s="412"/>
      <c r="BC218" s="376"/>
      <c r="BD218" s="192"/>
      <c r="BE218" s="192"/>
      <c r="BF218" s="192"/>
      <c r="BG218" s="425"/>
      <c r="BH218" s="192"/>
      <c r="BI218" s="192"/>
      <c r="BJ218" s="192"/>
      <c r="BK218" s="192"/>
      <c r="BN218" s="6"/>
      <c r="BQ218" s="285">
        <v>1000000</v>
      </c>
      <c r="BR218" s="12">
        <v>7704</v>
      </c>
      <c r="BS218" s="12">
        <v>52000</v>
      </c>
      <c r="BT218" s="12">
        <v>7747.5</v>
      </c>
      <c r="BU218" s="426">
        <v>85000</v>
      </c>
      <c r="BV218" s="6">
        <v>7766</v>
      </c>
      <c r="BW218" s="6">
        <v>102369</v>
      </c>
      <c r="CW218" s="416"/>
      <c r="CX218" s="416"/>
      <c r="CY218" s="416"/>
      <c r="CZ218" s="416"/>
      <c r="DA218" s="416"/>
      <c r="DB218" s="416"/>
      <c r="DC218" s="128"/>
    </row>
    <row r="219" spans="1:107">
      <c r="C219" s="374"/>
      <c r="D219" s="192"/>
      <c r="E219" s="192"/>
      <c r="F219" s="192"/>
      <c r="G219" s="192"/>
      <c r="H219" s="192"/>
      <c r="J219" s="285"/>
      <c r="L219" s="386"/>
      <c r="M219" s="416"/>
      <c r="N219" s="390"/>
      <c r="O219" s="316"/>
      <c r="P219" s="316"/>
      <c r="Q219" s="316"/>
      <c r="R219" s="316"/>
      <c r="S219" s="316"/>
      <c r="T219" s="316"/>
      <c r="U219" s="316"/>
      <c r="V219" s="285"/>
      <c r="W219" s="285"/>
      <c r="X219" s="285"/>
      <c r="Y219" s="403"/>
      <c r="Z219" s="389"/>
      <c r="AA219" s="383"/>
      <c r="AB219" s="376"/>
      <c r="AC219" s="376"/>
      <c r="AD219" s="376"/>
      <c r="AE219" s="376"/>
      <c r="AF219" s="376"/>
      <c r="AG219" s="376"/>
      <c r="AH219" s="376"/>
      <c r="AI219" s="376"/>
      <c r="AJ219" s="376"/>
      <c r="AK219" s="412"/>
      <c r="AL219" s="376"/>
      <c r="AM219" s="376"/>
      <c r="AN219" s="376"/>
      <c r="AO219" s="376"/>
      <c r="AP219" s="376"/>
      <c r="AQ219" s="389"/>
      <c r="AR219" s="383"/>
      <c r="AS219" s="376"/>
      <c r="AT219" s="376"/>
      <c r="AU219" s="376"/>
      <c r="AV219" s="376"/>
      <c r="AW219" s="376"/>
      <c r="AX219" s="376"/>
      <c r="AY219" s="376"/>
      <c r="AZ219" s="376"/>
      <c r="BB219" s="412"/>
      <c r="BC219" s="376"/>
      <c r="BD219" s="192"/>
      <c r="BE219" s="192"/>
      <c r="BF219" s="192"/>
      <c r="BG219" s="425"/>
      <c r="BH219" s="192"/>
      <c r="BI219" s="192"/>
      <c r="BJ219" s="192"/>
      <c r="BK219" s="192"/>
      <c r="BN219" s="6"/>
      <c r="BQ219" s="285"/>
      <c r="BR219" s="12">
        <v>7704</v>
      </c>
      <c r="BS219" s="12">
        <v>52000</v>
      </c>
      <c r="BT219" s="12">
        <v>7747.5</v>
      </c>
      <c r="BU219" s="426">
        <v>85000</v>
      </c>
      <c r="BV219" s="6">
        <v>7766</v>
      </c>
      <c r="BW219" s="6">
        <v>102369</v>
      </c>
      <c r="CW219" s="416"/>
      <c r="CX219" s="416"/>
      <c r="CY219" s="416"/>
      <c r="CZ219" s="416"/>
      <c r="DA219" s="416"/>
      <c r="DB219" s="416"/>
      <c r="DC219" s="128"/>
    </row>
    <row r="220" spans="1:107">
      <c r="A220" s="6" t="s">
        <v>283</v>
      </c>
      <c r="C220" s="374">
        <f t="shared" ref="C220:J220" ca="1" si="171">SUM(C35:C156)</f>
        <v>36306.644796700006</v>
      </c>
      <c r="D220" s="192">
        <f t="shared" ca="1" si="171"/>
        <v>38649.89641999999</v>
      </c>
      <c r="E220" s="192">
        <f t="shared" ca="1" si="171"/>
        <v>55986.177938599991</v>
      </c>
      <c r="F220" s="192">
        <f t="shared" ca="1" si="171"/>
        <v>54182.449990000001</v>
      </c>
      <c r="G220" s="192">
        <f t="shared" ca="1" si="171"/>
        <v>59081.970000000008</v>
      </c>
      <c r="H220" s="192">
        <f t="shared" ca="1" si="171"/>
        <v>48841.427829060034</v>
      </c>
      <c r="I220" s="192">
        <f t="shared" ca="1" si="171"/>
        <v>100.00000000000001</v>
      </c>
      <c r="J220" s="192">
        <f t="shared" ca="1" si="171"/>
        <v>32619.107638013593</v>
      </c>
      <c r="K220" s="376">
        <f ca="1">SUM(K35:K156)</f>
        <v>10335.26594403831</v>
      </c>
      <c r="L220" s="386"/>
      <c r="M220" s="416"/>
      <c r="N220" s="390"/>
      <c r="O220" s="316"/>
      <c r="P220" s="316"/>
      <c r="Q220" s="316"/>
      <c r="R220" s="316"/>
      <c r="S220" s="316"/>
      <c r="T220" s="316"/>
      <c r="U220" s="316"/>
      <c r="V220" s="285"/>
      <c r="W220" s="285"/>
      <c r="X220" s="285"/>
      <c r="Y220" s="403"/>
      <c r="Z220" s="389"/>
      <c r="AA220" s="383"/>
      <c r="AB220" s="34"/>
      <c r="AC220" s="34"/>
      <c r="AD220" s="34"/>
      <c r="AE220" s="34"/>
      <c r="AF220" s="34"/>
      <c r="AG220" s="34"/>
      <c r="AH220" s="34"/>
      <c r="AI220" s="34"/>
      <c r="AJ220" s="376"/>
      <c r="AK220" s="34"/>
      <c r="AL220" s="412"/>
      <c r="AM220" s="34"/>
      <c r="AN220" s="376"/>
      <c r="AO220" s="376"/>
      <c r="AP220" s="376"/>
      <c r="AQ220" s="34"/>
      <c r="AR220" s="34"/>
      <c r="AS220" s="34"/>
      <c r="AT220" s="34"/>
      <c r="AU220" s="34"/>
      <c r="AV220" s="34"/>
      <c r="AW220" s="34"/>
      <c r="AX220" s="34"/>
      <c r="AY220" s="34"/>
      <c r="AZ220" s="34"/>
      <c r="BA220" s="34"/>
      <c r="BB220" s="34"/>
      <c r="BC220" s="34"/>
      <c r="BG220" s="426"/>
      <c r="BN220" s="6"/>
      <c r="BQ220" s="285"/>
      <c r="BR220" s="12">
        <v>7704</v>
      </c>
      <c r="BS220" s="12">
        <v>52000</v>
      </c>
      <c r="BT220" s="12">
        <v>7747.5</v>
      </c>
      <c r="BU220" s="426">
        <v>85000</v>
      </c>
      <c r="BV220" s="6">
        <v>7766</v>
      </c>
      <c r="BW220" s="6">
        <v>102369</v>
      </c>
      <c r="CW220" s="416"/>
      <c r="CX220" s="416"/>
      <c r="CY220" s="416"/>
      <c r="CZ220" s="416"/>
      <c r="DA220" s="416"/>
      <c r="DB220" s="416"/>
      <c r="DC220" s="128"/>
    </row>
    <row r="221" spans="1:107">
      <c r="A221" s="6" t="s">
        <v>285</v>
      </c>
      <c r="C221" s="374">
        <f t="shared" ref="C221:J221" ca="1" si="172">SUM(C65:C156)</f>
        <v>28625.637387000006</v>
      </c>
      <c r="D221" s="192">
        <f t="shared" ca="1" si="172"/>
        <v>34266.42772</v>
      </c>
      <c r="E221" s="192">
        <f t="shared" ca="1" si="172"/>
        <v>47966.235175299989</v>
      </c>
      <c r="F221" s="192">
        <f t="shared" ca="1" si="172"/>
        <v>47700.470029999989</v>
      </c>
      <c r="G221" s="192">
        <f t="shared" ca="1" si="172"/>
        <v>48328.69000000001</v>
      </c>
      <c r="H221" s="192">
        <f t="shared" ca="1" si="172"/>
        <v>41377.49206246002</v>
      </c>
      <c r="I221" s="192">
        <f t="shared" ca="1" si="172"/>
        <v>84.718023001450703</v>
      </c>
      <c r="J221" s="192">
        <f t="shared" ca="1" si="172"/>
        <v>27634.263111640321</v>
      </c>
      <c r="K221" s="376">
        <f ca="1">SUM(K65:K156)</f>
        <v>8755.8329797314764</v>
      </c>
      <c r="L221" s="386"/>
      <c r="M221" s="416"/>
      <c r="N221" s="390"/>
      <c r="O221" s="316"/>
      <c r="P221" s="316"/>
      <c r="Q221" s="316"/>
      <c r="R221" s="316"/>
      <c r="S221" s="316"/>
      <c r="T221" s="316"/>
      <c r="U221" s="316"/>
      <c r="V221" s="285"/>
      <c r="W221" s="285"/>
      <c r="X221" s="285"/>
      <c r="Y221" s="403"/>
      <c r="Z221" s="389"/>
      <c r="AA221" s="383"/>
      <c r="AB221" s="34"/>
      <c r="AC221" s="34"/>
      <c r="AD221" s="34"/>
      <c r="AE221" s="34"/>
      <c r="AF221" s="34"/>
      <c r="AG221" s="34"/>
      <c r="AH221" s="34"/>
      <c r="AI221" s="34"/>
      <c r="AJ221" s="376"/>
      <c r="AK221" s="34"/>
      <c r="AL221" s="412"/>
      <c r="AM221" s="34"/>
      <c r="AN221" s="376"/>
      <c r="AO221" s="376"/>
      <c r="AP221" s="376"/>
      <c r="AQ221" s="34"/>
      <c r="AR221" s="34"/>
      <c r="AS221" s="34"/>
      <c r="AT221" s="34"/>
      <c r="AU221" s="34"/>
      <c r="AV221" s="34"/>
      <c r="AW221" s="34"/>
      <c r="AX221" s="34"/>
      <c r="AY221" s="34"/>
      <c r="AZ221" s="34"/>
      <c r="BA221" s="34"/>
      <c r="BB221" s="34"/>
      <c r="BC221" s="34"/>
      <c r="BN221" s="6"/>
      <c r="BQ221" s="285"/>
      <c r="BR221" s="12">
        <v>7704</v>
      </c>
      <c r="BS221" s="12">
        <v>52000</v>
      </c>
      <c r="BT221" s="12">
        <v>7747.5</v>
      </c>
      <c r="BU221" s="426">
        <v>85000</v>
      </c>
      <c r="BV221" s="6">
        <v>7766</v>
      </c>
      <c r="BW221" s="6">
        <v>102369</v>
      </c>
      <c r="CW221" s="416"/>
      <c r="CX221" s="416"/>
      <c r="CY221" s="416"/>
      <c r="CZ221" s="416"/>
      <c r="DA221" s="416"/>
      <c r="DB221" s="416"/>
      <c r="DC221" s="128"/>
    </row>
    <row r="222" spans="1:107">
      <c r="A222" s="6" t="s">
        <v>327</v>
      </c>
      <c r="C222" s="374">
        <f t="shared" ref="C222:J222" ca="1" si="173">SUM(C157:C217)</f>
        <v>5232.1769999100034</v>
      </c>
      <c r="D222" s="192">
        <f t="shared" ca="1" si="173"/>
        <v>5468.4267900000023</v>
      </c>
      <c r="E222" s="192">
        <f t="shared" ca="1" si="173"/>
        <v>8562.4416430000019</v>
      </c>
      <c r="F222" s="192">
        <f t="shared" ca="1" si="173"/>
        <v>8199.6649800000014</v>
      </c>
      <c r="G222" s="192">
        <f t="shared" ca="1" si="173"/>
        <v>8618.8800000000028</v>
      </c>
      <c r="H222" s="192">
        <f t="shared" ca="1" si="173"/>
        <v>7216.3180825820018</v>
      </c>
      <c r="I222" s="192">
        <f t="shared" ca="1" si="173"/>
        <v>99.999999999999943</v>
      </c>
      <c r="J222" s="192">
        <f t="shared" ca="1" si="173"/>
        <v>5999.4958406856549</v>
      </c>
      <c r="K222" s="376">
        <f ca="1">SUM(K157:K217)</f>
        <v>201.66372573733298</v>
      </c>
      <c r="L222" s="386"/>
      <c r="M222" s="416"/>
      <c r="N222" s="390"/>
      <c r="O222" s="316"/>
      <c r="P222" s="316"/>
      <c r="Q222" s="316"/>
      <c r="R222" s="316"/>
      <c r="S222" s="316"/>
      <c r="T222" s="316"/>
      <c r="U222" s="316"/>
      <c r="V222" s="285"/>
      <c r="W222" s="285"/>
      <c r="X222" s="285"/>
      <c r="Y222" s="403"/>
      <c r="Z222" s="389"/>
      <c r="AA222" s="383"/>
      <c r="AB222" s="34"/>
      <c r="AC222" s="34"/>
      <c r="AD222" s="34"/>
      <c r="AE222" s="34"/>
      <c r="AF222" s="34"/>
      <c r="AG222" s="34"/>
      <c r="AH222" s="34"/>
      <c r="AI222" s="34"/>
      <c r="AJ222" s="376"/>
      <c r="AK222" s="34"/>
      <c r="AL222" s="412"/>
      <c r="AM222" s="34"/>
      <c r="AN222" s="376"/>
      <c r="AO222" s="376"/>
      <c r="AP222" s="376"/>
      <c r="AQ222" s="34"/>
      <c r="AR222" s="34"/>
      <c r="AS222" s="34"/>
      <c r="AT222" s="34"/>
      <c r="AU222" s="34"/>
      <c r="AV222" s="34"/>
      <c r="AW222" s="34"/>
      <c r="AX222" s="34"/>
      <c r="AY222" s="34"/>
      <c r="AZ222" s="34"/>
      <c r="BA222" s="34"/>
      <c r="BB222" s="34"/>
      <c r="BC222" s="34"/>
      <c r="BN222" s="6"/>
      <c r="BQ222" s="285"/>
      <c r="BR222" s="12">
        <v>7704</v>
      </c>
      <c r="BS222" s="12">
        <v>52000</v>
      </c>
      <c r="BT222" s="12">
        <v>7747.5</v>
      </c>
      <c r="BU222" s="426">
        <v>85000</v>
      </c>
      <c r="BV222" s="6">
        <v>7766</v>
      </c>
      <c r="BW222" s="6">
        <v>102369</v>
      </c>
      <c r="CW222" s="416"/>
      <c r="CX222" s="416"/>
      <c r="CY222" s="416"/>
      <c r="CZ222" s="416"/>
      <c r="DA222" s="416"/>
      <c r="DB222" s="416"/>
      <c r="DC222" s="128"/>
    </row>
    <row r="223" spans="1:107">
      <c r="C223" s="192"/>
      <c r="D223" s="192"/>
      <c r="E223" s="192"/>
      <c r="F223" s="192"/>
      <c r="G223" s="192"/>
      <c r="H223" s="192"/>
      <c r="L223" s="376"/>
      <c r="M223" s="376"/>
      <c r="N223" s="389"/>
      <c r="O223" s="54"/>
      <c r="P223" s="54"/>
      <c r="Q223" s="54"/>
      <c r="R223" s="54"/>
      <c r="S223" s="54"/>
      <c r="T223" s="54"/>
      <c r="U223" s="54"/>
      <c r="X223" s="192"/>
      <c r="Y223" s="401"/>
      <c r="Z223" s="389"/>
      <c r="AA223" s="383"/>
      <c r="AB223" s="34"/>
      <c r="AC223" s="34"/>
      <c r="AD223" s="34"/>
      <c r="AE223" s="34"/>
      <c r="AF223" s="34"/>
      <c r="AG223" s="34"/>
      <c r="AH223" s="34"/>
      <c r="AI223" s="34"/>
      <c r="AJ223" s="376"/>
      <c r="AK223" s="34"/>
      <c r="AL223" s="412"/>
      <c r="AM223" s="34"/>
      <c r="AN223" s="376"/>
      <c r="AO223" s="376"/>
      <c r="AP223" s="376"/>
      <c r="AQ223" s="34"/>
      <c r="AR223" s="34"/>
      <c r="AS223" s="34"/>
      <c r="AT223" s="34"/>
      <c r="AU223" s="34"/>
      <c r="AV223" s="34"/>
      <c r="AW223" s="34"/>
      <c r="AX223" s="34"/>
      <c r="AY223" s="34"/>
      <c r="AZ223" s="34"/>
      <c r="BA223" s="34"/>
      <c r="BB223" s="34"/>
      <c r="BC223" s="34"/>
      <c r="BN223" s="6"/>
      <c r="BQ223" s="285"/>
      <c r="BR223" s="12">
        <v>7704</v>
      </c>
      <c r="BS223" s="12">
        <v>52000</v>
      </c>
      <c r="BT223" s="12">
        <v>7747.5</v>
      </c>
      <c r="BU223" s="426">
        <v>85000</v>
      </c>
      <c r="CW223" s="416"/>
      <c r="CX223" s="416"/>
      <c r="CY223" s="416"/>
      <c r="CZ223" s="416"/>
      <c r="DA223" s="416"/>
      <c r="DB223" s="416"/>
      <c r="DC223" s="128"/>
    </row>
    <row r="224" spans="1:107">
      <c r="C224" s="192"/>
      <c r="D224" s="192"/>
      <c r="E224" s="192"/>
      <c r="F224" s="192"/>
      <c r="G224" s="192"/>
      <c r="H224" s="192"/>
      <c r="L224" s="376"/>
      <c r="M224" s="376"/>
      <c r="N224" s="389"/>
      <c r="O224" s="54"/>
      <c r="P224" s="54"/>
      <c r="Q224" s="54"/>
      <c r="R224" s="54"/>
      <c r="S224" s="54"/>
      <c r="T224" s="54"/>
      <c r="U224" s="54"/>
      <c r="X224" s="192"/>
      <c r="Y224" s="401"/>
      <c r="Z224" s="389"/>
      <c r="AA224" s="383"/>
      <c r="AB224" s="34"/>
      <c r="AC224" s="34"/>
      <c r="AD224" s="34"/>
      <c r="AE224" s="34"/>
      <c r="AF224" s="34"/>
      <c r="AG224" s="34"/>
      <c r="AH224" s="34"/>
      <c r="AI224" s="34"/>
      <c r="AJ224" s="376"/>
      <c r="AK224" s="34"/>
      <c r="AL224" s="412"/>
      <c r="AM224" s="34"/>
      <c r="AN224" s="376"/>
      <c r="AO224" s="376"/>
      <c r="AP224" s="376"/>
      <c r="AQ224" s="34"/>
      <c r="AR224" s="34"/>
      <c r="AS224" s="34"/>
      <c r="AT224" s="34"/>
      <c r="AU224" s="34"/>
      <c r="AV224" s="34"/>
      <c r="AW224" s="34"/>
      <c r="AX224" s="34"/>
      <c r="AY224" s="34"/>
      <c r="AZ224" s="34"/>
      <c r="BA224" s="34"/>
      <c r="BB224" s="34"/>
      <c r="BC224" s="34"/>
      <c r="BN224" s="6"/>
      <c r="BQ224" s="285"/>
      <c r="BR224" s="12">
        <v>7704</v>
      </c>
      <c r="BS224" s="12">
        <v>52000</v>
      </c>
      <c r="BT224" s="12">
        <v>7747.5</v>
      </c>
      <c r="BU224" s="426">
        <v>85000</v>
      </c>
      <c r="CW224" s="128"/>
      <c r="CX224" s="128"/>
      <c r="CY224" s="128"/>
      <c r="CZ224" s="128"/>
      <c r="DA224" s="128"/>
      <c r="DB224" s="128"/>
      <c r="DC224" s="128"/>
    </row>
    <row r="225" spans="3:107">
      <c r="C225" s="192"/>
      <c r="D225" s="192"/>
      <c r="E225" s="192"/>
      <c r="F225" s="192"/>
      <c r="G225" s="192"/>
      <c r="H225" s="192"/>
      <c r="L225" s="376"/>
      <c r="M225" s="389"/>
      <c r="N225" s="54"/>
      <c r="X225" s="401"/>
      <c r="Y225" s="389"/>
      <c r="Z225" s="383"/>
      <c r="AA225" s="34"/>
      <c r="AB225" s="376"/>
      <c r="AC225" s="376"/>
      <c r="AD225" s="376"/>
      <c r="AE225" s="376"/>
      <c r="AF225" s="376"/>
      <c r="AG225" s="376"/>
      <c r="AH225" s="376"/>
      <c r="AI225" s="376"/>
      <c r="AJ225" s="34"/>
      <c r="AK225" s="412"/>
      <c r="AL225" s="34"/>
      <c r="AM225" s="376"/>
      <c r="AN225" s="376"/>
      <c r="AO225" s="376"/>
      <c r="AP225" s="376"/>
      <c r="AQ225" s="34"/>
      <c r="AR225" s="34"/>
      <c r="AS225" s="34"/>
      <c r="AT225" s="34"/>
      <c r="AU225" s="34"/>
      <c r="AV225" s="34"/>
      <c r="AW225" s="34"/>
      <c r="AX225" s="34"/>
      <c r="AY225" s="34"/>
      <c r="AZ225" s="34"/>
      <c r="BA225" s="34"/>
      <c r="BB225" s="34"/>
      <c r="BN225" s="6"/>
      <c r="BQ225" s="285"/>
      <c r="BR225" s="12">
        <v>7704</v>
      </c>
      <c r="BS225" s="12">
        <v>52000</v>
      </c>
      <c r="BT225" s="12">
        <v>7747.5</v>
      </c>
      <c r="BU225" s="426">
        <v>85000</v>
      </c>
      <c r="CW225" s="128"/>
      <c r="CX225" s="128"/>
      <c r="CY225" s="128"/>
      <c r="CZ225" s="128"/>
      <c r="DA225" s="128"/>
      <c r="DB225" s="128"/>
      <c r="DC225" s="128"/>
    </row>
    <row r="226" spans="3:107">
      <c r="C226" s="192"/>
      <c r="D226" s="192"/>
      <c r="E226" s="192"/>
      <c r="F226" s="192"/>
      <c r="G226" s="192"/>
      <c r="H226" s="192"/>
      <c r="L226" s="376"/>
      <c r="M226" s="389"/>
      <c r="N226" s="54"/>
      <c r="X226" s="401"/>
      <c r="Y226" s="389"/>
      <c r="Z226" s="383"/>
      <c r="AA226" s="34"/>
      <c r="AB226" s="376"/>
      <c r="AC226" s="376"/>
      <c r="AD226" s="376"/>
      <c r="AE226" s="376"/>
      <c r="AF226" s="376"/>
      <c r="AG226" s="376"/>
      <c r="AH226" s="376"/>
      <c r="AI226" s="376"/>
      <c r="AJ226" s="34"/>
      <c r="AK226" s="412"/>
      <c r="AL226" s="34"/>
      <c r="AM226" s="376"/>
      <c r="AN226" s="376"/>
      <c r="AO226" s="376"/>
      <c r="AP226" s="376"/>
      <c r="AQ226" s="34"/>
      <c r="AR226" s="34"/>
      <c r="AS226" s="34"/>
      <c r="AT226" s="34"/>
      <c r="AU226" s="34"/>
      <c r="AV226" s="34"/>
      <c r="AW226" s="34"/>
      <c r="AX226" s="34"/>
      <c r="AY226" s="34"/>
      <c r="AZ226" s="34"/>
      <c r="BA226" s="34"/>
      <c r="BB226" s="34"/>
      <c r="BN226" s="6"/>
      <c r="BQ226" s="285"/>
      <c r="BR226" s="12">
        <v>7704</v>
      </c>
      <c r="BS226" s="12">
        <v>52000</v>
      </c>
      <c r="BT226" s="12">
        <v>7747.5</v>
      </c>
      <c r="BU226" s="426">
        <v>85000</v>
      </c>
      <c r="CW226" s="128"/>
      <c r="CX226" s="128"/>
      <c r="CY226" s="128"/>
      <c r="CZ226" s="128"/>
      <c r="DA226" s="128"/>
      <c r="DB226" s="128"/>
      <c r="DC226" s="128"/>
    </row>
    <row r="227" spans="3:107">
      <c r="C227" s="192"/>
      <c r="D227" s="192"/>
      <c r="E227" s="192"/>
      <c r="F227" s="192"/>
      <c r="G227" s="192"/>
      <c r="H227" s="192"/>
      <c r="L227" s="376"/>
      <c r="M227" s="389"/>
      <c r="N227" s="54"/>
      <c r="X227" s="401"/>
      <c r="Y227" s="389"/>
      <c r="Z227" s="383"/>
      <c r="AA227" s="34"/>
      <c r="AB227" s="376"/>
      <c r="AC227" s="376"/>
      <c r="AD227" s="376"/>
      <c r="AE227" s="376"/>
      <c r="AF227" s="376"/>
      <c r="AG227" s="376"/>
      <c r="AH227" s="376"/>
      <c r="AI227" s="376"/>
      <c r="AJ227" s="34"/>
      <c r="AK227" s="412"/>
      <c r="AL227" s="34"/>
      <c r="AM227" s="376"/>
      <c r="AN227" s="376"/>
      <c r="AO227" s="376"/>
      <c r="AP227" s="376"/>
      <c r="AQ227" s="34"/>
      <c r="AR227" s="34"/>
      <c r="AS227" s="34"/>
      <c r="AT227" s="34"/>
      <c r="AU227" s="34"/>
      <c r="AV227" s="34"/>
      <c r="AW227" s="34"/>
      <c r="AX227" s="34"/>
      <c r="AY227" s="34"/>
      <c r="AZ227" s="34"/>
      <c r="BA227" s="34"/>
      <c r="BB227" s="34"/>
      <c r="BN227" s="6"/>
      <c r="BQ227" s="285"/>
      <c r="BR227" s="12">
        <v>7704</v>
      </c>
      <c r="BS227" s="12">
        <v>52000</v>
      </c>
      <c r="BT227" s="12">
        <v>7747.5</v>
      </c>
      <c r="BU227" s="426">
        <v>85000</v>
      </c>
      <c r="CW227" s="128"/>
      <c r="CX227" s="128"/>
      <c r="CY227" s="128"/>
      <c r="CZ227" s="128"/>
      <c r="DA227" s="128"/>
      <c r="DB227" s="128"/>
      <c r="DC227" s="128"/>
    </row>
    <row r="228" spans="3:107">
      <c r="C228" s="192"/>
      <c r="D228" s="192"/>
      <c r="E228" s="192"/>
      <c r="F228" s="192"/>
      <c r="G228" s="192"/>
      <c r="H228" s="192"/>
      <c r="L228" s="376"/>
      <c r="M228" s="389"/>
      <c r="N228" s="54"/>
      <c r="X228" s="401"/>
      <c r="Y228" s="389"/>
      <c r="Z228" s="383"/>
      <c r="AA228" s="34"/>
      <c r="AB228" s="376"/>
      <c r="AC228" s="376"/>
      <c r="AD228" s="376"/>
      <c r="AE228" s="376"/>
      <c r="AF228" s="376"/>
      <c r="AG228" s="376"/>
      <c r="AH228" s="376"/>
      <c r="AI228" s="376"/>
      <c r="AJ228" s="34"/>
      <c r="AK228" s="412"/>
      <c r="AL228" s="34"/>
      <c r="AM228" s="376"/>
      <c r="AN228" s="376"/>
      <c r="AO228" s="376"/>
      <c r="AP228" s="376"/>
      <c r="AQ228" s="34"/>
      <c r="AR228" s="34"/>
      <c r="AS228" s="34"/>
      <c r="AT228" s="34"/>
      <c r="AU228" s="34"/>
      <c r="AV228" s="34"/>
      <c r="AW228" s="34"/>
      <c r="AX228" s="34"/>
      <c r="AY228" s="34"/>
      <c r="AZ228" s="34"/>
      <c r="BA228" s="34"/>
      <c r="BB228" s="34"/>
      <c r="BN228" s="6"/>
      <c r="BQ228" s="285"/>
      <c r="BR228" s="12">
        <v>7704</v>
      </c>
      <c r="BS228" s="12">
        <v>52000</v>
      </c>
      <c r="BT228" s="12">
        <v>7747.5</v>
      </c>
      <c r="BU228" s="426">
        <v>85000</v>
      </c>
      <c r="CW228" s="128"/>
      <c r="CX228" s="128"/>
      <c r="CY228" s="128"/>
      <c r="CZ228" s="128"/>
      <c r="DA228" s="128"/>
      <c r="DB228" s="128"/>
      <c r="DC228" s="128"/>
    </row>
    <row r="229" spans="3:107">
      <c r="C229" s="192"/>
      <c r="D229" s="192"/>
      <c r="E229" s="192"/>
      <c r="F229" s="192"/>
      <c r="G229" s="192"/>
      <c r="H229" s="192"/>
      <c r="L229" s="376"/>
      <c r="M229" s="389"/>
      <c r="N229" s="54"/>
      <c r="X229" s="401"/>
      <c r="Y229" s="389"/>
      <c r="Z229" s="383"/>
      <c r="AA229" s="34"/>
      <c r="AB229" s="376"/>
      <c r="AC229" s="376"/>
      <c r="AD229" s="376"/>
      <c r="AE229" s="376"/>
      <c r="AF229" s="376"/>
      <c r="AG229" s="376"/>
      <c r="AH229" s="376"/>
      <c r="AI229" s="376"/>
      <c r="AJ229" s="34"/>
      <c r="AK229" s="412"/>
      <c r="AL229" s="34"/>
      <c r="AM229" s="376"/>
      <c r="AN229" s="376"/>
      <c r="AO229" s="376"/>
      <c r="AP229" s="376"/>
      <c r="AQ229" s="34"/>
      <c r="AR229" s="34"/>
      <c r="AS229" s="34"/>
      <c r="AT229" s="34"/>
      <c r="AU229" s="34"/>
      <c r="AV229" s="34"/>
      <c r="AW229" s="34"/>
      <c r="AX229" s="34"/>
      <c r="AY229" s="34"/>
      <c r="AZ229" s="34"/>
      <c r="BA229" s="34"/>
      <c r="BB229" s="34"/>
      <c r="BN229" s="6"/>
      <c r="BQ229" s="285"/>
      <c r="BR229" s="12">
        <v>7704</v>
      </c>
      <c r="BS229" s="12">
        <v>52000</v>
      </c>
      <c r="BT229" s="12">
        <v>7747.5</v>
      </c>
      <c r="BU229" s="426">
        <v>85000</v>
      </c>
      <c r="CW229" s="128"/>
      <c r="CX229" s="128"/>
      <c r="CY229" s="128"/>
      <c r="CZ229" s="128"/>
      <c r="DA229" s="128"/>
      <c r="DB229" s="128"/>
      <c r="DC229" s="128"/>
    </row>
    <row r="230" spans="3:107">
      <c r="C230" s="192"/>
      <c r="D230" s="192"/>
      <c r="E230" s="192"/>
      <c r="F230" s="192"/>
      <c r="G230" s="192"/>
      <c r="H230" s="192"/>
      <c r="L230" s="376"/>
      <c r="M230" s="389"/>
      <c r="N230" s="54"/>
      <c r="X230" s="401"/>
      <c r="Y230" s="389"/>
      <c r="Z230" s="383"/>
      <c r="AA230" s="34"/>
      <c r="AB230" s="376"/>
      <c r="AC230" s="376"/>
      <c r="AD230" s="376"/>
      <c r="AE230" s="376"/>
      <c r="AF230" s="376"/>
      <c r="AG230" s="376"/>
      <c r="AH230" s="376"/>
      <c r="AI230" s="376"/>
      <c r="AJ230" s="34"/>
      <c r="AK230" s="412"/>
      <c r="AL230" s="34"/>
      <c r="AM230" s="376"/>
      <c r="AN230" s="376"/>
      <c r="AO230" s="376"/>
      <c r="AP230" s="376"/>
      <c r="AQ230" s="34"/>
      <c r="AR230" s="34"/>
      <c r="AS230" s="34"/>
      <c r="AT230" s="34"/>
      <c r="AU230" s="34"/>
      <c r="AV230" s="34"/>
      <c r="AW230" s="34"/>
      <c r="AX230" s="34"/>
      <c r="AY230" s="34"/>
      <c r="AZ230" s="34"/>
      <c r="BA230" s="34"/>
      <c r="BB230" s="34"/>
      <c r="BN230" s="6"/>
      <c r="BQ230" s="285"/>
      <c r="BR230" s="12">
        <v>7704</v>
      </c>
      <c r="BS230" s="12">
        <v>52000</v>
      </c>
      <c r="BT230" s="12">
        <v>7747.5</v>
      </c>
      <c r="BU230" s="426">
        <v>85000</v>
      </c>
      <c r="CW230" s="128"/>
      <c r="CX230" s="128"/>
      <c r="CY230" s="128"/>
      <c r="CZ230" s="128"/>
      <c r="DA230" s="128"/>
      <c r="DB230" s="128"/>
      <c r="DC230" s="128"/>
    </row>
    <row r="231" spans="3:107">
      <c r="C231" s="192"/>
      <c r="D231" s="192"/>
      <c r="E231" s="192"/>
      <c r="F231" s="192"/>
      <c r="G231" s="192"/>
      <c r="H231" s="192"/>
      <c r="L231" s="376"/>
      <c r="M231" s="389"/>
      <c r="N231" s="54"/>
      <c r="X231" s="401"/>
      <c r="Y231" s="389"/>
      <c r="Z231" s="383"/>
      <c r="AA231" s="34"/>
      <c r="AB231" s="376"/>
      <c r="AC231" s="376"/>
      <c r="AD231" s="376"/>
      <c r="AE231" s="376"/>
      <c r="AF231" s="376"/>
      <c r="AG231" s="376"/>
      <c r="AH231" s="376"/>
      <c r="AI231" s="376"/>
      <c r="AJ231" s="34"/>
      <c r="AK231" s="412"/>
      <c r="AL231" s="34"/>
      <c r="AM231" s="376"/>
      <c r="AN231" s="376"/>
      <c r="AO231" s="376"/>
      <c r="AP231" s="376"/>
      <c r="AQ231" s="34"/>
      <c r="AR231" s="34"/>
      <c r="AS231" s="34"/>
      <c r="AT231" s="34"/>
      <c r="AU231" s="34"/>
      <c r="AV231" s="34"/>
      <c r="AW231" s="34"/>
      <c r="AX231" s="34"/>
      <c r="AY231" s="34"/>
      <c r="AZ231" s="34"/>
      <c r="BA231" s="34"/>
      <c r="BB231" s="34"/>
      <c r="BN231" s="6"/>
      <c r="BQ231" s="285"/>
      <c r="BR231" s="12">
        <v>7704</v>
      </c>
      <c r="BS231" s="12">
        <v>52000</v>
      </c>
      <c r="BT231" s="12">
        <v>7747.5</v>
      </c>
      <c r="BU231" s="426">
        <v>85000</v>
      </c>
      <c r="CW231" s="128"/>
      <c r="CX231" s="128"/>
      <c r="CY231" s="128"/>
      <c r="CZ231" s="128"/>
      <c r="DA231" s="128"/>
      <c r="DB231" s="128"/>
      <c r="DC231" s="128"/>
    </row>
    <row r="232" spans="3:107">
      <c r="C232" s="192"/>
      <c r="D232" s="192"/>
      <c r="E232" s="192"/>
      <c r="F232" s="192"/>
      <c r="G232" s="192"/>
      <c r="H232" s="192"/>
      <c r="L232" s="376"/>
      <c r="M232" s="389"/>
      <c r="N232" s="54"/>
      <c r="X232" s="401"/>
      <c r="Y232" s="389"/>
      <c r="Z232" s="383"/>
      <c r="AA232" s="34"/>
      <c r="AB232" s="376"/>
      <c r="AC232" s="376"/>
      <c r="AD232" s="376"/>
      <c r="AE232" s="376"/>
      <c r="AF232" s="376"/>
      <c r="AG232" s="376"/>
      <c r="AH232" s="376"/>
      <c r="AI232" s="376"/>
      <c r="AJ232" s="34"/>
      <c r="AK232" s="412"/>
      <c r="AL232" s="34"/>
      <c r="AM232" s="376"/>
      <c r="AN232" s="376"/>
      <c r="AO232" s="376"/>
      <c r="AP232" s="376"/>
      <c r="AQ232" s="34"/>
      <c r="AR232" s="34"/>
      <c r="AS232" s="34"/>
      <c r="AT232" s="34"/>
      <c r="AU232" s="34"/>
      <c r="AV232" s="34"/>
      <c r="AW232" s="34"/>
      <c r="AX232" s="34"/>
      <c r="AY232" s="34"/>
      <c r="AZ232" s="34"/>
      <c r="BA232" s="34"/>
      <c r="BB232" s="34"/>
      <c r="BN232" s="6"/>
      <c r="BQ232" s="285"/>
      <c r="BR232" s="12">
        <v>7704</v>
      </c>
      <c r="BS232" s="12">
        <v>52000</v>
      </c>
      <c r="BT232" s="12">
        <v>7747.5</v>
      </c>
      <c r="BU232" s="426">
        <v>85000</v>
      </c>
      <c r="CW232" s="128"/>
      <c r="CX232" s="128"/>
      <c r="CY232" s="128"/>
      <c r="CZ232" s="128"/>
      <c r="DA232" s="128"/>
      <c r="DB232" s="128"/>
      <c r="DC232" s="128"/>
    </row>
    <row r="233" spans="3:107">
      <c r="C233" s="192"/>
      <c r="D233" s="192"/>
      <c r="E233" s="192"/>
      <c r="F233" s="192"/>
      <c r="G233" s="192"/>
      <c r="H233" s="192"/>
      <c r="L233" s="376"/>
      <c r="M233" s="389"/>
      <c r="N233" s="54"/>
      <c r="X233" s="401"/>
      <c r="Y233" s="389"/>
      <c r="Z233" s="383"/>
      <c r="AA233" s="34"/>
      <c r="AB233" s="376"/>
      <c r="AC233" s="376"/>
      <c r="AD233" s="376"/>
      <c r="AE233" s="376"/>
      <c r="AF233" s="376"/>
      <c r="AG233" s="376"/>
      <c r="AH233" s="376"/>
      <c r="AI233" s="376"/>
      <c r="AJ233" s="34"/>
      <c r="AK233" s="412"/>
      <c r="AL233" s="34"/>
      <c r="AM233" s="376"/>
      <c r="AN233" s="376"/>
      <c r="AO233" s="376"/>
      <c r="AP233" s="376"/>
      <c r="AQ233" s="34"/>
      <c r="AR233" s="34"/>
      <c r="AS233" s="34"/>
      <c r="AT233" s="34"/>
      <c r="AU233" s="34"/>
      <c r="AV233" s="34"/>
      <c r="AW233" s="34"/>
      <c r="AX233" s="34"/>
      <c r="AY233" s="34"/>
      <c r="AZ233" s="34"/>
      <c r="BA233" s="34"/>
      <c r="BB233" s="34"/>
      <c r="BN233" s="6"/>
      <c r="BQ233" s="285"/>
      <c r="BR233" s="12">
        <v>7704</v>
      </c>
      <c r="BS233" s="12">
        <v>52000</v>
      </c>
      <c r="BT233" s="12">
        <v>7747.5</v>
      </c>
      <c r="BU233" s="426">
        <v>85000</v>
      </c>
      <c r="CW233" s="128"/>
      <c r="CX233" s="128"/>
      <c r="CY233" s="128"/>
      <c r="CZ233" s="128"/>
      <c r="DA233" s="128"/>
      <c r="DB233" s="128"/>
      <c r="DC233" s="128"/>
    </row>
    <row r="234" spans="3:107">
      <c r="C234" s="192"/>
      <c r="D234" s="192"/>
      <c r="E234" s="192"/>
      <c r="F234" s="192"/>
      <c r="G234" s="192"/>
      <c r="H234" s="192"/>
      <c r="L234" s="376"/>
      <c r="M234" s="389"/>
      <c r="N234" s="54"/>
      <c r="X234" s="401"/>
      <c r="Y234" s="389"/>
      <c r="Z234" s="383"/>
      <c r="AA234" s="34"/>
      <c r="AB234" s="376"/>
      <c r="AC234" s="376"/>
      <c r="AD234" s="376"/>
      <c r="AE234" s="376"/>
      <c r="AF234" s="376"/>
      <c r="AG234" s="376"/>
      <c r="AH234" s="376"/>
      <c r="AI234" s="376"/>
      <c r="AJ234" s="34"/>
      <c r="AK234" s="412"/>
      <c r="AL234" s="34"/>
      <c r="AM234" s="376"/>
      <c r="AN234" s="376"/>
      <c r="AO234" s="376"/>
      <c r="AP234" s="376"/>
      <c r="AQ234" s="34"/>
      <c r="AR234" s="34"/>
      <c r="AS234" s="34"/>
      <c r="AT234" s="34"/>
      <c r="AU234" s="34"/>
      <c r="AV234" s="34"/>
      <c r="AW234" s="34"/>
      <c r="AX234" s="34"/>
      <c r="AY234" s="34"/>
      <c r="AZ234" s="34"/>
      <c r="BA234" s="34"/>
      <c r="BB234" s="34"/>
      <c r="BN234" s="6"/>
      <c r="BQ234" s="285"/>
      <c r="BR234" s="12">
        <v>7704</v>
      </c>
      <c r="BS234" s="12">
        <v>52000</v>
      </c>
      <c r="BT234" s="12">
        <v>7747.5</v>
      </c>
      <c r="BU234" s="426">
        <v>85000</v>
      </c>
      <c r="CW234" s="128"/>
      <c r="CX234" s="128"/>
      <c r="CY234" s="128"/>
      <c r="CZ234" s="128"/>
      <c r="DA234" s="128"/>
      <c r="DB234" s="128"/>
      <c r="DC234" s="128"/>
    </row>
    <row r="235" spans="3:107">
      <c r="C235" s="192"/>
      <c r="D235" s="192"/>
      <c r="E235" s="192"/>
      <c r="F235" s="192"/>
      <c r="G235" s="192"/>
      <c r="H235" s="192"/>
      <c r="L235" s="376"/>
      <c r="M235" s="389"/>
      <c r="N235" s="54"/>
      <c r="X235" s="401"/>
      <c r="Y235" s="389"/>
      <c r="Z235" s="383"/>
      <c r="AA235" s="34"/>
      <c r="AB235" s="376"/>
      <c r="AC235" s="376"/>
      <c r="AD235" s="376"/>
      <c r="AE235" s="376"/>
      <c r="AF235" s="376"/>
      <c r="AG235" s="376"/>
      <c r="AH235" s="376"/>
      <c r="AI235" s="376"/>
      <c r="AJ235" s="34"/>
      <c r="AK235" s="412"/>
      <c r="AL235" s="34"/>
      <c r="AM235" s="376"/>
      <c r="AN235" s="376"/>
      <c r="AO235" s="376"/>
      <c r="AP235" s="376"/>
      <c r="AQ235" s="34"/>
      <c r="AR235" s="34"/>
      <c r="AS235" s="34"/>
      <c r="AT235" s="34"/>
      <c r="AU235" s="34"/>
      <c r="AV235" s="34"/>
      <c r="AW235" s="34"/>
      <c r="AX235" s="34"/>
      <c r="AY235" s="34"/>
      <c r="AZ235" s="34"/>
      <c r="BA235" s="34"/>
      <c r="BB235" s="34"/>
      <c r="BN235" s="6"/>
      <c r="BQ235" s="285"/>
      <c r="BR235" s="12">
        <v>7704</v>
      </c>
      <c r="BS235" s="12">
        <v>52000</v>
      </c>
      <c r="BT235" s="12">
        <v>7747.5</v>
      </c>
      <c r="BU235" s="426">
        <v>85000</v>
      </c>
      <c r="CW235" s="128"/>
      <c r="CX235" s="128"/>
      <c r="CY235" s="128"/>
      <c r="CZ235" s="128"/>
      <c r="DA235" s="128"/>
      <c r="DB235" s="128"/>
      <c r="DC235" s="128"/>
    </row>
    <row r="236" spans="3:107">
      <c r="C236" s="192"/>
      <c r="D236" s="192"/>
      <c r="E236" s="192"/>
      <c r="F236" s="192"/>
      <c r="G236" s="192"/>
      <c r="H236" s="192"/>
      <c r="L236" s="376"/>
      <c r="M236" s="389"/>
      <c r="N236" s="54"/>
      <c r="X236" s="401"/>
      <c r="Y236" s="389"/>
      <c r="Z236" s="383"/>
      <c r="AA236" s="34"/>
      <c r="AB236" s="376"/>
      <c r="AC236" s="376"/>
      <c r="AD236" s="376"/>
      <c r="AE236" s="376"/>
      <c r="AF236" s="376"/>
      <c r="AG236" s="376"/>
      <c r="AH236" s="376"/>
      <c r="AI236" s="376"/>
      <c r="AJ236" s="34"/>
      <c r="AK236" s="412"/>
      <c r="AL236" s="34"/>
      <c r="AM236" s="376"/>
      <c r="AN236" s="376"/>
      <c r="AO236" s="376"/>
      <c r="AP236" s="376"/>
      <c r="AQ236" s="34"/>
      <c r="AR236" s="34"/>
      <c r="AS236" s="34"/>
      <c r="AT236" s="34"/>
      <c r="AU236" s="34"/>
      <c r="AV236" s="34"/>
      <c r="AW236" s="34"/>
      <c r="AX236" s="34"/>
      <c r="AY236" s="34"/>
      <c r="AZ236" s="34"/>
      <c r="BA236" s="34"/>
      <c r="BB236" s="34"/>
      <c r="BN236" s="6"/>
      <c r="BQ236" s="285"/>
      <c r="BR236" s="12">
        <v>7704</v>
      </c>
      <c r="BS236" s="12">
        <v>52000</v>
      </c>
      <c r="BT236" s="12">
        <v>7747.5</v>
      </c>
      <c r="BU236" s="426">
        <v>85000</v>
      </c>
      <c r="CW236" s="128"/>
      <c r="CX236" s="128"/>
      <c r="CY236" s="128"/>
      <c r="CZ236" s="128"/>
      <c r="DA236" s="128"/>
      <c r="DB236" s="128"/>
      <c r="DC236" s="128"/>
    </row>
    <row r="237" spans="3:107">
      <c r="C237" s="192"/>
      <c r="D237" s="192"/>
      <c r="E237" s="192"/>
      <c r="F237" s="192"/>
      <c r="G237" s="192"/>
      <c r="H237" s="192"/>
      <c r="L237" s="376"/>
      <c r="M237" s="389"/>
      <c r="N237" s="54"/>
      <c r="X237" s="401"/>
      <c r="Y237" s="389"/>
      <c r="Z237" s="383"/>
      <c r="AA237" s="34"/>
      <c r="AB237" s="376"/>
      <c r="AC237" s="376"/>
      <c r="AD237" s="376"/>
      <c r="AE237" s="376"/>
      <c r="AF237" s="376"/>
      <c r="AG237" s="376"/>
      <c r="AH237" s="376"/>
      <c r="AI237" s="376"/>
      <c r="AJ237" s="34"/>
      <c r="AK237" s="412"/>
      <c r="AL237" s="34"/>
      <c r="AM237" s="376"/>
      <c r="AN237" s="376"/>
      <c r="AO237" s="376"/>
      <c r="AP237" s="376"/>
      <c r="AQ237" s="34"/>
      <c r="AR237" s="34"/>
      <c r="AS237" s="34"/>
      <c r="AT237" s="34"/>
      <c r="AU237" s="34"/>
      <c r="AV237" s="34"/>
      <c r="AW237" s="34"/>
      <c r="AX237" s="34"/>
      <c r="AY237" s="34"/>
      <c r="AZ237" s="34"/>
      <c r="BA237" s="34"/>
      <c r="BB237" s="34"/>
      <c r="BN237" s="6"/>
      <c r="BQ237" s="285"/>
      <c r="BR237" s="12">
        <v>7704</v>
      </c>
      <c r="BS237" s="12">
        <v>52000</v>
      </c>
      <c r="BT237" s="12">
        <v>7747.5</v>
      </c>
      <c r="BU237" s="426">
        <v>85000</v>
      </c>
      <c r="CW237" s="128"/>
      <c r="CX237" s="128"/>
      <c r="CY237" s="128"/>
      <c r="CZ237" s="128"/>
      <c r="DA237" s="128"/>
      <c r="DB237" s="128"/>
      <c r="DC237" s="128"/>
    </row>
    <row r="238" spans="3:107">
      <c r="C238" s="192"/>
      <c r="D238" s="192"/>
      <c r="E238" s="192"/>
      <c r="F238" s="192"/>
      <c r="G238" s="192"/>
      <c r="H238" s="192"/>
      <c r="L238" s="376"/>
      <c r="M238" s="389"/>
      <c r="N238" s="54"/>
      <c r="X238" s="401"/>
      <c r="Y238" s="389"/>
      <c r="Z238" s="383"/>
      <c r="AA238" s="34"/>
      <c r="AB238" s="376"/>
      <c r="AC238" s="376"/>
      <c r="AD238" s="376"/>
      <c r="AE238" s="376"/>
      <c r="AF238" s="376"/>
      <c r="AG238" s="376"/>
      <c r="AH238" s="376"/>
      <c r="AI238" s="376"/>
      <c r="AJ238" s="34"/>
      <c r="AK238" s="412"/>
      <c r="AL238" s="34"/>
      <c r="AM238" s="376"/>
      <c r="AN238" s="376"/>
      <c r="AO238" s="376"/>
      <c r="AP238" s="376"/>
      <c r="AQ238" s="34"/>
      <c r="AR238" s="34"/>
      <c r="AS238" s="34"/>
      <c r="AT238" s="34"/>
      <c r="AU238" s="34"/>
      <c r="AV238" s="34"/>
      <c r="AW238" s="34"/>
      <c r="AX238" s="34"/>
      <c r="AY238" s="34"/>
      <c r="AZ238" s="34"/>
      <c r="BA238" s="34"/>
      <c r="BB238" s="34"/>
      <c r="BN238" s="6"/>
      <c r="BQ238" s="285"/>
      <c r="BR238" s="12">
        <v>7704</v>
      </c>
      <c r="BS238" s="12">
        <v>52000</v>
      </c>
      <c r="BT238" s="12">
        <v>7747.5</v>
      </c>
      <c r="BU238" s="426">
        <v>85000</v>
      </c>
      <c r="CW238" s="128"/>
      <c r="CX238" s="128"/>
      <c r="CY238" s="128"/>
      <c r="CZ238" s="128"/>
      <c r="DA238" s="128"/>
      <c r="DB238" s="128"/>
      <c r="DC238" s="128"/>
    </row>
    <row r="239" spans="3:107">
      <c r="C239" s="192"/>
      <c r="D239" s="192"/>
      <c r="E239" s="192"/>
      <c r="F239" s="192"/>
      <c r="G239" s="192"/>
      <c r="H239" s="192"/>
      <c r="L239" s="376"/>
      <c r="M239" s="389"/>
      <c r="N239" s="54"/>
      <c r="X239" s="401"/>
      <c r="Y239" s="389"/>
      <c r="Z239" s="383"/>
      <c r="AA239" s="34"/>
      <c r="AB239" s="376"/>
      <c r="AC239" s="376"/>
      <c r="AD239" s="376"/>
      <c r="AE239" s="376"/>
      <c r="AF239" s="376"/>
      <c r="AG239" s="376"/>
      <c r="AH239" s="376"/>
      <c r="AI239" s="376"/>
      <c r="AJ239" s="34"/>
      <c r="AK239" s="412"/>
      <c r="AL239" s="34"/>
      <c r="AM239" s="376"/>
      <c r="AN239" s="376"/>
      <c r="AO239" s="376"/>
      <c r="AP239" s="376"/>
      <c r="AQ239" s="34"/>
      <c r="AR239" s="34"/>
      <c r="AS239" s="34"/>
      <c r="AT239" s="34"/>
      <c r="AU239" s="34"/>
      <c r="AV239" s="34"/>
      <c r="AW239" s="34"/>
      <c r="AX239" s="34"/>
      <c r="AY239" s="34"/>
      <c r="AZ239" s="34"/>
      <c r="BA239" s="34"/>
      <c r="BB239" s="34"/>
      <c r="BN239" s="6"/>
      <c r="BQ239" s="285"/>
      <c r="BR239" s="12">
        <v>7704</v>
      </c>
      <c r="BS239" s="12">
        <v>52000</v>
      </c>
      <c r="BT239" s="12">
        <v>7747.5</v>
      </c>
      <c r="BU239" s="426">
        <v>85000</v>
      </c>
      <c r="CW239" s="128"/>
      <c r="CX239" s="128"/>
      <c r="CY239" s="128"/>
      <c r="CZ239" s="128"/>
      <c r="DA239" s="128"/>
      <c r="DB239" s="128"/>
      <c r="DC239" s="128"/>
    </row>
    <row r="240" spans="3:107">
      <c r="C240" s="192"/>
      <c r="D240" s="192"/>
      <c r="E240" s="192"/>
      <c r="F240" s="192"/>
      <c r="G240" s="192"/>
      <c r="H240" s="192"/>
      <c r="L240" s="376"/>
      <c r="M240" s="389"/>
      <c r="N240" s="54"/>
      <c r="X240" s="401"/>
      <c r="Y240" s="389"/>
      <c r="Z240" s="383"/>
      <c r="AA240" s="34"/>
      <c r="AB240" s="376"/>
      <c r="AC240" s="376"/>
      <c r="AD240" s="376"/>
      <c r="AE240" s="376"/>
      <c r="AF240" s="376"/>
      <c r="AG240" s="376"/>
      <c r="AH240" s="376"/>
      <c r="AI240" s="376"/>
      <c r="AJ240" s="34"/>
      <c r="AK240" s="412"/>
      <c r="AL240" s="34"/>
      <c r="AM240" s="376"/>
      <c r="AN240" s="376"/>
      <c r="AO240" s="376"/>
      <c r="AP240" s="376"/>
      <c r="AQ240" s="34"/>
      <c r="AR240" s="34"/>
      <c r="AS240" s="34"/>
      <c r="AT240" s="34"/>
      <c r="AU240" s="34"/>
      <c r="AV240" s="34"/>
      <c r="AW240" s="34"/>
      <c r="AX240" s="34"/>
      <c r="AY240" s="34"/>
      <c r="AZ240" s="34"/>
      <c r="BA240" s="34"/>
      <c r="BB240" s="34"/>
      <c r="BN240" s="6"/>
      <c r="BQ240" s="285"/>
      <c r="BR240" s="12">
        <v>7704</v>
      </c>
      <c r="BS240" s="12">
        <v>52000</v>
      </c>
      <c r="BT240" s="12">
        <v>7747.5</v>
      </c>
      <c r="BU240" s="426">
        <v>85000</v>
      </c>
      <c r="CW240" s="128"/>
      <c r="CX240" s="128"/>
      <c r="CY240" s="128"/>
      <c r="CZ240" s="128"/>
      <c r="DA240" s="128"/>
      <c r="DB240" s="128"/>
      <c r="DC240" s="128"/>
    </row>
    <row r="241" spans="3:107">
      <c r="C241" s="192"/>
      <c r="D241" s="192"/>
      <c r="E241" s="192"/>
      <c r="F241" s="192"/>
      <c r="G241" s="192"/>
      <c r="H241" s="192"/>
      <c r="L241" s="376"/>
      <c r="M241" s="389"/>
      <c r="N241" s="54"/>
      <c r="X241" s="401"/>
      <c r="Y241" s="389"/>
      <c r="Z241" s="383"/>
      <c r="AA241" s="34"/>
      <c r="AB241" s="376"/>
      <c r="AC241" s="376"/>
      <c r="AD241" s="376"/>
      <c r="AE241" s="376"/>
      <c r="AF241" s="376"/>
      <c r="AG241" s="376"/>
      <c r="AH241" s="376"/>
      <c r="AI241" s="376"/>
      <c r="AJ241" s="34"/>
      <c r="AK241" s="412"/>
      <c r="AL241" s="34"/>
      <c r="AM241" s="376"/>
      <c r="AN241" s="376"/>
      <c r="AO241" s="376"/>
      <c r="AP241" s="376"/>
      <c r="AQ241" s="34"/>
      <c r="AR241" s="34"/>
      <c r="AS241" s="34"/>
      <c r="AT241" s="34"/>
      <c r="AU241" s="34"/>
      <c r="AV241" s="34"/>
      <c r="AW241" s="34"/>
      <c r="AX241" s="34"/>
      <c r="AY241" s="34"/>
      <c r="AZ241" s="34"/>
      <c r="BA241" s="34"/>
      <c r="BB241" s="34"/>
      <c r="BN241" s="6"/>
      <c r="BQ241" s="285"/>
      <c r="BR241" s="12">
        <v>7704</v>
      </c>
      <c r="BS241" s="12">
        <v>52000</v>
      </c>
      <c r="BT241" s="12">
        <v>7747.5</v>
      </c>
      <c r="BU241" s="426">
        <v>85000</v>
      </c>
      <c r="CW241" s="128"/>
      <c r="CX241" s="128"/>
      <c r="CY241" s="128"/>
      <c r="CZ241" s="128"/>
      <c r="DA241" s="128"/>
      <c r="DB241" s="128"/>
      <c r="DC241" s="128"/>
    </row>
    <row r="242" spans="3:107">
      <c r="C242" s="192"/>
      <c r="D242" s="192"/>
      <c r="E242" s="192"/>
      <c r="F242" s="192"/>
      <c r="G242" s="192"/>
      <c r="H242" s="192"/>
      <c r="L242" s="376"/>
      <c r="M242" s="389"/>
      <c r="N242" s="54"/>
      <c r="X242" s="401"/>
      <c r="Y242" s="389"/>
      <c r="Z242" s="383"/>
      <c r="AA242" s="34"/>
      <c r="AB242" s="376"/>
      <c r="AC242" s="376"/>
      <c r="AD242" s="376"/>
      <c r="AE242" s="376"/>
      <c r="AF242" s="376"/>
      <c r="AG242" s="376"/>
      <c r="AH242" s="376"/>
      <c r="AI242" s="376"/>
      <c r="AJ242" s="34"/>
      <c r="AK242" s="412"/>
      <c r="AL242" s="34"/>
      <c r="AM242" s="376"/>
      <c r="AN242" s="376"/>
      <c r="AO242" s="376"/>
      <c r="AP242" s="376"/>
      <c r="AQ242" s="34"/>
      <c r="AR242" s="34"/>
      <c r="AS242" s="34"/>
      <c r="AT242" s="34"/>
      <c r="AU242" s="34"/>
      <c r="AV242" s="34"/>
      <c r="AW242" s="34"/>
      <c r="AX242" s="34"/>
      <c r="AY242" s="34"/>
      <c r="AZ242" s="34"/>
      <c r="BA242" s="34"/>
      <c r="BB242" s="34"/>
      <c r="BN242" s="6"/>
      <c r="BQ242" s="285"/>
      <c r="BR242" s="12">
        <v>7704</v>
      </c>
      <c r="BS242" s="12">
        <v>52000</v>
      </c>
      <c r="BT242" s="12">
        <v>7747.5</v>
      </c>
      <c r="BU242" s="426">
        <v>85000</v>
      </c>
      <c r="CW242" s="128"/>
      <c r="CX242" s="128"/>
      <c r="CY242" s="128"/>
      <c r="CZ242" s="128"/>
      <c r="DA242" s="128"/>
      <c r="DB242" s="128"/>
      <c r="DC242" s="128"/>
    </row>
    <row r="243" spans="3:107">
      <c r="C243" s="192"/>
      <c r="D243" s="192"/>
      <c r="E243" s="192"/>
      <c r="F243" s="192"/>
      <c r="G243" s="192"/>
      <c r="H243" s="192"/>
      <c r="L243" s="376"/>
      <c r="M243" s="389"/>
      <c r="N243" s="54"/>
      <c r="X243" s="401"/>
      <c r="Y243" s="389"/>
      <c r="Z243" s="383"/>
      <c r="AA243" s="34"/>
      <c r="AB243" s="376"/>
      <c r="AC243" s="376"/>
      <c r="AD243" s="376"/>
      <c r="AE243" s="376"/>
      <c r="AF243" s="376"/>
      <c r="AG243" s="376"/>
      <c r="AH243" s="376"/>
      <c r="AI243" s="376"/>
      <c r="AJ243" s="34"/>
      <c r="AK243" s="412"/>
      <c r="AL243" s="34"/>
      <c r="AM243" s="376"/>
      <c r="AN243" s="376"/>
      <c r="AO243" s="376"/>
      <c r="AP243" s="376"/>
      <c r="AQ243" s="34"/>
      <c r="AR243" s="34"/>
      <c r="AS243" s="34"/>
      <c r="AT243" s="34"/>
      <c r="AU243" s="34"/>
      <c r="AV243" s="34"/>
      <c r="AW243" s="34"/>
      <c r="AX243" s="34"/>
      <c r="AY243" s="34"/>
      <c r="AZ243" s="34"/>
      <c r="BA243" s="34"/>
      <c r="BB243" s="34"/>
      <c r="BN243" s="6"/>
      <c r="BQ243" s="285"/>
      <c r="BR243" s="12">
        <v>7704</v>
      </c>
      <c r="BS243" s="12">
        <v>52000</v>
      </c>
      <c r="BT243" s="12">
        <v>7747.5</v>
      </c>
      <c r="BU243" s="426">
        <v>85000</v>
      </c>
      <c r="CW243" s="128"/>
      <c r="CX243" s="128"/>
      <c r="CY243" s="128"/>
      <c r="CZ243" s="128"/>
      <c r="DA243" s="128"/>
      <c r="DB243" s="128"/>
      <c r="DC243" s="128"/>
    </row>
    <row r="244" spans="3:107">
      <c r="C244" s="192"/>
      <c r="D244" s="192"/>
      <c r="E244" s="192"/>
      <c r="F244" s="192"/>
      <c r="G244" s="192"/>
      <c r="H244" s="192"/>
      <c r="L244" s="376"/>
      <c r="M244" s="389"/>
      <c r="N244" s="54"/>
      <c r="X244" s="401"/>
      <c r="Y244" s="389"/>
      <c r="Z244" s="383"/>
      <c r="AA244" s="34"/>
      <c r="AB244" s="376"/>
      <c r="AC244" s="376"/>
      <c r="AD244" s="376"/>
      <c r="AE244" s="376"/>
      <c r="AF244" s="376"/>
      <c r="AG244" s="376"/>
      <c r="AH244" s="376"/>
      <c r="AI244" s="376"/>
      <c r="AJ244" s="34"/>
      <c r="AK244" s="412"/>
      <c r="AL244" s="34"/>
      <c r="AM244" s="376"/>
      <c r="AN244" s="376"/>
      <c r="AO244" s="376"/>
      <c r="AP244" s="376"/>
      <c r="AQ244" s="34"/>
      <c r="AR244" s="34"/>
      <c r="AS244" s="34"/>
      <c r="AT244" s="34"/>
      <c r="AU244" s="34"/>
      <c r="AV244" s="34"/>
      <c r="AW244" s="34"/>
      <c r="AX244" s="34"/>
      <c r="AY244" s="34"/>
      <c r="AZ244" s="34"/>
      <c r="BA244" s="34"/>
      <c r="BB244" s="34"/>
      <c r="BN244" s="6"/>
      <c r="BQ244" s="285"/>
      <c r="BR244" s="12">
        <v>7704</v>
      </c>
      <c r="BS244" s="12">
        <v>52000</v>
      </c>
      <c r="BT244" s="12">
        <v>7747.5</v>
      </c>
      <c r="BU244" s="426">
        <v>85000</v>
      </c>
      <c r="CW244" s="128"/>
      <c r="CX244" s="128"/>
      <c r="CY244" s="128"/>
      <c r="CZ244" s="128"/>
      <c r="DA244" s="128"/>
      <c r="DB244" s="128"/>
      <c r="DC244" s="128"/>
    </row>
    <row r="245" spans="3:107">
      <c r="C245" s="192"/>
      <c r="D245" s="192"/>
      <c r="E245" s="192"/>
      <c r="F245" s="192"/>
      <c r="G245" s="192"/>
      <c r="H245" s="192"/>
      <c r="L245" s="376"/>
      <c r="M245" s="389"/>
      <c r="N245" s="54"/>
      <c r="X245" s="401"/>
      <c r="Y245" s="389"/>
      <c r="Z245" s="383"/>
      <c r="AA245" s="34"/>
      <c r="AB245" s="376"/>
      <c r="AC245" s="376"/>
      <c r="AD245" s="376"/>
      <c r="AE245" s="376"/>
      <c r="AF245" s="376"/>
      <c r="AG245" s="376"/>
      <c r="AH245" s="376"/>
      <c r="AI245" s="376"/>
      <c r="AJ245" s="34"/>
      <c r="AK245" s="412"/>
      <c r="AL245" s="34"/>
      <c r="AM245" s="376"/>
      <c r="AN245" s="376"/>
      <c r="AO245" s="376"/>
      <c r="AP245" s="376"/>
      <c r="AQ245" s="34"/>
      <c r="AR245" s="34"/>
      <c r="AS245" s="34"/>
      <c r="AT245" s="34"/>
      <c r="AU245" s="34"/>
      <c r="AV245" s="34"/>
      <c r="AW245" s="34"/>
      <c r="AX245" s="34"/>
      <c r="AY245" s="34"/>
      <c r="AZ245" s="34"/>
      <c r="BA245" s="34"/>
      <c r="BB245" s="34"/>
      <c r="BN245" s="6"/>
      <c r="BQ245" s="285"/>
      <c r="BR245" s="12">
        <v>7704</v>
      </c>
      <c r="BS245" s="12">
        <v>52000</v>
      </c>
      <c r="BT245" s="12">
        <v>7747.5</v>
      </c>
      <c r="BU245" s="426">
        <v>85000</v>
      </c>
      <c r="CW245" s="128"/>
      <c r="CX245" s="128"/>
      <c r="CY245" s="128"/>
      <c r="CZ245" s="128"/>
      <c r="DA245" s="128"/>
      <c r="DB245" s="128"/>
      <c r="DC245" s="128"/>
    </row>
    <row r="246" spans="3:107">
      <c r="C246" s="192"/>
      <c r="D246" s="192"/>
      <c r="E246" s="192"/>
      <c r="F246" s="192"/>
      <c r="G246" s="192"/>
      <c r="H246" s="192"/>
      <c r="L246" s="376"/>
      <c r="M246" s="389"/>
      <c r="N246" s="54"/>
      <c r="X246" s="401"/>
      <c r="Y246" s="389"/>
      <c r="Z246" s="383"/>
      <c r="AA246" s="34"/>
      <c r="AB246" s="376"/>
      <c r="AC246" s="376"/>
      <c r="AD246" s="376"/>
      <c r="AE246" s="376"/>
      <c r="AF246" s="376"/>
      <c r="AG246" s="376"/>
      <c r="AH246" s="376"/>
      <c r="AI246" s="376"/>
      <c r="AJ246" s="34"/>
      <c r="AK246" s="412"/>
      <c r="AL246" s="34"/>
      <c r="AM246" s="376"/>
      <c r="AN246" s="376"/>
      <c r="AO246" s="376"/>
      <c r="AP246" s="376"/>
      <c r="AQ246" s="34"/>
      <c r="AR246" s="34"/>
      <c r="AS246" s="34"/>
      <c r="AT246" s="34"/>
      <c r="AU246" s="34"/>
      <c r="AV246" s="34"/>
      <c r="AW246" s="34"/>
      <c r="AX246" s="34"/>
      <c r="AY246" s="34"/>
      <c r="AZ246" s="34"/>
      <c r="BA246" s="34"/>
      <c r="BB246" s="34"/>
      <c r="BN246" s="6"/>
      <c r="BQ246" s="285">
        <v>1000000</v>
      </c>
      <c r="BR246" s="12">
        <v>7704</v>
      </c>
      <c r="BS246" s="12">
        <v>52000</v>
      </c>
      <c r="BT246" s="12">
        <v>7747.5</v>
      </c>
      <c r="BU246" s="426">
        <v>85000</v>
      </c>
      <c r="CW246" s="128"/>
      <c r="CX246" s="128"/>
      <c r="CY246" s="128"/>
      <c r="CZ246" s="128"/>
      <c r="DA246" s="128"/>
      <c r="DB246" s="128"/>
      <c r="DC246" s="128"/>
    </row>
    <row r="247" spans="3:107">
      <c r="C247" s="192"/>
      <c r="D247" s="192"/>
      <c r="E247" s="192"/>
      <c r="F247" s="192"/>
      <c r="G247" s="192"/>
      <c r="H247" s="192"/>
      <c r="L247" s="376"/>
      <c r="M247" s="389"/>
      <c r="N247" s="54"/>
      <c r="X247" s="401"/>
      <c r="Y247" s="389"/>
      <c r="Z247" s="383"/>
      <c r="AA247" s="34"/>
      <c r="AB247" s="376"/>
      <c r="AC247" s="376"/>
      <c r="AD247" s="376"/>
      <c r="AE247" s="376"/>
      <c r="AF247" s="376"/>
      <c r="AG247" s="376"/>
      <c r="AH247" s="376"/>
      <c r="AI247" s="376"/>
      <c r="AJ247" s="34"/>
      <c r="AK247" s="412"/>
      <c r="AL247" s="34"/>
      <c r="AM247" s="376"/>
      <c r="AN247" s="376"/>
      <c r="AO247" s="376"/>
      <c r="AP247" s="376"/>
      <c r="AQ247" s="34"/>
      <c r="AR247" s="34"/>
      <c r="AS247" s="34"/>
      <c r="AT247" s="34"/>
      <c r="AU247" s="34"/>
      <c r="AV247" s="34"/>
      <c r="AW247" s="34"/>
      <c r="AX247" s="34"/>
      <c r="AY247" s="34"/>
      <c r="AZ247" s="34"/>
      <c r="BA247" s="34"/>
      <c r="BB247" s="34"/>
      <c r="BN247" s="6"/>
      <c r="BQ247" s="285">
        <v>0</v>
      </c>
      <c r="BR247" s="12">
        <v>7704</v>
      </c>
      <c r="BS247" s="12">
        <v>52000</v>
      </c>
      <c r="BT247" s="12">
        <v>7747.5</v>
      </c>
      <c r="BU247" s="426">
        <v>85000</v>
      </c>
      <c r="CW247" s="128"/>
      <c r="CX247" s="128"/>
      <c r="CY247" s="128"/>
      <c r="CZ247" s="128"/>
      <c r="DA247" s="128"/>
      <c r="DB247" s="128"/>
      <c r="DC247" s="128"/>
    </row>
    <row r="248" spans="3:107">
      <c r="C248" s="192"/>
      <c r="D248" s="192"/>
      <c r="E248" s="192"/>
      <c r="F248" s="192"/>
      <c r="G248" s="192"/>
      <c r="H248" s="34">
        <f ca="1">SUM(H35:H64)*1.9835</f>
        <v>14804.716593051104</v>
      </c>
      <c r="J248" s="34">
        <f ca="1">SUM(J35:J64)*1.9835</f>
        <v>9887.4391180613839</v>
      </c>
      <c r="K248" s="34">
        <f ca="1">SUM(K35:K64)*1.9835</f>
        <v>3132.805284702602</v>
      </c>
      <c r="L248" s="376"/>
      <c r="M248" s="389"/>
      <c r="N248" s="54"/>
      <c r="X248" s="401"/>
      <c r="Y248" s="389"/>
      <c r="Z248" s="383"/>
      <c r="AA248" s="34"/>
      <c r="AB248" s="376"/>
      <c r="AC248" s="376"/>
      <c r="AD248" s="376"/>
      <c r="AE248" s="376"/>
      <c r="AF248" s="376"/>
      <c r="AG248" s="376"/>
      <c r="AH248" s="376"/>
      <c r="AI248" s="376"/>
      <c r="AJ248" s="34"/>
      <c r="AK248" s="412"/>
      <c r="AL248" s="34"/>
      <c r="AM248" s="376"/>
      <c r="AN248" s="376"/>
      <c r="AO248" s="376"/>
      <c r="AP248" s="376"/>
      <c r="AQ248" s="34"/>
      <c r="AR248" s="34"/>
      <c r="AS248" s="34">
        <f>SUM(AS35:AS64)*1.9835</f>
        <v>11246.140106566541</v>
      </c>
      <c r="AT248" s="34"/>
      <c r="AU248" s="34"/>
      <c r="AV248" s="34"/>
      <c r="AW248" s="34"/>
      <c r="AX248" s="34"/>
      <c r="AY248" s="34"/>
      <c r="AZ248" s="34"/>
      <c r="BA248" s="34"/>
      <c r="BB248" s="34"/>
      <c r="BN248" s="6"/>
      <c r="BQ248" s="285"/>
      <c r="BR248" s="12">
        <v>7704</v>
      </c>
      <c r="BS248" s="12">
        <v>52000</v>
      </c>
      <c r="BT248" s="12">
        <v>7747.5</v>
      </c>
      <c r="BU248" s="426">
        <v>85000</v>
      </c>
      <c r="CW248" s="128"/>
      <c r="CX248" s="128"/>
      <c r="CY248" s="128"/>
      <c r="CZ248" s="128"/>
      <c r="DA248" s="128"/>
      <c r="DB248" s="128"/>
      <c r="DC248" s="128"/>
    </row>
    <row r="249" spans="3:107">
      <c r="C249" s="192"/>
      <c r="D249" s="192"/>
      <c r="E249" s="192"/>
      <c r="F249" s="192"/>
      <c r="G249" s="192"/>
      <c r="H249" s="34">
        <f ca="1">SUM(H65:H95)*1.9835</f>
        <v>30716.833385317394</v>
      </c>
      <c r="J249" s="34">
        <f ca="1">SUM(J65:J95)*1.9835</f>
        <v>20514.463622999308</v>
      </c>
      <c r="K249" s="34">
        <f ca="1">SUM(K65:K95)*1.9835</f>
        <v>6499.9459701929791</v>
      </c>
      <c r="L249" s="376"/>
      <c r="M249" s="389"/>
      <c r="N249" s="54"/>
      <c r="X249" s="401"/>
      <c r="Y249" s="389"/>
      <c r="Z249" s="383"/>
      <c r="AA249" s="34"/>
      <c r="AB249" s="376"/>
      <c r="AC249" s="376"/>
      <c r="AD249" s="376"/>
      <c r="AE249" s="376"/>
      <c r="AF249" s="376"/>
      <c r="AG249" s="376"/>
      <c r="AH249" s="376"/>
      <c r="AI249" s="376"/>
      <c r="AJ249" s="34"/>
      <c r="AK249" s="412"/>
      <c r="AL249" s="34"/>
      <c r="AM249" s="376"/>
      <c r="AN249" s="376"/>
      <c r="AO249" s="376"/>
      <c r="AP249" s="376"/>
      <c r="AQ249" s="34"/>
      <c r="AR249" s="34"/>
      <c r="AS249" s="34">
        <f>SUM(AS65:AS95)*1.9835</f>
        <v>21775.353756609755</v>
      </c>
      <c r="AT249" s="34"/>
      <c r="AU249" s="34"/>
      <c r="AV249" s="34"/>
      <c r="AW249" s="34"/>
      <c r="AX249" s="34"/>
      <c r="AY249" s="34"/>
      <c r="AZ249" s="34"/>
      <c r="BA249" s="34"/>
      <c r="BB249" s="34"/>
      <c r="BN249" s="6"/>
      <c r="BQ249" s="285"/>
      <c r="BR249" s="12">
        <v>7704</v>
      </c>
      <c r="BS249" s="12">
        <v>52000</v>
      </c>
      <c r="BT249" s="12">
        <v>7747.5</v>
      </c>
      <c r="BU249" s="426">
        <v>85000</v>
      </c>
      <c r="CW249" s="128"/>
      <c r="CX249" s="128"/>
      <c r="CY249" s="128"/>
      <c r="CZ249" s="128"/>
      <c r="DA249" s="128"/>
      <c r="DB249" s="128"/>
      <c r="DC249" s="128"/>
    </row>
    <row r="250" spans="3:107">
      <c r="C250" s="192"/>
      <c r="D250" s="192"/>
      <c r="E250" s="192"/>
      <c r="F250" s="192"/>
      <c r="G250" s="192"/>
      <c r="H250" s="192"/>
      <c r="L250" s="376"/>
      <c r="M250" s="389"/>
      <c r="N250" s="54"/>
      <c r="X250" s="401"/>
      <c r="Y250" s="389"/>
      <c r="Z250" s="383"/>
      <c r="AA250" s="34"/>
      <c r="AB250" s="376"/>
      <c r="AC250" s="376"/>
      <c r="AD250" s="376"/>
      <c r="AE250" s="376"/>
      <c r="AF250" s="376"/>
      <c r="AG250" s="376"/>
      <c r="AH250" s="376"/>
      <c r="AI250" s="376"/>
      <c r="AJ250" s="34"/>
      <c r="AK250" s="412"/>
      <c r="AL250" s="34"/>
      <c r="AM250" s="376"/>
      <c r="AN250" s="376"/>
      <c r="AO250" s="376"/>
      <c r="AP250" s="376"/>
      <c r="AQ250" s="34"/>
      <c r="AR250" s="34"/>
      <c r="AS250" s="34"/>
      <c r="AT250" s="34"/>
      <c r="AU250" s="34"/>
      <c r="AV250" s="34"/>
      <c r="AW250" s="34"/>
      <c r="AX250" s="34"/>
      <c r="AY250" s="34"/>
      <c r="AZ250" s="34"/>
      <c r="BA250" s="34"/>
      <c r="BB250" s="34"/>
      <c r="BN250" s="6"/>
      <c r="BQ250" s="285"/>
      <c r="BR250" s="12">
        <v>7704</v>
      </c>
      <c r="BS250" s="12">
        <v>52000</v>
      </c>
      <c r="BT250" s="12">
        <v>7747.5</v>
      </c>
      <c r="BU250" s="426">
        <v>85000</v>
      </c>
      <c r="CW250" s="128"/>
      <c r="CX250" s="128"/>
      <c r="CY250" s="128"/>
      <c r="CZ250" s="128"/>
      <c r="DA250" s="128"/>
      <c r="DB250" s="128"/>
      <c r="DC250" s="128"/>
    </row>
    <row r="251" spans="3:107">
      <c r="C251" s="192"/>
      <c r="D251" s="192"/>
      <c r="E251" s="192"/>
      <c r="F251" s="192"/>
      <c r="G251" s="192"/>
      <c r="H251" s="192"/>
      <c r="L251" s="376"/>
      <c r="M251" s="389"/>
      <c r="N251" s="54"/>
      <c r="X251" s="401"/>
      <c r="Y251" s="389"/>
      <c r="Z251" s="383"/>
      <c r="AA251" s="34"/>
      <c r="AB251" s="376"/>
      <c r="AC251" s="376"/>
      <c r="AD251" s="376"/>
      <c r="AE251" s="376"/>
      <c r="AF251" s="376"/>
      <c r="AG251" s="376"/>
      <c r="AH251" s="376"/>
      <c r="AI251" s="376"/>
      <c r="AJ251" s="34"/>
      <c r="AK251" s="412"/>
      <c r="AL251" s="34"/>
      <c r="AM251" s="376"/>
      <c r="AN251" s="376"/>
      <c r="AO251" s="376"/>
      <c r="AP251" s="376"/>
      <c r="AQ251" s="34"/>
      <c r="AR251" s="34"/>
      <c r="AS251" s="34"/>
      <c r="AT251" s="34"/>
      <c r="AU251" s="34"/>
      <c r="AV251" s="34"/>
      <c r="AW251" s="34"/>
      <c r="AX251" s="34"/>
      <c r="AY251" s="34"/>
      <c r="AZ251" s="34"/>
      <c r="BA251" s="34"/>
      <c r="BB251" s="34"/>
      <c r="BN251" s="6"/>
      <c r="BQ251" s="285"/>
      <c r="BR251" s="12">
        <v>7704</v>
      </c>
      <c r="BS251" s="12">
        <v>52000</v>
      </c>
      <c r="BT251" s="12">
        <v>7747.5</v>
      </c>
      <c r="BU251" s="426">
        <v>85000</v>
      </c>
      <c r="CW251" s="128"/>
      <c r="CX251" s="128"/>
      <c r="CY251" s="128"/>
      <c r="CZ251" s="128"/>
      <c r="DA251" s="128"/>
      <c r="DB251" s="128"/>
      <c r="DC251" s="128"/>
    </row>
    <row r="252" spans="3:107">
      <c r="C252" s="192"/>
      <c r="D252" s="192"/>
      <c r="E252" s="192"/>
      <c r="F252" s="192"/>
      <c r="G252" s="192"/>
      <c r="H252" s="192"/>
      <c r="L252" s="376"/>
      <c r="M252" s="389"/>
      <c r="N252" s="54"/>
      <c r="X252" s="192"/>
      <c r="Y252" s="389"/>
      <c r="Z252" s="383"/>
      <c r="AA252" s="34"/>
      <c r="AB252" s="376"/>
      <c r="AC252" s="376"/>
      <c r="AD252" s="376"/>
      <c r="AE252" s="376"/>
      <c r="AF252" s="376"/>
      <c r="AG252" s="376"/>
      <c r="AH252" s="376"/>
      <c r="AI252" s="376"/>
      <c r="AJ252" s="34"/>
      <c r="AK252" s="412"/>
      <c r="AL252" s="34"/>
      <c r="AM252" s="376"/>
      <c r="AN252" s="376"/>
      <c r="AO252" s="376"/>
      <c r="AP252" s="376"/>
      <c r="AQ252" s="34"/>
      <c r="AR252" s="34"/>
      <c r="AS252" s="34"/>
      <c r="AT252" s="34"/>
      <c r="AU252" s="34"/>
      <c r="AV252" s="34"/>
      <c r="AW252" s="34"/>
      <c r="AX252" s="34"/>
      <c r="AY252" s="34"/>
      <c r="AZ252" s="34"/>
      <c r="BA252" s="34"/>
      <c r="BB252" s="34"/>
      <c r="BN252" s="6"/>
      <c r="BQ252" s="285"/>
      <c r="BR252" s="12">
        <v>7704</v>
      </c>
      <c r="BS252" s="12">
        <v>52000</v>
      </c>
      <c r="BT252" s="12">
        <v>7747.5</v>
      </c>
      <c r="BU252" s="426">
        <v>85000</v>
      </c>
      <c r="CW252" s="128"/>
      <c r="CX252" s="128"/>
      <c r="CY252" s="128"/>
      <c r="CZ252" s="128"/>
      <c r="DA252" s="128"/>
      <c r="DB252" s="128"/>
      <c r="DC252" s="128"/>
    </row>
    <row r="253" spans="3:107">
      <c r="C253" s="192"/>
      <c r="D253" s="192"/>
      <c r="E253" s="192"/>
      <c r="F253" s="192"/>
      <c r="G253" s="192"/>
      <c r="H253" s="192"/>
      <c r="L253" s="376"/>
      <c r="M253" s="389"/>
      <c r="N253" s="54"/>
      <c r="X253" s="192"/>
      <c r="Y253" s="120"/>
      <c r="Z253" s="54"/>
      <c r="AA253" s="6"/>
      <c r="AG253" s="192"/>
      <c r="AH253" s="192"/>
      <c r="AI253" s="192"/>
      <c r="AK253" s="401"/>
      <c r="AL253" s="6"/>
      <c r="AQ253" s="6"/>
      <c r="AR253" s="6"/>
      <c r="AS253" s="6"/>
      <c r="AT253" s="6"/>
      <c r="AU253" s="6"/>
      <c r="AV253" s="6"/>
      <c r="AW253" s="6"/>
      <c r="AX253" s="6"/>
      <c r="AY253" s="6"/>
      <c r="AZ253" s="6"/>
      <c r="BA253" s="6"/>
      <c r="BN253" s="6"/>
      <c r="BQ253" s="285"/>
      <c r="BR253" s="12">
        <v>7704</v>
      </c>
      <c r="BS253" s="12">
        <v>52000</v>
      </c>
      <c r="BT253" s="12">
        <v>7747.5</v>
      </c>
      <c r="BU253" s="426">
        <v>85000</v>
      </c>
      <c r="CW253" s="128"/>
      <c r="CX253" s="128"/>
      <c r="CY253" s="128"/>
      <c r="CZ253" s="128"/>
      <c r="DA253" s="128"/>
      <c r="DB253" s="128"/>
      <c r="DC253" s="128"/>
    </row>
    <row r="254" spans="3:107">
      <c r="C254" s="192"/>
      <c r="D254" s="192"/>
      <c r="E254" s="192"/>
      <c r="F254" s="192"/>
      <c r="G254" s="192"/>
      <c r="H254" s="192"/>
      <c r="L254" s="376"/>
      <c r="M254" s="389"/>
      <c r="N254" s="54"/>
      <c r="X254" s="192"/>
      <c r="Y254" s="120"/>
      <c r="Z254" s="54"/>
      <c r="AA254" s="6"/>
      <c r="AG254" s="192"/>
      <c r="AH254" s="192"/>
      <c r="AI254" s="192"/>
      <c r="AK254" s="401"/>
      <c r="AL254" s="6"/>
      <c r="AQ254" s="6"/>
      <c r="AR254" s="6"/>
      <c r="AS254" s="6"/>
      <c r="AT254" s="6"/>
      <c r="AU254" s="6"/>
      <c r="AV254" s="6"/>
      <c r="AW254" s="6"/>
      <c r="AX254" s="6"/>
      <c r="AY254" s="6"/>
      <c r="AZ254" s="6"/>
      <c r="BA254" s="6"/>
      <c r="BN254" s="6"/>
      <c r="BQ254" s="285"/>
      <c r="BR254" s="12">
        <v>7704</v>
      </c>
      <c r="BS254" s="12">
        <v>52000</v>
      </c>
      <c r="BT254" s="12">
        <v>7747.5</v>
      </c>
      <c r="BU254" s="426">
        <v>85000</v>
      </c>
      <c r="CW254" s="128"/>
      <c r="CX254" s="128"/>
      <c r="CY254" s="128"/>
      <c r="CZ254" s="128"/>
      <c r="DA254" s="128"/>
      <c r="DB254" s="128"/>
      <c r="DC254" s="128"/>
    </row>
    <row r="255" spans="3:107">
      <c r="C255" s="192"/>
      <c r="D255" s="192"/>
      <c r="E255" s="192"/>
      <c r="F255" s="192"/>
      <c r="G255" s="192"/>
      <c r="H255" s="192"/>
      <c r="L255" s="376"/>
      <c r="M255" s="389"/>
      <c r="N255" s="54"/>
      <c r="X255" s="192"/>
      <c r="Y255" s="120"/>
      <c r="Z255" s="54"/>
      <c r="AA255" s="6"/>
      <c r="AG255" s="192"/>
      <c r="AH255" s="192"/>
      <c r="AI255" s="192"/>
      <c r="AK255" s="401"/>
      <c r="AL255" s="6"/>
      <c r="AQ255" s="6"/>
      <c r="AR255" s="6"/>
      <c r="AS255" s="6"/>
      <c r="AT255" s="6"/>
      <c r="AU255" s="6"/>
      <c r="AV255" s="6"/>
      <c r="AW255" s="6"/>
      <c r="AX255" s="6"/>
      <c r="AY255" s="6"/>
      <c r="AZ255" s="6"/>
      <c r="BA255" s="6"/>
      <c r="BN255" s="6"/>
      <c r="BQ255" s="285"/>
      <c r="BR255" s="12">
        <v>7704</v>
      </c>
      <c r="BS255" s="12">
        <v>52000</v>
      </c>
      <c r="BT255" s="12">
        <v>7747.5</v>
      </c>
      <c r="BU255" s="426">
        <v>85000</v>
      </c>
      <c r="CW255" s="128"/>
      <c r="CX255" s="128"/>
      <c r="CY255" s="128"/>
      <c r="CZ255" s="128"/>
      <c r="DA255" s="128"/>
      <c r="DB255" s="128"/>
      <c r="DC255" s="128"/>
    </row>
    <row r="256" spans="3:107">
      <c r="C256" s="192"/>
      <c r="D256" s="192"/>
      <c r="E256" s="192"/>
      <c r="F256" s="192"/>
      <c r="G256" s="192"/>
      <c r="H256" s="192"/>
      <c r="L256" s="376"/>
      <c r="M256" s="389"/>
      <c r="N256" s="54"/>
      <c r="X256" s="192"/>
      <c r="Y256" s="120"/>
      <c r="Z256" s="54"/>
      <c r="AA256" s="6"/>
      <c r="AG256" s="192"/>
      <c r="AH256" s="192"/>
      <c r="AI256" s="192"/>
      <c r="AK256" s="401"/>
      <c r="AL256" s="6"/>
      <c r="AQ256" s="6"/>
      <c r="AR256" s="6"/>
      <c r="AS256" s="6"/>
      <c r="AT256" s="6"/>
      <c r="AU256" s="6"/>
      <c r="AV256" s="6"/>
      <c r="AW256" s="6"/>
      <c r="AX256" s="6"/>
      <c r="AY256" s="6"/>
      <c r="AZ256" s="6"/>
      <c r="BA256" s="6"/>
      <c r="BN256" s="6"/>
      <c r="BQ256" s="285"/>
      <c r="BR256" s="12">
        <v>7704</v>
      </c>
      <c r="BS256" s="12">
        <v>52000</v>
      </c>
      <c r="BT256" s="12">
        <v>7747.5</v>
      </c>
      <c r="BU256" s="426">
        <v>85000</v>
      </c>
      <c r="CW256" s="128"/>
      <c r="CX256" s="128"/>
      <c r="CY256" s="128"/>
      <c r="CZ256" s="128"/>
      <c r="DA256" s="128"/>
      <c r="DB256" s="128"/>
      <c r="DC256" s="128"/>
    </row>
    <row r="257" spans="3:107">
      <c r="C257" s="192"/>
      <c r="D257" s="192"/>
      <c r="E257" s="192"/>
      <c r="F257" s="192"/>
      <c r="G257" s="192"/>
      <c r="H257" s="192"/>
      <c r="L257" s="376"/>
      <c r="M257" s="389"/>
      <c r="N257" s="54"/>
      <c r="X257" s="192"/>
      <c r="Y257" s="120"/>
      <c r="Z257" s="54"/>
      <c r="AA257" s="6"/>
      <c r="AG257" s="192"/>
      <c r="AH257" s="192"/>
      <c r="AI257" s="192"/>
      <c r="AK257" s="401"/>
      <c r="AL257" s="6"/>
      <c r="AQ257" s="6"/>
      <c r="AR257" s="6"/>
      <c r="AS257" s="6"/>
      <c r="AT257" s="6"/>
      <c r="AU257" s="6"/>
      <c r="AV257" s="6"/>
      <c r="AW257" s="6"/>
      <c r="AX257" s="6"/>
      <c r="AY257" s="6"/>
      <c r="AZ257" s="6"/>
      <c r="BA257" s="6"/>
      <c r="BN257" s="6"/>
      <c r="BQ257" s="285"/>
      <c r="BR257" s="12">
        <v>7704</v>
      </c>
      <c r="BS257" s="12">
        <v>52000</v>
      </c>
      <c r="BT257" s="12">
        <v>7747.5</v>
      </c>
      <c r="BU257" s="426">
        <v>85000</v>
      </c>
      <c r="CW257" s="128"/>
      <c r="CX257" s="128"/>
      <c r="CY257" s="128"/>
      <c r="CZ257" s="128"/>
      <c r="DA257" s="128"/>
      <c r="DB257" s="128"/>
      <c r="DC257" s="128"/>
    </row>
    <row r="258" spans="3:107">
      <c r="C258" s="192"/>
      <c r="D258" s="192"/>
      <c r="E258" s="192"/>
      <c r="F258" s="192"/>
      <c r="G258" s="192"/>
      <c r="H258" s="192"/>
      <c r="L258" s="376"/>
      <c r="M258" s="389"/>
      <c r="N258" s="54"/>
      <c r="X258" s="192"/>
      <c r="Y258" s="120"/>
      <c r="Z258" s="54"/>
      <c r="AA258" s="6"/>
      <c r="AG258" s="192"/>
      <c r="AH258" s="192"/>
      <c r="AI258" s="192"/>
      <c r="AK258" s="401"/>
      <c r="AL258" s="6"/>
      <c r="AQ258" s="6"/>
      <c r="AR258" s="6"/>
      <c r="AS258" s="6"/>
      <c r="AT258" s="6"/>
      <c r="AU258" s="6"/>
      <c r="AV258" s="6"/>
      <c r="AW258" s="6"/>
      <c r="AX258" s="6"/>
      <c r="AY258" s="6"/>
      <c r="AZ258" s="6"/>
      <c r="BA258" s="6"/>
      <c r="BN258" s="6"/>
      <c r="BQ258" s="285"/>
      <c r="BR258" s="12">
        <v>7704</v>
      </c>
      <c r="BS258" s="12">
        <v>52000</v>
      </c>
      <c r="BT258" s="12">
        <v>7747.5</v>
      </c>
      <c r="BU258" s="426">
        <v>85000</v>
      </c>
      <c r="CW258" s="128"/>
      <c r="CX258" s="128"/>
      <c r="CY258" s="128"/>
      <c r="CZ258" s="128"/>
      <c r="DA258" s="128"/>
      <c r="DB258" s="128"/>
      <c r="DC258" s="128"/>
    </row>
    <row r="259" spans="3:107">
      <c r="C259" s="192"/>
      <c r="D259" s="192"/>
      <c r="E259" s="192"/>
      <c r="F259" s="192"/>
      <c r="G259" s="192"/>
      <c r="H259" s="192"/>
      <c r="L259" s="376"/>
      <c r="M259" s="389"/>
      <c r="N259" s="54"/>
      <c r="X259" s="192"/>
      <c r="Y259" s="120"/>
      <c r="Z259" s="54"/>
      <c r="AA259" s="6"/>
      <c r="AG259" s="192"/>
      <c r="AH259" s="192"/>
      <c r="AI259" s="192"/>
      <c r="AK259" s="401"/>
      <c r="AL259" s="6"/>
      <c r="AQ259" s="6"/>
      <c r="AR259" s="6"/>
      <c r="AS259" s="6"/>
      <c r="AT259" s="6"/>
      <c r="AU259" s="6"/>
      <c r="AV259" s="6"/>
      <c r="AW259" s="6"/>
      <c r="AX259" s="6"/>
      <c r="AY259" s="6"/>
      <c r="AZ259" s="6"/>
      <c r="BA259" s="6"/>
      <c r="BN259" s="6"/>
      <c r="BQ259" s="285"/>
      <c r="BR259" s="12">
        <v>7704</v>
      </c>
      <c r="BS259" s="12">
        <v>52000</v>
      </c>
      <c r="BT259" s="12">
        <v>7747.5</v>
      </c>
      <c r="BU259" s="426">
        <v>85000</v>
      </c>
      <c r="CW259" s="128"/>
      <c r="CX259" s="128"/>
      <c r="CY259" s="128"/>
      <c r="CZ259" s="128"/>
      <c r="DA259" s="128"/>
      <c r="DB259" s="128"/>
      <c r="DC259" s="128"/>
    </row>
    <row r="260" spans="3:107">
      <c r="C260" s="192"/>
      <c r="D260" s="192"/>
      <c r="E260" s="192"/>
      <c r="F260" s="192"/>
      <c r="G260" s="192"/>
      <c r="H260" s="192"/>
      <c r="L260" s="376"/>
      <c r="M260" s="389"/>
      <c r="N260" s="54"/>
      <c r="X260" s="192"/>
      <c r="Y260" s="120"/>
      <c r="Z260" s="54"/>
      <c r="AA260" s="6"/>
      <c r="AG260" s="192"/>
      <c r="AH260" s="192"/>
      <c r="AI260" s="192"/>
      <c r="AK260" s="401"/>
      <c r="AL260" s="6"/>
      <c r="AQ260" s="6"/>
      <c r="AR260" s="6"/>
      <c r="AS260" s="6"/>
      <c r="AT260" s="6"/>
      <c r="AU260" s="6"/>
      <c r="AV260" s="6"/>
      <c r="AW260" s="6"/>
      <c r="AX260" s="6"/>
      <c r="AY260" s="6"/>
      <c r="AZ260" s="6"/>
      <c r="BA260" s="6"/>
      <c r="BN260" s="6"/>
      <c r="BQ260" s="285"/>
      <c r="BR260" s="12">
        <v>7704</v>
      </c>
      <c r="BS260" s="12">
        <v>52000</v>
      </c>
      <c r="BT260" s="12">
        <v>7747.5</v>
      </c>
      <c r="BU260" s="426">
        <v>85000</v>
      </c>
      <c r="CW260" s="128"/>
      <c r="CX260" s="128"/>
      <c r="CY260" s="128"/>
      <c r="CZ260" s="128"/>
      <c r="DA260" s="128"/>
      <c r="DB260" s="128"/>
      <c r="DC260" s="128"/>
    </row>
    <row r="261" spans="3:107">
      <c r="C261" s="192"/>
      <c r="D261" s="192"/>
      <c r="E261" s="192"/>
      <c r="F261" s="192"/>
      <c r="G261" s="192"/>
      <c r="H261" s="192"/>
      <c r="L261" s="376"/>
      <c r="M261" s="389"/>
      <c r="N261" s="54"/>
      <c r="X261" s="192"/>
      <c r="Y261" s="120"/>
      <c r="Z261" s="54"/>
      <c r="AA261" s="6"/>
      <c r="AG261" s="192"/>
      <c r="AH261" s="192"/>
      <c r="AI261" s="192"/>
      <c r="AK261" s="401"/>
      <c r="AL261" s="6"/>
      <c r="AQ261" s="6"/>
      <c r="AR261" s="6"/>
      <c r="AS261" s="6"/>
      <c r="AT261" s="6"/>
      <c r="AU261" s="6"/>
      <c r="AV261" s="6"/>
      <c r="AW261" s="6"/>
      <c r="AX261" s="6"/>
      <c r="AY261" s="6"/>
      <c r="AZ261" s="6"/>
      <c r="BA261" s="6"/>
      <c r="BN261" s="6"/>
      <c r="BQ261" s="285"/>
      <c r="BR261" s="12">
        <v>7704</v>
      </c>
      <c r="BS261" s="12">
        <v>52000</v>
      </c>
      <c r="BT261" s="12">
        <v>7747.5</v>
      </c>
      <c r="BU261" s="426">
        <v>85000</v>
      </c>
      <c r="CW261" s="128"/>
      <c r="CX261" s="128"/>
      <c r="CY261" s="128"/>
      <c r="CZ261" s="128"/>
      <c r="DA261" s="128"/>
      <c r="DB261" s="128"/>
      <c r="DC261" s="128"/>
    </row>
    <row r="262" spans="3:107">
      <c r="C262" s="192"/>
      <c r="D262" s="192"/>
      <c r="E262" s="192"/>
      <c r="F262" s="192"/>
      <c r="G262" s="192"/>
      <c r="H262" s="192"/>
      <c r="L262" s="376"/>
      <c r="M262" s="389"/>
      <c r="N262" s="54"/>
      <c r="X262" s="192"/>
      <c r="Y262" s="120"/>
      <c r="Z262" s="54"/>
      <c r="AA262" s="6"/>
      <c r="AG262" s="192"/>
      <c r="AH262" s="192"/>
      <c r="AI262" s="192"/>
      <c r="AK262" s="401"/>
      <c r="AL262" s="6"/>
      <c r="AQ262" s="6"/>
      <c r="AR262" s="6"/>
      <c r="AS262" s="6"/>
      <c r="AT262" s="6"/>
      <c r="AU262" s="6"/>
      <c r="AV262" s="6"/>
      <c r="AW262" s="6"/>
      <c r="AX262" s="6"/>
      <c r="AY262" s="6"/>
      <c r="AZ262" s="6"/>
      <c r="BA262" s="6"/>
      <c r="BN262" s="6"/>
      <c r="BQ262" s="285"/>
      <c r="BR262" s="12">
        <v>7704</v>
      </c>
      <c r="BS262" s="12">
        <v>52000</v>
      </c>
      <c r="BT262" s="12">
        <v>7747.5</v>
      </c>
      <c r="BU262" s="426">
        <v>85000</v>
      </c>
      <c r="CW262" s="128"/>
      <c r="CX262" s="128"/>
      <c r="CY262" s="128"/>
      <c r="CZ262" s="128"/>
      <c r="DA262" s="128"/>
      <c r="DB262" s="128"/>
      <c r="DC262" s="128"/>
    </row>
    <row r="263" spans="3:107">
      <c r="C263" s="192"/>
      <c r="D263" s="192"/>
      <c r="E263" s="192"/>
      <c r="F263" s="192"/>
      <c r="G263" s="192"/>
      <c r="H263" s="192"/>
      <c r="L263" s="376"/>
      <c r="M263" s="389"/>
      <c r="N263" s="54"/>
      <c r="X263" s="192"/>
      <c r="Y263" s="120"/>
      <c r="Z263" s="54"/>
      <c r="AA263" s="6"/>
      <c r="AG263" s="192"/>
      <c r="AH263" s="192"/>
      <c r="AI263" s="192"/>
      <c r="AK263" s="401"/>
      <c r="AL263" s="6"/>
      <c r="AQ263" s="6"/>
      <c r="AR263" s="6"/>
      <c r="AS263" s="6"/>
      <c r="AT263" s="6"/>
      <c r="AU263" s="6"/>
      <c r="AV263" s="6"/>
      <c r="AW263" s="6"/>
      <c r="AX263" s="6"/>
      <c r="AY263" s="6"/>
      <c r="AZ263" s="6"/>
      <c r="BA263" s="6"/>
      <c r="BN263" s="6"/>
      <c r="BQ263" s="285"/>
      <c r="BR263" s="12">
        <v>7704</v>
      </c>
      <c r="BS263" s="12">
        <v>52000</v>
      </c>
      <c r="BT263" s="12">
        <v>7747.5</v>
      </c>
      <c r="BU263" s="426">
        <v>85000</v>
      </c>
      <c r="CW263" s="128"/>
      <c r="CX263" s="128"/>
      <c r="CY263" s="128"/>
      <c r="CZ263" s="128"/>
      <c r="DA263" s="128"/>
      <c r="DB263" s="128"/>
      <c r="DC263" s="128"/>
    </row>
    <row r="264" spans="3:107">
      <c r="C264" s="192"/>
      <c r="D264" s="192"/>
      <c r="E264" s="192"/>
      <c r="F264" s="192"/>
      <c r="G264" s="192"/>
      <c r="H264" s="192"/>
      <c r="L264" s="376"/>
      <c r="M264" s="389"/>
      <c r="N264" s="54"/>
      <c r="X264" s="192"/>
      <c r="Y264" s="120"/>
      <c r="Z264" s="54"/>
      <c r="AA264" s="6"/>
      <c r="AG264" s="192"/>
      <c r="AH264" s="192"/>
      <c r="AI264" s="192"/>
      <c r="AK264" s="401"/>
      <c r="AL264" s="6"/>
      <c r="AQ264" s="6"/>
      <c r="AR264" s="6"/>
      <c r="AS264" s="6"/>
      <c r="AT264" s="6"/>
      <c r="AU264" s="6"/>
      <c r="AV264" s="6"/>
      <c r="AW264" s="6"/>
      <c r="AX264" s="6"/>
      <c r="AY264" s="6"/>
      <c r="AZ264" s="6"/>
      <c r="BA264" s="6"/>
      <c r="BN264" s="6"/>
      <c r="BQ264" s="285"/>
      <c r="BR264" s="12">
        <v>7704</v>
      </c>
      <c r="BS264" s="12">
        <v>52000</v>
      </c>
      <c r="BT264" s="12">
        <v>7747.5</v>
      </c>
      <c r="BU264" s="426">
        <v>85000</v>
      </c>
      <c r="CW264" s="128"/>
      <c r="CX264" s="128"/>
      <c r="CY264" s="128"/>
      <c r="CZ264" s="128"/>
      <c r="DA264" s="128"/>
      <c r="DB264" s="128"/>
      <c r="DC264" s="128"/>
    </row>
    <row r="265" spans="3:107">
      <c r="C265" s="192"/>
      <c r="D265" s="192"/>
      <c r="E265" s="192"/>
      <c r="F265" s="192"/>
      <c r="G265" s="192"/>
      <c r="H265" s="192"/>
      <c r="L265" s="376"/>
      <c r="M265" s="389"/>
      <c r="N265" s="54"/>
      <c r="X265" s="192"/>
      <c r="Y265" s="120"/>
      <c r="Z265" s="54"/>
      <c r="AA265" s="6"/>
      <c r="AG265" s="192"/>
      <c r="AH265" s="192"/>
      <c r="AI265" s="192"/>
      <c r="AK265" s="401"/>
      <c r="AL265" s="6"/>
      <c r="AQ265" s="6"/>
      <c r="AR265" s="6"/>
      <c r="AS265" s="6"/>
      <c r="AT265" s="6"/>
      <c r="AU265" s="6"/>
      <c r="AV265" s="6"/>
      <c r="AW265" s="6"/>
      <c r="AX265" s="6"/>
      <c r="AY265" s="6"/>
      <c r="AZ265" s="6"/>
      <c r="BA265" s="6"/>
      <c r="BN265" s="6"/>
      <c r="BQ265" s="285"/>
      <c r="BR265" s="12">
        <v>7704</v>
      </c>
      <c r="BS265" s="12">
        <v>52000</v>
      </c>
      <c r="BT265" s="12">
        <v>7747.5</v>
      </c>
      <c r="BU265" s="426">
        <v>85000</v>
      </c>
      <c r="CW265" s="128"/>
      <c r="CX265" s="128"/>
      <c r="CY265" s="128"/>
      <c r="CZ265" s="128"/>
      <c r="DA265" s="128"/>
      <c r="DB265" s="128"/>
      <c r="DC265" s="128"/>
    </row>
    <row r="266" spans="3:107">
      <c r="C266" s="192"/>
      <c r="D266" s="192"/>
      <c r="E266" s="192"/>
      <c r="F266" s="192"/>
      <c r="G266" s="192"/>
      <c r="H266" s="192"/>
      <c r="L266" s="376"/>
      <c r="M266" s="389"/>
      <c r="N266" s="54"/>
      <c r="X266" s="192"/>
      <c r="Y266" s="120"/>
      <c r="Z266" s="54"/>
      <c r="AA266" s="6"/>
      <c r="AG266" s="192"/>
      <c r="AH266" s="192"/>
      <c r="AI266" s="192"/>
      <c r="AK266" s="401"/>
      <c r="AL266" s="6"/>
      <c r="AQ266" s="6"/>
      <c r="AR266" s="6"/>
      <c r="AS266" s="6"/>
      <c r="AT266" s="6"/>
      <c r="AU266" s="6"/>
      <c r="AV266" s="6"/>
      <c r="AW266" s="6"/>
      <c r="AX266" s="6"/>
      <c r="AY266" s="6"/>
      <c r="AZ266" s="6"/>
      <c r="BA266" s="6"/>
      <c r="BN266" s="6"/>
      <c r="BQ266" s="285"/>
      <c r="BR266" s="12">
        <v>7704</v>
      </c>
      <c r="BS266" s="12">
        <v>52000</v>
      </c>
      <c r="BT266" s="12">
        <v>7747.5</v>
      </c>
      <c r="BU266" s="426">
        <v>85000</v>
      </c>
      <c r="CW266" s="128"/>
      <c r="CX266" s="128"/>
      <c r="CY266" s="128"/>
      <c r="CZ266" s="128"/>
      <c r="DA266" s="128"/>
      <c r="DB266" s="128"/>
      <c r="DC266" s="128"/>
    </row>
    <row r="267" spans="3:107">
      <c r="C267" s="192"/>
      <c r="D267" s="192"/>
      <c r="E267" s="192"/>
      <c r="F267" s="192"/>
      <c r="G267" s="192"/>
      <c r="H267" s="192"/>
      <c r="L267" s="376"/>
      <c r="M267" s="389"/>
      <c r="N267" s="54"/>
      <c r="X267" s="192"/>
      <c r="Y267" s="120"/>
      <c r="Z267" s="54"/>
      <c r="AA267" s="6"/>
      <c r="AG267" s="192"/>
      <c r="AH267" s="192"/>
      <c r="AI267" s="192"/>
      <c r="AK267" s="401"/>
      <c r="AL267" s="6"/>
      <c r="AQ267" s="6"/>
      <c r="AR267" s="6"/>
      <c r="AS267" s="6"/>
      <c r="AT267" s="6"/>
      <c r="AU267" s="6"/>
      <c r="AV267" s="6"/>
      <c r="AW267" s="6"/>
      <c r="AX267" s="6"/>
      <c r="AY267" s="6"/>
      <c r="AZ267" s="6"/>
      <c r="BA267" s="6"/>
      <c r="BN267" s="6"/>
      <c r="BQ267" s="285"/>
      <c r="BR267" s="12">
        <v>7704</v>
      </c>
      <c r="BS267" s="12">
        <v>52000</v>
      </c>
      <c r="BT267" s="12">
        <v>7747.5</v>
      </c>
      <c r="BU267" s="426">
        <v>85000</v>
      </c>
      <c r="CW267" s="128"/>
      <c r="CX267" s="128"/>
      <c r="CY267" s="128"/>
      <c r="CZ267" s="128"/>
      <c r="DA267" s="128"/>
      <c r="DB267" s="128"/>
      <c r="DC267" s="128"/>
    </row>
    <row r="268" spans="3:107">
      <c r="C268" s="192"/>
      <c r="D268" s="192"/>
      <c r="E268" s="192"/>
      <c r="F268" s="192"/>
      <c r="G268" s="192"/>
      <c r="H268" s="192"/>
      <c r="L268" s="376"/>
      <c r="M268" s="389"/>
      <c r="N268" s="54"/>
      <c r="X268" s="192"/>
      <c r="Y268" s="120"/>
      <c r="Z268" s="54"/>
      <c r="AA268" s="6"/>
      <c r="AG268" s="192"/>
      <c r="AH268" s="192"/>
      <c r="AI268" s="192"/>
      <c r="AK268" s="401"/>
      <c r="AL268" s="6"/>
      <c r="AQ268" s="6"/>
      <c r="AR268" s="6"/>
      <c r="AS268" s="6"/>
      <c r="AT268" s="6"/>
      <c r="AU268" s="6"/>
      <c r="AV268" s="6"/>
      <c r="AW268" s="6"/>
      <c r="AX268" s="6"/>
      <c r="AY268" s="6"/>
      <c r="AZ268" s="6"/>
      <c r="BA268" s="6"/>
      <c r="BN268" s="6"/>
      <c r="BQ268" s="285"/>
      <c r="BR268" s="12">
        <v>7704</v>
      </c>
      <c r="BS268" s="12">
        <v>52000</v>
      </c>
      <c r="BT268" s="12">
        <v>7747.5</v>
      </c>
      <c r="BU268" s="426">
        <v>85000</v>
      </c>
      <c r="CW268" s="128"/>
      <c r="CX268" s="128"/>
      <c r="CY268" s="128"/>
      <c r="CZ268" s="128"/>
      <c r="DA268" s="128"/>
      <c r="DB268" s="128"/>
      <c r="DC268" s="128"/>
    </row>
    <row r="269" spans="3:107">
      <c r="C269" s="192"/>
      <c r="D269" s="192"/>
      <c r="E269" s="192"/>
      <c r="F269" s="192"/>
      <c r="G269" s="192"/>
      <c r="H269" s="192"/>
      <c r="L269" s="376"/>
      <c r="M269" s="389"/>
      <c r="N269" s="54"/>
      <c r="X269" s="192"/>
      <c r="Y269" s="120"/>
      <c r="Z269" s="54"/>
      <c r="AA269" s="6"/>
      <c r="AG269" s="192"/>
      <c r="AH269" s="192"/>
      <c r="AI269" s="192"/>
      <c r="AK269" s="401"/>
      <c r="AL269" s="6"/>
      <c r="AQ269" s="6"/>
      <c r="AR269" s="6"/>
      <c r="AS269" s="6"/>
      <c r="AT269" s="6"/>
      <c r="AU269" s="6"/>
      <c r="AV269" s="6"/>
      <c r="AW269" s="6"/>
      <c r="AX269" s="6"/>
      <c r="AY269" s="6"/>
      <c r="AZ269" s="6"/>
      <c r="BA269" s="6"/>
      <c r="BN269" s="6"/>
      <c r="BQ269" s="285"/>
      <c r="BR269" s="12">
        <v>7704</v>
      </c>
      <c r="BS269" s="12">
        <v>52000</v>
      </c>
      <c r="BT269" s="12">
        <v>7747.5</v>
      </c>
      <c r="BU269" s="426">
        <v>85000</v>
      </c>
      <c r="CW269" s="128"/>
      <c r="CX269" s="128"/>
      <c r="CY269" s="128"/>
      <c r="CZ269" s="128"/>
      <c r="DA269" s="128"/>
      <c r="DB269" s="128"/>
      <c r="DC269" s="128"/>
    </row>
    <row r="270" spans="3:107">
      <c r="C270" s="192"/>
      <c r="D270" s="192"/>
      <c r="E270" s="192"/>
      <c r="F270" s="192"/>
      <c r="G270" s="192"/>
      <c r="H270" s="192"/>
      <c r="L270" s="376"/>
      <c r="M270" s="389"/>
      <c r="N270" s="54"/>
      <c r="X270" s="192"/>
      <c r="Y270" s="120"/>
      <c r="Z270" s="54"/>
      <c r="AA270" s="6"/>
      <c r="AG270" s="192"/>
      <c r="AH270" s="192"/>
      <c r="AI270" s="192"/>
      <c r="AK270" s="401"/>
      <c r="AL270" s="6"/>
      <c r="AQ270" s="6"/>
      <c r="AR270" s="6"/>
      <c r="AS270" s="6"/>
      <c r="AT270" s="6"/>
      <c r="AU270" s="6"/>
      <c r="AV270" s="6"/>
      <c r="AW270" s="6"/>
      <c r="AX270" s="6"/>
      <c r="AY270" s="6"/>
      <c r="AZ270" s="6"/>
      <c r="BA270" s="6"/>
      <c r="BN270" s="6"/>
      <c r="BQ270" s="285"/>
      <c r="BR270" s="12">
        <v>7704</v>
      </c>
      <c r="BS270" s="12">
        <v>52000</v>
      </c>
      <c r="BT270" s="12">
        <v>7747.5</v>
      </c>
      <c r="BU270" s="426">
        <v>85000</v>
      </c>
      <c r="CW270" s="128"/>
      <c r="CX270" s="128"/>
      <c r="CY270" s="128"/>
      <c r="CZ270" s="128"/>
      <c r="DA270" s="128"/>
      <c r="DB270" s="128"/>
      <c r="DC270" s="128"/>
    </row>
    <row r="271" spans="3:107">
      <c r="C271" s="192"/>
      <c r="D271" s="192"/>
      <c r="E271" s="192"/>
      <c r="F271" s="192"/>
      <c r="G271" s="192"/>
      <c r="H271" s="192"/>
      <c r="L271" s="376"/>
      <c r="M271" s="389"/>
      <c r="N271" s="54"/>
      <c r="X271" s="192"/>
      <c r="Y271" s="120"/>
      <c r="Z271" s="54"/>
      <c r="AA271" s="6"/>
      <c r="AG271" s="192"/>
      <c r="AH271" s="192"/>
      <c r="AI271" s="192"/>
      <c r="AK271" s="401"/>
      <c r="AL271" s="6"/>
      <c r="AQ271" s="6"/>
      <c r="AR271" s="6"/>
      <c r="AS271" s="6"/>
      <c r="AT271" s="6"/>
      <c r="AU271" s="6"/>
      <c r="AV271" s="6"/>
      <c r="AW271" s="6"/>
      <c r="AX271" s="6"/>
      <c r="AY271" s="6"/>
      <c r="AZ271" s="6"/>
      <c r="BA271" s="6"/>
      <c r="BN271" s="6"/>
      <c r="BQ271" s="285"/>
      <c r="BR271" s="12">
        <v>7704</v>
      </c>
      <c r="BS271" s="12">
        <v>52000</v>
      </c>
      <c r="BT271" s="12">
        <v>7747.5</v>
      </c>
      <c r="BU271" s="426">
        <v>85000</v>
      </c>
      <c r="CW271" s="128"/>
      <c r="CX271" s="128"/>
      <c r="CY271" s="128"/>
      <c r="CZ271" s="128"/>
      <c r="DA271" s="128"/>
      <c r="DB271" s="128"/>
      <c r="DC271" s="128"/>
    </row>
    <row r="272" spans="3:107">
      <c r="C272" s="192"/>
      <c r="D272" s="192"/>
      <c r="E272" s="192"/>
      <c r="F272" s="192"/>
      <c r="G272" s="192"/>
      <c r="H272" s="192"/>
      <c r="L272" s="376"/>
      <c r="M272" s="389"/>
      <c r="N272" s="54"/>
      <c r="X272" s="192"/>
      <c r="Y272" s="120"/>
      <c r="Z272" s="54"/>
      <c r="AA272" s="6"/>
      <c r="AG272" s="192"/>
      <c r="AH272" s="192"/>
      <c r="AI272" s="192"/>
      <c r="AK272" s="401"/>
      <c r="AL272" s="6"/>
      <c r="AQ272" s="6"/>
      <c r="AR272" s="6"/>
      <c r="AS272" s="6"/>
      <c r="AT272" s="6"/>
      <c r="AU272" s="6"/>
      <c r="AV272" s="6"/>
      <c r="AW272" s="6"/>
      <c r="AX272" s="6"/>
      <c r="AY272" s="6"/>
      <c r="AZ272" s="6"/>
      <c r="BA272" s="6"/>
      <c r="BN272" s="6"/>
      <c r="BQ272" s="285"/>
      <c r="BR272" s="12">
        <v>7704</v>
      </c>
      <c r="BS272" s="12">
        <v>52000</v>
      </c>
      <c r="BT272" s="12">
        <v>7747.5</v>
      </c>
      <c r="BU272" s="426">
        <v>85000</v>
      </c>
      <c r="CW272" s="128"/>
      <c r="CX272" s="128"/>
      <c r="CY272" s="128"/>
      <c r="CZ272" s="128"/>
      <c r="DA272" s="128"/>
      <c r="DB272" s="128"/>
      <c r="DC272" s="128"/>
    </row>
    <row r="273" spans="3:107">
      <c r="C273" s="192"/>
      <c r="D273" s="192"/>
      <c r="E273" s="192"/>
      <c r="F273" s="192"/>
      <c r="G273" s="192"/>
      <c r="H273" s="192"/>
      <c r="L273" s="376"/>
      <c r="M273" s="389"/>
      <c r="N273" s="54"/>
      <c r="X273" s="192"/>
      <c r="Y273" s="120"/>
      <c r="Z273" s="54"/>
      <c r="AA273" s="6"/>
      <c r="AG273" s="192"/>
      <c r="AH273" s="192"/>
      <c r="AI273" s="192"/>
      <c r="AK273" s="401"/>
      <c r="AL273" s="6"/>
      <c r="AQ273" s="6"/>
      <c r="AR273" s="6"/>
      <c r="AS273" s="6"/>
      <c r="AT273" s="6"/>
      <c r="AU273" s="6"/>
      <c r="AV273" s="6"/>
      <c r="AW273" s="6"/>
      <c r="AX273" s="6"/>
      <c r="AY273" s="6"/>
      <c r="AZ273" s="6"/>
      <c r="BA273" s="6"/>
      <c r="BN273" s="6"/>
      <c r="BQ273" s="285"/>
      <c r="BR273" s="12">
        <v>7704</v>
      </c>
      <c r="BS273" s="12">
        <v>52000</v>
      </c>
      <c r="BT273" s="12">
        <v>7747.5</v>
      </c>
      <c r="BU273" s="426">
        <v>85000</v>
      </c>
      <c r="CW273" s="128"/>
      <c r="CX273" s="128"/>
      <c r="CY273" s="128"/>
      <c r="CZ273" s="128"/>
      <c r="DA273" s="128"/>
      <c r="DB273" s="128"/>
      <c r="DC273" s="128"/>
    </row>
    <row r="274" spans="3:107">
      <c r="C274" s="192"/>
      <c r="D274" s="192"/>
      <c r="E274" s="192"/>
      <c r="F274" s="192"/>
      <c r="G274" s="192"/>
      <c r="H274" s="192"/>
      <c r="L274" s="376"/>
      <c r="M274" s="389"/>
      <c r="N274" s="54"/>
      <c r="X274" s="192"/>
      <c r="Y274" s="120"/>
      <c r="Z274" s="54"/>
      <c r="AA274" s="6"/>
      <c r="AG274" s="192"/>
      <c r="AH274" s="192"/>
      <c r="AI274" s="192"/>
      <c r="AK274" s="401"/>
      <c r="AL274" s="6"/>
      <c r="AQ274" s="6"/>
      <c r="AR274" s="6"/>
      <c r="AS274" s="6"/>
      <c r="AT274" s="6"/>
      <c r="AU274" s="6"/>
      <c r="AV274" s="6"/>
      <c r="AW274" s="6"/>
      <c r="AX274" s="6"/>
      <c r="AY274" s="6"/>
      <c r="AZ274" s="6"/>
      <c r="BA274" s="6"/>
      <c r="BN274" s="6"/>
      <c r="BQ274" s="285"/>
      <c r="BR274" s="12">
        <v>7704</v>
      </c>
      <c r="BS274" s="12">
        <v>52000</v>
      </c>
      <c r="BT274" s="12">
        <v>7747.5</v>
      </c>
      <c r="BU274" s="426">
        <v>85000</v>
      </c>
      <c r="CW274" s="128"/>
      <c r="CX274" s="128"/>
      <c r="CY274" s="128"/>
      <c r="CZ274" s="128"/>
      <c r="DA274" s="128"/>
      <c r="DB274" s="128"/>
      <c r="DC274" s="128"/>
    </row>
    <row r="275" spans="3:107">
      <c r="C275" s="192"/>
      <c r="D275" s="192"/>
      <c r="E275" s="192"/>
      <c r="F275" s="192"/>
      <c r="G275" s="192"/>
      <c r="H275" s="192"/>
      <c r="L275" s="376"/>
      <c r="M275" s="389"/>
      <c r="N275" s="54"/>
      <c r="X275" s="192"/>
      <c r="Y275" s="120"/>
      <c r="Z275" s="54"/>
      <c r="AA275" s="6"/>
      <c r="AG275" s="192"/>
      <c r="AH275" s="192"/>
      <c r="AI275" s="192"/>
      <c r="AK275" s="401"/>
      <c r="AL275" s="6"/>
      <c r="AQ275" s="6"/>
      <c r="AR275" s="6"/>
      <c r="AS275" s="6"/>
      <c r="AT275" s="6"/>
      <c r="AU275" s="6"/>
      <c r="AV275" s="6"/>
      <c r="AW275" s="6"/>
      <c r="AX275" s="6"/>
      <c r="AY275" s="6"/>
      <c r="AZ275" s="6"/>
      <c r="BA275" s="6"/>
      <c r="BN275" s="6"/>
      <c r="BQ275" s="285"/>
      <c r="BR275" s="12">
        <v>7704</v>
      </c>
      <c r="BS275" s="12">
        <v>52000</v>
      </c>
      <c r="BT275" s="12">
        <v>7747.5</v>
      </c>
      <c r="BU275" s="426">
        <v>85000</v>
      </c>
      <c r="CW275" s="128"/>
      <c r="CX275" s="128"/>
      <c r="CY275" s="128"/>
      <c r="CZ275" s="128"/>
      <c r="DA275" s="128"/>
      <c r="DB275" s="128"/>
      <c r="DC275" s="128"/>
    </row>
    <row r="276" spans="3:107">
      <c r="C276" s="192"/>
      <c r="D276" s="192"/>
      <c r="E276" s="192"/>
      <c r="F276" s="192"/>
      <c r="G276" s="192"/>
      <c r="H276" s="192"/>
      <c r="L276" s="376"/>
      <c r="M276" s="389"/>
      <c r="N276" s="54"/>
      <c r="X276" s="192"/>
      <c r="Y276" s="120"/>
      <c r="Z276" s="54"/>
      <c r="AA276" s="6"/>
      <c r="AG276" s="192"/>
      <c r="AH276" s="192"/>
      <c r="AI276" s="192"/>
      <c r="AK276" s="401"/>
      <c r="AL276" s="6"/>
      <c r="AQ276" s="6"/>
      <c r="AR276" s="6"/>
      <c r="AS276" s="6"/>
      <c r="AT276" s="6"/>
      <c r="AU276" s="6"/>
      <c r="AV276" s="6"/>
      <c r="AW276" s="6"/>
      <c r="AX276" s="6"/>
      <c r="AY276" s="6"/>
      <c r="AZ276" s="6"/>
      <c r="BA276" s="6"/>
      <c r="BN276" s="6"/>
      <c r="BQ276" s="285"/>
      <c r="BR276" s="12">
        <v>7704</v>
      </c>
      <c r="BS276" s="12">
        <v>52000</v>
      </c>
      <c r="BT276" s="12">
        <v>7747.5</v>
      </c>
      <c r="BU276" s="426">
        <v>85000</v>
      </c>
      <c r="CW276" s="128"/>
      <c r="CX276" s="128"/>
      <c r="CY276" s="128"/>
      <c r="CZ276" s="128"/>
      <c r="DA276" s="128"/>
      <c r="DB276" s="128"/>
      <c r="DC276" s="128"/>
    </row>
    <row r="277" spans="3:107">
      <c r="C277" s="192"/>
      <c r="D277" s="192"/>
      <c r="E277" s="192"/>
      <c r="F277" s="192"/>
      <c r="G277" s="192"/>
      <c r="H277" s="192"/>
      <c r="L277" s="376"/>
      <c r="M277" s="389"/>
      <c r="N277" s="54"/>
      <c r="X277" s="192"/>
      <c r="Y277" s="120"/>
      <c r="Z277" s="54"/>
      <c r="AA277" s="6"/>
      <c r="AG277" s="192"/>
      <c r="AH277" s="192"/>
      <c r="AI277" s="192"/>
      <c r="AK277" s="401"/>
      <c r="AL277" s="6"/>
      <c r="AQ277" s="6"/>
      <c r="AR277" s="6"/>
      <c r="AS277" s="6"/>
      <c r="AT277" s="6"/>
      <c r="AU277" s="6"/>
      <c r="AV277" s="6"/>
      <c r="AW277" s="6"/>
      <c r="AX277" s="6"/>
      <c r="AY277" s="6"/>
      <c r="AZ277" s="6"/>
      <c r="BA277" s="6"/>
      <c r="BN277" s="6"/>
      <c r="BQ277" s="285">
        <v>1000000</v>
      </c>
      <c r="BR277" s="12">
        <v>7704</v>
      </c>
      <c r="BS277" s="12">
        <v>52000</v>
      </c>
      <c r="BT277" s="12">
        <v>7747.5</v>
      </c>
      <c r="BU277" s="426">
        <v>85000</v>
      </c>
      <c r="CW277" s="128"/>
      <c r="CX277" s="128"/>
      <c r="CY277" s="128"/>
      <c r="CZ277" s="128"/>
      <c r="DA277" s="128"/>
      <c r="DB277" s="128"/>
      <c r="DC277" s="128"/>
    </row>
    <row r="278" spans="3:107">
      <c r="C278" s="192"/>
      <c r="D278" s="192"/>
      <c r="E278" s="192"/>
      <c r="F278" s="192"/>
      <c r="G278" s="192"/>
      <c r="H278" s="192"/>
      <c r="L278" s="376"/>
      <c r="M278" s="389"/>
      <c r="N278" s="54"/>
      <c r="X278" s="192"/>
      <c r="Y278" s="120"/>
      <c r="Z278" s="54"/>
      <c r="AA278" s="6"/>
      <c r="AG278" s="192"/>
      <c r="AH278" s="192"/>
      <c r="AI278" s="192"/>
      <c r="AK278" s="401"/>
      <c r="AL278" s="6"/>
      <c r="AQ278" s="6"/>
      <c r="AR278" s="6"/>
      <c r="AS278" s="6"/>
      <c r="AT278" s="6"/>
      <c r="AU278" s="6"/>
      <c r="AV278" s="6"/>
      <c r="AW278" s="6"/>
      <c r="AX278" s="6"/>
      <c r="AY278" s="6"/>
      <c r="AZ278" s="6"/>
      <c r="BA278" s="6"/>
      <c r="BN278" s="6"/>
      <c r="BQ278" s="285">
        <v>0</v>
      </c>
      <c r="BR278" s="12">
        <v>7704</v>
      </c>
      <c r="BS278" s="12">
        <v>52000</v>
      </c>
      <c r="BT278" s="12">
        <v>7747.5</v>
      </c>
      <c r="BU278" s="426">
        <v>85000</v>
      </c>
      <c r="CW278" s="128"/>
      <c r="CX278" s="128"/>
      <c r="CY278" s="128"/>
      <c r="CZ278" s="128"/>
      <c r="DA278" s="128"/>
      <c r="DB278" s="128"/>
      <c r="DC278" s="128"/>
    </row>
    <row r="279" spans="3:107">
      <c r="C279" s="192"/>
      <c r="D279" s="192"/>
      <c r="E279" s="192"/>
      <c r="F279" s="192"/>
      <c r="G279" s="192"/>
      <c r="H279" s="192"/>
      <c r="L279" s="376"/>
      <c r="M279" s="389"/>
      <c r="N279" s="54"/>
      <c r="X279" s="192"/>
      <c r="Y279" s="120"/>
      <c r="Z279" s="54"/>
      <c r="AA279" s="6"/>
      <c r="AG279" s="192"/>
      <c r="AH279" s="192"/>
      <c r="AI279" s="192"/>
      <c r="AK279" s="401"/>
      <c r="AL279" s="6"/>
      <c r="AQ279" s="6"/>
      <c r="AR279" s="6"/>
      <c r="AS279" s="6"/>
      <c r="AT279" s="6"/>
      <c r="AU279" s="6"/>
      <c r="AV279" s="6"/>
      <c r="AW279" s="6"/>
      <c r="AX279" s="6"/>
      <c r="AY279" s="6"/>
      <c r="AZ279" s="6"/>
      <c r="BA279" s="6"/>
      <c r="BN279" s="6"/>
      <c r="BQ279" s="285"/>
      <c r="BR279" s="12">
        <v>7704</v>
      </c>
      <c r="BS279" s="12">
        <v>52000</v>
      </c>
      <c r="BT279" s="12">
        <v>7747.5</v>
      </c>
      <c r="BU279" s="426">
        <v>85000</v>
      </c>
      <c r="CW279" s="128"/>
      <c r="CX279" s="128"/>
      <c r="CY279" s="128"/>
      <c r="CZ279" s="128"/>
      <c r="DA279" s="128"/>
      <c r="DB279" s="128"/>
      <c r="DC279" s="128"/>
    </row>
    <row r="280" spans="3:107">
      <c r="C280" s="192"/>
      <c r="D280" s="192"/>
      <c r="E280" s="192"/>
      <c r="F280" s="192"/>
      <c r="G280" s="192"/>
      <c r="H280" s="192"/>
      <c r="L280" s="376"/>
      <c r="M280" s="389"/>
      <c r="N280" s="54"/>
      <c r="X280" s="192"/>
      <c r="Y280" s="120"/>
      <c r="Z280" s="54"/>
      <c r="AA280" s="6"/>
      <c r="AG280" s="192"/>
      <c r="AH280" s="192"/>
      <c r="AI280" s="192"/>
      <c r="AK280" s="401"/>
      <c r="AL280" s="6"/>
      <c r="AQ280" s="6"/>
      <c r="AR280" s="6"/>
      <c r="AS280" s="6"/>
      <c r="AT280" s="6"/>
      <c r="AU280" s="6"/>
      <c r="AV280" s="6"/>
      <c r="AW280" s="6"/>
      <c r="AX280" s="6"/>
      <c r="AY280" s="6"/>
      <c r="AZ280" s="6"/>
      <c r="BA280" s="6"/>
      <c r="BN280" s="6"/>
      <c r="BQ280" s="285"/>
      <c r="BR280" s="12">
        <v>7704</v>
      </c>
      <c r="BS280" s="12">
        <v>52000</v>
      </c>
      <c r="BT280" s="12">
        <v>7747.5</v>
      </c>
      <c r="BU280" s="426">
        <v>85000</v>
      </c>
      <c r="CW280" s="128"/>
      <c r="CX280" s="128"/>
      <c r="CY280" s="128"/>
      <c r="CZ280" s="128"/>
      <c r="DA280" s="128"/>
      <c r="DB280" s="128"/>
      <c r="DC280" s="128"/>
    </row>
    <row r="281" spans="3:107">
      <c r="C281" s="192"/>
      <c r="D281" s="192"/>
      <c r="E281" s="192"/>
      <c r="F281" s="192"/>
      <c r="G281" s="192"/>
      <c r="H281" s="192"/>
      <c r="L281" s="376"/>
      <c r="M281" s="389"/>
      <c r="N281" s="54"/>
      <c r="X281" s="192"/>
      <c r="Y281" s="120"/>
      <c r="Z281" s="54"/>
      <c r="AA281" s="6"/>
      <c r="AG281" s="192"/>
      <c r="AH281" s="192"/>
      <c r="AI281" s="192"/>
      <c r="AK281" s="401"/>
      <c r="AL281" s="6"/>
      <c r="AQ281" s="6"/>
      <c r="AR281" s="6"/>
      <c r="AS281" s="6"/>
      <c r="AT281" s="6"/>
      <c r="AU281" s="6"/>
      <c r="AV281" s="6"/>
      <c r="AW281" s="6"/>
      <c r="AX281" s="6"/>
      <c r="AY281" s="6"/>
      <c r="AZ281" s="6"/>
      <c r="BA281" s="6"/>
      <c r="BN281" s="6"/>
      <c r="BQ281" s="285"/>
      <c r="BR281" s="12">
        <v>7704</v>
      </c>
      <c r="BS281" s="12">
        <v>52000</v>
      </c>
      <c r="BT281" s="12">
        <v>7747.5</v>
      </c>
      <c r="BU281" s="426">
        <v>85000</v>
      </c>
      <c r="CW281" s="128"/>
      <c r="CX281" s="128"/>
      <c r="CY281" s="128"/>
      <c r="CZ281" s="128"/>
      <c r="DA281" s="128"/>
      <c r="DB281" s="128"/>
      <c r="DC281" s="128"/>
    </row>
    <row r="282" spans="3:107">
      <c r="C282" s="192"/>
      <c r="D282" s="192"/>
      <c r="E282" s="192"/>
      <c r="F282" s="192"/>
      <c r="G282" s="192"/>
      <c r="H282" s="192"/>
      <c r="L282" s="376"/>
      <c r="M282" s="389"/>
      <c r="N282" s="54"/>
      <c r="X282" s="192"/>
      <c r="Y282" s="120"/>
      <c r="Z282" s="54"/>
      <c r="AA282" s="6"/>
      <c r="AG282" s="192"/>
      <c r="AH282" s="192"/>
      <c r="AI282" s="192"/>
      <c r="AK282" s="401"/>
      <c r="AL282" s="6"/>
      <c r="AQ282" s="6"/>
      <c r="AR282" s="6"/>
      <c r="AS282" s="6"/>
      <c r="AT282" s="6"/>
      <c r="AU282" s="6"/>
      <c r="AV282" s="6"/>
      <c r="AW282" s="6"/>
      <c r="AX282" s="6"/>
      <c r="AY282" s="6"/>
      <c r="AZ282" s="6"/>
      <c r="BA282" s="6"/>
      <c r="BN282" s="6"/>
      <c r="BQ282" s="285"/>
      <c r="BR282" s="12">
        <v>7704</v>
      </c>
      <c r="BS282" s="12">
        <v>52000</v>
      </c>
      <c r="BT282" s="12">
        <v>7747.5</v>
      </c>
      <c r="BU282" s="426">
        <v>85000</v>
      </c>
      <c r="CW282" s="128"/>
      <c r="CX282" s="128"/>
      <c r="CY282" s="128"/>
      <c r="CZ282" s="128"/>
      <c r="DA282" s="128"/>
      <c r="DB282" s="128"/>
      <c r="DC282" s="128"/>
    </row>
    <row r="283" spans="3:107">
      <c r="C283" s="192"/>
      <c r="D283" s="192"/>
      <c r="E283" s="192"/>
      <c r="F283" s="192"/>
      <c r="G283" s="192"/>
      <c r="H283" s="192"/>
      <c r="L283" s="376"/>
      <c r="M283" s="389"/>
      <c r="N283" s="54"/>
      <c r="X283" s="192"/>
      <c r="Y283" s="120"/>
      <c r="Z283" s="54"/>
      <c r="AA283" s="6"/>
      <c r="AG283" s="192"/>
      <c r="AH283" s="192"/>
      <c r="AI283" s="192"/>
      <c r="AK283" s="401"/>
      <c r="AL283" s="6"/>
      <c r="AQ283" s="6"/>
      <c r="AR283" s="6"/>
      <c r="AS283" s="6"/>
      <c r="AT283" s="6"/>
      <c r="AU283" s="6"/>
      <c r="AV283" s="6"/>
      <c r="AW283" s="6"/>
      <c r="AX283" s="6"/>
      <c r="AY283" s="6"/>
      <c r="AZ283" s="6"/>
      <c r="BA283" s="6"/>
      <c r="BN283" s="6"/>
      <c r="BQ283" s="285"/>
      <c r="BR283" s="12">
        <v>7704</v>
      </c>
      <c r="BS283" s="12">
        <v>52000</v>
      </c>
      <c r="BT283" s="12">
        <v>7747.5</v>
      </c>
      <c r="BU283" s="426">
        <v>85000</v>
      </c>
      <c r="CW283" s="128"/>
      <c r="CX283" s="128"/>
      <c r="CY283" s="128"/>
      <c r="CZ283" s="128"/>
      <c r="DA283" s="128"/>
      <c r="DB283" s="128"/>
      <c r="DC283" s="128"/>
    </row>
    <row r="284" spans="3:107">
      <c r="C284" s="192"/>
      <c r="D284" s="192"/>
      <c r="E284" s="192"/>
      <c r="F284" s="192"/>
      <c r="G284" s="192"/>
      <c r="H284" s="192"/>
      <c r="L284" s="376"/>
      <c r="M284" s="389"/>
      <c r="N284" s="54"/>
      <c r="X284" s="192"/>
      <c r="Y284" s="120"/>
      <c r="Z284" s="54"/>
      <c r="AA284" s="6"/>
      <c r="AG284" s="192"/>
      <c r="AH284" s="192"/>
      <c r="AI284" s="192"/>
      <c r="AK284" s="401"/>
      <c r="AL284" s="6"/>
      <c r="AQ284" s="6"/>
      <c r="AR284" s="6"/>
      <c r="AS284" s="6"/>
      <c r="AT284" s="6"/>
      <c r="AU284" s="6"/>
      <c r="AV284" s="6"/>
      <c r="AW284" s="6"/>
      <c r="AX284" s="6"/>
      <c r="AY284" s="6"/>
      <c r="AZ284" s="6"/>
      <c r="BA284" s="6"/>
      <c r="BN284" s="6"/>
      <c r="BQ284" s="285"/>
      <c r="BR284" s="12">
        <v>7704</v>
      </c>
      <c r="BS284" s="12">
        <v>52000</v>
      </c>
      <c r="BT284" s="12">
        <v>7747.5</v>
      </c>
      <c r="BU284" s="426">
        <v>85000</v>
      </c>
      <c r="CW284" s="128"/>
      <c r="CX284" s="128"/>
      <c r="CY284" s="128"/>
      <c r="CZ284" s="128"/>
      <c r="DA284" s="128"/>
      <c r="DB284" s="128"/>
      <c r="DC284" s="128"/>
    </row>
    <row r="285" spans="3:107">
      <c r="C285" s="192"/>
      <c r="D285" s="192"/>
      <c r="E285" s="192"/>
      <c r="F285" s="192"/>
      <c r="G285" s="192"/>
      <c r="H285" s="192"/>
      <c r="L285" s="376"/>
      <c r="M285" s="389"/>
      <c r="N285" s="54"/>
      <c r="X285" s="192"/>
      <c r="Y285" s="120"/>
      <c r="Z285" s="54"/>
      <c r="AA285" s="6"/>
      <c r="AG285" s="192"/>
      <c r="AH285" s="192"/>
      <c r="AI285" s="192"/>
      <c r="AK285" s="401"/>
      <c r="AL285" s="6"/>
      <c r="AQ285" s="6"/>
      <c r="AR285" s="6"/>
      <c r="AS285" s="6"/>
      <c r="AT285" s="6"/>
      <c r="AU285" s="6"/>
      <c r="AV285" s="6"/>
      <c r="AW285" s="6"/>
      <c r="AX285" s="6"/>
      <c r="AY285" s="6"/>
      <c r="AZ285" s="6"/>
      <c r="BA285" s="6"/>
      <c r="BN285" s="6"/>
      <c r="BQ285" s="285"/>
      <c r="BR285" s="12">
        <v>7704</v>
      </c>
      <c r="BS285" s="12">
        <v>52000</v>
      </c>
      <c r="BT285" s="12">
        <v>7747.5</v>
      </c>
      <c r="BU285" s="426">
        <v>85000</v>
      </c>
      <c r="CW285" s="128"/>
      <c r="CX285" s="128"/>
      <c r="CY285" s="128"/>
      <c r="CZ285" s="128"/>
      <c r="DA285" s="128"/>
      <c r="DB285" s="128"/>
      <c r="DC285" s="128"/>
    </row>
    <row r="286" spans="3:107">
      <c r="C286" s="192"/>
      <c r="D286" s="192"/>
      <c r="E286" s="192"/>
      <c r="F286" s="192"/>
      <c r="G286" s="192"/>
      <c r="H286" s="192"/>
      <c r="L286" s="376"/>
      <c r="M286" s="389"/>
      <c r="N286" s="54"/>
      <c r="X286" s="192"/>
      <c r="Y286" s="120"/>
      <c r="Z286" s="54"/>
      <c r="AA286" s="6"/>
      <c r="AG286" s="192"/>
      <c r="AH286" s="192"/>
      <c r="AI286" s="192"/>
      <c r="AK286" s="401"/>
      <c r="AL286" s="6"/>
      <c r="AQ286" s="6"/>
      <c r="AR286" s="6"/>
      <c r="AS286" s="6"/>
      <c r="AT286" s="6"/>
      <c r="AU286" s="6"/>
      <c r="AV286" s="6"/>
      <c r="AW286" s="6"/>
      <c r="AX286" s="6"/>
      <c r="AY286" s="6"/>
      <c r="AZ286" s="6"/>
      <c r="BA286" s="6"/>
      <c r="BN286" s="6"/>
      <c r="BQ286" s="285"/>
      <c r="BR286" s="12">
        <v>7704</v>
      </c>
      <c r="BS286" s="12">
        <v>52000</v>
      </c>
      <c r="BT286" s="12">
        <v>7747.5</v>
      </c>
      <c r="BU286" s="426">
        <v>85000</v>
      </c>
      <c r="CW286" s="128"/>
      <c r="CX286" s="128"/>
      <c r="CY286" s="128"/>
      <c r="CZ286" s="128"/>
      <c r="DA286" s="128"/>
      <c r="DB286" s="128"/>
      <c r="DC286" s="128"/>
    </row>
    <row r="287" spans="3:107">
      <c r="C287" s="192"/>
      <c r="D287" s="192"/>
      <c r="E287" s="192"/>
      <c r="F287" s="192"/>
      <c r="G287" s="192"/>
      <c r="H287" s="192"/>
      <c r="L287" s="376"/>
      <c r="M287" s="389"/>
      <c r="N287" s="54"/>
      <c r="X287" s="192"/>
      <c r="Y287" s="120"/>
      <c r="Z287" s="54"/>
      <c r="AA287" s="6"/>
      <c r="AG287" s="192"/>
      <c r="AH287" s="192"/>
      <c r="AI287" s="192"/>
      <c r="AK287" s="401"/>
      <c r="AL287" s="6"/>
      <c r="AQ287" s="6"/>
      <c r="AR287" s="6"/>
      <c r="AS287" s="6"/>
      <c r="AT287" s="6"/>
      <c r="AU287" s="6"/>
      <c r="AV287" s="6"/>
      <c r="AW287" s="6"/>
      <c r="AX287" s="6"/>
      <c r="AY287" s="6"/>
      <c r="AZ287" s="6"/>
      <c r="BA287" s="6"/>
      <c r="BN287" s="6"/>
      <c r="BQ287" s="285"/>
      <c r="BR287" s="12">
        <v>7704</v>
      </c>
      <c r="BS287" s="12">
        <v>52000</v>
      </c>
      <c r="BT287" s="12">
        <v>7747.5</v>
      </c>
      <c r="BU287" s="426">
        <v>85000</v>
      </c>
      <c r="CW287" s="128"/>
      <c r="CX287" s="128"/>
      <c r="CY287" s="128"/>
      <c r="CZ287" s="128"/>
      <c r="DA287" s="128"/>
      <c r="DB287" s="128"/>
      <c r="DC287" s="128"/>
    </row>
    <row r="288" spans="3:107">
      <c r="C288" s="192"/>
      <c r="D288" s="192"/>
      <c r="E288" s="192"/>
      <c r="F288" s="192"/>
      <c r="G288" s="192"/>
      <c r="H288" s="192"/>
      <c r="L288" s="376"/>
      <c r="M288" s="389"/>
      <c r="N288" s="54"/>
      <c r="X288" s="192"/>
      <c r="Y288" s="120"/>
      <c r="Z288" s="54"/>
      <c r="AA288" s="6"/>
      <c r="AG288" s="192"/>
      <c r="AH288" s="192"/>
      <c r="AI288" s="192"/>
      <c r="AK288" s="401"/>
      <c r="AL288" s="6"/>
      <c r="AQ288" s="6"/>
      <c r="AR288" s="6"/>
      <c r="AS288" s="6"/>
      <c r="AT288" s="6"/>
      <c r="AU288" s="6"/>
      <c r="AV288" s="6"/>
      <c r="AW288" s="6"/>
      <c r="AX288" s="6"/>
      <c r="AY288" s="6"/>
      <c r="AZ288" s="6"/>
      <c r="BA288" s="6"/>
      <c r="BN288" s="6"/>
      <c r="BQ288" s="285"/>
      <c r="BR288" s="12">
        <v>7704</v>
      </c>
      <c r="BS288" s="12">
        <v>52000</v>
      </c>
      <c r="BT288" s="12">
        <v>7747.5</v>
      </c>
      <c r="BU288" s="426">
        <v>85000</v>
      </c>
      <c r="CW288" s="128"/>
      <c r="CX288" s="128"/>
      <c r="CY288" s="128"/>
      <c r="CZ288" s="128"/>
      <c r="DA288" s="128"/>
      <c r="DB288" s="128"/>
      <c r="DC288" s="128"/>
    </row>
    <row r="289" spans="3:107">
      <c r="C289" s="192"/>
      <c r="D289" s="192"/>
      <c r="E289" s="192"/>
      <c r="F289" s="192"/>
      <c r="G289" s="192"/>
      <c r="H289" s="192"/>
      <c r="L289" s="376"/>
      <c r="M289" s="389"/>
      <c r="N289" s="54"/>
      <c r="X289" s="192"/>
      <c r="Y289" s="120"/>
      <c r="Z289" s="54"/>
      <c r="AA289" s="6"/>
      <c r="AG289" s="192"/>
      <c r="AH289" s="192"/>
      <c r="AI289" s="192"/>
      <c r="AK289" s="401"/>
      <c r="AL289" s="6"/>
      <c r="AQ289" s="6"/>
      <c r="AR289" s="6"/>
      <c r="AS289" s="6"/>
      <c r="AT289" s="6"/>
      <c r="AU289" s="6"/>
      <c r="AV289" s="6"/>
      <c r="AW289" s="6"/>
      <c r="AX289" s="6"/>
      <c r="AY289" s="6"/>
      <c r="AZ289" s="6"/>
      <c r="BA289" s="6"/>
      <c r="BN289" s="6"/>
      <c r="BQ289" s="285"/>
      <c r="BR289" s="12">
        <v>7704</v>
      </c>
      <c r="BS289" s="12">
        <v>52000</v>
      </c>
      <c r="BT289" s="12">
        <v>7747.5</v>
      </c>
      <c r="BU289" s="426">
        <v>85000</v>
      </c>
      <c r="CW289" s="128"/>
      <c r="CX289" s="128"/>
      <c r="CY289" s="128"/>
      <c r="CZ289" s="128"/>
      <c r="DA289" s="128"/>
      <c r="DB289" s="128"/>
      <c r="DC289" s="128"/>
    </row>
    <row r="290" spans="3:107">
      <c r="C290" s="192"/>
      <c r="D290" s="192"/>
      <c r="E290" s="192"/>
      <c r="F290" s="192"/>
      <c r="G290" s="192"/>
      <c r="H290" s="192"/>
      <c r="L290" s="376"/>
      <c r="M290" s="389"/>
      <c r="N290" s="54"/>
      <c r="X290" s="192"/>
      <c r="Y290" s="120"/>
      <c r="Z290" s="54"/>
      <c r="AA290" s="6"/>
      <c r="AG290" s="192"/>
      <c r="AH290" s="192"/>
      <c r="AI290" s="192"/>
      <c r="AK290" s="401"/>
      <c r="AL290" s="6"/>
      <c r="AQ290" s="6"/>
      <c r="AR290" s="6"/>
      <c r="AS290" s="6"/>
      <c r="AT290" s="6"/>
      <c r="AU290" s="6"/>
      <c r="AV290" s="6"/>
      <c r="AW290" s="6"/>
      <c r="AX290" s="6"/>
      <c r="AY290" s="6"/>
      <c r="AZ290" s="6"/>
      <c r="BA290" s="6"/>
      <c r="BN290" s="6"/>
      <c r="BQ290" s="285"/>
      <c r="BR290" s="12">
        <v>7704</v>
      </c>
      <c r="BS290" s="12">
        <v>52000</v>
      </c>
      <c r="BT290" s="12">
        <v>7747.5</v>
      </c>
      <c r="BU290" s="426">
        <v>85000</v>
      </c>
      <c r="CW290" s="128"/>
      <c r="CX290" s="128"/>
      <c r="CY290" s="128"/>
      <c r="CZ290" s="128"/>
      <c r="DA290" s="128"/>
      <c r="DB290" s="128"/>
      <c r="DC290" s="128"/>
    </row>
    <row r="291" spans="3:107">
      <c r="C291" s="192"/>
      <c r="D291" s="192"/>
      <c r="E291" s="192"/>
      <c r="F291" s="192"/>
      <c r="G291" s="192"/>
      <c r="H291" s="192"/>
      <c r="L291" s="376"/>
      <c r="M291" s="389"/>
      <c r="N291" s="54"/>
      <c r="X291" s="192"/>
      <c r="Y291" s="120"/>
      <c r="Z291" s="54"/>
      <c r="AA291" s="6"/>
      <c r="AG291" s="192"/>
      <c r="AH291" s="192"/>
      <c r="AI291" s="192"/>
      <c r="AK291" s="401"/>
      <c r="AL291" s="6"/>
      <c r="AQ291" s="6"/>
      <c r="AR291" s="6"/>
      <c r="AS291" s="6"/>
      <c r="AT291" s="6"/>
      <c r="AU291" s="6"/>
      <c r="AV291" s="6"/>
      <c r="AW291" s="6"/>
      <c r="AX291" s="6"/>
      <c r="AY291" s="6"/>
      <c r="AZ291" s="6"/>
      <c r="BA291" s="6"/>
      <c r="BN291" s="6"/>
      <c r="BQ291" s="285"/>
      <c r="BR291" s="12">
        <v>7704</v>
      </c>
      <c r="BS291" s="12">
        <v>52000</v>
      </c>
      <c r="BT291" s="12">
        <v>7747.5</v>
      </c>
      <c r="BU291" s="426">
        <v>85000</v>
      </c>
      <c r="CW291" s="128"/>
      <c r="CX291" s="128"/>
      <c r="CY291" s="128"/>
      <c r="CZ291" s="128"/>
      <c r="DA291" s="128"/>
      <c r="DB291" s="128"/>
      <c r="DC291" s="128"/>
    </row>
    <row r="292" spans="3:107">
      <c r="C292" s="192"/>
      <c r="D292" s="192"/>
      <c r="E292" s="192"/>
      <c r="F292" s="192"/>
      <c r="G292" s="192"/>
      <c r="H292" s="192"/>
      <c r="L292" s="376"/>
      <c r="M292" s="389"/>
      <c r="N292" s="54"/>
      <c r="X292" s="192"/>
      <c r="Y292" s="120"/>
      <c r="Z292" s="54"/>
      <c r="AA292" s="6"/>
      <c r="AG292" s="192"/>
      <c r="AH292" s="192"/>
      <c r="AI292" s="192"/>
      <c r="AK292" s="401"/>
      <c r="AL292" s="6"/>
      <c r="AQ292" s="6"/>
      <c r="AR292" s="6"/>
      <c r="AS292" s="6"/>
      <c r="AT292" s="6"/>
      <c r="AU292" s="6"/>
      <c r="AV292" s="6"/>
      <c r="AW292" s="6"/>
      <c r="AX292" s="6"/>
      <c r="AY292" s="6"/>
      <c r="AZ292" s="6"/>
      <c r="BA292" s="6"/>
      <c r="BN292" s="6"/>
      <c r="BQ292" s="285"/>
      <c r="BR292" s="12">
        <v>7704</v>
      </c>
      <c r="BS292" s="12">
        <v>52000</v>
      </c>
      <c r="BT292" s="12">
        <v>7747.5</v>
      </c>
      <c r="BU292" s="426">
        <v>85000</v>
      </c>
      <c r="CW292" s="128"/>
      <c r="CX292" s="128"/>
      <c r="CY292" s="128"/>
      <c r="CZ292" s="128"/>
      <c r="DA292" s="128"/>
      <c r="DB292" s="128"/>
      <c r="DC292" s="128"/>
    </row>
    <row r="293" spans="3:107">
      <c r="C293" s="192"/>
      <c r="D293" s="192"/>
      <c r="E293" s="192"/>
      <c r="F293" s="192"/>
      <c r="G293" s="192"/>
      <c r="H293" s="192"/>
      <c r="L293" s="376"/>
      <c r="M293" s="389"/>
      <c r="N293" s="54"/>
      <c r="X293" s="192"/>
      <c r="Y293" s="120"/>
      <c r="Z293" s="54"/>
      <c r="AA293" s="6"/>
      <c r="AG293" s="192"/>
      <c r="AH293" s="192"/>
      <c r="AI293" s="192"/>
      <c r="AK293" s="401"/>
      <c r="AL293" s="6"/>
      <c r="AQ293" s="6"/>
      <c r="AR293" s="6"/>
      <c r="AS293" s="6"/>
      <c r="AT293" s="6"/>
      <c r="AU293" s="6"/>
      <c r="AV293" s="6"/>
      <c r="AW293" s="6"/>
      <c r="AX293" s="6"/>
      <c r="AY293" s="6"/>
      <c r="AZ293" s="6"/>
      <c r="BA293" s="6"/>
      <c r="BN293" s="6"/>
      <c r="BQ293" s="285"/>
      <c r="BR293" s="12">
        <v>7704</v>
      </c>
      <c r="BS293" s="12">
        <v>52000</v>
      </c>
      <c r="BT293" s="12">
        <v>7747.5</v>
      </c>
      <c r="BU293" s="426">
        <v>85000</v>
      </c>
      <c r="CW293" s="128"/>
      <c r="CX293" s="128"/>
      <c r="CY293" s="128"/>
      <c r="CZ293" s="128"/>
      <c r="DA293" s="128"/>
      <c r="DB293" s="128"/>
      <c r="DC293" s="128"/>
    </row>
    <row r="294" spans="3:107">
      <c r="C294" s="192"/>
      <c r="D294" s="192"/>
      <c r="E294" s="192"/>
      <c r="F294" s="192"/>
      <c r="G294" s="192"/>
      <c r="H294" s="192"/>
      <c r="L294" s="376"/>
      <c r="M294" s="389"/>
      <c r="N294" s="54"/>
      <c r="X294" s="192"/>
      <c r="Y294" s="120"/>
      <c r="Z294" s="54"/>
      <c r="AA294" s="6"/>
      <c r="AG294" s="192"/>
      <c r="AH294" s="192"/>
      <c r="AI294" s="192"/>
      <c r="AK294" s="401"/>
      <c r="AL294" s="6"/>
      <c r="AQ294" s="6"/>
      <c r="AR294" s="6"/>
      <c r="AS294" s="6"/>
      <c r="AT294" s="6"/>
      <c r="AU294" s="6"/>
      <c r="AV294" s="6"/>
      <c r="AW294" s="6"/>
      <c r="AX294" s="6"/>
      <c r="AY294" s="6"/>
      <c r="AZ294" s="6"/>
      <c r="BA294" s="6"/>
      <c r="BN294" s="6"/>
      <c r="BQ294" s="285"/>
      <c r="BR294" s="12">
        <v>7704</v>
      </c>
      <c r="BS294" s="12">
        <v>52000</v>
      </c>
      <c r="BT294" s="12">
        <v>7747.5</v>
      </c>
      <c r="BU294" s="426">
        <v>85000</v>
      </c>
      <c r="CW294" s="128"/>
      <c r="CX294" s="128"/>
      <c r="CY294" s="128"/>
      <c r="CZ294" s="128"/>
      <c r="DA294" s="128"/>
      <c r="DB294" s="128"/>
      <c r="DC294" s="128"/>
    </row>
    <row r="295" spans="3:107">
      <c r="C295" s="192"/>
      <c r="D295" s="192"/>
      <c r="E295" s="192"/>
      <c r="F295" s="192"/>
      <c r="G295" s="192"/>
      <c r="H295" s="192"/>
      <c r="L295" s="376"/>
      <c r="M295" s="389"/>
      <c r="N295" s="54"/>
      <c r="X295" s="192"/>
      <c r="Y295" s="120"/>
      <c r="Z295" s="54"/>
      <c r="AA295" s="6"/>
      <c r="AG295" s="192"/>
      <c r="AH295" s="192"/>
      <c r="AI295" s="192"/>
      <c r="AK295" s="401"/>
      <c r="AL295" s="6"/>
      <c r="AQ295" s="6"/>
      <c r="AR295" s="6"/>
      <c r="AS295" s="6"/>
      <c r="AT295" s="6"/>
      <c r="AU295" s="6"/>
      <c r="AV295" s="6"/>
      <c r="AW295" s="6"/>
      <c r="AX295" s="6"/>
      <c r="AY295" s="6"/>
      <c r="AZ295" s="6"/>
      <c r="BA295" s="6"/>
      <c r="BN295" s="6"/>
      <c r="BQ295" s="285"/>
      <c r="BR295" s="12">
        <v>7704</v>
      </c>
      <c r="BS295" s="12">
        <v>52000</v>
      </c>
      <c r="BT295" s="12">
        <v>7747.5</v>
      </c>
      <c r="BU295" s="426">
        <v>85000</v>
      </c>
      <c r="CW295" s="128"/>
      <c r="CX295" s="128"/>
      <c r="CY295" s="128"/>
      <c r="CZ295" s="128"/>
      <c r="DA295" s="128"/>
      <c r="DB295" s="128"/>
      <c r="DC295" s="128"/>
    </row>
    <row r="296" spans="3:107">
      <c r="C296" s="192"/>
      <c r="D296" s="192"/>
      <c r="E296" s="192"/>
      <c r="F296" s="192"/>
      <c r="G296" s="192"/>
      <c r="H296" s="192"/>
      <c r="L296" s="376"/>
      <c r="M296" s="389"/>
      <c r="N296" s="54"/>
      <c r="X296" s="192"/>
      <c r="Y296" s="120"/>
      <c r="Z296" s="54"/>
      <c r="AA296" s="6"/>
      <c r="AG296" s="192"/>
      <c r="AH296" s="192"/>
      <c r="AI296" s="192"/>
      <c r="AK296" s="401"/>
      <c r="AL296" s="6"/>
      <c r="AQ296" s="6"/>
      <c r="AR296" s="6"/>
      <c r="AS296" s="6"/>
      <c r="AT296" s="6"/>
      <c r="AU296" s="6"/>
      <c r="AV296" s="6"/>
      <c r="AW296" s="6"/>
      <c r="AX296" s="6"/>
      <c r="AY296" s="6"/>
      <c r="AZ296" s="6"/>
      <c r="BA296" s="6"/>
      <c r="BN296" s="6"/>
      <c r="BQ296" s="285"/>
      <c r="BR296" s="12">
        <v>7704</v>
      </c>
      <c r="BS296" s="12">
        <v>52000</v>
      </c>
      <c r="BT296" s="12">
        <v>7747.5</v>
      </c>
      <c r="BU296" s="426">
        <v>85000</v>
      </c>
      <c r="CW296" s="128"/>
      <c r="CX296" s="128"/>
      <c r="CY296" s="128"/>
      <c r="CZ296" s="128"/>
      <c r="DA296" s="128"/>
      <c r="DB296" s="128"/>
      <c r="DC296" s="128"/>
    </row>
    <row r="297" spans="3:107">
      <c r="C297" s="192"/>
      <c r="D297" s="192"/>
      <c r="E297" s="192"/>
      <c r="F297" s="192"/>
      <c r="G297" s="192"/>
      <c r="H297" s="192"/>
      <c r="L297" s="376"/>
      <c r="M297" s="389"/>
      <c r="N297" s="54"/>
      <c r="X297" s="192"/>
      <c r="Y297" s="120"/>
      <c r="Z297" s="54"/>
      <c r="AA297" s="6"/>
      <c r="AG297" s="192"/>
      <c r="AH297" s="192"/>
      <c r="AI297" s="192"/>
      <c r="AK297" s="401"/>
      <c r="AL297" s="6"/>
      <c r="AQ297" s="6"/>
      <c r="AR297" s="6"/>
      <c r="AS297" s="6"/>
      <c r="AT297" s="6"/>
      <c r="AU297" s="6"/>
      <c r="AV297" s="6"/>
      <c r="AW297" s="6"/>
      <c r="AX297" s="6"/>
      <c r="AY297" s="6"/>
      <c r="AZ297" s="6"/>
      <c r="BA297" s="6"/>
      <c r="BN297" s="6"/>
      <c r="BQ297" s="285"/>
      <c r="BR297" s="12">
        <v>7704</v>
      </c>
      <c r="BS297" s="12">
        <v>52000</v>
      </c>
      <c r="BT297" s="12">
        <v>7747.5</v>
      </c>
      <c r="BU297" s="426">
        <v>85000</v>
      </c>
      <c r="CW297" s="128"/>
      <c r="CX297" s="128"/>
      <c r="CY297" s="128"/>
      <c r="CZ297" s="128"/>
      <c r="DA297" s="128"/>
      <c r="DB297" s="128"/>
      <c r="DC297" s="128"/>
    </row>
    <row r="298" spans="3:107">
      <c r="C298" s="192"/>
      <c r="D298" s="192"/>
      <c r="E298" s="192"/>
      <c r="F298" s="192"/>
      <c r="G298" s="192"/>
      <c r="H298" s="192"/>
      <c r="L298" s="376"/>
      <c r="M298" s="389"/>
      <c r="N298" s="54"/>
      <c r="X298" s="192"/>
      <c r="Y298" s="120"/>
      <c r="Z298" s="54"/>
      <c r="AA298" s="6"/>
      <c r="AG298" s="192"/>
      <c r="AH298" s="192"/>
      <c r="AI298" s="192"/>
      <c r="AK298" s="401"/>
      <c r="AL298" s="6"/>
      <c r="AQ298" s="6"/>
      <c r="AR298" s="6"/>
      <c r="AS298" s="6"/>
      <c r="AT298" s="6"/>
      <c r="AU298" s="6"/>
      <c r="AV298" s="6"/>
      <c r="AW298" s="6"/>
      <c r="AX298" s="6"/>
      <c r="AY298" s="6"/>
      <c r="AZ298" s="6"/>
      <c r="BA298" s="6"/>
      <c r="BN298" s="6"/>
      <c r="BQ298" s="285"/>
      <c r="BR298" s="12">
        <v>7704</v>
      </c>
      <c r="BS298" s="12">
        <v>52000</v>
      </c>
      <c r="BT298" s="12">
        <v>7747.5</v>
      </c>
      <c r="BU298" s="426">
        <v>85000</v>
      </c>
      <c r="CW298" s="128"/>
      <c r="CX298" s="128"/>
      <c r="CY298" s="128"/>
      <c r="CZ298" s="128"/>
      <c r="DA298" s="128"/>
      <c r="DB298" s="128"/>
      <c r="DC298" s="128"/>
    </row>
    <row r="299" spans="3:107">
      <c r="C299" s="192"/>
      <c r="D299" s="192"/>
      <c r="E299" s="192"/>
      <c r="F299" s="192"/>
      <c r="G299" s="192"/>
      <c r="H299" s="192"/>
      <c r="L299" s="376"/>
      <c r="M299" s="389"/>
      <c r="N299" s="54"/>
      <c r="X299" s="192"/>
      <c r="Y299" s="120"/>
      <c r="Z299" s="54"/>
      <c r="AA299" s="6"/>
      <c r="AG299" s="192"/>
      <c r="AH299" s="192"/>
      <c r="AI299" s="192"/>
      <c r="AK299" s="401"/>
      <c r="AL299" s="6"/>
      <c r="AQ299" s="6"/>
      <c r="AR299" s="6"/>
      <c r="AS299" s="6"/>
      <c r="AT299" s="6"/>
      <c r="AU299" s="6"/>
      <c r="AV299" s="6"/>
      <c r="AW299" s="6"/>
      <c r="AX299" s="6"/>
      <c r="AY299" s="6"/>
      <c r="AZ299" s="6"/>
      <c r="BA299" s="6"/>
      <c r="BN299" s="6"/>
      <c r="BQ299" s="285"/>
      <c r="BR299" s="12">
        <v>7704</v>
      </c>
      <c r="BS299" s="12">
        <v>52000</v>
      </c>
      <c r="BT299" s="12">
        <v>7747.5</v>
      </c>
      <c r="BU299" s="426">
        <v>85000</v>
      </c>
      <c r="CW299" s="128"/>
      <c r="CX299" s="128"/>
      <c r="CY299" s="128"/>
      <c r="CZ299" s="128"/>
      <c r="DA299" s="128"/>
      <c r="DB299" s="128"/>
      <c r="DC299" s="128"/>
    </row>
    <row r="300" spans="3:107">
      <c r="C300" s="192"/>
      <c r="D300" s="192"/>
      <c r="E300" s="192"/>
      <c r="F300" s="192"/>
      <c r="G300" s="192"/>
      <c r="H300" s="192"/>
      <c r="L300" s="376"/>
      <c r="M300" s="389"/>
      <c r="N300" s="54"/>
      <c r="X300" s="192"/>
      <c r="Y300" s="120"/>
      <c r="Z300" s="54"/>
      <c r="AA300" s="6"/>
      <c r="AG300" s="192"/>
      <c r="AH300" s="192"/>
      <c r="AI300" s="192"/>
      <c r="AK300" s="401"/>
      <c r="AL300" s="6"/>
      <c r="AQ300" s="6"/>
      <c r="AR300" s="6"/>
      <c r="AS300" s="6"/>
      <c r="AT300" s="6"/>
      <c r="AU300" s="6"/>
      <c r="AV300" s="6"/>
      <c r="AW300" s="6"/>
      <c r="AX300" s="6"/>
      <c r="AY300" s="6"/>
      <c r="AZ300" s="6"/>
      <c r="BA300" s="6"/>
      <c r="BN300" s="6"/>
      <c r="BQ300" s="285"/>
      <c r="BR300" s="12">
        <v>7704</v>
      </c>
      <c r="BS300" s="12">
        <v>52000</v>
      </c>
      <c r="BT300" s="12">
        <v>7747.5</v>
      </c>
      <c r="BU300" s="426">
        <v>85000</v>
      </c>
      <c r="CW300" s="128"/>
      <c r="CX300" s="128"/>
      <c r="CY300" s="128"/>
      <c r="CZ300" s="128"/>
      <c r="DA300" s="128"/>
      <c r="DB300" s="128"/>
      <c r="DC300" s="128"/>
    </row>
    <row r="301" spans="3:107">
      <c r="C301" s="192"/>
      <c r="D301" s="192"/>
      <c r="E301" s="192"/>
      <c r="F301" s="192"/>
      <c r="G301" s="192"/>
      <c r="H301" s="192"/>
      <c r="L301" s="376"/>
      <c r="M301" s="389"/>
      <c r="N301" s="54"/>
      <c r="X301" s="192"/>
      <c r="Y301" s="120"/>
      <c r="Z301" s="54"/>
      <c r="AA301" s="6"/>
      <c r="AG301" s="192"/>
      <c r="AH301" s="192"/>
      <c r="AI301" s="192"/>
      <c r="AK301" s="401"/>
      <c r="AL301" s="6"/>
      <c r="AQ301" s="6"/>
      <c r="AR301" s="6"/>
      <c r="AS301" s="6"/>
      <c r="AT301" s="6"/>
      <c r="AU301" s="6"/>
      <c r="AV301" s="6"/>
      <c r="AW301" s="6"/>
      <c r="AX301" s="6"/>
      <c r="AY301" s="6"/>
      <c r="AZ301" s="6"/>
      <c r="BA301" s="6"/>
      <c r="BN301" s="6"/>
      <c r="BQ301" s="285"/>
      <c r="BR301" s="12">
        <v>7704</v>
      </c>
      <c r="BS301" s="12">
        <v>52000</v>
      </c>
      <c r="BT301" s="12">
        <v>7747.5</v>
      </c>
      <c r="BU301" s="426">
        <v>85000</v>
      </c>
      <c r="CW301" s="128"/>
      <c r="CX301" s="128"/>
      <c r="CY301" s="128"/>
      <c r="CZ301" s="128"/>
      <c r="DA301" s="128"/>
      <c r="DB301" s="128"/>
      <c r="DC301" s="128"/>
    </row>
    <row r="302" spans="3:107">
      <c r="C302" s="192"/>
      <c r="D302" s="192"/>
      <c r="E302" s="192"/>
      <c r="F302" s="192"/>
      <c r="G302" s="192"/>
      <c r="H302" s="192"/>
      <c r="L302" s="376"/>
      <c r="M302" s="389"/>
      <c r="N302" s="54"/>
      <c r="X302" s="192"/>
      <c r="Y302" s="120"/>
      <c r="Z302" s="54"/>
      <c r="AA302" s="6"/>
      <c r="AG302" s="192"/>
      <c r="AH302" s="192"/>
      <c r="AI302" s="192"/>
      <c r="AK302" s="401"/>
      <c r="AL302" s="6"/>
      <c r="AQ302" s="6"/>
      <c r="AR302" s="6"/>
      <c r="AS302" s="6"/>
      <c r="AT302" s="6"/>
      <c r="AU302" s="6"/>
      <c r="AV302" s="6"/>
      <c r="AW302" s="6"/>
      <c r="AX302" s="6"/>
      <c r="AY302" s="6"/>
      <c r="AZ302" s="6"/>
      <c r="BA302" s="6"/>
      <c r="BN302" s="6"/>
      <c r="BQ302" s="285"/>
      <c r="BR302" s="12">
        <v>7704</v>
      </c>
      <c r="BS302" s="12">
        <v>52000</v>
      </c>
      <c r="BT302" s="12">
        <v>7747.5</v>
      </c>
      <c r="BU302" s="426">
        <v>85000</v>
      </c>
      <c r="CW302" s="128"/>
      <c r="CX302" s="128"/>
      <c r="CY302" s="128"/>
      <c r="CZ302" s="128"/>
      <c r="DA302" s="128"/>
      <c r="DB302" s="128"/>
      <c r="DC302" s="128"/>
    </row>
    <row r="303" spans="3:107">
      <c r="C303" s="192"/>
      <c r="D303" s="192"/>
      <c r="E303" s="192"/>
      <c r="F303" s="192"/>
      <c r="G303" s="192"/>
      <c r="H303" s="192"/>
      <c r="L303" s="376"/>
      <c r="M303" s="389"/>
      <c r="N303" s="54"/>
      <c r="X303" s="192"/>
      <c r="Y303" s="120"/>
      <c r="Z303" s="54"/>
      <c r="AA303" s="6"/>
      <c r="AG303" s="192"/>
      <c r="AH303" s="192"/>
      <c r="AI303" s="192"/>
      <c r="AK303" s="401"/>
      <c r="AL303" s="6"/>
      <c r="AQ303" s="6"/>
      <c r="AR303" s="6"/>
      <c r="AS303" s="6"/>
      <c r="AT303" s="6"/>
      <c r="AU303" s="6"/>
      <c r="AV303" s="6"/>
      <c r="AW303" s="6"/>
      <c r="AX303" s="6"/>
      <c r="AY303" s="6"/>
      <c r="AZ303" s="6"/>
      <c r="BA303" s="6"/>
      <c r="BN303" s="6"/>
      <c r="BQ303" s="285"/>
      <c r="BR303" s="12">
        <v>7704</v>
      </c>
      <c r="BS303" s="12">
        <v>52000</v>
      </c>
      <c r="BT303" s="12">
        <v>7747.5</v>
      </c>
      <c r="BU303" s="426">
        <v>85000</v>
      </c>
      <c r="CW303" s="128"/>
      <c r="CX303" s="128"/>
      <c r="CY303" s="128"/>
      <c r="CZ303" s="128"/>
      <c r="DA303" s="128"/>
      <c r="DB303" s="128"/>
      <c r="DC303" s="128"/>
    </row>
    <row r="304" spans="3:107">
      <c r="C304" s="192"/>
      <c r="D304" s="192"/>
      <c r="E304" s="192"/>
      <c r="F304" s="192"/>
      <c r="G304" s="192"/>
      <c r="H304" s="192"/>
      <c r="L304" s="376"/>
      <c r="M304" s="389"/>
      <c r="N304" s="54"/>
      <c r="X304" s="192"/>
      <c r="Y304" s="120"/>
      <c r="Z304" s="54"/>
      <c r="AA304" s="6"/>
      <c r="AG304" s="192"/>
      <c r="AH304" s="192"/>
      <c r="AI304" s="192"/>
      <c r="AK304" s="401"/>
      <c r="AL304" s="6"/>
      <c r="AQ304" s="6"/>
      <c r="AR304" s="6"/>
      <c r="AS304" s="6"/>
      <c r="AT304" s="6"/>
      <c r="AU304" s="6"/>
      <c r="AV304" s="6"/>
      <c r="AW304" s="6"/>
      <c r="AX304" s="6"/>
      <c r="AY304" s="6"/>
      <c r="AZ304" s="6"/>
      <c r="BA304" s="6"/>
      <c r="BN304" s="6"/>
      <c r="BQ304" s="285"/>
      <c r="BR304" s="12">
        <v>7704</v>
      </c>
      <c r="BS304" s="12">
        <v>52000</v>
      </c>
      <c r="BT304" s="12">
        <v>7747.5</v>
      </c>
      <c r="BU304" s="426">
        <v>85000</v>
      </c>
      <c r="CW304" s="128"/>
      <c r="CX304" s="128"/>
      <c r="CY304" s="128"/>
      <c r="CZ304" s="128"/>
      <c r="DA304" s="128"/>
      <c r="DB304" s="128"/>
      <c r="DC304" s="128"/>
    </row>
    <row r="305" spans="3:107">
      <c r="C305" s="192"/>
      <c r="D305" s="192"/>
      <c r="E305" s="192"/>
      <c r="F305" s="192"/>
      <c r="G305" s="192"/>
      <c r="H305" s="192"/>
      <c r="L305" s="376"/>
      <c r="M305" s="389"/>
      <c r="N305" s="54"/>
      <c r="X305" s="192"/>
      <c r="Y305" s="120"/>
      <c r="Z305" s="54"/>
      <c r="AA305" s="6"/>
      <c r="AG305" s="192"/>
      <c r="AH305" s="192"/>
      <c r="AI305" s="192"/>
      <c r="AK305" s="401"/>
      <c r="AL305" s="6"/>
      <c r="AQ305" s="6"/>
      <c r="AR305" s="6"/>
      <c r="AS305" s="6"/>
      <c r="AT305" s="6"/>
      <c r="AU305" s="6"/>
      <c r="AV305" s="6"/>
      <c r="AW305" s="6"/>
      <c r="AX305" s="6"/>
      <c r="AY305" s="6"/>
      <c r="AZ305" s="6"/>
      <c r="BA305" s="6"/>
      <c r="BN305" s="6"/>
      <c r="BQ305" s="285"/>
      <c r="BR305" s="12">
        <v>7704</v>
      </c>
      <c r="BS305" s="12">
        <v>52000</v>
      </c>
      <c r="BT305" s="12">
        <v>7747.5</v>
      </c>
      <c r="BU305" s="426">
        <v>85000</v>
      </c>
      <c r="CW305" s="128"/>
      <c r="CX305" s="128"/>
      <c r="CY305" s="128"/>
      <c r="CZ305" s="128"/>
      <c r="DA305" s="128"/>
      <c r="DB305" s="128"/>
      <c r="DC305" s="128"/>
    </row>
    <row r="306" spans="3:107">
      <c r="C306" s="192"/>
      <c r="D306" s="192"/>
      <c r="E306" s="192"/>
      <c r="F306" s="192"/>
      <c r="G306" s="192"/>
      <c r="H306" s="192"/>
      <c r="L306" s="376"/>
      <c r="M306" s="389"/>
      <c r="N306" s="54"/>
      <c r="X306" s="192"/>
      <c r="Y306" s="120"/>
      <c r="Z306" s="54"/>
      <c r="AA306" s="6"/>
      <c r="AG306" s="192"/>
      <c r="AH306" s="192"/>
      <c r="AI306" s="192"/>
      <c r="AK306" s="401"/>
      <c r="AL306" s="6"/>
      <c r="AQ306" s="6"/>
      <c r="AR306" s="6"/>
      <c r="AS306" s="6"/>
      <c r="AT306" s="6"/>
      <c r="AU306" s="6"/>
      <c r="AV306" s="6"/>
      <c r="AW306" s="6"/>
      <c r="AX306" s="6"/>
      <c r="AY306" s="6"/>
      <c r="AZ306" s="6"/>
      <c r="BA306" s="6"/>
      <c r="BN306" s="6"/>
      <c r="BQ306" s="285"/>
      <c r="BR306" s="12">
        <v>7704</v>
      </c>
      <c r="BS306" s="12">
        <v>52000</v>
      </c>
      <c r="BT306" s="12">
        <v>7747.5</v>
      </c>
      <c r="BU306" s="426">
        <v>85000</v>
      </c>
      <c r="CW306" s="128"/>
      <c r="CX306" s="128"/>
      <c r="CY306" s="128"/>
      <c r="CZ306" s="128"/>
      <c r="DA306" s="128"/>
      <c r="DB306" s="128"/>
      <c r="DC306" s="128"/>
    </row>
    <row r="307" spans="3:107">
      <c r="C307" s="192"/>
      <c r="D307" s="192"/>
      <c r="E307" s="192"/>
      <c r="F307" s="192"/>
      <c r="G307" s="192"/>
      <c r="H307" s="192"/>
      <c r="L307" s="376"/>
      <c r="M307" s="389"/>
      <c r="N307" s="54"/>
      <c r="X307" s="192"/>
      <c r="Y307" s="120"/>
      <c r="Z307" s="54"/>
      <c r="AA307" s="6"/>
      <c r="AG307" s="192"/>
      <c r="AH307" s="192"/>
      <c r="AI307" s="192"/>
      <c r="AK307" s="401"/>
      <c r="AL307" s="6"/>
      <c r="AQ307" s="6"/>
      <c r="AR307" s="6"/>
      <c r="AS307" s="6"/>
      <c r="AT307" s="6"/>
      <c r="AU307" s="6"/>
      <c r="AV307" s="6"/>
      <c r="AW307" s="6"/>
      <c r="AX307" s="6"/>
      <c r="AY307" s="6"/>
      <c r="AZ307" s="6"/>
      <c r="BA307" s="6"/>
      <c r="BN307" s="6"/>
      <c r="BQ307" s="285">
        <v>0</v>
      </c>
      <c r="BR307" s="12">
        <v>7704</v>
      </c>
      <c r="BS307" s="12">
        <v>52000</v>
      </c>
      <c r="BT307" s="12">
        <v>7747.5</v>
      </c>
      <c r="BU307" s="426">
        <v>85000</v>
      </c>
      <c r="CW307" s="128"/>
      <c r="CX307" s="128"/>
      <c r="CY307" s="128"/>
      <c r="CZ307" s="128"/>
      <c r="DA307" s="128"/>
      <c r="DB307" s="128"/>
      <c r="DC307" s="128"/>
    </row>
    <row r="308" spans="3:107">
      <c r="C308" s="192"/>
      <c r="D308" s="192"/>
      <c r="E308" s="192"/>
      <c r="F308" s="192"/>
      <c r="G308" s="192"/>
      <c r="H308" s="192"/>
      <c r="L308" s="376"/>
      <c r="M308" s="389"/>
      <c r="N308" s="54"/>
      <c r="X308" s="192"/>
      <c r="Y308" s="120"/>
      <c r="Z308" s="54"/>
      <c r="AA308" s="6"/>
      <c r="AG308" s="192"/>
      <c r="AH308" s="192"/>
      <c r="AI308" s="192"/>
      <c r="AK308" s="401"/>
      <c r="AL308" s="6"/>
      <c r="AQ308" s="6"/>
      <c r="AR308" s="6"/>
      <c r="AS308" s="6"/>
      <c r="AT308" s="6"/>
      <c r="AU308" s="6"/>
      <c r="AV308" s="6"/>
      <c r="AW308" s="6"/>
      <c r="AX308" s="6"/>
      <c r="AY308" s="6"/>
      <c r="AZ308" s="6"/>
      <c r="BA308" s="6"/>
      <c r="BN308" s="6"/>
      <c r="BQ308" s="285">
        <v>1000000</v>
      </c>
      <c r="BR308" s="12">
        <v>7704</v>
      </c>
      <c r="BS308" s="12">
        <v>52000</v>
      </c>
      <c r="BT308" s="12">
        <v>7747.5</v>
      </c>
      <c r="BU308" s="426">
        <v>85000</v>
      </c>
      <c r="CW308" s="128"/>
      <c r="CX308" s="128"/>
      <c r="CY308" s="128"/>
      <c r="CZ308" s="128"/>
      <c r="DA308" s="128"/>
      <c r="DB308" s="128"/>
      <c r="DC308" s="128"/>
    </row>
    <row r="309" spans="3:107">
      <c r="C309" s="192"/>
      <c r="D309" s="192"/>
      <c r="E309" s="192"/>
      <c r="F309" s="192"/>
      <c r="G309" s="192"/>
      <c r="H309" s="192"/>
      <c r="L309" s="376"/>
      <c r="M309" s="389"/>
      <c r="N309" s="54"/>
      <c r="X309" s="192"/>
      <c r="Y309" s="120"/>
      <c r="Z309" s="54"/>
      <c r="AA309" s="6"/>
      <c r="AG309" s="192"/>
      <c r="AH309" s="192"/>
      <c r="AI309" s="192"/>
      <c r="AK309" s="401"/>
      <c r="AL309" s="6"/>
      <c r="AQ309" s="6"/>
      <c r="AR309" s="6"/>
      <c r="AS309" s="6"/>
      <c r="AT309" s="6"/>
      <c r="AU309" s="6"/>
      <c r="AV309" s="6"/>
      <c r="AW309" s="6"/>
      <c r="AX309" s="6"/>
      <c r="AY309" s="6"/>
      <c r="AZ309" s="6"/>
      <c r="BA309" s="6"/>
      <c r="BN309" s="6"/>
      <c r="BQ309" s="285"/>
      <c r="BR309" s="12">
        <v>7704</v>
      </c>
      <c r="BS309" s="12">
        <v>52000</v>
      </c>
      <c r="BT309" s="12">
        <v>7747.5</v>
      </c>
      <c r="BU309" s="426">
        <v>85000</v>
      </c>
      <c r="CW309" s="128"/>
      <c r="CX309" s="128"/>
      <c r="CY309" s="128"/>
      <c r="CZ309" s="128"/>
      <c r="DA309" s="128"/>
      <c r="DB309" s="128"/>
      <c r="DC309" s="128"/>
    </row>
    <row r="310" spans="3:107">
      <c r="C310" s="192"/>
      <c r="D310" s="192"/>
      <c r="E310" s="192"/>
      <c r="F310" s="192"/>
      <c r="G310" s="192"/>
      <c r="H310" s="192"/>
      <c r="L310" s="376"/>
      <c r="M310" s="389"/>
      <c r="N310" s="54"/>
      <c r="X310" s="192"/>
      <c r="Y310" s="120"/>
      <c r="Z310" s="54"/>
      <c r="AA310" s="6"/>
      <c r="AG310" s="192"/>
      <c r="AH310" s="192"/>
      <c r="AI310" s="192"/>
      <c r="AK310" s="401"/>
      <c r="AL310" s="6"/>
      <c r="AQ310" s="6"/>
      <c r="AR310" s="6"/>
      <c r="AS310" s="6"/>
      <c r="AT310" s="6"/>
      <c r="AU310" s="6"/>
      <c r="AV310" s="6"/>
      <c r="AW310" s="6"/>
      <c r="AX310" s="6"/>
      <c r="AY310" s="6"/>
      <c r="AZ310" s="6"/>
      <c r="BA310" s="6"/>
      <c r="BN310" s="6"/>
      <c r="BQ310" s="285"/>
      <c r="BR310" s="12">
        <v>7704</v>
      </c>
      <c r="BS310" s="12">
        <v>52000</v>
      </c>
      <c r="BT310" s="12">
        <v>7747.5</v>
      </c>
      <c r="BU310" s="426">
        <v>85000</v>
      </c>
    </row>
    <row r="311" spans="3:107">
      <c r="C311" s="192"/>
      <c r="D311" s="192"/>
      <c r="E311" s="192"/>
      <c r="F311" s="192"/>
      <c r="G311" s="192"/>
      <c r="H311" s="192"/>
      <c r="L311" s="376"/>
      <c r="M311" s="389"/>
      <c r="N311" s="54"/>
      <c r="X311" s="192"/>
      <c r="Y311" s="120"/>
      <c r="Z311" s="54"/>
      <c r="AA311" s="6"/>
      <c r="AG311" s="192"/>
      <c r="AH311" s="192"/>
      <c r="AI311" s="192"/>
      <c r="AK311" s="401"/>
      <c r="AL311" s="6"/>
      <c r="AQ311" s="6"/>
      <c r="AR311" s="6"/>
      <c r="AS311" s="6"/>
      <c r="AT311" s="6"/>
      <c r="AU311" s="6"/>
      <c r="AV311" s="6"/>
      <c r="AW311" s="6"/>
      <c r="AX311" s="6"/>
      <c r="AY311" s="6"/>
      <c r="AZ311" s="6"/>
      <c r="BA311" s="6"/>
      <c r="BN311" s="6"/>
      <c r="BQ311" s="285"/>
      <c r="BR311" s="12">
        <v>7704</v>
      </c>
      <c r="BS311" s="12">
        <v>52000</v>
      </c>
      <c r="BT311" s="12">
        <v>7747.5</v>
      </c>
      <c r="BU311" s="426">
        <v>85000</v>
      </c>
    </row>
    <row r="312" spans="3:107">
      <c r="C312" s="192"/>
      <c r="D312" s="192"/>
      <c r="E312" s="192"/>
      <c r="F312" s="192"/>
      <c r="G312" s="192"/>
      <c r="H312" s="192"/>
      <c r="L312" s="376"/>
      <c r="M312" s="389"/>
      <c r="N312" s="54"/>
      <c r="X312" s="192"/>
      <c r="Y312" s="120"/>
      <c r="Z312" s="54"/>
      <c r="AA312" s="6"/>
      <c r="AG312" s="192"/>
      <c r="AH312" s="192"/>
      <c r="AI312" s="192"/>
      <c r="AK312" s="401"/>
      <c r="AL312" s="6"/>
      <c r="AQ312" s="6"/>
      <c r="AR312" s="6"/>
      <c r="AS312" s="6"/>
      <c r="AT312" s="6"/>
      <c r="AU312" s="6"/>
      <c r="AV312" s="6"/>
      <c r="AW312" s="6"/>
      <c r="AX312" s="6"/>
      <c r="AY312" s="6"/>
      <c r="AZ312" s="6"/>
      <c r="BA312" s="6"/>
      <c r="BN312" s="6"/>
      <c r="BQ312" s="285"/>
      <c r="BR312" s="12">
        <v>7704</v>
      </c>
      <c r="BS312" s="12">
        <v>52000</v>
      </c>
      <c r="BT312" s="12">
        <v>7747.5</v>
      </c>
      <c r="BU312" s="426">
        <v>85000</v>
      </c>
    </row>
    <row r="313" spans="3:107">
      <c r="C313" s="192"/>
      <c r="D313" s="192"/>
      <c r="E313" s="192"/>
      <c r="F313" s="192"/>
      <c r="G313" s="192"/>
      <c r="H313" s="192"/>
      <c r="L313" s="376"/>
      <c r="M313" s="389"/>
      <c r="N313" s="54"/>
      <c r="X313" s="192"/>
      <c r="Y313" s="120"/>
      <c r="Z313" s="54"/>
      <c r="AA313" s="6"/>
      <c r="AG313" s="192"/>
      <c r="AH313" s="192"/>
      <c r="AI313" s="192"/>
      <c r="AK313" s="401"/>
      <c r="AL313" s="6"/>
      <c r="AQ313" s="6"/>
      <c r="AR313" s="6"/>
      <c r="AS313" s="6"/>
      <c r="AT313" s="6"/>
      <c r="AU313" s="6"/>
      <c r="AV313" s="6"/>
      <c r="AW313" s="6"/>
      <c r="AX313" s="6"/>
      <c r="AY313" s="6"/>
      <c r="AZ313" s="6"/>
      <c r="BA313" s="6"/>
      <c r="BN313" s="6"/>
      <c r="BQ313" s="285"/>
      <c r="BR313" s="12">
        <v>7704</v>
      </c>
      <c r="BS313" s="12">
        <v>52000</v>
      </c>
      <c r="BT313" s="12">
        <v>7747.5</v>
      </c>
      <c r="BU313" s="426">
        <v>85000</v>
      </c>
    </row>
    <row r="314" spans="3:107">
      <c r="C314" s="192"/>
      <c r="D314" s="192"/>
      <c r="E314" s="192"/>
      <c r="F314" s="192"/>
      <c r="G314" s="192"/>
      <c r="H314" s="192"/>
      <c r="L314" s="376"/>
      <c r="M314" s="389"/>
      <c r="N314" s="54"/>
      <c r="X314" s="192"/>
      <c r="Y314" s="120"/>
      <c r="Z314" s="54"/>
      <c r="AA314" s="6"/>
      <c r="AG314" s="192"/>
      <c r="AH314" s="192"/>
      <c r="AI314" s="192"/>
      <c r="AK314" s="401"/>
      <c r="AL314" s="6"/>
      <c r="AQ314" s="6"/>
      <c r="AR314" s="6"/>
      <c r="AS314" s="6"/>
      <c r="AT314" s="6"/>
      <c r="AU314" s="6"/>
      <c r="AV314" s="6"/>
      <c r="AW314" s="6"/>
      <c r="AX314" s="6"/>
      <c r="AY314" s="6"/>
      <c r="AZ314" s="6"/>
      <c r="BA314" s="6"/>
      <c r="BN314" s="6"/>
      <c r="BQ314" s="285"/>
      <c r="BR314" s="12">
        <v>7704</v>
      </c>
      <c r="BS314" s="12">
        <v>52000</v>
      </c>
      <c r="BT314" s="12">
        <v>7747.5</v>
      </c>
      <c r="BU314" s="426">
        <v>85000</v>
      </c>
    </row>
    <row r="315" spans="3:107">
      <c r="C315" s="192"/>
      <c r="D315" s="192"/>
      <c r="E315" s="192"/>
      <c r="F315" s="192"/>
      <c r="G315" s="192"/>
      <c r="H315" s="192"/>
      <c r="L315" s="376"/>
      <c r="M315" s="389"/>
      <c r="N315" s="54"/>
      <c r="X315" s="192"/>
      <c r="Y315" s="120"/>
      <c r="Z315" s="54"/>
      <c r="AA315" s="6"/>
      <c r="AG315" s="192"/>
      <c r="AH315" s="192"/>
      <c r="AI315" s="192"/>
      <c r="AK315" s="401"/>
      <c r="AL315" s="6"/>
      <c r="AQ315" s="6"/>
      <c r="AR315" s="6"/>
      <c r="AS315" s="6"/>
      <c r="AT315" s="6"/>
      <c r="AU315" s="6"/>
      <c r="AV315" s="6"/>
      <c r="AW315" s="6"/>
      <c r="AX315" s="6"/>
      <c r="AY315" s="6"/>
      <c r="AZ315" s="6"/>
      <c r="BA315" s="6"/>
      <c r="BN315" s="6"/>
      <c r="BQ315" s="285"/>
      <c r="BR315" s="12">
        <v>7704</v>
      </c>
      <c r="BS315" s="12">
        <v>52000</v>
      </c>
      <c r="BT315" s="12">
        <v>7747.5</v>
      </c>
      <c r="BU315" s="426">
        <v>85000</v>
      </c>
    </row>
    <row r="316" spans="3:107">
      <c r="C316" s="192"/>
      <c r="D316" s="192"/>
      <c r="E316" s="192"/>
      <c r="F316" s="192"/>
      <c r="G316" s="192"/>
      <c r="H316" s="192"/>
      <c r="L316" s="376"/>
      <c r="M316" s="389"/>
      <c r="N316" s="54"/>
      <c r="X316" s="192"/>
      <c r="Y316" s="120"/>
      <c r="Z316" s="54"/>
      <c r="AA316" s="6"/>
      <c r="AG316" s="192"/>
      <c r="AH316" s="192"/>
      <c r="AI316" s="192"/>
      <c r="AK316" s="401"/>
      <c r="AL316" s="6"/>
      <c r="AQ316" s="6"/>
      <c r="AR316" s="6"/>
      <c r="AS316" s="6"/>
      <c r="AT316" s="6"/>
      <c r="AU316" s="6"/>
      <c r="AV316" s="6"/>
      <c r="AW316" s="6"/>
      <c r="AX316" s="6"/>
      <c r="AY316" s="6"/>
      <c r="AZ316" s="6"/>
      <c r="BA316" s="6"/>
      <c r="BN316" s="6"/>
      <c r="BQ316" s="285"/>
      <c r="BR316" s="12">
        <v>7704</v>
      </c>
      <c r="BS316" s="12">
        <v>52000</v>
      </c>
      <c r="BT316" s="12">
        <v>7747.5</v>
      </c>
      <c r="BU316" s="426">
        <v>85000</v>
      </c>
    </row>
    <row r="317" spans="3:107">
      <c r="C317" s="192"/>
      <c r="D317" s="192"/>
      <c r="E317" s="192"/>
      <c r="F317" s="192"/>
      <c r="G317" s="192"/>
      <c r="H317" s="192"/>
      <c r="L317" s="376"/>
      <c r="M317" s="389"/>
      <c r="N317" s="54"/>
      <c r="X317" s="192"/>
      <c r="Y317" s="120"/>
      <c r="Z317" s="54"/>
      <c r="AA317" s="6"/>
      <c r="AG317" s="192"/>
      <c r="AH317" s="192"/>
      <c r="AI317" s="192"/>
      <c r="AK317" s="401"/>
      <c r="AL317" s="6"/>
      <c r="AQ317" s="6"/>
      <c r="AR317" s="6"/>
      <c r="AS317" s="6"/>
      <c r="AT317" s="6"/>
      <c r="AU317" s="6"/>
      <c r="AV317" s="6"/>
      <c r="AW317" s="6"/>
      <c r="AX317" s="6"/>
      <c r="AY317" s="6"/>
      <c r="AZ317" s="6"/>
      <c r="BA317" s="6"/>
      <c r="BN317" s="6"/>
      <c r="BQ317" s="285"/>
      <c r="BR317" s="12">
        <v>7704</v>
      </c>
      <c r="BS317" s="12">
        <v>52000</v>
      </c>
      <c r="BT317" s="12">
        <v>7747.5</v>
      </c>
      <c r="BU317" s="426">
        <v>85000</v>
      </c>
    </row>
    <row r="318" spans="3:107">
      <c r="C318" s="192"/>
      <c r="D318" s="192"/>
      <c r="E318" s="192"/>
      <c r="F318" s="192"/>
      <c r="G318" s="192"/>
      <c r="H318" s="192"/>
      <c r="L318" s="376"/>
      <c r="M318" s="389"/>
      <c r="N318" s="54"/>
      <c r="X318" s="192"/>
      <c r="Y318" s="120"/>
      <c r="Z318" s="54"/>
      <c r="AA318" s="6"/>
      <c r="AG318" s="192"/>
      <c r="AH318" s="192"/>
      <c r="AI318" s="192"/>
      <c r="AK318" s="401"/>
      <c r="AL318" s="6"/>
      <c r="AQ318" s="6"/>
      <c r="AR318" s="6"/>
      <c r="AS318" s="6"/>
      <c r="AT318" s="6"/>
      <c r="AU318" s="6"/>
      <c r="AV318" s="6"/>
      <c r="AW318" s="6"/>
      <c r="AX318" s="6"/>
      <c r="AY318" s="6"/>
      <c r="AZ318" s="6"/>
      <c r="BA318" s="6"/>
      <c r="BN318" s="6"/>
      <c r="BQ318" s="285"/>
      <c r="BR318" s="12">
        <v>7704</v>
      </c>
      <c r="BS318" s="12">
        <v>52000</v>
      </c>
      <c r="BT318" s="12">
        <v>7747.5</v>
      </c>
      <c r="BU318" s="426">
        <v>85000</v>
      </c>
    </row>
    <row r="319" spans="3:107">
      <c r="C319" s="192"/>
      <c r="D319" s="192"/>
      <c r="E319" s="192"/>
      <c r="F319" s="192"/>
      <c r="G319" s="192"/>
      <c r="H319" s="192"/>
      <c r="L319" s="376"/>
      <c r="M319" s="389"/>
      <c r="N319" s="54"/>
      <c r="X319" s="192"/>
      <c r="Y319" s="120"/>
      <c r="Z319" s="54"/>
      <c r="AA319" s="6"/>
      <c r="AG319" s="192"/>
      <c r="AH319" s="192"/>
      <c r="AI319" s="192"/>
      <c r="AK319" s="401"/>
      <c r="AL319" s="6"/>
      <c r="AQ319" s="6"/>
      <c r="AR319" s="6"/>
      <c r="AS319" s="6"/>
      <c r="AT319" s="6"/>
      <c r="AU319" s="6"/>
      <c r="AV319" s="6"/>
      <c r="AW319" s="6"/>
      <c r="AX319" s="6"/>
      <c r="AY319" s="6"/>
      <c r="AZ319" s="6"/>
      <c r="BA319" s="6"/>
      <c r="BN319" s="6"/>
      <c r="BQ319" s="285"/>
      <c r="BR319" s="12">
        <v>7704</v>
      </c>
      <c r="BS319" s="12">
        <v>52000</v>
      </c>
      <c r="BT319" s="12">
        <v>7747.5</v>
      </c>
      <c r="BU319" s="426">
        <v>85000</v>
      </c>
    </row>
    <row r="320" spans="3:107">
      <c r="C320" s="192"/>
      <c r="D320" s="192"/>
      <c r="E320" s="192"/>
      <c r="F320" s="192"/>
      <c r="G320" s="192"/>
      <c r="H320" s="192"/>
      <c r="L320" s="376"/>
      <c r="M320" s="389"/>
      <c r="N320" s="54"/>
      <c r="X320" s="192"/>
      <c r="Y320" s="120"/>
      <c r="Z320" s="54"/>
      <c r="AA320" s="6"/>
      <c r="AG320" s="192"/>
      <c r="AH320" s="192"/>
      <c r="AI320" s="192"/>
      <c r="AK320" s="401"/>
      <c r="AL320" s="6"/>
      <c r="AQ320" s="6"/>
      <c r="AR320" s="6"/>
      <c r="AS320" s="6"/>
      <c r="AT320" s="6"/>
      <c r="AU320" s="6"/>
      <c r="AV320" s="6"/>
      <c r="AW320" s="6"/>
      <c r="AX320" s="6"/>
      <c r="AY320" s="6"/>
      <c r="AZ320" s="6"/>
      <c r="BA320" s="6"/>
      <c r="BN320" s="6"/>
      <c r="BQ320" s="285"/>
      <c r="BR320" s="12">
        <v>7704</v>
      </c>
      <c r="BS320" s="12">
        <v>52000</v>
      </c>
      <c r="BT320" s="12">
        <v>7747.5</v>
      </c>
      <c r="BU320" s="426">
        <v>85000</v>
      </c>
    </row>
    <row r="321" spans="3:73">
      <c r="C321" s="192"/>
      <c r="D321" s="192"/>
      <c r="E321" s="192"/>
      <c r="F321" s="192"/>
      <c r="G321" s="192"/>
      <c r="H321" s="192"/>
      <c r="L321" s="376"/>
      <c r="M321" s="389"/>
      <c r="N321" s="54"/>
      <c r="X321" s="192"/>
      <c r="Y321" s="120"/>
      <c r="Z321" s="54"/>
      <c r="AA321" s="6"/>
      <c r="AG321" s="192"/>
      <c r="AH321" s="192"/>
      <c r="AI321" s="192"/>
      <c r="AK321" s="401"/>
      <c r="AL321" s="6"/>
      <c r="AQ321" s="6"/>
      <c r="AR321" s="6"/>
      <c r="AS321" s="6"/>
      <c r="AT321" s="6"/>
      <c r="AU321" s="6"/>
      <c r="AV321" s="6"/>
      <c r="AW321" s="6"/>
      <c r="AX321" s="6"/>
      <c r="AY321" s="6"/>
      <c r="AZ321" s="6"/>
      <c r="BA321" s="6"/>
      <c r="BN321" s="6"/>
      <c r="BQ321" s="285"/>
      <c r="BR321" s="12">
        <v>7704</v>
      </c>
      <c r="BS321" s="12">
        <v>52000</v>
      </c>
      <c r="BT321" s="12">
        <v>7747.5</v>
      </c>
      <c r="BU321" s="426">
        <v>85000</v>
      </c>
    </row>
    <row r="322" spans="3:73">
      <c r="C322" s="192"/>
      <c r="D322" s="192"/>
      <c r="E322" s="192"/>
      <c r="F322" s="192"/>
      <c r="G322" s="192"/>
      <c r="H322" s="192"/>
      <c r="L322" s="376"/>
      <c r="M322" s="389"/>
      <c r="N322" s="54"/>
      <c r="X322" s="192"/>
      <c r="Y322" s="120"/>
      <c r="Z322" s="54"/>
      <c r="AA322" s="6"/>
      <c r="AG322" s="192"/>
      <c r="AH322" s="192"/>
      <c r="AI322" s="192"/>
      <c r="AK322" s="401"/>
      <c r="AL322" s="6"/>
      <c r="AQ322" s="6"/>
      <c r="AR322" s="6"/>
      <c r="AS322" s="6"/>
      <c r="AT322" s="6"/>
      <c r="AU322" s="6"/>
      <c r="AV322" s="6"/>
      <c r="AW322" s="6"/>
      <c r="AX322" s="6"/>
      <c r="AY322" s="6"/>
      <c r="AZ322" s="6"/>
      <c r="BA322" s="6"/>
      <c r="BN322" s="6"/>
      <c r="BQ322" s="285"/>
      <c r="BR322" s="12">
        <v>7704</v>
      </c>
      <c r="BS322" s="12">
        <v>52000</v>
      </c>
      <c r="BT322" s="12">
        <v>7747.5</v>
      </c>
      <c r="BU322" s="426">
        <v>85000</v>
      </c>
    </row>
    <row r="323" spans="3:73">
      <c r="C323" s="192"/>
      <c r="D323" s="192"/>
      <c r="E323" s="192"/>
      <c r="F323" s="192"/>
      <c r="G323" s="192"/>
      <c r="H323" s="192"/>
      <c r="L323" s="376"/>
      <c r="M323" s="389"/>
      <c r="N323" s="54"/>
      <c r="X323" s="192"/>
      <c r="Y323" s="120"/>
      <c r="Z323" s="54"/>
      <c r="AA323" s="6"/>
      <c r="AG323" s="192"/>
      <c r="AH323" s="192"/>
      <c r="AI323" s="192"/>
      <c r="AK323" s="401"/>
      <c r="AL323" s="6"/>
      <c r="AQ323" s="6"/>
      <c r="AR323" s="6"/>
      <c r="AS323" s="6"/>
      <c r="AT323" s="6"/>
      <c r="AU323" s="6"/>
      <c r="AV323" s="6"/>
      <c r="AW323" s="6"/>
      <c r="AX323" s="6"/>
      <c r="AY323" s="6"/>
      <c r="AZ323" s="6"/>
      <c r="BA323" s="6"/>
      <c r="BN323" s="6"/>
      <c r="BQ323" s="285"/>
      <c r="BR323" s="12">
        <v>7704</v>
      </c>
      <c r="BS323" s="12">
        <v>52000</v>
      </c>
      <c r="BT323" s="12">
        <v>7747.5</v>
      </c>
      <c r="BU323" s="426">
        <v>85000</v>
      </c>
    </row>
    <row r="324" spans="3:73">
      <c r="C324" s="192"/>
      <c r="D324" s="192"/>
      <c r="E324" s="192"/>
      <c r="F324" s="192"/>
      <c r="G324" s="192"/>
      <c r="H324" s="192"/>
      <c r="L324" s="376"/>
      <c r="M324" s="389"/>
      <c r="N324" s="54"/>
      <c r="X324" s="192"/>
      <c r="Y324" s="120"/>
      <c r="Z324" s="54"/>
      <c r="AA324" s="6"/>
      <c r="AG324" s="192"/>
      <c r="AH324" s="192"/>
      <c r="AI324" s="192"/>
      <c r="AK324" s="401"/>
      <c r="AL324" s="6"/>
      <c r="AQ324" s="6"/>
      <c r="AR324" s="6"/>
      <c r="AS324" s="6"/>
      <c r="AT324" s="6"/>
      <c r="AU324" s="6"/>
      <c r="AV324" s="6"/>
      <c r="AW324" s="6"/>
      <c r="AX324" s="6"/>
      <c r="AY324" s="6"/>
      <c r="AZ324" s="6"/>
      <c r="BA324" s="6"/>
      <c r="BN324" s="6"/>
      <c r="BQ324" s="285"/>
      <c r="BR324" s="12">
        <v>7704</v>
      </c>
      <c r="BS324" s="12">
        <v>52000</v>
      </c>
      <c r="BT324" s="12">
        <v>7747.5</v>
      </c>
      <c r="BU324" s="426">
        <v>85000</v>
      </c>
    </row>
    <row r="325" spans="3:73">
      <c r="C325" s="192"/>
      <c r="D325" s="192"/>
      <c r="E325" s="192"/>
      <c r="F325" s="192"/>
      <c r="G325" s="192"/>
      <c r="H325" s="192"/>
      <c r="L325" s="376"/>
      <c r="M325" s="389"/>
      <c r="N325" s="54"/>
      <c r="X325" s="192"/>
      <c r="Y325" s="120"/>
      <c r="Z325" s="54"/>
      <c r="AA325" s="6"/>
      <c r="AG325" s="192"/>
      <c r="AH325" s="192"/>
      <c r="AI325" s="192"/>
      <c r="AK325" s="401"/>
      <c r="AL325" s="6"/>
      <c r="AQ325" s="6"/>
      <c r="AR325" s="6"/>
      <c r="AS325" s="6"/>
      <c r="AT325" s="6"/>
      <c r="AU325" s="6"/>
      <c r="AV325" s="6"/>
      <c r="AW325" s="6"/>
      <c r="AX325" s="6"/>
      <c r="AY325" s="6"/>
      <c r="AZ325" s="6"/>
      <c r="BA325" s="6"/>
      <c r="BN325" s="6"/>
      <c r="BQ325" s="285"/>
      <c r="BR325" s="12">
        <v>7704</v>
      </c>
      <c r="BS325" s="12">
        <v>52000</v>
      </c>
      <c r="BT325" s="12">
        <v>7747.5</v>
      </c>
      <c r="BU325" s="426">
        <v>85000</v>
      </c>
    </row>
    <row r="326" spans="3:73">
      <c r="C326" s="192"/>
      <c r="D326" s="192"/>
      <c r="E326" s="192"/>
      <c r="F326" s="192"/>
      <c r="G326" s="192"/>
      <c r="H326" s="192"/>
      <c r="L326" s="376"/>
      <c r="M326" s="389"/>
      <c r="N326" s="54"/>
      <c r="X326" s="192"/>
      <c r="Y326" s="120"/>
      <c r="Z326" s="54"/>
      <c r="AA326" s="6"/>
      <c r="AG326" s="192"/>
      <c r="AH326" s="192"/>
      <c r="AI326" s="192"/>
      <c r="AK326" s="401"/>
      <c r="AL326" s="6"/>
      <c r="AQ326" s="6"/>
      <c r="AR326" s="6"/>
      <c r="AS326" s="6"/>
      <c r="AT326" s="6"/>
      <c r="AU326" s="6"/>
      <c r="AV326" s="6"/>
      <c r="AW326" s="6"/>
      <c r="AX326" s="6"/>
      <c r="AY326" s="6"/>
      <c r="AZ326" s="6"/>
      <c r="BA326" s="6"/>
      <c r="BN326" s="6"/>
      <c r="BQ326" s="285"/>
      <c r="BR326" s="12">
        <v>7704</v>
      </c>
      <c r="BS326" s="12">
        <v>52000</v>
      </c>
      <c r="BT326" s="12">
        <v>7747.5</v>
      </c>
      <c r="BU326" s="426">
        <v>85000</v>
      </c>
    </row>
    <row r="327" spans="3:73">
      <c r="C327" s="192"/>
      <c r="D327" s="192"/>
      <c r="E327" s="192"/>
      <c r="F327" s="192"/>
      <c r="G327" s="192"/>
      <c r="H327" s="192"/>
      <c r="L327" s="376"/>
      <c r="M327" s="389"/>
      <c r="N327" s="54"/>
      <c r="X327" s="192"/>
      <c r="Y327" s="120"/>
      <c r="Z327" s="54"/>
      <c r="AA327" s="6"/>
      <c r="AG327" s="192"/>
      <c r="AH327" s="192"/>
      <c r="AI327" s="192"/>
      <c r="AK327" s="401"/>
      <c r="AL327" s="6"/>
      <c r="AQ327" s="6"/>
      <c r="AR327" s="6"/>
      <c r="AS327" s="6"/>
      <c r="AT327" s="6"/>
      <c r="AU327" s="6"/>
      <c r="AV327" s="6"/>
      <c r="AW327" s="6"/>
      <c r="AX327" s="6"/>
      <c r="AY327" s="6"/>
      <c r="AZ327" s="6"/>
      <c r="BA327" s="6"/>
      <c r="BN327" s="6"/>
      <c r="BQ327" s="285"/>
      <c r="BR327" s="12">
        <v>7704</v>
      </c>
      <c r="BS327" s="12">
        <v>52000</v>
      </c>
      <c r="BT327" s="12">
        <v>7747.5</v>
      </c>
      <c r="BU327" s="426">
        <v>85000</v>
      </c>
    </row>
    <row r="328" spans="3:73">
      <c r="C328" s="192"/>
      <c r="D328" s="192"/>
      <c r="E328" s="192"/>
      <c r="F328" s="192"/>
      <c r="G328" s="192"/>
      <c r="H328" s="192"/>
      <c r="L328" s="376"/>
      <c r="M328" s="389"/>
      <c r="N328" s="54"/>
      <c r="X328" s="192"/>
      <c r="Y328" s="120"/>
      <c r="Z328" s="54"/>
      <c r="AA328" s="6"/>
      <c r="AG328" s="192"/>
      <c r="AH328" s="192"/>
      <c r="AI328" s="192"/>
      <c r="AK328" s="401"/>
      <c r="AL328" s="6"/>
      <c r="AQ328" s="6"/>
      <c r="AR328" s="6"/>
      <c r="AS328" s="6"/>
      <c r="AT328" s="6"/>
      <c r="AU328" s="6"/>
      <c r="AV328" s="6"/>
      <c r="AW328" s="6"/>
      <c r="AX328" s="6"/>
      <c r="AY328" s="6"/>
      <c r="AZ328" s="6"/>
      <c r="BA328" s="6"/>
      <c r="BN328" s="6"/>
      <c r="BQ328" s="285"/>
      <c r="BR328" s="12">
        <v>7704</v>
      </c>
      <c r="BS328" s="12">
        <v>52000</v>
      </c>
      <c r="BT328" s="12">
        <v>7747.5</v>
      </c>
      <c r="BU328" s="426">
        <v>85000</v>
      </c>
    </row>
    <row r="329" spans="3:73">
      <c r="C329" s="192"/>
      <c r="D329" s="192"/>
      <c r="E329" s="192"/>
      <c r="F329" s="192"/>
      <c r="G329" s="192"/>
      <c r="H329" s="192"/>
      <c r="L329" s="376"/>
      <c r="M329" s="389"/>
      <c r="N329" s="54"/>
      <c r="X329" s="192"/>
      <c r="Y329" s="120"/>
      <c r="Z329" s="54"/>
      <c r="AA329" s="6"/>
      <c r="AG329" s="192"/>
      <c r="AH329" s="192"/>
      <c r="AI329" s="192"/>
      <c r="AK329" s="401"/>
      <c r="AL329" s="6"/>
      <c r="AQ329" s="6"/>
      <c r="AR329" s="6"/>
      <c r="AS329" s="6"/>
      <c r="AT329" s="6"/>
      <c r="AU329" s="6"/>
      <c r="AV329" s="6"/>
      <c r="AW329" s="6"/>
      <c r="AX329" s="6"/>
      <c r="AY329" s="6"/>
      <c r="AZ329" s="6"/>
      <c r="BA329" s="6"/>
      <c r="BN329" s="6"/>
      <c r="BQ329" s="285"/>
      <c r="BR329" s="12">
        <v>7704</v>
      </c>
      <c r="BS329" s="12">
        <v>52000</v>
      </c>
      <c r="BT329" s="12">
        <v>7747.5</v>
      </c>
      <c r="BU329" s="426">
        <v>85000</v>
      </c>
    </row>
    <row r="330" spans="3:73">
      <c r="C330" s="192"/>
      <c r="D330" s="192"/>
      <c r="E330" s="192"/>
      <c r="F330" s="192"/>
      <c r="G330" s="192"/>
      <c r="H330" s="192"/>
      <c r="L330" s="376"/>
      <c r="M330" s="389"/>
      <c r="N330" s="54"/>
      <c r="X330" s="192"/>
      <c r="Y330" s="120"/>
      <c r="Z330" s="54"/>
      <c r="AA330" s="6"/>
      <c r="AG330" s="192"/>
      <c r="AH330" s="192"/>
      <c r="AI330" s="192"/>
      <c r="AK330" s="401"/>
      <c r="AL330" s="6"/>
      <c r="AQ330" s="6"/>
      <c r="AR330" s="6"/>
      <c r="AS330" s="6"/>
      <c r="AT330" s="6"/>
      <c r="AU330" s="6"/>
      <c r="AV330" s="6"/>
      <c r="AW330" s="6"/>
      <c r="AX330" s="6"/>
      <c r="AY330" s="6"/>
      <c r="AZ330" s="6"/>
      <c r="BA330" s="6"/>
      <c r="BN330" s="6"/>
      <c r="BQ330" s="285"/>
      <c r="BR330" s="12">
        <v>7704</v>
      </c>
      <c r="BS330" s="12">
        <v>52000</v>
      </c>
      <c r="BT330" s="12">
        <v>7747.5</v>
      </c>
      <c r="BU330" s="426">
        <v>85000</v>
      </c>
    </row>
    <row r="331" spans="3:73">
      <c r="C331" s="192"/>
      <c r="D331" s="192"/>
      <c r="E331" s="192"/>
      <c r="F331" s="192"/>
      <c r="G331" s="192"/>
      <c r="H331" s="192"/>
      <c r="L331" s="376"/>
      <c r="M331" s="389"/>
      <c r="N331" s="54"/>
      <c r="X331" s="192"/>
      <c r="Y331" s="120"/>
      <c r="Z331" s="54"/>
      <c r="AA331" s="6"/>
      <c r="AG331" s="192"/>
      <c r="AH331" s="192"/>
      <c r="AI331" s="192"/>
      <c r="AK331" s="401"/>
      <c r="AL331" s="6"/>
      <c r="AQ331" s="6"/>
      <c r="AR331" s="6"/>
      <c r="AS331" s="6"/>
      <c r="AT331" s="6"/>
      <c r="AU331" s="6"/>
      <c r="AV331" s="6"/>
      <c r="AW331" s="6"/>
      <c r="AX331" s="6"/>
      <c r="AY331" s="6"/>
      <c r="AZ331" s="6"/>
      <c r="BA331" s="6"/>
      <c r="BN331" s="6"/>
      <c r="BQ331" s="285"/>
      <c r="BR331" s="12">
        <v>7704</v>
      </c>
      <c r="BS331" s="12">
        <v>52000</v>
      </c>
      <c r="BT331" s="12">
        <v>7747.5</v>
      </c>
      <c r="BU331" s="426">
        <v>85000</v>
      </c>
    </row>
    <row r="332" spans="3:73">
      <c r="C332" s="192"/>
      <c r="D332" s="192"/>
      <c r="E332" s="192"/>
      <c r="F332" s="192"/>
      <c r="G332" s="192"/>
      <c r="H332" s="192"/>
      <c r="L332" s="376"/>
      <c r="M332" s="389"/>
      <c r="N332" s="54"/>
      <c r="X332" s="192"/>
      <c r="Y332" s="120"/>
      <c r="Z332" s="54"/>
      <c r="AA332" s="6"/>
      <c r="AG332" s="192"/>
      <c r="AH332" s="192"/>
      <c r="AI332" s="192"/>
      <c r="AK332" s="401"/>
      <c r="AL332" s="6"/>
      <c r="AQ332" s="6"/>
      <c r="AR332" s="6"/>
      <c r="AS332" s="6"/>
      <c r="AT332" s="6"/>
      <c r="AU332" s="6"/>
      <c r="AV332" s="6"/>
      <c r="AW332" s="6"/>
      <c r="AX332" s="6"/>
      <c r="AY332" s="6"/>
      <c r="AZ332" s="6"/>
      <c r="BA332" s="6"/>
      <c r="BN332" s="6"/>
      <c r="BQ332" s="285"/>
      <c r="BR332" s="12">
        <v>7704</v>
      </c>
      <c r="BS332" s="12">
        <v>52000</v>
      </c>
      <c r="BT332" s="12">
        <v>7747.5</v>
      </c>
      <c r="BU332" s="426">
        <v>85000</v>
      </c>
    </row>
    <row r="333" spans="3:73">
      <c r="C333" s="192"/>
      <c r="D333" s="192"/>
      <c r="E333" s="192"/>
      <c r="F333" s="192"/>
      <c r="G333" s="192"/>
      <c r="H333" s="192"/>
      <c r="L333" s="376"/>
      <c r="M333" s="389"/>
      <c r="N333" s="54"/>
      <c r="X333" s="192"/>
      <c r="Y333" s="120"/>
      <c r="Z333" s="54"/>
      <c r="AA333" s="6"/>
      <c r="AG333" s="192"/>
      <c r="AH333" s="192"/>
      <c r="AI333" s="192"/>
      <c r="AK333" s="401"/>
      <c r="AL333" s="6"/>
      <c r="AQ333" s="6"/>
      <c r="AR333" s="6"/>
      <c r="AS333" s="6"/>
      <c r="AT333" s="6"/>
      <c r="AU333" s="6"/>
      <c r="AV333" s="6"/>
      <c r="AW333" s="6"/>
      <c r="AX333" s="6"/>
      <c r="AY333" s="6"/>
      <c r="AZ333" s="6"/>
      <c r="BA333" s="6"/>
      <c r="BN333" s="6"/>
      <c r="BQ333" s="285"/>
      <c r="BR333" s="12">
        <v>7704</v>
      </c>
      <c r="BS333" s="12">
        <v>52000</v>
      </c>
      <c r="BT333" s="12">
        <v>7747.5</v>
      </c>
      <c r="BU333" s="426">
        <v>85000</v>
      </c>
    </row>
    <row r="334" spans="3:73">
      <c r="C334" s="192"/>
      <c r="D334" s="192"/>
      <c r="E334" s="192"/>
      <c r="F334" s="192"/>
      <c r="G334" s="192"/>
      <c r="H334" s="192"/>
      <c r="L334" s="376"/>
      <c r="M334" s="389"/>
      <c r="N334" s="54"/>
      <c r="X334" s="192"/>
      <c r="Y334" s="120"/>
      <c r="Z334" s="54"/>
      <c r="AA334" s="6"/>
      <c r="AG334" s="192"/>
      <c r="AH334" s="192"/>
      <c r="AI334" s="192"/>
      <c r="AK334" s="401"/>
      <c r="AL334" s="6"/>
      <c r="AQ334" s="6"/>
      <c r="AR334" s="6"/>
      <c r="AS334" s="6"/>
      <c r="AT334" s="6"/>
      <c r="AU334" s="6"/>
      <c r="AV334" s="6"/>
      <c r="AW334" s="6"/>
      <c r="AX334" s="6"/>
      <c r="AY334" s="6"/>
      <c r="AZ334" s="6"/>
      <c r="BA334" s="6"/>
      <c r="BN334" s="6"/>
      <c r="BQ334" s="285"/>
      <c r="BR334" s="12">
        <v>7704</v>
      </c>
      <c r="BS334" s="12">
        <v>52000</v>
      </c>
      <c r="BT334" s="12">
        <v>7747.5</v>
      </c>
      <c r="BU334" s="426">
        <v>85000</v>
      </c>
    </row>
    <row r="335" spans="3:73">
      <c r="C335" s="192"/>
      <c r="D335" s="192"/>
      <c r="E335" s="192"/>
      <c r="F335" s="192"/>
      <c r="G335" s="192"/>
      <c r="H335" s="192"/>
      <c r="L335" s="376"/>
      <c r="M335" s="389"/>
      <c r="N335" s="54"/>
      <c r="X335" s="192"/>
      <c r="Y335" s="120"/>
      <c r="Z335" s="54"/>
      <c r="AA335" s="6"/>
      <c r="AG335" s="192"/>
      <c r="AH335" s="192"/>
      <c r="AI335" s="192"/>
      <c r="AK335" s="401"/>
      <c r="AL335" s="6"/>
      <c r="AQ335" s="6"/>
      <c r="AR335" s="6"/>
      <c r="AS335" s="6"/>
      <c r="AT335" s="6"/>
      <c r="AU335" s="6"/>
      <c r="AV335" s="6"/>
      <c r="AW335" s="6"/>
      <c r="AX335" s="6"/>
      <c r="AY335" s="6"/>
      <c r="AZ335" s="6"/>
      <c r="BA335" s="6"/>
      <c r="BN335" s="6"/>
      <c r="BQ335" s="285"/>
      <c r="BR335" s="12">
        <v>7704</v>
      </c>
      <c r="BS335" s="12">
        <v>52000</v>
      </c>
      <c r="BT335" s="12">
        <v>7747.5</v>
      </c>
      <c r="BU335" s="426">
        <v>85000</v>
      </c>
    </row>
    <row r="336" spans="3:73">
      <c r="C336" s="192"/>
      <c r="D336" s="192"/>
      <c r="E336" s="192"/>
      <c r="F336" s="192"/>
      <c r="G336" s="192"/>
      <c r="H336" s="192"/>
      <c r="L336" s="376"/>
      <c r="M336" s="389"/>
      <c r="N336" s="54"/>
      <c r="X336" s="192"/>
      <c r="Y336" s="120"/>
      <c r="Z336" s="54"/>
      <c r="AA336" s="6"/>
      <c r="AG336" s="192"/>
      <c r="AH336" s="192"/>
      <c r="AI336" s="192"/>
      <c r="AK336" s="401"/>
      <c r="AL336" s="6"/>
      <c r="AQ336" s="6"/>
      <c r="AR336" s="6"/>
      <c r="AS336" s="6"/>
      <c r="AT336" s="6"/>
      <c r="AU336" s="6"/>
      <c r="AV336" s="6"/>
      <c r="AW336" s="6"/>
      <c r="AX336" s="6"/>
      <c r="AY336" s="6"/>
      <c r="AZ336" s="6"/>
      <c r="BA336" s="6"/>
      <c r="BN336" s="6"/>
      <c r="BQ336" s="285"/>
      <c r="BR336" s="12">
        <v>7704</v>
      </c>
      <c r="BS336" s="12">
        <v>52000</v>
      </c>
      <c r="BT336" s="12">
        <v>7747.5</v>
      </c>
      <c r="BU336" s="426">
        <v>85000</v>
      </c>
    </row>
    <row r="337" spans="3:73">
      <c r="C337" s="192"/>
      <c r="D337" s="192"/>
      <c r="E337" s="192"/>
      <c r="F337" s="192"/>
      <c r="G337" s="192"/>
      <c r="H337" s="192"/>
      <c r="L337" s="376"/>
      <c r="M337" s="389"/>
      <c r="N337" s="54"/>
      <c r="X337" s="192"/>
      <c r="Y337" s="120"/>
      <c r="Z337" s="54"/>
      <c r="AA337" s="6"/>
      <c r="AG337" s="192"/>
      <c r="AH337" s="192"/>
      <c r="AI337" s="192"/>
      <c r="AK337" s="401"/>
      <c r="AL337" s="6"/>
      <c r="AQ337" s="6"/>
      <c r="AR337" s="6"/>
      <c r="AS337" s="6"/>
      <c r="AT337" s="6"/>
      <c r="AU337" s="6"/>
      <c r="AV337" s="6"/>
      <c r="AW337" s="6"/>
      <c r="AX337" s="6"/>
      <c r="AY337" s="6"/>
      <c r="AZ337" s="6"/>
      <c r="BA337" s="6"/>
      <c r="BN337" s="6"/>
      <c r="BQ337" s="285"/>
      <c r="BR337" s="12">
        <v>7704</v>
      </c>
      <c r="BS337" s="12">
        <v>52000</v>
      </c>
      <c r="BT337" s="12">
        <v>7747.5</v>
      </c>
      <c r="BU337" s="426">
        <v>85000</v>
      </c>
    </row>
    <row r="338" spans="3:73">
      <c r="C338" s="192"/>
      <c r="D338" s="192"/>
      <c r="E338" s="192"/>
      <c r="F338" s="192"/>
      <c r="G338" s="192"/>
      <c r="H338" s="192"/>
      <c r="L338" s="376"/>
      <c r="M338" s="389"/>
      <c r="N338" s="54"/>
      <c r="X338" s="192"/>
      <c r="Y338" s="120"/>
      <c r="Z338" s="54"/>
      <c r="AA338" s="6"/>
      <c r="AG338" s="192"/>
      <c r="AH338" s="192"/>
      <c r="AI338" s="192"/>
      <c r="AK338" s="401"/>
      <c r="AL338" s="6"/>
      <c r="AQ338" s="6"/>
      <c r="AR338" s="6"/>
      <c r="AS338" s="6"/>
      <c r="AT338" s="6"/>
      <c r="AU338" s="6"/>
      <c r="AV338" s="6"/>
      <c r="AW338" s="6"/>
      <c r="AX338" s="6"/>
      <c r="AY338" s="6"/>
      <c r="AZ338" s="6"/>
      <c r="BA338" s="6"/>
      <c r="BN338" s="6"/>
      <c r="BQ338" s="285"/>
      <c r="BR338" s="12">
        <v>7704</v>
      </c>
      <c r="BS338" s="12">
        <v>52000</v>
      </c>
      <c r="BT338" s="12">
        <v>7747.5</v>
      </c>
      <c r="BU338" s="426">
        <v>85000</v>
      </c>
    </row>
    <row r="339" spans="3:73">
      <c r="C339" s="192"/>
      <c r="D339" s="192"/>
      <c r="E339" s="192"/>
      <c r="F339" s="192"/>
      <c r="G339" s="192"/>
      <c r="H339" s="192"/>
      <c r="L339" s="376"/>
      <c r="M339" s="389"/>
      <c r="N339" s="54"/>
      <c r="X339" s="192"/>
      <c r="Y339" s="120"/>
      <c r="Z339" s="54"/>
      <c r="AA339" s="6"/>
      <c r="AG339" s="192"/>
      <c r="AH339" s="192"/>
      <c r="AI339" s="192"/>
      <c r="AK339" s="401"/>
      <c r="AL339" s="6"/>
      <c r="AQ339" s="6"/>
      <c r="AR339" s="6"/>
      <c r="AS339" s="6"/>
      <c r="AT339" s="6"/>
      <c r="AU339" s="6"/>
      <c r="AV339" s="6"/>
      <c r="AW339" s="6"/>
      <c r="AX339" s="6"/>
      <c r="AY339" s="6"/>
      <c r="AZ339" s="6"/>
      <c r="BA339" s="6"/>
      <c r="BN339" s="6"/>
      <c r="BQ339" s="285">
        <v>1000000</v>
      </c>
      <c r="BR339" s="12">
        <v>7704</v>
      </c>
      <c r="BS339" s="12">
        <v>52000</v>
      </c>
      <c r="BT339" s="12">
        <v>7747.5</v>
      </c>
      <c r="BU339" s="426">
        <v>85000</v>
      </c>
    </row>
    <row r="340" spans="3:73">
      <c r="C340" s="192"/>
      <c r="D340" s="192"/>
      <c r="E340" s="192"/>
      <c r="F340" s="192"/>
      <c r="G340" s="192"/>
      <c r="H340" s="192"/>
      <c r="L340" s="376"/>
      <c r="M340" s="389"/>
      <c r="N340" s="54"/>
      <c r="X340" s="192"/>
      <c r="Y340" s="120"/>
      <c r="Z340" s="54"/>
      <c r="AA340" s="6"/>
      <c r="AG340" s="192"/>
      <c r="AH340" s="192"/>
      <c r="AI340" s="192"/>
      <c r="AK340" s="401"/>
      <c r="AL340" s="6"/>
      <c r="AQ340" s="6"/>
      <c r="AR340" s="6"/>
      <c r="AS340" s="6"/>
      <c r="AT340" s="6"/>
      <c r="AU340" s="6"/>
      <c r="AV340" s="6"/>
      <c r="AW340" s="6"/>
      <c r="AX340" s="6"/>
      <c r="AY340" s="6"/>
      <c r="AZ340" s="6"/>
      <c r="BA340" s="6"/>
      <c r="BN340" s="6"/>
      <c r="BQ340" s="285">
        <v>0</v>
      </c>
      <c r="BR340" s="12">
        <v>7704</v>
      </c>
      <c r="BS340" s="12">
        <v>52000</v>
      </c>
      <c r="BT340" s="12">
        <v>7747.5</v>
      </c>
      <c r="BU340" s="426">
        <v>85000</v>
      </c>
    </row>
    <row r="341" spans="3:73">
      <c r="C341" s="192"/>
      <c r="D341" s="192"/>
      <c r="E341" s="192"/>
      <c r="F341" s="192"/>
      <c r="G341" s="192"/>
      <c r="H341" s="192"/>
      <c r="L341" s="376"/>
      <c r="M341" s="389"/>
      <c r="N341" s="54"/>
      <c r="X341" s="192"/>
      <c r="Y341" s="120"/>
      <c r="Z341" s="54"/>
      <c r="AA341" s="6"/>
      <c r="AG341" s="192"/>
      <c r="AH341" s="192"/>
      <c r="AI341" s="192"/>
      <c r="AK341" s="401"/>
      <c r="AL341" s="6"/>
      <c r="AQ341" s="6"/>
      <c r="AR341" s="6"/>
      <c r="AS341" s="6"/>
      <c r="AT341" s="6"/>
      <c r="AU341" s="6"/>
      <c r="AV341" s="6"/>
      <c r="AW341" s="6"/>
      <c r="AX341" s="6"/>
      <c r="AY341" s="6"/>
      <c r="AZ341" s="6"/>
      <c r="BA341" s="6"/>
      <c r="BN341" s="6"/>
      <c r="BQ341" s="285"/>
      <c r="BR341" s="12">
        <v>7704</v>
      </c>
      <c r="BS341" s="12">
        <v>52000</v>
      </c>
      <c r="BT341" s="12">
        <v>7747.5</v>
      </c>
      <c r="BU341" s="426">
        <v>85000</v>
      </c>
    </row>
    <row r="342" spans="3:73">
      <c r="C342" s="192"/>
      <c r="D342" s="192"/>
      <c r="E342" s="192"/>
      <c r="F342" s="192"/>
      <c r="G342" s="192"/>
      <c r="H342" s="192"/>
      <c r="L342" s="376"/>
      <c r="M342" s="389"/>
      <c r="N342" s="54"/>
      <c r="X342" s="192"/>
      <c r="Y342" s="120"/>
      <c r="Z342" s="54"/>
      <c r="AA342" s="6"/>
      <c r="AG342" s="192"/>
      <c r="AH342" s="192"/>
      <c r="AI342" s="192"/>
      <c r="AK342" s="401"/>
      <c r="AL342" s="6"/>
      <c r="AQ342" s="6"/>
      <c r="AR342" s="6"/>
      <c r="AS342" s="6"/>
      <c r="AT342" s="6"/>
      <c r="AU342" s="6"/>
      <c r="AV342" s="6"/>
      <c r="AW342" s="6"/>
      <c r="AX342" s="6"/>
      <c r="AY342" s="6"/>
      <c r="AZ342" s="6"/>
      <c r="BA342" s="6"/>
      <c r="BN342" s="6"/>
      <c r="BQ342" s="285"/>
      <c r="BR342" s="12">
        <v>7704</v>
      </c>
      <c r="BS342" s="12">
        <v>52000</v>
      </c>
      <c r="BT342" s="12">
        <v>7747.5</v>
      </c>
      <c r="BU342" s="426">
        <v>85000</v>
      </c>
    </row>
    <row r="343" spans="3:73">
      <c r="C343" s="192"/>
      <c r="D343" s="192"/>
      <c r="E343" s="192"/>
      <c r="F343" s="192"/>
      <c r="G343" s="192"/>
      <c r="H343" s="192"/>
      <c r="L343" s="376"/>
      <c r="M343" s="389"/>
      <c r="N343" s="54"/>
      <c r="X343" s="192"/>
      <c r="Y343" s="120"/>
      <c r="Z343" s="54"/>
      <c r="AA343" s="6"/>
      <c r="AG343" s="192"/>
      <c r="AH343" s="192"/>
      <c r="AI343" s="192"/>
      <c r="AK343" s="401"/>
      <c r="AL343" s="6"/>
      <c r="AQ343" s="6"/>
      <c r="AR343" s="6"/>
      <c r="AS343" s="6"/>
      <c r="AT343" s="6"/>
      <c r="AU343" s="6"/>
      <c r="AV343" s="6"/>
      <c r="AW343" s="6"/>
      <c r="AX343" s="6"/>
      <c r="AY343" s="6"/>
      <c r="AZ343" s="6"/>
      <c r="BA343" s="6"/>
      <c r="BN343" s="6"/>
      <c r="BQ343" s="285"/>
      <c r="BR343" s="12">
        <v>7704</v>
      </c>
      <c r="BS343" s="12">
        <v>52000</v>
      </c>
      <c r="BT343" s="12">
        <v>7747.5</v>
      </c>
      <c r="BU343" s="426">
        <v>85000</v>
      </c>
    </row>
    <row r="344" spans="3:73">
      <c r="C344" s="192"/>
      <c r="D344" s="192"/>
      <c r="E344" s="192"/>
      <c r="F344" s="192"/>
      <c r="G344" s="192"/>
      <c r="H344" s="192"/>
      <c r="L344" s="376"/>
      <c r="M344" s="389"/>
      <c r="N344" s="54"/>
      <c r="X344" s="192"/>
      <c r="Y344" s="120"/>
      <c r="Z344" s="54"/>
      <c r="AA344" s="6"/>
      <c r="AG344" s="192"/>
      <c r="AH344" s="192"/>
      <c r="AI344" s="192"/>
      <c r="AK344" s="401"/>
      <c r="AL344" s="6"/>
      <c r="AQ344" s="6"/>
      <c r="AR344" s="6"/>
      <c r="AS344" s="6"/>
      <c r="AT344" s="6"/>
      <c r="AU344" s="6"/>
      <c r="AV344" s="6"/>
      <c r="AW344" s="6"/>
      <c r="AX344" s="6"/>
      <c r="AY344" s="6"/>
      <c r="AZ344" s="6"/>
      <c r="BA344" s="6"/>
      <c r="BN344" s="6"/>
      <c r="BQ344" s="285"/>
      <c r="BR344" s="12">
        <v>7704</v>
      </c>
      <c r="BS344" s="12">
        <v>52000</v>
      </c>
      <c r="BT344" s="12">
        <v>7747.5</v>
      </c>
      <c r="BU344" s="426">
        <v>85000</v>
      </c>
    </row>
    <row r="345" spans="3:73">
      <c r="C345" s="192"/>
      <c r="D345" s="192"/>
      <c r="E345" s="192"/>
      <c r="F345" s="192"/>
      <c r="G345" s="192"/>
      <c r="H345" s="192"/>
      <c r="L345" s="376"/>
      <c r="M345" s="389"/>
      <c r="N345" s="54"/>
      <c r="X345" s="192"/>
      <c r="Y345" s="120"/>
      <c r="Z345" s="54"/>
      <c r="AA345" s="6"/>
      <c r="AG345" s="192"/>
      <c r="AH345" s="192"/>
      <c r="AI345" s="192"/>
      <c r="AK345" s="401"/>
      <c r="AL345" s="6"/>
      <c r="AQ345" s="6"/>
      <c r="AR345" s="6"/>
      <c r="AS345" s="6"/>
      <c r="AT345" s="6"/>
      <c r="AU345" s="6"/>
      <c r="AV345" s="6"/>
      <c r="AW345" s="6"/>
      <c r="AX345" s="6"/>
      <c r="AY345" s="6"/>
      <c r="AZ345" s="6"/>
      <c r="BA345" s="6"/>
      <c r="BN345" s="6"/>
      <c r="BQ345" s="285"/>
      <c r="BR345" s="12">
        <v>7704</v>
      </c>
      <c r="BS345" s="12">
        <v>52000</v>
      </c>
      <c r="BT345" s="12">
        <v>7747.5</v>
      </c>
      <c r="BU345" s="426">
        <v>85000</v>
      </c>
    </row>
    <row r="346" spans="3:73">
      <c r="C346" s="192"/>
      <c r="D346" s="192"/>
      <c r="E346" s="192"/>
      <c r="F346" s="192"/>
      <c r="G346" s="192"/>
      <c r="H346" s="192"/>
      <c r="L346" s="376"/>
      <c r="M346" s="389"/>
      <c r="N346" s="54"/>
      <c r="X346" s="192"/>
      <c r="Y346" s="120"/>
      <c r="Z346" s="54"/>
      <c r="AA346" s="6"/>
      <c r="AG346" s="192"/>
      <c r="AH346" s="192"/>
      <c r="AI346" s="192"/>
      <c r="AK346" s="401"/>
      <c r="AL346" s="6"/>
      <c r="AQ346" s="6"/>
      <c r="AR346" s="6"/>
      <c r="AS346" s="6"/>
      <c r="AT346" s="6"/>
      <c r="AU346" s="6"/>
      <c r="AV346" s="6"/>
      <c r="AW346" s="6"/>
      <c r="AX346" s="6"/>
      <c r="AY346" s="6"/>
      <c r="AZ346" s="6"/>
      <c r="BA346" s="6"/>
      <c r="BN346" s="6"/>
      <c r="BQ346" s="285"/>
      <c r="BR346" s="12">
        <v>7704</v>
      </c>
      <c r="BS346" s="12">
        <v>52000</v>
      </c>
      <c r="BT346" s="12">
        <v>7747.5</v>
      </c>
      <c r="BU346" s="426">
        <v>85000</v>
      </c>
    </row>
    <row r="347" spans="3:73">
      <c r="C347" s="192"/>
      <c r="D347" s="192"/>
      <c r="E347" s="192"/>
      <c r="F347" s="192"/>
      <c r="G347" s="192"/>
      <c r="H347" s="192"/>
      <c r="L347" s="376"/>
      <c r="M347" s="389"/>
      <c r="N347" s="54"/>
      <c r="X347" s="192"/>
      <c r="Y347" s="120"/>
      <c r="Z347" s="54"/>
      <c r="AA347" s="6"/>
      <c r="AG347" s="192"/>
      <c r="AH347" s="192"/>
      <c r="AI347" s="192"/>
      <c r="AK347" s="401"/>
      <c r="AL347" s="6"/>
      <c r="AQ347" s="6"/>
      <c r="AR347" s="6"/>
      <c r="AS347" s="6"/>
      <c r="AT347" s="6"/>
      <c r="AU347" s="6"/>
      <c r="AV347" s="6"/>
      <c r="AW347" s="6"/>
      <c r="AX347" s="6"/>
      <c r="AY347" s="6"/>
      <c r="AZ347" s="6"/>
      <c r="BA347" s="6"/>
      <c r="BN347" s="6"/>
      <c r="BQ347" s="285"/>
      <c r="BR347" s="12">
        <v>7704</v>
      </c>
      <c r="BS347" s="12">
        <v>52000</v>
      </c>
      <c r="BT347" s="12">
        <v>7747.5</v>
      </c>
      <c r="BU347" s="426">
        <v>85000</v>
      </c>
    </row>
    <row r="348" spans="3:73">
      <c r="C348" s="192"/>
      <c r="D348" s="192"/>
      <c r="E348" s="192"/>
      <c r="F348" s="192"/>
      <c r="G348" s="192"/>
      <c r="H348" s="192"/>
      <c r="L348" s="376"/>
      <c r="M348" s="389"/>
      <c r="N348" s="54"/>
      <c r="X348" s="192"/>
      <c r="Y348" s="120"/>
      <c r="Z348" s="54"/>
      <c r="AA348" s="6"/>
      <c r="AG348" s="192"/>
      <c r="AH348" s="192"/>
      <c r="AI348" s="192"/>
      <c r="AK348" s="401"/>
      <c r="AL348" s="6"/>
      <c r="AQ348" s="6"/>
      <c r="AR348" s="6"/>
      <c r="AS348" s="6"/>
      <c r="AT348" s="6"/>
      <c r="AU348" s="6"/>
      <c r="AV348" s="6"/>
      <c r="AW348" s="6"/>
      <c r="AX348" s="6"/>
      <c r="AY348" s="6"/>
      <c r="AZ348" s="6"/>
      <c r="BA348" s="6"/>
      <c r="BN348" s="6"/>
      <c r="BQ348" s="285"/>
      <c r="BR348" s="12">
        <v>7704</v>
      </c>
      <c r="BS348" s="12">
        <v>52000</v>
      </c>
      <c r="BT348" s="12">
        <v>7747.5</v>
      </c>
      <c r="BU348" s="426">
        <v>85000</v>
      </c>
    </row>
    <row r="349" spans="3:73">
      <c r="C349" s="192"/>
      <c r="D349" s="192"/>
      <c r="E349" s="192"/>
      <c r="F349" s="192"/>
      <c r="G349" s="192"/>
      <c r="H349" s="192"/>
      <c r="L349" s="376"/>
      <c r="M349" s="389"/>
      <c r="N349" s="54"/>
      <c r="X349" s="192"/>
      <c r="Y349" s="120"/>
      <c r="Z349" s="54"/>
      <c r="AA349" s="6"/>
      <c r="AG349" s="192"/>
      <c r="AH349" s="192"/>
      <c r="AI349" s="192"/>
      <c r="AK349" s="401"/>
      <c r="AL349" s="6"/>
      <c r="AQ349" s="6"/>
      <c r="AR349" s="6"/>
      <c r="AS349" s="6"/>
      <c r="AT349" s="6"/>
      <c r="AU349" s="6"/>
      <c r="AV349" s="6"/>
      <c r="AW349" s="6"/>
      <c r="AX349" s="6"/>
      <c r="AY349" s="6"/>
      <c r="AZ349" s="6"/>
      <c r="BA349" s="6"/>
      <c r="BN349" s="6"/>
      <c r="BQ349" s="285"/>
      <c r="BR349" s="12">
        <v>7704</v>
      </c>
      <c r="BS349" s="12">
        <v>52000</v>
      </c>
      <c r="BT349" s="12">
        <v>7747.5</v>
      </c>
      <c r="BU349" s="426">
        <v>85000</v>
      </c>
    </row>
    <row r="350" spans="3:73">
      <c r="C350" s="192"/>
      <c r="D350" s="192"/>
      <c r="E350" s="192"/>
      <c r="F350" s="192"/>
      <c r="G350" s="192"/>
      <c r="H350" s="192"/>
      <c r="L350" s="376"/>
      <c r="M350" s="389"/>
      <c r="N350" s="54"/>
      <c r="X350" s="192"/>
      <c r="Y350" s="120"/>
      <c r="Z350" s="54"/>
      <c r="AA350" s="6"/>
      <c r="AG350" s="192"/>
      <c r="AH350" s="192"/>
      <c r="AI350" s="192"/>
      <c r="AK350" s="401"/>
      <c r="AL350" s="6"/>
      <c r="AQ350" s="6"/>
      <c r="AR350" s="6"/>
      <c r="AS350" s="6"/>
      <c r="AT350" s="6"/>
      <c r="AU350" s="6"/>
      <c r="AV350" s="6"/>
      <c r="AW350" s="6"/>
      <c r="AX350" s="6"/>
      <c r="AY350" s="6"/>
      <c r="AZ350" s="6"/>
      <c r="BA350" s="6"/>
      <c r="BN350" s="6"/>
      <c r="BQ350" s="285"/>
      <c r="BR350" s="12">
        <v>7704</v>
      </c>
      <c r="BS350" s="12">
        <v>52000</v>
      </c>
      <c r="BT350" s="12">
        <v>7747.5</v>
      </c>
      <c r="BU350" s="426">
        <v>85000</v>
      </c>
    </row>
    <row r="351" spans="3:73">
      <c r="C351" s="192"/>
      <c r="D351" s="192"/>
      <c r="E351" s="192"/>
      <c r="F351" s="192"/>
      <c r="G351" s="192"/>
      <c r="H351" s="192"/>
      <c r="L351" s="376"/>
      <c r="M351" s="389"/>
      <c r="N351" s="54"/>
      <c r="X351" s="192"/>
      <c r="Y351" s="120"/>
      <c r="Z351" s="54"/>
      <c r="AA351" s="6"/>
      <c r="AG351" s="192"/>
      <c r="AH351" s="192"/>
      <c r="AI351" s="192"/>
      <c r="AK351" s="401"/>
      <c r="AL351" s="6"/>
      <c r="AQ351" s="6"/>
      <c r="AR351" s="6"/>
      <c r="AS351" s="6"/>
      <c r="AT351" s="6"/>
      <c r="AU351" s="6"/>
      <c r="AV351" s="6"/>
      <c r="AW351" s="6"/>
      <c r="AX351" s="6"/>
      <c r="AY351" s="6"/>
      <c r="AZ351" s="6"/>
      <c r="BA351" s="6"/>
      <c r="BN351" s="6"/>
      <c r="BQ351" s="285"/>
      <c r="BR351" s="12">
        <v>7704</v>
      </c>
      <c r="BS351" s="12">
        <v>52000</v>
      </c>
      <c r="BT351" s="12">
        <v>7747.5</v>
      </c>
      <c r="BU351" s="426">
        <v>85000</v>
      </c>
    </row>
    <row r="352" spans="3:73">
      <c r="C352" s="192"/>
      <c r="D352" s="192"/>
      <c r="E352" s="192"/>
      <c r="F352" s="192"/>
      <c r="G352" s="192"/>
      <c r="H352" s="192"/>
      <c r="L352" s="376"/>
      <c r="M352" s="389"/>
      <c r="N352" s="54"/>
      <c r="X352" s="192"/>
      <c r="Y352" s="120"/>
      <c r="Z352" s="54"/>
      <c r="AA352" s="6"/>
      <c r="AG352" s="192"/>
      <c r="AH352" s="192"/>
      <c r="AI352" s="192"/>
      <c r="AK352" s="401"/>
      <c r="AL352" s="6"/>
      <c r="AQ352" s="6"/>
      <c r="AR352" s="6"/>
      <c r="AS352" s="6"/>
      <c r="AT352" s="6"/>
      <c r="AU352" s="6"/>
      <c r="AV352" s="6"/>
      <c r="AW352" s="6"/>
      <c r="AX352" s="6"/>
      <c r="AY352" s="6"/>
      <c r="AZ352" s="6"/>
      <c r="BA352" s="6"/>
      <c r="BN352" s="6"/>
      <c r="BQ352" s="285"/>
      <c r="BR352" s="12">
        <v>7704</v>
      </c>
      <c r="BS352" s="12">
        <v>52000</v>
      </c>
      <c r="BT352" s="12">
        <v>7747.5</v>
      </c>
      <c r="BU352" s="426">
        <v>85000</v>
      </c>
    </row>
    <row r="353" spans="3:73">
      <c r="C353" s="192"/>
      <c r="D353" s="192"/>
      <c r="E353" s="192"/>
      <c r="F353" s="192"/>
      <c r="G353" s="192"/>
      <c r="H353" s="192"/>
      <c r="L353" s="376"/>
      <c r="M353" s="389"/>
      <c r="N353" s="54"/>
      <c r="X353" s="192"/>
      <c r="Y353" s="120"/>
      <c r="Z353" s="54"/>
      <c r="AA353" s="6"/>
      <c r="AG353" s="192"/>
      <c r="AH353" s="192"/>
      <c r="AI353" s="192"/>
      <c r="AK353" s="401"/>
      <c r="AL353" s="6"/>
      <c r="AQ353" s="6"/>
      <c r="AR353" s="6"/>
      <c r="AS353" s="6"/>
      <c r="AT353" s="6"/>
      <c r="AU353" s="6"/>
      <c r="AV353" s="6"/>
      <c r="AW353" s="6"/>
      <c r="AX353" s="6"/>
      <c r="AY353" s="6"/>
      <c r="AZ353" s="6"/>
      <c r="BA353" s="6"/>
      <c r="BN353" s="6"/>
      <c r="BQ353" s="285"/>
      <c r="BR353" s="12">
        <v>7704</v>
      </c>
      <c r="BS353" s="12">
        <v>52000</v>
      </c>
      <c r="BT353" s="12">
        <v>7747.5</v>
      </c>
      <c r="BU353" s="426">
        <v>85000</v>
      </c>
    </row>
    <row r="354" spans="3:73">
      <c r="C354" s="192"/>
      <c r="D354" s="192"/>
      <c r="E354" s="192"/>
      <c r="F354" s="192"/>
      <c r="G354" s="192"/>
      <c r="H354" s="192"/>
      <c r="L354" s="376"/>
      <c r="M354" s="389"/>
      <c r="N354" s="54"/>
      <c r="X354" s="192"/>
      <c r="Y354" s="120"/>
      <c r="Z354" s="54"/>
      <c r="AA354" s="6"/>
      <c r="AG354" s="192"/>
      <c r="AH354" s="192"/>
      <c r="AI354" s="192"/>
      <c r="AK354" s="401"/>
      <c r="AL354" s="6"/>
      <c r="AQ354" s="6"/>
      <c r="AR354" s="6"/>
      <c r="AS354" s="6"/>
      <c r="AT354" s="6"/>
      <c r="AU354" s="6"/>
      <c r="AV354" s="6"/>
      <c r="AW354" s="6"/>
      <c r="AX354" s="6"/>
      <c r="AY354" s="6"/>
      <c r="AZ354" s="6"/>
      <c r="BA354" s="6"/>
      <c r="BN354" s="6"/>
      <c r="BQ354" s="285"/>
      <c r="BR354" s="12">
        <v>7704</v>
      </c>
      <c r="BS354" s="12">
        <v>52000</v>
      </c>
      <c r="BT354" s="12">
        <v>7747.5</v>
      </c>
      <c r="BU354" s="426">
        <v>85000</v>
      </c>
    </row>
    <row r="355" spans="3:73">
      <c r="C355" s="192"/>
      <c r="D355" s="192"/>
      <c r="E355" s="192"/>
      <c r="F355" s="192"/>
      <c r="G355" s="192"/>
      <c r="H355" s="192"/>
      <c r="L355" s="376"/>
      <c r="M355" s="389"/>
      <c r="N355" s="54"/>
      <c r="X355" s="192"/>
      <c r="Y355" s="120"/>
      <c r="Z355" s="54"/>
      <c r="AA355" s="6"/>
      <c r="AG355" s="192"/>
      <c r="AH355" s="192"/>
      <c r="AI355" s="192"/>
      <c r="AK355" s="401"/>
      <c r="AL355" s="6"/>
      <c r="AQ355" s="6"/>
      <c r="AR355" s="6"/>
      <c r="AS355" s="6"/>
      <c r="AT355" s="6"/>
      <c r="AU355" s="6"/>
      <c r="AV355" s="6"/>
      <c r="AW355" s="6"/>
      <c r="AX355" s="6"/>
      <c r="AY355" s="6"/>
      <c r="AZ355" s="6"/>
      <c r="BA355" s="6"/>
      <c r="BN355" s="6"/>
      <c r="BQ355" s="285"/>
      <c r="BR355" s="12">
        <v>7704</v>
      </c>
      <c r="BS355" s="12">
        <v>52000</v>
      </c>
      <c r="BT355" s="12">
        <v>7747.5</v>
      </c>
      <c r="BU355" s="426">
        <v>85000</v>
      </c>
    </row>
    <row r="356" spans="3:73">
      <c r="C356" s="192"/>
      <c r="D356" s="192"/>
      <c r="E356" s="192"/>
      <c r="F356" s="192"/>
      <c r="G356" s="192"/>
      <c r="H356" s="192"/>
      <c r="L356" s="376"/>
      <c r="M356" s="389"/>
      <c r="N356" s="54"/>
      <c r="X356" s="192"/>
      <c r="Y356" s="120"/>
      <c r="Z356" s="54"/>
      <c r="AA356" s="6"/>
      <c r="AG356" s="192"/>
      <c r="AH356" s="192"/>
      <c r="AI356" s="192"/>
      <c r="AK356" s="401"/>
      <c r="AL356" s="6"/>
      <c r="AQ356" s="6"/>
      <c r="AR356" s="6"/>
      <c r="AS356" s="6"/>
      <c r="AT356" s="6"/>
      <c r="AU356" s="6"/>
      <c r="AV356" s="6"/>
      <c r="AW356" s="6"/>
      <c r="AX356" s="6"/>
      <c r="AY356" s="6"/>
      <c r="AZ356" s="6"/>
      <c r="BA356" s="6"/>
      <c r="BN356" s="6"/>
      <c r="BQ356" s="285"/>
      <c r="BR356" s="12">
        <v>7704</v>
      </c>
      <c r="BS356" s="12">
        <v>52000</v>
      </c>
      <c r="BT356" s="12">
        <v>7747.5</v>
      </c>
      <c r="BU356" s="426">
        <v>85000</v>
      </c>
    </row>
    <row r="357" spans="3:73">
      <c r="C357" s="192"/>
      <c r="D357" s="192"/>
      <c r="E357" s="192"/>
      <c r="F357" s="192"/>
      <c r="G357" s="192"/>
      <c r="H357" s="192"/>
      <c r="L357" s="376"/>
      <c r="M357" s="389"/>
      <c r="N357" s="54"/>
      <c r="X357" s="192"/>
      <c r="Y357" s="120"/>
      <c r="Z357" s="54"/>
      <c r="AA357" s="6"/>
      <c r="AG357" s="192"/>
      <c r="AH357" s="192"/>
      <c r="AI357" s="192"/>
      <c r="AK357" s="401"/>
      <c r="AL357" s="6"/>
      <c r="AQ357" s="6"/>
      <c r="AR357" s="6"/>
      <c r="AS357" s="6"/>
      <c r="AT357" s="6"/>
      <c r="AU357" s="6"/>
      <c r="AV357" s="6"/>
      <c r="AW357" s="6"/>
      <c r="AX357" s="6"/>
      <c r="AY357" s="6"/>
      <c r="AZ357" s="6"/>
      <c r="BA357" s="6"/>
      <c r="BN357" s="6"/>
      <c r="BQ357" s="285"/>
      <c r="BR357" s="12">
        <v>7704</v>
      </c>
      <c r="BS357" s="12">
        <v>52000</v>
      </c>
      <c r="BT357" s="12">
        <v>7747.5</v>
      </c>
      <c r="BU357" s="426">
        <v>85000</v>
      </c>
    </row>
    <row r="358" spans="3:73">
      <c r="C358" s="192"/>
      <c r="D358" s="192"/>
      <c r="E358" s="192"/>
      <c r="F358" s="192"/>
      <c r="G358" s="192"/>
      <c r="H358" s="192"/>
      <c r="L358" s="376"/>
      <c r="M358" s="389"/>
      <c r="N358" s="54"/>
      <c r="X358" s="192"/>
      <c r="Y358" s="120"/>
      <c r="Z358" s="54"/>
      <c r="AA358" s="6"/>
      <c r="AG358" s="192"/>
      <c r="AH358" s="192"/>
      <c r="AI358" s="192"/>
      <c r="AK358" s="401"/>
      <c r="AL358" s="6"/>
      <c r="AQ358" s="6"/>
      <c r="AR358" s="6"/>
      <c r="AS358" s="6"/>
      <c r="AT358" s="6"/>
      <c r="AU358" s="6"/>
      <c r="AV358" s="6"/>
      <c r="AW358" s="6"/>
      <c r="AX358" s="6"/>
      <c r="AY358" s="6"/>
      <c r="AZ358" s="6"/>
      <c r="BA358" s="6"/>
      <c r="BN358" s="6"/>
      <c r="BQ358" s="285"/>
      <c r="BR358" s="12">
        <v>7704</v>
      </c>
      <c r="BS358" s="12">
        <v>52000</v>
      </c>
      <c r="BT358" s="12">
        <v>7747.5</v>
      </c>
      <c r="BU358" s="426">
        <v>85000</v>
      </c>
    </row>
    <row r="359" spans="3:73">
      <c r="C359" s="192"/>
      <c r="D359" s="192"/>
      <c r="E359" s="192"/>
      <c r="F359" s="192"/>
      <c r="G359" s="192"/>
      <c r="H359" s="192"/>
      <c r="L359" s="376"/>
      <c r="M359" s="389"/>
      <c r="N359" s="54"/>
      <c r="X359" s="192"/>
      <c r="Y359" s="120"/>
      <c r="Z359" s="54"/>
      <c r="AA359" s="6"/>
      <c r="AG359" s="192"/>
      <c r="AH359" s="192"/>
      <c r="AI359" s="192"/>
      <c r="AK359" s="401"/>
      <c r="AL359" s="6"/>
      <c r="AQ359" s="6"/>
      <c r="AR359" s="6"/>
      <c r="AS359" s="6"/>
      <c r="AT359" s="6"/>
      <c r="AU359" s="6"/>
      <c r="AV359" s="6"/>
      <c r="AW359" s="6"/>
      <c r="AX359" s="6"/>
      <c r="AY359" s="6"/>
      <c r="AZ359" s="6"/>
      <c r="BA359" s="6"/>
      <c r="BN359" s="6"/>
      <c r="BQ359" s="285"/>
      <c r="BR359" s="12">
        <v>7704</v>
      </c>
      <c r="BS359" s="12">
        <v>52000</v>
      </c>
      <c r="BT359" s="12">
        <v>7747.5</v>
      </c>
      <c r="BU359" s="426">
        <v>85000</v>
      </c>
    </row>
    <row r="360" spans="3:73">
      <c r="C360" s="192"/>
      <c r="D360" s="192"/>
      <c r="E360" s="192"/>
      <c r="F360" s="192"/>
      <c r="G360" s="192"/>
      <c r="H360" s="192"/>
      <c r="L360" s="376"/>
      <c r="M360" s="389"/>
      <c r="N360" s="54"/>
      <c r="X360" s="192"/>
      <c r="Y360" s="120"/>
      <c r="Z360" s="54"/>
      <c r="AA360" s="6"/>
      <c r="AG360" s="192"/>
      <c r="AH360" s="192"/>
      <c r="AI360" s="192"/>
      <c r="AK360" s="401"/>
      <c r="AL360" s="6"/>
      <c r="AQ360" s="6"/>
      <c r="AR360" s="6"/>
      <c r="AS360" s="6"/>
      <c r="AT360" s="6"/>
      <c r="AU360" s="6"/>
      <c r="AV360" s="6"/>
      <c r="AW360" s="6"/>
      <c r="AX360" s="6"/>
      <c r="AY360" s="6"/>
      <c r="AZ360" s="6"/>
      <c r="BA360" s="6"/>
      <c r="BN360" s="6"/>
      <c r="BQ360" s="285"/>
      <c r="BR360" s="12">
        <v>7704</v>
      </c>
      <c r="BS360" s="12">
        <v>52000</v>
      </c>
      <c r="BT360" s="12">
        <v>7747.5</v>
      </c>
      <c r="BU360" s="426">
        <v>85000</v>
      </c>
    </row>
    <row r="361" spans="3:73">
      <c r="C361" s="192"/>
      <c r="D361" s="192"/>
      <c r="E361" s="192"/>
      <c r="F361" s="192"/>
      <c r="G361" s="192"/>
      <c r="H361" s="192"/>
      <c r="L361" s="376"/>
      <c r="M361" s="389"/>
      <c r="N361" s="54"/>
      <c r="X361" s="192"/>
      <c r="Y361" s="120"/>
      <c r="Z361" s="54"/>
      <c r="AA361" s="6"/>
      <c r="AG361" s="192"/>
      <c r="AH361" s="192"/>
      <c r="AI361" s="192"/>
      <c r="AK361" s="401"/>
      <c r="AL361" s="6"/>
      <c r="AQ361" s="6"/>
      <c r="AR361" s="6"/>
      <c r="AS361" s="6"/>
      <c r="AT361" s="6"/>
      <c r="AU361" s="6"/>
      <c r="AV361" s="6"/>
      <c r="AW361" s="6"/>
      <c r="AX361" s="6"/>
      <c r="AY361" s="6"/>
      <c r="AZ361" s="6"/>
      <c r="BA361" s="6"/>
      <c r="BN361" s="6"/>
      <c r="BQ361" s="285"/>
      <c r="BR361" s="12">
        <v>7704</v>
      </c>
      <c r="BS361" s="12">
        <v>52000</v>
      </c>
      <c r="BT361" s="12">
        <v>7747.5</v>
      </c>
      <c r="BU361" s="426">
        <v>85000</v>
      </c>
    </row>
    <row r="362" spans="3:73">
      <c r="C362" s="192"/>
      <c r="D362" s="192"/>
      <c r="E362" s="192"/>
      <c r="F362" s="192"/>
      <c r="G362" s="192"/>
      <c r="H362" s="192"/>
      <c r="L362" s="376"/>
      <c r="M362" s="389"/>
      <c r="N362" s="54"/>
      <c r="X362" s="192"/>
      <c r="Y362" s="120"/>
      <c r="Z362" s="54"/>
      <c r="AA362" s="6"/>
      <c r="AG362" s="192"/>
      <c r="AH362" s="192"/>
      <c r="AI362" s="192"/>
      <c r="AK362" s="401"/>
      <c r="AL362" s="6"/>
      <c r="AQ362" s="6"/>
      <c r="AR362" s="6"/>
      <c r="AS362" s="6"/>
      <c r="AT362" s="6"/>
      <c r="AU362" s="6"/>
      <c r="AV362" s="6"/>
      <c r="AW362" s="6"/>
      <c r="AX362" s="6"/>
      <c r="AY362" s="6"/>
      <c r="AZ362" s="6"/>
      <c r="BA362" s="6"/>
      <c r="BN362" s="6"/>
      <c r="BQ362" s="285"/>
      <c r="BR362" s="12">
        <v>7704</v>
      </c>
      <c r="BS362" s="12">
        <v>52000</v>
      </c>
      <c r="BT362" s="12">
        <v>7747.5</v>
      </c>
      <c r="BU362" s="426">
        <v>85000</v>
      </c>
    </row>
    <row r="363" spans="3:73">
      <c r="C363" s="192"/>
      <c r="D363" s="192"/>
      <c r="E363" s="192"/>
      <c r="F363" s="192"/>
      <c r="G363" s="192"/>
      <c r="H363" s="192"/>
      <c r="L363" s="376"/>
      <c r="M363" s="389"/>
      <c r="N363" s="54"/>
      <c r="X363" s="192"/>
      <c r="Y363" s="120"/>
      <c r="Z363" s="54"/>
      <c r="AA363" s="6"/>
      <c r="AG363" s="192"/>
      <c r="AH363" s="192"/>
      <c r="AI363" s="192"/>
      <c r="AK363" s="401"/>
      <c r="AL363" s="6"/>
      <c r="AQ363" s="6"/>
      <c r="AR363" s="6"/>
      <c r="AS363" s="6"/>
      <c r="AT363" s="6"/>
      <c r="AU363" s="6"/>
      <c r="AV363" s="6"/>
      <c r="AW363" s="6"/>
      <c r="AX363" s="6"/>
      <c r="AY363" s="6"/>
      <c r="AZ363" s="6"/>
      <c r="BA363" s="6"/>
      <c r="BN363" s="6"/>
      <c r="BQ363" s="285"/>
      <c r="BR363" s="12">
        <v>7704</v>
      </c>
      <c r="BS363" s="12">
        <v>52000</v>
      </c>
      <c r="BT363" s="12">
        <v>7747.5</v>
      </c>
      <c r="BU363" s="426">
        <v>85000</v>
      </c>
    </row>
    <row r="364" spans="3:73">
      <c r="C364" s="192"/>
      <c r="D364" s="192"/>
      <c r="E364" s="192"/>
      <c r="F364" s="192"/>
      <c r="G364" s="192"/>
      <c r="H364" s="192"/>
      <c r="L364" s="376"/>
      <c r="M364" s="389"/>
      <c r="N364" s="54"/>
      <c r="X364" s="192"/>
      <c r="Y364" s="120"/>
      <c r="Z364" s="54"/>
      <c r="AA364" s="6"/>
      <c r="AG364" s="192"/>
      <c r="AH364" s="192"/>
      <c r="AI364" s="192"/>
      <c r="AK364" s="401"/>
      <c r="AL364" s="6"/>
      <c r="AQ364" s="6"/>
      <c r="AR364" s="6"/>
      <c r="AS364" s="6"/>
      <c r="AT364" s="6"/>
      <c r="AU364" s="6"/>
      <c r="AV364" s="6"/>
      <c r="AW364" s="6"/>
      <c r="AX364" s="6"/>
      <c r="AY364" s="6"/>
      <c r="AZ364" s="6"/>
      <c r="BA364" s="6"/>
      <c r="BN364" s="6"/>
      <c r="BQ364" s="285"/>
      <c r="BR364" s="12">
        <v>7704</v>
      </c>
      <c r="BS364" s="12">
        <v>52000</v>
      </c>
      <c r="BT364" s="12">
        <v>7747.5</v>
      </c>
      <c r="BU364" s="426">
        <v>85000</v>
      </c>
    </row>
    <row r="365" spans="3:73">
      <c r="C365" s="192"/>
      <c r="D365" s="192"/>
      <c r="E365" s="192"/>
      <c r="F365" s="192"/>
      <c r="G365" s="192"/>
      <c r="H365" s="192"/>
      <c r="L365" s="376"/>
      <c r="M365" s="389"/>
      <c r="N365" s="54"/>
      <c r="X365" s="192"/>
      <c r="Y365" s="120"/>
      <c r="Z365" s="54"/>
      <c r="AA365" s="6"/>
      <c r="AG365" s="192"/>
      <c r="AH365" s="192"/>
      <c r="AI365" s="192"/>
      <c r="AK365" s="401"/>
      <c r="AL365" s="6"/>
      <c r="AQ365" s="6"/>
      <c r="AR365" s="6"/>
      <c r="AS365" s="6"/>
      <c r="AT365" s="6"/>
      <c r="AU365" s="6"/>
      <c r="AV365" s="6"/>
      <c r="AW365" s="6"/>
      <c r="AX365" s="6"/>
      <c r="AY365" s="6"/>
      <c r="AZ365" s="6"/>
      <c r="BA365" s="6"/>
      <c r="BN365" s="6"/>
      <c r="BQ365" s="285"/>
      <c r="BR365" s="12">
        <v>7704</v>
      </c>
      <c r="BS365" s="12">
        <v>52000</v>
      </c>
      <c r="BT365" s="12">
        <v>7747.5</v>
      </c>
      <c r="BU365" s="426">
        <v>85000</v>
      </c>
    </row>
    <row r="366" spans="3:73">
      <c r="C366" s="192"/>
      <c r="D366" s="192"/>
      <c r="E366" s="192"/>
      <c r="F366" s="192"/>
      <c r="G366" s="192"/>
      <c r="H366" s="192"/>
      <c r="L366" s="376"/>
      <c r="M366" s="389"/>
      <c r="N366" s="54"/>
      <c r="X366" s="192"/>
      <c r="Y366" s="120"/>
      <c r="Z366" s="54"/>
      <c r="AA366" s="6"/>
      <c r="AG366" s="192"/>
      <c r="AH366" s="192"/>
      <c r="AI366" s="192"/>
      <c r="AK366" s="401"/>
      <c r="AL366" s="6"/>
      <c r="AQ366" s="6"/>
      <c r="AR366" s="6"/>
      <c r="AS366" s="6"/>
      <c r="AT366" s="6"/>
      <c r="AU366" s="6"/>
      <c r="AV366" s="6"/>
      <c r="AW366" s="6"/>
      <c r="AX366" s="6"/>
      <c r="AY366" s="6"/>
      <c r="AZ366" s="6"/>
      <c r="BA366" s="6"/>
      <c r="BN366" s="6"/>
      <c r="BQ366" s="285"/>
      <c r="BR366" s="12">
        <v>7704</v>
      </c>
      <c r="BS366" s="12">
        <v>52000</v>
      </c>
      <c r="BT366" s="12">
        <v>7747.5</v>
      </c>
      <c r="BU366" s="426">
        <v>85000</v>
      </c>
    </row>
    <row r="367" spans="3:73">
      <c r="C367" s="192"/>
      <c r="D367" s="192"/>
      <c r="E367" s="192"/>
      <c r="F367" s="192"/>
      <c r="G367" s="192"/>
      <c r="H367" s="192"/>
      <c r="L367" s="376"/>
      <c r="M367" s="389"/>
      <c r="N367" s="54"/>
      <c r="X367" s="192"/>
      <c r="Y367" s="120"/>
      <c r="Z367" s="54"/>
      <c r="AA367" s="6"/>
      <c r="AG367" s="192"/>
      <c r="AH367" s="192"/>
      <c r="AI367" s="192"/>
      <c r="AK367" s="401"/>
      <c r="AL367" s="6"/>
      <c r="AQ367" s="6"/>
      <c r="AR367" s="6"/>
      <c r="AS367" s="6"/>
      <c r="AT367" s="6"/>
      <c r="AU367" s="6"/>
      <c r="AV367" s="6"/>
      <c r="AW367" s="6"/>
      <c r="AX367" s="6"/>
      <c r="AY367" s="6"/>
      <c r="AZ367" s="6"/>
      <c r="BA367" s="6"/>
      <c r="BN367" s="6"/>
      <c r="BQ367" s="285"/>
      <c r="BR367" s="12">
        <v>7704</v>
      </c>
      <c r="BS367" s="12">
        <v>52000</v>
      </c>
      <c r="BT367" s="12">
        <v>7747.5</v>
      </c>
      <c r="BU367" s="426">
        <v>85000</v>
      </c>
    </row>
    <row r="368" spans="3:73">
      <c r="C368" s="192"/>
      <c r="D368" s="192"/>
      <c r="E368" s="192"/>
      <c r="F368" s="192"/>
      <c r="G368" s="192"/>
      <c r="H368" s="192"/>
      <c r="L368" s="376"/>
      <c r="M368" s="389"/>
      <c r="N368" s="54"/>
      <c r="X368" s="192"/>
      <c r="Y368" s="120"/>
      <c r="Z368" s="54"/>
      <c r="AA368" s="6"/>
      <c r="AG368" s="192"/>
      <c r="AH368" s="192"/>
      <c r="AI368" s="192"/>
      <c r="AK368" s="401"/>
      <c r="AL368" s="6"/>
      <c r="AQ368" s="6"/>
      <c r="AR368" s="6"/>
      <c r="AS368" s="6"/>
      <c r="AT368" s="6"/>
      <c r="AU368" s="6"/>
      <c r="AV368" s="6"/>
      <c r="AW368" s="6"/>
      <c r="AX368" s="6"/>
      <c r="AY368" s="6"/>
      <c r="AZ368" s="6"/>
      <c r="BA368" s="6"/>
      <c r="BN368" s="6"/>
      <c r="BQ368" s="285"/>
      <c r="BR368" s="12">
        <v>7704</v>
      </c>
      <c r="BS368" s="12">
        <v>52000</v>
      </c>
      <c r="BT368" s="12">
        <v>7747.5</v>
      </c>
      <c r="BU368" s="426">
        <v>85000</v>
      </c>
    </row>
    <row r="369" spans="3:73">
      <c r="C369" s="192"/>
      <c r="D369" s="192"/>
      <c r="E369" s="192"/>
      <c r="F369" s="192"/>
      <c r="G369" s="192"/>
      <c r="H369" s="192"/>
      <c r="L369" s="376"/>
      <c r="M369" s="389"/>
      <c r="N369" s="54"/>
      <c r="X369" s="192"/>
      <c r="Y369" s="120"/>
      <c r="Z369" s="54"/>
      <c r="AA369" s="6"/>
      <c r="AG369" s="192"/>
      <c r="AH369" s="192"/>
      <c r="AI369" s="192"/>
      <c r="AK369" s="401"/>
      <c r="AL369" s="6"/>
      <c r="AQ369" s="6"/>
      <c r="AR369" s="6"/>
      <c r="AS369" s="6"/>
      <c r="AT369" s="6"/>
      <c r="AU369" s="6"/>
      <c r="AV369" s="6"/>
      <c r="AW369" s="6"/>
      <c r="AX369" s="6"/>
      <c r="AY369" s="6"/>
      <c r="AZ369" s="6"/>
      <c r="BA369" s="6"/>
      <c r="BN369" s="6"/>
      <c r="BQ369" s="285">
        <v>1000000</v>
      </c>
      <c r="BR369" s="12">
        <v>7704</v>
      </c>
      <c r="BS369" s="12">
        <v>52000</v>
      </c>
      <c r="BT369" s="12">
        <v>7747.5</v>
      </c>
      <c r="BU369" s="426">
        <v>85000</v>
      </c>
    </row>
    <row r="370" spans="3:73">
      <c r="C370" s="192"/>
      <c r="D370" s="192"/>
      <c r="E370" s="192"/>
      <c r="F370" s="192"/>
      <c r="G370" s="192"/>
      <c r="H370" s="192"/>
      <c r="L370" s="376"/>
      <c r="M370" s="389"/>
      <c r="N370" s="54"/>
      <c r="X370" s="192"/>
      <c r="Y370" s="120"/>
      <c r="Z370" s="54"/>
      <c r="AA370" s="6"/>
      <c r="AG370" s="192"/>
      <c r="AH370" s="192"/>
      <c r="AI370" s="192"/>
      <c r="AK370" s="401"/>
      <c r="AL370" s="6"/>
      <c r="AQ370" s="6"/>
      <c r="AR370" s="6"/>
      <c r="AS370" s="6"/>
      <c r="AT370" s="6"/>
      <c r="AU370" s="6"/>
      <c r="AV370" s="6"/>
      <c r="AW370" s="6"/>
      <c r="AX370" s="6"/>
      <c r="AY370" s="6"/>
      <c r="AZ370" s="6"/>
      <c r="BA370" s="6"/>
      <c r="BN370" s="6"/>
      <c r="BQ370" s="285">
        <v>0</v>
      </c>
      <c r="BR370" s="12">
        <v>7704</v>
      </c>
      <c r="BS370" s="12">
        <v>52000</v>
      </c>
      <c r="BT370" s="12">
        <v>7747.5</v>
      </c>
      <c r="BU370" s="426">
        <v>85000</v>
      </c>
    </row>
    <row r="371" spans="3:73">
      <c r="C371" s="192"/>
      <c r="D371" s="192"/>
      <c r="E371" s="192"/>
      <c r="F371" s="192"/>
      <c r="G371" s="192"/>
      <c r="H371" s="192"/>
      <c r="L371" s="376"/>
      <c r="M371" s="389"/>
      <c r="N371" s="54"/>
      <c r="X371" s="192"/>
      <c r="Y371" s="120"/>
      <c r="Z371" s="54"/>
      <c r="AA371" s="6"/>
      <c r="AG371" s="192"/>
      <c r="AH371" s="192"/>
      <c r="AI371" s="192"/>
      <c r="AK371" s="401"/>
      <c r="AL371" s="6"/>
      <c r="AQ371" s="6"/>
      <c r="AR371" s="6"/>
      <c r="AS371" s="6"/>
      <c r="AT371" s="6"/>
      <c r="AU371" s="6"/>
      <c r="AV371" s="6"/>
      <c r="AW371" s="6"/>
      <c r="AX371" s="6"/>
      <c r="AY371" s="6"/>
      <c r="AZ371" s="6"/>
      <c r="BA371" s="6"/>
      <c r="BN371" s="6"/>
      <c r="BQ371" s="285"/>
      <c r="BR371" s="12">
        <v>7704</v>
      </c>
      <c r="BS371" s="12">
        <v>52000</v>
      </c>
      <c r="BT371" s="12">
        <v>7747.5</v>
      </c>
      <c r="BU371" s="426">
        <v>85000</v>
      </c>
    </row>
    <row r="372" spans="3:73">
      <c r="C372" s="192"/>
      <c r="D372" s="192"/>
      <c r="E372" s="192"/>
      <c r="F372" s="192"/>
      <c r="G372" s="192"/>
      <c r="H372" s="192"/>
      <c r="L372" s="376"/>
      <c r="M372" s="389"/>
      <c r="N372" s="54"/>
      <c r="X372" s="192"/>
      <c r="Y372" s="120"/>
      <c r="Z372" s="54"/>
      <c r="AA372" s="6"/>
      <c r="AG372" s="192"/>
      <c r="AH372" s="192"/>
      <c r="AI372" s="192"/>
      <c r="AK372" s="401"/>
      <c r="AL372" s="6"/>
      <c r="AQ372" s="6"/>
      <c r="AR372" s="6"/>
      <c r="AS372" s="6"/>
      <c r="AT372" s="6"/>
      <c r="AU372" s="6"/>
      <c r="AV372" s="6"/>
      <c r="AW372" s="6"/>
      <c r="AX372" s="6"/>
      <c r="AY372" s="6"/>
      <c r="AZ372" s="6"/>
      <c r="BA372" s="6"/>
      <c r="BN372" s="6"/>
      <c r="BQ372" s="285"/>
      <c r="BR372" s="12">
        <v>7704</v>
      </c>
      <c r="BS372" s="12">
        <v>52000</v>
      </c>
      <c r="BT372" s="12">
        <v>7747.5</v>
      </c>
      <c r="BU372" s="426">
        <v>85000</v>
      </c>
    </row>
    <row r="373" spans="3:73">
      <c r="C373" s="192"/>
      <c r="D373" s="192"/>
      <c r="E373" s="192"/>
      <c r="F373" s="192"/>
      <c r="G373" s="192"/>
      <c r="H373" s="192"/>
      <c r="L373" s="376"/>
      <c r="M373" s="389"/>
      <c r="N373" s="54"/>
      <c r="X373" s="192"/>
      <c r="Y373" s="120"/>
      <c r="Z373" s="54"/>
      <c r="AA373" s="6"/>
      <c r="AG373" s="192"/>
      <c r="AH373" s="192"/>
      <c r="AI373" s="192"/>
      <c r="AK373" s="401"/>
      <c r="AL373" s="6"/>
      <c r="AQ373" s="6"/>
      <c r="AR373" s="6"/>
      <c r="AS373" s="6"/>
      <c r="AT373" s="6"/>
      <c r="AU373" s="6"/>
      <c r="AV373" s="6"/>
      <c r="AW373" s="6"/>
      <c r="AX373" s="6"/>
      <c r="AY373" s="6"/>
      <c r="AZ373" s="6"/>
      <c r="BA373" s="6"/>
      <c r="BN373" s="6"/>
      <c r="BQ373" s="285"/>
      <c r="BR373" s="12">
        <v>7704</v>
      </c>
      <c r="BS373" s="12">
        <v>52000</v>
      </c>
      <c r="BT373" s="12">
        <v>7747.5</v>
      </c>
      <c r="BU373" s="426">
        <v>85000</v>
      </c>
    </row>
    <row r="374" spans="3:73">
      <c r="C374" s="192"/>
      <c r="D374" s="192"/>
      <c r="E374" s="192"/>
      <c r="F374" s="192"/>
      <c r="G374" s="192"/>
      <c r="H374" s="192"/>
      <c r="L374" s="376"/>
      <c r="M374" s="389"/>
      <c r="N374" s="54"/>
      <c r="X374" s="192"/>
      <c r="Y374" s="120"/>
      <c r="Z374" s="54"/>
      <c r="AA374" s="6"/>
      <c r="AG374" s="192"/>
      <c r="AH374" s="192"/>
      <c r="AI374" s="192"/>
      <c r="AK374" s="401"/>
      <c r="AL374" s="6"/>
      <c r="AQ374" s="6"/>
      <c r="AR374" s="6"/>
      <c r="AS374" s="6"/>
      <c r="AT374" s="6"/>
      <c r="AU374" s="6"/>
      <c r="AV374" s="6"/>
      <c r="AW374" s="6"/>
      <c r="AX374" s="6"/>
      <c r="AY374" s="6"/>
      <c r="AZ374" s="6"/>
      <c r="BA374" s="6"/>
      <c r="BN374" s="6"/>
      <c r="BQ374" s="285"/>
      <c r="BR374" s="12">
        <v>7704</v>
      </c>
      <c r="BS374" s="12">
        <v>52000</v>
      </c>
      <c r="BT374" s="12">
        <v>7747.5</v>
      </c>
      <c r="BU374" s="426">
        <v>85000</v>
      </c>
    </row>
    <row r="375" spans="3:73">
      <c r="C375" s="192"/>
      <c r="D375" s="192"/>
      <c r="E375" s="192"/>
      <c r="F375" s="192"/>
      <c r="G375" s="192"/>
      <c r="H375" s="192"/>
      <c r="L375" s="376"/>
      <c r="M375" s="389"/>
      <c r="N375" s="54"/>
      <c r="X375" s="192"/>
      <c r="Y375" s="120"/>
      <c r="Z375" s="54"/>
      <c r="AA375" s="6"/>
      <c r="AG375" s="192"/>
      <c r="AH375" s="192"/>
      <c r="AI375" s="192"/>
      <c r="AK375" s="401"/>
      <c r="AL375" s="6"/>
      <c r="AQ375" s="6"/>
      <c r="AR375" s="6"/>
      <c r="AS375" s="6"/>
      <c r="AT375" s="6"/>
      <c r="AU375" s="6"/>
      <c r="AV375" s="6"/>
      <c r="AW375" s="6"/>
      <c r="AX375" s="6"/>
      <c r="AY375" s="6"/>
      <c r="AZ375" s="6"/>
      <c r="BA375" s="6"/>
      <c r="BN375" s="6"/>
      <c r="BQ375" s="285"/>
      <c r="BR375" s="12">
        <v>7704</v>
      </c>
      <c r="BS375" s="12">
        <v>52000</v>
      </c>
      <c r="BT375" s="12">
        <v>7747.5</v>
      </c>
      <c r="BU375" s="426">
        <v>85000</v>
      </c>
    </row>
    <row r="376" spans="3:73">
      <c r="C376" s="192"/>
      <c r="D376" s="192"/>
      <c r="E376" s="192"/>
      <c r="F376" s="192"/>
      <c r="G376" s="192"/>
      <c r="H376" s="192"/>
      <c r="L376" s="376"/>
      <c r="M376" s="389"/>
      <c r="N376" s="54"/>
      <c r="X376" s="192"/>
      <c r="Y376" s="120"/>
      <c r="Z376" s="54"/>
      <c r="AA376" s="6"/>
      <c r="AG376" s="192"/>
      <c r="AH376" s="192"/>
      <c r="AI376" s="192"/>
      <c r="AK376" s="401"/>
      <c r="AL376" s="6"/>
      <c r="AQ376" s="6"/>
      <c r="AR376" s="6"/>
      <c r="AS376" s="6"/>
      <c r="AT376" s="6"/>
      <c r="AU376" s="6"/>
      <c r="AV376" s="6"/>
      <c r="AW376" s="6"/>
      <c r="AX376" s="6"/>
      <c r="AY376" s="6"/>
      <c r="AZ376" s="6"/>
      <c r="BA376" s="6"/>
      <c r="BN376" s="6"/>
      <c r="BQ376" s="285"/>
      <c r="BR376" s="12">
        <v>7704</v>
      </c>
      <c r="BS376" s="12">
        <v>52000</v>
      </c>
      <c r="BT376" s="12">
        <v>7747.5</v>
      </c>
      <c r="BU376" s="426">
        <v>85000</v>
      </c>
    </row>
    <row r="377" spans="3:73">
      <c r="C377" s="192"/>
      <c r="D377" s="192"/>
      <c r="E377" s="192"/>
      <c r="F377" s="192"/>
      <c r="G377" s="192"/>
      <c r="H377" s="192"/>
      <c r="L377" s="376"/>
      <c r="M377" s="389"/>
      <c r="N377" s="54"/>
      <c r="X377" s="192"/>
      <c r="Y377" s="120"/>
      <c r="Z377" s="54"/>
      <c r="AA377" s="6"/>
      <c r="AG377" s="192"/>
      <c r="AH377" s="192"/>
      <c r="AI377" s="192"/>
      <c r="AK377" s="401"/>
      <c r="AL377" s="6"/>
      <c r="AQ377" s="6"/>
      <c r="AR377" s="6"/>
      <c r="AS377" s="6"/>
      <c r="AT377" s="6"/>
      <c r="AU377" s="6"/>
      <c r="AV377" s="6"/>
      <c r="AW377" s="6"/>
      <c r="AX377" s="6"/>
      <c r="AY377" s="6"/>
      <c r="AZ377" s="6"/>
      <c r="BA377" s="6"/>
      <c r="BN377" s="6"/>
      <c r="BQ377" s="285"/>
      <c r="BR377" s="12">
        <v>7704</v>
      </c>
      <c r="BS377" s="12">
        <v>52000</v>
      </c>
      <c r="BT377" s="12">
        <v>7747.5</v>
      </c>
      <c r="BU377" s="426">
        <v>85000</v>
      </c>
    </row>
    <row r="378" spans="3:73">
      <c r="C378" s="192"/>
      <c r="D378" s="192"/>
      <c r="E378" s="192"/>
      <c r="F378" s="192"/>
      <c r="G378" s="192"/>
      <c r="H378" s="192"/>
      <c r="L378" s="376"/>
      <c r="M378" s="389"/>
      <c r="N378" s="54"/>
      <c r="X378" s="192"/>
      <c r="Y378" s="120"/>
      <c r="Z378" s="54"/>
      <c r="AA378" s="6"/>
      <c r="AG378" s="192"/>
      <c r="AH378" s="192"/>
      <c r="AI378" s="192"/>
      <c r="AK378" s="401"/>
      <c r="AL378" s="6"/>
      <c r="AQ378" s="6"/>
      <c r="AR378" s="6"/>
      <c r="AS378" s="6"/>
      <c r="AT378" s="6"/>
      <c r="AU378" s="6"/>
      <c r="AV378" s="6"/>
      <c r="AW378" s="6"/>
      <c r="AX378" s="6"/>
      <c r="AY378" s="6"/>
      <c r="AZ378" s="6"/>
      <c r="BA378" s="6"/>
      <c r="BN378" s="6"/>
      <c r="BQ378" s="285"/>
      <c r="BR378" s="12">
        <v>7704</v>
      </c>
      <c r="BS378" s="12">
        <v>52000</v>
      </c>
      <c r="BT378" s="12">
        <v>7747.5</v>
      </c>
      <c r="BU378" s="426">
        <v>85000</v>
      </c>
    </row>
    <row r="379" spans="3:73">
      <c r="C379" s="192"/>
      <c r="D379" s="192"/>
      <c r="E379" s="192"/>
      <c r="F379" s="192"/>
      <c r="G379" s="192"/>
      <c r="H379" s="192"/>
      <c r="L379" s="376"/>
      <c r="M379" s="389"/>
      <c r="N379" s="54"/>
      <c r="X379" s="192"/>
      <c r="Y379" s="120"/>
      <c r="Z379" s="54"/>
      <c r="AA379" s="6"/>
      <c r="AG379" s="192"/>
      <c r="AH379" s="192"/>
      <c r="AI379" s="192"/>
      <c r="AK379" s="401"/>
      <c r="AL379" s="6"/>
      <c r="AQ379" s="6"/>
      <c r="AR379" s="6"/>
      <c r="AS379" s="6"/>
      <c r="AT379" s="6"/>
      <c r="AU379" s="6"/>
      <c r="AV379" s="6"/>
      <c r="AW379" s="6"/>
      <c r="AX379" s="6"/>
      <c r="AY379" s="6"/>
      <c r="AZ379" s="6"/>
      <c r="BA379" s="6"/>
      <c r="BN379" s="6"/>
      <c r="BQ379" s="285"/>
      <c r="BR379" s="12">
        <v>7704</v>
      </c>
      <c r="BS379" s="12">
        <v>52000</v>
      </c>
      <c r="BT379" s="12">
        <v>7747.5</v>
      </c>
      <c r="BU379" s="426">
        <v>85000</v>
      </c>
    </row>
    <row r="380" spans="3:73">
      <c r="C380" s="192"/>
      <c r="D380" s="192"/>
      <c r="E380" s="192"/>
      <c r="F380" s="192"/>
      <c r="G380" s="192"/>
      <c r="H380" s="192"/>
      <c r="L380" s="376"/>
      <c r="M380" s="389"/>
      <c r="N380" s="54"/>
      <c r="X380" s="192"/>
      <c r="Y380" s="120"/>
      <c r="Z380" s="54"/>
      <c r="AA380" s="6"/>
      <c r="AG380" s="192"/>
      <c r="AH380" s="192"/>
      <c r="AI380" s="192"/>
      <c r="AK380" s="401"/>
      <c r="AL380" s="6"/>
      <c r="AQ380" s="6"/>
      <c r="AR380" s="6"/>
      <c r="AS380" s="6"/>
      <c r="AT380" s="6"/>
      <c r="AU380" s="6"/>
      <c r="AV380" s="6"/>
      <c r="AW380" s="6"/>
      <c r="AX380" s="6"/>
      <c r="AY380" s="6"/>
      <c r="AZ380" s="6"/>
      <c r="BA380" s="6"/>
      <c r="BN380" s="6"/>
      <c r="BQ380" s="285"/>
      <c r="BR380" s="12">
        <v>7704</v>
      </c>
      <c r="BS380" s="12">
        <v>52000</v>
      </c>
      <c r="BT380" s="12">
        <v>7747.5</v>
      </c>
      <c r="BU380" s="426">
        <v>85000</v>
      </c>
    </row>
    <row r="381" spans="3:73">
      <c r="C381" s="192"/>
      <c r="D381" s="192"/>
      <c r="E381" s="192"/>
      <c r="F381" s="192"/>
      <c r="G381" s="192"/>
      <c r="H381" s="192"/>
      <c r="L381" s="376"/>
      <c r="M381" s="389"/>
      <c r="N381" s="54"/>
      <c r="X381" s="192"/>
      <c r="Y381" s="120"/>
      <c r="Z381" s="54"/>
      <c r="AA381" s="6"/>
      <c r="AG381" s="192"/>
      <c r="AH381" s="192"/>
      <c r="AI381" s="192"/>
      <c r="AK381" s="401"/>
      <c r="AL381" s="6"/>
      <c r="AQ381" s="6"/>
      <c r="AR381" s="6"/>
      <c r="AS381" s="6"/>
      <c r="AT381" s="6"/>
      <c r="AU381" s="6"/>
      <c r="AV381" s="6"/>
      <c r="AW381" s="6"/>
      <c r="AX381" s="6"/>
      <c r="AY381" s="6"/>
      <c r="AZ381" s="6"/>
      <c r="BA381" s="6"/>
      <c r="BN381" s="6"/>
      <c r="BQ381" s="285"/>
      <c r="BR381" s="12">
        <v>7704</v>
      </c>
      <c r="BS381" s="12">
        <v>52000</v>
      </c>
      <c r="BT381" s="12">
        <v>7747.5</v>
      </c>
      <c r="BU381" s="426">
        <v>85000</v>
      </c>
    </row>
    <row r="382" spans="3:73">
      <c r="C382" s="192"/>
      <c r="D382" s="192"/>
      <c r="E382" s="192"/>
      <c r="F382" s="192"/>
      <c r="G382" s="192"/>
      <c r="H382" s="192"/>
      <c r="L382" s="376"/>
      <c r="M382" s="389"/>
      <c r="N382" s="54"/>
      <c r="X382" s="192"/>
      <c r="Y382" s="120"/>
      <c r="Z382" s="54"/>
      <c r="AA382" s="6"/>
      <c r="AG382" s="192"/>
      <c r="AH382" s="192"/>
      <c r="AI382" s="192"/>
      <c r="AK382" s="401"/>
      <c r="AL382" s="6"/>
      <c r="AQ382" s="6"/>
      <c r="AR382" s="6"/>
      <c r="AS382" s="6"/>
      <c r="AT382" s="6"/>
      <c r="AU382" s="6"/>
      <c r="AV382" s="6"/>
      <c r="AW382" s="6"/>
      <c r="AX382" s="6"/>
      <c r="AY382" s="6"/>
      <c r="AZ382" s="6"/>
      <c r="BA382" s="6"/>
      <c r="BN382" s="6"/>
      <c r="BQ382" s="285"/>
      <c r="BR382" s="12">
        <v>7704</v>
      </c>
      <c r="BS382" s="12">
        <v>52000</v>
      </c>
      <c r="BT382" s="12">
        <v>7747.5</v>
      </c>
      <c r="BU382" s="426">
        <v>85000</v>
      </c>
    </row>
    <row r="383" spans="3:73">
      <c r="C383" s="192"/>
      <c r="D383" s="192"/>
      <c r="E383" s="192"/>
      <c r="F383" s="192"/>
      <c r="G383" s="192"/>
      <c r="H383" s="192"/>
      <c r="L383" s="376"/>
      <c r="M383" s="389"/>
      <c r="N383" s="54"/>
      <c r="X383" s="192"/>
      <c r="Y383" s="120"/>
      <c r="Z383" s="54"/>
      <c r="AA383" s="6"/>
      <c r="AG383" s="192"/>
      <c r="AH383" s="192"/>
      <c r="AI383" s="192"/>
      <c r="AK383" s="401"/>
      <c r="AL383" s="6"/>
      <c r="AQ383" s="6"/>
      <c r="AR383" s="6"/>
      <c r="AS383" s="6"/>
      <c r="AT383" s="6"/>
      <c r="AU383" s="6"/>
      <c r="AV383" s="6"/>
      <c r="AW383" s="6"/>
      <c r="AX383" s="6"/>
      <c r="AY383" s="6"/>
      <c r="AZ383" s="6"/>
      <c r="BA383" s="6"/>
      <c r="BN383" s="6"/>
      <c r="BQ383" s="285"/>
      <c r="BR383" s="12">
        <v>7704</v>
      </c>
      <c r="BS383" s="12">
        <v>52000</v>
      </c>
      <c r="BT383" s="12">
        <v>7747.5</v>
      </c>
      <c r="BU383" s="426">
        <v>85000</v>
      </c>
    </row>
    <row r="384" spans="3:73">
      <c r="L384" s="376"/>
      <c r="M384" s="389"/>
      <c r="N384" s="54"/>
      <c r="X384" s="192"/>
      <c r="Y384" s="120"/>
      <c r="Z384" s="54"/>
      <c r="AA384" s="6"/>
      <c r="AG384" s="192"/>
      <c r="AH384" s="192"/>
      <c r="AI384" s="192"/>
      <c r="AK384" s="401"/>
      <c r="AL384" s="6"/>
      <c r="AQ384" s="6"/>
      <c r="AR384" s="6"/>
      <c r="AS384" s="6"/>
      <c r="AT384" s="6"/>
      <c r="AU384" s="6"/>
      <c r="AV384" s="6"/>
      <c r="AW384" s="6"/>
      <c r="AX384" s="6"/>
      <c r="AY384" s="6"/>
      <c r="AZ384" s="6"/>
      <c r="BA384" s="6"/>
      <c r="BN384" s="6"/>
      <c r="BQ384" s="285"/>
      <c r="BR384" s="12">
        <v>7704</v>
      </c>
      <c r="BS384" s="12">
        <v>52000</v>
      </c>
      <c r="BT384" s="12">
        <v>7747.5</v>
      </c>
      <c r="BU384" s="426">
        <v>85000</v>
      </c>
    </row>
    <row r="385" spans="12:73">
      <c r="L385" s="376"/>
      <c r="M385" s="389"/>
      <c r="N385" s="54"/>
      <c r="X385" s="192"/>
      <c r="Y385" s="120"/>
      <c r="Z385" s="54"/>
      <c r="AA385" s="6"/>
      <c r="AG385" s="192"/>
      <c r="AH385" s="192"/>
      <c r="AI385" s="192"/>
      <c r="AK385" s="401"/>
      <c r="AL385" s="6"/>
      <c r="AQ385" s="6"/>
      <c r="AR385" s="6"/>
      <c r="AS385" s="6"/>
      <c r="AT385" s="6"/>
      <c r="AU385" s="6"/>
      <c r="AV385" s="6"/>
      <c r="AW385" s="6"/>
      <c r="AX385" s="6"/>
      <c r="AY385" s="6"/>
      <c r="AZ385" s="6"/>
      <c r="BA385" s="6"/>
      <c r="BN385" s="6"/>
      <c r="BQ385" s="285"/>
      <c r="BR385" s="12">
        <v>7704</v>
      </c>
      <c r="BS385" s="12">
        <v>52000</v>
      </c>
      <c r="BT385" s="12">
        <v>7747.5</v>
      </c>
      <c r="BU385" s="426">
        <v>85000</v>
      </c>
    </row>
    <row r="386" spans="12:73">
      <c r="L386" s="376"/>
      <c r="M386" s="389"/>
      <c r="N386" s="54"/>
      <c r="X386" s="192"/>
      <c r="Y386" s="120"/>
      <c r="Z386" s="54"/>
      <c r="AA386" s="6"/>
      <c r="AG386" s="192"/>
      <c r="AH386" s="192"/>
      <c r="AI386" s="192"/>
      <c r="AK386" s="401"/>
      <c r="AL386" s="6"/>
      <c r="AQ386" s="6"/>
      <c r="AR386" s="6"/>
      <c r="AS386" s="6"/>
      <c r="AT386" s="6"/>
      <c r="AU386" s="6"/>
      <c r="AV386" s="6"/>
      <c r="AW386" s="6"/>
      <c r="AX386" s="6"/>
      <c r="AY386" s="6"/>
      <c r="AZ386" s="6"/>
      <c r="BA386" s="6"/>
      <c r="BN386" s="6"/>
      <c r="BQ386" s="285"/>
      <c r="BR386" s="12">
        <v>7704</v>
      </c>
      <c r="BS386" s="12">
        <v>52000</v>
      </c>
      <c r="BT386" s="12">
        <v>7747.5</v>
      </c>
      <c r="BU386" s="426">
        <v>85000</v>
      </c>
    </row>
    <row r="387" spans="12:73">
      <c r="L387" s="376"/>
      <c r="M387" s="389"/>
      <c r="N387" s="54"/>
      <c r="X387" s="192"/>
      <c r="Y387" s="120"/>
      <c r="Z387" s="54"/>
      <c r="AA387" s="6"/>
      <c r="AG387" s="192"/>
      <c r="AH387" s="192"/>
      <c r="AI387" s="192"/>
      <c r="AK387" s="401"/>
      <c r="AL387" s="6"/>
      <c r="AQ387" s="6"/>
      <c r="AR387" s="6"/>
      <c r="AS387" s="6"/>
      <c r="AT387" s="6"/>
      <c r="AU387" s="6"/>
      <c r="AV387" s="6"/>
      <c r="AW387" s="6"/>
      <c r="AX387" s="6"/>
      <c r="AY387" s="6"/>
      <c r="AZ387" s="6"/>
      <c r="BA387" s="6"/>
      <c r="BN387" s="6"/>
      <c r="BQ387" s="285"/>
      <c r="BR387" s="12">
        <v>7704</v>
      </c>
      <c r="BS387" s="12">
        <v>52000</v>
      </c>
      <c r="BT387" s="12">
        <v>7747.5</v>
      </c>
      <c r="BU387" s="426">
        <v>85000</v>
      </c>
    </row>
    <row r="388" spans="12:73">
      <c r="L388" s="376"/>
      <c r="M388" s="389"/>
      <c r="N388" s="54"/>
      <c r="X388" s="192"/>
      <c r="Y388" s="120"/>
      <c r="Z388" s="54"/>
      <c r="AA388" s="6"/>
      <c r="AG388" s="192"/>
      <c r="AH388" s="192"/>
      <c r="AI388" s="192"/>
      <c r="AK388" s="401"/>
      <c r="AL388" s="6"/>
      <c r="AQ388" s="6"/>
      <c r="AR388" s="6"/>
      <c r="AS388" s="6"/>
      <c r="AT388" s="6"/>
      <c r="AU388" s="6"/>
      <c r="AV388" s="6"/>
      <c r="AW388" s="6"/>
      <c r="AX388" s="6"/>
      <c r="AY388" s="6"/>
      <c r="AZ388" s="6"/>
      <c r="BA388" s="6"/>
      <c r="BN388" s="6"/>
      <c r="BQ388" s="285"/>
      <c r="BR388" s="12">
        <v>7704</v>
      </c>
      <c r="BS388" s="12">
        <v>52000</v>
      </c>
      <c r="BT388" s="12">
        <v>7747.5</v>
      </c>
      <c r="BU388" s="426">
        <v>85000</v>
      </c>
    </row>
    <row r="389" spans="12:73">
      <c r="L389" s="376"/>
      <c r="M389" s="389"/>
      <c r="N389" s="54"/>
      <c r="X389" s="192"/>
      <c r="Y389" s="120"/>
      <c r="Z389" s="54"/>
      <c r="AA389" s="6"/>
      <c r="AG389" s="192"/>
      <c r="AH389" s="192"/>
      <c r="AI389" s="192"/>
      <c r="AK389" s="401"/>
      <c r="AL389" s="6"/>
      <c r="AQ389" s="6"/>
      <c r="AR389" s="6"/>
      <c r="AS389" s="6"/>
      <c r="AT389" s="6"/>
      <c r="AU389" s="6"/>
      <c r="AV389" s="6"/>
      <c r="AW389" s="6"/>
      <c r="AX389" s="6"/>
      <c r="AY389" s="6"/>
      <c r="AZ389" s="6"/>
      <c r="BA389" s="6"/>
      <c r="BN389" s="6"/>
      <c r="BQ389" s="285"/>
      <c r="BR389" s="12">
        <v>7704</v>
      </c>
      <c r="BS389" s="12">
        <v>52000</v>
      </c>
      <c r="BT389" s="12">
        <v>7747.5</v>
      </c>
      <c r="BU389" s="426">
        <v>85000</v>
      </c>
    </row>
    <row r="390" spans="12:73">
      <c r="L390" s="376"/>
      <c r="M390" s="389"/>
      <c r="N390" s="54"/>
      <c r="X390" s="192"/>
      <c r="Y390" s="120"/>
      <c r="Z390" s="54"/>
      <c r="AA390" s="6"/>
      <c r="AG390" s="192"/>
      <c r="AH390" s="192"/>
      <c r="AI390" s="192"/>
      <c r="AK390" s="401"/>
      <c r="AL390" s="6"/>
      <c r="AQ390" s="6"/>
      <c r="AR390" s="6"/>
      <c r="AS390" s="6"/>
      <c r="AT390" s="6"/>
      <c r="AU390" s="6"/>
      <c r="AV390" s="6"/>
      <c r="AW390" s="6"/>
      <c r="AX390" s="6"/>
      <c r="AY390" s="6"/>
      <c r="AZ390" s="6"/>
      <c r="BA390" s="6"/>
      <c r="BN390" s="6"/>
      <c r="BQ390" s="285"/>
      <c r="BR390" s="12">
        <v>7704</v>
      </c>
      <c r="BS390" s="12">
        <v>52000</v>
      </c>
      <c r="BT390" s="12">
        <v>7747.5</v>
      </c>
      <c r="BU390" s="426">
        <v>85000</v>
      </c>
    </row>
    <row r="391" spans="12:73">
      <c r="L391" s="376"/>
      <c r="M391" s="389"/>
      <c r="N391" s="54"/>
      <c r="X391" s="192"/>
      <c r="Y391" s="120"/>
      <c r="Z391" s="54"/>
      <c r="AA391" s="6"/>
      <c r="AG391" s="192"/>
      <c r="AH391" s="192"/>
      <c r="AI391" s="192"/>
      <c r="AK391" s="401"/>
      <c r="AL391" s="6"/>
      <c r="AQ391" s="6"/>
      <c r="AR391" s="6"/>
      <c r="AS391" s="6"/>
      <c r="AT391" s="6"/>
      <c r="AU391" s="6"/>
      <c r="AV391" s="6"/>
      <c r="AW391" s="6"/>
      <c r="AX391" s="6"/>
      <c r="AY391" s="6"/>
      <c r="AZ391" s="6"/>
      <c r="BA391" s="6"/>
      <c r="BN391" s="6"/>
      <c r="BQ391" s="285"/>
      <c r="BR391" s="12">
        <v>7704</v>
      </c>
      <c r="BS391" s="12">
        <v>52000</v>
      </c>
      <c r="BT391" s="12">
        <v>7747.5</v>
      </c>
      <c r="BU391" s="426">
        <v>85000</v>
      </c>
    </row>
    <row r="392" spans="12:73">
      <c r="L392" s="376"/>
      <c r="M392" s="389"/>
      <c r="N392" s="54"/>
      <c r="X392" s="192"/>
      <c r="Y392" s="120"/>
      <c r="Z392" s="54"/>
      <c r="AA392" s="6"/>
      <c r="AG392" s="192"/>
      <c r="AH392" s="192"/>
      <c r="AI392" s="192"/>
      <c r="AK392" s="401"/>
      <c r="AL392" s="6"/>
      <c r="AQ392" s="6"/>
      <c r="AR392" s="6"/>
      <c r="AS392" s="6"/>
      <c r="AT392" s="6"/>
      <c r="AU392" s="6"/>
      <c r="AV392" s="6"/>
      <c r="AW392" s="6"/>
      <c r="AX392" s="6"/>
      <c r="AY392" s="6"/>
      <c r="AZ392" s="6"/>
      <c r="BA392" s="6"/>
      <c r="BN392" s="6"/>
      <c r="BQ392" s="285"/>
      <c r="BR392" s="12">
        <v>7704</v>
      </c>
      <c r="BS392" s="12">
        <v>52000</v>
      </c>
      <c r="BT392" s="12">
        <v>7747.5</v>
      </c>
      <c r="BU392" s="426">
        <v>85000</v>
      </c>
    </row>
    <row r="393" spans="12:73">
      <c r="L393" s="376"/>
      <c r="M393" s="389"/>
      <c r="N393" s="54"/>
      <c r="X393" s="192"/>
      <c r="Y393" s="120"/>
      <c r="Z393" s="54"/>
      <c r="AA393" s="6"/>
      <c r="AG393" s="192"/>
      <c r="AH393" s="192"/>
      <c r="AI393" s="192"/>
      <c r="AK393" s="401"/>
      <c r="AL393" s="6"/>
      <c r="AQ393" s="6"/>
      <c r="AR393" s="6"/>
      <c r="AS393" s="6"/>
      <c r="AT393" s="6"/>
      <c r="AU393" s="6"/>
      <c r="AV393" s="6"/>
      <c r="AW393" s="6"/>
      <c r="AX393" s="6"/>
      <c r="AY393" s="6"/>
      <c r="AZ393" s="6"/>
      <c r="BA393" s="6"/>
      <c r="BN393" s="6"/>
      <c r="BQ393" s="285"/>
      <c r="BR393" s="12">
        <v>7704</v>
      </c>
      <c r="BS393" s="12">
        <v>52000</v>
      </c>
      <c r="BT393" s="12">
        <v>7747.5</v>
      </c>
      <c r="BU393" s="426">
        <v>85000</v>
      </c>
    </row>
    <row r="394" spans="12:73">
      <c r="L394" s="376"/>
      <c r="M394" s="389"/>
      <c r="N394" s="54"/>
      <c r="X394" s="192"/>
      <c r="Y394" s="120"/>
      <c r="Z394" s="54"/>
      <c r="AA394" s="6"/>
      <c r="AG394" s="192"/>
      <c r="AH394" s="192"/>
      <c r="AI394" s="192"/>
      <c r="AK394" s="401"/>
      <c r="AL394" s="6"/>
      <c r="AQ394" s="6"/>
      <c r="AR394" s="6"/>
      <c r="AS394" s="6"/>
      <c r="AT394" s="6"/>
      <c r="AU394" s="6"/>
      <c r="AV394" s="6"/>
      <c r="AW394" s="6"/>
      <c r="AX394" s="6"/>
      <c r="AY394" s="6"/>
      <c r="AZ394" s="6"/>
      <c r="BA394" s="6"/>
      <c r="BN394" s="6"/>
      <c r="BQ394" s="285"/>
      <c r="BR394" s="12">
        <v>7704</v>
      </c>
      <c r="BS394" s="12">
        <v>52000</v>
      </c>
      <c r="BT394" s="12">
        <v>7747.5</v>
      </c>
      <c r="BU394" s="426">
        <v>85000</v>
      </c>
    </row>
    <row r="395" spans="12:73">
      <c r="L395" s="376"/>
      <c r="M395" s="389"/>
      <c r="N395" s="54"/>
      <c r="X395" s="192"/>
      <c r="Y395" s="120"/>
      <c r="Z395" s="54"/>
      <c r="AA395" s="6"/>
      <c r="AG395" s="192"/>
      <c r="AH395" s="192"/>
      <c r="AI395" s="192"/>
      <c r="AK395" s="401"/>
      <c r="AL395" s="6"/>
      <c r="AQ395" s="6"/>
      <c r="AR395" s="6"/>
      <c r="AS395" s="6"/>
      <c r="AT395" s="6"/>
      <c r="AU395" s="6"/>
      <c r="AV395" s="6"/>
      <c r="AW395" s="6"/>
      <c r="AX395" s="6"/>
      <c r="AY395" s="6"/>
      <c r="AZ395" s="6"/>
      <c r="BA395" s="6"/>
      <c r="BN395" s="6"/>
      <c r="BQ395" s="285"/>
      <c r="BR395" s="12">
        <v>7704</v>
      </c>
      <c r="BS395" s="12">
        <v>52000</v>
      </c>
      <c r="BT395" s="12">
        <v>7747.5</v>
      </c>
      <c r="BU395" s="426">
        <v>85000</v>
      </c>
    </row>
    <row r="396" spans="12:73">
      <c r="L396" s="376"/>
      <c r="M396" s="389"/>
      <c r="N396" s="54"/>
      <c r="X396" s="192"/>
      <c r="Y396" s="120"/>
      <c r="Z396" s="54"/>
      <c r="AA396" s="6"/>
      <c r="AG396" s="192"/>
      <c r="AH396" s="192"/>
      <c r="AI396" s="192"/>
      <c r="AK396" s="401"/>
      <c r="AL396" s="6"/>
      <c r="AQ396" s="6"/>
      <c r="AR396" s="6"/>
      <c r="AS396" s="6"/>
      <c r="AT396" s="6"/>
      <c r="AU396" s="6"/>
      <c r="AV396" s="6"/>
      <c r="AW396" s="6"/>
      <c r="AX396" s="6"/>
      <c r="AY396" s="6"/>
      <c r="AZ396" s="6"/>
      <c r="BA396" s="6"/>
      <c r="BN396" s="6"/>
      <c r="BQ396" s="285"/>
      <c r="BR396" s="12">
        <v>7704</v>
      </c>
      <c r="BS396" s="12">
        <v>52000</v>
      </c>
      <c r="BT396" s="12">
        <v>7747.5</v>
      </c>
      <c r="BU396" s="426">
        <v>85000</v>
      </c>
    </row>
    <row r="397" spans="12:73">
      <c r="L397" s="376"/>
      <c r="M397" s="389"/>
      <c r="N397" s="54"/>
      <c r="X397" s="192"/>
      <c r="Y397" s="120"/>
      <c r="Z397" s="54"/>
      <c r="AA397" s="6"/>
      <c r="AG397" s="192"/>
      <c r="AH397" s="192"/>
      <c r="AI397" s="192"/>
      <c r="AK397" s="401"/>
      <c r="AL397" s="6"/>
      <c r="AQ397" s="6"/>
      <c r="AR397" s="6"/>
      <c r="AS397" s="6"/>
      <c r="AT397" s="6"/>
      <c r="AU397" s="6"/>
      <c r="AV397" s="6"/>
      <c r="AW397" s="6"/>
      <c r="AX397" s="6"/>
      <c r="AY397" s="6"/>
      <c r="AZ397" s="6"/>
      <c r="BA397" s="6"/>
      <c r="BN397" s="6"/>
      <c r="BQ397" s="285"/>
      <c r="BR397" s="12">
        <v>7704</v>
      </c>
      <c r="BS397" s="12">
        <v>52000</v>
      </c>
      <c r="BT397" s="12">
        <v>7747.5</v>
      </c>
      <c r="BU397" s="426">
        <v>85000</v>
      </c>
    </row>
    <row r="398" spans="12:73">
      <c r="L398" s="376"/>
      <c r="M398" s="389"/>
      <c r="N398" s="54"/>
      <c r="X398" s="192"/>
      <c r="Y398" s="120"/>
      <c r="Z398" s="54"/>
      <c r="AA398" s="6"/>
      <c r="AG398" s="192"/>
      <c r="AH398" s="192"/>
      <c r="AI398" s="192"/>
      <c r="AK398" s="401"/>
      <c r="AL398" s="6"/>
      <c r="AQ398" s="6"/>
      <c r="AR398" s="6"/>
      <c r="AS398" s="6"/>
      <c r="AT398" s="6"/>
      <c r="AU398" s="6"/>
      <c r="AV398" s="6"/>
      <c r="AW398" s="6"/>
      <c r="AX398" s="6"/>
      <c r="AY398" s="6"/>
      <c r="AZ398" s="6"/>
      <c r="BA398" s="6"/>
      <c r="BN398" s="6"/>
      <c r="BQ398" s="285"/>
      <c r="BR398" s="12">
        <v>7704</v>
      </c>
      <c r="BS398" s="12">
        <v>52000</v>
      </c>
      <c r="BT398" s="12">
        <v>7747.5</v>
      </c>
      <c r="BU398" s="426">
        <v>85000</v>
      </c>
    </row>
    <row r="399" spans="12:73">
      <c r="L399" s="376"/>
      <c r="M399" s="389"/>
      <c r="N399" s="54"/>
      <c r="X399" s="192"/>
      <c r="Y399" s="120"/>
      <c r="Z399" s="54"/>
      <c r="AA399" s="6"/>
      <c r="AG399" s="192"/>
      <c r="AH399" s="192"/>
      <c r="AI399" s="192"/>
      <c r="AK399" s="401"/>
      <c r="AL399" s="6"/>
      <c r="AQ399" s="6"/>
      <c r="AR399" s="6"/>
      <c r="AS399" s="6"/>
      <c r="AT399" s="6"/>
      <c r="AU399" s="6"/>
      <c r="AV399" s="6"/>
      <c r="AW399" s="6"/>
      <c r="AX399" s="6"/>
      <c r="AY399" s="6"/>
      <c r="AZ399" s="6"/>
      <c r="BA399" s="6"/>
      <c r="BN399" s="6"/>
      <c r="BQ399" s="285"/>
      <c r="BR399" s="12">
        <v>7704</v>
      </c>
      <c r="BS399" s="12">
        <v>52000</v>
      </c>
      <c r="BT399" s="12">
        <v>7747.5</v>
      </c>
      <c r="BU399" s="426">
        <v>85000</v>
      </c>
    </row>
    <row r="400" spans="12:73">
      <c r="L400" s="376"/>
      <c r="M400" s="389"/>
      <c r="N400" s="54"/>
      <c r="X400" s="192"/>
      <c r="Y400" s="120"/>
      <c r="Z400" s="54"/>
      <c r="AA400" s="6"/>
      <c r="AG400" s="192"/>
      <c r="AH400" s="192"/>
      <c r="AI400" s="192"/>
      <c r="AK400" s="401"/>
      <c r="AL400" s="6"/>
      <c r="AQ400" s="6"/>
      <c r="AR400" s="6"/>
      <c r="AS400" s="6"/>
      <c r="AT400" s="6"/>
      <c r="AU400" s="6"/>
      <c r="AV400" s="6"/>
      <c r="AW400" s="6"/>
      <c r="AX400" s="6"/>
      <c r="AY400" s="6"/>
      <c r="AZ400" s="6"/>
      <c r="BA400" s="6"/>
      <c r="BN400" s="6"/>
      <c r="BQ400" s="192"/>
    </row>
    <row r="401" spans="12:69">
      <c r="L401" s="376"/>
      <c r="M401" s="389"/>
      <c r="N401" s="54"/>
      <c r="X401" s="192"/>
      <c r="Y401" s="120"/>
      <c r="Z401" s="54"/>
      <c r="AA401" s="6"/>
      <c r="AG401" s="192"/>
      <c r="AH401" s="192"/>
      <c r="AI401" s="192"/>
      <c r="AK401" s="401"/>
      <c r="AL401" s="6"/>
      <c r="AQ401" s="6"/>
      <c r="AR401" s="6"/>
      <c r="AS401" s="6"/>
      <c r="AT401" s="6"/>
      <c r="AU401" s="6"/>
      <c r="AV401" s="6"/>
      <c r="AW401" s="6"/>
      <c r="AX401" s="6"/>
      <c r="AY401" s="6"/>
      <c r="AZ401" s="6"/>
      <c r="BA401" s="6"/>
      <c r="BN401" s="6"/>
      <c r="BQ401" s="192"/>
    </row>
    <row r="402" spans="12:69">
      <c r="L402" s="376"/>
      <c r="M402" s="389"/>
      <c r="N402" s="54"/>
      <c r="X402" s="192"/>
      <c r="Y402" s="120"/>
      <c r="Z402" s="54"/>
      <c r="AA402" s="6"/>
      <c r="AG402" s="192"/>
      <c r="AH402" s="192"/>
      <c r="AI402" s="192"/>
      <c r="AK402" s="401"/>
      <c r="AL402" s="6"/>
      <c r="AQ402" s="6"/>
      <c r="AR402" s="6"/>
      <c r="AS402" s="6"/>
      <c r="AT402" s="6"/>
      <c r="AU402" s="6"/>
      <c r="AV402" s="6"/>
      <c r="AW402" s="6"/>
      <c r="AX402" s="6"/>
      <c r="AY402" s="6"/>
      <c r="AZ402" s="6"/>
      <c r="BA402" s="6"/>
      <c r="BN402" s="6"/>
      <c r="BQ402" s="192"/>
    </row>
    <row r="403" spans="12:69">
      <c r="L403" s="376"/>
      <c r="M403" s="389"/>
      <c r="N403" s="54"/>
      <c r="X403" s="192"/>
      <c r="Y403" s="120"/>
      <c r="Z403" s="54"/>
      <c r="AA403" s="6"/>
      <c r="AG403" s="192"/>
      <c r="AH403" s="192"/>
      <c r="AI403" s="192"/>
      <c r="AK403" s="401"/>
      <c r="AL403" s="6"/>
      <c r="AQ403" s="6"/>
      <c r="AR403" s="6"/>
      <c r="AS403" s="6"/>
      <c r="AT403" s="6"/>
      <c r="AU403" s="6"/>
      <c r="AV403" s="6"/>
      <c r="AW403" s="6"/>
      <c r="AX403" s="6"/>
      <c r="AY403" s="6"/>
      <c r="AZ403" s="6"/>
      <c r="BA403" s="6"/>
      <c r="BN403" s="6"/>
      <c r="BQ403" s="192"/>
    </row>
    <row r="404" spans="12:69">
      <c r="L404" s="376"/>
      <c r="M404" s="389"/>
      <c r="N404" s="54"/>
      <c r="X404" s="192"/>
      <c r="Y404" s="120"/>
      <c r="Z404" s="54"/>
      <c r="AA404" s="6"/>
      <c r="AG404" s="192"/>
      <c r="AH404" s="192"/>
      <c r="AI404" s="192"/>
      <c r="AK404" s="401"/>
      <c r="AL404" s="6"/>
      <c r="AQ404" s="6"/>
      <c r="AR404" s="6"/>
      <c r="AS404" s="6"/>
      <c r="AT404" s="6"/>
      <c r="AU404" s="6"/>
      <c r="AV404" s="6"/>
      <c r="AW404" s="6"/>
      <c r="AX404" s="6"/>
      <c r="AY404" s="6"/>
      <c r="AZ404" s="6"/>
      <c r="BA404" s="6"/>
      <c r="BN404" s="6"/>
      <c r="BQ404" s="192"/>
    </row>
    <row r="405" spans="12:69">
      <c r="L405" s="376"/>
      <c r="M405" s="389"/>
      <c r="N405" s="54"/>
      <c r="X405" s="192"/>
      <c r="Y405" s="120"/>
      <c r="Z405" s="54"/>
      <c r="AA405" s="6"/>
      <c r="AG405" s="192"/>
      <c r="AH405" s="192"/>
      <c r="AI405" s="192"/>
      <c r="AK405" s="401"/>
      <c r="AL405" s="6"/>
      <c r="AQ405" s="6"/>
      <c r="AR405" s="6"/>
      <c r="AS405" s="6"/>
      <c r="AT405" s="6"/>
      <c r="AU405" s="6"/>
      <c r="AV405" s="6"/>
      <c r="AW405" s="6"/>
      <c r="AX405" s="6"/>
      <c r="AY405" s="6"/>
      <c r="AZ405" s="6"/>
      <c r="BA405" s="6"/>
      <c r="BN405" s="6"/>
      <c r="BQ405" s="192"/>
    </row>
    <row r="406" spans="12:69">
      <c r="L406" s="376"/>
      <c r="M406" s="389"/>
      <c r="N406" s="54"/>
      <c r="X406" s="192"/>
      <c r="Y406" s="120"/>
      <c r="Z406" s="54"/>
      <c r="AA406" s="6"/>
      <c r="AG406" s="192"/>
      <c r="AH406" s="192"/>
      <c r="AI406" s="192"/>
      <c r="AK406" s="401"/>
      <c r="AL406" s="6"/>
      <c r="AQ406" s="6"/>
      <c r="AR406" s="6"/>
      <c r="AS406" s="6"/>
      <c r="AT406" s="6"/>
      <c r="AU406" s="6"/>
      <c r="AV406" s="6"/>
      <c r="AW406" s="6"/>
      <c r="AX406" s="6"/>
      <c r="AY406" s="6"/>
      <c r="AZ406" s="6"/>
      <c r="BA406" s="6"/>
      <c r="BN406" s="6"/>
      <c r="BQ406" s="192"/>
    </row>
    <row r="407" spans="12:69">
      <c r="L407" s="376"/>
      <c r="M407" s="389"/>
      <c r="N407" s="54"/>
      <c r="X407" s="192"/>
      <c r="Y407" s="120"/>
      <c r="Z407" s="54"/>
      <c r="AA407" s="6"/>
      <c r="AG407" s="192"/>
      <c r="AH407" s="192"/>
      <c r="AI407" s="192"/>
      <c r="AK407" s="401"/>
      <c r="AL407" s="6"/>
      <c r="AQ407" s="6"/>
      <c r="AR407" s="6"/>
      <c r="AS407" s="6"/>
      <c r="AT407" s="6"/>
      <c r="AU407" s="6"/>
      <c r="AV407" s="6"/>
      <c r="AW407" s="6"/>
      <c r="AX407" s="6"/>
      <c r="AY407" s="6"/>
      <c r="AZ407" s="6"/>
      <c r="BA407" s="6"/>
      <c r="BN407" s="6"/>
      <c r="BQ407" s="192"/>
    </row>
    <row r="408" spans="12:69">
      <c r="L408" s="376"/>
      <c r="M408" s="389"/>
      <c r="N408" s="54"/>
      <c r="X408" s="192"/>
      <c r="Y408" s="120"/>
      <c r="Z408" s="54"/>
      <c r="AA408" s="6"/>
      <c r="AG408" s="192"/>
      <c r="AH408" s="192"/>
      <c r="AI408" s="192"/>
      <c r="AK408" s="401"/>
      <c r="AL408" s="6"/>
      <c r="AQ408" s="6"/>
      <c r="AR408" s="6"/>
      <c r="AS408" s="6"/>
      <c r="AT408" s="6"/>
      <c r="AU408" s="6"/>
      <c r="AV408" s="6"/>
      <c r="AW408" s="6"/>
      <c r="AX408" s="6"/>
      <c r="AY408" s="6"/>
      <c r="AZ408" s="6"/>
      <c r="BA408" s="6"/>
      <c r="BN408" s="6"/>
      <c r="BQ408" s="192"/>
    </row>
    <row r="409" spans="12:69">
      <c r="L409" s="376"/>
      <c r="M409" s="389"/>
      <c r="N409" s="54"/>
      <c r="X409" s="192"/>
      <c r="Y409" s="120"/>
      <c r="Z409" s="54"/>
      <c r="AA409" s="6"/>
      <c r="AG409" s="192"/>
      <c r="AH409" s="192"/>
      <c r="AI409" s="192"/>
      <c r="AK409" s="401"/>
      <c r="AL409" s="6"/>
      <c r="AQ409" s="6"/>
      <c r="AR409" s="6"/>
      <c r="AS409" s="6"/>
      <c r="AT409" s="6"/>
      <c r="AU409" s="6"/>
      <c r="AV409" s="6"/>
      <c r="AW409" s="6"/>
      <c r="AX409" s="6"/>
      <c r="AY409" s="6"/>
      <c r="AZ409" s="6"/>
      <c r="BA409" s="6"/>
      <c r="BN409" s="6"/>
      <c r="BQ409" s="192"/>
    </row>
    <row r="410" spans="12:69">
      <c r="L410" s="376"/>
      <c r="M410" s="389"/>
      <c r="N410" s="54"/>
      <c r="X410" s="192"/>
      <c r="Y410" s="120"/>
      <c r="Z410" s="54"/>
      <c r="AA410" s="6"/>
      <c r="AG410" s="192"/>
      <c r="AH410" s="192"/>
      <c r="AI410" s="192"/>
      <c r="AK410" s="401"/>
      <c r="AL410" s="6"/>
      <c r="AQ410" s="6"/>
      <c r="AR410" s="6"/>
      <c r="AS410" s="6"/>
      <c r="AT410" s="6"/>
      <c r="AU410" s="6"/>
      <c r="AV410" s="6"/>
      <c r="AW410" s="6"/>
      <c r="AX410" s="6"/>
      <c r="AY410" s="6"/>
      <c r="AZ410" s="6"/>
      <c r="BA410" s="6"/>
      <c r="BN410" s="6"/>
      <c r="BQ410" s="192"/>
    </row>
    <row r="411" spans="12:69">
      <c r="L411" s="376"/>
      <c r="M411" s="389"/>
      <c r="N411" s="54"/>
      <c r="X411" s="192"/>
      <c r="Y411" s="120"/>
      <c r="Z411" s="54"/>
      <c r="AA411" s="6"/>
      <c r="AG411" s="192"/>
      <c r="AH411" s="192"/>
      <c r="AI411" s="192"/>
      <c r="AK411" s="401"/>
      <c r="AL411" s="6"/>
      <c r="BA411" s="192"/>
      <c r="BB411" s="376"/>
      <c r="BN411" s="6"/>
      <c r="BQ411" s="192"/>
    </row>
    <row r="412" spans="12:69">
      <c r="L412" s="376"/>
      <c r="M412" s="389"/>
      <c r="N412" s="54"/>
      <c r="X412" s="192"/>
      <c r="Y412" s="120"/>
      <c r="Z412" s="54"/>
      <c r="AA412" s="6"/>
      <c r="AG412" s="192"/>
      <c r="AH412" s="192"/>
      <c r="AI412" s="192"/>
      <c r="AK412" s="401"/>
      <c r="AL412" s="6"/>
      <c r="BA412" s="192"/>
      <c r="BB412" s="376"/>
      <c r="BN412" s="6"/>
      <c r="BQ412" s="192"/>
    </row>
    <row r="413" spans="12:69">
      <c r="L413" s="376"/>
      <c r="M413" s="389"/>
      <c r="N413" s="54"/>
      <c r="X413" s="192"/>
      <c r="Y413" s="120"/>
      <c r="Z413" s="54"/>
      <c r="AA413" s="6"/>
      <c r="AG413" s="192"/>
      <c r="AH413" s="192"/>
      <c r="AI413" s="192"/>
      <c r="AK413" s="401"/>
      <c r="AL413" s="6"/>
      <c r="BA413" s="192"/>
      <c r="BB413" s="376"/>
      <c r="BN413" s="6"/>
      <c r="BQ413" s="192"/>
    </row>
    <row r="414" spans="12:69">
      <c r="L414" s="376"/>
      <c r="M414" s="389"/>
      <c r="N414" s="54"/>
      <c r="X414" s="192"/>
      <c r="Y414" s="120"/>
      <c r="Z414" s="54"/>
      <c r="AA414" s="6"/>
      <c r="AG414" s="192"/>
      <c r="AH414" s="192"/>
      <c r="AI414" s="192"/>
      <c r="AK414" s="401"/>
      <c r="AL414" s="6"/>
      <c r="BA414" s="192"/>
      <c r="BB414" s="376"/>
      <c r="BN414" s="6"/>
      <c r="BQ414" s="192"/>
    </row>
    <row r="415" spans="12:69">
      <c r="L415" s="376"/>
      <c r="M415" s="389"/>
      <c r="N415" s="54"/>
      <c r="X415" s="192"/>
      <c r="Y415" s="120"/>
      <c r="Z415" s="54"/>
      <c r="AA415" s="6"/>
      <c r="AG415" s="192"/>
      <c r="AH415" s="192"/>
      <c r="AI415" s="192"/>
      <c r="AK415" s="401"/>
      <c r="AL415" s="6"/>
      <c r="BA415" s="192"/>
      <c r="BB415" s="376"/>
      <c r="BN415" s="6"/>
      <c r="BQ415" s="192"/>
    </row>
    <row r="416" spans="12:69">
      <c r="L416" s="376"/>
      <c r="M416" s="389"/>
      <c r="N416" s="54"/>
      <c r="X416" s="192"/>
      <c r="Y416" s="120"/>
      <c r="Z416" s="54"/>
      <c r="AA416" s="6"/>
      <c r="AG416" s="192"/>
      <c r="AH416" s="192"/>
      <c r="AI416" s="192"/>
      <c r="AK416" s="401"/>
      <c r="AL416" s="6"/>
      <c r="BA416" s="192"/>
      <c r="BB416" s="376"/>
      <c r="BN416" s="6"/>
      <c r="BQ416" s="192"/>
    </row>
    <row r="417" spans="12:69">
      <c r="L417" s="376"/>
      <c r="M417" s="389"/>
      <c r="N417" s="54"/>
      <c r="X417" s="192"/>
      <c r="Y417" s="120"/>
      <c r="Z417" s="54"/>
      <c r="AA417" s="6"/>
      <c r="AG417" s="192"/>
      <c r="AH417" s="192"/>
      <c r="AI417" s="192"/>
      <c r="AK417" s="401"/>
      <c r="AL417" s="6"/>
      <c r="BA417" s="192"/>
      <c r="BB417" s="376"/>
      <c r="BN417" s="6"/>
      <c r="BQ417" s="192"/>
    </row>
    <row r="418" spans="12:69">
      <c r="L418" s="376"/>
      <c r="M418" s="389"/>
      <c r="N418" s="54"/>
      <c r="X418" s="192"/>
      <c r="Y418" s="120"/>
      <c r="Z418" s="54"/>
      <c r="AA418" s="6"/>
      <c r="AG418" s="192"/>
      <c r="AH418" s="192"/>
      <c r="AI418" s="192"/>
      <c r="AK418" s="401"/>
      <c r="AL418" s="6"/>
      <c r="BA418" s="192"/>
      <c r="BB418" s="376"/>
      <c r="BN418" s="6"/>
      <c r="BQ418" s="192"/>
    </row>
    <row r="419" spans="12:69">
      <c r="L419" s="376"/>
      <c r="M419" s="389"/>
      <c r="N419" s="54"/>
      <c r="X419" s="192"/>
      <c r="Y419" s="120"/>
      <c r="Z419" s="54"/>
      <c r="AA419" s="6"/>
      <c r="AG419" s="192"/>
      <c r="AH419" s="192"/>
      <c r="AI419" s="192"/>
      <c r="AK419" s="401"/>
      <c r="AL419" s="6"/>
      <c r="BA419" s="192"/>
      <c r="BB419" s="376"/>
      <c r="BN419" s="6"/>
      <c r="BQ419" s="192"/>
    </row>
    <row r="420" spans="12:69">
      <c r="L420" s="376"/>
      <c r="M420" s="389"/>
      <c r="N420" s="54"/>
      <c r="X420" s="192"/>
      <c r="Y420" s="120"/>
      <c r="Z420" s="54"/>
      <c r="AA420" s="6"/>
      <c r="AG420" s="192"/>
      <c r="AH420" s="192"/>
      <c r="AI420" s="192"/>
      <c r="AK420" s="401"/>
      <c r="AL420" s="6"/>
      <c r="BA420" s="192"/>
      <c r="BB420" s="376"/>
      <c r="BN420" s="6"/>
      <c r="BQ420" s="192"/>
    </row>
    <row r="421" spans="12:69">
      <c r="L421" s="376"/>
      <c r="M421" s="389"/>
      <c r="N421" s="54"/>
      <c r="X421" s="192"/>
      <c r="Y421" s="120"/>
      <c r="Z421" s="54"/>
      <c r="AA421" s="6"/>
      <c r="AG421" s="192"/>
      <c r="AH421" s="192"/>
      <c r="AI421" s="192"/>
      <c r="AK421" s="401"/>
      <c r="AL421" s="6"/>
      <c r="BA421" s="192"/>
      <c r="BB421" s="376"/>
      <c r="BN421" s="6"/>
      <c r="BQ421" s="192"/>
    </row>
    <row r="422" spans="12:69">
      <c r="L422" s="376"/>
      <c r="M422" s="389"/>
      <c r="N422" s="54"/>
      <c r="X422" s="192"/>
      <c r="Y422" s="120"/>
      <c r="Z422" s="54"/>
      <c r="AA422" s="6"/>
      <c r="AG422" s="192"/>
      <c r="AH422" s="192"/>
      <c r="AI422" s="192"/>
      <c r="AK422" s="401"/>
      <c r="AL422" s="6"/>
      <c r="BA422" s="192"/>
      <c r="BB422" s="376"/>
      <c r="BN422" s="6"/>
      <c r="BQ422" s="192"/>
    </row>
    <row r="423" spans="12:69">
      <c r="L423" s="376"/>
      <c r="M423" s="389"/>
      <c r="N423" s="54"/>
      <c r="X423" s="192"/>
      <c r="Y423" s="120"/>
      <c r="Z423" s="54"/>
      <c r="AA423" s="6"/>
      <c r="AG423" s="192"/>
      <c r="AH423" s="192"/>
      <c r="AI423" s="192"/>
      <c r="AK423" s="401"/>
      <c r="AL423" s="6"/>
      <c r="BA423" s="192"/>
      <c r="BB423" s="376"/>
      <c r="BN423" s="6"/>
      <c r="BQ423" s="192"/>
    </row>
    <row r="424" spans="12:69">
      <c r="L424" s="376"/>
      <c r="M424" s="389"/>
      <c r="N424" s="54"/>
      <c r="X424" s="192"/>
      <c r="Y424" s="120"/>
      <c r="Z424" s="54"/>
      <c r="AA424" s="6"/>
      <c r="AG424" s="192"/>
      <c r="AH424" s="192"/>
      <c r="AI424" s="192"/>
      <c r="AK424" s="401"/>
      <c r="AL424" s="6"/>
      <c r="BA424" s="192"/>
      <c r="BB424" s="376"/>
      <c r="BN424" s="6"/>
      <c r="BQ424" s="192"/>
    </row>
    <row r="425" spans="12:69">
      <c r="L425" s="376"/>
      <c r="M425" s="389"/>
      <c r="N425" s="54"/>
      <c r="X425" s="192"/>
      <c r="Y425" s="120"/>
      <c r="Z425" s="54"/>
      <c r="AA425" s="6"/>
      <c r="AG425" s="192"/>
      <c r="AH425" s="192"/>
      <c r="AI425" s="192"/>
      <c r="AK425" s="401"/>
      <c r="AL425" s="6"/>
      <c r="BA425" s="192"/>
      <c r="BB425" s="376"/>
      <c r="BN425" s="6"/>
      <c r="BQ425" s="192"/>
    </row>
    <row r="426" spans="12:69">
      <c r="L426" s="376"/>
      <c r="M426" s="389"/>
      <c r="N426" s="54"/>
      <c r="X426" s="192"/>
      <c r="Y426" s="120"/>
      <c r="Z426" s="54"/>
      <c r="AA426" s="6"/>
      <c r="AG426" s="192"/>
      <c r="AH426" s="192"/>
      <c r="AI426" s="192"/>
      <c r="AK426" s="401"/>
      <c r="AL426" s="6"/>
      <c r="BA426" s="192"/>
      <c r="BB426" s="376"/>
      <c r="BN426" s="6"/>
      <c r="BQ426" s="192"/>
    </row>
    <row r="427" spans="12:69">
      <c r="L427" s="376"/>
      <c r="M427" s="389"/>
      <c r="N427" s="54"/>
      <c r="X427" s="192"/>
      <c r="Y427" s="120"/>
      <c r="Z427" s="54"/>
      <c r="AA427" s="6"/>
      <c r="AG427" s="192"/>
      <c r="AH427" s="192"/>
      <c r="AI427" s="192"/>
      <c r="AK427" s="401"/>
      <c r="AL427" s="6"/>
      <c r="BA427" s="192"/>
      <c r="BB427" s="376"/>
      <c r="BN427" s="6"/>
      <c r="BQ427" s="192"/>
    </row>
    <row r="428" spans="12:69">
      <c r="L428" s="376"/>
      <c r="M428" s="389"/>
      <c r="N428" s="54"/>
      <c r="X428" s="192"/>
      <c r="Y428" s="120"/>
      <c r="Z428" s="54"/>
      <c r="AA428" s="6"/>
      <c r="AG428" s="192"/>
      <c r="AH428" s="192"/>
      <c r="AI428" s="192"/>
      <c r="AK428" s="401"/>
      <c r="AL428" s="6"/>
      <c r="BA428" s="192"/>
      <c r="BB428" s="376"/>
      <c r="BN428" s="6"/>
      <c r="BQ428" s="192"/>
    </row>
    <row r="429" spans="12:69">
      <c r="L429" s="376"/>
      <c r="M429" s="389"/>
      <c r="N429" s="54"/>
      <c r="X429" s="192"/>
      <c r="Y429" s="120"/>
      <c r="Z429" s="54"/>
      <c r="AA429" s="6"/>
      <c r="AG429" s="192"/>
      <c r="AH429" s="192"/>
      <c r="AI429" s="192"/>
      <c r="AK429" s="401"/>
      <c r="AL429" s="6"/>
      <c r="BA429" s="192"/>
      <c r="BB429" s="376"/>
      <c r="BN429" s="6"/>
      <c r="BQ429" s="192"/>
    </row>
    <row r="430" spans="12:69">
      <c r="L430" s="376"/>
      <c r="M430" s="389"/>
      <c r="N430" s="54"/>
      <c r="X430" s="192"/>
      <c r="Y430" s="120"/>
      <c r="Z430" s="54"/>
      <c r="AA430" s="6"/>
      <c r="AG430" s="192"/>
      <c r="AH430" s="192"/>
      <c r="AI430" s="192"/>
      <c r="AK430" s="401"/>
      <c r="AL430" s="6"/>
      <c r="BA430" s="192"/>
      <c r="BB430" s="376"/>
      <c r="BN430" s="6"/>
      <c r="BQ430" s="192"/>
    </row>
    <row r="431" spans="12:69">
      <c r="L431" s="376"/>
      <c r="M431" s="389"/>
      <c r="N431" s="54"/>
      <c r="X431" s="192"/>
      <c r="Y431" s="120"/>
      <c r="Z431" s="54"/>
      <c r="AA431" s="6"/>
      <c r="AG431" s="192"/>
      <c r="AH431" s="192"/>
      <c r="AI431" s="192"/>
      <c r="AK431" s="401"/>
      <c r="AL431" s="6"/>
      <c r="BA431" s="192"/>
      <c r="BB431" s="376"/>
      <c r="BN431" s="6"/>
      <c r="BQ431" s="192"/>
    </row>
    <row r="432" spans="12:69">
      <c r="L432" s="376"/>
      <c r="M432" s="389"/>
      <c r="N432" s="54"/>
      <c r="X432" s="192"/>
      <c r="Y432" s="120"/>
      <c r="Z432" s="54"/>
      <c r="AA432" s="6"/>
      <c r="AG432" s="192"/>
      <c r="AH432" s="192"/>
      <c r="AI432" s="192"/>
      <c r="AK432" s="401"/>
      <c r="AL432" s="6"/>
      <c r="BA432" s="192"/>
      <c r="BB432" s="376"/>
      <c r="BN432" s="6"/>
      <c r="BQ432" s="192"/>
    </row>
    <row r="433" spans="12:69">
      <c r="L433" s="376"/>
      <c r="M433" s="389"/>
      <c r="N433" s="54"/>
      <c r="X433" s="192"/>
      <c r="Y433" s="120"/>
      <c r="Z433" s="54"/>
      <c r="AA433" s="6"/>
      <c r="AG433" s="192"/>
      <c r="AH433" s="192"/>
      <c r="AI433" s="192"/>
      <c r="AK433" s="401"/>
      <c r="AL433" s="6"/>
      <c r="BA433" s="192"/>
      <c r="BB433" s="376"/>
      <c r="BN433" s="6"/>
      <c r="BQ433" s="192"/>
    </row>
    <row r="434" spans="12:69">
      <c r="L434" s="376"/>
      <c r="M434" s="389"/>
      <c r="N434" s="54"/>
      <c r="X434" s="192"/>
      <c r="Y434" s="120"/>
      <c r="Z434" s="54"/>
      <c r="AA434" s="6"/>
      <c r="AG434" s="192"/>
      <c r="AH434" s="192"/>
      <c r="AI434" s="192"/>
      <c r="AK434" s="401"/>
      <c r="AL434" s="6"/>
      <c r="BA434" s="192"/>
      <c r="BB434" s="376"/>
      <c r="BN434" s="6"/>
      <c r="BQ434" s="192"/>
    </row>
    <row r="435" spans="12:69">
      <c r="L435" s="376"/>
      <c r="M435" s="389"/>
      <c r="N435" s="54"/>
      <c r="X435" s="192"/>
      <c r="Y435" s="120"/>
      <c r="Z435" s="54"/>
      <c r="AA435" s="6"/>
      <c r="AG435" s="192"/>
      <c r="AH435" s="192"/>
      <c r="AI435" s="192"/>
      <c r="AK435" s="401"/>
      <c r="AL435" s="6"/>
      <c r="BA435" s="192"/>
      <c r="BB435" s="376"/>
      <c r="BN435" s="6"/>
      <c r="BQ435" s="192"/>
    </row>
    <row r="436" spans="12:69">
      <c r="L436" s="376"/>
      <c r="M436" s="389"/>
      <c r="N436" s="54"/>
      <c r="X436" s="192"/>
      <c r="Y436" s="120"/>
      <c r="Z436" s="54"/>
      <c r="AA436" s="6"/>
      <c r="AG436" s="192"/>
      <c r="AH436" s="192"/>
      <c r="AI436" s="192"/>
      <c r="AK436" s="401"/>
      <c r="AL436" s="6"/>
      <c r="BA436" s="192"/>
      <c r="BB436" s="376"/>
      <c r="BN436" s="6"/>
      <c r="BQ436" s="192"/>
    </row>
    <row r="437" spans="12:69">
      <c r="L437" s="376"/>
      <c r="M437" s="389"/>
      <c r="N437" s="54"/>
      <c r="X437" s="192"/>
      <c r="Y437" s="120"/>
      <c r="Z437" s="54"/>
      <c r="AA437" s="6"/>
      <c r="AG437" s="192"/>
      <c r="AH437" s="192"/>
      <c r="AI437" s="192"/>
      <c r="AK437" s="401"/>
      <c r="AL437" s="6"/>
      <c r="BA437" s="192"/>
      <c r="BB437" s="376"/>
      <c r="BN437" s="6"/>
      <c r="BQ437" s="192"/>
    </row>
    <row r="438" spans="12:69">
      <c r="L438" s="376"/>
      <c r="M438" s="389"/>
      <c r="N438" s="54"/>
      <c r="X438" s="192"/>
      <c r="Y438" s="120"/>
      <c r="Z438" s="54"/>
      <c r="AA438" s="6"/>
      <c r="AG438" s="192"/>
      <c r="AH438" s="192"/>
      <c r="AI438" s="192"/>
      <c r="AK438" s="401"/>
      <c r="AL438" s="6"/>
      <c r="BA438" s="192"/>
      <c r="BB438" s="376"/>
      <c r="BN438" s="6"/>
      <c r="BQ438" s="192"/>
    </row>
    <row r="439" spans="12:69">
      <c r="L439" s="376"/>
      <c r="M439" s="389"/>
      <c r="N439" s="54"/>
      <c r="X439" s="192"/>
      <c r="Y439" s="120"/>
      <c r="Z439" s="54"/>
      <c r="AA439" s="6"/>
      <c r="AG439" s="192"/>
      <c r="AH439" s="192"/>
      <c r="AI439" s="192"/>
      <c r="AK439" s="401"/>
      <c r="AL439" s="6"/>
      <c r="BA439" s="192"/>
      <c r="BB439" s="376"/>
      <c r="BN439" s="6"/>
      <c r="BQ439" s="192"/>
    </row>
    <row r="440" spans="12:69">
      <c r="L440" s="376"/>
      <c r="M440" s="389"/>
      <c r="N440" s="54"/>
      <c r="X440" s="192"/>
      <c r="Y440" s="120"/>
      <c r="Z440" s="54"/>
      <c r="AA440" s="6"/>
      <c r="AG440" s="192"/>
      <c r="AH440" s="192"/>
      <c r="AI440" s="192"/>
      <c r="AK440" s="401"/>
      <c r="AL440" s="6"/>
      <c r="BA440" s="192"/>
      <c r="BB440" s="376"/>
      <c r="BN440" s="6"/>
      <c r="BQ440" s="192"/>
    </row>
    <row r="441" spans="12:69">
      <c r="L441" s="376"/>
      <c r="M441" s="389"/>
      <c r="N441" s="54"/>
      <c r="X441" s="192"/>
      <c r="Y441" s="120"/>
      <c r="Z441" s="54"/>
      <c r="AA441" s="6"/>
      <c r="AG441" s="192"/>
      <c r="AH441" s="192"/>
      <c r="AI441" s="192"/>
      <c r="AK441" s="401"/>
      <c r="AL441" s="6"/>
      <c r="BA441" s="192"/>
      <c r="BB441" s="376"/>
      <c r="BN441" s="6"/>
      <c r="BQ441" s="192"/>
    </row>
    <row r="442" spans="12:69">
      <c r="L442" s="376"/>
      <c r="M442" s="389"/>
      <c r="N442" s="54"/>
      <c r="X442" s="192"/>
      <c r="Y442" s="120"/>
      <c r="Z442" s="54"/>
      <c r="AA442" s="6"/>
      <c r="AG442" s="192"/>
      <c r="AH442" s="192"/>
      <c r="AI442" s="192"/>
      <c r="AK442" s="401"/>
      <c r="AL442" s="6"/>
      <c r="BA442" s="192"/>
      <c r="BB442" s="376"/>
      <c r="BN442" s="6"/>
      <c r="BQ442" s="192"/>
    </row>
    <row r="443" spans="12:69">
      <c r="L443" s="376"/>
      <c r="M443" s="389"/>
      <c r="N443" s="54"/>
      <c r="X443" s="192"/>
      <c r="Y443" s="120"/>
      <c r="Z443" s="54"/>
      <c r="AA443" s="6"/>
      <c r="AG443" s="192"/>
      <c r="AH443" s="192"/>
      <c r="AI443" s="192"/>
      <c r="AK443" s="401"/>
      <c r="AL443" s="6"/>
      <c r="BA443" s="192"/>
      <c r="BB443" s="376"/>
      <c r="BN443" s="6"/>
      <c r="BQ443" s="192"/>
    </row>
    <row r="444" spans="12:69">
      <c r="L444" s="376"/>
      <c r="M444" s="389"/>
      <c r="N444" s="54"/>
      <c r="X444" s="192"/>
      <c r="Y444" s="120"/>
      <c r="Z444" s="54"/>
      <c r="AA444" s="6"/>
      <c r="AG444" s="192"/>
      <c r="AH444" s="192"/>
      <c r="AI444" s="192"/>
      <c r="AK444" s="401"/>
      <c r="AL444" s="6"/>
      <c r="BA444" s="192"/>
      <c r="BB444" s="376"/>
      <c r="BN444" s="6"/>
      <c r="BQ444" s="192"/>
    </row>
    <row r="445" spans="12:69">
      <c r="L445" s="376"/>
      <c r="M445" s="389"/>
      <c r="N445" s="54"/>
      <c r="X445" s="192"/>
      <c r="Y445" s="120"/>
      <c r="Z445" s="54"/>
      <c r="AA445" s="6"/>
      <c r="AG445" s="192"/>
      <c r="AH445" s="192"/>
      <c r="AI445" s="192"/>
      <c r="AK445" s="401"/>
      <c r="AL445" s="6"/>
      <c r="BA445" s="192"/>
      <c r="BB445" s="376"/>
      <c r="BN445" s="6"/>
      <c r="BQ445" s="192"/>
    </row>
    <row r="446" spans="12:69">
      <c r="L446" s="376"/>
      <c r="M446" s="389"/>
      <c r="N446" s="54"/>
      <c r="X446" s="192"/>
      <c r="Y446" s="120"/>
      <c r="Z446" s="54"/>
      <c r="AA446" s="6"/>
      <c r="AG446" s="192"/>
      <c r="AH446" s="192"/>
      <c r="AI446" s="192"/>
      <c r="AK446" s="401"/>
      <c r="AL446" s="6"/>
      <c r="BA446" s="192"/>
      <c r="BB446" s="376"/>
      <c r="BN446" s="6"/>
      <c r="BQ446" s="192"/>
    </row>
    <row r="447" spans="12:69">
      <c r="L447" s="376"/>
      <c r="M447" s="389"/>
      <c r="N447" s="54"/>
      <c r="X447" s="192"/>
      <c r="Y447" s="120"/>
      <c r="Z447" s="54"/>
      <c r="AA447" s="6"/>
      <c r="AG447" s="192"/>
      <c r="AH447" s="192"/>
      <c r="AI447" s="192"/>
      <c r="AK447" s="401"/>
      <c r="AL447" s="6"/>
      <c r="BA447" s="192"/>
      <c r="BB447" s="376"/>
      <c r="BN447" s="6"/>
      <c r="BQ447" s="192"/>
    </row>
    <row r="448" spans="12:69">
      <c r="L448" s="376"/>
      <c r="M448" s="389"/>
      <c r="N448" s="54"/>
      <c r="X448" s="192"/>
      <c r="Y448" s="120"/>
      <c r="Z448" s="54"/>
      <c r="AA448" s="6"/>
      <c r="AG448" s="192"/>
      <c r="AH448" s="192"/>
      <c r="AI448" s="192"/>
      <c r="AK448" s="401"/>
      <c r="AL448" s="6"/>
      <c r="BA448" s="192"/>
      <c r="BB448" s="376"/>
      <c r="BN448" s="6"/>
      <c r="BQ448" s="192"/>
    </row>
    <row r="449" spans="12:69">
      <c r="L449" s="376"/>
      <c r="M449" s="389"/>
      <c r="N449" s="54"/>
      <c r="X449" s="192"/>
      <c r="Y449" s="120"/>
      <c r="Z449" s="54"/>
      <c r="AA449" s="6"/>
      <c r="AG449" s="192"/>
      <c r="AH449" s="192"/>
      <c r="AI449" s="192"/>
      <c r="AK449" s="401"/>
      <c r="AL449" s="6"/>
      <c r="BA449" s="192"/>
      <c r="BB449" s="376"/>
      <c r="BN449" s="6"/>
      <c r="BQ449" s="192"/>
    </row>
    <row r="450" spans="12:69">
      <c r="L450" s="376"/>
      <c r="M450" s="389"/>
      <c r="N450" s="54"/>
      <c r="X450" s="192"/>
      <c r="Y450" s="120"/>
      <c r="Z450" s="54"/>
      <c r="AA450" s="6"/>
      <c r="AG450" s="192"/>
      <c r="AH450" s="192"/>
      <c r="AI450" s="192"/>
      <c r="AK450" s="401"/>
      <c r="AL450" s="6"/>
      <c r="BA450" s="192"/>
      <c r="BB450" s="376"/>
      <c r="BN450" s="6"/>
      <c r="BQ450" s="192"/>
    </row>
    <row r="451" spans="12:69">
      <c r="L451" s="376"/>
      <c r="M451" s="389"/>
      <c r="N451" s="54"/>
      <c r="X451" s="192"/>
      <c r="Y451" s="120"/>
      <c r="Z451" s="54"/>
      <c r="AA451" s="6"/>
      <c r="AG451" s="192"/>
      <c r="AH451" s="192"/>
      <c r="AI451" s="192"/>
      <c r="AK451" s="401"/>
      <c r="AL451" s="6"/>
      <c r="BA451" s="192"/>
      <c r="BB451" s="376"/>
      <c r="BN451" s="6"/>
      <c r="BQ451" s="192"/>
    </row>
    <row r="452" spans="12:69">
      <c r="L452" s="376"/>
      <c r="M452" s="389"/>
      <c r="N452" s="54"/>
      <c r="X452" s="192"/>
      <c r="Y452" s="120"/>
      <c r="Z452" s="54"/>
      <c r="AA452" s="6"/>
      <c r="AG452" s="192"/>
      <c r="AH452" s="192"/>
      <c r="AI452" s="192"/>
      <c r="AK452" s="401"/>
      <c r="AL452" s="6"/>
      <c r="BA452" s="192"/>
      <c r="BB452" s="376"/>
      <c r="BN452" s="6"/>
      <c r="BQ452" s="192"/>
    </row>
    <row r="453" spans="12:69">
      <c r="L453" s="376"/>
      <c r="M453" s="389"/>
      <c r="N453" s="54"/>
      <c r="X453" s="192"/>
      <c r="Y453" s="120"/>
      <c r="Z453" s="54"/>
      <c r="AA453" s="6"/>
      <c r="AG453" s="192"/>
      <c r="AH453" s="192"/>
      <c r="AI453" s="192"/>
      <c r="AK453" s="401"/>
      <c r="AL453" s="6"/>
      <c r="BA453" s="192"/>
      <c r="BB453" s="376"/>
      <c r="BN453" s="6"/>
      <c r="BQ453" s="192"/>
    </row>
    <row r="454" spans="12:69">
      <c r="L454" s="376"/>
      <c r="M454" s="389"/>
      <c r="N454" s="54"/>
      <c r="X454" s="192"/>
      <c r="Y454" s="120"/>
      <c r="Z454" s="54"/>
      <c r="AA454" s="6"/>
      <c r="AG454" s="192"/>
      <c r="AH454" s="192"/>
      <c r="AI454" s="192"/>
      <c r="AK454" s="401"/>
      <c r="AL454" s="6"/>
      <c r="BA454" s="192"/>
      <c r="BB454" s="376"/>
      <c r="BN454" s="6"/>
      <c r="BQ454" s="192"/>
    </row>
    <row r="455" spans="12:69">
      <c r="L455" s="376"/>
      <c r="M455" s="389"/>
      <c r="N455" s="54"/>
      <c r="X455" s="192"/>
      <c r="Y455" s="120"/>
      <c r="Z455" s="54"/>
      <c r="AA455" s="6"/>
      <c r="AG455" s="192"/>
      <c r="AH455" s="192"/>
      <c r="AI455" s="192"/>
      <c r="AK455" s="401"/>
      <c r="AL455" s="6"/>
      <c r="BA455" s="192"/>
      <c r="BB455" s="376"/>
      <c r="BN455" s="6"/>
      <c r="BQ455" s="192"/>
    </row>
    <row r="456" spans="12:69">
      <c r="L456" s="376"/>
      <c r="M456" s="389"/>
      <c r="N456" s="54"/>
      <c r="X456" s="192"/>
      <c r="Y456" s="120"/>
      <c r="Z456" s="54"/>
      <c r="AA456" s="6"/>
      <c r="AG456" s="192"/>
      <c r="AH456" s="192"/>
      <c r="AI456" s="192"/>
      <c r="AK456" s="401"/>
      <c r="AL456" s="6"/>
      <c r="BA456" s="192"/>
      <c r="BB456" s="376"/>
      <c r="BN456" s="6"/>
      <c r="BQ456" s="192"/>
    </row>
    <row r="457" spans="12:69">
      <c r="L457" s="376"/>
      <c r="M457" s="389"/>
      <c r="N457" s="54"/>
      <c r="X457" s="192"/>
      <c r="Y457" s="120"/>
      <c r="Z457" s="54"/>
      <c r="AA457" s="6"/>
      <c r="AG457" s="192"/>
      <c r="AH457" s="192"/>
      <c r="AI457" s="192"/>
      <c r="AK457" s="401"/>
      <c r="AL457" s="6"/>
      <c r="BA457" s="192"/>
      <c r="BB457" s="376"/>
      <c r="BN457" s="6"/>
      <c r="BQ457" s="192"/>
    </row>
    <row r="458" spans="12:69">
      <c r="L458" s="376"/>
      <c r="M458" s="389"/>
      <c r="N458" s="54"/>
      <c r="X458" s="192"/>
      <c r="Y458" s="120"/>
      <c r="Z458" s="54"/>
      <c r="AA458" s="6"/>
      <c r="AG458" s="192"/>
      <c r="AH458" s="192"/>
      <c r="AI458" s="192"/>
      <c r="AK458" s="401"/>
      <c r="AL458" s="6"/>
      <c r="BA458" s="192"/>
      <c r="BB458" s="376"/>
      <c r="BN458" s="6"/>
      <c r="BQ458" s="192"/>
    </row>
    <row r="459" spans="12:69">
      <c r="L459" s="376"/>
      <c r="M459" s="389"/>
      <c r="N459" s="54"/>
      <c r="X459" s="192"/>
      <c r="Y459" s="120"/>
      <c r="Z459" s="54"/>
      <c r="AA459" s="6"/>
      <c r="AG459" s="192"/>
      <c r="AH459" s="192"/>
      <c r="AI459" s="192"/>
      <c r="AK459" s="401"/>
      <c r="AL459" s="6"/>
      <c r="BA459" s="192"/>
      <c r="BB459" s="376"/>
      <c r="BN459" s="6"/>
      <c r="BQ459" s="192"/>
    </row>
    <row r="460" spans="12:69">
      <c r="L460" s="376"/>
      <c r="M460" s="389"/>
      <c r="N460" s="54"/>
      <c r="X460" s="192"/>
      <c r="Y460" s="120"/>
      <c r="Z460" s="54"/>
      <c r="AA460" s="6"/>
      <c r="AG460" s="192"/>
      <c r="AH460" s="192"/>
      <c r="AI460" s="192"/>
      <c r="AK460" s="401"/>
      <c r="AL460" s="6"/>
      <c r="BA460" s="192"/>
      <c r="BB460" s="376"/>
      <c r="BN460" s="6"/>
      <c r="BQ460" s="192"/>
    </row>
    <row r="461" spans="12:69">
      <c r="L461" s="376"/>
      <c r="M461" s="389"/>
      <c r="N461" s="54"/>
      <c r="X461" s="192"/>
      <c r="Y461" s="120"/>
      <c r="Z461" s="54"/>
      <c r="AA461" s="6"/>
      <c r="AG461" s="192"/>
      <c r="AH461" s="192"/>
      <c r="AI461" s="192"/>
      <c r="AK461" s="401"/>
      <c r="AL461" s="6"/>
      <c r="BA461" s="192"/>
      <c r="BB461" s="376"/>
      <c r="BN461" s="6"/>
      <c r="BQ461" s="192"/>
    </row>
    <row r="462" spans="12:69">
      <c r="L462" s="376"/>
      <c r="M462" s="389"/>
      <c r="N462" s="54"/>
      <c r="X462" s="192"/>
      <c r="Y462" s="120"/>
      <c r="Z462" s="54"/>
      <c r="AA462" s="6"/>
      <c r="AG462" s="192"/>
      <c r="AH462" s="192"/>
      <c r="AI462" s="192"/>
      <c r="AK462" s="401"/>
      <c r="AL462" s="6"/>
      <c r="BA462" s="192"/>
      <c r="BB462" s="376"/>
      <c r="BN462" s="6"/>
      <c r="BQ462" s="192"/>
    </row>
    <row r="463" spans="12:69">
      <c r="L463" s="376"/>
      <c r="M463" s="389"/>
      <c r="N463" s="54"/>
      <c r="X463" s="192"/>
      <c r="Y463" s="120"/>
      <c r="Z463" s="54"/>
      <c r="AA463" s="6"/>
      <c r="AG463" s="192"/>
      <c r="AH463" s="192"/>
      <c r="AI463" s="192"/>
      <c r="AK463" s="401"/>
      <c r="AL463" s="6"/>
      <c r="BA463" s="192"/>
      <c r="BB463" s="376"/>
      <c r="BN463" s="6"/>
      <c r="BQ463" s="192"/>
    </row>
    <row r="464" spans="12:69">
      <c r="L464" s="376"/>
      <c r="M464" s="389"/>
      <c r="N464" s="54"/>
      <c r="X464" s="192"/>
      <c r="Y464" s="120"/>
      <c r="Z464" s="54"/>
      <c r="AA464" s="6"/>
      <c r="AG464" s="192"/>
      <c r="AH464" s="192"/>
      <c r="AI464" s="192"/>
      <c r="AK464" s="401"/>
      <c r="AL464" s="6"/>
      <c r="BA464" s="192"/>
      <c r="BB464" s="376"/>
      <c r="BN464" s="6"/>
      <c r="BQ464" s="192"/>
    </row>
    <row r="465" spans="12:69">
      <c r="L465" s="376"/>
      <c r="M465" s="389"/>
      <c r="N465" s="54"/>
      <c r="X465" s="192"/>
      <c r="Y465" s="120"/>
      <c r="Z465" s="54"/>
      <c r="AA465" s="6"/>
      <c r="AG465" s="192"/>
      <c r="AH465" s="192"/>
      <c r="AI465" s="192"/>
      <c r="AK465" s="401"/>
      <c r="AL465" s="6"/>
      <c r="BA465" s="192"/>
      <c r="BB465" s="376"/>
      <c r="BN465" s="6"/>
      <c r="BQ465" s="192"/>
    </row>
    <row r="466" spans="12:69">
      <c r="L466" s="376"/>
      <c r="M466" s="389"/>
      <c r="N466" s="54"/>
      <c r="X466" s="192"/>
      <c r="Y466" s="120"/>
      <c r="Z466" s="54"/>
      <c r="AA466" s="6"/>
      <c r="AG466" s="192"/>
      <c r="AH466" s="192"/>
      <c r="AI466" s="192"/>
      <c r="AK466" s="401"/>
      <c r="AL466" s="6"/>
      <c r="BA466" s="192"/>
      <c r="BB466" s="376"/>
      <c r="BN466" s="6"/>
      <c r="BQ466" s="192"/>
    </row>
    <row r="467" spans="12:69">
      <c r="L467" s="376"/>
      <c r="M467" s="389"/>
      <c r="N467" s="54"/>
      <c r="X467" s="192"/>
      <c r="Y467" s="120"/>
      <c r="Z467" s="54"/>
      <c r="AA467" s="6"/>
      <c r="AG467" s="192"/>
      <c r="AH467" s="192"/>
      <c r="AI467" s="192"/>
      <c r="AK467" s="401"/>
      <c r="AL467" s="6"/>
      <c r="BA467" s="192"/>
      <c r="BB467" s="376"/>
      <c r="BN467" s="6"/>
      <c r="BQ467" s="192"/>
    </row>
    <row r="468" spans="12:69">
      <c r="L468" s="376"/>
      <c r="M468" s="389"/>
      <c r="N468" s="54"/>
      <c r="X468" s="192"/>
      <c r="Y468" s="120"/>
      <c r="Z468" s="54"/>
      <c r="AA468" s="6"/>
      <c r="AG468" s="192"/>
      <c r="AH468" s="192"/>
      <c r="AI468" s="192"/>
      <c r="AK468" s="401"/>
      <c r="AL468" s="6"/>
      <c r="BA468" s="192"/>
      <c r="BB468" s="376"/>
      <c r="BN468" s="6"/>
      <c r="BQ468" s="192"/>
    </row>
    <row r="469" spans="12:69">
      <c r="L469" s="376"/>
      <c r="M469" s="389"/>
      <c r="N469" s="54"/>
      <c r="X469" s="192"/>
      <c r="Y469" s="120"/>
      <c r="Z469" s="54"/>
      <c r="AA469" s="6"/>
      <c r="AG469" s="192"/>
      <c r="AH469" s="192"/>
      <c r="AI469" s="192"/>
      <c r="AK469" s="401"/>
      <c r="AL469" s="6"/>
      <c r="BA469" s="192"/>
      <c r="BB469" s="376"/>
      <c r="BN469" s="6"/>
      <c r="BQ469" s="192"/>
    </row>
    <row r="470" spans="12:69">
      <c r="L470" s="376"/>
      <c r="M470" s="389"/>
      <c r="N470" s="54"/>
      <c r="X470" s="192"/>
      <c r="Y470" s="120"/>
      <c r="Z470" s="54"/>
      <c r="AA470" s="6"/>
      <c r="AG470" s="192"/>
      <c r="AH470" s="192"/>
      <c r="AI470" s="192"/>
      <c r="AK470" s="401"/>
      <c r="AL470" s="6"/>
      <c r="BA470" s="192"/>
      <c r="BB470" s="376"/>
      <c r="BN470" s="6"/>
      <c r="BQ470" s="192"/>
    </row>
    <row r="471" spans="12:69">
      <c r="L471" s="376"/>
      <c r="M471" s="389"/>
      <c r="N471" s="54"/>
      <c r="X471" s="192"/>
      <c r="Y471" s="120"/>
      <c r="Z471" s="54"/>
      <c r="AA471" s="6"/>
      <c r="AG471" s="192"/>
      <c r="AH471" s="192"/>
      <c r="AI471" s="192"/>
      <c r="AK471" s="401"/>
      <c r="AL471" s="6"/>
      <c r="BA471" s="192"/>
      <c r="BB471" s="376"/>
      <c r="BN471" s="6"/>
      <c r="BQ471" s="192"/>
    </row>
    <row r="472" spans="12:69">
      <c r="AJ472" s="401"/>
    </row>
    <row r="473" spans="12:69">
      <c r="AJ473" s="401"/>
    </row>
    <row r="474" spans="12:69">
      <c r="AJ474" s="401"/>
    </row>
    <row r="475" spans="12:69">
      <c r="AJ475" s="401"/>
    </row>
    <row r="476" spans="12:69">
      <c r="AJ476" s="401"/>
    </row>
    <row r="477" spans="12:69">
      <c r="AJ477" s="401"/>
    </row>
    <row r="478" spans="12:69">
      <c r="AJ478" s="401"/>
    </row>
    <row r="479" spans="12:69">
      <c r="AJ479" s="401"/>
    </row>
    <row r="480" spans="12:69">
      <c r="AJ480" s="401"/>
    </row>
    <row r="481" spans="36:36">
      <c r="AJ481" s="401"/>
    </row>
    <row r="482" spans="36:36">
      <c r="AJ482" s="401"/>
    </row>
    <row r="483" spans="36:36">
      <c r="AJ483" s="401"/>
    </row>
    <row r="484" spans="36:36">
      <c r="AJ484" s="401"/>
    </row>
    <row r="485" spans="36:36">
      <c r="AJ485" s="401"/>
    </row>
    <row r="486" spans="36:36">
      <c r="AJ486" s="401"/>
    </row>
    <row r="487" spans="36:36">
      <c r="AJ487" s="401"/>
    </row>
    <row r="488" spans="36:36">
      <c r="AJ488" s="401"/>
    </row>
    <row r="489" spans="36:36">
      <c r="AJ489" s="401"/>
    </row>
    <row r="490" spans="36:36">
      <c r="AJ490" s="401"/>
    </row>
    <row r="491" spans="36:36">
      <c r="AJ491" s="401"/>
    </row>
    <row r="492" spans="36:36">
      <c r="AJ492" s="401"/>
    </row>
    <row r="493" spans="36:36">
      <c r="AJ493" s="401"/>
    </row>
    <row r="494" spans="36:36">
      <c r="AJ494" s="401"/>
    </row>
    <row r="495" spans="36:36">
      <c r="AJ495" s="401"/>
    </row>
    <row r="496" spans="36:36">
      <c r="AJ496" s="401"/>
    </row>
    <row r="497" spans="36:36">
      <c r="AJ497" s="401"/>
    </row>
    <row r="498" spans="36:36">
      <c r="AJ498" s="401"/>
    </row>
    <row r="499" spans="36:36">
      <c r="AJ499" s="401"/>
    </row>
    <row r="500" spans="36:36">
      <c r="AJ500" s="401"/>
    </row>
    <row r="501" spans="36:36">
      <c r="AJ501" s="401"/>
    </row>
    <row r="502" spans="36:36">
      <c r="AJ502" s="401"/>
    </row>
    <row r="503" spans="36:36">
      <c r="AJ503" s="401"/>
    </row>
    <row r="504" spans="36:36">
      <c r="AJ504" s="401"/>
    </row>
    <row r="505" spans="36:36">
      <c r="AJ505" s="401"/>
    </row>
    <row r="506" spans="36:36">
      <c r="AJ506" s="401"/>
    </row>
    <row r="507" spans="36:36">
      <c r="AJ507" s="401"/>
    </row>
    <row r="508" spans="36:36">
      <c r="AJ508" s="401"/>
    </row>
    <row r="509" spans="36:36">
      <c r="AJ509" s="401"/>
    </row>
    <row r="510" spans="36:36">
      <c r="AJ510" s="401"/>
    </row>
    <row r="511" spans="36:36">
      <c r="AJ511" s="401"/>
    </row>
    <row r="512" spans="36:36">
      <c r="AJ512" s="401"/>
    </row>
    <row r="513" spans="36:36">
      <c r="AJ513" s="401"/>
    </row>
    <row r="514" spans="36:36">
      <c r="AJ514" s="401"/>
    </row>
    <row r="515" spans="36:36">
      <c r="AJ515" s="401"/>
    </row>
    <row r="516" spans="36:36">
      <c r="AJ516" s="401"/>
    </row>
    <row r="517" spans="36:36">
      <c r="AJ517" s="401"/>
    </row>
    <row r="518" spans="36:36">
      <c r="AJ518" s="401"/>
    </row>
    <row r="519" spans="36:36">
      <c r="AJ519" s="401"/>
    </row>
    <row r="520" spans="36:36">
      <c r="AJ520" s="401"/>
    </row>
    <row r="521" spans="36:36">
      <c r="AJ521" s="401"/>
    </row>
    <row r="522" spans="36:36">
      <c r="AJ522" s="401"/>
    </row>
    <row r="523" spans="36:36">
      <c r="AJ523" s="401"/>
    </row>
    <row r="524" spans="36:36">
      <c r="AJ524" s="401"/>
    </row>
    <row r="525" spans="36:36">
      <c r="AJ525" s="401"/>
    </row>
    <row r="526" spans="36:36">
      <c r="AJ526" s="401"/>
    </row>
    <row r="527" spans="36:36">
      <c r="AJ527" s="401"/>
    </row>
    <row r="528" spans="36:36">
      <c r="AJ528" s="401"/>
    </row>
    <row r="529" spans="36:36">
      <c r="AJ529" s="401"/>
    </row>
    <row r="530" spans="36:36">
      <c r="AJ530" s="401"/>
    </row>
    <row r="531" spans="36:36">
      <c r="AJ531" s="401"/>
    </row>
    <row r="532" spans="36:36">
      <c r="AJ532" s="401"/>
    </row>
    <row r="533" spans="36:36">
      <c r="AJ533" s="401"/>
    </row>
    <row r="534" spans="36:36">
      <c r="AJ534" s="401"/>
    </row>
    <row r="535" spans="36:36">
      <c r="AJ535" s="401"/>
    </row>
    <row r="536" spans="36:36">
      <c r="AJ536" s="401"/>
    </row>
    <row r="537" spans="36:36">
      <c r="AJ537" s="401"/>
    </row>
    <row r="538" spans="36:36">
      <c r="AJ538" s="401"/>
    </row>
    <row r="539" spans="36:36">
      <c r="AJ539" s="401"/>
    </row>
    <row r="540" spans="36:36">
      <c r="AJ540" s="401"/>
    </row>
    <row r="541" spans="36:36">
      <c r="AJ541" s="401"/>
    </row>
    <row r="542" spans="36:36">
      <c r="AJ542" s="401"/>
    </row>
    <row r="543" spans="36:36">
      <c r="AJ543" s="401"/>
    </row>
    <row r="544" spans="36:36">
      <c r="AJ544" s="401"/>
    </row>
    <row r="545" spans="36:36">
      <c r="AJ545" s="401"/>
    </row>
    <row r="546" spans="36:36">
      <c r="AJ546" s="401"/>
    </row>
    <row r="547" spans="36:36">
      <c r="AJ547" s="401"/>
    </row>
    <row r="548" spans="36:36">
      <c r="AJ548" s="401"/>
    </row>
    <row r="549" spans="36:36">
      <c r="AJ549" s="401"/>
    </row>
    <row r="550" spans="36:36">
      <c r="AJ550" s="401"/>
    </row>
    <row r="551" spans="36:36">
      <c r="AJ551" s="401"/>
    </row>
    <row r="552" spans="36:36">
      <c r="AJ552" s="401"/>
    </row>
    <row r="553" spans="36:36">
      <c r="AJ553" s="401"/>
    </row>
    <row r="554" spans="36:36">
      <c r="AJ554" s="401"/>
    </row>
    <row r="555" spans="36:36">
      <c r="AJ555" s="401"/>
    </row>
    <row r="556" spans="36:36">
      <c r="AJ556" s="401"/>
    </row>
    <row r="557" spans="36:36">
      <c r="AJ557" s="401"/>
    </row>
    <row r="558" spans="36:36">
      <c r="AJ558" s="401"/>
    </row>
    <row r="559" spans="36:36">
      <c r="AJ559" s="401"/>
    </row>
    <row r="560" spans="36:36">
      <c r="AJ560" s="401"/>
    </row>
    <row r="561" spans="36:36">
      <c r="AJ561" s="401"/>
    </row>
    <row r="562" spans="36:36">
      <c r="AJ562" s="401"/>
    </row>
    <row r="563" spans="36:36">
      <c r="AJ563" s="401"/>
    </row>
    <row r="564" spans="36:36">
      <c r="AJ564" s="401"/>
    </row>
    <row r="565" spans="36:36">
      <c r="AJ565" s="401"/>
    </row>
    <row r="566" spans="36:36">
      <c r="AJ566" s="401"/>
    </row>
    <row r="567" spans="36:36">
      <c r="AJ567" s="401"/>
    </row>
    <row r="568" spans="36:36">
      <c r="AJ568" s="401"/>
    </row>
    <row r="569" spans="36:36">
      <c r="AJ569" s="401"/>
    </row>
    <row r="570" spans="36:36">
      <c r="AJ570" s="401"/>
    </row>
    <row r="571" spans="36:36">
      <c r="AJ571" s="401"/>
    </row>
    <row r="572" spans="36:36">
      <c r="AJ572" s="401"/>
    </row>
    <row r="573" spans="36:36">
      <c r="AJ573" s="401"/>
    </row>
    <row r="574" spans="36:36">
      <c r="AJ574" s="401"/>
    </row>
    <row r="575" spans="36:36">
      <c r="AJ575" s="401"/>
    </row>
    <row r="576" spans="36:36">
      <c r="AJ576" s="401"/>
    </row>
    <row r="577" spans="36:36">
      <c r="AJ577" s="401"/>
    </row>
    <row r="578" spans="36:36">
      <c r="AJ578" s="401"/>
    </row>
    <row r="579" spans="36:36">
      <c r="AJ579" s="401"/>
    </row>
    <row r="580" spans="36:36">
      <c r="AJ580" s="401"/>
    </row>
    <row r="581" spans="36:36">
      <c r="AJ581" s="401"/>
    </row>
    <row r="582" spans="36:36">
      <c r="AJ582" s="401"/>
    </row>
    <row r="583" spans="36:36">
      <c r="AJ583" s="401"/>
    </row>
    <row r="584" spans="36:36">
      <c r="AJ584" s="401"/>
    </row>
    <row r="585" spans="36:36">
      <c r="AJ585" s="401"/>
    </row>
    <row r="586" spans="36:36">
      <c r="AJ586" s="401"/>
    </row>
    <row r="587" spans="36:36">
      <c r="AJ587" s="401"/>
    </row>
    <row r="588" spans="36:36">
      <c r="AJ588" s="401"/>
    </row>
    <row r="589" spans="36:36">
      <c r="AJ589" s="401"/>
    </row>
    <row r="590" spans="36:36">
      <c r="AJ590" s="401"/>
    </row>
    <row r="591" spans="36:36">
      <c r="AJ591" s="401"/>
    </row>
    <row r="592" spans="36:36">
      <c r="AJ592" s="401"/>
    </row>
    <row r="593" spans="36:36">
      <c r="AJ593" s="401"/>
    </row>
    <row r="594" spans="36:36">
      <c r="AJ594" s="401"/>
    </row>
    <row r="595" spans="36:36">
      <c r="AJ595" s="401"/>
    </row>
    <row r="596" spans="36:36">
      <c r="AJ596" s="401"/>
    </row>
    <row r="597" spans="36:36">
      <c r="AJ597" s="401"/>
    </row>
    <row r="598" spans="36:36">
      <c r="AJ598" s="401"/>
    </row>
    <row r="599" spans="36:36">
      <c r="AJ599" s="401"/>
    </row>
    <row r="600" spans="36:36">
      <c r="AJ600" s="401"/>
    </row>
    <row r="601" spans="36:36">
      <c r="AJ601" s="401"/>
    </row>
    <row r="602" spans="36:36">
      <c r="AJ602" s="401"/>
    </row>
    <row r="603" spans="36:36">
      <c r="AJ603" s="401"/>
    </row>
    <row r="604" spans="36:36">
      <c r="AJ604" s="401"/>
    </row>
    <row r="605" spans="36:36">
      <c r="AJ605" s="401"/>
    </row>
    <row r="606" spans="36:36">
      <c r="AJ606" s="401"/>
    </row>
    <row r="607" spans="36:36">
      <c r="AJ607" s="401"/>
    </row>
    <row r="608" spans="36:36">
      <c r="AJ608" s="401"/>
    </row>
    <row r="609" spans="36:36">
      <c r="AJ609" s="401"/>
    </row>
    <row r="610" spans="36:36">
      <c r="AJ610" s="401"/>
    </row>
    <row r="611" spans="36:36">
      <c r="AJ611" s="401"/>
    </row>
    <row r="612" spans="36:36">
      <c r="AJ612" s="401"/>
    </row>
    <row r="613" spans="36:36">
      <c r="AJ613" s="401"/>
    </row>
    <row r="614" spans="36:36">
      <c r="AJ614" s="401"/>
    </row>
    <row r="615" spans="36:36">
      <c r="AJ615" s="401"/>
    </row>
    <row r="616" spans="36:36">
      <c r="AJ616" s="401"/>
    </row>
    <row r="617" spans="36:36">
      <c r="AJ617" s="401"/>
    </row>
    <row r="618" spans="36:36">
      <c r="AJ618" s="401"/>
    </row>
    <row r="619" spans="36:36">
      <c r="AJ619" s="401"/>
    </row>
    <row r="620" spans="36:36">
      <c r="AJ620" s="401"/>
    </row>
    <row r="621" spans="36:36">
      <c r="AJ621" s="401"/>
    </row>
    <row r="622" spans="36:36">
      <c r="AJ622" s="401"/>
    </row>
    <row r="623" spans="36:36">
      <c r="AJ623" s="401"/>
    </row>
    <row r="624" spans="36:36">
      <c r="AJ624" s="401"/>
    </row>
    <row r="625" spans="36:36">
      <c r="AJ625" s="401"/>
    </row>
    <row r="626" spans="36:36">
      <c r="AJ626" s="401"/>
    </row>
    <row r="627" spans="36:36">
      <c r="AJ627" s="401"/>
    </row>
    <row r="628" spans="36:36">
      <c r="AJ628" s="401"/>
    </row>
    <row r="629" spans="36:36">
      <c r="AJ629" s="401"/>
    </row>
    <row r="630" spans="36:36">
      <c r="AJ630" s="401"/>
    </row>
    <row r="631" spans="36:36">
      <c r="AJ631" s="401"/>
    </row>
    <row r="632" spans="36:36">
      <c r="AJ632" s="401"/>
    </row>
    <row r="633" spans="36:36">
      <c r="AJ633" s="401"/>
    </row>
    <row r="634" spans="36:36">
      <c r="AJ634" s="401"/>
    </row>
    <row r="635" spans="36:36">
      <c r="AJ635" s="401"/>
    </row>
    <row r="636" spans="36:36">
      <c r="AJ636" s="401"/>
    </row>
    <row r="637" spans="36:36">
      <c r="AJ637" s="401"/>
    </row>
    <row r="638" spans="36:36">
      <c r="AJ638" s="401"/>
    </row>
    <row r="639" spans="36:36">
      <c r="AJ639" s="401"/>
    </row>
    <row r="640" spans="36:36">
      <c r="AJ640" s="401"/>
    </row>
    <row r="641" spans="36:36">
      <c r="AJ641" s="401"/>
    </row>
    <row r="642" spans="36:36">
      <c r="AJ642" s="401"/>
    </row>
    <row r="643" spans="36:36">
      <c r="AJ643" s="401"/>
    </row>
    <row r="644" spans="36:36">
      <c r="AJ644" s="401"/>
    </row>
    <row r="645" spans="36:36">
      <c r="AJ645" s="401"/>
    </row>
    <row r="646" spans="36:36">
      <c r="AJ646" s="401"/>
    </row>
    <row r="647" spans="36:36">
      <c r="AJ647" s="401"/>
    </row>
    <row r="648" spans="36:36">
      <c r="AJ648" s="401"/>
    </row>
    <row r="649" spans="36:36">
      <c r="AJ649" s="401"/>
    </row>
    <row r="650" spans="36:36">
      <c r="AJ650" s="401"/>
    </row>
    <row r="651" spans="36:36">
      <c r="AJ651" s="401"/>
    </row>
    <row r="652" spans="36:36">
      <c r="AJ652" s="401"/>
    </row>
    <row r="653" spans="36:36">
      <c r="AJ653" s="401"/>
    </row>
    <row r="654" spans="36:36">
      <c r="AJ654" s="401"/>
    </row>
    <row r="655" spans="36:36">
      <c r="AJ655" s="401"/>
    </row>
    <row r="656" spans="36:36">
      <c r="AJ656" s="401"/>
    </row>
    <row r="657" spans="36:36">
      <c r="AJ657" s="401"/>
    </row>
    <row r="658" spans="36:36">
      <c r="AJ658" s="401"/>
    </row>
    <row r="659" spans="36:36">
      <c r="AJ659" s="401"/>
    </row>
    <row r="660" spans="36:36">
      <c r="AJ660" s="401"/>
    </row>
    <row r="661" spans="36:36">
      <c r="AJ661" s="401"/>
    </row>
    <row r="662" spans="36:36">
      <c r="AJ662" s="401"/>
    </row>
    <row r="663" spans="36:36">
      <c r="AJ663" s="401"/>
    </row>
    <row r="664" spans="36:36">
      <c r="AJ664" s="401"/>
    </row>
    <row r="665" spans="36:36">
      <c r="AJ665" s="401"/>
    </row>
    <row r="666" spans="36:36">
      <c r="AJ666" s="401"/>
    </row>
    <row r="667" spans="36:36">
      <c r="AJ667" s="401"/>
    </row>
    <row r="668" spans="36:36">
      <c r="AJ668" s="401"/>
    </row>
    <row r="669" spans="36:36">
      <c r="AJ669" s="401"/>
    </row>
    <row r="670" spans="36:36">
      <c r="AJ670" s="401"/>
    </row>
    <row r="671" spans="36:36">
      <c r="AJ671" s="401"/>
    </row>
    <row r="672" spans="36:36">
      <c r="AJ672" s="401"/>
    </row>
    <row r="673" spans="36:36">
      <c r="AJ673" s="401"/>
    </row>
    <row r="674" spans="36:36">
      <c r="AJ674" s="401"/>
    </row>
    <row r="675" spans="36:36">
      <c r="AJ675" s="401"/>
    </row>
    <row r="676" spans="36:36">
      <c r="AJ676" s="401"/>
    </row>
    <row r="677" spans="36:36">
      <c r="AJ677" s="401"/>
    </row>
    <row r="678" spans="36:36">
      <c r="AJ678" s="401"/>
    </row>
    <row r="679" spans="36:36">
      <c r="AJ679" s="401"/>
    </row>
    <row r="680" spans="36:36">
      <c r="AJ680" s="401"/>
    </row>
    <row r="681" spans="36:36">
      <c r="AJ681" s="401"/>
    </row>
    <row r="682" spans="36:36">
      <c r="AJ682" s="401"/>
    </row>
    <row r="683" spans="36:36">
      <c r="AJ683" s="401"/>
    </row>
    <row r="684" spans="36:36">
      <c r="AJ684" s="401"/>
    </row>
    <row r="685" spans="36:36">
      <c r="AJ685" s="401"/>
    </row>
    <row r="686" spans="36:36">
      <c r="AJ686" s="401"/>
    </row>
    <row r="687" spans="36:36">
      <c r="AJ687" s="401"/>
    </row>
    <row r="688" spans="36:36">
      <c r="AJ688" s="401"/>
    </row>
    <row r="689" spans="36:36">
      <c r="AJ689" s="401"/>
    </row>
    <row r="690" spans="36:36">
      <c r="AJ690" s="401"/>
    </row>
    <row r="691" spans="36:36">
      <c r="AJ691" s="401"/>
    </row>
    <row r="692" spans="36:36">
      <c r="AJ692" s="401"/>
    </row>
    <row r="693" spans="36:36">
      <c r="AJ693" s="401"/>
    </row>
    <row r="694" spans="36:36">
      <c r="AJ694" s="401"/>
    </row>
    <row r="695" spans="36:36">
      <c r="AJ695" s="401"/>
    </row>
    <row r="696" spans="36:36">
      <c r="AJ696" s="401"/>
    </row>
    <row r="697" spans="36:36">
      <c r="AJ697" s="401"/>
    </row>
    <row r="698" spans="36:36">
      <c r="AJ698" s="401"/>
    </row>
    <row r="699" spans="36:36">
      <c r="AJ699" s="401"/>
    </row>
    <row r="700" spans="36:36">
      <c r="AJ700" s="401"/>
    </row>
    <row r="701" spans="36:36">
      <c r="AJ701" s="401"/>
    </row>
    <row r="702" spans="36:36">
      <c r="AJ702" s="401"/>
    </row>
    <row r="703" spans="36:36">
      <c r="AJ703" s="401"/>
    </row>
    <row r="704" spans="36:36">
      <c r="AJ704" s="401"/>
    </row>
    <row r="705" spans="36:36">
      <c r="AJ705" s="401"/>
    </row>
    <row r="706" spans="36:36">
      <c r="AJ706" s="401"/>
    </row>
    <row r="707" spans="36:36">
      <c r="AJ707" s="401"/>
    </row>
    <row r="708" spans="36:36">
      <c r="AJ708" s="401"/>
    </row>
    <row r="709" spans="36:36">
      <c r="AJ709" s="401"/>
    </row>
    <row r="710" spans="36:36">
      <c r="AJ710" s="401"/>
    </row>
    <row r="711" spans="36:36">
      <c r="AJ711" s="401"/>
    </row>
    <row r="712" spans="36:36">
      <c r="AJ712" s="401"/>
    </row>
    <row r="713" spans="36:36">
      <c r="AJ713" s="401"/>
    </row>
    <row r="714" spans="36:36">
      <c r="AJ714" s="401"/>
    </row>
    <row r="715" spans="36:36">
      <c r="AJ715" s="401"/>
    </row>
    <row r="716" spans="36:36">
      <c r="AJ716" s="401"/>
    </row>
    <row r="717" spans="36:36">
      <c r="AJ717" s="401"/>
    </row>
    <row r="718" spans="36:36">
      <c r="AJ718" s="401"/>
    </row>
    <row r="719" spans="36:36">
      <c r="AJ719" s="401"/>
    </row>
    <row r="720" spans="36:36">
      <c r="AJ720" s="401"/>
    </row>
    <row r="721" spans="36:36">
      <c r="AJ721" s="401"/>
    </row>
    <row r="722" spans="36:36">
      <c r="AJ722" s="401"/>
    </row>
    <row r="723" spans="36:36">
      <c r="AJ723" s="401"/>
    </row>
    <row r="724" spans="36:36">
      <c r="AJ724" s="401"/>
    </row>
    <row r="725" spans="36:36">
      <c r="AJ725" s="401"/>
    </row>
    <row r="726" spans="36:36">
      <c r="AJ726" s="401"/>
    </row>
    <row r="727" spans="36:36">
      <c r="AJ727" s="401"/>
    </row>
    <row r="728" spans="36:36">
      <c r="AJ728" s="401"/>
    </row>
    <row r="729" spans="36:36">
      <c r="AJ729" s="401"/>
    </row>
    <row r="730" spans="36:36">
      <c r="AJ730" s="401"/>
    </row>
    <row r="731" spans="36:36">
      <c r="AJ731" s="401"/>
    </row>
    <row r="732" spans="36:36">
      <c r="AJ732" s="401"/>
    </row>
    <row r="733" spans="36:36">
      <c r="AJ733" s="401"/>
    </row>
    <row r="734" spans="36:36">
      <c r="AJ734" s="401"/>
    </row>
    <row r="735" spans="36:36">
      <c r="AJ735" s="401"/>
    </row>
    <row r="736" spans="36:36">
      <c r="AJ736" s="401"/>
    </row>
    <row r="737" spans="36:36">
      <c r="AJ737" s="401"/>
    </row>
    <row r="738" spans="36:36">
      <c r="AJ738" s="401"/>
    </row>
    <row r="739" spans="36:36">
      <c r="AJ739" s="401"/>
    </row>
    <row r="740" spans="36:36">
      <c r="AJ740" s="401"/>
    </row>
    <row r="741" spans="36:36">
      <c r="AJ741" s="401"/>
    </row>
    <row r="742" spans="36:36">
      <c r="AJ742" s="401"/>
    </row>
    <row r="743" spans="36:36">
      <c r="AJ743" s="401"/>
    </row>
    <row r="744" spans="36:36">
      <c r="AJ744" s="401"/>
    </row>
    <row r="745" spans="36:36">
      <c r="AJ745" s="401"/>
    </row>
    <row r="746" spans="36:36">
      <c r="AJ746" s="401"/>
    </row>
    <row r="747" spans="36:36">
      <c r="AJ747" s="401"/>
    </row>
    <row r="748" spans="36:36">
      <c r="AJ748" s="401"/>
    </row>
    <row r="749" spans="36:36">
      <c r="AJ749" s="401"/>
    </row>
    <row r="750" spans="36:36">
      <c r="AJ750" s="401"/>
    </row>
    <row r="751" spans="36:36">
      <c r="AJ751" s="401"/>
    </row>
    <row r="752" spans="36:36">
      <c r="AJ752" s="401"/>
    </row>
    <row r="753" spans="36:36">
      <c r="AJ753" s="401"/>
    </row>
    <row r="754" spans="36:36">
      <c r="AJ754" s="401"/>
    </row>
    <row r="755" spans="36:36">
      <c r="AJ755" s="401"/>
    </row>
    <row r="756" spans="36:36">
      <c r="AJ756" s="401"/>
    </row>
    <row r="757" spans="36:36">
      <c r="AJ757" s="401"/>
    </row>
    <row r="758" spans="36:36">
      <c r="AJ758" s="401"/>
    </row>
    <row r="759" spans="36:36">
      <c r="AJ759" s="401"/>
    </row>
    <row r="760" spans="36:36">
      <c r="AJ760" s="401"/>
    </row>
    <row r="761" spans="36:36">
      <c r="AJ761" s="401"/>
    </row>
    <row r="762" spans="36:36">
      <c r="AJ762" s="401"/>
    </row>
    <row r="763" spans="36:36">
      <c r="AJ763" s="401"/>
    </row>
    <row r="764" spans="36:36">
      <c r="AJ764" s="401"/>
    </row>
    <row r="765" spans="36:36">
      <c r="AJ765" s="401"/>
    </row>
    <row r="766" spans="36:36">
      <c r="AJ766" s="401"/>
    </row>
    <row r="767" spans="36:36">
      <c r="AJ767" s="401"/>
    </row>
    <row r="768" spans="36:36">
      <c r="AJ768" s="401"/>
    </row>
    <row r="769" spans="36:36">
      <c r="AJ769" s="401"/>
    </row>
    <row r="770" spans="36:36">
      <c r="AJ770" s="401"/>
    </row>
    <row r="771" spans="36:36">
      <c r="AJ771" s="401"/>
    </row>
    <row r="772" spans="36:36">
      <c r="AJ772" s="401"/>
    </row>
    <row r="773" spans="36:36">
      <c r="AJ773" s="401"/>
    </row>
    <row r="774" spans="36:36">
      <c r="AJ774" s="401"/>
    </row>
    <row r="775" spans="36:36">
      <c r="AJ775" s="401"/>
    </row>
    <row r="776" spans="36:36">
      <c r="AJ776" s="401"/>
    </row>
    <row r="777" spans="36:36">
      <c r="AJ777" s="401"/>
    </row>
    <row r="778" spans="36:36">
      <c r="AJ778" s="401"/>
    </row>
    <row r="779" spans="36:36">
      <c r="AJ779" s="401"/>
    </row>
    <row r="780" spans="36:36">
      <c r="AJ780" s="401"/>
    </row>
    <row r="781" spans="36:36">
      <c r="AJ781" s="401"/>
    </row>
    <row r="782" spans="36:36">
      <c r="AJ782" s="401"/>
    </row>
    <row r="783" spans="36:36">
      <c r="AJ783" s="401"/>
    </row>
    <row r="784" spans="36:36">
      <c r="AJ784" s="401"/>
    </row>
    <row r="785" spans="36:36">
      <c r="AJ785" s="401"/>
    </row>
    <row r="786" spans="36:36">
      <c r="AJ786" s="401"/>
    </row>
    <row r="787" spans="36:36">
      <c r="AJ787" s="401"/>
    </row>
    <row r="788" spans="36:36">
      <c r="AJ788" s="401"/>
    </row>
    <row r="789" spans="36:36">
      <c r="AJ789" s="401"/>
    </row>
    <row r="790" spans="36:36">
      <c r="AJ790" s="401"/>
    </row>
    <row r="791" spans="36:36">
      <c r="AJ791" s="401"/>
    </row>
    <row r="792" spans="36:36">
      <c r="AJ792" s="401"/>
    </row>
    <row r="793" spans="36:36">
      <c r="AJ793" s="401"/>
    </row>
    <row r="794" spans="36:36">
      <c r="AJ794" s="401"/>
    </row>
    <row r="795" spans="36:36">
      <c r="AJ795" s="401"/>
    </row>
    <row r="796" spans="36:36">
      <c r="AJ796" s="401"/>
    </row>
    <row r="797" spans="36:36">
      <c r="AJ797" s="401"/>
    </row>
    <row r="798" spans="36:36">
      <c r="AJ798" s="401"/>
    </row>
    <row r="799" spans="36:36">
      <c r="AJ799" s="401"/>
    </row>
    <row r="800" spans="36:36">
      <c r="AJ800" s="401"/>
    </row>
    <row r="801" spans="36:36">
      <c r="AJ801" s="401"/>
    </row>
    <row r="802" spans="36:36">
      <c r="AJ802" s="401"/>
    </row>
    <row r="803" spans="36:36">
      <c r="AJ803" s="401"/>
    </row>
    <row r="804" spans="36:36">
      <c r="AJ804" s="401"/>
    </row>
    <row r="805" spans="36:36">
      <c r="AJ805" s="401"/>
    </row>
    <row r="806" spans="36:36">
      <c r="AJ806" s="401"/>
    </row>
    <row r="807" spans="36:36">
      <c r="AJ807" s="401"/>
    </row>
    <row r="808" spans="36:36">
      <c r="AJ808" s="401"/>
    </row>
    <row r="809" spans="36:36">
      <c r="AJ809" s="401"/>
    </row>
    <row r="810" spans="36:36">
      <c r="AJ810" s="401"/>
    </row>
    <row r="811" spans="36:36">
      <c r="AJ811" s="401"/>
    </row>
    <row r="812" spans="36:36">
      <c r="AJ812" s="401"/>
    </row>
    <row r="813" spans="36:36">
      <c r="AJ813" s="401"/>
    </row>
    <row r="814" spans="36:36">
      <c r="AJ814" s="401"/>
    </row>
    <row r="815" spans="36:36">
      <c r="AJ815" s="401"/>
    </row>
    <row r="816" spans="36:36">
      <c r="AJ816" s="401"/>
    </row>
    <row r="817" spans="36:36">
      <c r="AJ817" s="401"/>
    </row>
    <row r="818" spans="36:36">
      <c r="AJ818" s="401"/>
    </row>
    <row r="819" spans="36:36">
      <c r="AJ819" s="401"/>
    </row>
    <row r="820" spans="36:36">
      <c r="AJ820" s="401"/>
    </row>
    <row r="821" spans="36:36">
      <c r="AJ821" s="401"/>
    </row>
    <row r="822" spans="36:36">
      <c r="AJ822" s="401"/>
    </row>
    <row r="823" spans="36:36">
      <c r="AJ823" s="401"/>
    </row>
    <row r="824" spans="36:36">
      <c r="AJ824" s="401"/>
    </row>
    <row r="825" spans="36:36">
      <c r="AJ825" s="401"/>
    </row>
    <row r="826" spans="36:36">
      <c r="AJ826" s="401"/>
    </row>
    <row r="827" spans="36:36">
      <c r="AJ827" s="401"/>
    </row>
    <row r="828" spans="36:36">
      <c r="AJ828" s="401"/>
    </row>
    <row r="829" spans="36:36">
      <c r="AJ829" s="401"/>
    </row>
    <row r="830" spans="36:36">
      <c r="AJ830" s="401"/>
    </row>
    <row r="831" spans="36:36">
      <c r="AJ831" s="401"/>
    </row>
    <row r="832" spans="36:36">
      <c r="AJ832" s="401"/>
    </row>
    <row r="833" spans="36:36">
      <c r="AJ833" s="401"/>
    </row>
    <row r="834" spans="36:36">
      <c r="AJ834" s="401"/>
    </row>
    <row r="835" spans="36:36">
      <c r="AJ835" s="401"/>
    </row>
    <row r="836" spans="36:36">
      <c r="AJ836" s="401"/>
    </row>
    <row r="837" spans="36:36">
      <c r="AJ837" s="401"/>
    </row>
    <row r="838" spans="36:36">
      <c r="AJ838" s="401"/>
    </row>
    <row r="839" spans="36:36">
      <c r="AJ839" s="401"/>
    </row>
    <row r="840" spans="36:36">
      <c r="AJ840" s="401"/>
    </row>
    <row r="841" spans="36:36">
      <c r="AJ841" s="401"/>
    </row>
    <row r="842" spans="36:36">
      <c r="AJ842" s="401"/>
    </row>
    <row r="843" spans="36:36">
      <c r="AJ843" s="401"/>
    </row>
    <row r="844" spans="36:36">
      <c r="AJ844" s="401"/>
    </row>
    <row r="845" spans="36:36">
      <c r="AJ845" s="401"/>
    </row>
    <row r="846" spans="36:36">
      <c r="AJ846" s="401"/>
    </row>
    <row r="847" spans="36:36">
      <c r="AJ847" s="401"/>
    </row>
    <row r="848" spans="36:36">
      <c r="AJ848" s="401"/>
    </row>
    <row r="849" spans="36:36">
      <c r="AJ849" s="401"/>
    </row>
    <row r="850" spans="36:36">
      <c r="AJ850" s="401"/>
    </row>
    <row r="851" spans="36:36">
      <c r="AJ851" s="401"/>
    </row>
    <row r="852" spans="36:36">
      <c r="AJ852" s="401"/>
    </row>
    <row r="853" spans="36:36">
      <c r="AJ853" s="401"/>
    </row>
    <row r="854" spans="36:36">
      <c r="AJ854" s="401"/>
    </row>
    <row r="855" spans="36:36">
      <c r="AJ855" s="401"/>
    </row>
    <row r="856" spans="36:36">
      <c r="AJ856" s="401"/>
    </row>
    <row r="857" spans="36:36">
      <c r="AJ857" s="401"/>
    </row>
    <row r="858" spans="36:36">
      <c r="AJ858" s="401"/>
    </row>
    <row r="859" spans="36:36">
      <c r="AJ859" s="401"/>
    </row>
    <row r="860" spans="36:36">
      <c r="AJ860" s="401"/>
    </row>
    <row r="861" spans="36:36">
      <c r="AJ861" s="401"/>
    </row>
    <row r="862" spans="36:36">
      <c r="AJ862" s="401"/>
    </row>
    <row r="863" spans="36:36">
      <c r="AJ863" s="401"/>
    </row>
    <row r="864" spans="36:36">
      <c r="AJ864" s="401"/>
    </row>
    <row r="865" spans="36:36">
      <c r="AJ865" s="401"/>
    </row>
    <row r="866" spans="36:36">
      <c r="AJ866" s="401"/>
    </row>
    <row r="867" spans="36:36">
      <c r="AJ867" s="401"/>
    </row>
    <row r="868" spans="36:36">
      <c r="AJ868" s="401"/>
    </row>
    <row r="869" spans="36:36">
      <c r="AJ869" s="401"/>
    </row>
    <row r="870" spans="36:36">
      <c r="AJ870" s="401"/>
    </row>
    <row r="871" spans="36:36">
      <c r="AJ871" s="401"/>
    </row>
    <row r="872" spans="36:36">
      <c r="AJ872" s="401"/>
    </row>
    <row r="873" spans="36:36">
      <c r="AJ873" s="401"/>
    </row>
    <row r="874" spans="36:36">
      <c r="AJ874" s="401"/>
    </row>
    <row r="875" spans="36:36">
      <c r="AJ875" s="401"/>
    </row>
    <row r="876" spans="36:36">
      <c r="AJ876" s="401"/>
    </row>
    <row r="877" spans="36:36">
      <c r="AJ877" s="401"/>
    </row>
    <row r="878" spans="36:36">
      <c r="AJ878" s="401"/>
    </row>
    <row r="879" spans="36:36">
      <c r="AJ879" s="401"/>
    </row>
    <row r="880" spans="36:36">
      <c r="AJ880" s="401"/>
    </row>
    <row r="881" spans="36:36">
      <c r="AJ881" s="401"/>
    </row>
    <row r="882" spans="36:36">
      <c r="AJ882" s="401"/>
    </row>
    <row r="883" spans="36:36">
      <c r="AJ883" s="401"/>
    </row>
    <row r="884" spans="36:36">
      <c r="AJ884" s="401"/>
    </row>
    <row r="885" spans="36:36">
      <c r="AJ885" s="401"/>
    </row>
    <row r="886" spans="36:36">
      <c r="AJ886" s="401"/>
    </row>
    <row r="887" spans="36:36">
      <c r="AJ887" s="401"/>
    </row>
    <row r="888" spans="36:36">
      <c r="AJ888" s="401"/>
    </row>
    <row r="889" spans="36:36">
      <c r="AJ889" s="401"/>
    </row>
    <row r="890" spans="36:36">
      <c r="AJ890" s="401"/>
    </row>
    <row r="891" spans="36:36">
      <c r="AJ891" s="401"/>
    </row>
    <row r="892" spans="36:36">
      <c r="AJ892" s="401"/>
    </row>
    <row r="893" spans="36:36">
      <c r="AJ893" s="401"/>
    </row>
    <row r="894" spans="36:36">
      <c r="AJ894" s="401"/>
    </row>
    <row r="895" spans="36:36">
      <c r="AJ895" s="401"/>
    </row>
    <row r="896" spans="36:36">
      <c r="AJ896" s="401"/>
    </row>
    <row r="897" spans="36:36">
      <c r="AJ897" s="401"/>
    </row>
    <row r="898" spans="36:36">
      <c r="AJ898" s="401"/>
    </row>
    <row r="899" spans="36:36">
      <c r="AJ899" s="401"/>
    </row>
    <row r="900" spans="36:36">
      <c r="AJ900" s="401"/>
    </row>
    <row r="901" spans="36:36">
      <c r="AJ901" s="401"/>
    </row>
    <row r="902" spans="36:36">
      <c r="AJ902" s="401"/>
    </row>
    <row r="903" spans="36:36">
      <c r="AJ903" s="401"/>
    </row>
    <row r="904" spans="36:36">
      <c r="AJ904" s="401"/>
    </row>
    <row r="905" spans="36:36">
      <c r="AJ905" s="401"/>
    </row>
    <row r="906" spans="36:36">
      <c r="AJ906" s="401"/>
    </row>
    <row r="907" spans="36:36">
      <c r="AJ907" s="401"/>
    </row>
    <row r="908" spans="36:36">
      <c r="AJ908" s="401"/>
    </row>
    <row r="909" spans="36:36">
      <c r="AJ909" s="401"/>
    </row>
    <row r="910" spans="36:36">
      <c r="AJ910" s="401"/>
    </row>
    <row r="911" spans="36:36">
      <c r="AJ911" s="401"/>
    </row>
    <row r="912" spans="36:36">
      <c r="AJ912" s="401"/>
    </row>
    <row r="913" spans="36:36">
      <c r="AJ913" s="401"/>
    </row>
    <row r="914" spans="36:36">
      <c r="AJ914" s="401"/>
    </row>
    <row r="915" spans="36:36">
      <c r="AJ915" s="401"/>
    </row>
    <row r="916" spans="36:36">
      <c r="AJ916" s="401"/>
    </row>
    <row r="917" spans="36:36">
      <c r="AJ917" s="401"/>
    </row>
    <row r="918" spans="36:36">
      <c r="AJ918" s="401"/>
    </row>
    <row r="919" spans="36:36">
      <c r="AJ919" s="401"/>
    </row>
    <row r="920" spans="36:36">
      <c r="AJ920" s="401"/>
    </row>
    <row r="921" spans="36:36">
      <c r="AJ921" s="401"/>
    </row>
    <row r="922" spans="36:36">
      <c r="AJ922" s="401"/>
    </row>
    <row r="923" spans="36:36">
      <c r="AJ923" s="401"/>
    </row>
    <row r="924" spans="36:36">
      <c r="AJ924" s="401"/>
    </row>
    <row r="925" spans="36:36">
      <c r="AJ925" s="401"/>
    </row>
    <row r="926" spans="36:36">
      <c r="AJ926" s="401"/>
    </row>
    <row r="927" spans="36:36">
      <c r="AJ927" s="401"/>
    </row>
    <row r="928" spans="36:36">
      <c r="AJ928" s="401"/>
    </row>
    <row r="929" spans="36:36">
      <c r="AJ929" s="401"/>
    </row>
    <row r="930" spans="36:36">
      <c r="AJ930" s="401"/>
    </row>
    <row r="931" spans="36:36">
      <c r="AJ931" s="401"/>
    </row>
    <row r="932" spans="36:36">
      <c r="AJ932" s="401"/>
    </row>
    <row r="933" spans="36:36">
      <c r="AJ933" s="401"/>
    </row>
    <row r="934" spans="36:36">
      <c r="AJ934" s="401"/>
    </row>
    <row r="935" spans="36:36">
      <c r="AJ935" s="401"/>
    </row>
    <row r="936" spans="36:36">
      <c r="AJ936" s="401"/>
    </row>
    <row r="937" spans="36:36">
      <c r="AJ937" s="401"/>
    </row>
    <row r="938" spans="36:36">
      <c r="AJ938" s="401"/>
    </row>
    <row r="939" spans="36:36">
      <c r="AJ939" s="401"/>
    </row>
    <row r="940" spans="36:36">
      <c r="AJ940" s="401"/>
    </row>
    <row r="941" spans="36:36">
      <c r="AJ941" s="401"/>
    </row>
    <row r="942" spans="36:36">
      <c r="AJ942" s="401"/>
    </row>
    <row r="943" spans="36:36">
      <c r="AJ943" s="401"/>
    </row>
    <row r="944" spans="36:36">
      <c r="AJ944" s="401"/>
    </row>
    <row r="945" spans="36:36">
      <c r="AJ945" s="401"/>
    </row>
    <row r="946" spans="36:36">
      <c r="AJ946" s="401"/>
    </row>
    <row r="947" spans="36:36">
      <c r="AJ947" s="401"/>
    </row>
    <row r="948" spans="36:36">
      <c r="AJ948" s="401"/>
    </row>
    <row r="949" spans="36:36">
      <c r="AJ949" s="401"/>
    </row>
    <row r="950" spans="36:36">
      <c r="AJ950" s="401"/>
    </row>
    <row r="951" spans="36:36">
      <c r="AJ951" s="401"/>
    </row>
    <row r="952" spans="36:36">
      <c r="AJ952" s="401"/>
    </row>
    <row r="953" spans="36:36">
      <c r="AJ953" s="401"/>
    </row>
    <row r="954" spans="36:36">
      <c r="AJ954" s="401"/>
    </row>
    <row r="955" spans="36:36">
      <c r="AJ955" s="401"/>
    </row>
    <row r="956" spans="36:36">
      <c r="AJ956" s="401"/>
    </row>
    <row r="957" spans="36:36">
      <c r="AJ957" s="401"/>
    </row>
    <row r="958" spans="36:36">
      <c r="AJ958" s="401"/>
    </row>
    <row r="959" spans="36:36">
      <c r="AJ959" s="401"/>
    </row>
    <row r="960" spans="36:36">
      <c r="AJ960" s="401"/>
    </row>
    <row r="961" spans="36:36">
      <c r="AJ961" s="401"/>
    </row>
    <row r="962" spans="36:36">
      <c r="AJ962" s="401"/>
    </row>
    <row r="963" spans="36:36">
      <c r="AJ963" s="401"/>
    </row>
    <row r="964" spans="36:36">
      <c r="AJ964" s="401"/>
    </row>
    <row r="965" spans="36:36">
      <c r="AJ965" s="401"/>
    </row>
    <row r="966" spans="36:36">
      <c r="AJ966" s="401"/>
    </row>
    <row r="967" spans="36:36">
      <c r="AJ967" s="401"/>
    </row>
    <row r="968" spans="36:36">
      <c r="AJ968" s="401"/>
    </row>
    <row r="969" spans="36:36">
      <c r="AJ969" s="401"/>
    </row>
    <row r="970" spans="36:36">
      <c r="AJ970" s="401"/>
    </row>
    <row r="971" spans="36:36">
      <c r="AJ971" s="401"/>
    </row>
    <row r="972" spans="36:36">
      <c r="AJ972" s="401"/>
    </row>
    <row r="973" spans="36:36">
      <c r="AJ973" s="401"/>
    </row>
    <row r="974" spans="36:36">
      <c r="AJ974" s="401"/>
    </row>
    <row r="975" spans="36:36">
      <c r="AJ975" s="401"/>
    </row>
    <row r="976" spans="36:36">
      <c r="AJ976" s="401"/>
    </row>
    <row r="977" spans="36:36">
      <c r="AJ977" s="401"/>
    </row>
    <row r="978" spans="36:36">
      <c r="AJ978" s="401"/>
    </row>
    <row r="979" spans="36:36">
      <c r="AJ979" s="401"/>
    </row>
    <row r="980" spans="36:36">
      <c r="AJ980" s="401"/>
    </row>
    <row r="981" spans="36:36">
      <c r="AJ981" s="401"/>
    </row>
    <row r="982" spans="36:36">
      <c r="AJ982" s="401"/>
    </row>
    <row r="983" spans="36:36">
      <c r="AJ983" s="401"/>
    </row>
    <row r="984" spans="36:36">
      <c r="AJ984" s="401"/>
    </row>
    <row r="985" spans="36:36">
      <c r="AJ985" s="401"/>
    </row>
    <row r="986" spans="36:36">
      <c r="AJ986" s="401"/>
    </row>
    <row r="987" spans="36:36">
      <c r="AJ987" s="401"/>
    </row>
    <row r="988" spans="36:36">
      <c r="AJ988" s="401"/>
    </row>
    <row r="989" spans="36:36">
      <c r="AJ989" s="401"/>
    </row>
    <row r="990" spans="36:36">
      <c r="AJ990" s="401"/>
    </row>
    <row r="991" spans="36:36">
      <c r="AJ991" s="401"/>
    </row>
    <row r="992" spans="36:36">
      <c r="AJ992" s="401"/>
    </row>
    <row r="993" spans="36:36">
      <c r="AJ993" s="401"/>
    </row>
    <row r="994" spans="36:36">
      <c r="AJ994" s="401"/>
    </row>
    <row r="995" spans="36:36">
      <c r="AJ995" s="401"/>
    </row>
    <row r="996" spans="36:36">
      <c r="AJ996" s="401"/>
    </row>
    <row r="997" spans="36:36">
      <c r="AJ997" s="401"/>
    </row>
    <row r="998" spans="36:36">
      <c r="AJ998" s="401"/>
    </row>
    <row r="999" spans="36:36">
      <c r="AJ999" s="401"/>
    </row>
    <row r="1000" spans="36:36">
      <c r="AJ1000" s="401"/>
    </row>
    <row r="1001" spans="36:36">
      <c r="AJ1001" s="401"/>
    </row>
    <row r="1002" spans="36:36">
      <c r="AJ1002" s="401"/>
    </row>
    <row r="1003" spans="36:36">
      <c r="AJ1003" s="401"/>
    </row>
    <row r="1004" spans="36:36">
      <c r="AJ1004" s="401"/>
    </row>
    <row r="1005" spans="36:36">
      <c r="AJ1005" s="401"/>
    </row>
    <row r="1006" spans="36:36">
      <c r="AJ1006" s="401"/>
    </row>
    <row r="1007" spans="36:36">
      <c r="AJ1007" s="401"/>
    </row>
    <row r="1008" spans="36:36">
      <c r="AJ1008" s="401"/>
    </row>
    <row r="1009" spans="36:36">
      <c r="AJ1009" s="401"/>
    </row>
    <row r="1010" spans="36:36">
      <c r="AJ1010" s="401"/>
    </row>
    <row r="1011" spans="36:36">
      <c r="AJ1011" s="401"/>
    </row>
    <row r="1012" spans="36:36">
      <c r="AJ1012" s="401"/>
    </row>
    <row r="1013" spans="36:36">
      <c r="AJ1013" s="401"/>
    </row>
    <row r="1014" spans="36:36">
      <c r="AJ1014" s="401"/>
    </row>
    <row r="1015" spans="36:36">
      <c r="AJ1015" s="401"/>
    </row>
    <row r="1016" spans="36:36">
      <c r="AJ1016" s="401"/>
    </row>
    <row r="1017" spans="36:36">
      <c r="AJ1017" s="401"/>
    </row>
    <row r="1018" spans="36:36">
      <c r="AJ1018" s="401"/>
    </row>
    <row r="1019" spans="36:36">
      <c r="AJ1019" s="401"/>
    </row>
    <row r="1020" spans="36:36">
      <c r="AJ1020" s="401"/>
    </row>
    <row r="1021" spans="36:36">
      <c r="AJ1021" s="401"/>
    </row>
    <row r="1022" spans="36:36">
      <c r="AJ1022" s="401"/>
    </row>
    <row r="1023" spans="36:36">
      <c r="AJ1023" s="401"/>
    </row>
    <row r="1024" spans="36:36">
      <c r="AJ1024" s="401"/>
    </row>
    <row r="1025" spans="36:36">
      <c r="AJ1025" s="401"/>
    </row>
    <row r="1026" spans="36:36">
      <c r="AJ1026" s="401"/>
    </row>
    <row r="1027" spans="36:36">
      <c r="AJ1027" s="401"/>
    </row>
    <row r="1028" spans="36:36">
      <c r="AJ1028" s="401"/>
    </row>
    <row r="1029" spans="36:36">
      <c r="AJ1029" s="401"/>
    </row>
    <row r="1030" spans="36:36">
      <c r="AJ1030" s="401"/>
    </row>
    <row r="1031" spans="36:36">
      <c r="AJ1031" s="401"/>
    </row>
    <row r="1032" spans="36:36">
      <c r="AJ1032" s="401"/>
    </row>
    <row r="1033" spans="36:36">
      <c r="AJ1033" s="401"/>
    </row>
    <row r="1034" spans="36:36">
      <c r="AJ1034" s="401"/>
    </row>
    <row r="1035" spans="36:36">
      <c r="AJ1035" s="401"/>
    </row>
    <row r="1036" spans="36:36">
      <c r="AJ1036" s="401"/>
    </row>
    <row r="1037" spans="36:36">
      <c r="AJ1037" s="401"/>
    </row>
    <row r="1038" spans="36:36">
      <c r="AJ1038" s="401"/>
    </row>
    <row r="1039" spans="36:36">
      <c r="AJ1039" s="401"/>
    </row>
    <row r="1040" spans="36:36">
      <c r="AJ1040" s="401"/>
    </row>
    <row r="1041" spans="36:36">
      <c r="AJ1041" s="401"/>
    </row>
    <row r="1042" spans="36:36">
      <c r="AJ1042" s="401"/>
    </row>
    <row r="1043" spans="36:36">
      <c r="AJ1043" s="401"/>
    </row>
    <row r="1044" spans="36:36">
      <c r="AJ1044" s="401"/>
    </row>
    <row r="1045" spans="36:36">
      <c r="AJ1045" s="401"/>
    </row>
    <row r="1046" spans="36:36">
      <c r="AJ1046" s="401"/>
    </row>
    <row r="1047" spans="36:36">
      <c r="AJ1047" s="401"/>
    </row>
    <row r="1048" spans="36:36">
      <c r="AJ1048" s="401"/>
    </row>
    <row r="1049" spans="36:36">
      <c r="AJ1049" s="401"/>
    </row>
    <row r="1050" spans="36:36">
      <c r="AJ1050" s="401"/>
    </row>
    <row r="1051" spans="36:36">
      <c r="AJ1051" s="401"/>
    </row>
    <row r="1052" spans="36:36">
      <c r="AJ1052" s="401"/>
    </row>
    <row r="1053" spans="36:36">
      <c r="AJ1053" s="401"/>
    </row>
    <row r="1054" spans="36:36">
      <c r="AJ1054" s="401"/>
    </row>
    <row r="1055" spans="36:36">
      <c r="AJ1055" s="401"/>
    </row>
    <row r="1056" spans="36:36">
      <c r="AJ1056" s="401"/>
    </row>
    <row r="1057" spans="36:36">
      <c r="AJ1057" s="401"/>
    </row>
    <row r="1058" spans="36:36">
      <c r="AJ1058" s="401"/>
    </row>
    <row r="1059" spans="36:36">
      <c r="AJ1059" s="401"/>
    </row>
    <row r="1060" spans="36:36">
      <c r="AJ1060" s="401"/>
    </row>
    <row r="1061" spans="36:36">
      <c r="AJ1061" s="401"/>
    </row>
    <row r="1062" spans="36:36">
      <c r="AJ1062" s="401"/>
    </row>
    <row r="1063" spans="36:36">
      <c r="AJ1063" s="401"/>
    </row>
    <row r="1064" spans="36:36">
      <c r="AJ1064" s="401"/>
    </row>
    <row r="1065" spans="36:36">
      <c r="AJ1065" s="401"/>
    </row>
    <row r="1066" spans="36:36">
      <c r="AJ1066" s="401"/>
    </row>
    <row r="1067" spans="36:36">
      <c r="AJ1067" s="401"/>
    </row>
    <row r="1068" spans="36:36">
      <c r="AJ1068" s="401"/>
    </row>
    <row r="1069" spans="36:36">
      <c r="AJ1069" s="401"/>
    </row>
    <row r="1070" spans="36:36">
      <c r="AJ1070" s="401"/>
    </row>
    <row r="1071" spans="36:36">
      <c r="AJ1071" s="401"/>
    </row>
    <row r="1072" spans="36:36">
      <c r="AJ1072" s="401"/>
    </row>
    <row r="1073" spans="36:36">
      <c r="AJ1073" s="401"/>
    </row>
    <row r="1074" spans="36:36">
      <c r="AJ1074" s="401"/>
    </row>
    <row r="1075" spans="36:36">
      <c r="AJ1075" s="401"/>
    </row>
    <row r="1076" spans="36:36">
      <c r="AJ1076" s="401"/>
    </row>
    <row r="1077" spans="36:36">
      <c r="AJ1077" s="401"/>
    </row>
    <row r="1078" spans="36:36">
      <c r="AJ1078" s="401"/>
    </row>
    <row r="1079" spans="36:36">
      <c r="AJ1079" s="401"/>
    </row>
    <row r="1080" spans="36:36">
      <c r="AJ1080" s="401"/>
    </row>
    <row r="1081" spans="36:36">
      <c r="AJ1081" s="401"/>
    </row>
    <row r="1082" spans="36:36">
      <c r="AJ1082" s="401"/>
    </row>
    <row r="1083" spans="36:36">
      <c r="AJ1083" s="401"/>
    </row>
    <row r="1084" spans="36:36">
      <c r="AJ1084" s="401"/>
    </row>
    <row r="1085" spans="36:36">
      <c r="AJ1085" s="401"/>
    </row>
    <row r="1086" spans="36:36">
      <c r="AJ1086" s="401"/>
    </row>
    <row r="1087" spans="36:36">
      <c r="AJ1087" s="401"/>
    </row>
    <row r="1088" spans="36:36">
      <c r="AJ1088" s="401"/>
    </row>
    <row r="1089" spans="36:36">
      <c r="AJ1089" s="401"/>
    </row>
    <row r="1090" spans="36:36">
      <c r="AJ1090" s="401"/>
    </row>
    <row r="1091" spans="36:36">
      <c r="AJ1091" s="401"/>
    </row>
    <row r="1092" spans="36:36">
      <c r="AJ1092" s="401"/>
    </row>
    <row r="1093" spans="36:36">
      <c r="AJ1093" s="401"/>
    </row>
    <row r="1094" spans="36:36">
      <c r="AJ1094" s="401"/>
    </row>
    <row r="1095" spans="36:36">
      <c r="AJ1095" s="401"/>
    </row>
    <row r="1096" spans="36:36">
      <c r="AJ1096" s="401"/>
    </row>
    <row r="1097" spans="36:36">
      <c r="AJ1097" s="401"/>
    </row>
    <row r="1098" spans="36:36">
      <c r="AJ1098" s="401"/>
    </row>
    <row r="1099" spans="36:36">
      <c r="AJ1099" s="401"/>
    </row>
    <row r="1100" spans="36:36">
      <c r="AJ1100" s="401"/>
    </row>
    <row r="1101" spans="36:36">
      <c r="AJ1101" s="401"/>
    </row>
    <row r="1102" spans="36:36">
      <c r="AJ1102" s="401"/>
    </row>
    <row r="1103" spans="36:36">
      <c r="AJ1103" s="401"/>
    </row>
    <row r="1104" spans="36:36">
      <c r="AJ1104" s="401"/>
    </row>
    <row r="1105" spans="36:36">
      <c r="AJ1105" s="401"/>
    </row>
    <row r="1106" spans="36:36">
      <c r="AJ1106" s="401"/>
    </row>
    <row r="1107" spans="36:36">
      <c r="AJ1107" s="401"/>
    </row>
    <row r="1108" spans="36:36">
      <c r="AJ1108" s="401"/>
    </row>
    <row r="1109" spans="36:36">
      <c r="AJ1109" s="401"/>
    </row>
    <row r="1110" spans="36:36">
      <c r="AJ1110" s="401"/>
    </row>
    <row r="1111" spans="36:36">
      <c r="AJ1111" s="401"/>
    </row>
    <row r="1112" spans="36:36">
      <c r="AJ1112" s="401"/>
    </row>
    <row r="1113" spans="36:36">
      <c r="AJ1113" s="401"/>
    </row>
    <row r="1114" spans="36:36">
      <c r="AJ1114" s="401"/>
    </row>
    <row r="1115" spans="36:36">
      <c r="AJ1115" s="401"/>
    </row>
    <row r="1116" spans="36:36">
      <c r="AJ1116" s="401"/>
    </row>
    <row r="1117" spans="36:36">
      <c r="AJ1117" s="401"/>
    </row>
    <row r="1118" spans="36:36">
      <c r="AJ1118" s="401"/>
    </row>
    <row r="1119" spans="36:36">
      <c r="AJ1119" s="401"/>
    </row>
    <row r="1120" spans="36:36">
      <c r="AJ1120" s="401"/>
    </row>
    <row r="1121" spans="36:36">
      <c r="AJ1121" s="401"/>
    </row>
    <row r="1122" spans="36:36">
      <c r="AJ1122" s="401"/>
    </row>
    <row r="1123" spans="36:36">
      <c r="AJ1123" s="401"/>
    </row>
    <row r="1124" spans="36:36">
      <c r="AJ1124" s="401"/>
    </row>
    <row r="1125" spans="36:36">
      <c r="AJ1125" s="401"/>
    </row>
    <row r="1126" spans="36:36">
      <c r="AJ1126" s="401"/>
    </row>
    <row r="1127" spans="36:36">
      <c r="AJ1127" s="401"/>
    </row>
    <row r="1128" spans="36:36">
      <c r="AJ1128" s="401"/>
    </row>
    <row r="1129" spans="36:36">
      <c r="AJ1129" s="401"/>
    </row>
    <row r="1130" spans="36:36">
      <c r="AJ1130" s="401"/>
    </row>
    <row r="1131" spans="36:36">
      <c r="AJ1131" s="401"/>
    </row>
    <row r="1132" spans="36:36">
      <c r="AJ1132" s="401"/>
    </row>
    <row r="1133" spans="36:36">
      <c r="AJ1133" s="401"/>
    </row>
    <row r="1134" spans="36:36">
      <c r="AJ1134" s="401"/>
    </row>
    <row r="1135" spans="36:36">
      <c r="AJ1135" s="401"/>
    </row>
    <row r="1136" spans="36:36">
      <c r="AJ1136" s="401"/>
    </row>
    <row r="1137" spans="36:36">
      <c r="AJ1137" s="401"/>
    </row>
    <row r="1138" spans="36:36">
      <c r="AJ1138" s="401"/>
    </row>
    <row r="1139" spans="36:36">
      <c r="AJ1139" s="401"/>
    </row>
    <row r="1140" spans="36:36">
      <c r="AJ1140" s="401"/>
    </row>
    <row r="1141" spans="36:36">
      <c r="AJ1141" s="401"/>
    </row>
    <row r="1142" spans="36:36">
      <c r="AJ1142" s="401"/>
    </row>
    <row r="1143" spans="36:36">
      <c r="AJ1143" s="401"/>
    </row>
    <row r="1144" spans="36:36">
      <c r="AJ1144" s="401"/>
    </row>
    <row r="1145" spans="36:36">
      <c r="AJ1145" s="401"/>
    </row>
    <row r="1146" spans="36:36">
      <c r="AJ1146" s="401"/>
    </row>
    <row r="1147" spans="36:36">
      <c r="AJ1147" s="401"/>
    </row>
    <row r="1148" spans="36:36">
      <c r="AJ1148" s="401"/>
    </row>
    <row r="1149" spans="36:36">
      <c r="AJ1149" s="401"/>
    </row>
    <row r="1150" spans="36:36">
      <c r="AJ1150" s="401"/>
    </row>
    <row r="1151" spans="36:36">
      <c r="AJ1151" s="401"/>
    </row>
    <row r="1152" spans="36:36">
      <c r="AJ1152" s="401"/>
    </row>
    <row r="1153" spans="36:36">
      <c r="AJ1153" s="401"/>
    </row>
    <row r="1154" spans="36:36">
      <c r="AJ1154" s="401"/>
    </row>
    <row r="1155" spans="36:36">
      <c r="AJ1155" s="401"/>
    </row>
    <row r="1156" spans="36:36">
      <c r="AJ1156" s="401"/>
    </row>
    <row r="1157" spans="36:36">
      <c r="AJ1157" s="401"/>
    </row>
    <row r="1158" spans="36:36">
      <c r="AJ1158" s="401"/>
    </row>
    <row r="1159" spans="36:36">
      <c r="AJ1159" s="401"/>
    </row>
    <row r="1160" spans="36:36">
      <c r="AJ1160" s="401"/>
    </row>
    <row r="1161" spans="36:36">
      <c r="AJ1161" s="401"/>
    </row>
    <row r="1162" spans="36:36">
      <c r="AJ1162" s="401"/>
    </row>
    <row r="1163" spans="36:36">
      <c r="AJ1163" s="401"/>
    </row>
    <row r="1164" spans="36:36">
      <c r="AJ1164" s="401"/>
    </row>
    <row r="1165" spans="36:36">
      <c r="AJ1165" s="401"/>
    </row>
    <row r="1166" spans="36:36">
      <c r="AJ1166" s="401"/>
    </row>
    <row r="1167" spans="36:36">
      <c r="AJ1167" s="401"/>
    </row>
    <row r="1168" spans="36:36">
      <c r="AJ1168" s="401"/>
    </row>
    <row r="1169" spans="36:36">
      <c r="AJ1169" s="401"/>
    </row>
    <row r="1170" spans="36:36">
      <c r="AJ1170" s="401"/>
    </row>
    <row r="1171" spans="36:36">
      <c r="AJ1171" s="401"/>
    </row>
    <row r="1172" spans="36:36">
      <c r="AJ1172" s="401"/>
    </row>
    <row r="1173" spans="36:36">
      <c r="AJ1173" s="401"/>
    </row>
    <row r="1174" spans="36:36">
      <c r="AJ1174" s="401"/>
    </row>
    <row r="1175" spans="36:36">
      <c r="AJ1175" s="401"/>
    </row>
    <row r="1176" spans="36:36">
      <c r="AJ1176" s="401"/>
    </row>
    <row r="1177" spans="36:36">
      <c r="AJ1177" s="401"/>
    </row>
    <row r="1178" spans="36:36">
      <c r="AJ1178" s="401"/>
    </row>
    <row r="1179" spans="36:36">
      <c r="AJ1179" s="401"/>
    </row>
    <row r="1180" spans="36:36">
      <c r="AJ1180" s="401"/>
    </row>
    <row r="1181" spans="36:36">
      <c r="AJ1181" s="401"/>
    </row>
    <row r="1182" spans="36:36">
      <c r="AJ1182" s="401"/>
    </row>
    <row r="1183" spans="36:36">
      <c r="AJ1183" s="401"/>
    </row>
    <row r="1184" spans="36:36">
      <c r="AJ1184" s="401"/>
    </row>
    <row r="1185" spans="36:36">
      <c r="AJ1185" s="401"/>
    </row>
    <row r="1186" spans="36:36">
      <c r="AJ1186" s="401"/>
    </row>
    <row r="1187" spans="36:36">
      <c r="AJ1187" s="401"/>
    </row>
    <row r="1188" spans="36:36">
      <c r="AJ1188" s="401"/>
    </row>
    <row r="1189" spans="36:36">
      <c r="AJ1189" s="401"/>
    </row>
    <row r="1190" spans="36:36">
      <c r="AJ1190" s="401"/>
    </row>
    <row r="1191" spans="36:36">
      <c r="AJ1191" s="401"/>
    </row>
    <row r="1192" spans="36:36">
      <c r="AJ1192" s="401"/>
    </row>
    <row r="1193" spans="36:36">
      <c r="AJ1193" s="401"/>
    </row>
    <row r="1194" spans="36:36">
      <c r="AJ1194" s="401"/>
    </row>
    <row r="1195" spans="36:36">
      <c r="AJ1195" s="401"/>
    </row>
    <row r="1196" spans="36:36">
      <c r="AJ1196" s="401"/>
    </row>
    <row r="1197" spans="36:36">
      <c r="AJ1197" s="401"/>
    </row>
    <row r="1198" spans="36:36">
      <c r="AJ1198" s="401"/>
    </row>
    <row r="1199" spans="36:36">
      <c r="AJ1199" s="401"/>
    </row>
    <row r="1200" spans="36:36">
      <c r="AJ1200" s="401"/>
    </row>
    <row r="1201" spans="36:36">
      <c r="AJ1201" s="401"/>
    </row>
    <row r="1202" spans="36:36">
      <c r="AJ1202" s="401"/>
    </row>
    <row r="1203" spans="36:36">
      <c r="AJ1203" s="401"/>
    </row>
    <row r="1204" spans="36:36">
      <c r="AJ1204" s="401"/>
    </row>
    <row r="1205" spans="36:36">
      <c r="AJ1205" s="401"/>
    </row>
    <row r="1206" spans="36:36">
      <c r="AJ1206" s="401"/>
    </row>
    <row r="1207" spans="36:36">
      <c r="AJ1207" s="401"/>
    </row>
    <row r="1208" spans="36:36">
      <c r="AJ1208" s="401"/>
    </row>
    <row r="1209" spans="36:36">
      <c r="AJ1209" s="401"/>
    </row>
    <row r="1210" spans="36:36">
      <c r="AJ1210" s="401"/>
    </row>
    <row r="1211" spans="36:36">
      <c r="AJ1211" s="401"/>
    </row>
    <row r="1212" spans="36:36">
      <c r="AJ1212" s="401"/>
    </row>
    <row r="1213" spans="36:36">
      <c r="AJ1213" s="401"/>
    </row>
    <row r="1214" spans="36:36">
      <c r="AJ1214" s="401"/>
    </row>
    <row r="1215" spans="36:36">
      <c r="AJ1215" s="401"/>
    </row>
    <row r="1216" spans="36:36">
      <c r="AJ1216" s="401"/>
    </row>
    <row r="1217" spans="36:36">
      <c r="AJ1217" s="401"/>
    </row>
    <row r="1218" spans="36:36">
      <c r="AJ1218" s="401"/>
    </row>
    <row r="1219" spans="36:36">
      <c r="AJ1219" s="401"/>
    </row>
    <row r="1220" spans="36:36">
      <c r="AJ1220" s="401"/>
    </row>
    <row r="1221" spans="36:36">
      <c r="AJ1221" s="401"/>
    </row>
    <row r="1222" spans="36:36">
      <c r="AJ1222" s="401"/>
    </row>
    <row r="1223" spans="36:36">
      <c r="AJ1223" s="401"/>
    </row>
    <row r="1224" spans="36:36">
      <c r="AJ1224" s="401"/>
    </row>
    <row r="1225" spans="36:36">
      <c r="AJ1225" s="401"/>
    </row>
    <row r="1226" spans="36:36">
      <c r="AJ1226" s="401"/>
    </row>
    <row r="1227" spans="36:36">
      <c r="AJ1227" s="401"/>
    </row>
    <row r="1228" spans="36:36">
      <c r="AJ1228" s="401"/>
    </row>
    <row r="1229" spans="36:36">
      <c r="AJ1229" s="401"/>
    </row>
    <row r="1230" spans="36:36">
      <c r="AJ1230" s="401"/>
    </row>
    <row r="1231" spans="36:36">
      <c r="AJ1231" s="401"/>
    </row>
    <row r="1232" spans="36:36">
      <c r="AJ1232" s="401"/>
    </row>
    <row r="1233" spans="36:36">
      <c r="AJ1233" s="401"/>
    </row>
    <row r="1234" spans="36:36">
      <c r="AJ1234" s="401"/>
    </row>
    <row r="1235" spans="36:36">
      <c r="AJ1235" s="401"/>
    </row>
    <row r="1236" spans="36:36">
      <c r="AJ1236" s="401"/>
    </row>
    <row r="1237" spans="36:36">
      <c r="AJ1237" s="401"/>
    </row>
    <row r="1238" spans="36:36">
      <c r="AJ1238" s="401"/>
    </row>
    <row r="1239" spans="36:36">
      <c r="AJ1239" s="401"/>
    </row>
    <row r="1240" spans="36:36">
      <c r="AJ1240" s="401"/>
    </row>
    <row r="1241" spans="36:36">
      <c r="AJ1241" s="401"/>
    </row>
    <row r="1242" spans="36:36">
      <c r="AJ1242" s="401"/>
    </row>
    <row r="1243" spans="36:36">
      <c r="AJ1243" s="401"/>
    </row>
    <row r="1244" spans="36:36">
      <c r="AJ1244" s="401"/>
    </row>
    <row r="1245" spans="36:36">
      <c r="AJ1245" s="401"/>
    </row>
    <row r="1246" spans="36:36">
      <c r="AJ1246" s="401"/>
    </row>
    <row r="1247" spans="36:36">
      <c r="AJ1247" s="401"/>
    </row>
    <row r="1248" spans="36:36">
      <c r="AJ1248" s="401"/>
    </row>
    <row r="1249" spans="36:36">
      <c r="AJ1249" s="401"/>
    </row>
    <row r="1250" spans="36:36">
      <c r="AJ1250" s="401"/>
    </row>
    <row r="1251" spans="36:36">
      <c r="AJ1251" s="401"/>
    </row>
    <row r="1252" spans="36:36">
      <c r="AJ1252" s="401"/>
    </row>
    <row r="1253" spans="36:36">
      <c r="AJ1253" s="401"/>
    </row>
    <row r="1254" spans="36:36">
      <c r="AJ1254" s="401"/>
    </row>
    <row r="1255" spans="36:36">
      <c r="AJ1255" s="401"/>
    </row>
    <row r="1256" spans="36:36">
      <c r="AJ1256" s="401"/>
    </row>
    <row r="1257" spans="36:36">
      <c r="AJ1257" s="401"/>
    </row>
    <row r="1258" spans="36:36">
      <c r="AJ1258" s="401"/>
    </row>
    <row r="1259" spans="36:36">
      <c r="AJ1259" s="401"/>
    </row>
    <row r="1260" spans="36:36">
      <c r="AJ1260" s="401"/>
    </row>
    <row r="1261" spans="36:36">
      <c r="AJ1261" s="401"/>
    </row>
    <row r="1262" spans="36:36">
      <c r="AJ1262" s="401"/>
    </row>
    <row r="1263" spans="36:36">
      <c r="AJ1263" s="401"/>
    </row>
    <row r="1264" spans="36:36">
      <c r="AJ1264" s="401"/>
    </row>
    <row r="1265" spans="36:36">
      <c r="AJ1265" s="401"/>
    </row>
    <row r="1266" spans="36:36">
      <c r="AJ1266" s="401"/>
    </row>
    <row r="1267" spans="36:36">
      <c r="AJ1267" s="401"/>
    </row>
    <row r="1268" spans="36:36">
      <c r="AJ1268" s="401"/>
    </row>
    <row r="1269" spans="36:36">
      <c r="AJ1269" s="401"/>
    </row>
    <row r="1270" spans="36:36">
      <c r="AJ1270" s="401"/>
    </row>
    <row r="1271" spans="36:36">
      <c r="AJ1271" s="401"/>
    </row>
    <row r="1272" spans="36:36">
      <c r="AJ1272" s="401"/>
    </row>
    <row r="1273" spans="36:36">
      <c r="AJ1273" s="401"/>
    </row>
    <row r="1274" spans="36:36">
      <c r="AJ1274" s="401"/>
    </row>
    <row r="1275" spans="36:36">
      <c r="AJ1275" s="401"/>
    </row>
    <row r="1276" spans="36:36">
      <c r="AJ1276" s="401"/>
    </row>
    <row r="1277" spans="36:36">
      <c r="AJ1277" s="401"/>
    </row>
    <row r="1278" spans="36:36">
      <c r="AJ1278" s="401"/>
    </row>
    <row r="1279" spans="36:36">
      <c r="AJ1279" s="401"/>
    </row>
    <row r="1280" spans="36:36">
      <c r="AJ1280" s="401"/>
    </row>
    <row r="1281" spans="36:36">
      <c r="AJ1281" s="401"/>
    </row>
    <row r="1282" spans="36:36">
      <c r="AJ1282" s="401"/>
    </row>
    <row r="1283" spans="36:36">
      <c r="AJ1283" s="401"/>
    </row>
    <row r="1284" spans="36:36">
      <c r="AJ1284" s="401"/>
    </row>
    <row r="1285" spans="36:36">
      <c r="AJ1285" s="401"/>
    </row>
    <row r="1286" spans="36:36">
      <c r="AJ1286" s="401"/>
    </row>
    <row r="1287" spans="36:36">
      <c r="AJ1287" s="401"/>
    </row>
    <row r="1288" spans="36:36">
      <c r="AJ1288" s="401"/>
    </row>
    <row r="1289" spans="36:36">
      <c r="AJ1289" s="401"/>
    </row>
    <row r="1290" spans="36:36">
      <c r="AJ1290" s="401"/>
    </row>
    <row r="1291" spans="36:36">
      <c r="AJ1291" s="401"/>
    </row>
    <row r="1292" spans="36:36">
      <c r="AJ1292" s="401"/>
    </row>
    <row r="1293" spans="36:36">
      <c r="AJ1293" s="401"/>
    </row>
    <row r="1294" spans="36:36">
      <c r="AJ1294" s="401"/>
    </row>
    <row r="1295" spans="36:36">
      <c r="AJ1295" s="401"/>
    </row>
    <row r="1296" spans="36:36">
      <c r="AJ1296" s="401"/>
    </row>
    <row r="1297" spans="36:36">
      <c r="AJ1297" s="401"/>
    </row>
    <row r="1298" spans="36:36">
      <c r="AJ1298" s="401"/>
    </row>
    <row r="1299" spans="36:36">
      <c r="AJ1299" s="401"/>
    </row>
    <row r="1300" spans="36:36">
      <c r="AJ1300" s="401"/>
    </row>
    <row r="1301" spans="36:36">
      <c r="AJ1301" s="401"/>
    </row>
    <row r="1302" spans="36:36">
      <c r="AJ1302" s="401"/>
    </row>
    <row r="1303" spans="36:36">
      <c r="AJ1303" s="401"/>
    </row>
    <row r="1304" spans="36:36">
      <c r="AJ1304" s="401"/>
    </row>
    <row r="1305" spans="36:36">
      <c r="AJ1305" s="401"/>
    </row>
    <row r="1306" spans="36:36">
      <c r="AJ1306" s="401"/>
    </row>
    <row r="1307" spans="36:36">
      <c r="AJ1307" s="401"/>
    </row>
    <row r="1308" spans="36:36">
      <c r="AJ1308" s="401"/>
    </row>
    <row r="1309" spans="36:36">
      <c r="AJ1309" s="401"/>
    </row>
    <row r="1310" spans="36:36">
      <c r="AJ1310" s="401"/>
    </row>
    <row r="1311" spans="36:36">
      <c r="AJ1311" s="401"/>
    </row>
    <row r="1312" spans="36:36">
      <c r="AJ1312" s="401"/>
    </row>
    <row r="1313" spans="36:36">
      <c r="AJ1313" s="401"/>
    </row>
    <row r="1314" spans="36:36">
      <c r="AJ1314" s="401"/>
    </row>
    <row r="1315" spans="36:36">
      <c r="AJ1315" s="401"/>
    </row>
    <row r="1316" spans="36:36">
      <c r="AJ1316" s="401"/>
    </row>
    <row r="1317" spans="36:36">
      <c r="AJ1317" s="401"/>
    </row>
    <row r="1318" spans="36:36">
      <c r="AJ1318" s="401"/>
    </row>
    <row r="1319" spans="36:36">
      <c r="AJ1319" s="401"/>
    </row>
    <row r="1320" spans="36:36">
      <c r="AJ1320" s="401"/>
    </row>
    <row r="1321" spans="36:36">
      <c r="AJ1321" s="401"/>
    </row>
    <row r="1322" spans="36:36">
      <c r="AJ1322" s="401"/>
    </row>
    <row r="1323" spans="36:36">
      <c r="AJ1323" s="401"/>
    </row>
    <row r="1324" spans="36:36">
      <c r="AJ1324" s="401"/>
    </row>
    <row r="1325" spans="36:36">
      <c r="AJ1325" s="401"/>
    </row>
    <row r="1326" spans="36:36">
      <c r="AJ1326" s="401"/>
    </row>
    <row r="1327" spans="36:36">
      <c r="AJ1327" s="401"/>
    </row>
    <row r="1328" spans="36:36">
      <c r="AJ1328" s="401"/>
    </row>
    <row r="1329" spans="36:36">
      <c r="AJ1329" s="401"/>
    </row>
    <row r="1330" spans="36:36">
      <c r="AJ1330" s="401"/>
    </row>
    <row r="1331" spans="36:36">
      <c r="AJ1331" s="401"/>
    </row>
    <row r="1332" spans="36:36">
      <c r="AJ1332" s="401"/>
    </row>
    <row r="1333" spans="36:36">
      <c r="AJ1333" s="401"/>
    </row>
    <row r="1334" spans="36:36">
      <c r="AJ1334" s="401"/>
    </row>
    <row r="1335" spans="36:36">
      <c r="AJ1335" s="401"/>
    </row>
    <row r="1336" spans="36:36">
      <c r="AJ1336" s="401"/>
    </row>
    <row r="1337" spans="36:36">
      <c r="AJ1337" s="401"/>
    </row>
    <row r="1338" spans="36:36">
      <c r="AJ1338" s="401"/>
    </row>
    <row r="1339" spans="36:36">
      <c r="AJ1339" s="401"/>
    </row>
    <row r="1340" spans="36:36">
      <c r="AJ1340" s="401"/>
    </row>
    <row r="1341" spans="36:36">
      <c r="AJ1341" s="401"/>
    </row>
    <row r="1342" spans="36:36">
      <c r="AJ1342" s="401"/>
    </row>
    <row r="1343" spans="36:36">
      <c r="AJ1343" s="401"/>
    </row>
    <row r="1344" spans="36:36">
      <c r="AJ1344" s="401"/>
    </row>
    <row r="1345" spans="36:36">
      <c r="AJ1345" s="401"/>
    </row>
    <row r="1346" spans="36:36">
      <c r="AJ1346" s="401"/>
    </row>
    <row r="1347" spans="36:36">
      <c r="AJ1347" s="401"/>
    </row>
    <row r="1348" spans="36:36">
      <c r="AJ1348" s="401"/>
    </row>
    <row r="1349" spans="36:36">
      <c r="AJ1349" s="401"/>
    </row>
    <row r="1350" spans="36:36">
      <c r="AJ1350" s="401"/>
    </row>
    <row r="1351" spans="36:36">
      <c r="AJ1351" s="401"/>
    </row>
    <row r="1352" spans="36:36">
      <c r="AJ1352" s="401"/>
    </row>
    <row r="1353" spans="36:36">
      <c r="AJ1353" s="401"/>
    </row>
    <row r="1354" spans="36:36">
      <c r="AJ1354" s="401"/>
    </row>
    <row r="1355" spans="36:36">
      <c r="AJ1355" s="401"/>
    </row>
    <row r="1356" spans="36:36">
      <c r="AJ1356" s="401"/>
    </row>
    <row r="1357" spans="36:36">
      <c r="AJ1357" s="401"/>
    </row>
    <row r="1358" spans="36:36">
      <c r="AJ1358" s="401"/>
    </row>
    <row r="1359" spans="36:36">
      <c r="AJ1359" s="401"/>
    </row>
    <row r="1360" spans="36:36">
      <c r="AJ1360" s="401"/>
    </row>
    <row r="1361" spans="36:36">
      <c r="AJ1361" s="401"/>
    </row>
    <row r="1362" spans="36:36">
      <c r="AJ1362" s="401"/>
    </row>
    <row r="1363" spans="36:36">
      <c r="AJ1363" s="401"/>
    </row>
    <row r="1364" spans="36:36">
      <c r="AJ1364" s="401"/>
    </row>
    <row r="1365" spans="36:36">
      <c r="AJ1365" s="401"/>
    </row>
    <row r="1366" spans="36:36">
      <c r="AJ1366" s="401"/>
    </row>
    <row r="1367" spans="36:36">
      <c r="AJ1367" s="401"/>
    </row>
    <row r="1368" spans="36:36">
      <c r="AJ1368" s="401"/>
    </row>
    <row r="1369" spans="36:36">
      <c r="AJ1369" s="401"/>
    </row>
    <row r="1370" spans="36:36">
      <c r="AJ1370" s="401"/>
    </row>
    <row r="1371" spans="36:36">
      <c r="AJ1371" s="401"/>
    </row>
    <row r="1372" spans="36:36">
      <c r="AJ1372" s="401"/>
    </row>
    <row r="1373" spans="36:36">
      <c r="AJ1373" s="401"/>
    </row>
    <row r="1374" spans="36:36">
      <c r="AJ1374" s="401"/>
    </row>
    <row r="1375" spans="36:36">
      <c r="AJ1375" s="401"/>
    </row>
    <row r="1376" spans="36:36">
      <c r="AJ1376" s="401"/>
    </row>
    <row r="1377" spans="36:36">
      <c r="AJ1377" s="401"/>
    </row>
    <row r="1378" spans="36:36">
      <c r="AJ1378" s="401"/>
    </row>
    <row r="1379" spans="36:36">
      <c r="AJ1379" s="401"/>
    </row>
    <row r="1380" spans="36:36">
      <c r="AJ1380" s="401"/>
    </row>
    <row r="1381" spans="36:36">
      <c r="AJ1381" s="401"/>
    </row>
    <row r="1382" spans="36:36">
      <c r="AJ1382" s="401"/>
    </row>
    <row r="1383" spans="36:36">
      <c r="AJ1383" s="401"/>
    </row>
    <row r="1384" spans="36:36">
      <c r="AJ1384" s="401"/>
    </row>
    <row r="1385" spans="36:36">
      <c r="AJ1385" s="401"/>
    </row>
    <row r="1386" spans="36:36">
      <c r="AJ1386" s="401"/>
    </row>
    <row r="1387" spans="36:36">
      <c r="AJ1387" s="401"/>
    </row>
    <row r="1388" spans="36:36">
      <c r="AJ1388" s="401"/>
    </row>
    <row r="1389" spans="36:36">
      <c r="AJ1389" s="401"/>
    </row>
    <row r="1390" spans="36:36">
      <c r="AJ1390" s="401"/>
    </row>
    <row r="1391" spans="36:36">
      <c r="AJ1391" s="401"/>
    </row>
    <row r="1392" spans="36:36">
      <c r="AJ1392" s="401"/>
    </row>
    <row r="1393" spans="36:36">
      <c r="AJ1393" s="401"/>
    </row>
    <row r="1394" spans="36:36">
      <c r="AJ1394" s="401"/>
    </row>
    <row r="1395" spans="36:36">
      <c r="AJ1395" s="401"/>
    </row>
    <row r="1396" spans="36:36">
      <c r="AJ1396" s="401"/>
    </row>
    <row r="1397" spans="36:36">
      <c r="AJ1397" s="401"/>
    </row>
    <row r="1398" spans="36:36">
      <c r="AJ1398" s="401"/>
    </row>
    <row r="1399" spans="36:36">
      <c r="AJ1399" s="401"/>
    </row>
    <row r="1400" spans="36:36">
      <c r="AJ1400" s="401"/>
    </row>
    <row r="1401" spans="36:36">
      <c r="AJ1401" s="401"/>
    </row>
    <row r="1402" spans="36:36">
      <c r="AJ1402" s="401"/>
    </row>
    <row r="1403" spans="36:36">
      <c r="AJ1403" s="401"/>
    </row>
    <row r="1404" spans="36:36">
      <c r="AJ1404" s="401"/>
    </row>
    <row r="1405" spans="36:36">
      <c r="AJ1405" s="401"/>
    </row>
    <row r="1406" spans="36:36">
      <c r="AJ1406" s="401"/>
    </row>
  </sheetData>
  <mergeCells count="13">
    <mergeCell ref="BQ29:BU29"/>
    <mergeCell ref="BN29:BP29"/>
    <mergeCell ref="BH29:BM29"/>
    <mergeCell ref="BN31:BP31"/>
    <mergeCell ref="AQ29:BG29"/>
    <mergeCell ref="BF31:BG31"/>
    <mergeCell ref="Z29:AP29"/>
    <mergeCell ref="AO31:AP31"/>
    <mergeCell ref="H1:K1"/>
    <mergeCell ref="E11:G11"/>
    <mergeCell ref="B11:D11"/>
    <mergeCell ref="B19:D19"/>
    <mergeCell ref="E19:F19"/>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7620</xdr:rowOff>
                  </from>
                  <to>
                    <xdr:col>2</xdr:col>
                    <xdr:colOff>137160</xdr:colOff>
                    <xdr:row>1</xdr:row>
                    <xdr:rowOff>68580</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45720</xdr:rowOff>
                  </from>
                  <to>
                    <xdr:col>2</xdr:col>
                    <xdr:colOff>137160</xdr:colOff>
                    <xdr:row>2</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
  <dimension ref="A1:O597"/>
  <sheetViews>
    <sheetView topLeftCell="A40" zoomScale="70" zoomScaleNormal="70" workbookViewId="0">
      <selection activeCell="P37" sqref="P37"/>
    </sheetView>
  </sheetViews>
  <sheetFormatPr defaultColWidth="9.6640625" defaultRowHeight="13.2"/>
  <cols>
    <col min="1" max="1" width="10.77734375" style="12" bestFit="1" customWidth="1"/>
    <col min="2" max="2" width="12" style="13" customWidth="1"/>
    <col min="3" max="3" width="10.44140625" style="14" customWidth="1"/>
    <col min="4" max="4" width="10.6640625" style="15" customWidth="1"/>
    <col min="5" max="5" width="9.6640625" style="76" customWidth="1"/>
    <col min="6" max="6" width="12.88671875" style="55" bestFit="1" customWidth="1"/>
    <col min="7" max="7" width="11.33203125" style="76" customWidth="1"/>
    <col min="8" max="8" width="13.21875" style="55" customWidth="1"/>
    <col min="9" max="9" width="12.109375" style="55" customWidth="1"/>
    <col min="10" max="10" width="13.33203125" style="18" bestFit="1" customWidth="1"/>
    <col min="11" max="11" width="13.109375" style="89" customWidth="1"/>
    <col min="12" max="12" width="13.109375" style="55" customWidth="1"/>
    <col min="13" max="13" width="11.6640625" style="6" customWidth="1"/>
    <col min="14" max="14" width="9.6640625" style="19" customWidth="1"/>
    <col min="15" max="15" width="9.6640625" style="14" customWidth="1"/>
    <col min="16" max="16384" width="9.6640625" style="6"/>
  </cols>
  <sheetData>
    <row r="1" spans="1:15" s="16" customFormat="1">
      <c r="A1" s="11"/>
      <c r="B1" s="13"/>
      <c r="C1" s="17" t="s">
        <v>337</v>
      </c>
      <c r="D1" s="33" t="s">
        <v>338</v>
      </c>
      <c r="E1" s="77" t="s">
        <v>343</v>
      </c>
      <c r="F1" s="78" t="s">
        <v>339</v>
      </c>
      <c r="G1" s="77" t="s">
        <v>342</v>
      </c>
      <c r="H1" s="78" t="s">
        <v>341</v>
      </c>
      <c r="I1" s="78" t="s">
        <v>340</v>
      </c>
      <c r="J1" s="29" t="s">
        <v>344</v>
      </c>
      <c r="K1" s="91" t="s">
        <v>346</v>
      </c>
      <c r="L1" s="78" t="s">
        <v>357</v>
      </c>
      <c r="M1" s="16" t="s">
        <v>358</v>
      </c>
      <c r="N1" s="31" t="s">
        <v>374</v>
      </c>
      <c r="O1" s="17"/>
    </row>
    <row r="2" spans="1:15">
      <c r="A2" s="564"/>
      <c r="B2" s="565"/>
      <c r="C2" s="566"/>
      <c r="D2" s="567"/>
      <c r="E2" s="564"/>
      <c r="F2" s="568"/>
      <c r="G2" s="569"/>
      <c r="H2" s="569" t="s">
        <v>0</v>
      </c>
      <c r="I2" s="568"/>
      <c r="J2" s="566"/>
      <c r="K2" s="568"/>
      <c r="L2" s="566"/>
      <c r="M2" s="564"/>
      <c r="N2" s="566"/>
      <c r="O2" s="559"/>
    </row>
    <row r="3" spans="1:15">
      <c r="A3" s="564"/>
      <c r="B3" s="565"/>
      <c r="C3" s="566"/>
      <c r="D3" s="567"/>
      <c r="E3" s="564"/>
      <c r="F3" s="569"/>
      <c r="G3" s="569"/>
      <c r="H3" s="569" t="s">
        <v>1</v>
      </c>
      <c r="I3" s="569"/>
      <c r="J3" s="566"/>
      <c r="K3" s="569"/>
      <c r="L3" s="566"/>
      <c r="M3" s="564"/>
      <c r="N3" s="566"/>
      <c r="O3" s="559"/>
    </row>
    <row r="4" spans="1:15">
      <c r="A4" s="564"/>
      <c r="B4" s="565"/>
      <c r="C4" s="570"/>
      <c r="D4" s="567"/>
      <c r="E4" s="564"/>
      <c r="F4" s="568"/>
      <c r="G4" s="569"/>
      <c r="H4" s="569" t="s">
        <v>2</v>
      </c>
      <c r="I4" s="568"/>
      <c r="J4" s="566"/>
      <c r="K4" s="568"/>
      <c r="L4" s="566"/>
      <c r="M4" s="564"/>
      <c r="N4" s="566"/>
      <c r="O4" s="559"/>
    </row>
    <row r="5" spans="1:15">
      <c r="A5" s="564"/>
      <c r="B5" s="565"/>
      <c r="C5" s="566"/>
      <c r="D5" s="567"/>
      <c r="E5" s="571"/>
      <c r="F5" s="566"/>
      <c r="G5" s="566"/>
      <c r="H5" s="572" t="s">
        <v>39</v>
      </c>
      <c r="I5" s="573">
        <f>Input!C1</f>
        <v>2017</v>
      </c>
      <c r="J5" s="566"/>
      <c r="K5" s="574"/>
      <c r="L5" s="566"/>
      <c r="M5" s="564"/>
      <c r="N5" s="566"/>
      <c r="O5" s="559"/>
    </row>
    <row r="6" spans="1:15">
      <c r="A6" s="564"/>
      <c r="B6" s="565"/>
      <c r="C6" s="566"/>
      <c r="D6" s="567"/>
      <c r="E6" s="571"/>
      <c r="F6" s="566"/>
      <c r="G6" s="566"/>
      <c r="H6" s="608">
        <f>B14</f>
        <v>42826</v>
      </c>
      <c r="I6" s="572"/>
      <c r="J6" s="566"/>
      <c r="K6" s="575"/>
      <c r="L6" s="566"/>
      <c r="M6" s="564"/>
      <c r="N6" s="566"/>
      <c r="O6" s="559"/>
    </row>
    <row r="7" spans="1:15" ht="13.8" thickBot="1">
      <c r="A7" s="564"/>
      <c r="B7" s="565"/>
      <c r="C7" s="566"/>
      <c r="D7" s="567"/>
      <c r="E7" s="564"/>
      <c r="F7" s="566"/>
      <c r="G7" s="564"/>
      <c r="H7" s="569"/>
      <c r="I7" s="569"/>
      <c r="J7" s="566"/>
      <c r="K7" s="574"/>
      <c r="L7" s="566"/>
      <c r="M7" s="564"/>
      <c r="N7" s="566"/>
      <c r="O7" s="559"/>
    </row>
    <row r="8" spans="1:15" ht="13.8" thickTop="1">
      <c r="A8" s="593"/>
      <c r="B8" s="594"/>
      <c r="C8" s="595"/>
      <c r="D8" s="596"/>
      <c r="E8" s="597"/>
      <c r="F8" s="595"/>
      <c r="G8" s="593"/>
      <c r="H8" s="598"/>
      <c r="I8" s="598" t="s">
        <v>3</v>
      </c>
      <c r="J8" s="598" t="s">
        <v>56</v>
      </c>
      <c r="K8" s="599" t="s">
        <v>8</v>
      </c>
      <c r="L8" s="600"/>
      <c r="M8" s="593"/>
      <c r="N8" s="595"/>
      <c r="O8" s="559"/>
    </row>
    <row r="9" spans="1:15">
      <c r="A9" s="564"/>
      <c r="B9" s="565"/>
      <c r="C9" s="566"/>
      <c r="D9" s="567"/>
      <c r="E9" s="576"/>
      <c r="F9" s="566"/>
      <c r="G9" s="568" t="s">
        <v>12</v>
      </c>
      <c r="H9" s="569" t="s">
        <v>5</v>
      </c>
      <c r="I9" s="569" t="s">
        <v>4</v>
      </c>
      <c r="J9" s="569" t="s">
        <v>57</v>
      </c>
      <c r="K9" s="577" t="s">
        <v>16</v>
      </c>
      <c r="L9" s="577" t="s">
        <v>8</v>
      </c>
      <c r="M9" s="573" t="s">
        <v>7</v>
      </c>
      <c r="N9" s="566"/>
      <c r="O9" s="559"/>
    </row>
    <row r="10" spans="1:15">
      <c r="A10" s="564"/>
      <c r="B10" s="565"/>
      <c r="C10" s="566"/>
      <c r="D10" s="567"/>
      <c r="E10" s="576"/>
      <c r="F10" s="566"/>
      <c r="G10" s="564" t="s">
        <v>43</v>
      </c>
      <c r="H10" s="569" t="s">
        <v>11</v>
      </c>
      <c r="I10" s="569" t="s">
        <v>10</v>
      </c>
      <c r="J10" s="569" t="s">
        <v>399</v>
      </c>
      <c r="K10" s="577" t="s">
        <v>26</v>
      </c>
      <c r="L10" s="569" t="s">
        <v>13</v>
      </c>
      <c r="M10" s="568" t="s">
        <v>13</v>
      </c>
      <c r="N10" s="569" t="s">
        <v>14</v>
      </c>
      <c r="O10" s="560"/>
    </row>
    <row r="11" spans="1:15">
      <c r="A11" s="564"/>
      <c r="B11" s="565"/>
      <c r="C11" s="569" t="s">
        <v>18</v>
      </c>
      <c r="D11" s="565" t="s">
        <v>19</v>
      </c>
      <c r="E11" s="568" t="s">
        <v>23</v>
      </c>
      <c r="F11" s="569" t="s">
        <v>24</v>
      </c>
      <c r="G11" s="568" t="s">
        <v>22</v>
      </c>
      <c r="H11" s="569" t="s">
        <v>21</v>
      </c>
      <c r="I11" s="569" t="s">
        <v>20</v>
      </c>
      <c r="J11" s="569" t="s">
        <v>400</v>
      </c>
      <c r="K11" s="574" t="s">
        <v>153</v>
      </c>
      <c r="L11" s="569" t="s">
        <v>22</v>
      </c>
      <c r="M11" s="568" t="s">
        <v>22</v>
      </c>
      <c r="N11" s="569" t="s">
        <v>10</v>
      </c>
      <c r="O11" s="560"/>
    </row>
    <row r="12" spans="1:15" ht="13.8" thickBot="1">
      <c r="A12" s="573" t="s">
        <v>27</v>
      </c>
      <c r="B12" s="565" t="s">
        <v>40</v>
      </c>
      <c r="C12" s="569" t="s">
        <v>50</v>
      </c>
      <c r="D12" s="565" t="s">
        <v>51</v>
      </c>
      <c r="E12" s="568" t="s">
        <v>52</v>
      </c>
      <c r="F12" s="568" t="s">
        <v>52</v>
      </c>
      <c r="G12" s="568" t="s">
        <v>52</v>
      </c>
      <c r="H12" s="568" t="s">
        <v>52</v>
      </c>
      <c r="I12" s="568" t="s">
        <v>52</v>
      </c>
      <c r="J12" s="569"/>
      <c r="K12" s="568" t="s">
        <v>52</v>
      </c>
      <c r="L12" s="568" t="s">
        <v>52</v>
      </c>
      <c r="M12" s="565" t="s">
        <v>51</v>
      </c>
      <c r="N12" s="568" t="s">
        <v>52</v>
      </c>
      <c r="O12" s="560"/>
    </row>
    <row r="13" spans="1:15" ht="13.8" thickTop="1">
      <c r="A13" s="603"/>
      <c r="B13" s="594"/>
      <c r="C13" s="604"/>
      <c r="D13" s="605"/>
      <c r="E13" s="603"/>
      <c r="F13" s="604"/>
      <c r="G13" s="603"/>
      <c r="H13" s="606"/>
      <c r="I13" s="606"/>
      <c r="J13" s="604"/>
      <c r="K13" s="607"/>
      <c r="L13" s="604"/>
      <c r="M13" s="603"/>
      <c r="N13" s="606"/>
      <c r="O13" s="563"/>
    </row>
    <row r="14" spans="1:15">
      <c r="A14" s="569" t="str">
        <f ca="1">OFFSET('day lookup'!$A$1,WEEKDAY(B14)-1,0)</f>
        <v>SAT</v>
      </c>
      <c r="B14" s="609">
        <f>DATE(I5,4,1)</f>
        <v>42826</v>
      </c>
      <c r="C14" s="612">
        <f>VLOOKUP($B14,Computations!$B$10:$AY$386,VLOOKUP(C$1,'day lookup'!$D$1:$E$52,2))</f>
        <v>7724.4897066666663</v>
      </c>
      <c r="D14" s="611">
        <f>VLOOKUP($B14,Computations!$B$10:$AY$386,VLOOKUP(D$1,'day lookup'!$D$1:$E$52,2))</f>
        <v>66168.28</v>
      </c>
      <c r="E14" s="611">
        <f>VLOOKUP($B14,Computations!$B$10:$AY$386,VLOOKUP(E$1,'day lookup'!$D$1:$E$52,2))</f>
        <v>121.354036621425</v>
      </c>
      <c r="F14" s="624">
        <v>0</v>
      </c>
      <c r="G14" s="611">
        <f>VLOOKUP($B14,Computations!$B$10:$AY$386,VLOOKUP(G$1,'day lookup'!$D$1:$E$52,2))</f>
        <v>143.86979159999999</v>
      </c>
      <c r="H14" s="611">
        <f>VLOOKUP($B14,Computations!$B$10:$AY$386,VLOOKUP(H$1,'day lookup'!$D$1:$E$52,2))</f>
        <v>4.4010417000000004</v>
      </c>
      <c r="I14" s="611">
        <f>VLOOKUP($B14,Computations!$B$10:$AY$386,VLOOKUP(I$1,'day lookup'!$D$1:$E$52,2))</f>
        <v>148.27083329999999</v>
      </c>
      <c r="J14" s="611" t="str">
        <f>VLOOKUP($B14,Computations!$B$10:$AY$386,VLOOKUP(J$1,'day lookup'!$D$1:$E$52,2))</f>
        <v>N</v>
      </c>
      <c r="K14" s="611">
        <f>VLOOKUP($B14,Computations!$B$10:$AY$386,VLOOKUP(K$1,'day lookup'!$D$1:$E$52,2))</f>
        <v>39</v>
      </c>
      <c r="L14" s="624">
        <f>VLOOKUP($B14,Computations!$B$10:$AY$386,VLOOKUP(L$1,'day lookup'!$D$1:$E$52,2))</f>
        <v>0</v>
      </c>
      <c r="M14" s="624">
        <f>VLOOKUP($B14,Computations!$B$10:$AY$386,VLOOKUP(M$1,'day lookup'!$D$1:$E$52,2))</f>
        <v>0</v>
      </c>
      <c r="N14" s="611">
        <f>VLOOKUP($B14,Computations!$B$10:$AY$386,VLOOKUP(N$1,'day lookup'!$D$1:$E$52,2))</f>
        <v>2268.125</v>
      </c>
      <c r="O14" s="561"/>
    </row>
    <row r="15" spans="1:15">
      <c r="A15" s="569" t="str">
        <f ca="1">OFFSET('day lookup'!$A$1,WEEKDAY(B15)-1,0)</f>
        <v>SUN</v>
      </c>
      <c r="B15" s="610">
        <f>B14+1</f>
        <v>42827</v>
      </c>
      <c r="C15" s="612">
        <f>VLOOKUP($B15,Computations!$B$10:$AY$386,VLOOKUP(C$1,'day lookup'!$D$1:$E$52,2))</f>
        <v>7724.4394533333334</v>
      </c>
      <c r="D15" s="611">
        <f>VLOOKUP($B15,Computations!$B$10:$AY$386,VLOOKUP(D$1,'day lookup'!$D$1:$E$52,2))</f>
        <v>66130.59</v>
      </c>
      <c r="E15" s="611">
        <f>VLOOKUP($B15,Computations!$B$10:$AY$386,VLOOKUP(E$1,'day lookup'!$D$1:$E$52,2))</f>
        <v>125.36386044239862</v>
      </c>
      <c r="F15" s="624">
        <f>VLOOKUP($B15,Computations!$B$10:$AY$386,VLOOKUP(F$1,'day lookup'!$D$1:$E$52,2))</f>
        <v>0</v>
      </c>
      <c r="G15" s="611">
        <f>VLOOKUP($B15,Computations!$B$10:$AY$386,VLOOKUP(G$1,'day lookup'!$D$1:$E$52,2))</f>
        <v>144.36562499999999</v>
      </c>
      <c r="H15" s="611">
        <f>VLOOKUP($B15,Computations!$B$10:$AY$386,VLOOKUP(H$1,'day lookup'!$D$1:$E$52,2))</f>
        <v>4.2177083</v>
      </c>
      <c r="I15" s="611">
        <f>VLOOKUP($B15,Computations!$B$10:$AY$386,VLOOKUP(I$1,'day lookup'!$D$1:$E$52,2))</f>
        <v>148.58333329999999</v>
      </c>
      <c r="J15" s="611" t="str">
        <f>VLOOKUP($B15,Computations!$B$10:$AY$386,VLOOKUP(J$1,'day lookup'!$D$1:$E$52,2))</f>
        <v>N</v>
      </c>
      <c r="K15" s="611">
        <f>VLOOKUP($B15,Computations!$B$10:$AY$386,VLOOKUP(K$1,'day lookup'!$D$1:$E$52,2))</f>
        <v>39</v>
      </c>
      <c r="L15" s="624">
        <f>VLOOKUP($B15,Computations!$B$10:$AY$386,VLOOKUP(L$1,'day lookup'!$D$1:$E$52,2))</f>
        <v>0</v>
      </c>
      <c r="M15" s="624">
        <f>VLOOKUP($B15,Computations!$B$10:$AY$386,VLOOKUP(M$1,'day lookup'!$D$1:$E$52,2))</f>
        <v>0</v>
      </c>
      <c r="N15" s="611">
        <f>VLOOKUP($B15,Computations!$B$10:$AY$386,VLOOKUP(N$1,'day lookup'!$D$1:$E$52,2))</f>
        <v>2178.5416667</v>
      </c>
      <c r="O15" s="561"/>
    </row>
    <row r="16" spans="1:15">
      <c r="A16" s="569" t="str">
        <f ca="1">OFFSET('day lookup'!$A$1,WEEKDAY(B16)-1,0)</f>
        <v>MON</v>
      </c>
      <c r="B16" s="610">
        <f t="shared" ref="B16:B43" si="0">B15+1</f>
        <v>42828</v>
      </c>
      <c r="C16" s="612">
        <f>VLOOKUP($B16,Computations!$B$10:$AY$386,VLOOKUP(C$1,'day lookup'!$D$1:$E$52,2))</f>
        <v>7724.3896933333335</v>
      </c>
      <c r="D16" s="611">
        <f>VLOOKUP($B16,Computations!$B$10:$AY$386,VLOOKUP(D$1,'day lookup'!$D$1:$E$52,2))</f>
        <v>66093.27</v>
      </c>
      <c r="E16" s="611">
        <f>VLOOKUP($B16,Computations!$B$10:$AY$386,VLOOKUP(E$1,'day lookup'!$D$1:$E$52,2))</f>
        <v>125.44977438871064</v>
      </c>
      <c r="F16" s="624">
        <f>VLOOKUP($B16,Computations!$B$10:$AY$386,VLOOKUP(F$1,'day lookup'!$D$1:$E$52,2))</f>
        <v>0</v>
      </c>
      <c r="G16" s="611">
        <f>VLOOKUP($B16,Computations!$B$10:$AY$386,VLOOKUP(G$1,'day lookup'!$D$1:$E$52,2))</f>
        <v>144.26499999999999</v>
      </c>
      <c r="H16" s="611">
        <f>VLOOKUP($B16,Computations!$B$10:$AY$386,VLOOKUP(H$1,'day lookup'!$D$1:$E$52,2))</f>
        <v>4.1100000000000003</v>
      </c>
      <c r="I16" s="611">
        <f>VLOOKUP($B16,Computations!$B$10:$AY$386,VLOOKUP(I$1,'day lookup'!$D$1:$E$52,2))</f>
        <v>148.375</v>
      </c>
      <c r="J16" s="611" t="str">
        <f>VLOOKUP($B16,Computations!$B$10:$AY$386,VLOOKUP(J$1,'day lookup'!$D$1:$E$52,2))</f>
        <v>N</v>
      </c>
      <c r="K16" s="611">
        <f>VLOOKUP($B16,Computations!$B$10:$AY$386,VLOOKUP(K$1,'day lookup'!$D$1:$E$52,2))</f>
        <v>39</v>
      </c>
      <c r="L16" s="624">
        <f>VLOOKUP($B16,Computations!$B$10:$AY$386,VLOOKUP(L$1,'day lookup'!$D$1:$E$52,2))</f>
        <v>0</v>
      </c>
      <c r="M16" s="624">
        <f>VLOOKUP($B16,Computations!$B$10:$AY$386,VLOOKUP(M$1,'day lookup'!$D$1:$E$52,2))</f>
        <v>0</v>
      </c>
      <c r="N16" s="611">
        <f>VLOOKUP($B16,Computations!$B$10:$AY$386,VLOOKUP(N$1,'day lookup'!$D$1:$E$52,2))</f>
        <v>1941.1458333</v>
      </c>
      <c r="O16" s="561"/>
    </row>
    <row r="17" spans="1:15">
      <c r="A17" s="569" t="str">
        <f ca="1">OFFSET('day lookup'!$A$1,WEEKDAY(B17)-1,0)</f>
        <v>TUE</v>
      </c>
      <c r="B17" s="610">
        <f t="shared" si="0"/>
        <v>42829</v>
      </c>
      <c r="C17" s="612">
        <f>VLOOKUP($B17,Computations!$B$10:$AY$386,VLOOKUP(C$1,'day lookup'!$D$1:$E$52,2))</f>
        <v>7724.329733333333</v>
      </c>
      <c r="D17" s="611">
        <f>VLOOKUP($B17,Computations!$B$10:$AY$386,VLOOKUP(D$1,'day lookup'!$D$1:$E$52,2))</f>
        <v>66048.3</v>
      </c>
      <c r="E17" s="611">
        <f>VLOOKUP($B17,Computations!$B$10:$AY$386,VLOOKUP(E$1,'day lookup'!$D$1:$E$52,2))</f>
        <v>121.39441393397975</v>
      </c>
      <c r="F17" s="624">
        <f>VLOOKUP($B17,Computations!$B$10:$AY$386,VLOOKUP(F$1,'day lookup'!$D$1:$E$52,2))</f>
        <v>0</v>
      </c>
      <c r="G17" s="611">
        <f>VLOOKUP($B17,Computations!$B$10:$AY$386,VLOOKUP(G$1,'day lookup'!$D$1:$E$52,2))</f>
        <v>144.06645829999999</v>
      </c>
      <c r="H17" s="611">
        <f>VLOOKUP($B17,Computations!$B$10:$AY$386,VLOOKUP(H$1,'day lookup'!$D$1:$E$52,2))</f>
        <v>3.9335417000000001</v>
      </c>
      <c r="I17" s="611">
        <f>VLOOKUP($B17,Computations!$B$10:$AY$386,VLOOKUP(I$1,'day lookup'!$D$1:$E$52,2))</f>
        <v>148</v>
      </c>
      <c r="J17" s="611" t="str">
        <f>VLOOKUP($B17,Computations!$B$10:$AY$386,VLOOKUP(J$1,'day lookup'!$D$1:$E$52,2))</f>
        <v>N</v>
      </c>
      <c r="K17" s="611">
        <f>VLOOKUP($B17,Computations!$B$10:$AY$386,VLOOKUP(K$1,'day lookup'!$D$1:$E$52,2))</f>
        <v>39</v>
      </c>
      <c r="L17" s="624">
        <f>VLOOKUP($B17,Computations!$B$10:$AY$386,VLOOKUP(L$1,'day lookup'!$D$1:$E$52,2))</f>
        <v>0</v>
      </c>
      <c r="M17" s="624">
        <f>VLOOKUP($B17,Computations!$B$10:$AY$386,VLOOKUP(M$1,'day lookup'!$D$1:$E$52,2))</f>
        <v>0</v>
      </c>
      <c r="N17" s="611">
        <f>VLOOKUP($B17,Computations!$B$10:$AY$386,VLOOKUP(N$1,'day lookup'!$D$1:$E$52,2))</f>
        <v>1782.2916667</v>
      </c>
      <c r="O17" s="561"/>
    </row>
    <row r="18" spans="1:15">
      <c r="A18" s="569" t="str">
        <f ca="1">OFFSET('day lookup'!$A$1,WEEKDAY(B18)-1,0)</f>
        <v>WED</v>
      </c>
      <c r="B18" s="610">
        <f t="shared" si="0"/>
        <v>42830</v>
      </c>
      <c r="C18" s="612">
        <f>VLOOKUP($B18,Computations!$B$10:$AY$386,VLOOKUP(C$1,'day lookup'!$D$1:$E$52,2))</f>
        <v>7724.2298266666667</v>
      </c>
      <c r="D18" s="611">
        <f>VLOOKUP($B18,Computations!$B$10:$AY$386,VLOOKUP(D$1,'day lookup'!$D$1:$E$52,2))</f>
        <v>65973.37</v>
      </c>
      <c r="E18" s="611">
        <f>VLOOKUP($B18,Computations!$B$10:$AY$386,VLOOKUP(E$1,'day lookup'!$D$1:$E$52,2))</f>
        <v>106.45021757625028</v>
      </c>
      <c r="F18" s="624">
        <f>VLOOKUP($B18,Computations!$B$10:$AY$386,VLOOKUP(F$1,'day lookup'!$D$1:$E$52,2))</f>
        <v>0</v>
      </c>
      <c r="G18" s="611">
        <f>VLOOKUP($B18,Computations!$B$10:$AY$386,VLOOKUP(G$1,'day lookup'!$D$1:$E$52,2))</f>
        <v>144.22687500000001</v>
      </c>
      <c r="H18" s="611">
        <f>VLOOKUP($B18,Computations!$B$10:$AY$386,VLOOKUP(H$1,'day lookup'!$D$1:$E$52,2))</f>
        <v>3.7731249999999998</v>
      </c>
      <c r="I18" s="611">
        <f>VLOOKUP($B18,Computations!$B$10:$AY$386,VLOOKUP(I$1,'day lookup'!$D$1:$E$52,2))</f>
        <v>148</v>
      </c>
      <c r="J18" s="611" t="str">
        <f>VLOOKUP($B18,Computations!$B$10:$AY$386,VLOOKUP(J$1,'day lookup'!$D$1:$E$52,2))</f>
        <v>N</v>
      </c>
      <c r="K18" s="611">
        <f>VLOOKUP($B18,Computations!$B$10:$AY$386,VLOOKUP(K$1,'day lookup'!$D$1:$E$52,2))</f>
        <v>39</v>
      </c>
      <c r="L18" s="624">
        <f>VLOOKUP($B18,Computations!$B$10:$AY$386,VLOOKUP(L$1,'day lookup'!$D$1:$E$52,2))</f>
        <v>0</v>
      </c>
      <c r="M18" s="624">
        <f>VLOOKUP($B18,Computations!$B$10:$AY$386,VLOOKUP(M$1,'day lookup'!$D$1:$E$52,2))</f>
        <v>0</v>
      </c>
      <c r="N18" s="611">
        <f>VLOOKUP($B18,Computations!$B$10:$AY$386,VLOOKUP(N$1,'day lookup'!$D$1:$E$52,2))</f>
        <v>1637.1875</v>
      </c>
      <c r="O18" s="561"/>
    </row>
    <row r="19" spans="1:15">
      <c r="A19" s="569" t="str">
        <f ca="1">OFFSET('day lookup'!$A$1,WEEKDAY(B19)-1,0)</f>
        <v>THU</v>
      </c>
      <c r="B19" s="610">
        <f t="shared" si="0"/>
        <v>42831</v>
      </c>
      <c r="C19" s="612">
        <f>VLOOKUP($B19,Computations!$B$10:$AY$386,VLOOKUP(C$1,'day lookup'!$D$1:$E$52,2))</f>
        <v>7724.1299866666668</v>
      </c>
      <c r="D19" s="611">
        <f>VLOOKUP($B19,Computations!$B$10:$AY$386,VLOOKUP(D$1,'day lookup'!$D$1:$E$52,2))</f>
        <v>65898.490000000005</v>
      </c>
      <c r="E19" s="611">
        <f>VLOOKUP($B19,Computations!$B$10:$AY$386,VLOOKUP(E$1,'day lookup'!$D$1:$E$52,2))</f>
        <v>106.65855054197624</v>
      </c>
      <c r="F19" s="624">
        <f>VLOOKUP($B19,Computations!$B$10:$AY$386,VLOOKUP(F$1,'day lookup'!$D$1:$E$52,2))</f>
        <v>0</v>
      </c>
      <c r="G19" s="611">
        <f>VLOOKUP($B19,Computations!$B$10:$AY$386,VLOOKUP(G$1,'day lookup'!$D$1:$E$52,2))</f>
        <v>144.41</v>
      </c>
      <c r="H19" s="611">
        <f>VLOOKUP($B19,Computations!$B$10:$AY$386,VLOOKUP(H$1,'day lookup'!$D$1:$E$52,2))</f>
        <v>3.5691666999999998</v>
      </c>
      <c r="I19" s="611">
        <f>VLOOKUP($B19,Computations!$B$10:$AY$386,VLOOKUP(I$1,'day lookup'!$D$1:$E$52,2))</f>
        <v>147.97916670000001</v>
      </c>
      <c r="J19" s="611" t="str">
        <f>VLOOKUP($B19,Computations!$B$10:$AY$386,VLOOKUP(J$1,'day lookup'!$D$1:$E$52,2))</f>
        <v>N</v>
      </c>
      <c r="K19" s="611">
        <f>VLOOKUP($B19,Computations!$B$10:$AY$386,VLOOKUP(K$1,'day lookup'!$D$1:$E$52,2))</f>
        <v>39</v>
      </c>
      <c r="L19" s="624">
        <f>VLOOKUP($B19,Computations!$B$10:$AY$386,VLOOKUP(L$1,'day lookup'!$D$1:$E$52,2))</f>
        <v>0</v>
      </c>
      <c r="M19" s="624">
        <f>VLOOKUP($B19,Computations!$B$10:$AY$386,VLOOKUP(M$1,'day lookup'!$D$1:$E$52,2))</f>
        <v>0</v>
      </c>
      <c r="N19" s="611">
        <f>VLOOKUP($B19,Computations!$B$10:$AY$386,VLOOKUP(N$1,'day lookup'!$D$1:$E$52,2))</f>
        <v>1448.4375</v>
      </c>
      <c r="O19" s="561"/>
    </row>
    <row r="20" spans="1:15">
      <c r="A20" s="569" t="str">
        <f ca="1">OFFSET('day lookup'!$A$1,WEEKDAY(B20)-1,0)</f>
        <v>FRI</v>
      </c>
      <c r="B20" s="610">
        <f t="shared" si="0"/>
        <v>42832</v>
      </c>
      <c r="C20" s="612">
        <f>VLOOKUP($B20,Computations!$B$10:$AY$386,VLOOKUP(C$1,'day lookup'!$D$1:$E$52,2))</f>
        <v>7723.9907258064513</v>
      </c>
      <c r="D20" s="611">
        <f>VLOOKUP($B20,Computations!$B$10:$AY$386,VLOOKUP(D$1,'day lookup'!$D$1:$E$52,2))</f>
        <v>65794.100000000006</v>
      </c>
      <c r="E20" s="611">
        <f>VLOOKUP($B20,Computations!$B$10:$AY$386,VLOOKUP(E$1,'day lookup'!$D$1:$E$52,2))</f>
        <v>91.809142575699823</v>
      </c>
      <c r="F20" s="624">
        <f>VLOOKUP($B20,Computations!$B$10:$AY$386,VLOOKUP(F$1,'day lookup'!$D$1:$E$52,2))</f>
        <v>0</v>
      </c>
      <c r="G20" s="611">
        <f>VLOOKUP($B20,Computations!$B$10:$AY$386,VLOOKUP(G$1,'day lookup'!$D$1:$E$52,2))</f>
        <v>144.4383334</v>
      </c>
      <c r="H20" s="611">
        <f>VLOOKUP($B20,Computations!$B$10:$AY$386,VLOOKUP(H$1,'day lookup'!$D$1:$E$52,2))</f>
        <v>3.5408333000000001</v>
      </c>
      <c r="I20" s="611">
        <f>VLOOKUP($B20,Computations!$B$10:$AY$386,VLOOKUP(I$1,'day lookup'!$D$1:$E$52,2))</f>
        <v>147.97916670000001</v>
      </c>
      <c r="J20" s="611" t="str">
        <f>VLOOKUP($B20,Computations!$B$10:$AY$386,VLOOKUP(J$1,'day lookup'!$D$1:$E$52,2))</f>
        <v>N</v>
      </c>
      <c r="K20" s="611">
        <f>VLOOKUP($B20,Computations!$B$10:$AY$386,VLOOKUP(K$1,'day lookup'!$D$1:$E$52,2))</f>
        <v>39</v>
      </c>
      <c r="L20" s="624">
        <f>VLOOKUP($B20,Computations!$B$10:$AY$386,VLOOKUP(L$1,'day lookup'!$D$1:$E$52,2))</f>
        <v>0</v>
      </c>
      <c r="M20" s="624">
        <f>VLOOKUP($B20,Computations!$B$10:$AY$386,VLOOKUP(M$1,'day lookup'!$D$1:$E$52,2))</f>
        <v>0</v>
      </c>
      <c r="N20" s="611">
        <f>VLOOKUP($B20,Computations!$B$10:$AY$386,VLOOKUP(N$1,'day lookup'!$D$1:$E$52,2))</f>
        <v>1245.1041667</v>
      </c>
      <c r="O20" s="561"/>
    </row>
    <row r="21" spans="1:15">
      <c r="A21" s="569" t="str">
        <f ca="1">OFFSET('day lookup'!$A$1,WEEKDAY(B21)-1,0)</f>
        <v>SAT</v>
      </c>
      <c r="B21" s="610">
        <f t="shared" si="0"/>
        <v>42833</v>
      </c>
      <c r="C21" s="612">
        <f>VLOOKUP($B21,Computations!$B$10:$AY$386,VLOOKUP(C$1,'day lookup'!$D$1:$E$52,2))</f>
        <v>7724.0302133333334</v>
      </c>
      <c r="D21" s="611">
        <f>VLOOKUP($B21,Computations!$B$10:$AY$386,VLOOKUP(D$1,'day lookup'!$D$1:$E$52,2))</f>
        <v>65823.66</v>
      </c>
      <c r="E21" s="611">
        <f>VLOOKUP($B21,Computations!$B$10:$AY$386,VLOOKUP(E$1,'day lookup'!$D$1:$E$52,2))</f>
        <v>159.45472023198775</v>
      </c>
      <c r="F21" s="624">
        <f>VLOOKUP($B21,Computations!$B$10:$AY$386,VLOOKUP(F$1,'day lookup'!$D$1:$E$52,2))</f>
        <v>0</v>
      </c>
      <c r="G21" s="611">
        <f>VLOOKUP($B21,Computations!$B$10:$AY$386,VLOOKUP(G$1,'day lookup'!$D$1:$E$52,2))</f>
        <v>144.55177090000001</v>
      </c>
      <c r="H21" s="611">
        <f>VLOOKUP($B21,Computations!$B$10:$AY$386,VLOOKUP(H$1,'day lookup'!$D$1:$E$52,2))</f>
        <v>3.6148958000000002</v>
      </c>
      <c r="I21" s="611">
        <f>VLOOKUP($B21,Computations!$B$10:$AY$386,VLOOKUP(I$1,'day lookup'!$D$1:$E$52,2))</f>
        <v>148.16666670000001</v>
      </c>
      <c r="J21" s="611" t="str">
        <f>VLOOKUP($B21,Computations!$B$10:$AY$386,VLOOKUP(J$1,'day lookup'!$D$1:$E$52,2))</f>
        <v>N</v>
      </c>
      <c r="K21" s="611">
        <f>VLOOKUP($B21,Computations!$B$10:$AY$386,VLOOKUP(K$1,'day lookup'!$D$1:$E$52,2))</f>
        <v>39</v>
      </c>
      <c r="L21" s="624">
        <f>VLOOKUP($B21,Computations!$B$10:$AY$386,VLOOKUP(L$1,'day lookup'!$D$1:$E$52,2))</f>
        <v>0</v>
      </c>
      <c r="M21" s="624">
        <f>VLOOKUP($B21,Computations!$B$10:$AY$386,VLOOKUP(M$1,'day lookup'!$D$1:$E$52,2))</f>
        <v>0</v>
      </c>
      <c r="N21" s="611">
        <f>VLOOKUP($B21,Computations!$B$10:$AY$386,VLOOKUP(N$1,'day lookup'!$D$1:$E$52,2))</f>
        <v>1119.8958333</v>
      </c>
      <c r="O21" s="561"/>
    </row>
    <row r="22" spans="1:15">
      <c r="A22" s="569" t="str">
        <f ca="1">OFFSET('day lookup'!$A$1,WEEKDAY(B22)-1,0)</f>
        <v>SUN</v>
      </c>
      <c r="B22" s="610">
        <f t="shared" si="0"/>
        <v>42834</v>
      </c>
      <c r="C22" s="612">
        <f>VLOOKUP($B22,Computations!$B$10:$AY$386,VLOOKUP(C$1,'day lookup'!$D$1:$E$52,2))</f>
        <v>7724.0501599999998</v>
      </c>
      <c r="D22" s="611">
        <f>VLOOKUP($B22,Computations!$B$10:$AY$386,VLOOKUP(D$1,'day lookup'!$D$1:$E$52,2))</f>
        <v>65838.62</v>
      </c>
      <c r="E22" s="611">
        <f>VLOOKUP($B22,Computations!$B$10:$AY$386,VLOOKUP(E$1,'day lookup'!$D$1:$E$52,2))</f>
        <v>151.84326494257215</v>
      </c>
      <c r="F22" s="624">
        <f>VLOOKUP($B22,Computations!$B$10:$AY$386,VLOOKUP(F$1,'day lookup'!$D$1:$E$52,2))</f>
        <v>0</v>
      </c>
      <c r="G22" s="611">
        <f>VLOOKUP($B22,Computations!$B$10:$AY$386,VLOOKUP(G$1,'day lookup'!$D$1:$E$52,2))</f>
        <v>144.30104159999999</v>
      </c>
      <c r="H22" s="611">
        <f>VLOOKUP($B22,Computations!$B$10:$AY$386,VLOOKUP(H$1,'day lookup'!$D$1:$E$52,2))</f>
        <v>3.7822917</v>
      </c>
      <c r="I22" s="611">
        <f>VLOOKUP($B22,Computations!$B$10:$AY$386,VLOOKUP(I$1,'day lookup'!$D$1:$E$52,2))</f>
        <v>148.08333329999999</v>
      </c>
      <c r="J22" s="611" t="str">
        <f>VLOOKUP($B22,Computations!$B$10:$AY$386,VLOOKUP(J$1,'day lookup'!$D$1:$E$52,2))</f>
        <v>N</v>
      </c>
      <c r="K22" s="611">
        <f>VLOOKUP($B22,Computations!$B$10:$AY$386,VLOOKUP(K$1,'day lookup'!$D$1:$E$52,2))</f>
        <v>39</v>
      </c>
      <c r="L22" s="624">
        <f>VLOOKUP($B22,Computations!$B$10:$AY$386,VLOOKUP(L$1,'day lookup'!$D$1:$E$52,2))</f>
        <v>0</v>
      </c>
      <c r="M22" s="624">
        <f>VLOOKUP($B22,Computations!$B$10:$AY$386,VLOOKUP(M$1,'day lookup'!$D$1:$E$52,2))</f>
        <v>0</v>
      </c>
      <c r="N22" s="611">
        <f>VLOOKUP($B22,Computations!$B$10:$AY$386,VLOOKUP(N$1,'day lookup'!$D$1:$E$52,2))</f>
        <v>1159.5833333</v>
      </c>
      <c r="O22" s="561"/>
    </row>
    <row r="23" spans="1:15">
      <c r="A23" s="569" t="str">
        <f ca="1">OFFSET('day lookup'!$A$1,WEEKDAY(B23)-1,0)</f>
        <v>MON</v>
      </c>
      <c r="B23" s="610">
        <f t="shared" si="0"/>
        <v>42835</v>
      </c>
      <c r="C23" s="612">
        <f>VLOOKUP($B23,Computations!$B$10:$AY$386,VLOOKUP(C$1,'day lookup'!$D$1:$E$52,2))</f>
        <v>7724.0302133333334</v>
      </c>
      <c r="D23" s="611">
        <f>VLOOKUP($B23,Computations!$B$10:$AY$386,VLOOKUP(D$1,'day lookup'!$D$1:$E$52,2))</f>
        <v>65823.66</v>
      </c>
      <c r="E23" s="611">
        <f>VLOOKUP($B23,Computations!$B$10:$AY$386,VLOOKUP(E$1,'day lookup'!$D$1:$E$52,2))</f>
        <v>136.76110995742783</v>
      </c>
      <c r="F23" s="624">
        <f>VLOOKUP($B23,Computations!$B$10:$AY$386,VLOOKUP(F$1,'day lookup'!$D$1:$E$52,2))</f>
        <v>0</v>
      </c>
      <c r="G23" s="611">
        <f>VLOOKUP($B23,Computations!$B$10:$AY$386,VLOOKUP(G$1,'day lookup'!$D$1:$E$52,2))</f>
        <v>144.30333329999999</v>
      </c>
      <c r="H23" s="611">
        <f>VLOOKUP($B23,Computations!$B$10:$AY$386,VLOOKUP(H$1,'day lookup'!$D$1:$E$52,2))</f>
        <v>3.78</v>
      </c>
      <c r="I23" s="611">
        <f>VLOOKUP($B23,Computations!$B$10:$AY$386,VLOOKUP(I$1,'day lookup'!$D$1:$E$52,2))</f>
        <v>148.08333329999999</v>
      </c>
      <c r="J23" s="611" t="str">
        <f>VLOOKUP($B23,Computations!$B$10:$AY$386,VLOOKUP(J$1,'day lookup'!$D$1:$E$52,2))</f>
        <v>N</v>
      </c>
      <c r="K23" s="611">
        <f>VLOOKUP($B23,Computations!$B$10:$AY$386,VLOOKUP(K$1,'day lookup'!$D$1:$E$52,2))</f>
        <v>39</v>
      </c>
      <c r="L23" s="624">
        <f>VLOOKUP($B23,Computations!$B$10:$AY$386,VLOOKUP(L$1,'day lookup'!$D$1:$E$52,2))</f>
        <v>0</v>
      </c>
      <c r="M23" s="624">
        <f>VLOOKUP($B23,Computations!$B$10:$AY$386,VLOOKUP(M$1,'day lookup'!$D$1:$E$52,2))</f>
        <v>0</v>
      </c>
      <c r="N23" s="611">
        <f>VLOOKUP($B23,Computations!$B$10:$AY$386,VLOOKUP(N$1,'day lookup'!$D$1:$E$52,2))</f>
        <v>1310.5208333</v>
      </c>
      <c r="O23" s="561"/>
    </row>
    <row r="24" spans="1:15">
      <c r="A24" s="569" t="str">
        <f ca="1">OFFSET('day lookup'!$A$1,WEEKDAY(B24)-1,0)</f>
        <v>TUE</v>
      </c>
      <c r="B24" s="610">
        <f t="shared" si="0"/>
        <v>42836</v>
      </c>
      <c r="C24" s="612">
        <f>VLOOKUP($B24,Computations!$B$10:$AY$386,VLOOKUP(C$1,'day lookup'!$D$1:$E$52,2))</f>
        <v>7724.0102666666662</v>
      </c>
      <c r="D24" s="611">
        <f>VLOOKUP($B24,Computations!$B$10:$AY$386,VLOOKUP(D$1,'day lookup'!$D$1:$E$52,2))</f>
        <v>65808.7</v>
      </c>
      <c r="E24" s="611">
        <f>VLOOKUP($B24,Computations!$B$10:$AY$386,VLOOKUP(E$1,'day lookup'!$D$1:$E$52,2))</f>
        <v>136.6986099574205</v>
      </c>
      <c r="F24" s="624">
        <f>VLOOKUP($B24,Computations!$B$10:$AY$386,VLOOKUP(F$1,'day lookup'!$D$1:$E$52,2))</f>
        <v>0</v>
      </c>
      <c r="G24" s="611">
        <f>VLOOKUP($B24,Computations!$B$10:$AY$386,VLOOKUP(G$1,'day lookup'!$D$1:$E$52,2))</f>
        <v>144.24083329999999</v>
      </c>
      <c r="H24" s="611">
        <f>VLOOKUP($B24,Computations!$B$10:$AY$386,VLOOKUP(H$1,'day lookup'!$D$1:$E$52,2))</f>
        <v>3.78</v>
      </c>
      <c r="I24" s="611">
        <f>VLOOKUP($B24,Computations!$B$10:$AY$386,VLOOKUP(I$1,'day lookup'!$D$1:$E$52,2))</f>
        <v>148.02083329999999</v>
      </c>
      <c r="J24" s="611" t="str">
        <f>VLOOKUP($B24,Computations!$B$10:$AY$386,VLOOKUP(J$1,'day lookup'!$D$1:$E$52,2))</f>
        <v>N</v>
      </c>
      <c r="K24" s="611">
        <f>VLOOKUP($B24,Computations!$B$10:$AY$386,VLOOKUP(K$1,'day lookup'!$D$1:$E$52,2))</f>
        <v>39</v>
      </c>
      <c r="L24" s="624">
        <f>VLOOKUP($B24,Computations!$B$10:$AY$386,VLOOKUP(L$1,'day lookup'!$D$1:$E$52,2))</f>
        <v>0</v>
      </c>
      <c r="M24" s="624">
        <f>VLOOKUP($B24,Computations!$B$10:$AY$386,VLOOKUP(M$1,'day lookup'!$D$1:$E$52,2))</f>
        <v>0</v>
      </c>
      <c r="N24" s="611">
        <f>VLOOKUP($B24,Computations!$B$10:$AY$386,VLOOKUP(N$1,'day lookup'!$D$1:$E$52,2))</f>
        <v>1203.5416667</v>
      </c>
      <c r="O24" s="561"/>
    </row>
    <row r="25" spans="1:15">
      <c r="A25" s="569" t="str">
        <f ca="1">OFFSET('day lookup'!$A$1,WEEKDAY(B25)-1,0)</f>
        <v>WED</v>
      </c>
      <c r="B25" s="610">
        <f t="shared" si="0"/>
        <v>42837</v>
      </c>
      <c r="C25" s="612">
        <f>VLOOKUP($B25,Computations!$B$10:$AY$386,VLOOKUP(C$1,'day lookup'!$D$1:$E$52,2))</f>
        <v>7724.0005333333329</v>
      </c>
      <c r="D25" s="611">
        <f>VLOOKUP($B25,Computations!$B$10:$AY$386,VLOOKUP(D$1,'day lookup'!$D$1:$E$52,2))</f>
        <v>65801.399999999994</v>
      </c>
      <c r="E25" s="611">
        <f>VLOOKUP($B25,Computations!$B$10:$AY$386,VLOOKUP(E$1,'day lookup'!$D$1:$E$52,2))</f>
        <v>141.1742204052922</v>
      </c>
      <c r="F25" s="624">
        <f>VLOOKUP($B25,Computations!$B$10:$AY$386,VLOOKUP(F$1,'day lookup'!$D$1:$E$52,2))</f>
        <v>0</v>
      </c>
      <c r="G25" s="611">
        <f>VLOOKUP($B25,Computations!$B$10:$AY$386,VLOOKUP(G$1,'day lookup'!$D$1:$E$52,2))</f>
        <v>144.8545834</v>
      </c>
      <c r="H25" s="611">
        <f>VLOOKUP($B25,Computations!$B$10:$AY$386,VLOOKUP(H$1,'day lookup'!$D$1:$E$52,2))</f>
        <v>3.8120832999999998</v>
      </c>
      <c r="I25" s="611">
        <f>VLOOKUP($B25,Computations!$B$10:$AY$386,VLOOKUP(I$1,'day lookup'!$D$1:$E$52,2))</f>
        <v>148.66666670000001</v>
      </c>
      <c r="J25" s="611" t="str">
        <f>VLOOKUP($B25,Computations!$B$10:$AY$386,VLOOKUP(J$1,'day lookup'!$D$1:$E$52,2))</f>
        <v>N</v>
      </c>
      <c r="K25" s="611">
        <f>VLOOKUP($B25,Computations!$B$10:$AY$386,VLOOKUP(K$1,'day lookup'!$D$1:$E$52,2))</f>
        <v>39</v>
      </c>
      <c r="L25" s="624">
        <f>VLOOKUP($B25,Computations!$B$10:$AY$386,VLOOKUP(L$1,'day lookup'!$D$1:$E$52,2))</f>
        <v>0</v>
      </c>
      <c r="M25" s="624">
        <f>VLOOKUP($B25,Computations!$B$10:$AY$386,VLOOKUP(M$1,'day lookup'!$D$1:$E$52,2))</f>
        <v>0</v>
      </c>
      <c r="N25" s="611">
        <f>VLOOKUP($B25,Computations!$B$10:$AY$386,VLOOKUP(N$1,'day lookup'!$D$1:$E$52,2))</f>
        <v>1109.625</v>
      </c>
      <c r="O25" s="561"/>
    </row>
    <row r="26" spans="1:15">
      <c r="A26" s="569" t="str">
        <f ca="1">OFFSET('day lookup'!$A$1,WEEKDAY(B26)-1,0)</f>
        <v>THU</v>
      </c>
      <c r="B26" s="610">
        <f t="shared" si="0"/>
        <v>42838</v>
      </c>
      <c r="C26" s="612">
        <f>VLOOKUP($B26,Computations!$B$10:$AY$386,VLOOKUP(C$1,'day lookup'!$D$1:$E$52,2))</f>
        <v>7724.1100266666663</v>
      </c>
      <c r="D26" s="611">
        <f>VLOOKUP($B26,Computations!$B$10:$AY$386,VLOOKUP(D$1,'day lookup'!$D$1:$E$52,2))</f>
        <v>65883.520000000004</v>
      </c>
      <c r="E26" s="611">
        <f>VLOOKUP($B26,Computations!$B$10:$AY$386,VLOOKUP(E$1,'day lookup'!$D$1:$E$52,2))</f>
        <v>186.41531289387945</v>
      </c>
      <c r="F26" s="624">
        <f>VLOOKUP($B26,Computations!$B$10:$AY$386,VLOOKUP(F$1,'day lookup'!$D$1:$E$52,2))</f>
        <v>0</v>
      </c>
      <c r="G26" s="611">
        <f>VLOOKUP($B26,Computations!$B$10:$AY$386,VLOOKUP(G$1,'day lookup'!$D$1:$E$52,2))</f>
        <v>145.01374999999999</v>
      </c>
      <c r="H26" s="611">
        <f>VLOOKUP($B26,Computations!$B$10:$AY$386,VLOOKUP(H$1,'day lookup'!$D$1:$E$52,2))</f>
        <v>3.9862500000000001</v>
      </c>
      <c r="I26" s="611">
        <f>VLOOKUP($B26,Computations!$B$10:$AY$386,VLOOKUP(I$1,'day lookup'!$D$1:$E$52,2))</f>
        <v>149</v>
      </c>
      <c r="J26" s="611" t="str">
        <f>VLOOKUP($B26,Computations!$B$10:$AY$386,VLOOKUP(J$1,'day lookup'!$D$1:$E$52,2))</f>
        <v>N</v>
      </c>
      <c r="K26" s="611">
        <f>VLOOKUP($B26,Computations!$B$10:$AY$386,VLOOKUP(K$1,'day lookup'!$D$1:$E$52,2))</f>
        <v>39</v>
      </c>
      <c r="L26" s="624">
        <f>VLOOKUP($B26,Computations!$B$10:$AY$386,VLOOKUP(L$1,'day lookup'!$D$1:$E$52,2))</f>
        <v>0</v>
      </c>
      <c r="M26" s="624">
        <f>VLOOKUP($B26,Computations!$B$10:$AY$386,VLOOKUP(M$1,'day lookup'!$D$1:$E$52,2))</f>
        <v>0</v>
      </c>
      <c r="N26" s="611">
        <f>VLOOKUP($B26,Computations!$B$10:$AY$386,VLOOKUP(N$1,'day lookup'!$D$1:$E$52,2))</f>
        <v>982.05208330000005</v>
      </c>
      <c r="O26" s="561"/>
    </row>
    <row r="27" spans="1:15">
      <c r="A27" s="569" t="str">
        <f ca="1">OFFSET('day lookup'!$A$1,WEEKDAY(B27)-1,0)</f>
        <v>FRI</v>
      </c>
      <c r="B27" s="610">
        <f t="shared" si="0"/>
        <v>42839</v>
      </c>
      <c r="C27" s="612">
        <f>VLOOKUP($B27,Computations!$B$10:$AY$386,VLOOKUP(C$1,'day lookup'!$D$1:$E$52,2))</f>
        <v>7724.3394799999996</v>
      </c>
      <c r="D27" s="611">
        <f>VLOOKUP($B27,Computations!$B$10:$AY$386,VLOOKUP(D$1,'day lookup'!$D$1:$E$52,2))</f>
        <v>66055.61</v>
      </c>
      <c r="E27" s="611">
        <f>VLOOKUP($B27,Computations!$B$10:$AY$386,VLOOKUP(E$1,'day lookup'!$D$1:$E$52,2))</f>
        <v>232.0786930053423</v>
      </c>
      <c r="F27" s="624">
        <f>VLOOKUP($B27,Computations!$B$10:$AY$386,VLOOKUP(F$1,'day lookup'!$D$1:$E$52,2))</f>
        <v>0</v>
      </c>
      <c r="G27" s="611">
        <f>VLOOKUP($B27,Computations!$B$10:$AY$386,VLOOKUP(G$1,'day lookup'!$D$1:$E$52,2))</f>
        <v>145.31791659999999</v>
      </c>
      <c r="H27" s="611">
        <f>VLOOKUP($B27,Computations!$B$10:$AY$386,VLOOKUP(H$1,'day lookup'!$D$1:$E$52,2))</f>
        <v>4.0779167000000003</v>
      </c>
      <c r="I27" s="611">
        <f>VLOOKUP($B27,Computations!$B$10:$AY$386,VLOOKUP(I$1,'day lookup'!$D$1:$E$52,2))</f>
        <v>149.39583329999999</v>
      </c>
      <c r="J27" s="611" t="str">
        <f>VLOOKUP($B27,Computations!$B$10:$AY$386,VLOOKUP(J$1,'day lookup'!$D$1:$E$52,2))</f>
        <v>N</v>
      </c>
      <c r="K27" s="611">
        <f>VLOOKUP($B27,Computations!$B$10:$AY$386,VLOOKUP(K$1,'day lookup'!$D$1:$E$52,2))</f>
        <v>39</v>
      </c>
      <c r="L27" s="624">
        <f>VLOOKUP($B27,Computations!$B$10:$AY$386,VLOOKUP(L$1,'day lookup'!$D$1:$E$52,2))</f>
        <v>0</v>
      </c>
      <c r="M27" s="624">
        <f>VLOOKUP($B27,Computations!$B$10:$AY$386,VLOOKUP(M$1,'day lookup'!$D$1:$E$52,2))</f>
        <v>0</v>
      </c>
      <c r="N27" s="611">
        <f>VLOOKUP($B27,Computations!$B$10:$AY$386,VLOOKUP(N$1,'day lookup'!$D$1:$E$52,2))</f>
        <v>1167.9166667</v>
      </c>
      <c r="O27" s="561"/>
    </row>
    <row r="28" spans="1:15">
      <c r="A28" s="569" t="str">
        <f ca="1">OFFSET('day lookup'!$A$1,WEEKDAY(B28)-1,0)</f>
        <v>SAT</v>
      </c>
      <c r="B28" s="610">
        <f t="shared" si="0"/>
        <v>42840</v>
      </c>
      <c r="C28" s="612">
        <f>VLOOKUP($B28,Computations!$B$10:$AY$386,VLOOKUP(C$1,'day lookup'!$D$1:$E$52,2))</f>
        <v>7724.6195600000001</v>
      </c>
      <c r="D28" s="611">
        <f>VLOOKUP($B28,Computations!$B$10:$AY$386,VLOOKUP(D$1,'day lookup'!$D$1:$E$52,2))</f>
        <v>66265.67</v>
      </c>
      <c r="E28" s="611">
        <f>VLOOKUP($B28,Computations!$B$10:$AY$386,VLOOKUP(E$1,'day lookup'!$D$1:$E$52,2))</f>
        <v>251.29099727095922</v>
      </c>
      <c r="F28" s="624">
        <f>VLOOKUP($B28,Computations!$B$10:$AY$386,VLOOKUP(F$1,'day lookup'!$D$1:$E$52,2))</f>
        <v>0</v>
      </c>
      <c r="G28" s="611">
        <f>VLOOKUP($B28,Computations!$B$10:$AY$386,VLOOKUP(G$1,'day lookup'!$D$1:$E$52,2))</f>
        <v>145.38729169999999</v>
      </c>
      <c r="H28" s="611">
        <f>VLOOKUP($B28,Computations!$B$10:$AY$386,VLOOKUP(H$1,'day lookup'!$D$1:$E$52,2))</f>
        <v>4.3002083000000004</v>
      </c>
      <c r="I28" s="611">
        <f>VLOOKUP($B28,Computations!$B$10:$AY$386,VLOOKUP(I$1,'day lookup'!$D$1:$E$52,2))</f>
        <v>149.6875</v>
      </c>
      <c r="J28" s="611" t="str">
        <f>VLOOKUP($B28,Computations!$B$10:$AY$386,VLOOKUP(J$1,'day lookup'!$D$1:$E$52,2))</f>
        <v>N</v>
      </c>
      <c r="K28" s="611">
        <f>VLOOKUP($B28,Computations!$B$10:$AY$386,VLOOKUP(K$1,'day lookup'!$D$1:$E$52,2))</f>
        <v>39</v>
      </c>
      <c r="L28" s="624">
        <f>VLOOKUP($B28,Computations!$B$10:$AY$386,VLOOKUP(L$1,'day lookup'!$D$1:$E$52,2))</f>
        <v>0</v>
      </c>
      <c r="M28" s="624">
        <f>VLOOKUP($B28,Computations!$B$10:$AY$386,VLOOKUP(M$1,'day lookup'!$D$1:$E$52,2))</f>
        <v>0</v>
      </c>
      <c r="N28" s="611">
        <f>VLOOKUP($B28,Computations!$B$10:$AY$386,VLOOKUP(N$1,'day lookup'!$D$1:$E$52,2))</f>
        <v>1566.5625</v>
      </c>
      <c r="O28" s="561"/>
    </row>
    <row r="29" spans="1:15">
      <c r="A29" s="569" t="str">
        <f ca="1">OFFSET('day lookup'!$A$1,WEEKDAY(B29)-1,0)</f>
        <v>SUN</v>
      </c>
      <c r="B29" s="610">
        <f t="shared" si="0"/>
        <v>42841</v>
      </c>
      <c r="C29" s="612">
        <f>VLOOKUP($B29,Computations!$B$10:$AY$386,VLOOKUP(C$1,'day lookup'!$D$1:$E$52,2))</f>
        <v>7724.8898799999997</v>
      </c>
      <c r="D29" s="611">
        <f>VLOOKUP($B29,Computations!$B$10:$AY$386,VLOOKUP(D$1,'day lookup'!$D$1:$E$52,2))</f>
        <v>66468.41</v>
      </c>
      <c r="E29" s="611">
        <f>VLOOKUP($B29,Computations!$B$10:$AY$386,VLOOKUP(E$1,'day lookup'!$D$1:$E$52,2))</f>
        <v>247.53200938996986</v>
      </c>
      <c r="F29" s="624">
        <f>VLOOKUP($B29,Computations!$B$10:$AY$386,VLOOKUP(F$1,'day lookup'!$D$1:$E$52,2))</f>
        <v>0</v>
      </c>
      <c r="G29" s="611">
        <f>VLOOKUP($B29,Computations!$B$10:$AY$386,VLOOKUP(G$1,'day lookup'!$D$1:$E$52,2))</f>
        <v>145.31874999999999</v>
      </c>
      <c r="H29" s="611">
        <f>VLOOKUP($B29,Computations!$B$10:$AY$386,VLOOKUP(H$1,'day lookup'!$D$1:$E$52,2))</f>
        <v>4.6187500000000004</v>
      </c>
      <c r="I29" s="611">
        <f>VLOOKUP($B29,Computations!$B$10:$AY$386,VLOOKUP(I$1,'day lookup'!$D$1:$E$52,2))</f>
        <v>149.9375</v>
      </c>
      <c r="J29" s="611" t="str">
        <f>VLOOKUP($B29,Computations!$B$10:$AY$386,VLOOKUP(J$1,'day lookup'!$D$1:$E$52,2))</f>
        <v>N</v>
      </c>
      <c r="K29" s="611">
        <f>VLOOKUP($B29,Computations!$B$10:$AY$386,VLOOKUP(K$1,'day lookup'!$D$1:$E$52,2))</f>
        <v>39</v>
      </c>
      <c r="L29" s="624">
        <f>VLOOKUP($B29,Computations!$B$10:$AY$386,VLOOKUP(L$1,'day lookup'!$D$1:$E$52,2))</f>
        <v>0</v>
      </c>
      <c r="M29" s="624">
        <f>VLOOKUP($B29,Computations!$B$10:$AY$386,VLOOKUP(M$1,'day lookup'!$D$1:$E$52,2))</f>
        <v>0</v>
      </c>
      <c r="N29" s="611">
        <f>VLOOKUP($B29,Computations!$B$10:$AY$386,VLOOKUP(N$1,'day lookup'!$D$1:$E$52,2))</f>
        <v>2015</v>
      </c>
      <c r="O29" s="561"/>
    </row>
    <row r="30" spans="1:15">
      <c r="A30" s="569" t="str">
        <f ca="1">OFFSET('day lookup'!$A$1,WEEKDAY(B30)-1,0)</f>
        <v>MON</v>
      </c>
      <c r="B30" s="610">
        <f t="shared" si="0"/>
        <v>42842</v>
      </c>
      <c r="C30" s="612">
        <f>VLOOKUP($B30,Computations!$B$10:$AY$386,VLOOKUP(C$1,'day lookup'!$D$1:$E$52,2))</f>
        <v>7725.1893377483448</v>
      </c>
      <c r="D30" s="611">
        <f>VLOOKUP($B30,Computations!$B$10:$AY$386,VLOOKUP(D$1,'day lookup'!$D$1:$E$52,2))</f>
        <v>66693.95</v>
      </c>
      <c r="E30" s="611">
        <f>VLOOKUP($B30,Computations!$B$10:$AY$386,VLOOKUP(E$1,'day lookup'!$D$1:$E$52,2))</f>
        <v>258.59975845699199</v>
      </c>
      <c r="F30" s="624">
        <f>VLOOKUP($B30,Computations!$B$10:$AY$386,VLOOKUP(F$1,'day lookup'!$D$1:$E$52,2))</f>
        <v>0</v>
      </c>
      <c r="G30" s="611">
        <f>VLOOKUP($B30,Computations!$B$10:$AY$386,VLOOKUP(G$1,'day lookup'!$D$1:$E$52,2))</f>
        <v>144.8916667</v>
      </c>
      <c r="H30" s="611">
        <f>VLOOKUP($B30,Computations!$B$10:$AY$386,VLOOKUP(H$1,'day lookup'!$D$1:$E$52,2))</f>
        <v>5.1395833</v>
      </c>
      <c r="I30" s="611">
        <f>VLOOKUP($B30,Computations!$B$10:$AY$386,VLOOKUP(I$1,'day lookup'!$D$1:$E$52,2))</f>
        <v>150.03125</v>
      </c>
      <c r="J30" s="611" t="str">
        <f>VLOOKUP($B30,Computations!$B$10:$AY$386,VLOOKUP(J$1,'day lookup'!$D$1:$E$52,2))</f>
        <v>N</v>
      </c>
      <c r="K30" s="611">
        <f>VLOOKUP($B30,Computations!$B$10:$AY$386,VLOOKUP(K$1,'day lookup'!$D$1:$E$52,2))</f>
        <v>39</v>
      </c>
      <c r="L30" s="624">
        <f>VLOOKUP($B30,Computations!$B$10:$AY$386,VLOOKUP(L$1,'day lookup'!$D$1:$E$52,2))</f>
        <v>0</v>
      </c>
      <c r="M30" s="624">
        <f>VLOOKUP($B30,Computations!$B$10:$AY$386,VLOOKUP(M$1,'day lookup'!$D$1:$E$52,2))</f>
        <v>0</v>
      </c>
      <c r="N30" s="611">
        <f>VLOOKUP($B30,Computations!$B$10:$AY$386,VLOOKUP(N$1,'day lookup'!$D$1:$E$52,2))</f>
        <v>2223.75</v>
      </c>
      <c r="O30" s="561"/>
    </row>
    <row r="31" spans="1:15">
      <c r="A31" s="569" t="str">
        <f ca="1">OFFSET('day lookup'!$A$1,WEEKDAY(B31)-1,0)</f>
        <v>TUE</v>
      </c>
      <c r="B31" s="610">
        <f t="shared" si="0"/>
        <v>42843</v>
      </c>
      <c r="C31" s="612">
        <f>VLOOKUP($B31,Computations!$B$10:$AY$386,VLOOKUP(C$1,'day lookup'!$D$1:$E$52,2))</f>
        <v>7725.5088079470197</v>
      </c>
      <c r="D31" s="611">
        <f>VLOOKUP($B31,Computations!$B$10:$AY$386,VLOOKUP(D$1,'day lookup'!$D$1:$E$52,2))</f>
        <v>66935.149999999994</v>
      </c>
      <c r="E31" s="611">
        <f>VLOOKUP($B31,Computations!$B$10:$AY$386,VLOOKUP(E$1,'day lookup'!$D$1:$E$52,2))</f>
        <v>267.13676831961033</v>
      </c>
      <c r="F31" s="624">
        <f>VLOOKUP($B31,Computations!$B$10:$AY$386,VLOOKUP(F$1,'day lookup'!$D$1:$E$52,2))</f>
        <v>0</v>
      </c>
      <c r="G31" s="611">
        <f>VLOOKUP($B31,Computations!$B$10:$AY$386,VLOOKUP(G$1,'day lookup'!$D$1:$E$52,2))</f>
        <v>145.5335417</v>
      </c>
      <c r="H31" s="611">
        <f>VLOOKUP($B31,Computations!$B$10:$AY$386,VLOOKUP(H$1,'day lookup'!$D$1:$E$52,2))</f>
        <v>6.0289583000000002</v>
      </c>
      <c r="I31" s="611">
        <f>VLOOKUP($B31,Computations!$B$10:$AY$386,VLOOKUP(I$1,'day lookup'!$D$1:$E$52,2))</f>
        <v>151.5625</v>
      </c>
      <c r="J31" s="611" t="str">
        <f>VLOOKUP($B31,Computations!$B$10:$AY$386,VLOOKUP(J$1,'day lookup'!$D$1:$E$52,2))</f>
        <v>N</v>
      </c>
      <c r="K31" s="611">
        <f>VLOOKUP($B31,Computations!$B$10:$AY$386,VLOOKUP(K$1,'day lookup'!$D$1:$E$52,2))</f>
        <v>39</v>
      </c>
      <c r="L31" s="624">
        <f>VLOOKUP($B31,Computations!$B$10:$AY$386,VLOOKUP(L$1,'day lookup'!$D$1:$E$52,2))</f>
        <v>0</v>
      </c>
      <c r="M31" s="624">
        <f>VLOOKUP($B31,Computations!$B$10:$AY$386,VLOOKUP(M$1,'day lookup'!$D$1:$E$52,2))</f>
        <v>0</v>
      </c>
      <c r="N31" s="611">
        <f>VLOOKUP($B31,Computations!$B$10:$AY$386,VLOOKUP(N$1,'day lookup'!$D$1:$E$52,2))</f>
        <v>2369.6875</v>
      </c>
      <c r="O31" s="561"/>
    </row>
    <row r="32" spans="1:15">
      <c r="A32" s="569" t="str">
        <f ca="1">OFFSET('day lookup'!$A$1,WEEKDAY(B32)-1,0)</f>
        <v>WED</v>
      </c>
      <c r="B32" s="610">
        <f t="shared" si="0"/>
        <v>42844</v>
      </c>
      <c r="C32" s="612">
        <f>VLOOKUP($B32,Computations!$B$10:$AY$386,VLOOKUP(C$1,'day lookup'!$D$1:$E$52,2))</f>
        <v>7725.9398410596023</v>
      </c>
      <c r="D32" s="611">
        <f>VLOOKUP($B32,Computations!$B$10:$AY$386,VLOOKUP(D$1,'day lookup'!$D$1:$E$52,2))</f>
        <v>67260.58</v>
      </c>
      <c r="E32" s="611">
        <f>VLOOKUP($B32,Computations!$B$10:$AY$386,VLOOKUP(E$1,'day lookup'!$D$1:$E$52,2))</f>
        <v>310.7022115667545</v>
      </c>
      <c r="F32" s="624">
        <f>VLOOKUP($B32,Computations!$B$10:$AY$386,VLOOKUP(F$1,'day lookup'!$D$1:$E$52,2))</f>
        <v>0</v>
      </c>
      <c r="G32" s="611">
        <f>VLOOKUP($B32,Computations!$B$10:$AY$386,VLOOKUP(G$1,'day lookup'!$D$1:$E$52,2))</f>
        <v>146.6336459</v>
      </c>
      <c r="H32" s="611">
        <f>VLOOKUP($B32,Computations!$B$10:$AY$386,VLOOKUP(H$1,'day lookup'!$D$1:$E$52,2))</f>
        <v>6.5017708000000001</v>
      </c>
      <c r="I32" s="611">
        <f>VLOOKUP($B32,Computations!$B$10:$AY$386,VLOOKUP(I$1,'day lookup'!$D$1:$E$52,2))</f>
        <v>153.13541670000001</v>
      </c>
      <c r="J32" s="611" t="str">
        <f>VLOOKUP($B32,Computations!$B$10:$AY$386,VLOOKUP(J$1,'day lookup'!$D$1:$E$52,2))</f>
        <v>N</v>
      </c>
      <c r="K32" s="611">
        <f>VLOOKUP($B32,Computations!$B$10:$AY$386,VLOOKUP(K$1,'day lookup'!$D$1:$E$52,2))</f>
        <v>39</v>
      </c>
      <c r="L32" s="624">
        <f>VLOOKUP($B32,Computations!$B$10:$AY$386,VLOOKUP(L$1,'day lookup'!$D$1:$E$52,2))</f>
        <v>0</v>
      </c>
      <c r="M32" s="624">
        <f>VLOOKUP($B32,Computations!$B$10:$AY$386,VLOOKUP(M$1,'day lookup'!$D$1:$E$52,2))</f>
        <v>0</v>
      </c>
      <c r="N32" s="611">
        <f>VLOOKUP($B32,Computations!$B$10:$AY$386,VLOOKUP(N$1,'day lookup'!$D$1:$E$52,2))</f>
        <v>2574.8958333</v>
      </c>
      <c r="O32" s="561"/>
    </row>
    <row r="33" spans="1:15">
      <c r="A33" s="569" t="str">
        <f ca="1">OFFSET('day lookup'!$A$1,WEEKDAY(B33)-1,0)</f>
        <v>THU</v>
      </c>
      <c r="B33" s="610">
        <f t="shared" si="0"/>
        <v>42845</v>
      </c>
      <c r="C33" s="612">
        <f>VLOOKUP($B33,Computations!$B$10:$AY$386,VLOOKUP(C$1,'day lookup'!$D$1:$E$52,2))</f>
        <v>7726.3187795275589</v>
      </c>
      <c r="D33" s="611">
        <f>VLOOKUP($B33,Computations!$B$10:$AY$386,VLOOKUP(D$1,'day lookup'!$D$1:$E$52,2))</f>
        <v>67548.91</v>
      </c>
      <c r="E33" s="611">
        <f>VLOOKUP($B33,Computations!$B$10:$AY$386,VLOOKUP(E$1,'day lookup'!$D$1:$E$52,2))</f>
        <v>291.40956760461393</v>
      </c>
      <c r="F33" s="624">
        <f>VLOOKUP($B33,Computations!$B$10:$AY$386,VLOOKUP(F$1,'day lookup'!$D$1:$E$52,2))</f>
        <v>0</v>
      </c>
      <c r="G33" s="611">
        <f>VLOOKUP($B33,Computations!$B$10:$AY$386,VLOOKUP(G$1,'day lookup'!$D$1:$E$52,2))</f>
        <v>146.04531249999999</v>
      </c>
      <c r="H33" s="611">
        <f>VLOOKUP($B33,Computations!$B$10:$AY$386,VLOOKUP(H$1,'day lookup'!$D$1:$E$52,2))</f>
        <v>7.1421875000000004</v>
      </c>
      <c r="I33" s="611">
        <f>VLOOKUP($B33,Computations!$B$10:$AY$386,VLOOKUP(I$1,'day lookup'!$D$1:$E$52,2))</f>
        <v>153.1875</v>
      </c>
      <c r="J33" s="611" t="str">
        <f>VLOOKUP($B33,Computations!$B$10:$AY$386,VLOOKUP(J$1,'day lookup'!$D$1:$E$52,2))</f>
        <v>N</v>
      </c>
      <c r="K33" s="611">
        <f>VLOOKUP($B33,Computations!$B$10:$AY$386,VLOOKUP(K$1,'day lookup'!$D$1:$E$52,2))</f>
        <v>39</v>
      </c>
      <c r="L33" s="624">
        <f>VLOOKUP($B33,Computations!$B$10:$AY$386,VLOOKUP(L$1,'day lookup'!$D$1:$E$52,2))</f>
        <v>0</v>
      </c>
      <c r="M33" s="624">
        <f>VLOOKUP($B33,Computations!$B$10:$AY$386,VLOOKUP(M$1,'day lookup'!$D$1:$E$52,2))</f>
        <v>0</v>
      </c>
      <c r="N33" s="611">
        <f>VLOOKUP($B33,Computations!$B$10:$AY$386,VLOOKUP(N$1,'day lookup'!$D$1:$E$52,2))</f>
        <v>3163.8541667</v>
      </c>
      <c r="O33" s="561"/>
    </row>
    <row r="34" spans="1:15">
      <c r="A34" s="569" t="str">
        <f ca="1">OFFSET('day lookup'!$A$1,WEEKDAY(B34)-1,0)</f>
        <v>FRI</v>
      </c>
      <c r="B34" s="610">
        <f t="shared" si="0"/>
        <v>42846</v>
      </c>
      <c r="C34" s="612">
        <f>VLOOKUP($B34,Computations!$B$10:$AY$386,VLOOKUP(C$1,'day lookup'!$D$1:$E$52,2))</f>
        <v>7726.6084645669289</v>
      </c>
      <c r="D34" s="611">
        <f>VLOOKUP($B34,Computations!$B$10:$AY$386,VLOOKUP(D$1,'day lookup'!$D$1:$E$52,2))</f>
        <v>67769.649999999994</v>
      </c>
      <c r="E34" s="611">
        <f>VLOOKUP($B34,Computations!$B$10:$AY$386,VLOOKUP(E$1,'day lookup'!$D$1:$E$52,2))</f>
        <v>256.24156454814249</v>
      </c>
      <c r="F34" s="624">
        <f>VLOOKUP($B34,Computations!$B$10:$AY$386,VLOOKUP(F$1,'day lookup'!$D$1:$E$52,2))</f>
        <v>0</v>
      </c>
      <c r="G34" s="611">
        <f>VLOOKUP($B34,Computations!$B$10:$AY$386,VLOOKUP(G$1,'day lookup'!$D$1:$E$52,2))</f>
        <v>144.95343750000001</v>
      </c>
      <c r="H34" s="611">
        <f>VLOOKUP($B34,Computations!$B$10:$AY$386,VLOOKUP(H$1,'day lookup'!$D$1:$E$52,2))</f>
        <v>7.9215625000000003</v>
      </c>
      <c r="I34" s="611">
        <f>VLOOKUP($B34,Computations!$B$10:$AY$386,VLOOKUP(I$1,'day lookup'!$D$1:$E$52,2))</f>
        <v>152.875</v>
      </c>
      <c r="J34" s="611" t="str">
        <f>VLOOKUP($B34,Computations!$B$10:$AY$386,VLOOKUP(J$1,'day lookup'!$D$1:$E$52,2))</f>
        <v>N</v>
      </c>
      <c r="K34" s="611">
        <f>VLOOKUP($B34,Computations!$B$10:$AY$386,VLOOKUP(K$1,'day lookup'!$D$1:$E$52,2))</f>
        <v>39</v>
      </c>
      <c r="L34" s="624">
        <f>VLOOKUP($B34,Computations!$B$10:$AY$386,VLOOKUP(L$1,'day lookup'!$D$1:$E$52,2))</f>
        <v>0</v>
      </c>
      <c r="M34" s="624">
        <f>VLOOKUP($B34,Computations!$B$10:$AY$386,VLOOKUP(M$1,'day lookup'!$D$1:$E$52,2))</f>
        <v>0</v>
      </c>
      <c r="N34" s="611">
        <f>VLOOKUP($B34,Computations!$B$10:$AY$386,VLOOKUP(N$1,'day lookup'!$D$1:$E$52,2))</f>
        <v>3155.2083333</v>
      </c>
      <c r="O34" s="561"/>
    </row>
    <row r="35" spans="1:15">
      <c r="A35" s="569" t="str">
        <f ca="1">OFFSET('day lookup'!$A$1,WEEKDAY(B35)-1,0)</f>
        <v>SAT</v>
      </c>
      <c r="B35" s="610">
        <f t="shared" si="0"/>
        <v>42847</v>
      </c>
      <c r="C35" s="612">
        <f>VLOOKUP($B35,Computations!$B$10:$AY$386,VLOOKUP(C$1,'day lookup'!$D$1:$E$52,2))</f>
        <v>7726.808818897638</v>
      </c>
      <c r="D35" s="611">
        <f>VLOOKUP($B35,Computations!$B$10:$AY$386,VLOOKUP(D$1,'day lookup'!$D$1:$E$52,2))</f>
        <v>67922.320000000007</v>
      </c>
      <c r="E35" s="611">
        <f>VLOOKUP($B35,Computations!$B$10:$AY$386,VLOOKUP(E$1,'day lookup'!$D$1:$E$52,2))</f>
        <v>221.48583592080303</v>
      </c>
      <c r="F35" s="624">
        <f>VLOOKUP($B35,Computations!$B$10:$AY$386,VLOOKUP(F$1,'day lookup'!$D$1:$E$52,2))</f>
        <v>0</v>
      </c>
      <c r="G35" s="611">
        <f>VLOOKUP($B35,Computations!$B$10:$AY$386,VLOOKUP(G$1,'day lookup'!$D$1:$E$52,2))</f>
        <v>144.51583340000002</v>
      </c>
      <c r="H35" s="611">
        <f>VLOOKUP($B35,Computations!$B$10:$AY$386,VLOOKUP(H$1,'day lookup'!$D$1:$E$52,2))</f>
        <v>8.5258333000000004</v>
      </c>
      <c r="I35" s="611">
        <f>VLOOKUP($B35,Computations!$B$10:$AY$386,VLOOKUP(I$1,'day lookup'!$D$1:$E$52,2))</f>
        <v>153.04166670000001</v>
      </c>
      <c r="J35" s="611" t="str">
        <f>VLOOKUP($B35,Computations!$B$10:$AY$386,VLOOKUP(J$1,'day lookup'!$D$1:$E$52,2))</f>
        <v>N</v>
      </c>
      <c r="K35" s="611">
        <f>VLOOKUP($B35,Computations!$B$10:$AY$386,VLOOKUP(K$1,'day lookup'!$D$1:$E$52,2))</f>
        <v>39</v>
      </c>
      <c r="L35" s="624">
        <f>VLOOKUP($B35,Computations!$B$10:$AY$386,VLOOKUP(L$1,'day lookup'!$D$1:$E$52,2))</f>
        <v>0</v>
      </c>
      <c r="M35" s="624">
        <f>VLOOKUP($B35,Computations!$B$10:$AY$386,VLOOKUP(M$1,'day lookup'!$D$1:$E$52,2))</f>
        <v>0</v>
      </c>
      <c r="N35" s="611">
        <f>VLOOKUP($B35,Computations!$B$10:$AY$386,VLOOKUP(N$1,'day lookup'!$D$1:$E$52,2))</f>
        <v>2859.1666667</v>
      </c>
      <c r="O35" s="561"/>
    </row>
    <row r="36" spans="1:15">
      <c r="A36" s="569" t="str">
        <f ca="1">OFFSET('day lookup'!$A$1,WEEKDAY(B36)-1,0)</f>
        <v>SUN</v>
      </c>
      <c r="B36" s="610">
        <f t="shared" si="0"/>
        <v>42848</v>
      </c>
      <c r="C36" s="612">
        <f>VLOOKUP($B36,Computations!$B$10:$AY$386,VLOOKUP(C$1,'day lookup'!$D$1:$E$52,2))</f>
        <v>7726.9492650918637</v>
      </c>
      <c r="D36" s="611">
        <f>VLOOKUP($B36,Computations!$B$10:$AY$386,VLOOKUP(D$1,'day lookup'!$D$1:$E$52,2))</f>
        <v>68029.34</v>
      </c>
      <c r="E36" s="611">
        <f>VLOOKUP($B36,Computations!$B$10:$AY$386,VLOOKUP(E$1,'day lookup'!$D$1:$E$52,2))</f>
        <v>198.75471312101814</v>
      </c>
      <c r="F36" s="624">
        <f>VLOOKUP($B36,Computations!$B$10:$AY$386,VLOOKUP(F$1,'day lookup'!$D$1:$E$52,2))</f>
        <v>0</v>
      </c>
      <c r="G36" s="611">
        <f>VLOOKUP($B36,Computations!$B$10:$AY$386,VLOOKUP(G$1,'day lookup'!$D$1:$E$52,2))</f>
        <v>144.79958329999999</v>
      </c>
      <c r="H36" s="611">
        <f>VLOOKUP($B36,Computations!$B$10:$AY$386,VLOOKUP(H$1,'day lookup'!$D$1:$E$52,2))</f>
        <v>8.5337499999999995</v>
      </c>
      <c r="I36" s="611">
        <f>VLOOKUP($B36,Computations!$B$10:$AY$386,VLOOKUP(I$1,'day lookup'!$D$1:$E$52,2))</f>
        <v>153.33333329999999</v>
      </c>
      <c r="J36" s="611" t="str">
        <f>VLOOKUP($B36,Computations!$B$10:$AY$386,VLOOKUP(J$1,'day lookup'!$D$1:$E$52,2))</f>
        <v>N</v>
      </c>
      <c r="K36" s="611">
        <f>VLOOKUP($B36,Computations!$B$10:$AY$386,VLOOKUP(K$1,'day lookup'!$D$1:$E$52,2))</f>
        <v>39</v>
      </c>
      <c r="L36" s="624">
        <f>VLOOKUP($B36,Computations!$B$10:$AY$386,VLOOKUP(L$1,'day lookup'!$D$1:$E$52,2))</f>
        <v>0</v>
      </c>
      <c r="M36" s="624">
        <f>VLOOKUP($B36,Computations!$B$10:$AY$386,VLOOKUP(M$1,'day lookup'!$D$1:$E$52,2))</f>
        <v>0</v>
      </c>
      <c r="N36" s="611">
        <f>VLOOKUP($B36,Computations!$B$10:$AY$386,VLOOKUP(N$1,'day lookup'!$D$1:$E$52,2))</f>
        <v>2438.3333333</v>
      </c>
      <c r="O36" s="561"/>
    </row>
    <row r="37" spans="1:15">
      <c r="A37" s="569" t="str">
        <f ca="1">OFFSET('day lookup'!$A$1,WEEKDAY(B37)-1,0)</f>
        <v>MON</v>
      </c>
      <c r="B37" s="610">
        <f t="shared" si="0"/>
        <v>42849</v>
      </c>
      <c r="C37" s="612">
        <f>VLOOKUP($B37,Computations!$B$10:$AY$386,VLOOKUP(C$1,'day lookup'!$D$1:$E$52,2))</f>
        <v>7727.2286310299869</v>
      </c>
      <c r="D37" s="611">
        <f>VLOOKUP($B37,Computations!$B$10:$AY$386,VLOOKUP(D$1,'day lookup'!$D$1:$E$52,2))</f>
        <v>68243.360000000001</v>
      </c>
      <c r="E37" s="611">
        <f>VLOOKUP($B37,Computations!$B$10:$AY$386,VLOOKUP(E$1,'day lookup'!$D$1:$E$52,2))</f>
        <v>252.86809315576207</v>
      </c>
      <c r="F37" s="624">
        <f>VLOOKUP($B37,Computations!$B$10:$AY$386,VLOOKUP(F$1,'day lookup'!$D$1:$E$52,2))</f>
        <v>0</v>
      </c>
      <c r="G37" s="611">
        <f>VLOOKUP($B37,Computations!$B$10:$AY$386,VLOOKUP(G$1,'day lookup'!$D$1:$E$52,2))</f>
        <v>144.96791669999999</v>
      </c>
      <c r="H37" s="611">
        <f>VLOOKUP($B37,Computations!$B$10:$AY$386,VLOOKUP(H$1,'day lookup'!$D$1:$E$52,2))</f>
        <v>8.1945832999999997</v>
      </c>
      <c r="I37" s="611">
        <f>VLOOKUP($B37,Computations!$B$10:$AY$386,VLOOKUP(I$1,'day lookup'!$D$1:$E$52,2))</f>
        <v>153.16249999999999</v>
      </c>
      <c r="J37" s="611" t="str">
        <f>VLOOKUP($B37,Computations!$B$10:$AY$386,VLOOKUP(J$1,'day lookup'!$D$1:$E$52,2))</f>
        <v>N</v>
      </c>
      <c r="K37" s="611">
        <f>VLOOKUP($B37,Computations!$B$10:$AY$386,VLOOKUP(K$1,'day lookup'!$D$1:$E$52,2))</f>
        <v>39</v>
      </c>
      <c r="L37" s="624">
        <f>VLOOKUP($B37,Computations!$B$10:$AY$386,VLOOKUP(L$1,'day lookup'!$D$1:$E$52,2))</f>
        <v>0</v>
      </c>
      <c r="M37" s="624">
        <f>VLOOKUP($B37,Computations!$B$10:$AY$386,VLOOKUP(M$1,'day lookup'!$D$1:$E$52,2))</f>
        <v>0</v>
      </c>
      <c r="N37" s="611">
        <f>VLOOKUP($B37,Computations!$B$10:$AY$386,VLOOKUP(N$1,'day lookup'!$D$1:$E$52,2))</f>
        <v>2203.5416667</v>
      </c>
      <c r="O37" s="561"/>
    </row>
    <row r="38" spans="1:15">
      <c r="A38" s="569" t="str">
        <f ca="1">OFFSET('day lookup'!$A$1,WEEKDAY(B38)-1,0)</f>
        <v>TUE</v>
      </c>
      <c r="B38" s="610">
        <f t="shared" si="0"/>
        <v>42850</v>
      </c>
      <c r="C38" s="612">
        <f>VLOOKUP($B38,Computations!$B$10:$AY$386,VLOOKUP(C$1,'day lookup'!$D$1:$E$52,2))</f>
        <v>7727.4687353324643</v>
      </c>
      <c r="D38" s="611">
        <f>VLOOKUP($B38,Computations!$B$10:$AY$386,VLOOKUP(D$1,'day lookup'!$D$1:$E$52,2))</f>
        <v>68427.520000000004</v>
      </c>
      <c r="E38" s="611">
        <f>VLOOKUP($B38,Computations!$B$10:$AY$386,VLOOKUP(E$1,'day lookup'!$D$1:$E$52,2))</f>
        <v>237.96972932946989</v>
      </c>
      <c r="F38" s="624">
        <f>VLOOKUP($B38,Computations!$B$10:$AY$386,VLOOKUP(F$1,'day lookup'!$D$1:$E$52,2))</f>
        <v>0</v>
      </c>
      <c r="G38" s="611">
        <f>VLOOKUP($B38,Computations!$B$10:$AY$386,VLOOKUP(G$1,'day lookup'!$D$1:$E$52,2))</f>
        <v>145.12375</v>
      </c>
      <c r="H38" s="611">
        <f>VLOOKUP($B38,Computations!$B$10:$AY$386,VLOOKUP(H$1,'day lookup'!$D$1:$E$52,2))</f>
        <v>7.9012500000000001</v>
      </c>
      <c r="I38" s="611">
        <f>VLOOKUP($B38,Computations!$B$10:$AY$386,VLOOKUP(I$1,'day lookup'!$D$1:$E$52,2))</f>
        <v>153.02500000000001</v>
      </c>
      <c r="J38" s="611" t="str">
        <f>VLOOKUP($B38,Computations!$B$10:$AY$386,VLOOKUP(J$1,'day lookup'!$D$1:$E$52,2))</f>
        <v>N</v>
      </c>
      <c r="K38" s="611">
        <f>VLOOKUP($B38,Computations!$B$10:$AY$386,VLOOKUP(K$1,'day lookup'!$D$1:$E$52,2))</f>
        <v>39</v>
      </c>
      <c r="L38" s="624">
        <f>VLOOKUP($B38,Computations!$B$10:$AY$386,VLOOKUP(L$1,'day lookup'!$D$1:$E$52,2))</f>
        <v>0</v>
      </c>
      <c r="M38" s="624">
        <f>VLOOKUP($B38,Computations!$B$10:$AY$386,VLOOKUP(M$1,'day lookup'!$D$1:$E$52,2))</f>
        <v>0</v>
      </c>
      <c r="N38" s="611">
        <f>VLOOKUP($B38,Computations!$B$10:$AY$386,VLOOKUP(N$1,'day lookup'!$D$1:$E$52,2))</f>
        <v>2284.7916667</v>
      </c>
      <c r="O38" s="561"/>
    </row>
    <row r="39" spans="1:15">
      <c r="A39" s="569" t="str">
        <f ca="1">OFFSET('day lookup'!$A$1,WEEKDAY(B39)-1,0)</f>
        <v>WED</v>
      </c>
      <c r="B39" s="610">
        <f t="shared" si="0"/>
        <v>42851</v>
      </c>
      <c r="C39" s="612">
        <f>VLOOKUP($B39,Computations!$B$10:$AY$386,VLOOKUP(C$1,'day lookup'!$D$1:$E$52,2))</f>
        <v>7727.6388396349412</v>
      </c>
      <c r="D39" s="611">
        <f>VLOOKUP($B39,Computations!$B$10:$AY$386,VLOOKUP(D$1,'day lookup'!$D$1:$E$52,2))</f>
        <v>68557.990000000005</v>
      </c>
      <c r="E39" s="611">
        <f>VLOOKUP($B39,Computations!$B$10:$AY$386,VLOOKUP(E$1,'day lookup'!$D$1:$E$52,2))</f>
        <v>211.01329074237518</v>
      </c>
      <c r="F39" s="624">
        <f>VLOOKUP($B39,Computations!$B$10:$AY$386,VLOOKUP(F$1,'day lookup'!$D$1:$E$52,2))</f>
        <v>0</v>
      </c>
      <c r="G39" s="611">
        <f>VLOOKUP($B39,Computations!$B$10:$AY$386,VLOOKUP(G$1,'day lookup'!$D$1:$E$52,2))</f>
        <v>145.235625</v>
      </c>
      <c r="H39" s="611">
        <f>VLOOKUP($B39,Computations!$B$10:$AY$386,VLOOKUP(H$1,'day lookup'!$D$1:$E$52,2))</f>
        <v>7.7643750000000002</v>
      </c>
      <c r="I39" s="611">
        <f>VLOOKUP($B39,Computations!$B$10:$AY$386,VLOOKUP(I$1,'day lookup'!$D$1:$E$52,2))</f>
        <v>153</v>
      </c>
      <c r="J39" s="611" t="str">
        <f>VLOOKUP($B39,Computations!$B$10:$AY$386,VLOOKUP(J$1,'day lookup'!$D$1:$E$52,2))</f>
        <v>N</v>
      </c>
      <c r="K39" s="611">
        <f>VLOOKUP($B39,Computations!$B$10:$AY$386,VLOOKUP(K$1,'day lookup'!$D$1:$E$52,2))</f>
        <v>39</v>
      </c>
      <c r="L39" s="624">
        <f>VLOOKUP($B39,Computations!$B$10:$AY$386,VLOOKUP(L$1,'day lookup'!$D$1:$E$52,2))</f>
        <v>0</v>
      </c>
      <c r="M39" s="624">
        <f>VLOOKUP($B39,Computations!$B$10:$AY$386,VLOOKUP(M$1,'day lookup'!$D$1:$E$52,2))</f>
        <v>0</v>
      </c>
      <c r="N39" s="611">
        <f>VLOOKUP($B39,Computations!$B$10:$AY$386,VLOOKUP(N$1,'day lookup'!$D$1:$E$52,2))</f>
        <v>2291.25</v>
      </c>
      <c r="O39" s="561"/>
    </row>
    <row r="40" spans="1:15">
      <c r="A40" s="569" t="str">
        <f ca="1">OFFSET('day lookup'!$A$1,WEEKDAY(B40)-1,0)</f>
        <v>THU</v>
      </c>
      <c r="B40" s="610">
        <f t="shared" si="0"/>
        <v>42852</v>
      </c>
      <c r="C40" s="612">
        <f>VLOOKUP($B40,Computations!$B$10:$AY$386,VLOOKUP(C$1,'day lookup'!$D$1:$E$52,2))</f>
        <v>7727.8091786179921</v>
      </c>
      <c r="D40" s="611">
        <f>VLOOKUP($B40,Computations!$B$10:$AY$386,VLOOKUP(D$1,'day lookup'!$D$1:$E$52,2))</f>
        <v>68688.639999999999</v>
      </c>
      <c r="E40" s="611">
        <f>VLOOKUP($B40,Computations!$B$10:$AY$386,VLOOKUP(E$1,'day lookup'!$D$1:$E$52,2))</f>
        <v>211.12653941895346</v>
      </c>
      <c r="F40" s="624">
        <f>VLOOKUP($B40,Computations!$B$10:$AY$386,VLOOKUP(F$1,'day lookup'!$D$1:$E$52,2))</f>
        <v>0</v>
      </c>
      <c r="G40" s="611">
        <f>VLOOKUP($B40,Computations!$B$10:$AY$386,VLOOKUP(G$1,'day lookup'!$D$1:$E$52,2))</f>
        <v>145.25812500000001</v>
      </c>
      <c r="H40" s="611">
        <f>VLOOKUP($B40,Computations!$B$10:$AY$386,VLOOKUP(H$1,'day lookup'!$D$1:$E$52,2))</f>
        <v>7.7418750000000003</v>
      </c>
      <c r="I40" s="611">
        <f>VLOOKUP($B40,Computations!$B$10:$AY$386,VLOOKUP(I$1,'day lookup'!$D$1:$E$52,2))</f>
        <v>153</v>
      </c>
      <c r="J40" s="611" t="str">
        <f>VLOOKUP($B40,Computations!$B$10:$AY$386,VLOOKUP(J$1,'day lookup'!$D$1:$E$52,2))</f>
        <v>N</v>
      </c>
      <c r="K40" s="611">
        <f>VLOOKUP($B40,Computations!$B$10:$AY$386,VLOOKUP(K$1,'day lookup'!$D$1:$E$52,2))</f>
        <v>39</v>
      </c>
      <c r="L40" s="624">
        <f>VLOOKUP($B40,Computations!$B$10:$AY$386,VLOOKUP(L$1,'day lookup'!$D$1:$E$52,2))</f>
        <v>0</v>
      </c>
      <c r="M40" s="624">
        <f>VLOOKUP($B40,Computations!$B$10:$AY$386,VLOOKUP(M$1,'day lookup'!$D$1:$E$52,2))</f>
        <v>0</v>
      </c>
      <c r="N40" s="611">
        <f>VLOOKUP($B40,Computations!$B$10:$AY$386,VLOOKUP(N$1,'day lookup'!$D$1:$E$52,2))</f>
        <v>2202.7083333</v>
      </c>
      <c r="O40" s="561"/>
    </row>
    <row r="41" spans="1:15">
      <c r="A41" s="569" t="str">
        <f ca="1">OFFSET('day lookup'!$A$1,WEEKDAY(B41)-1,0)</f>
        <v>FRI</v>
      </c>
      <c r="B41" s="610">
        <f t="shared" si="0"/>
        <v>42853</v>
      </c>
      <c r="C41" s="612">
        <f>VLOOKUP($B41,Computations!$B$10:$AY$386,VLOOKUP(C$1,'day lookup'!$D$1:$E$52,2))</f>
        <v>7727.9194393741855</v>
      </c>
      <c r="D41" s="611">
        <f>VLOOKUP($B41,Computations!$B$10:$AY$386,VLOOKUP(D$1,'day lookup'!$D$1:$E$52,2))</f>
        <v>68773.210000000006</v>
      </c>
      <c r="E41" s="611">
        <f>VLOOKUP($B41,Computations!$B$10:$AY$386,VLOOKUP(E$1,'day lookup'!$D$1:$E$52,2))</f>
        <v>188.13675321401917</v>
      </c>
      <c r="F41" s="624">
        <f>VLOOKUP($B41,Computations!$B$10:$AY$386,VLOOKUP(F$1,'day lookup'!$D$1:$E$52,2))</f>
        <v>0</v>
      </c>
      <c r="G41" s="611">
        <f>VLOOKUP($B41,Computations!$B$10:$AY$386,VLOOKUP(G$1,'day lookup'!$D$1:$E$52,2))</f>
        <v>145.5</v>
      </c>
      <c r="H41" s="611">
        <f>VLOOKUP($B41,Computations!$B$10:$AY$386,VLOOKUP(H$1,'day lookup'!$D$1:$E$52,2))</f>
        <v>7.5</v>
      </c>
      <c r="I41" s="611">
        <f>VLOOKUP($B41,Computations!$B$10:$AY$386,VLOOKUP(I$1,'day lookup'!$D$1:$E$52,2))</f>
        <v>153</v>
      </c>
      <c r="J41" s="611" t="str">
        <f>VLOOKUP($B41,Computations!$B$10:$AY$386,VLOOKUP(J$1,'day lookup'!$D$1:$E$52,2))</f>
        <v>N</v>
      </c>
      <c r="K41" s="611">
        <f>VLOOKUP($B41,Computations!$B$10:$AY$386,VLOOKUP(K$1,'day lookup'!$D$1:$E$52,2))</f>
        <v>39</v>
      </c>
      <c r="L41" s="624">
        <f>VLOOKUP($B41,Computations!$B$10:$AY$386,VLOOKUP(L$1,'day lookup'!$D$1:$E$52,2))</f>
        <v>0</v>
      </c>
      <c r="M41" s="624">
        <f>VLOOKUP($B41,Computations!$B$10:$AY$386,VLOOKUP(M$1,'day lookup'!$D$1:$E$52,2))</f>
        <v>0</v>
      </c>
      <c r="N41" s="611">
        <f>VLOOKUP($B41,Computations!$B$10:$AY$386,VLOOKUP(N$1,'day lookup'!$D$1:$E$52,2))</f>
        <v>2101.0416667</v>
      </c>
      <c r="O41" s="561"/>
    </row>
    <row r="42" spans="1:15">
      <c r="A42" s="569" t="str">
        <f ca="1">OFFSET('day lookup'!$A$1,WEEKDAY(B42)-1,0)</f>
        <v>SAT</v>
      </c>
      <c r="B42" s="610">
        <f t="shared" si="0"/>
        <v>42854</v>
      </c>
      <c r="C42" s="612">
        <f>VLOOKUP($B42,Computations!$B$10:$AY$386,VLOOKUP(C$1,'day lookup'!$D$1:$E$52,2))</f>
        <v>7727.969947848761</v>
      </c>
      <c r="D42" s="611">
        <f>VLOOKUP($B42,Computations!$B$10:$AY$386,VLOOKUP(D$1,'day lookup'!$D$1:$E$52,2))</f>
        <v>68811.95</v>
      </c>
      <c r="E42" s="611">
        <f>VLOOKUP($B42,Computations!$B$10:$AY$386,VLOOKUP(E$1,'day lookup'!$D$1:$E$52,2))</f>
        <v>165.24488183765601</v>
      </c>
      <c r="F42" s="624">
        <f>VLOOKUP($B42,Computations!$B$10:$AY$386,VLOOKUP(F$1,'day lookup'!$D$1:$E$52,2))</f>
        <v>0</v>
      </c>
      <c r="G42" s="611">
        <f>VLOOKUP($B42,Computations!$B$10:$AY$386,VLOOKUP(G$1,'day lookup'!$D$1:$E$52,2))</f>
        <v>145.71375</v>
      </c>
      <c r="H42" s="611">
        <f>VLOOKUP($B42,Computations!$B$10:$AY$386,VLOOKUP(H$1,'day lookup'!$D$1:$E$52,2))</f>
        <v>7.2549999999999999</v>
      </c>
      <c r="I42" s="611">
        <f>VLOOKUP($B42,Computations!$B$10:$AY$386,VLOOKUP(I$1,'day lookup'!$D$1:$E$52,2))</f>
        <v>152.96875</v>
      </c>
      <c r="J42" s="611" t="str">
        <f>VLOOKUP($B42,Computations!$B$10:$AY$386,VLOOKUP(J$1,'day lookup'!$D$1:$E$52,2))</f>
        <v>N</v>
      </c>
      <c r="K42" s="611">
        <f>VLOOKUP($B42,Computations!$B$10:$AY$386,VLOOKUP(K$1,'day lookup'!$D$1:$E$52,2))</f>
        <v>39</v>
      </c>
      <c r="L42" s="624">
        <f>VLOOKUP($B42,Computations!$B$10:$AY$386,VLOOKUP(L$1,'day lookup'!$D$1:$E$52,2))</f>
        <v>0</v>
      </c>
      <c r="M42" s="624">
        <f>VLOOKUP($B42,Computations!$B$10:$AY$386,VLOOKUP(M$1,'day lookup'!$D$1:$E$52,2))</f>
        <v>0</v>
      </c>
      <c r="N42" s="611">
        <f>VLOOKUP($B42,Computations!$B$10:$AY$386,VLOOKUP(N$1,'day lookup'!$D$1:$E$52,2))</f>
        <v>1947.2916667</v>
      </c>
      <c r="O42" s="561"/>
    </row>
    <row r="43" spans="1:15">
      <c r="A43" s="569" t="str">
        <f ca="1">OFFSET('day lookup'!$A$1,WEEKDAY(B43)-1,0)</f>
        <v>SUN</v>
      </c>
      <c r="B43" s="610">
        <f t="shared" si="0"/>
        <v>42855</v>
      </c>
      <c r="C43" s="612">
        <f>VLOOKUP($B43,Computations!$B$10:$AY$386,VLOOKUP(C$1,'day lookup'!$D$1:$E$52,2))</f>
        <v>7727.9998696219036</v>
      </c>
      <c r="D43" s="611">
        <f>VLOOKUP($B43,Computations!$B$10:$AY$386,VLOOKUP(D$1,'day lookup'!$D$1:$E$52,2))</f>
        <v>68834.899999999994</v>
      </c>
      <c r="E43" s="611">
        <f>VLOOKUP($B43,Computations!$B$10:$AY$386,VLOOKUP(E$1,'day lookup'!$D$1:$E$52,2))</f>
        <v>157.42764376417801</v>
      </c>
      <c r="F43" s="624">
        <f>VLOOKUP($B43,Computations!$B$10:$AY$386,VLOOKUP(F$1,'day lookup'!$D$1:$E$52,2))</f>
        <v>0</v>
      </c>
      <c r="G43" s="611">
        <f>VLOOKUP($B43,Computations!$B$10:$AY$386,VLOOKUP(G$1,'day lookup'!$D$1:$E$52,2))</f>
        <v>145.85718750000001</v>
      </c>
      <c r="H43" s="611">
        <f>VLOOKUP($B43,Computations!$B$10:$AY$386,VLOOKUP(H$1,'day lookup'!$D$1:$E$52,2))</f>
        <v>6.8928124999999998</v>
      </c>
      <c r="I43" s="611">
        <f>VLOOKUP($B43,Computations!$B$10:$AY$386,VLOOKUP(I$1,'day lookup'!$D$1:$E$52,2))</f>
        <v>152.75</v>
      </c>
      <c r="J43" s="611" t="str">
        <f>VLOOKUP($B43,Computations!$B$10:$AY$386,VLOOKUP(J$1,'day lookup'!$D$1:$E$52,2))</f>
        <v>N</v>
      </c>
      <c r="K43" s="611">
        <f>VLOOKUP($B43,Computations!$B$10:$AY$386,VLOOKUP(K$1,'day lookup'!$D$1:$E$52,2))</f>
        <v>39</v>
      </c>
      <c r="L43" s="624">
        <f>VLOOKUP($B43,Computations!$B$10:$AY$386,VLOOKUP(L$1,'day lookup'!$D$1:$E$52,2))</f>
        <v>0</v>
      </c>
      <c r="M43" s="624">
        <f>VLOOKUP($B43,Computations!$B$10:$AY$386,VLOOKUP(M$1,'day lookup'!$D$1:$E$52,2))</f>
        <v>0</v>
      </c>
      <c r="N43" s="611">
        <f>VLOOKUP($B43,Computations!$B$10:$AY$386,VLOOKUP(N$1,'day lookup'!$D$1:$E$52,2))</f>
        <v>1760.2083333</v>
      </c>
      <c r="O43" s="561"/>
    </row>
    <row r="44" spans="1:15">
      <c r="A44" s="564"/>
      <c r="B44" s="565"/>
      <c r="C44" s="613"/>
      <c r="D44" s="621"/>
      <c r="E44" s="622"/>
      <c r="F44" s="625"/>
      <c r="G44" s="622"/>
      <c r="H44" s="616"/>
      <c r="I44" s="616"/>
      <c r="J44" s="616"/>
      <c r="K44" s="623"/>
      <c r="L44" s="625"/>
      <c r="M44" s="625"/>
      <c r="N44" s="616"/>
      <c r="O44" s="562"/>
    </row>
    <row r="45" spans="1:15">
      <c r="A45" s="573" t="s">
        <v>48</v>
      </c>
      <c r="B45" s="565"/>
      <c r="C45" s="612">
        <f t="shared" ref="C45:I45" si="1">AVERAGEA(C14:C43)</f>
        <v>7725.5145805146312</v>
      </c>
      <c r="D45" s="611">
        <f t="shared" si="1"/>
        <v>66945.770666666664</v>
      </c>
      <c r="E45" s="611">
        <f t="shared" si="1"/>
        <v>188.994876171188</v>
      </c>
      <c r="F45" s="624">
        <f t="shared" si="1"/>
        <v>0</v>
      </c>
      <c r="G45" s="611">
        <f t="shared" si="1"/>
        <v>144.93202431</v>
      </c>
      <c r="H45" s="611">
        <f t="shared" si="1"/>
        <v>5.5447118</v>
      </c>
      <c r="I45" s="611">
        <f t="shared" si="1"/>
        <v>150.47673610999999</v>
      </c>
      <c r="J45" s="611"/>
      <c r="K45" s="611">
        <f>AVERAGEA(K13:K43)</f>
        <v>39</v>
      </c>
      <c r="L45" s="624">
        <f>AVERAGEA(L14:L43)</f>
        <v>0</v>
      </c>
      <c r="M45" s="624"/>
      <c r="N45" s="611">
        <f>AVERAGEA(N14:N43)</f>
        <v>1923.7086805566666</v>
      </c>
      <c r="O45" s="559"/>
    </row>
    <row r="46" spans="1:15" s="54" customFormat="1">
      <c r="A46" s="601" t="s">
        <v>49</v>
      </c>
      <c r="B46" s="602"/>
      <c r="C46" s="615"/>
      <c r="D46" s="615"/>
      <c r="E46" s="615">
        <f>SUM(E14:E43)*1.9835</f>
        <v>11246.140106566541</v>
      </c>
      <c r="F46" s="626">
        <f>SUM(F14:F43)*1.9835</f>
        <v>0</v>
      </c>
      <c r="G46" s="615">
        <f>SUM(G14:G43)*1.9835</f>
        <v>8624.1801065665495</v>
      </c>
      <c r="H46" s="615">
        <f>SUM(H14:H43)*1.9835</f>
        <v>329.93807565899999</v>
      </c>
      <c r="I46" s="615">
        <f>SUM(I14:I43)*1.9835</f>
        <v>8954.1181822255494</v>
      </c>
      <c r="J46" s="615"/>
      <c r="K46" s="615">
        <f>SUM(K13:K43)*1.9835</f>
        <v>2320.6950000000002</v>
      </c>
      <c r="L46" s="626">
        <f>SUM(L14:L43)*1.9835</f>
        <v>0</v>
      </c>
      <c r="M46" s="626">
        <f>M43</f>
        <v>0</v>
      </c>
      <c r="N46" s="615">
        <f>SUM(N14:N43)*1.9835</f>
        <v>114470.28503652445</v>
      </c>
      <c r="O46" s="559"/>
    </row>
    <row r="47" spans="1:15">
      <c r="A47" s="564"/>
      <c r="B47" s="565"/>
      <c r="C47" s="566"/>
      <c r="D47" s="567"/>
      <c r="E47" s="567"/>
      <c r="F47" s="566"/>
      <c r="G47" s="567"/>
      <c r="H47" s="566"/>
      <c r="I47" s="566"/>
      <c r="J47" s="566"/>
      <c r="K47" s="581"/>
      <c r="L47" s="566"/>
      <c r="M47" s="564"/>
      <c r="N47" s="566"/>
      <c r="O47" s="559"/>
    </row>
    <row r="48" spans="1:15">
      <c r="A48" s="573" t="s">
        <v>55</v>
      </c>
      <c r="B48" s="582" t="s">
        <v>514</v>
      </c>
      <c r="C48" s="578"/>
      <c r="D48" s="567"/>
      <c r="E48" s="564"/>
      <c r="F48" s="566"/>
      <c r="G48" s="564"/>
      <c r="H48" s="566"/>
      <c r="I48" s="566"/>
      <c r="J48" s="566"/>
      <c r="K48" s="574"/>
      <c r="L48" s="566"/>
      <c r="M48" s="564"/>
      <c r="N48" s="566"/>
      <c r="O48" s="559"/>
    </row>
    <row r="49" spans="1:15">
      <c r="A49" s="641"/>
      <c r="B49" s="582"/>
      <c r="C49" s="578"/>
      <c r="D49" s="567"/>
      <c r="E49" s="564"/>
      <c r="F49" s="566"/>
      <c r="G49" s="564"/>
      <c r="H49" s="566"/>
      <c r="I49" s="566"/>
      <c r="J49" s="566"/>
      <c r="K49" s="574"/>
      <c r="L49" s="566"/>
      <c r="M49" s="564"/>
      <c r="N49" s="566"/>
      <c r="O49" s="559"/>
    </row>
    <row r="50" spans="1:15">
      <c r="A50" s="573"/>
      <c r="B50" s="565"/>
      <c r="C50" s="566"/>
      <c r="D50" s="567"/>
      <c r="E50" s="564"/>
      <c r="F50" s="566"/>
      <c r="G50" s="564"/>
      <c r="H50" s="566"/>
      <c r="I50" s="566"/>
      <c r="J50" s="566"/>
      <c r="K50" s="574"/>
      <c r="L50" s="566"/>
      <c r="M50" s="564"/>
      <c r="N50" s="566"/>
      <c r="O50" s="559"/>
    </row>
    <row r="51" spans="1:15">
      <c r="A51" s="564"/>
      <c r="B51" s="565"/>
      <c r="C51" s="566"/>
      <c r="D51" s="567"/>
      <c r="E51" s="564"/>
      <c r="F51" s="566"/>
      <c r="G51" s="564"/>
      <c r="H51" s="568" t="s">
        <v>0</v>
      </c>
      <c r="I51" s="564"/>
      <c r="J51" s="566"/>
      <c r="K51" s="574"/>
      <c r="L51" s="566"/>
      <c r="M51" s="564"/>
      <c r="N51" s="566"/>
      <c r="O51" s="559"/>
    </row>
    <row r="52" spans="1:15">
      <c r="A52" s="564"/>
      <c r="B52" s="565"/>
      <c r="C52" s="566"/>
      <c r="D52" s="567"/>
      <c r="E52" s="564"/>
      <c r="F52" s="566"/>
      <c r="G52" s="564"/>
      <c r="H52" s="569" t="s">
        <v>1</v>
      </c>
      <c r="I52" s="564"/>
      <c r="J52" s="566"/>
      <c r="K52" s="574"/>
      <c r="L52" s="566"/>
      <c r="M52" s="564"/>
      <c r="N52" s="566"/>
      <c r="O52" s="559"/>
    </row>
    <row r="53" spans="1:15">
      <c r="A53" s="564"/>
      <c r="B53" s="565"/>
      <c r="C53" s="566"/>
      <c r="D53" s="567"/>
      <c r="E53" s="564"/>
      <c r="F53" s="566"/>
      <c r="G53" s="564"/>
      <c r="H53" s="569" t="s">
        <v>2</v>
      </c>
      <c r="I53" s="564"/>
      <c r="J53" s="566"/>
      <c r="K53" s="574"/>
      <c r="L53" s="566"/>
      <c r="M53" s="564"/>
      <c r="N53" s="566"/>
      <c r="O53" s="559"/>
    </row>
    <row r="54" spans="1:15">
      <c r="A54" s="564"/>
      <c r="B54" s="565"/>
      <c r="C54" s="566"/>
      <c r="D54" s="567"/>
      <c r="E54" s="564"/>
      <c r="F54" s="566"/>
      <c r="G54" s="564"/>
      <c r="H54" s="569" t="s">
        <v>41</v>
      </c>
      <c r="I54" s="573">
        <f>I5</f>
        <v>2017</v>
      </c>
      <c r="J54" s="566"/>
      <c r="K54" s="574"/>
      <c r="L54" s="566"/>
      <c r="M54" s="564"/>
      <c r="N54" s="566"/>
      <c r="O54" s="559"/>
    </row>
    <row r="55" spans="1:15">
      <c r="A55" s="564"/>
      <c r="B55" s="565"/>
      <c r="C55" s="566"/>
      <c r="D55" s="567"/>
      <c r="E55" s="564"/>
      <c r="F55" s="566"/>
      <c r="G55" s="564"/>
      <c r="H55" s="608">
        <f>B63</f>
        <v>42856</v>
      </c>
      <c r="I55" s="564"/>
      <c r="J55" s="566"/>
      <c r="K55" s="574"/>
      <c r="L55" s="566"/>
      <c r="M55" s="564"/>
      <c r="N55" s="566"/>
      <c r="O55" s="559"/>
    </row>
    <row r="56" spans="1:15" ht="13.8" thickBot="1">
      <c r="A56" s="564"/>
      <c r="B56" s="565"/>
      <c r="C56" s="566"/>
      <c r="D56" s="567"/>
      <c r="E56" s="564"/>
      <c r="F56" s="566"/>
      <c r="G56" s="564"/>
      <c r="H56" s="569"/>
      <c r="I56" s="569"/>
      <c r="J56" s="566"/>
      <c r="K56" s="574"/>
      <c r="L56" s="566"/>
      <c r="M56" s="564"/>
      <c r="N56" s="566"/>
      <c r="O56" s="559"/>
    </row>
    <row r="57" spans="1:15" s="16" customFormat="1" ht="13.8" thickTop="1">
      <c r="A57" s="593"/>
      <c r="B57" s="594"/>
      <c r="C57" s="595"/>
      <c r="D57" s="596"/>
      <c r="E57" s="597"/>
      <c r="F57" s="595"/>
      <c r="G57" s="593"/>
      <c r="H57" s="598"/>
      <c r="I57" s="598" t="s">
        <v>3</v>
      </c>
      <c r="J57" s="598" t="s">
        <v>56</v>
      </c>
      <c r="K57" s="599" t="s">
        <v>8</v>
      </c>
      <c r="L57" s="600"/>
      <c r="M57" s="593"/>
      <c r="N57" s="595"/>
      <c r="O57" s="560"/>
    </row>
    <row r="58" spans="1:15" s="16" customFormat="1">
      <c r="A58" s="564"/>
      <c r="B58" s="565"/>
      <c r="C58" s="566"/>
      <c r="D58" s="567"/>
      <c r="E58" s="576"/>
      <c r="F58" s="566"/>
      <c r="G58" s="568" t="s">
        <v>12</v>
      </c>
      <c r="H58" s="569" t="s">
        <v>5</v>
      </c>
      <c r="I58" s="569" t="s">
        <v>4</v>
      </c>
      <c r="J58" s="569" t="s">
        <v>57</v>
      </c>
      <c r="K58" s="577" t="s">
        <v>16</v>
      </c>
      <c r="L58" s="577" t="s">
        <v>6</v>
      </c>
      <c r="M58" s="573" t="s">
        <v>7</v>
      </c>
      <c r="N58" s="566"/>
      <c r="O58" s="560"/>
    </row>
    <row r="59" spans="1:15" s="16" customFormat="1">
      <c r="A59" s="564"/>
      <c r="B59" s="565"/>
      <c r="C59" s="566"/>
      <c r="D59" s="567"/>
      <c r="E59" s="576"/>
      <c r="F59" s="566"/>
      <c r="G59" s="564" t="s">
        <v>43</v>
      </c>
      <c r="H59" s="569" t="s">
        <v>11</v>
      </c>
      <c r="I59" s="569" t="s">
        <v>10</v>
      </c>
      <c r="J59" s="569" t="s">
        <v>399</v>
      </c>
      <c r="K59" s="577" t="s">
        <v>26</v>
      </c>
      <c r="L59" s="569" t="s">
        <v>13</v>
      </c>
      <c r="M59" s="568" t="s">
        <v>13</v>
      </c>
      <c r="N59" s="569" t="s">
        <v>14</v>
      </c>
      <c r="O59" s="560"/>
    </row>
    <row r="60" spans="1:15" s="16" customFormat="1">
      <c r="A60" s="564"/>
      <c r="B60" s="565"/>
      <c r="C60" s="569" t="s">
        <v>18</v>
      </c>
      <c r="D60" s="565" t="s">
        <v>19</v>
      </c>
      <c r="E60" s="568" t="s">
        <v>23</v>
      </c>
      <c r="F60" s="569" t="s">
        <v>24</v>
      </c>
      <c r="G60" s="568" t="s">
        <v>22</v>
      </c>
      <c r="H60" s="569" t="s">
        <v>21</v>
      </c>
      <c r="I60" s="569" t="s">
        <v>20</v>
      </c>
      <c r="J60" s="569" t="s">
        <v>400</v>
      </c>
      <c r="K60" s="574" t="s">
        <v>153</v>
      </c>
      <c r="L60" s="569" t="s">
        <v>22</v>
      </c>
      <c r="M60" s="568" t="s">
        <v>22</v>
      </c>
      <c r="N60" s="569" t="s">
        <v>10</v>
      </c>
      <c r="O60" s="560"/>
    </row>
    <row r="61" spans="1:15" s="16" customFormat="1" ht="13.8" thickBot="1">
      <c r="A61" s="573" t="s">
        <v>27</v>
      </c>
      <c r="B61" s="565" t="s">
        <v>40</v>
      </c>
      <c r="C61" s="569" t="s">
        <v>50</v>
      </c>
      <c r="D61" s="565" t="s">
        <v>51</v>
      </c>
      <c r="E61" s="568" t="s">
        <v>52</v>
      </c>
      <c r="F61" s="568" t="s">
        <v>52</v>
      </c>
      <c r="G61" s="568" t="s">
        <v>52</v>
      </c>
      <c r="H61" s="568" t="s">
        <v>52</v>
      </c>
      <c r="I61" s="568" t="s">
        <v>52</v>
      </c>
      <c r="J61" s="569"/>
      <c r="K61" s="568" t="s">
        <v>52</v>
      </c>
      <c r="L61" s="568" t="s">
        <v>52</v>
      </c>
      <c r="M61" s="565" t="s">
        <v>51</v>
      </c>
      <c r="N61" s="568" t="s">
        <v>52</v>
      </c>
      <c r="O61" s="560"/>
    </row>
    <row r="62" spans="1:15" ht="13.8" thickTop="1">
      <c r="A62" s="603"/>
      <c r="B62" s="594"/>
      <c r="C62" s="604"/>
      <c r="D62" s="605"/>
      <c r="E62" s="603"/>
      <c r="F62" s="604"/>
      <c r="G62" s="603"/>
      <c r="H62" s="606"/>
      <c r="I62" s="606"/>
      <c r="J62" s="604"/>
      <c r="K62" s="607"/>
      <c r="L62" s="604"/>
      <c r="M62" s="603"/>
      <c r="N62" s="606"/>
      <c r="O62" s="562"/>
    </row>
    <row r="63" spans="1:15">
      <c r="A63" s="579" t="str">
        <f ca="1">OFFSET('day lookup'!$A$1,WEEKDAY(B63)-1,0)</f>
        <v>MON</v>
      </c>
      <c r="B63" s="609">
        <f>DATE(I5,5,1)</f>
        <v>42856</v>
      </c>
      <c r="C63" s="612">
        <f>VLOOKUP($B63,Computations!$B$10:$AY$386,VLOOKUP(C$1,'day lookup'!$D$1:$E$52,2))</f>
        <v>7728.0494702842379</v>
      </c>
      <c r="D63" s="611">
        <f>VLOOKUP($B63,Computations!$B$10:$AY$386,VLOOKUP(D$1,'day lookup'!$D$1:$E$52,2))</f>
        <v>68873.289999999994</v>
      </c>
      <c r="E63" s="611">
        <f>VLOOKUP($B63,Computations!$B$10:$AY$386,VLOOKUP(E$1,'day lookup'!$D$1:$E$52,2))</f>
        <v>168.51284107764025</v>
      </c>
      <c r="F63" s="611">
        <f>VLOOKUP($B63,Computations!$B$10:$AY$386,VLOOKUP(F$1,'day lookup'!$D$1:$E$52,2))</f>
        <v>3.3325399999999998</v>
      </c>
      <c r="G63" s="611">
        <f>VLOOKUP($B63,Computations!$B$10:$AY$386,VLOOKUP(G$1,'day lookup'!$D$1:$E$52,2))</f>
        <v>145.825625</v>
      </c>
      <c r="H63" s="611">
        <f>VLOOKUP($B63,Computations!$B$10:$AY$386,VLOOKUP(H$1,'day lookup'!$D$1:$E$52,2))</f>
        <v>6.5181250000000004</v>
      </c>
      <c r="I63" s="611">
        <f>VLOOKUP($B63,Computations!$B$10:$AY$386,VLOOKUP(I$1,'day lookup'!$D$1:$E$52,2))</f>
        <v>152.34375</v>
      </c>
      <c r="J63" s="611" t="str">
        <f>VLOOKUP($B63,Computations!$B$10:$AY$386,VLOOKUP(J$1,'day lookup'!$D$1:$E$52,2))</f>
        <v>N</v>
      </c>
      <c r="K63" s="611">
        <f>VLOOKUP($B63,Computations!$B$10:$AY$386,VLOOKUP(K$1,'day lookup'!$D$1:$E$52,2))</f>
        <v>110</v>
      </c>
      <c r="L63" s="624">
        <f>VLOOKUP($B63,Computations!$B$10:$AY$386,VLOOKUP(L$1,'day lookup'!$D$1:$E$52,2))</f>
        <v>0</v>
      </c>
      <c r="M63" s="624">
        <f>VLOOKUP($B63,Computations!$B$10:$AY$386,VLOOKUP(M$1,'day lookup'!$D$1:$E$52,2))</f>
        <v>0</v>
      </c>
      <c r="N63" s="611">
        <f>VLOOKUP($B63,Computations!$B$10:$AY$386,VLOOKUP(N$1,'day lookup'!$D$1:$E$52,2))</f>
        <v>1581.0416667</v>
      </c>
      <c r="O63" s="561"/>
    </row>
    <row r="64" spans="1:15">
      <c r="A64" s="579" t="str">
        <f ca="1">OFFSET('day lookup'!$A$1,WEEKDAY(B64)-1,0)</f>
        <v>TUE</v>
      </c>
      <c r="B64" s="610">
        <f>B63+1</f>
        <v>42857</v>
      </c>
      <c r="C64" s="612">
        <f>VLOOKUP($B64,Computations!$B$10:$AY$386,VLOOKUP(C$1,'day lookup'!$D$1:$E$52,2))</f>
        <v>7728.1093023255817</v>
      </c>
      <c r="D64" s="611">
        <f>VLOOKUP($B64,Computations!$B$10:$AY$386,VLOOKUP(D$1,'day lookup'!$D$1:$E$52,2))</f>
        <v>68919.600000000006</v>
      </c>
      <c r="E64" s="611">
        <f>VLOOKUP($B64,Computations!$B$10:$AY$386,VLOOKUP(E$1,'day lookup'!$D$1:$E$52,2))</f>
        <v>172.11265784724588</v>
      </c>
      <c r="F64" s="611">
        <f>VLOOKUP($B64,Computations!$B$10:$AY$386,VLOOKUP(F$1,'day lookup'!$D$1:$E$52,2))</f>
        <v>3.3325399999999998</v>
      </c>
      <c r="G64" s="611">
        <f>VLOOKUP($B64,Computations!$B$10:$AY$386,VLOOKUP(G$1,'day lookup'!$D$1:$E$52,2))</f>
        <v>145.4325</v>
      </c>
      <c r="H64" s="611">
        <f>VLOOKUP($B64,Computations!$B$10:$AY$386,VLOOKUP(H$1,'day lookup'!$D$1:$E$52,2))</f>
        <v>6.2862499999999999</v>
      </c>
      <c r="I64" s="611">
        <f>VLOOKUP($B64,Computations!$B$10:$AY$386,VLOOKUP(I$1,'day lookup'!$D$1:$E$52,2))</f>
        <v>151.71875</v>
      </c>
      <c r="J64" s="611" t="str">
        <f>VLOOKUP($B64,Computations!$B$10:$AY$386,VLOOKUP(J$1,'day lookup'!$D$1:$E$52,2))</f>
        <v>N</v>
      </c>
      <c r="K64" s="611">
        <f>VLOOKUP($B64,Computations!$B$10:$AY$386,VLOOKUP(K$1,'day lookup'!$D$1:$E$52,2))</f>
        <v>110</v>
      </c>
      <c r="L64" s="624">
        <f>VLOOKUP($B64,Computations!$B$10:$AY$386,VLOOKUP(L$1,'day lookup'!$D$1:$E$52,2))</f>
        <v>0</v>
      </c>
      <c r="M64" s="624">
        <f>VLOOKUP($B64,Computations!$B$10:$AY$386,VLOOKUP(M$1,'day lookup'!$D$1:$E$52,2))</f>
        <v>0</v>
      </c>
      <c r="N64" s="611">
        <f>VLOOKUP($B64,Computations!$B$10:$AY$386,VLOOKUP(N$1,'day lookup'!$D$1:$E$52,2))</f>
        <v>1453.6458333</v>
      </c>
      <c r="O64" s="561"/>
    </row>
    <row r="65" spans="1:15">
      <c r="A65" s="579" t="str">
        <f ca="1">OFFSET('day lookup'!$A$1,WEEKDAY(B65)-1,0)</f>
        <v>WED</v>
      </c>
      <c r="B65" s="610">
        <f t="shared" ref="B65:B93" si="2">B64+1</f>
        <v>42858</v>
      </c>
      <c r="C65" s="612">
        <f>VLOOKUP($B65,Computations!$B$10:$AY$386,VLOOKUP(C$1,'day lookup'!$D$1:$E$52,2))</f>
        <v>7728.1394702842381</v>
      </c>
      <c r="D65" s="611">
        <f>VLOOKUP($B65,Computations!$B$10:$AY$386,VLOOKUP(D$1,'day lookup'!$D$1:$E$52,2))</f>
        <v>68942.95</v>
      </c>
      <c r="E65" s="611">
        <f>VLOOKUP($B65,Computations!$B$10:$AY$386,VLOOKUP(E$1,'day lookup'!$D$1:$E$52,2))</f>
        <v>160.8415749899124</v>
      </c>
      <c r="F65" s="611">
        <f>VLOOKUP($B65,Computations!$B$10:$AY$386,VLOOKUP(F$1,'day lookup'!$D$1:$E$52,2))</f>
        <v>3.33758</v>
      </c>
      <c r="G65" s="611">
        <f>VLOOKUP($B65,Computations!$B$10:$AY$386,VLOOKUP(G$1,'day lookup'!$D$1:$E$52,2))</f>
        <v>145.731875</v>
      </c>
      <c r="H65" s="611">
        <f>VLOOKUP($B65,Computations!$B$10:$AY$386,VLOOKUP(H$1,'day lookup'!$D$1:$E$52,2))</f>
        <v>6.0181250000000004</v>
      </c>
      <c r="I65" s="611">
        <f>VLOOKUP($B65,Computations!$B$10:$AY$386,VLOOKUP(I$1,'day lookup'!$D$1:$E$52,2))</f>
        <v>151.75</v>
      </c>
      <c r="J65" s="611" t="str">
        <f>VLOOKUP($B65,Computations!$B$10:$AY$386,VLOOKUP(J$1,'day lookup'!$D$1:$E$52,2))</f>
        <v>N</v>
      </c>
      <c r="K65" s="611">
        <f>VLOOKUP($B65,Computations!$B$10:$AY$386,VLOOKUP(K$1,'day lookup'!$D$1:$E$52,2))</f>
        <v>110</v>
      </c>
      <c r="L65" s="624">
        <f>VLOOKUP($B65,Computations!$B$10:$AY$386,VLOOKUP(L$1,'day lookup'!$D$1:$E$52,2))</f>
        <v>0</v>
      </c>
      <c r="M65" s="624">
        <f>VLOOKUP($B65,Computations!$B$10:$AY$386,VLOOKUP(M$1,'day lookup'!$D$1:$E$52,2))</f>
        <v>0</v>
      </c>
      <c r="N65" s="611">
        <f>VLOOKUP($B65,Computations!$B$10:$AY$386,VLOOKUP(N$1,'day lookup'!$D$1:$E$52,2))</f>
        <v>1250.625</v>
      </c>
      <c r="O65" s="561"/>
    </row>
    <row r="66" spans="1:15">
      <c r="A66" s="579" t="str">
        <f ca="1">OFFSET('day lookup'!$A$1,WEEKDAY(B66)-1,0)</f>
        <v>THU</v>
      </c>
      <c r="B66" s="610">
        <f t="shared" si="2"/>
        <v>42859</v>
      </c>
      <c r="C66" s="612">
        <f>VLOOKUP($B66,Computations!$B$10:$AY$386,VLOOKUP(C$1,'day lookup'!$D$1:$E$52,2))</f>
        <v>7728.1891214470288</v>
      </c>
      <c r="D66" s="611">
        <f>VLOOKUP($B66,Computations!$B$10:$AY$386,VLOOKUP(D$1,'day lookup'!$D$1:$E$52,2))</f>
        <v>68981.38</v>
      </c>
      <c r="E66" s="611">
        <f>VLOOKUP($B66,Computations!$B$10:$AY$386,VLOOKUP(E$1,'day lookup'!$D$1:$E$52,2))</f>
        <v>168.68158915021806</v>
      </c>
      <c r="F66" s="611">
        <f>VLOOKUP($B66,Computations!$B$10:$AY$386,VLOOKUP(F$1,'day lookup'!$D$1:$E$52,2))</f>
        <v>3.33758</v>
      </c>
      <c r="G66" s="611">
        <f>VLOOKUP($B66,Computations!$B$10:$AY$386,VLOOKUP(G$1,'day lookup'!$D$1:$E$52,2))</f>
        <v>145.96916669999999</v>
      </c>
      <c r="H66" s="611">
        <f>VLOOKUP($B66,Computations!$B$10:$AY$386,VLOOKUP(H$1,'day lookup'!$D$1:$E$52,2))</f>
        <v>5.8745833000000003</v>
      </c>
      <c r="I66" s="611">
        <f>VLOOKUP($B66,Computations!$B$10:$AY$386,VLOOKUP(I$1,'day lookup'!$D$1:$E$52,2))</f>
        <v>151.84375</v>
      </c>
      <c r="J66" s="611" t="str">
        <f>VLOOKUP($B66,Computations!$B$10:$AY$386,VLOOKUP(J$1,'day lookup'!$D$1:$E$52,2))</f>
        <v>N</v>
      </c>
      <c r="K66" s="611">
        <f>VLOOKUP($B66,Computations!$B$10:$AY$386,VLOOKUP(K$1,'day lookup'!$D$1:$E$52,2))</f>
        <v>110</v>
      </c>
      <c r="L66" s="624">
        <f>VLOOKUP($B66,Computations!$B$10:$AY$386,VLOOKUP(L$1,'day lookup'!$D$1:$E$52,2))</f>
        <v>0</v>
      </c>
      <c r="M66" s="624">
        <f>VLOOKUP($B66,Computations!$B$10:$AY$386,VLOOKUP(M$1,'day lookup'!$D$1:$E$52,2))</f>
        <v>0</v>
      </c>
      <c r="N66" s="611">
        <f>VLOOKUP($B66,Computations!$B$10:$AY$386,VLOOKUP(N$1,'day lookup'!$D$1:$E$52,2))</f>
        <v>1246.4583333</v>
      </c>
      <c r="O66" s="561"/>
    </row>
    <row r="67" spans="1:15">
      <c r="A67" s="579" t="str">
        <f ca="1">OFFSET('day lookup'!$A$1,WEEKDAY(B67)-1,0)</f>
        <v>FRI</v>
      </c>
      <c r="B67" s="610">
        <f t="shared" si="2"/>
        <v>42860</v>
      </c>
      <c r="C67" s="612">
        <f>VLOOKUP($B67,Computations!$B$10:$AY$386,VLOOKUP(C$1,'day lookup'!$D$1:$E$52,2))</f>
        <v>7728.308953488372</v>
      </c>
      <c r="D67" s="611">
        <f>VLOOKUP($B67,Computations!$B$10:$AY$386,VLOOKUP(D$1,'day lookup'!$D$1:$E$52,2))</f>
        <v>69074.13</v>
      </c>
      <c r="E67" s="611">
        <f>VLOOKUP($B67,Computations!$B$10:$AY$386,VLOOKUP(E$1,'day lookup'!$D$1:$E$52,2))</f>
        <v>228.64960640534412</v>
      </c>
      <c r="F67" s="611">
        <f>VLOOKUP($B67,Computations!$B$10:$AY$386,VLOOKUP(F$1,'day lookup'!$D$1:$E$52,2))</f>
        <v>3.33758</v>
      </c>
      <c r="G67" s="611">
        <f>VLOOKUP($B67,Computations!$B$10:$AY$386,VLOOKUP(G$1,'day lookup'!$D$1:$E$52,2))</f>
        <v>178.55125000000001</v>
      </c>
      <c r="H67" s="611">
        <f>VLOOKUP($B67,Computations!$B$10:$AY$386,VLOOKUP(H$1,'day lookup'!$D$1:$E$52,2))</f>
        <v>5.6362500000000004</v>
      </c>
      <c r="I67" s="611">
        <f>VLOOKUP($B67,Computations!$B$10:$AY$386,VLOOKUP(I$1,'day lookup'!$D$1:$E$52,2))</f>
        <v>184.1875</v>
      </c>
      <c r="J67" s="611" t="str">
        <f>VLOOKUP($B67,Computations!$B$10:$AY$386,VLOOKUP(J$1,'day lookup'!$D$1:$E$52,2))</f>
        <v>N</v>
      </c>
      <c r="K67" s="611">
        <f>VLOOKUP($B67,Computations!$B$10:$AY$386,VLOOKUP(K$1,'day lookup'!$D$1:$E$52,2))</f>
        <v>110</v>
      </c>
      <c r="L67" s="624">
        <f>VLOOKUP($B67,Computations!$B$10:$AY$386,VLOOKUP(L$1,'day lookup'!$D$1:$E$52,2))</f>
        <v>0</v>
      </c>
      <c r="M67" s="624">
        <f>VLOOKUP($B67,Computations!$B$10:$AY$386,VLOOKUP(M$1,'day lookup'!$D$1:$E$52,2))</f>
        <v>0</v>
      </c>
      <c r="N67" s="611">
        <f>VLOOKUP($B67,Computations!$B$10:$AY$386,VLOOKUP(N$1,'day lookup'!$D$1:$E$52,2))</f>
        <v>1176.25</v>
      </c>
      <c r="O67" s="561"/>
    </row>
    <row r="68" spans="1:15">
      <c r="A68" s="579" t="str">
        <f ca="1">OFFSET('day lookup'!$A$1,WEEKDAY(B68)-1,0)</f>
        <v>SAT</v>
      </c>
      <c r="B68" s="610">
        <f t="shared" si="2"/>
        <v>42861</v>
      </c>
      <c r="C68" s="612">
        <f>VLOOKUP($B68,Computations!$B$10:$AY$386,VLOOKUP(C$1,'day lookup'!$D$1:$E$52,2))</f>
        <v>7728.5387080103355</v>
      </c>
      <c r="D68" s="611">
        <f>VLOOKUP($B68,Computations!$B$10:$AY$386,VLOOKUP(D$1,'day lookup'!$D$1:$E$52,2))</f>
        <v>69251.960000000006</v>
      </c>
      <c r="E68" s="611">
        <f>VLOOKUP($B68,Computations!$B$10:$AY$386,VLOOKUP(E$1,'day lookup'!$D$1:$E$52,2))</f>
        <v>289.17044586967569</v>
      </c>
      <c r="F68" s="611">
        <f>VLOOKUP($B68,Computations!$B$10:$AY$386,VLOOKUP(F$1,'day lookup'!$D$1:$E$52,2))</f>
        <v>3.3476699999999999</v>
      </c>
      <c r="G68" s="611">
        <f>VLOOKUP($B68,Computations!$B$10:$AY$386,VLOOKUP(G$1,'day lookup'!$D$1:$E$52,2))</f>
        <v>196.168125</v>
      </c>
      <c r="H68" s="611">
        <f>VLOOKUP($B68,Computations!$B$10:$AY$386,VLOOKUP(H$1,'day lookup'!$D$1:$E$52,2))</f>
        <v>5.6443750000000001</v>
      </c>
      <c r="I68" s="611">
        <f>VLOOKUP($B68,Computations!$B$10:$AY$386,VLOOKUP(I$1,'day lookup'!$D$1:$E$52,2))</f>
        <v>201.8125</v>
      </c>
      <c r="J68" s="611" t="str">
        <f>VLOOKUP($B68,Computations!$B$10:$AY$386,VLOOKUP(J$1,'day lookup'!$D$1:$E$52,2))</f>
        <v>N</v>
      </c>
      <c r="K68" s="611">
        <f>VLOOKUP($B68,Computations!$B$10:$AY$386,VLOOKUP(K$1,'day lookup'!$D$1:$E$52,2))</f>
        <v>110</v>
      </c>
      <c r="L68" s="624">
        <f>VLOOKUP($B68,Computations!$B$10:$AY$386,VLOOKUP(L$1,'day lookup'!$D$1:$E$52,2))</f>
        <v>0</v>
      </c>
      <c r="M68" s="624">
        <f>VLOOKUP($B68,Computations!$B$10:$AY$386,VLOOKUP(M$1,'day lookup'!$D$1:$E$52,2))</f>
        <v>0</v>
      </c>
      <c r="N68" s="611">
        <f>VLOOKUP($B68,Computations!$B$10:$AY$386,VLOOKUP(N$1,'day lookup'!$D$1:$E$52,2))</f>
        <v>1409.7916667</v>
      </c>
      <c r="O68" s="561"/>
    </row>
    <row r="69" spans="1:15">
      <c r="A69" s="579" t="str">
        <f ca="1">OFFSET('day lookup'!$A$1,WEEKDAY(B69)-1,0)</f>
        <v>SUN</v>
      </c>
      <c r="B69" s="610">
        <f t="shared" si="2"/>
        <v>42862</v>
      </c>
      <c r="C69" s="612">
        <f>VLOOKUP($B69,Computations!$B$10:$AY$386,VLOOKUP(C$1,'day lookup'!$D$1:$E$52,2))</f>
        <v>7728.829069767442</v>
      </c>
      <c r="D69" s="611">
        <f>VLOOKUP($B69,Computations!$B$10:$AY$386,VLOOKUP(D$1,'day lookup'!$D$1:$E$52,2))</f>
        <v>69476.7</v>
      </c>
      <c r="E69" s="611">
        <f>VLOOKUP($B69,Computations!$B$10:$AY$386,VLOOKUP(E$1,'day lookup'!$D$1:$E$52,2))</f>
        <v>312.79164100551588</v>
      </c>
      <c r="F69" s="611">
        <f>VLOOKUP($B69,Computations!$B$10:$AY$386,VLOOKUP(F$1,'day lookup'!$D$1:$E$52,2))</f>
        <v>3.3527100000000001</v>
      </c>
      <c r="G69" s="611">
        <f>VLOOKUP($B69,Computations!$B$10:$AY$386,VLOOKUP(G$1,'day lookup'!$D$1:$E$52,2))</f>
        <v>196.13416670000001</v>
      </c>
      <c r="H69" s="611">
        <f>VLOOKUP($B69,Computations!$B$10:$AY$386,VLOOKUP(H$1,'day lookup'!$D$1:$E$52,2))</f>
        <v>6.0533333000000002</v>
      </c>
      <c r="I69" s="611">
        <f>VLOOKUP($B69,Computations!$B$10:$AY$386,VLOOKUP(I$1,'day lookup'!$D$1:$E$52,2))</f>
        <v>202.1875</v>
      </c>
      <c r="J69" s="611" t="str">
        <f>VLOOKUP($B69,Computations!$B$10:$AY$386,VLOOKUP(J$1,'day lookup'!$D$1:$E$52,2))</f>
        <v>N</v>
      </c>
      <c r="K69" s="611">
        <f>VLOOKUP($B69,Computations!$B$10:$AY$386,VLOOKUP(K$1,'day lookup'!$D$1:$E$52,2))</f>
        <v>110</v>
      </c>
      <c r="L69" s="624">
        <f>VLOOKUP($B69,Computations!$B$10:$AY$386,VLOOKUP(L$1,'day lookup'!$D$1:$E$52,2))</f>
        <v>0</v>
      </c>
      <c r="M69" s="624">
        <f>VLOOKUP($B69,Computations!$B$10:$AY$386,VLOOKUP(M$1,'day lookup'!$D$1:$E$52,2))</f>
        <v>0</v>
      </c>
      <c r="N69" s="611">
        <f>VLOOKUP($B69,Computations!$B$10:$AY$386,VLOOKUP(N$1,'day lookup'!$D$1:$E$52,2))</f>
        <v>2311.25</v>
      </c>
      <c r="O69" s="561"/>
    </row>
    <row r="70" spans="1:15">
      <c r="A70" s="579" t="str">
        <f ca="1">OFFSET('day lookup'!$A$1,WEEKDAY(B70)-1,0)</f>
        <v>MON</v>
      </c>
      <c r="B70" s="610">
        <f t="shared" si="2"/>
        <v>42863</v>
      </c>
      <c r="C70" s="612">
        <f>VLOOKUP($B70,Computations!$B$10:$AY$386,VLOOKUP(C$1,'day lookup'!$D$1:$E$52,2))</f>
        <v>7729.2090372272141</v>
      </c>
      <c r="D70" s="611">
        <f>VLOOKUP($B70,Computations!$B$10:$AY$386,VLOOKUP(D$1,'day lookup'!$D$1:$E$52,2))</f>
        <v>69771.839999999997</v>
      </c>
      <c r="E70" s="611">
        <f>VLOOKUP($B70,Computations!$B$10:$AY$386,VLOOKUP(E$1,'day lookup'!$D$1:$E$52,2))</f>
        <v>348.46224503529083</v>
      </c>
      <c r="F70" s="611">
        <f>VLOOKUP($B70,Computations!$B$10:$AY$386,VLOOKUP(F$1,'day lookup'!$D$1:$E$52,2))</f>
        <v>3.3627899999999999</v>
      </c>
      <c r="G70" s="611">
        <f>VLOOKUP($B70,Computations!$B$10:$AY$386,VLOOKUP(G$1,'day lookup'!$D$1:$E$52,2))</f>
        <v>196.301875</v>
      </c>
      <c r="H70" s="611">
        <f>VLOOKUP($B70,Computations!$B$10:$AY$386,VLOOKUP(H$1,'day lookup'!$D$1:$E$52,2))</f>
        <v>7.0106250000000001</v>
      </c>
      <c r="I70" s="611">
        <f>VLOOKUP($B70,Computations!$B$10:$AY$386,VLOOKUP(I$1,'day lookup'!$D$1:$E$52,2))</f>
        <v>203.3125</v>
      </c>
      <c r="J70" s="611" t="str">
        <f>VLOOKUP($B70,Computations!$B$10:$AY$386,VLOOKUP(J$1,'day lookup'!$D$1:$E$52,2))</f>
        <v>N</v>
      </c>
      <c r="K70" s="611">
        <f>VLOOKUP($B70,Computations!$B$10:$AY$386,VLOOKUP(K$1,'day lookup'!$D$1:$E$52,2))</f>
        <v>110</v>
      </c>
      <c r="L70" s="624">
        <f>VLOOKUP($B70,Computations!$B$10:$AY$386,VLOOKUP(L$1,'day lookup'!$D$1:$E$52,2))</f>
        <v>0</v>
      </c>
      <c r="M70" s="624">
        <f>VLOOKUP($B70,Computations!$B$10:$AY$386,VLOOKUP(M$1,'day lookup'!$D$1:$E$52,2))</f>
        <v>0</v>
      </c>
      <c r="N70" s="611">
        <f>VLOOKUP($B70,Computations!$B$10:$AY$386,VLOOKUP(N$1,'day lookup'!$D$1:$E$52,2))</f>
        <v>3600.7291667</v>
      </c>
      <c r="O70" s="561"/>
    </row>
    <row r="71" spans="1:15">
      <c r="A71" s="579" t="str">
        <f ca="1">OFFSET('day lookup'!$A$1,WEEKDAY(B71)-1,0)</f>
        <v>TUE</v>
      </c>
      <c r="B71" s="610">
        <f t="shared" si="2"/>
        <v>42864</v>
      </c>
      <c r="C71" s="612">
        <f>VLOOKUP($B71,Computations!$B$10:$AY$386,VLOOKUP(C$1,'day lookup'!$D$1:$E$52,2))</f>
        <v>7729.7995892169447</v>
      </c>
      <c r="D71" s="611">
        <f>VLOOKUP($B71,Computations!$B$10:$AY$386,VLOOKUP(D$1,'day lookup'!$D$1:$E$52,2))</f>
        <v>70231.88</v>
      </c>
      <c r="E71" s="611">
        <f>VLOOKUP($B71,Computations!$B$10:$AY$386,VLOOKUP(E$1,'day lookup'!$D$1:$E$52,2))</f>
        <v>432.15282927051078</v>
      </c>
      <c r="F71" s="611">
        <f>VLOOKUP($B71,Computations!$B$10:$AY$386,VLOOKUP(F$1,'day lookup'!$D$1:$E$52,2))</f>
        <v>3.37792</v>
      </c>
      <c r="G71" s="611">
        <f>VLOOKUP($B71,Computations!$B$10:$AY$386,VLOOKUP(G$1,'day lookup'!$D$1:$E$52,2))</f>
        <v>196.8414583</v>
      </c>
      <c r="H71" s="611">
        <f>VLOOKUP($B71,Computations!$B$10:$AY$386,VLOOKUP(H$1,'day lookup'!$D$1:$E$52,2))</f>
        <v>8.8460417000000007</v>
      </c>
      <c r="I71" s="611">
        <f>VLOOKUP($B71,Computations!$B$10:$AY$386,VLOOKUP(I$1,'day lookup'!$D$1:$E$52,2))</f>
        <v>205.6875</v>
      </c>
      <c r="J71" s="611" t="str">
        <f>VLOOKUP($B71,Computations!$B$10:$AY$386,VLOOKUP(J$1,'day lookup'!$D$1:$E$52,2))</f>
        <v>N</v>
      </c>
      <c r="K71" s="611">
        <f>VLOOKUP($B71,Computations!$B$10:$AY$386,VLOOKUP(K$1,'day lookup'!$D$1:$E$52,2))</f>
        <v>110</v>
      </c>
      <c r="L71" s="624">
        <f>VLOOKUP($B71,Computations!$B$10:$AY$386,VLOOKUP(L$1,'day lookup'!$D$1:$E$52,2))</f>
        <v>0</v>
      </c>
      <c r="M71" s="624">
        <f>VLOOKUP($B71,Computations!$B$10:$AY$386,VLOOKUP(M$1,'day lookup'!$D$1:$E$52,2))</f>
        <v>0</v>
      </c>
      <c r="N71" s="611">
        <f>VLOOKUP($B71,Computations!$B$10:$AY$386,VLOOKUP(N$1,'day lookup'!$D$1:$E$52,2))</f>
        <v>4253.8541667</v>
      </c>
      <c r="O71" s="561"/>
    </row>
    <row r="72" spans="1:15">
      <c r="A72" s="579" t="str">
        <f ca="1">OFFSET('day lookup'!$A$1,WEEKDAY(B72)-1,0)</f>
        <v>WED</v>
      </c>
      <c r="B72" s="610">
        <f t="shared" si="2"/>
        <v>42865</v>
      </c>
      <c r="C72" s="612">
        <f>VLOOKUP($B72,Computations!$B$10:$AY$386,VLOOKUP(C$1,'day lookup'!$D$1:$E$52,2))</f>
        <v>7730.3796183206105</v>
      </c>
      <c r="D72" s="611">
        <f>VLOOKUP($B72,Computations!$B$10:$AY$386,VLOOKUP(D$1,'day lookup'!$D$1:$E$52,2))</f>
        <v>70686.38</v>
      </c>
      <c r="E72" s="611">
        <f>VLOOKUP($B72,Computations!$B$10:$AY$386,VLOOKUP(E$1,'day lookup'!$D$1:$E$52,2))</f>
        <v>429.15636506904463</v>
      </c>
      <c r="F72" s="611">
        <f>VLOOKUP($B72,Computations!$B$10:$AY$386,VLOOKUP(F$1,'day lookup'!$D$1:$E$52,2))</f>
        <v>3.3930400000000001</v>
      </c>
      <c r="G72" s="611">
        <f>VLOOKUP($B72,Computations!$B$10:$AY$386,VLOOKUP(G$1,'day lookup'!$D$1:$E$52,2))</f>
        <v>196.62291669999999</v>
      </c>
      <c r="H72" s="611">
        <f>VLOOKUP($B72,Computations!$B$10:$AY$386,VLOOKUP(H$1,'day lookup'!$D$1:$E$52,2))</f>
        <v>11.533333300000001</v>
      </c>
      <c r="I72" s="611">
        <f>VLOOKUP($B72,Computations!$B$10:$AY$386,VLOOKUP(I$1,'day lookup'!$D$1:$E$52,2))</f>
        <v>208.15625</v>
      </c>
      <c r="J72" s="611" t="str">
        <f>VLOOKUP($B72,Computations!$B$10:$AY$386,VLOOKUP(J$1,'day lookup'!$D$1:$E$52,2))</f>
        <v>N</v>
      </c>
      <c r="K72" s="611">
        <f>VLOOKUP($B72,Computations!$B$10:$AY$386,VLOOKUP(K$1,'day lookup'!$D$1:$E$52,2))</f>
        <v>110</v>
      </c>
      <c r="L72" s="624">
        <f>VLOOKUP($B72,Computations!$B$10:$AY$386,VLOOKUP(L$1,'day lookup'!$D$1:$E$52,2))</f>
        <v>0</v>
      </c>
      <c r="M72" s="624">
        <f>VLOOKUP($B72,Computations!$B$10:$AY$386,VLOOKUP(M$1,'day lookup'!$D$1:$E$52,2))</f>
        <v>0</v>
      </c>
      <c r="N72" s="611">
        <f>VLOOKUP($B72,Computations!$B$10:$AY$386,VLOOKUP(N$1,'day lookup'!$D$1:$E$52,2))</f>
        <v>4682.1875</v>
      </c>
      <c r="O72" s="561"/>
    </row>
    <row r="73" spans="1:15">
      <c r="A73" s="579" t="str">
        <f ca="1">OFFSET('day lookup'!$A$1,WEEKDAY(B73)-1,0)</f>
        <v>THU</v>
      </c>
      <c r="B73" s="610">
        <f t="shared" si="2"/>
        <v>42866</v>
      </c>
      <c r="C73" s="612">
        <f>VLOOKUP($B73,Computations!$B$10:$AY$386,VLOOKUP(C$1,'day lookup'!$D$1:$E$52,2))</f>
        <v>7730.9202798982187</v>
      </c>
      <c r="D73" s="611">
        <f>VLOOKUP($B73,Computations!$B$10:$AY$386,VLOOKUP(D$1,'day lookup'!$D$1:$E$52,2))</f>
        <v>71111.34</v>
      </c>
      <c r="E73" s="611">
        <f>VLOOKUP($B73,Computations!$B$10:$AY$386,VLOOKUP(E$1,'day lookup'!$D$1:$E$52,2))</f>
        <v>415.21612892333849</v>
      </c>
      <c r="F73" s="611">
        <f>VLOOKUP($B73,Computations!$B$10:$AY$386,VLOOKUP(F$1,'day lookup'!$D$1:$E$52,2))</f>
        <v>3.4081700000000001</v>
      </c>
      <c r="G73" s="611">
        <f>VLOOKUP($B73,Computations!$B$10:$AY$386,VLOOKUP(G$1,'day lookup'!$D$1:$E$52,2))</f>
        <v>197.56041670000002</v>
      </c>
      <c r="H73" s="611">
        <f>VLOOKUP($B73,Computations!$B$10:$AY$386,VLOOKUP(H$1,'day lookup'!$D$1:$E$52,2))</f>
        <v>13.45</v>
      </c>
      <c r="I73" s="611">
        <f>VLOOKUP($B73,Computations!$B$10:$AY$386,VLOOKUP(I$1,'day lookup'!$D$1:$E$52,2))</f>
        <v>211.01041670000001</v>
      </c>
      <c r="J73" s="611" t="str">
        <f>VLOOKUP($B73,Computations!$B$10:$AY$386,VLOOKUP(J$1,'day lookup'!$D$1:$E$52,2))</f>
        <v>N</v>
      </c>
      <c r="K73" s="611">
        <f>VLOOKUP($B73,Computations!$B$10:$AY$386,VLOOKUP(K$1,'day lookup'!$D$1:$E$52,2))</f>
        <v>110</v>
      </c>
      <c r="L73" s="624">
        <f>VLOOKUP($B73,Computations!$B$10:$AY$386,VLOOKUP(L$1,'day lookup'!$D$1:$E$52,2))</f>
        <v>0</v>
      </c>
      <c r="M73" s="624">
        <f>VLOOKUP($B73,Computations!$B$10:$AY$386,VLOOKUP(M$1,'day lookup'!$D$1:$E$52,2))</f>
        <v>0</v>
      </c>
      <c r="N73" s="611">
        <f>VLOOKUP($B73,Computations!$B$10:$AY$386,VLOOKUP(N$1,'day lookup'!$D$1:$E$52,2))</f>
        <v>5067.0833333</v>
      </c>
      <c r="O73" s="561"/>
    </row>
    <row r="74" spans="1:15">
      <c r="A74" s="579" t="str">
        <f ca="1">OFFSET('day lookup'!$A$1,WEEKDAY(B74)-1,0)</f>
        <v>FRI</v>
      </c>
      <c r="B74" s="610">
        <f t="shared" si="2"/>
        <v>42867</v>
      </c>
      <c r="C74" s="612">
        <f>VLOOKUP($B74,Computations!$B$10:$AY$386,VLOOKUP(C$1,'day lookup'!$D$1:$E$52,2))</f>
        <v>7731.5397348484848</v>
      </c>
      <c r="D74" s="611">
        <f>VLOOKUP($B74,Computations!$B$10:$AY$386,VLOOKUP(D$1,'day lookup'!$D$1:$E$52,2))</f>
        <v>71601.47</v>
      </c>
      <c r="E74" s="611">
        <f>VLOOKUP($B74,Computations!$B$10:$AY$386,VLOOKUP(E$1,'day lookup'!$D$1:$E$52,2))</f>
        <v>458.56231143909991</v>
      </c>
      <c r="F74" s="611">
        <f>VLOOKUP($B74,Computations!$B$10:$AY$386,VLOOKUP(F$1,'day lookup'!$D$1:$E$52,2))</f>
        <v>3.4232900000000002</v>
      </c>
      <c r="G74" s="611">
        <f>VLOOKUP($B74,Computations!$B$10:$AY$386,VLOOKUP(G$1,'day lookup'!$D$1:$E$52,2))</f>
        <v>208.03541670000001</v>
      </c>
      <c r="H74" s="611">
        <f>VLOOKUP($B74,Computations!$B$10:$AY$386,VLOOKUP(H$1,'day lookup'!$D$1:$E$52,2))</f>
        <v>14.402083299999999</v>
      </c>
      <c r="I74" s="611">
        <f>VLOOKUP($B74,Computations!$B$10:$AY$386,VLOOKUP(I$1,'day lookup'!$D$1:$E$52,2))</f>
        <v>222.4375</v>
      </c>
      <c r="J74" s="611" t="str">
        <f>VLOOKUP($B74,Computations!$B$10:$AY$386,VLOOKUP(J$1,'day lookup'!$D$1:$E$52,2))</f>
        <v>N</v>
      </c>
      <c r="K74" s="611">
        <f>VLOOKUP($B74,Computations!$B$10:$AY$386,VLOOKUP(K$1,'day lookup'!$D$1:$E$52,2))</f>
        <v>110</v>
      </c>
      <c r="L74" s="624">
        <f>VLOOKUP($B74,Computations!$B$10:$AY$386,VLOOKUP(L$1,'day lookup'!$D$1:$E$52,2))</f>
        <v>0</v>
      </c>
      <c r="M74" s="624">
        <f>VLOOKUP($B74,Computations!$B$10:$AY$386,VLOOKUP(M$1,'day lookup'!$D$1:$E$52,2))</f>
        <v>0</v>
      </c>
      <c r="N74" s="611">
        <f>VLOOKUP($B74,Computations!$B$10:$AY$386,VLOOKUP(N$1,'day lookup'!$D$1:$E$52,2))</f>
        <v>5361.3541667</v>
      </c>
      <c r="O74" s="561"/>
    </row>
    <row r="75" spans="1:15">
      <c r="A75" s="579" t="str">
        <f ca="1">OFFSET('day lookup'!$A$1,WEEKDAY(B75)-1,0)</f>
        <v>SAT</v>
      </c>
      <c r="B75" s="610">
        <f t="shared" si="2"/>
        <v>42868</v>
      </c>
      <c r="C75" s="612">
        <f>VLOOKUP($B75,Computations!$B$10:$AY$386,VLOOKUP(C$1,'day lookup'!$D$1:$E$52,2))</f>
        <v>7732.229937343358</v>
      </c>
      <c r="D75" s="611">
        <f>VLOOKUP($B75,Computations!$B$10:$AY$386,VLOOKUP(D$1,'day lookup'!$D$1:$E$52,2))</f>
        <v>72149.490000000005</v>
      </c>
      <c r="E75" s="611">
        <f>VLOOKUP($B75,Computations!$B$10:$AY$386,VLOOKUP(E$1,'day lookup'!$D$1:$E$52,2))</f>
        <v>517.74430574643509</v>
      </c>
      <c r="F75" s="611">
        <f>VLOOKUP($B75,Computations!$B$10:$AY$386,VLOOKUP(F$1,'day lookup'!$D$1:$E$52,2))</f>
        <v>3.44346</v>
      </c>
      <c r="G75" s="611">
        <f>VLOOKUP($B75,Computations!$B$10:$AY$386,VLOOKUP(G$1,'day lookup'!$D$1:$E$52,2))</f>
        <v>238.01145829999999</v>
      </c>
      <c r="H75" s="611">
        <f>VLOOKUP($B75,Computations!$B$10:$AY$386,VLOOKUP(H$1,'day lookup'!$D$1:$E$52,2))</f>
        <v>15.644791700000001</v>
      </c>
      <c r="I75" s="611">
        <f>VLOOKUP($B75,Computations!$B$10:$AY$386,VLOOKUP(I$1,'day lookup'!$D$1:$E$52,2))</f>
        <v>253.65625</v>
      </c>
      <c r="J75" s="611" t="str">
        <f>VLOOKUP($B75,Computations!$B$10:$AY$386,VLOOKUP(J$1,'day lookup'!$D$1:$E$52,2))</f>
        <v>N</v>
      </c>
      <c r="K75" s="611">
        <f>VLOOKUP($B75,Computations!$B$10:$AY$386,VLOOKUP(K$1,'day lookup'!$D$1:$E$52,2))</f>
        <v>110</v>
      </c>
      <c r="L75" s="624">
        <f>VLOOKUP($B75,Computations!$B$10:$AY$386,VLOOKUP(L$1,'day lookup'!$D$1:$E$52,2))</f>
        <v>0</v>
      </c>
      <c r="M75" s="624">
        <f>VLOOKUP($B75,Computations!$B$10:$AY$386,VLOOKUP(M$1,'day lookup'!$D$1:$E$52,2))</f>
        <v>0</v>
      </c>
      <c r="N75" s="611">
        <f>VLOOKUP($B75,Computations!$B$10:$AY$386,VLOOKUP(N$1,'day lookup'!$D$1:$E$52,2))</f>
        <v>6663.6458333</v>
      </c>
      <c r="O75" s="561"/>
    </row>
    <row r="76" spans="1:15">
      <c r="A76" s="579" t="str">
        <f ca="1">OFFSET('day lookup'!$A$1,WEEKDAY(B76)-1,0)</f>
        <v>SUN</v>
      </c>
      <c r="B76" s="610">
        <f t="shared" si="2"/>
        <v>42869</v>
      </c>
      <c r="C76" s="612">
        <f>VLOOKUP($B76,Computations!$B$10:$AY$386,VLOOKUP(C$1,'day lookup'!$D$1:$E$52,2))</f>
        <v>7733.040472049689</v>
      </c>
      <c r="D76" s="611">
        <f>VLOOKUP($B76,Computations!$B$10:$AY$386,VLOOKUP(D$1,'day lookup'!$D$1:$E$52,2))</f>
        <v>72796.58</v>
      </c>
      <c r="E76" s="611">
        <f>VLOOKUP($B76,Computations!$B$10:$AY$386,VLOOKUP(E$1,'day lookup'!$D$1:$E$52,2))</f>
        <v>567.41362241842535</v>
      </c>
      <c r="F76" s="611">
        <f>VLOOKUP($B76,Computations!$B$10:$AY$386,VLOOKUP(F$1,'day lookup'!$D$1:$E$52,2))</f>
        <v>3.4636300000000002</v>
      </c>
      <c r="G76" s="611">
        <f>VLOOKUP($B76,Computations!$B$10:$AY$386,VLOOKUP(G$1,'day lookup'!$D$1:$E$52,2))</f>
        <v>237.71354170000001</v>
      </c>
      <c r="H76" s="611">
        <f>VLOOKUP($B76,Computations!$B$10:$AY$386,VLOOKUP(H$1,'day lookup'!$D$1:$E$52,2))</f>
        <v>19.765625</v>
      </c>
      <c r="I76" s="611">
        <f>VLOOKUP($B76,Computations!$B$10:$AY$386,VLOOKUP(I$1,'day lookup'!$D$1:$E$52,2))</f>
        <v>257.47916670000001</v>
      </c>
      <c r="J76" s="611" t="str">
        <f>VLOOKUP($B76,Computations!$B$10:$AY$386,VLOOKUP(J$1,'day lookup'!$D$1:$E$52,2))</f>
        <v>N</v>
      </c>
      <c r="K76" s="611">
        <f>VLOOKUP($B76,Computations!$B$10:$AY$386,VLOOKUP(K$1,'day lookup'!$D$1:$E$52,2))</f>
        <v>110</v>
      </c>
      <c r="L76" s="624">
        <f>VLOOKUP($B76,Computations!$B$10:$AY$386,VLOOKUP(L$1,'day lookup'!$D$1:$E$52,2))</f>
        <v>0</v>
      </c>
      <c r="M76" s="624">
        <f>VLOOKUP($B76,Computations!$B$10:$AY$386,VLOOKUP(M$1,'day lookup'!$D$1:$E$52,2))</f>
        <v>0</v>
      </c>
      <c r="N76" s="611">
        <f>VLOOKUP($B76,Computations!$B$10:$AY$386,VLOOKUP(N$1,'day lookup'!$D$1:$E$52,2))</f>
        <v>7846.6666667</v>
      </c>
      <c r="O76" s="561"/>
    </row>
    <row r="77" spans="1:15">
      <c r="A77" s="579" t="str">
        <f ca="1">OFFSET('day lookup'!$A$1,WEEKDAY(B77)-1,0)</f>
        <v>MON</v>
      </c>
      <c r="B77" s="610">
        <f t="shared" si="2"/>
        <v>42870</v>
      </c>
      <c r="C77" s="612">
        <f>VLOOKUP($B77,Computations!$B$10:$AY$386,VLOOKUP(C$1,'day lookup'!$D$1:$E$52,2))</f>
        <v>7733.739217391304</v>
      </c>
      <c r="D77" s="611">
        <f>VLOOKUP($B77,Computations!$B$10:$AY$386,VLOOKUP(D$1,'day lookup'!$D$1:$E$52,2))</f>
        <v>73359.070000000007</v>
      </c>
      <c r="E77" s="611">
        <f>VLOOKUP($B77,Computations!$B$10:$AY$386,VLOOKUP(E$1,'day lookup'!$D$1:$E$52,2))</f>
        <v>525.84440442498374</v>
      </c>
      <c r="F77" s="611">
        <f>VLOOKUP($B77,Computations!$B$10:$AY$386,VLOOKUP(F$1,'day lookup'!$D$1:$E$52,2))</f>
        <v>3.4837899999999999</v>
      </c>
      <c r="G77" s="611">
        <f>VLOOKUP($B77,Computations!$B$10:$AY$386,VLOOKUP(G$1,'day lookup'!$D$1:$E$52,2))</f>
        <v>238.77604170000001</v>
      </c>
      <c r="H77" s="611">
        <f>VLOOKUP($B77,Computations!$B$10:$AY$386,VLOOKUP(H$1,'day lookup'!$D$1:$E$52,2))</f>
        <v>22.765625</v>
      </c>
      <c r="I77" s="611">
        <f>VLOOKUP($B77,Computations!$B$10:$AY$386,VLOOKUP(I$1,'day lookup'!$D$1:$E$52,2))</f>
        <v>261.54166670000001</v>
      </c>
      <c r="J77" s="611" t="str">
        <f>VLOOKUP($B77,Computations!$B$10:$AY$386,VLOOKUP(J$1,'day lookup'!$D$1:$E$52,2))</f>
        <v>N</v>
      </c>
      <c r="K77" s="611">
        <f>VLOOKUP($B77,Computations!$B$10:$AY$386,VLOOKUP(K$1,'day lookup'!$D$1:$E$52,2))</f>
        <v>110</v>
      </c>
      <c r="L77" s="624">
        <f>VLOOKUP($B77,Computations!$B$10:$AY$386,VLOOKUP(L$1,'day lookup'!$D$1:$E$52,2))</f>
        <v>0</v>
      </c>
      <c r="M77" s="624">
        <f>VLOOKUP($B77,Computations!$B$10:$AY$386,VLOOKUP(M$1,'day lookup'!$D$1:$E$52,2))</f>
        <v>0</v>
      </c>
      <c r="N77" s="611">
        <f>VLOOKUP($B77,Computations!$B$10:$AY$386,VLOOKUP(N$1,'day lookup'!$D$1:$E$52,2))</f>
        <v>8053.6458333</v>
      </c>
      <c r="O77" s="561"/>
    </row>
    <row r="78" spans="1:15">
      <c r="A78" s="579" t="str">
        <f ca="1">OFFSET('day lookup'!$A$1,WEEKDAY(B78)-1,0)</f>
        <v>TUE</v>
      </c>
      <c r="B78" s="610">
        <f t="shared" si="2"/>
        <v>42871</v>
      </c>
      <c r="C78" s="612">
        <f>VLOOKUP($B78,Computations!$B$10:$AY$386,VLOOKUP(C$1,'day lookup'!$D$1:$E$52,2))</f>
        <v>7734.378395061728</v>
      </c>
      <c r="D78" s="611">
        <f>VLOOKUP($B78,Computations!$B$10:$AY$386,VLOOKUP(D$1,'day lookup'!$D$1:$E$52,2))</f>
        <v>73875.5</v>
      </c>
      <c r="E78" s="611">
        <f>VLOOKUP($B78,Computations!$B$10:$AY$386,VLOOKUP(E$1,'day lookup'!$D$1:$E$52,2))</f>
        <v>502.98691470632366</v>
      </c>
      <c r="F78" s="611">
        <f>VLOOKUP($B78,Computations!$B$10:$AY$386,VLOOKUP(F$1,'day lookup'!$D$1:$E$52,2))</f>
        <v>3.49892</v>
      </c>
      <c r="G78" s="611">
        <f>VLOOKUP($B78,Computations!$B$10:$AY$386,VLOOKUP(G$1,'day lookup'!$D$1:$E$52,2))</f>
        <v>239.125</v>
      </c>
      <c r="H78" s="611">
        <f>VLOOKUP($B78,Computations!$B$10:$AY$386,VLOOKUP(H$1,'day lookup'!$D$1:$E$52,2))</f>
        <v>23.125</v>
      </c>
      <c r="I78" s="611">
        <f>VLOOKUP($B78,Computations!$B$10:$AY$386,VLOOKUP(I$1,'day lookup'!$D$1:$E$52,2))</f>
        <v>262.25</v>
      </c>
      <c r="J78" s="611" t="str">
        <f>VLOOKUP($B78,Computations!$B$10:$AY$386,VLOOKUP(J$1,'day lookup'!$D$1:$E$52,2))</f>
        <v>N</v>
      </c>
      <c r="K78" s="611">
        <f>VLOOKUP($B78,Computations!$B$10:$AY$386,VLOOKUP(K$1,'day lookup'!$D$1:$E$52,2))</f>
        <v>110</v>
      </c>
      <c r="L78" s="624">
        <f>VLOOKUP($B78,Computations!$B$10:$AY$386,VLOOKUP(L$1,'day lookup'!$D$1:$E$52,2))</f>
        <v>0</v>
      </c>
      <c r="M78" s="624">
        <f>VLOOKUP($B78,Computations!$B$10:$AY$386,VLOOKUP(M$1,'day lookup'!$D$1:$E$52,2))</f>
        <v>0</v>
      </c>
      <c r="N78" s="611">
        <f>VLOOKUP($B78,Computations!$B$10:$AY$386,VLOOKUP(N$1,'day lookup'!$D$1:$E$52,2))</f>
        <v>8086.25</v>
      </c>
      <c r="O78" s="561"/>
    </row>
    <row r="79" spans="1:15">
      <c r="A79" s="579" t="str">
        <f ca="1">OFFSET('day lookup'!$A$1,WEEKDAY(B79)-1,0)</f>
        <v>WED</v>
      </c>
      <c r="B79" s="610">
        <f t="shared" si="2"/>
        <v>42872</v>
      </c>
      <c r="C79" s="612">
        <f>VLOOKUP($B79,Computations!$B$10:$AY$386,VLOOKUP(C$1,'day lookup'!$D$1:$E$52,2))</f>
        <v>7734.869074074074</v>
      </c>
      <c r="D79" s="611">
        <f>VLOOKUP($B79,Computations!$B$10:$AY$386,VLOOKUP(D$1,'day lookup'!$D$1:$E$52,2))</f>
        <v>74272.95</v>
      </c>
      <c r="E79" s="611">
        <f>VLOOKUP($B79,Computations!$B$10:$AY$386,VLOOKUP(E$1,'day lookup'!$D$1:$E$52,2))</f>
        <v>442.42149448575606</v>
      </c>
      <c r="F79" s="611">
        <f>VLOOKUP($B79,Computations!$B$10:$AY$386,VLOOKUP(F$1,'day lookup'!$D$1:$E$52,2))</f>
        <v>3.5089999999999999</v>
      </c>
      <c r="G79" s="611">
        <f>VLOOKUP($B79,Computations!$B$10:$AY$386,VLOOKUP(G$1,'day lookup'!$D$1:$E$52,2))</f>
        <v>238.53437500000001</v>
      </c>
      <c r="H79" s="611">
        <f>VLOOKUP($B79,Computations!$B$10:$AY$386,VLOOKUP(H$1,'day lookup'!$D$1:$E$52,2))</f>
        <v>22.215624999999999</v>
      </c>
      <c r="I79" s="611">
        <f>VLOOKUP($B79,Computations!$B$10:$AY$386,VLOOKUP(I$1,'day lookup'!$D$1:$E$52,2))</f>
        <v>260.75</v>
      </c>
      <c r="J79" s="611" t="str">
        <f>VLOOKUP($B79,Computations!$B$10:$AY$386,VLOOKUP(J$1,'day lookup'!$D$1:$E$52,2))</f>
        <v>N</v>
      </c>
      <c r="K79" s="611">
        <f>VLOOKUP($B79,Computations!$B$10:$AY$386,VLOOKUP(K$1,'day lookup'!$D$1:$E$52,2))</f>
        <v>110</v>
      </c>
      <c r="L79" s="624">
        <f>VLOOKUP($B79,Computations!$B$10:$AY$386,VLOOKUP(L$1,'day lookup'!$D$1:$E$52,2))</f>
        <v>0</v>
      </c>
      <c r="M79" s="624">
        <f>VLOOKUP($B79,Computations!$B$10:$AY$386,VLOOKUP(M$1,'day lookup'!$D$1:$E$52,2))</f>
        <v>0</v>
      </c>
      <c r="N79" s="611">
        <f>VLOOKUP($B79,Computations!$B$10:$AY$386,VLOOKUP(N$1,'day lookup'!$D$1:$E$52,2))</f>
        <v>7852.0833333</v>
      </c>
      <c r="O79" s="561"/>
    </row>
    <row r="80" spans="1:15">
      <c r="A80" s="579" t="str">
        <f ca="1">OFFSET('day lookup'!$A$1,WEEKDAY(B80)-1,0)</f>
        <v>THU</v>
      </c>
      <c r="B80" s="610">
        <f t="shared" si="2"/>
        <v>42873</v>
      </c>
      <c r="C80" s="612">
        <f>VLOOKUP($B80,Computations!$B$10:$AY$386,VLOOKUP(C$1,'day lookup'!$D$1:$E$52,2))</f>
        <v>7735.2489815950921</v>
      </c>
      <c r="D80" s="611">
        <f>VLOOKUP($B80,Computations!$B$10:$AY$386,VLOOKUP(D$1,'day lookup'!$D$1:$E$52,2))</f>
        <v>74581.919999999998</v>
      </c>
      <c r="E80" s="611">
        <f>VLOOKUP($B80,Computations!$B$10:$AY$386,VLOOKUP(E$1,'day lookup'!$D$1:$E$52,2))</f>
        <v>395.25793335266002</v>
      </c>
      <c r="F80" s="611">
        <f>VLOOKUP($B80,Computations!$B$10:$AY$386,VLOOKUP(F$1,'day lookup'!$D$1:$E$52,2))</f>
        <v>3.5190800000000002</v>
      </c>
      <c r="G80" s="611">
        <f>VLOOKUP($B80,Computations!$B$10:$AY$386,VLOOKUP(G$1,'day lookup'!$D$1:$E$52,2))</f>
        <v>235.96875</v>
      </c>
      <c r="H80" s="611">
        <f>VLOOKUP($B80,Computations!$B$10:$AY$386,VLOOKUP(H$1,'day lookup'!$D$1:$E$52,2))</f>
        <v>20.90625</v>
      </c>
      <c r="I80" s="611">
        <f>VLOOKUP($B80,Computations!$B$10:$AY$386,VLOOKUP(I$1,'day lookup'!$D$1:$E$52,2))</f>
        <v>256.875</v>
      </c>
      <c r="J80" s="611" t="str">
        <f>VLOOKUP($B80,Computations!$B$10:$AY$386,VLOOKUP(J$1,'day lookup'!$D$1:$E$52,2))</f>
        <v>N</v>
      </c>
      <c r="K80" s="611">
        <f>VLOOKUP($B80,Computations!$B$10:$AY$386,VLOOKUP(K$1,'day lookup'!$D$1:$E$52,2))</f>
        <v>110</v>
      </c>
      <c r="L80" s="624">
        <f>VLOOKUP($B80,Computations!$B$10:$AY$386,VLOOKUP(L$1,'day lookup'!$D$1:$E$52,2))</f>
        <v>0</v>
      </c>
      <c r="M80" s="624">
        <f>VLOOKUP($B80,Computations!$B$10:$AY$386,VLOOKUP(M$1,'day lookup'!$D$1:$E$52,2))</f>
        <v>0</v>
      </c>
      <c r="N80" s="611">
        <f>VLOOKUP($B80,Computations!$B$10:$AY$386,VLOOKUP(N$1,'day lookup'!$D$1:$E$52,2))</f>
        <v>7422.6041667</v>
      </c>
      <c r="O80" s="561"/>
    </row>
    <row r="81" spans="1:15">
      <c r="A81" s="579" t="str">
        <f ca="1">OFFSET('day lookup'!$A$1,WEEKDAY(B81)-1,0)</f>
        <v>FRI</v>
      </c>
      <c r="B81" s="610">
        <f t="shared" si="2"/>
        <v>42874</v>
      </c>
      <c r="C81" s="612">
        <f>VLOOKUP($B81,Computations!$B$10:$AY$386,VLOOKUP(C$1,'day lookup'!$D$1:$E$52,2))</f>
        <v>7735.5190552147242</v>
      </c>
      <c r="D81" s="611">
        <f>VLOOKUP($B81,Computations!$B$10:$AY$386,VLOOKUP(D$1,'day lookup'!$D$1:$E$52,2))</f>
        <v>74802.03</v>
      </c>
      <c r="E81" s="611">
        <f>VLOOKUP($B81,Computations!$B$10:$AY$386,VLOOKUP(E$1,'day lookup'!$D$1:$E$52,2))</f>
        <v>351.26217668011117</v>
      </c>
      <c r="F81" s="611">
        <f>VLOOKUP($B81,Computations!$B$10:$AY$386,VLOOKUP(F$1,'day lookup'!$D$1:$E$52,2))</f>
        <v>3.5291700000000001</v>
      </c>
      <c r="G81" s="611">
        <f>VLOOKUP($B81,Computations!$B$10:$AY$386,VLOOKUP(G$1,'day lookup'!$D$1:$E$52,2))</f>
        <v>236.76249999999999</v>
      </c>
      <c r="H81" s="611">
        <f>VLOOKUP($B81,Computations!$B$10:$AY$386,VLOOKUP(H$1,'day lookup'!$D$1:$E$52,2))</f>
        <v>18.925000000000001</v>
      </c>
      <c r="I81" s="611">
        <f>VLOOKUP($B81,Computations!$B$10:$AY$386,VLOOKUP(I$1,'day lookup'!$D$1:$E$52,2))</f>
        <v>255.6875</v>
      </c>
      <c r="J81" s="611" t="str">
        <f>VLOOKUP($B81,Computations!$B$10:$AY$386,VLOOKUP(J$1,'day lookup'!$D$1:$E$52,2))</f>
        <v>N</v>
      </c>
      <c r="K81" s="611">
        <f>VLOOKUP($B81,Computations!$B$10:$AY$386,VLOOKUP(K$1,'day lookup'!$D$1:$E$52,2))</f>
        <v>110</v>
      </c>
      <c r="L81" s="624">
        <f>VLOOKUP($B81,Computations!$B$10:$AY$386,VLOOKUP(L$1,'day lookup'!$D$1:$E$52,2))</f>
        <v>0</v>
      </c>
      <c r="M81" s="624">
        <f>VLOOKUP($B81,Computations!$B$10:$AY$386,VLOOKUP(M$1,'day lookup'!$D$1:$E$52,2))</f>
        <v>0</v>
      </c>
      <c r="N81" s="611">
        <f>VLOOKUP($B81,Computations!$B$10:$AY$386,VLOOKUP(N$1,'day lookup'!$D$1:$E$52,2))</f>
        <v>6706.3541667</v>
      </c>
      <c r="O81" s="561"/>
    </row>
    <row r="82" spans="1:15">
      <c r="A82" s="579" t="str">
        <f ca="1">OFFSET('day lookup'!$A$1,WEEKDAY(B82)-1,0)</f>
        <v>SAT</v>
      </c>
      <c r="B82" s="610">
        <f t="shared" si="2"/>
        <v>42875</v>
      </c>
      <c r="C82" s="612">
        <f>VLOOKUP($B82,Computations!$B$10:$AY$386,VLOOKUP(C$1,'day lookup'!$D$1:$E$52,2))</f>
        <v>7735.7093374233127</v>
      </c>
      <c r="D82" s="611">
        <f>VLOOKUP($B82,Computations!$B$10:$AY$386,VLOOKUP(D$1,'day lookup'!$D$1:$E$52,2))</f>
        <v>74957.11</v>
      </c>
      <c r="E82" s="611">
        <f>VLOOKUP($B82,Computations!$B$10:$AY$386,VLOOKUP(E$1,'day lookup'!$D$1:$E$52,2))</f>
        <v>318.77756976836491</v>
      </c>
      <c r="F82" s="611">
        <f>VLOOKUP($B82,Computations!$B$10:$AY$386,VLOOKUP(F$1,'day lookup'!$D$1:$E$52,2))</f>
        <v>3.5342099999999999</v>
      </c>
      <c r="G82" s="611">
        <f>VLOOKUP($B82,Computations!$B$10:$AY$386,VLOOKUP(G$1,'day lookup'!$D$1:$E$52,2))</f>
        <v>237.05833330000002</v>
      </c>
      <c r="H82" s="611">
        <f>VLOOKUP($B82,Computations!$B$10:$AY$386,VLOOKUP(H$1,'day lookup'!$D$1:$E$52,2))</f>
        <v>16.754166699999999</v>
      </c>
      <c r="I82" s="611">
        <f>VLOOKUP($B82,Computations!$B$10:$AY$386,VLOOKUP(I$1,'day lookup'!$D$1:$E$52,2))</f>
        <v>253.8125</v>
      </c>
      <c r="J82" s="611" t="str">
        <f>VLOOKUP($B82,Computations!$B$10:$AY$386,VLOOKUP(J$1,'day lookup'!$D$1:$E$52,2))</f>
        <v>N</v>
      </c>
      <c r="K82" s="611">
        <f>VLOOKUP($B82,Computations!$B$10:$AY$386,VLOOKUP(K$1,'day lookup'!$D$1:$E$52,2))</f>
        <v>110</v>
      </c>
      <c r="L82" s="624">
        <f>VLOOKUP($B82,Computations!$B$10:$AY$386,VLOOKUP(L$1,'day lookup'!$D$1:$E$52,2))</f>
        <v>0</v>
      </c>
      <c r="M82" s="624">
        <f>VLOOKUP($B82,Computations!$B$10:$AY$386,VLOOKUP(M$1,'day lookup'!$D$1:$E$52,2))</f>
        <v>0</v>
      </c>
      <c r="N82" s="611">
        <f>VLOOKUP($B82,Computations!$B$10:$AY$386,VLOOKUP(N$1,'day lookup'!$D$1:$E$52,2))</f>
        <v>5962.1875</v>
      </c>
      <c r="O82" s="561"/>
    </row>
    <row r="83" spans="1:15">
      <c r="A83" s="579" t="str">
        <f ca="1">OFFSET('day lookup'!$A$1,WEEKDAY(B83)-1,0)</f>
        <v>SUN</v>
      </c>
      <c r="B83" s="610">
        <f t="shared" si="2"/>
        <v>42876</v>
      </c>
      <c r="C83" s="612">
        <f>VLOOKUP($B83,Computations!$B$10:$AY$386,VLOOKUP(C$1,'day lookup'!$D$1:$E$52,2))</f>
        <v>7735.8797791411043</v>
      </c>
      <c r="D83" s="611">
        <f>VLOOKUP($B83,Computations!$B$10:$AY$386,VLOOKUP(D$1,'day lookup'!$D$1:$E$52,2))</f>
        <v>75096.02</v>
      </c>
      <c r="E83" s="611">
        <f>VLOOKUP($B83,Computations!$B$10:$AY$386,VLOOKUP(E$1,'day lookup'!$D$1:$E$52,2))</f>
        <v>311.1805220554341</v>
      </c>
      <c r="F83" s="611">
        <f>VLOOKUP($B83,Computations!$B$10:$AY$386,VLOOKUP(F$1,'day lookup'!$D$1:$E$52,2))</f>
        <v>3.5342099999999999</v>
      </c>
      <c r="G83" s="611">
        <f>VLOOKUP($B83,Computations!$B$10:$AY$386,VLOOKUP(G$1,'day lookup'!$D$1:$E$52,2))</f>
        <v>237.61354170000001</v>
      </c>
      <c r="H83" s="611">
        <f>VLOOKUP($B83,Computations!$B$10:$AY$386,VLOOKUP(H$1,'day lookup'!$D$1:$E$52,2))</f>
        <v>15.136458299999999</v>
      </c>
      <c r="I83" s="611">
        <f>VLOOKUP($B83,Computations!$B$10:$AY$386,VLOOKUP(I$1,'day lookup'!$D$1:$E$52,2))</f>
        <v>252.75</v>
      </c>
      <c r="J83" s="611" t="str">
        <f>VLOOKUP($B83,Computations!$B$10:$AY$386,VLOOKUP(J$1,'day lookup'!$D$1:$E$52,2))</f>
        <v>N</v>
      </c>
      <c r="K83" s="611">
        <f>VLOOKUP($B83,Computations!$B$10:$AY$386,VLOOKUP(K$1,'day lookup'!$D$1:$E$52,2))</f>
        <v>110</v>
      </c>
      <c r="L83" s="624">
        <f>VLOOKUP($B83,Computations!$B$10:$AY$386,VLOOKUP(L$1,'day lookup'!$D$1:$E$52,2))</f>
        <v>0</v>
      </c>
      <c r="M83" s="624">
        <f>VLOOKUP($B83,Computations!$B$10:$AY$386,VLOOKUP(M$1,'day lookup'!$D$1:$E$52,2))</f>
        <v>0</v>
      </c>
      <c r="N83" s="611">
        <f>VLOOKUP($B83,Computations!$B$10:$AY$386,VLOOKUP(N$1,'day lookup'!$D$1:$E$52,2))</f>
        <v>5391.4583333</v>
      </c>
      <c r="O83" s="561"/>
    </row>
    <row r="84" spans="1:15">
      <c r="A84" s="579" t="str">
        <f ca="1">OFFSET('day lookup'!$A$1,WEEKDAY(B84)-1,0)</f>
        <v>MON</v>
      </c>
      <c r="B84" s="610">
        <f t="shared" si="2"/>
        <v>42877</v>
      </c>
      <c r="C84" s="612">
        <f>VLOOKUP($B84,Computations!$B$10:$AY$386,VLOOKUP(C$1,'day lookup'!$D$1:$E$52,2))</f>
        <v>7736.0500365408043</v>
      </c>
      <c r="D84" s="611">
        <f>VLOOKUP($B84,Computations!$B$10:$AY$386,VLOOKUP(D$1,'day lookup'!$D$1:$E$52,2))</f>
        <v>75235.08</v>
      </c>
      <c r="E84" s="611">
        <f>VLOOKUP($B84,Computations!$B$10:$AY$386,VLOOKUP(E$1,'day lookup'!$D$1:$E$52,2))</f>
        <v>310.51326925258263</v>
      </c>
      <c r="F84" s="611">
        <f>VLOOKUP($B84,Computations!$B$10:$AY$386,VLOOKUP(F$1,'day lookup'!$D$1:$E$52,2))</f>
        <v>3.53925</v>
      </c>
      <c r="G84" s="611">
        <f>VLOOKUP($B84,Computations!$B$10:$AY$386,VLOOKUP(G$1,'day lookup'!$D$1:$E$52,2))</f>
        <v>236.86562499999999</v>
      </c>
      <c r="H84" s="611">
        <f>VLOOKUP($B84,Computations!$B$10:$AY$386,VLOOKUP(H$1,'day lookup'!$D$1:$E$52,2))</f>
        <v>14.134375</v>
      </c>
      <c r="I84" s="611">
        <f>VLOOKUP($B84,Computations!$B$10:$AY$386,VLOOKUP(I$1,'day lookup'!$D$1:$E$52,2))</f>
        <v>251</v>
      </c>
      <c r="J84" s="611" t="str">
        <f>VLOOKUP($B84,Computations!$B$10:$AY$386,VLOOKUP(J$1,'day lookup'!$D$1:$E$52,2))</f>
        <v>N</v>
      </c>
      <c r="K84" s="611">
        <f>VLOOKUP($B84,Computations!$B$10:$AY$386,VLOOKUP(K$1,'day lookup'!$D$1:$E$52,2))</f>
        <v>110</v>
      </c>
      <c r="L84" s="624">
        <f>VLOOKUP($B84,Computations!$B$10:$AY$386,VLOOKUP(L$1,'day lookup'!$D$1:$E$52,2))</f>
        <v>0</v>
      </c>
      <c r="M84" s="624">
        <f>VLOOKUP($B84,Computations!$B$10:$AY$386,VLOOKUP(M$1,'day lookup'!$D$1:$E$52,2))</f>
        <v>0</v>
      </c>
      <c r="N84" s="611">
        <f>VLOOKUP($B84,Computations!$B$10:$AY$386,VLOOKUP(N$1,'day lookup'!$D$1:$E$52,2))</f>
        <v>4912.7083333</v>
      </c>
      <c r="O84" s="561"/>
    </row>
    <row r="85" spans="1:15">
      <c r="A85" s="579" t="str">
        <f ca="1">OFFSET('day lookup'!$A$1,WEEKDAY(B85)-1,0)</f>
        <v>TUE</v>
      </c>
      <c r="B85" s="610">
        <f t="shared" si="2"/>
        <v>42878</v>
      </c>
      <c r="C85" s="612">
        <f>VLOOKUP($B85,Computations!$B$10:$AY$386,VLOOKUP(C$1,'day lookup'!$D$1:$E$52,2))</f>
        <v>7736.2200974421439</v>
      </c>
      <c r="D85" s="611">
        <f>VLOOKUP($B85,Computations!$B$10:$AY$386,VLOOKUP(D$1,'day lookup'!$D$1:$E$52,2))</f>
        <v>75374.7</v>
      </c>
      <c r="E85" s="611">
        <f>VLOOKUP($B85,Computations!$B$10:$AY$386,VLOOKUP(E$1,'day lookup'!$D$1:$E$52,2))</f>
        <v>286.94959676861373</v>
      </c>
      <c r="F85" s="611">
        <f>VLOOKUP($B85,Computations!$B$10:$AY$386,VLOOKUP(F$1,'day lookup'!$D$1:$E$52,2))</f>
        <v>3.5442900000000002</v>
      </c>
      <c r="G85" s="611">
        <f>VLOOKUP($B85,Computations!$B$10:$AY$386,VLOOKUP(G$1,'day lookup'!$D$1:$E$52,2))</f>
        <v>213.0145833</v>
      </c>
      <c r="H85" s="611">
        <f>VLOOKUP($B85,Computations!$B$10:$AY$386,VLOOKUP(H$1,'day lookup'!$D$1:$E$52,2))</f>
        <v>13.3291667</v>
      </c>
      <c r="I85" s="611">
        <f>VLOOKUP($B85,Computations!$B$10:$AY$386,VLOOKUP(I$1,'day lookup'!$D$1:$E$52,2))</f>
        <v>226.34375</v>
      </c>
      <c r="J85" s="611" t="str">
        <f>VLOOKUP($B85,Computations!$B$10:$AY$386,VLOOKUP(J$1,'day lookup'!$D$1:$E$52,2))</f>
        <v>N</v>
      </c>
      <c r="K85" s="611">
        <f>VLOOKUP($B85,Computations!$B$10:$AY$386,VLOOKUP(K$1,'day lookup'!$D$1:$E$52,2))</f>
        <v>110</v>
      </c>
      <c r="L85" s="624">
        <f>VLOOKUP($B85,Computations!$B$10:$AY$386,VLOOKUP(L$1,'day lookup'!$D$1:$E$52,2))</f>
        <v>0</v>
      </c>
      <c r="M85" s="624">
        <f>VLOOKUP($B85,Computations!$B$10:$AY$386,VLOOKUP(M$1,'day lookup'!$D$1:$E$52,2))</f>
        <v>0</v>
      </c>
      <c r="N85" s="611">
        <f>VLOOKUP($B85,Computations!$B$10:$AY$386,VLOOKUP(N$1,'day lookup'!$D$1:$E$52,2))</f>
        <v>4639.4791667</v>
      </c>
      <c r="O85" s="561"/>
    </row>
    <row r="86" spans="1:15">
      <c r="A86" s="579" t="str">
        <f ca="1">OFFSET('day lookup'!$A$1,WEEKDAY(B86)-1,0)</f>
        <v>WED</v>
      </c>
      <c r="B86" s="610">
        <f t="shared" si="2"/>
        <v>42879</v>
      </c>
      <c r="C86" s="612">
        <f>VLOOKUP($B86,Computations!$B$10:$AY$386,VLOOKUP(C$1,'day lookup'!$D$1:$E$52,2))</f>
        <v>7736.4797320341049</v>
      </c>
      <c r="D86" s="611">
        <f>VLOOKUP($B86,Computations!$B$10:$AY$386,VLOOKUP(D$1,'day lookup'!$D$1:$E$52,2))</f>
        <v>75587.86</v>
      </c>
      <c r="E86" s="611">
        <f>VLOOKUP($B86,Computations!$B$10:$AY$386,VLOOKUP(E$1,'day lookup'!$D$1:$E$52,2))</f>
        <v>290.52842944542647</v>
      </c>
      <c r="F86" s="611">
        <f>VLOOKUP($B86,Computations!$B$10:$AY$386,VLOOKUP(F$1,'day lookup'!$D$1:$E$52,2))</f>
        <v>3.5493299999999999</v>
      </c>
      <c r="G86" s="611">
        <f>VLOOKUP($B86,Computations!$B$10:$AY$386,VLOOKUP(G$1,'day lookup'!$D$1:$E$52,2))</f>
        <v>179.51249999999999</v>
      </c>
      <c r="H86" s="611">
        <f>VLOOKUP($B86,Computations!$B$10:$AY$386,VLOOKUP(H$1,'day lookup'!$D$1:$E$52,2))</f>
        <v>12.675000000000001</v>
      </c>
      <c r="I86" s="611">
        <f>VLOOKUP($B86,Computations!$B$10:$AY$386,VLOOKUP(I$1,'day lookup'!$D$1:$E$52,2))</f>
        <v>192.1875</v>
      </c>
      <c r="J86" s="611" t="str">
        <f>VLOOKUP($B86,Computations!$B$10:$AY$386,VLOOKUP(J$1,'day lookup'!$D$1:$E$52,2))</f>
        <v>N</v>
      </c>
      <c r="K86" s="611">
        <f>VLOOKUP($B86,Computations!$B$10:$AY$386,VLOOKUP(K$1,'day lookup'!$D$1:$E$52,2))</f>
        <v>110</v>
      </c>
      <c r="L86" s="624">
        <f>VLOOKUP($B86,Computations!$B$10:$AY$386,VLOOKUP(L$1,'day lookup'!$D$1:$E$52,2))</f>
        <v>0</v>
      </c>
      <c r="M86" s="624">
        <f>VLOOKUP($B86,Computations!$B$10:$AY$386,VLOOKUP(M$1,'day lookup'!$D$1:$E$52,2))</f>
        <v>0</v>
      </c>
      <c r="N86" s="611">
        <f>VLOOKUP($B86,Computations!$B$10:$AY$386,VLOOKUP(N$1,'day lookup'!$D$1:$E$52,2))</f>
        <v>4346.25</v>
      </c>
      <c r="O86" s="561"/>
    </row>
    <row r="87" spans="1:15">
      <c r="A87" s="579" t="str">
        <f ca="1">OFFSET('day lookup'!$A$1,WEEKDAY(B87)-1,0)</f>
        <v>THU</v>
      </c>
      <c r="B87" s="610">
        <f t="shared" si="2"/>
        <v>42880</v>
      </c>
      <c r="C87" s="612">
        <f>VLOOKUP($B87,Computations!$B$10:$AY$386,VLOOKUP(C$1,'day lookup'!$D$1:$E$52,2))</f>
        <v>7736.8303654080391</v>
      </c>
      <c r="D87" s="611">
        <f>VLOOKUP($B87,Computations!$B$10:$AY$386,VLOOKUP(D$1,'day lookup'!$D$1:$E$52,2))</f>
        <v>75875.73</v>
      </c>
      <c r="E87" s="611">
        <f>VLOOKUP($B87,Computations!$B$10:$AY$386,VLOOKUP(E$1,'day lookup'!$D$1:$E$52,2))</f>
        <v>328.70426182001279</v>
      </c>
      <c r="F87" s="611">
        <f>VLOOKUP($B87,Computations!$B$10:$AY$386,VLOOKUP(F$1,'day lookup'!$D$1:$E$52,2))</f>
        <v>3.5594199999999998</v>
      </c>
      <c r="G87" s="611">
        <f>VLOOKUP($B87,Computations!$B$10:$AY$386,VLOOKUP(G$1,'day lookup'!$D$1:$E$52,2))</f>
        <v>180.01249999999999</v>
      </c>
      <c r="H87" s="611">
        <f>VLOOKUP($B87,Computations!$B$10:$AY$386,VLOOKUP(H$1,'day lookup'!$D$1:$E$52,2))</f>
        <v>12.55</v>
      </c>
      <c r="I87" s="611">
        <f>VLOOKUP($B87,Computations!$B$10:$AY$386,VLOOKUP(I$1,'day lookup'!$D$1:$E$52,2))</f>
        <v>192.5625</v>
      </c>
      <c r="J87" s="611" t="str">
        <f>VLOOKUP($B87,Computations!$B$10:$AY$386,VLOOKUP(J$1,'day lookup'!$D$1:$E$52,2))</f>
        <v>N</v>
      </c>
      <c r="K87" s="611">
        <f>VLOOKUP($B87,Computations!$B$10:$AY$386,VLOOKUP(K$1,'day lookup'!$D$1:$E$52,2))</f>
        <v>110</v>
      </c>
      <c r="L87" s="624">
        <f>VLOOKUP($B87,Computations!$B$10:$AY$386,VLOOKUP(L$1,'day lookup'!$D$1:$E$52,2))</f>
        <v>0</v>
      </c>
      <c r="M87" s="624">
        <f>VLOOKUP($B87,Computations!$B$10:$AY$386,VLOOKUP(M$1,'day lookup'!$D$1:$E$52,2))</f>
        <v>0</v>
      </c>
      <c r="N87" s="611">
        <f>VLOOKUP($B87,Computations!$B$10:$AY$386,VLOOKUP(N$1,'day lookup'!$D$1:$E$52,2))</f>
        <v>4277.8125</v>
      </c>
      <c r="O87" s="561"/>
    </row>
    <row r="88" spans="1:15">
      <c r="A88" s="579" t="str">
        <f ca="1">OFFSET('day lookup'!$A$1,WEEKDAY(B88)-1,0)</f>
        <v>FRI</v>
      </c>
      <c r="B88" s="610">
        <f t="shared" si="2"/>
        <v>42881</v>
      </c>
      <c r="C88" s="612">
        <f>VLOOKUP($B88,Computations!$B$10:$AY$386,VLOOKUP(C$1,'day lookup'!$D$1:$E$52,2))</f>
        <v>7737.2502055622735</v>
      </c>
      <c r="D88" s="611">
        <f>VLOOKUP($B88,Computations!$B$10:$AY$386,VLOOKUP(D$1,'day lookup'!$D$1:$E$52,2))</f>
        <v>76221.919999999998</v>
      </c>
      <c r="E88" s="611">
        <f>VLOOKUP($B88,Computations!$B$10:$AY$386,VLOOKUP(E$1,'day lookup'!$D$1:$E$52,2))</f>
        <v>358.05857973251943</v>
      </c>
      <c r="F88" s="611">
        <f>VLOOKUP($B88,Computations!$B$10:$AY$386,VLOOKUP(F$1,'day lookup'!$D$1:$E$52,2))</f>
        <v>3.5695000000000001</v>
      </c>
      <c r="G88" s="611">
        <f>VLOOKUP($B88,Computations!$B$10:$AY$386,VLOOKUP(G$1,'day lookup'!$D$1:$E$52,2))</f>
        <v>179.9541667</v>
      </c>
      <c r="H88" s="611">
        <f>VLOOKUP($B88,Computations!$B$10:$AY$386,VLOOKUP(H$1,'day lookup'!$D$1:$E$52,2))</f>
        <v>13.6395833</v>
      </c>
      <c r="I88" s="611">
        <f>VLOOKUP($B88,Computations!$B$10:$AY$386,VLOOKUP(I$1,'day lookup'!$D$1:$E$52,2))</f>
        <v>193.59375</v>
      </c>
      <c r="J88" s="611" t="str">
        <f>VLOOKUP($B88,Computations!$B$10:$AY$386,VLOOKUP(J$1,'day lookup'!$D$1:$E$52,2))</f>
        <v>N</v>
      </c>
      <c r="K88" s="611">
        <f>VLOOKUP($B88,Computations!$B$10:$AY$386,VLOOKUP(K$1,'day lookup'!$D$1:$E$52,2))</f>
        <v>110</v>
      </c>
      <c r="L88" s="624">
        <f>VLOOKUP($B88,Computations!$B$10:$AY$386,VLOOKUP(L$1,'day lookup'!$D$1:$E$52,2))</f>
        <v>0</v>
      </c>
      <c r="M88" s="624">
        <f>VLOOKUP($B88,Computations!$B$10:$AY$386,VLOOKUP(M$1,'day lookup'!$D$1:$E$52,2))</f>
        <v>0</v>
      </c>
      <c r="N88" s="611">
        <f>VLOOKUP($B88,Computations!$B$10:$AY$386,VLOOKUP(N$1,'day lookup'!$D$1:$E$52,2))</f>
        <v>4958.2291667</v>
      </c>
      <c r="O88" s="561"/>
    </row>
    <row r="89" spans="1:15">
      <c r="A89" s="579" t="str">
        <f ca="1">OFFSET('day lookup'!$A$1,WEEKDAY(B89)-1,0)</f>
        <v>SAT</v>
      </c>
      <c r="B89" s="610">
        <f t="shared" si="2"/>
        <v>42882</v>
      </c>
      <c r="C89" s="612">
        <f>VLOOKUP($B89,Computations!$B$10:$AY$386,VLOOKUP(C$1,'day lookup'!$D$1:$E$52,2))</f>
        <v>7737.7903264812576</v>
      </c>
      <c r="D89" s="611">
        <f>VLOOKUP($B89,Computations!$B$10:$AY$386,VLOOKUP(D$1,'day lookup'!$D$1:$E$52,2))</f>
        <v>76668.600000000006</v>
      </c>
      <c r="E89" s="611">
        <f>VLOOKUP($B89,Computations!$B$10:$AY$386,VLOOKUP(E$1,'day lookup'!$D$1:$E$52,2))</f>
        <v>409.26272083088361</v>
      </c>
      <c r="F89" s="611">
        <f>VLOOKUP($B89,Computations!$B$10:$AY$386,VLOOKUP(F$1,'day lookup'!$D$1:$E$52,2))</f>
        <v>3.5846300000000002</v>
      </c>
      <c r="G89" s="611">
        <f>VLOOKUP($B89,Computations!$B$10:$AY$386,VLOOKUP(G$1,'day lookup'!$D$1:$E$52,2))</f>
        <v>180.48020830000002</v>
      </c>
      <c r="H89" s="611">
        <f>VLOOKUP($B89,Computations!$B$10:$AY$386,VLOOKUP(H$1,'day lookup'!$D$1:$E$52,2))</f>
        <v>16.113541699999999</v>
      </c>
      <c r="I89" s="611">
        <f>VLOOKUP($B89,Computations!$B$10:$AY$386,VLOOKUP(I$1,'day lookup'!$D$1:$E$52,2))</f>
        <v>196.59375</v>
      </c>
      <c r="J89" s="611" t="str">
        <f>VLOOKUP($B89,Computations!$B$10:$AY$386,VLOOKUP(J$1,'day lookup'!$D$1:$E$52,2))</f>
        <v>N</v>
      </c>
      <c r="K89" s="611">
        <f>VLOOKUP($B89,Computations!$B$10:$AY$386,VLOOKUP(K$1,'day lookup'!$D$1:$E$52,2))</f>
        <v>110</v>
      </c>
      <c r="L89" s="624">
        <f>VLOOKUP($B89,Computations!$B$10:$AY$386,VLOOKUP(L$1,'day lookup'!$D$1:$E$52,2))</f>
        <v>0</v>
      </c>
      <c r="M89" s="624">
        <f>VLOOKUP($B89,Computations!$B$10:$AY$386,VLOOKUP(M$1,'day lookup'!$D$1:$E$52,2))</f>
        <v>0</v>
      </c>
      <c r="N89" s="611">
        <f>VLOOKUP($B89,Computations!$B$10:$AY$386,VLOOKUP(N$1,'day lookup'!$D$1:$E$52,2))</f>
        <v>5912.0833333</v>
      </c>
      <c r="O89" s="561"/>
    </row>
    <row r="90" spans="1:15">
      <c r="A90" s="579" t="str">
        <f ca="1">OFFSET('day lookup'!$A$1,WEEKDAY(B90)-1,0)</f>
        <v>SUN</v>
      </c>
      <c r="B90" s="610">
        <f t="shared" si="2"/>
        <v>42883</v>
      </c>
      <c r="C90" s="612">
        <f>VLOOKUP($B90,Computations!$B$10:$AY$386,VLOOKUP(C$1,'day lookup'!$D$1:$E$52,2))</f>
        <v>7738.2101440576234</v>
      </c>
      <c r="D90" s="611">
        <f>VLOOKUP($B90,Computations!$B$10:$AY$386,VLOOKUP(D$1,'day lookup'!$D$1:$E$52,2))</f>
        <v>77017.05</v>
      </c>
      <c r="E90" s="611">
        <f>VLOOKUP($B90,Computations!$B$10:$AY$386,VLOOKUP(E$1,'day lookup'!$D$1:$E$52,2))</f>
        <v>359.79402308293277</v>
      </c>
      <c r="F90" s="611">
        <f>VLOOKUP($B90,Computations!$B$10:$AY$386,VLOOKUP(F$1,'day lookup'!$D$1:$E$52,2))</f>
        <v>3.5947100000000001</v>
      </c>
      <c r="G90" s="611">
        <f>VLOOKUP($B90,Computations!$B$10:$AY$386,VLOOKUP(G$1,'day lookup'!$D$1:$E$52,2))</f>
        <v>180.52500000000001</v>
      </c>
      <c r="H90" s="611">
        <f>VLOOKUP($B90,Computations!$B$10:$AY$386,VLOOKUP(H$1,'day lookup'!$D$1:$E$52,2))</f>
        <v>18.318750000000001</v>
      </c>
      <c r="I90" s="611">
        <f>VLOOKUP($B90,Computations!$B$10:$AY$386,VLOOKUP(I$1,'day lookup'!$D$1:$E$52,2))</f>
        <v>198.84375</v>
      </c>
      <c r="J90" s="611" t="str">
        <f>VLOOKUP($B90,Computations!$B$10:$AY$386,VLOOKUP(J$1,'day lookup'!$D$1:$E$52,2))</f>
        <v>N</v>
      </c>
      <c r="K90" s="611">
        <f>VLOOKUP($B90,Computations!$B$10:$AY$386,VLOOKUP(K$1,'day lookup'!$D$1:$E$52,2))</f>
        <v>110</v>
      </c>
      <c r="L90" s="624">
        <f>VLOOKUP($B90,Computations!$B$10:$AY$386,VLOOKUP(L$1,'day lookup'!$D$1:$E$52,2))</f>
        <v>0</v>
      </c>
      <c r="M90" s="624">
        <f>VLOOKUP($B90,Computations!$B$10:$AY$386,VLOOKUP(M$1,'day lookup'!$D$1:$E$52,2))</f>
        <v>0</v>
      </c>
      <c r="N90" s="611">
        <f>VLOOKUP($B90,Computations!$B$10:$AY$386,VLOOKUP(N$1,'day lookup'!$D$1:$E$52,2))</f>
        <v>6338.75</v>
      </c>
      <c r="O90" s="561"/>
    </row>
    <row r="91" spans="1:15">
      <c r="A91" s="579" t="str">
        <f ca="1">OFFSET('day lookup'!$A$1,WEEKDAY(B91)-1,0)</f>
        <v>MON</v>
      </c>
      <c r="B91" s="610">
        <f t="shared" si="2"/>
        <v>42884</v>
      </c>
      <c r="C91" s="612">
        <f>VLOOKUP($B91,Computations!$B$10:$AY$386,VLOOKUP(C$1,'day lookup'!$D$1:$E$52,2))</f>
        <v>7738.6096038415362</v>
      </c>
      <c r="D91" s="611">
        <f>VLOOKUP($B91,Computations!$B$10:$AY$386,VLOOKUP(D$1,'day lookup'!$D$1:$E$52,2))</f>
        <v>77349.8</v>
      </c>
      <c r="E91" s="611">
        <f>VLOOKUP($B91,Computations!$B$10:$AY$386,VLOOKUP(E$1,'day lookup'!$D$1:$E$52,2))</f>
        <v>352.10042854774389</v>
      </c>
      <c r="F91" s="611">
        <f>VLOOKUP($B91,Computations!$B$10:$AY$386,VLOOKUP(F$1,'day lookup'!$D$1:$E$52,2))</f>
        <v>3.5997499999999998</v>
      </c>
      <c r="G91" s="611">
        <f>VLOOKUP($B91,Computations!$B$10:$AY$386,VLOOKUP(G$1,'day lookup'!$D$1:$E$52,2))</f>
        <v>180.7416667</v>
      </c>
      <c r="H91" s="611">
        <f>VLOOKUP($B91,Computations!$B$10:$AY$386,VLOOKUP(H$1,'day lookup'!$D$1:$E$52,2))</f>
        <v>19.1958333</v>
      </c>
      <c r="I91" s="611">
        <f>VLOOKUP($B91,Computations!$B$10:$AY$386,VLOOKUP(I$1,'day lookup'!$D$1:$E$52,2))</f>
        <v>199.9375</v>
      </c>
      <c r="J91" s="611" t="str">
        <f>VLOOKUP($B91,Computations!$B$10:$AY$386,VLOOKUP(J$1,'day lookup'!$D$1:$E$52,2))</f>
        <v>N</v>
      </c>
      <c r="K91" s="611">
        <f>VLOOKUP($B91,Computations!$B$10:$AY$386,VLOOKUP(K$1,'day lookup'!$D$1:$E$52,2))</f>
        <v>110</v>
      </c>
      <c r="L91" s="624">
        <f>VLOOKUP($B91,Computations!$B$10:$AY$386,VLOOKUP(L$1,'day lookup'!$D$1:$E$52,2))</f>
        <v>0</v>
      </c>
      <c r="M91" s="624">
        <f>VLOOKUP($B91,Computations!$B$10:$AY$386,VLOOKUP(M$1,'day lookup'!$D$1:$E$52,2))</f>
        <v>0</v>
      </c>
      <c r="N91" s="611">
        <f>VLOOKUP($B91,Computations!$B$10:$AY$386,VLOOKUP(N$1,'day lookup'!$D$1:$E$52,2))</f>
        <v>6021.1458333</v>
      </c>
      <c r="O91" s="561"/>
    </row>
    <row r="92" spans="1:15">
      <c r="A92" s="579" t="str">
        <f ca="1">OFFSET('day lookup'!$A$1,WEEKDAY(B92)-1,0)</f>
        <v>TUE</v>
      </c>
      <c r="B92" s="610">
        <f t="shared" si="2"/>
        <v>42885</v>
      </c>
      <c r="C92" s="612">
        <f>VLOOKUP($B92,Computations!$B$10:$AY$386,VLOOKUP(C$1,'day lookup'!$D$1:$E$52,2))</f>
        <v>7739.0300596658708</v>
      </c>
      <c r="D92" s="611">
        <f>VLOOKUP($B92,Computations!$B$10:$AY$386,VLOOKUP(D$1,'day lookup'!$D$1:$E$52,2))</f>
        <v>77700.19</v>
      </c>
      <c r="E92" s="611">
        <f>VLOOKUP($B92,Computations!$B$10:$AY$386,VLOOKUP(E$1,'day lookup'!$D$1:$E$52,2))</f>
        <v>361.03096215275997</v>
      </c>
      <c r="F92" s="611">
        <f>VLOOKUP($B92,Computations!$B$10:$AY$386,VLOOKUP(F$1,'day lookup'!$D$1:$E$52,2))</f>
        <v>3.6098300000000001</v>
      </c>
      <c r="G92" s="611">
        <f>VLOOKUP($B92,Computations!$B$10:$AY$386,VLOOKUP(G$1,'day lookup'!$D$1:$E$52,2))</f>
        <v>180.76875000000001</v>
      </c>
      <c r="H92" s="611">
        <f>VLOOKUP($B92,Computations!$B$10:$AY$386,VLOOKUP(H$1,'day lookup'!$D$1:$E$52,2))</f>
        <v>20.324999999999999</v>
      </c>
      <c r="I92" s="611">
        <f>VLOOKUP($B92,Computations!$B$10:$AY$386,VLOOKUP(I$1,'day lookup'!$D$1:$E$52,2))</f>
        <v>201.09375</v>
      </c>
      <c r="J92" s="611" t="str">
        <f>VLOOKUP($B92,Computations!$B$10:$AY$386,VLOOKUP(J$1,'day lookup'!$D$1:$E$52,2))</f>
        <v>N</v>
      </c>
      <c r="K92" s="611">
        <f>VLOOKUP($B92,Computations!$B$10:$AY$386,VLOOKUP(K$1,'day lookup'!$D$1:$E$52,2))</f>
        <v>110</v>
      </c>
      <c r="L92" s="624">
        <f>VLOOKUP($B92,Computations!$B$10:$AY$386,VLOOKUP(L$1,'day lookup'!$D$1:$E$52,2))</f>
        <v>0</v>
      </c>
      <c r="M92" s="624">
        <f>VLOOKUP($B92,Computations!$B$10:$AY$386,VLOOKUP(M$1,'day lookup'!$D$1:$E$52,2))</f>
        <v>0</v>
      </c>
      <c r="N92" s="611">
        <f>VLOOKUP($B92,Computations!$B$10:$AY$386,VLOOKUP(N$1,'day lookup'!$D$1:$E$52,2))</f>
        <v>6146.5625</v>
      </c>
      <c r="O92" s="561"/>
    </row>
    <row r="93" spans="1:15">
      <c r="A93" s="579" t="str">
        <f ca="1">OFFSET('day lookup'!$A$1,WEEKDAY(B93)-1,0)</f>
        <v>WED</v>
      </c>
      <c r="B93" s="610">
        <f t="shared" si="2"/>
        <v>42886</v>
      </c>
      <c r="C93" s="613">
        <f>VLOOKUP($B93,Computations!$B$10:$AY$386,VLOOKUP(C$1,'day lookup'!$D$1:$E$52,2))</f>
        <v>7739.5494630071598</v>
      </c>
      <c r="D93" s="621">
        <f>VLOOKUP($B93,Computations!$B$10:$AY$386,VLOOKUP(D$1,'day lookup'!$D$1:$E$52,2))</f>
        <v>78135.45</v>
      </c>
      <c r="E93" s="622">
        <f>VLOOKUP($B93,Computations!$B$10:$AY$386,VLOOKUP(E$1,'day lookup'!$D$1:$E$52,2))</f>
        <v>404.10596816107625</v>
      </c>
      <c r="F93" s="616">
        <f>VLOOKUP($B93,Computations!$B$10:$AY$386,VLOOKUP(F$1,'day lookup'!$D$1:$E$52,2))</f>
        <v>3.6249600000000002</v>
      </c>
      <c r="G93" s="622">
        <f>VLOOKUP($B93,Computations!$B$10:$AY$386,VLOOKUP(G$1,'day lookup'!$D$1:$E$52,2))</f>
        <v>181.04062500000001</v>
      </c>
      <c r="H93" s="616">
        <f>VLOOKUP($B93,Computations!$B$10:$AY$386,VLOOKUP(H$1,'day lookup'!$D$1:$E$52,2))</f>
        <v>22.396875000000001</v>
      </c>
      <c r="I93" s="616">
        <f>VLOOKUP($B93,Computations!$B$10:$AY$386,VLOOKUP(I$1,'day lookup'!$D$1:$E$52,2))</f>
        <v>203.4375</v>
      </c>
      <c r="J93" s="614" t="str">
        <f>VLOOKUP($B93,Computations!$B$10:$AY$386,VLOOKUP(J$1,'day lookup'!$D$1:$E$52,2))</f>
        <v>N</v>
      </c>
      <c r="K93" s="623">
        <f>VLOOKUP($B93,Computations!$B$10:$AY$386,VLOOKUP(K$1,'day lookup'!$D$1:$E$52,2))</f>
        <v>110</v>
      </c>
      <c r="L93" s="627">
        <f>VLOOKUP($B93,Computations!$B$10:$AY$386,VLOOKUP(L$1,'day lookup'!$D$1:$E$52,2))</f>
        <v>0</v>
      </c>
      <c r="M93" s="628">
        <f>VLOOKUP($B93,Computations!$B$10:$AY$386,VLOOKUP(M$1,'day lookup'!$D$1:$E$52,2))</f>
        <v>0</v>
      </c>
      <c r="N93" s="616">
        <f>VLOOKUP($B93,Computations!$B$10:$AY$386,VLOOKUP(N$1,'day lookup'!$D$1:$E$52,2))</f>
        <v>6420.5208333</v>
      </c>
      <c r="O93" s="561"/>
    </row>
    <row r="94" spans="1:15">
      <c r="A94" s="564"/>
      <c r="B94" s="565"/>
      <c r="C94" s="612"/>
      <c r="D94" s="611"/>
      <c r="E94" s="611"/>
      <c r="F94" s="611"/>
      <c r="G94" s="611"/>
      <c r="H94" s="611"/>
      <c r="I94" s="611"/>
      <c r="J94" s="611"/>
      <c r="K94" s="611"/>
      <c r="L94" s="624"/>
      <c r="M94" s="624"/>
      <c r="N94" s="611"/>
      <c r="O94" s="562"/>
    </row>
    <row r="95" spans="1:15">
      <c r="A95" s="573" t="s">
        <v>48</v>
      </c>
      <c r="B95" s="565"/>
      <c r="C95" s="612">
        <f t="shared" ref="C95:I95" si="3">AVERAGEA(C63:C93)</f>
        <v>7733.4402141436758</v>
      </c>
      <c r="D95" s="611">
        <f t="shared" si="3"/>
        <v>73160.644193548389</v>
      </c>
      <c r="E95" s="611">
        <f t="shared" si="3"/>
        <v>354.13701353277042</v>
      </c>
      <c r="F95" s="611">
        <f t="shared" si="3"/>
        <v>3.4720822580645168</v>
      </c>
      <c r="G95" s="611">
        <f t="shared" si="3"/>
        <v>199.4081922096774</v>
      </c>
      <c r="H95" s="611">
        <f t="shared" si="3"/>
        <v>14.038380374193549</v>
      </c>
      <c r="I95" s="611">
        <f t="shared" si="3"/>
        <v>213.44657258387096</v>
      </c>
      <c r="J95" s="611"/>
      <c r="K95" s="611">
        <f t="shared" ref="K95" si="4">AVERAGEA(K63:K93)</f>
        <v>110</v>
      </c>
      <c r="L95" s="624">
        <f>AVERAGEA(L63:L93)</f>
        <v>0</v>
      </c>
      <c r="M95" s="624"/>
      <c r="N95" s="611">
        <f>AVERAGEA(N63:N93)</f>
        <v>4882.3454301064503</v>
      </c>
      <c r="O95" s="559"/>
    </row>
    <row r="96" spans="1:15" s="54" customFormat="1">
      <c r="A96" s="601" t="s">
        <v>49</v>
      </c>
      <c r="B96" s="602"/>
      <c r="C96" s="615"/>
      <c r="D96" s="615"/>
      <c r="E96" s="615">
        <f>SUM(E63:E93)*1.9835</f>
        <v>21775.353756609755</v>
      </c>
      <c r="F96" s="615">
        <f>SUM(F63:F93)*1.9835</f>
        <v>213.49312992500003</v>
      </c>
      <c r="G96" s="615">
        <f>SUM(G63:G93)*1.9835</f>
        <v>12261.310626684748</v>
      </c>
      <c r="H96" s="615">
        <f>SUM(H63:H93)*1.9835</f>
        <v>863.19895163860008</v>
      </c>
      <c r="I96" s="615">
        <f>SUM(I63:I93)*1.9835</f>
        <v>13124.50957832335</v>
      </c>
      <c r="J96" s="615"/>
      <c r="K96" s="615">
        <f>SUM(K63:K93)*1.9835</f>
        <v>6763.7350000000006</v>
      </c>
      <c r="L96" s="626">
        <f>SUM(L63:L93)*1.9835</f>
        <v>0</v>
      </c>
      <c r="M96" s="626">
        <f>M93</f>
        <v>0</v>
      </c>
      <c r="N96" s="615">
        <f>SUM(N63:N93)*1.9835</f>
        <v>300208.09697910049</v>
      </c>
      <c r="O96" s="559"/>
    </row>
    <row r="97" spans="1:15">
      <c r="A97" s="564"/>
      <c r="B97" s="565"/>
      <c r="C97" s="618"/>
      <c r="D97" s="617"/>
      <c r="E97" s="617"/>
      <c r="F97" s="618"/>
      <c r="G97" s="617"/>
      <c r="H97" s="618"/>
      <c r="I97" s="618"/>
      <c r="J97" s="618"/>
      <c r="K97" s="620"/>
      <c r="L97" s="618"/>
      <c r="M97" s="619"/>
      <c r="N97" s="618"/>
      <c r="O97" s="559"/>
    </row>
    <row r="98" spans="1:15">
      <c r="A98" s="573" t="s">
        <v>55</v>
      </c>
      <c r="B98" s="582" t="s">
        <v>514</v>
      </c>
      <c r="C98" s="578"/>
      <c r="D98" s="567"/>
      <c r="E98" s="564"/>
      <c r="F98" s="566"/>
      <c r="G98" s="564"/>
      <c r="H98" s="566"/>
      <c r="I98" s="566"/>
      <c r="J98" s="566"/>
      <c r="K98" s="574"/>
      <c r="L98" s="566"/>
      <c r="M98" s="564"/>
      <c r="N98" s="566"/>
      <c r="O98" s="559"/>
    </row>
    <row r="99" spans="1:15">
      <c r="A99" s="564"/>
      <c r="B99" s="565"/>
      <c r="C99" s="578"/>
      <c r="D99" s="567"/>
      <c r="E99" s="564"/>
      <c r="F99" s="566"/>
      <c r="G99" s="564"/>
      <c r="H99" s="566"/>
      <c r="I99" s="566"/>
      <c r="J99" s="566"/>
      <c r="K99" s="574"/>
      <c r="L99" s="566"/>
      <c r="M99" s="564"/>
      <c r="N99" s="566"/>
      <c r="O99" s="559"/>
    </row>
    <row r="100" spans="1:15">
      <c r="A100" s="573"/>
      <c r="B100" s="565"/>
      <c r="C100" s="566"/>
      <c r="D100" s="567"/>
      <c r="E100" s="564"/>
      <c r="F100" s="566"/>
      <c r="G100" s="564"/>
      <c r="H100" s="566"/>
      <c r="I100" s="566"/>
      <c r="J100" s="566"/>
      <c r="K100" s="574"/>
      <c r="L100" s="566"/>
      <c r="M100" s="564"/>
      <c r="N100" s="566"/>
      <c r="O100" s="559"/>
    </row>
    <row r="101" spans="1:15">
      <c r="A101" s="564"/>
      <c r="B101" s="565"/>
      <c r="C101" s="566"/>
      <c r="D101" s="567"/>
      <c r="E101" s="564"/>
      <c r="F101" s="566"/>
      <c r="G101" s="564"/>
      <c r="H101" s="568" t="s">
        <v>0</v>
      </c>
      <c r="I101" s="564"/>
      <c r="J101" s="566"/>
      <c r="K101" s="574"/>
      <c r="L101" s="566"/>
      <c r="M101" s="564"/>
      <c r="N101" s="566"/>
      <c r="O101" s="559"/>
    </row>
    <row r="102" spans="1:15">
      <c r="A102" s="564"/>
      <c r="B102" s="565"/>
      <c r="C102" s="566"/>
      <c r="D102" s="567"/>
      <c r="E102" s="564"/>
      <c r="F102" s="566"/>
      <c r="G102" s="564"/>
      <c r="H102" s="569" t="s">
        <v>1</v>
      </c>
      <c r="I102" s="564"/>
      <c r="J102" s="566"/>
      <c r="K102" s="574"/>
      <c r="L102" s="566"/>
      <c r="M102" s="564"/>
      <c r="N102" s="566"/>
      <c r="O102" s="559"/>
    </row>
    <row r="103" spans="1:15">
      <c r="A103" s="564"/>
      <c r="B103" s="565"/>
      <c r="C103" s="566"/>
      <c r="D103" s="567"/>
      <c r="E103" s="564"/>
      <c r="F103" s="566"/>
      <c r="G103" s="564"/>
      <c r="H103" s="569" t="s">
        <v>2</v>
      </c>
      <c r="I103" s="564"/>
      <c r="J103" s="566"/>
      <c r="K103" s="574"/>
      <c r="L103" s="566"/>
      <c r="M103" s="564"/>
      <c r="N103" s="566"/>
      <c r="O103" s="559"/>
    </row>
    <row r="104" spans="1:15">
      <c r="A104" s="564"/>
      <c r="B104" s="565"/>
      <c r="C104" s="566"/>
      <c r="D104" s="567"/>
      <c r="E104" s="564"/>
      <c r="F104" s="566"/>
      <c r="G104" s="564"/>
      <c r="H104" s="569" t="s">
        <v>41</v>
      </c>
      <c r="I104" s="573">
        <f>I5</f>
        <v>2017</v>
      </c>
      <c r="J104" s="566"/>
      <c r="K104" s="574"/>
      <c r="L104" s="566"/>
      <c r="M104" s="564"/>
      <c r="N104" s="566"/>
      <c r="O104" s="559"/>
    </row>
    <row r="105" spans="1:15">
      <c r="A105" s="564"/>
      <c r="B105" s="565"/>
      <c r="C105" s="566"/>
      <c r="D105" s="567"/>
      <c r="E105" s="564"/>
      <c r="F105" s="566"/>
      <c r="G105" s="564"/>
      <c r="H105" s="608">
        <f>B113</f>
        <v>42887</v>
      </c>
      <c r="I105" s="564"/>
      <c r="J105" s="566"/>
      <c r="K105" s="574"/>
      <c r="L105" s="566"/>
      <c r="M105" s="564"/>
      <c r="N105" s="566"/>
      <c r="O105" s="559"/>
    </row>
    <row r="106" spans="1:15" ht="13.8" thickBot="1">
      <c r="A106" s="564"/>
      <c r="B106" s="565"/>
      <c r="C106" s="566"/>
      <c r="D106" s="567"/>
      <c r="E106" s="564"/>
      <c r="F106" s="566"/>
      <c r="G106" s="564"/>
      <c r="H106" s="569"/>
      <c r="I106" s="569"/>
      <c r="J106" s="566"/>
      <c r="K106" s="574"/>
      <c r="L106" s="566"/>
      <c r="M106" s="564"/>
      <c r="N106" s="566"/>
      <c r="O106" s="559"/>
    </row>
    <row r="107" spans="1:15" s="16" customFormat="1" ht="13.8" thickTop="1">
      <c r="A107" s="593"/>
      <c r="B107" s="594"/>
      <c r="C107" s="595"/>
      <c r="D107" s="596"/>
      <c r="E107" s="597"/>
      <c r="F107" s="595"/>
      <c r="G107" s="593"/>
      <c r="H107" s="598"/>
      <c r="I107" s="598" t="s">
        <v>3</v>
      </c>
      <c r="J107" s="598" t="s">
        <v>56</v>
      </c>
      <c r="K107" s="599" t="s">
        <v>8</v>
      </c>
      <c r="L107" s="600"/>
      <c r="M107" s="593"/>
      <c r="N107" s="595"/>
      <c r="O107" s="560"/>
    </row>
    <row r="108" spans="1:15" s="16" customFormat="1">
      <c r="A108" s="564"/>
      <c r="B108" s="565"/>
      <c r="C108" s="566"/>
      <c r="D108" s="567"/>
      <c r="E108" s="576"/>
      <c r="F108" s="566"/>
      <c r="G108" s="568" t="s">
        <v>12</v>
      </c>
      <c r="H108" s="569" t="s">
        <v>5</v>
      </c>
      <c r="I108" s="569" t="s">
        <v>4</v>
      </c>
      <c r="J108" s="569" t="s">
        <v>57</v>
      </c>
      <c r="K108" s="577" t="s">
        <v>16</v>
      </c>
      <c r="L108" s="577" t="s">
        <v>6</v>
      </c>
      <c r="M108" s="573" t="s">
        <v>7</v>
      </c>
      <c r="N108" s="566"/>
      <c r="O108" s="560"/>
    </row>
    <row r="109" spans="1:15" s="16" customFormat="1">
      <c r="A109" s="564"/>
      <c r="B109" s="565"/>
      <c r="C109" s="566"/>
      <c r="D109" s="567"/>
      <c r="E109" s="576"/>
      <c r="F109" s="566"/>
      <c r="G109" s="564" t="s">
        <v>43</v>
      </c>
      <c r="H109" s="569" t="s">
        <v>11</v>
      </c>
      <c r="I109" s="569" t="s">
        <v>10</v>
      </c>
      <c r="J109" s="569" t="s">
        <v>399</v>
      </c>
      <c r="K109" s="577" t="s">
        <v>26</v>
      </c>
      <c r="L109" s="569" t="s">
        <v>13</v>
      </c>
      <c r="M109" s="568" t="s">
        <v>13</v>
      </c>
      <c r="N109" s="569" t="s">
        <v>14</v>
      </c>
      <c r="O109" s="560"/>
    </row>
    <row r="110" spans="1:15" s="16" customFormat="1">
      <c r="A110" s="564"/>
      <c r="B110" s="565"/>
      <c r="C110" s="569" t="s">
        <v>18</v>
      </c>
      <c r="D110" s="565" t="s">
        <v>19</v>
      </c>
      <c r="E110" s="568" t="s">
        <v>23</v>
      </c>
      <c r="F110" s="569" t="s">
        <v>24</v>
      </c>
      <c r="G110" s="568" t="s">
        <v>22</v>
      </c>
      <c r="H110" s="569" t="s">
        <v>21</v>
      </c>
      <c r="I110" s="569" t="s">
        <v>20</v>
      </c>
      <c r="J110" s="569" t="s">
        <v>400</v>
      </c>
      <c r="K110" s="574" t="s">
        <v>153</v>
      </c>
      <c r="L110" s="569" t="s">
        <v>22</v>
      </c>
      <c r="M110" s="568" t="s">
        <v>22</v>
      </c>
      <c r="N110" s="569" t="s">
        <v>10</v>
      </c>
      <c r="O110" s="560"/>
    </row>
    <row r="111" spans="1:15" s="16" customFormat="1" ht="13.8" thickBot="1">
      <c r="A111" s="573" t="s">
        <v>27</v>
      </c>
      <c r="B111" s="565" t="s">
        <v>40</v>
      </c>
      <c r="C111" s="569" t="s">
        <v>50</v>
      </c>
      <c r="D111" s="565" t="s">
        <v>51</v>
      </c>
      <c r="E111" s="568" t="s">
        <v>52</v>
      </c>
      <c r="F111" s="568" t="s">
        <v>52</v>
      </c>
      <c r="G111" s="568" t="s">
        <v>52</v>
      </c>
      <c r="H111" s="568" t="s">
        <v>52</v>
      </c>
      <c r="I111" s="568" t="s">
        <v>52</v>
      </c>
      <c r="J111" s="569"/>
      <c r="K111" s="568" t="s">
        <v>52</v>
      </c>
      <c r="L111" s="568" t="s">
        <v>52</v>
      </c>
      <c r="M111" s="565" t="s">
        <v>51</v>
      </c>
      <c r="N111" s="568" t="s">
        <v>52</v>
      </c>
      <c r="O111" s="560"/>
    </row>
    <row r="112" spans="1:15" ht="13.8" thickTop="1">
      <c r="A112" s="603"/>
      <c r="B112" s="594"/>
      <c r="C112" s="604"/>
      <c r="D112" s="605"/>
      <c r="E112" s="603"/>
      <c r="F112" s="604"/>
      <c r="G112" s="603"/>
      <c r="H112" s="606"/>
      <c r="I112" s="606"/>
      <c r="J112" s="604"/>
      <c r="K112" s="607"/>
      <c r="L112" s="604"/>
      <c r="M112" s="603"/>
      <c r="N112" s="606"/>
      <c r="O112" s="562"/>
    </row>
    <row r="113" spans="1:15">
      <c r="A113" s="579" t="str">
        <f ca="1">OFFSET('day lookup'!$A$1,WEEKDAY(B113)-1,0)</f>
        <v>THU</v>
      </c>
      <c r="B113" s="609">
        <f>DATE(I5,6,1)</f>
        <v>42887</v>
      </c>
      <c r="C113" s="612">
        <f>VLOOKUP($B113,Computations!$B$10:$AY$386,VLOOKUP(C$1,'day lookup'!$D$1:$E$52,2))</f>
        <v>7740.1897633136095</v>
      </c>
      <c r="D113" s="611">
        <f>VLOOKUP($B113,Computations!$B$10:$AY$386,VLOOKUP(D$1,'day lookup'!$D$1:$E$52,2))</f>
        <v>78673.350000000006</v>
      </c>
      <c r="E113" s="611">
        <f>VLOOKUP($B113,Computations!$B$10:$AY$386,VLOOKUP(E$1,'day lookup'!$D$1:$E$52,2))</f>
        <v>461.79525188528294</v>
      </c>
      <c r="F113" s="611">
        <f>VLOOKUP($B113,Computations!$B$10:$AY$386,VLOOKUP(F$1,'day lookup'!$D$1:$E$52,2))</f>
        <v>8.9287899999999993</v>
      </c>
      <c r="G113" s="611">
        <f>VLOOKUP($B113,Computations!$B$10:$AY$386,VLOOKUP(G$1,'day lookup'!$D$1:$E$52,2))</f>
        <v>181.6791667</v>
      </c>
      <c r="H113" s="611">
        <f>VLOOKUP($B113,Computations!$B$10:$AY$386,VLOOKUP(H$1,'day lookup'!$D$1:$E$52,2))</f>
        <v>24.9145833</v>
      </c>
      <c r="I113" s="611">
        <f>VLOOKUP($B113,Computations!$B$10:$AY$386,VLOOKUP(I$1,'day lookup'!$D$1:$E$52,2))</f>
        <v>206.59375</v>
      </c>
      <c r="J113" s="611" t="str">
        <f>VLOOKUP($B113,Computations!$B$10:$AY$386,VLOOKUP(J$1,'day lookup'!$D$1:$E$52,2))</f>
        <v>N</v>
      </c>
      <c r="K113" s="611">
        <f>VLOOKUP($B113,Computations!$B$10:$AY$386,VLOOKUP(K$1,'day lookup'!$D$1:$E$52,2))</f>
        <v>110</v>
      </c>
      <c r="L113" s="624">
        <f>VLOOKUP($B113,Computations!$B$10:$AY$386,VLOOKUP(L$1,'day lookup'!$D$1:$E$52,2))</f>
        <v>0</v>
      </c>
      <c r="M113" s="624">
        <f>VLOOKUP($B113,Computations!$B$10:$AY$386,VLOOKUP(M$1,'day lookup'!$D$1:$E$52,2))</f>
        <v>0</v>
      </c>
      <c r="N113" s="611">
        <f>VLOOKUP($B113,Computations!$B$10:$AY$386,VLOOKUP(N$1,'day lookup'!$D$1:$E$52,2))</f>
        <v>7122.2916667</v>
      </c>
      <c r="O113" s="561"/>
    </row>
    <row r="114" spans="1:15">
      <c r="A114" s="579" t="str">
        <f ca="1">OFFSET('day lookup'!$A$1,WEEKDAY(B114)-1,0)</f>
        <v>FRI</v>
      </c>
      <c r="B114" s="610">
        <f>B113+1</f>
        <v>42888</v>
      </c>
      <c r="C114" s="612">
        <f>VLOOKUP($B114,Computations!$B$10:$AY$386,VLOOKUP(C$1,'day lookup'!$D$1:$E$52,2))</f>
        <v>7740.9793491124265</v>
      </c>
      <c r="D114" s="611">
        <f>VLOOKUP($B114,Computations!$B$10:$AY$386,VLOOKUP(D$1,'day lookup'!$D$1:$E$52,2))</f>
        <v>79340.55</v>
      </c>
      <c r="E114" s="611">
        <f>VLOOKUP($B114,Computations!$B$10:$AY$386,VLOOKUP(E$1,'day lookup'!$D$1:$E$52,2))</f>
        <v>537.53347112987001</v>
      </c>
      <c r="F114" s="611">
        <f>VLOOKUP($B114,Computations!$B$10:$AY$386,VLOOKUP(F$1,'day lookup'!$D$1:$E$52,2))</f>
        <v>8.9792100000000001</v>
      </c>
      <c r="G114" s="611">
        <f>VLOOKUP($B114,Computations!$B$10:$AY$386,VLOOKUP(G$1,'day lookup'!$D$1:$E$52,2))</f>
        <v>192.1791666</v>
      </c>
      <c r="H114" s="611">
        <f>VLOOKUP($B114,Computations!$B$10:$AY$386,VLOOKUP(H$1,'day lookup'!$D$1:$E$52,2))</f>
        <v>27.716666700000001</v>
      </c>
      <c r="I114" s="611">
        <f>VLOOKUP($B114,Computations!$B$10:$AY$386,VLOOKUP(I$1,'day lookup'!$D$1:$E$52,2))</f>
        <v>219.89583329999999</v>
      </c>
      <c r="J114" s="611" t="str">
        <f>VLOOKUP($B114,Computations!$B$10:$AY$386,VLOOKUP(J$1,'day lookup'!$D$1:$E$52,2))</f>
        <v>N</v>
      </c>
      <c r="K114" s="611">
        <f>VLOOKUP($B114,Computations!$B$10:$AY$386,VLOOKUP(K$1,'day lookup'!$D$1:$E$52,2))</f>
        <v>110</v>
      </c>
      <c r="L114" s="624">
        <f>VLOOKUP($B114,Computations!$B$10:$AY$386,VLOOKUP(L$1,'day lookup'!$D$1:$E$52,2))</f>
        <v>0</v>
      </c>
      <c r="M114" s="624">
        <f>VLOOKUP($B114,Computations!$B$10:$AY$386,VLOOKUP(M$1,'day lookup'!$D$1:$E$52,2))</f>
        <v>0</v>
      </c>
      <c r="N114" s="611">
        <f>VLOOKUP($B114,Computations!$B$10:$AY$386,VLOOKUP(N$1,'day lookup'!$D$1:$E$52,2))</f>
        <v>8114.0625</v>
      </c>
      <c r="O114" s="561"/>
    </row>
    <row r="115" spans="1:15">
      <c r="A115" s="579" t="str">
        <f ca="1">OFFSET('day lookup'!$A$1,WEEKDAY(B115)-1,0)</f>
        <v>SAT</v>
      </c>
      <c r="B115" s="610">
        <f t="shared" ref="B115:B142" si="5">B114+1</f>
        <v>42889</v>
      </c>
      <c r="C115" s="612">
        <f>VLOOKUP($B115,Computations!$B$10:$AY$386,VLOOKUP(C$1,'day lookup'!$D$1:$E$52,2))</f>
        <v>7741.6485058823528</v>
      </c>
      <c r="D115" s="611">
        <f>VLOOKUP($B115,Computations!$B$10:$AY$386,VLOOKUP(D$1,'day lookup'!$D$1:$E$52,2))</f>
        <v>79909.23</v>
      </c>
      <c r="E115" s="611">
        <f>VLOOKUP($B115,Computations!$B$10:$AY$386,VLOOKUP(E$1,'day lookup'!$D$1:$E$52,2))</f>
        <v>581.83840048076286</v>
      </c>
      <c r="F115" s="611">
        <f>VLOOKUP($B115,Computations!$B$10:$AY$386,VLOOKUP(F$1,'day lookup'!$D$1:$E$52,2))</f>
        <v>9.0195399999999992</v>
      </c>
      <c r="G115" s="611">
        <f>VLOOKUP($B115,Computations!$B$10:$AY$386,VLOOKUP(G$1,'day lookup'!$D$1:$E$52,2))</f>
        <v>286.11354160000002</v>
      </c>
      <c r="H115" s="611">
        <f>VLOOKUP($B115,Computations!$B$10:$AY$386,VLOOKUP(H$1,'day lookup'!$D$1:$E$52,2))</f>
        <v>30.438541699999998</v>
      </c>
      <c r="I115" s="611">
        <f>VLOOKUP($B115,Computations!$B$10:$AY$386,VLOOKUP(I$1,'day lookup'!$D$1:$E$52,2))</f>
        <v>316.55208329999999</v>
      </c>
      <c r="J115" s="611" t="str">
        <f>VLOOKUP($B115,Computations!$B$10:$AY$386,VLOOKUP(J$1,'day lookup'!$D$1:$E$52,2))</f>
        <v>N</v>
      </c>
      <c r="K115" s="611">
        <f>VLOOKUP($B115,Computations!$B$10:$AY$386,VLOOKUP(K$1,'day lookup'!$D$1:$E$52,2))</f>
        <v>110</v>
      </c>
      <c r="L115" s="624">
        <f>VLOOKUP($B115,Computations!$B$10:$AY$386,VLOOKUP(L$1,'day lookup'!$D$1:$E$52,2))</f>
        <v>0</v>
      </c>
      <c r="M115" s="624">
        <f>VLOOKUP($B115,Computations!$B$10:$AY$386,VLOOKUP(M$1,'day lookup'!$D$1:$E$52,2))</f>
        <v>0</v>
      </c>
      <c r="N115" s="611">
        <f>VLOOKUP($B115,Computations!$B$10:$AY$386,VLOOKUP(N$1,'day lookup'!$D$1:$E$52,2))</f>
        <v>9140.625</v>
      </c>
      <c r="O115" s="561"/>
    </row>
    <row r="116" spans="1:15">
      <c r="A116" s="579" t="str">
        <f ca="1">OFFSET('day lookup'!$A$1,WEEKDAY(B116)-1,0)</f>
        <v>SUN</v>
      </c>
      <c r="B116" s="610">
        <f t="shared" si="5"/>
        <v>42890</v>
      </c>
      <c r="C116" s="612">
        <f>VLOOKUP($B116,Computations!$B$10:$AY$386,VLOOKUP(C$1,'day lookup'!$D$1:$E$52,2))</f>
        <v>7742.3184813084108</v>
      </c>
      <c r="D116" s="611">
        <f>VLOOKUP($B116,Computations!$B$10:$AY$386,VLOOKUP(D$1,'day lookup'!$D$1:$E$52,2))</f>
        <v>80480.62</v>
      </c>
      <c r="E116" s="611">
        <f>VLOOKUP($B116,Computations!$B$10:$AY$386,VLOOKUP(E$1,'day lookup'!$D$1:$E$52,2))</f>
        <v>679.24692732263645</v>
      </c>
      <c r="F116" s="611">
        <f>VLOOKUP($B116,Computations!$B$10:$AY$386,VLOOKUP(F$1,'day lookup'!$D$1:$E$52,2))</f>
        <v>9.0649200000000008</v>
      </c>
      <c r="G116" s="611">
        <f>VLOOKUP($B116,Computations!$B$10:$AY$386,VLOOKUP(G$1,'day lookup'!$D$1:$E$52,2))</f>
        <v>382.11041669999997</v>
      </c>
      <c r="H116" s="611">
        <f>VLOOKUP($B116,Computations!$B$10:$AY$386,VLOOKUP(H$1,'day lookup'!$D$1:$E$52,2))</f>
        <v>33.233333299999998</v>
      </c>
      <c r="I116" s="611">
        <f>VLOOKUP($B116,Computations!$B$10:$AY$386,VLOOKUP(I$1,'day lookup'!$D$1:$E$52,2))</f>
        <v>415.34375</v>
      </c>
      <c r="J116" s="611" t="str">
        <f>VLOOKUP($B116,Computations!$B$10:$AY$386,VLOOKUP(J$1,'day lookup'!$D$1:$E$52,2))</f>
        <v>N</v>
      </c>
      <c r="K116" s="611">
        <f>VLOOKUP($B116,Computations!$B$10:$AY$386,VLOOKUP(K$1,'day lookup'!$D$1:$E$52,2))</f>
        <v>110</v>
      </c>
      <c r="L116" s="624">
        <f>VLOOKUP($B116,Computations!$B$10:$AY$386,VLOOKUP(L$1,'day lookup'!$D$1:$E$52,2))</f>
        <v>0</v>
      </c>
      <c r="M116" s="624">
        <f>VLOOKUP($B116,Computations!$B$10:$AY$386,VLOOKUP(M$1,'day lookup'!$D$1:$E$52,2))</f>
        <v>0</v>
      </c>
      <c r="N116" s="611">
        <f>VLOOKUP($B116,Computations!$B$10:$AY$386,VLOOKUP(N$1,'day lookup'!$D$1:$E$52,2))</f>
        <v>9886.7708332999991</v>
      </c>
      <c r="O116" s="561"/>
    </row>
    <row r="117" spans="1:15">
      <c r="A117" s="579" t="str">
        <f ca="1">OFFSET('day lookup'!$A$1,WEEKDAY(B117)-1,0)</f>
        <v>MON</v>
      </c>
      <c r="B117" s="610">
        <f t="shared" si="5"/>
        <v>42891</v>
      </c>
      <c r="C117" s="612">
        <f>VLOOKUP($B117,Computations!$B$10:$AY$386,VLOOKUP(C$1,'day lookup'!$D$1:$E$52,2))</f>
        <v>7743.0993263646924</v>
      </c>
      <c r="D117" s="611">
        <f>VLOOKUP($B117,Computations!$B$10:$AY$386,VLOOKUP(D$1,'day lookup'!$D$1:$E$52,2))</f>
        <v>81149.52</v>
      </c>
      <c r="E117" s="611">
        <f>VLOOKUP($B117,Computations!$B$10:$AY$386,VLOOKUP(E$1,'day lookup'!$D$1:$E$52,2))</f>
        <v>820.35999536425948</v>
      </c>
      <c r="F117" s="611">
        <f>VLOOKUP($B117,Computations!$B$10:$AY$386,VLOOKUP(F$1,'day lookup'!$D$1:$E$52,2))</f>
        <v>9.1153300000000002</v>
      </c>
      <c r="G117" s="611">
        <f>VLOOKUP($B117,Computations!$B$10:$AY$386,VLOOKUP(G$1,'day lookup'!$D$1:$E$52,2))</f>
        <v>474.01249999999999</v>
      </c>
      <c r="H117" s="611">
        <f>VLOOKUP($B117,Computations!$B$10:$AY$386,VLOOKUP(H$1,'day lookup'!$D$1:$E$52,2))</f>
        <v>36.716666699999998</v>
      </c>
      <c r="I117" s="611">
        <f>VLOOKUP($B117,Computations!$B$10:$AY$386,VLOOKUP(I$1,'day lookup'!$D$1:$E$52,2))</f>
        <v>510.72916670000001</v>
      </c>
      <c r="J117" s="611" t="str">
        <f>VLOOKUP($B117,Computations!$B$10:$AY$386,VLOOKUP(J$1,'day lookup'!$D$1:$E$52,2))</f>
        <v>N</v>
      </c>
      <c r="K117" s="611">
        <f>VLOOKUP($B117,Computations!$B$10:$AY$386,VLOOKUP(K$1,'day lookup'!$D$1:$E$52,2))</f>
        <v>110</v>
      </c>
      <c r="L117" s="624">
        <f>VLOOKUP($B117,Computations!$B$10:$AY$386,VLOOKUP(L$1,'day lookup'!$D$1:$E$52,2))</f>
        <v>0</v>
      </c>
      <c r="M117" s="624">
        <f>VLOOKUP($B117,Computations!$B$10:$AY$386,VLOOKUP(M$1,'day lookup'!$D$1:$E$52,2))</f>
        <v>0</v>
      </c>
      <c r="N117" s="611">
        <f>VLOOKUP($B117,Computations!$B$10:$AY$386,VLOOKUP(N$1,'day lookup'!$D$1:$E$52,2))</f>
        <v>11106.770833299999</v>
      </c>
      <c r="O117" s="561"/>
    </row>
    <row r="118" spans="1:15">
      <c r="A118" s="579" t="str">
        <f ca="1">OFFSET('day lookup'!$A$1,WEEKDAY(B118)-1,0)</f>
        <v>TUE</v>
      </c>
      <c r="B118" s="610">
        <f t="shared" si="5"/>
        <v>42892</v>
      </c>
      <c r="C118" s="612">
        <f>VLOOKUP($B118,Computations!$B$10:$AY$386,VLOOKUP(C$1,'day lookup'!$D$1:$E$52,2))</f>
        <v>7743.8098838559818</v>
      </c>
      <c r="D118" s="611">
        <f>VLOOKUP($B118,Computations!$B$10:$AY$386,VLOOKUP(D$1,'day lookup'!$D$1:$E$52,2))</f>
        <v>81761.31</v>
      </c>
      <c r="E118" s="611">
        <f>VLOOKUP($B118,Computations!$B$10:$AY$386,VLOOKUP(E$1,'day lookup'!$D$1:$E$52,2))</f>
        <v>873.45658692210418</v>
      </c>
      <c r="F118" s="611">
        <f>VLOOKUP($B118,Computations!$B$10:$AY$386,VLOOKUP(F$1,'day lookup'!$D$1:$E$52,2))</f>
        <v>9.1607099999999999</v>
      </c>
      <c r="G118" s="611">
        <f>VLOOKUP($B118,Computations!$B$10:$AY$386,VLOOKUP(G$1,'day lookup'!$D$1:$E$52,2))</f>
        <v>555.85625000000005</v>
      </c>
      <c r="H118" s="611">
        <f>VLOOKUP($B118,Computations!$B$10:$AY$386,VLOOKUP(H$1,'day lookup'!$D$1:$E$52,2))</f>
        <v>38.331249999999997</v>
      </c>
      <c r="I118" s="611">
        <f>VLOOKUP($B118,Computations!$B$10:$AY$386,VLOOKUP(I$1,'day lookup'!$D$1:$E$52,2))</f>
        <v>594.1875</v>
      </c>
      <c r="J118" s="611" t="str">
        <f>VLOOKUP($B118,Computations!$B$10:$AY$386,VLOOKUP(J$1,'day lookup'!$D$1:$E$52,2))</f>
        <v>N</v>
      </c>
      <c r="K118" s="611">
        <f>VLOOKUP($B118,Computations!$B$10:$AY$386,VLOOKUP(K$1,'day lookup'!$D$1:$E$52,2))</f>
        <v>110</v>
      </c>
      <c r="L118" s="624">
        <f>VLOOKUP($B118,Computations!$B$10:$AY$386,VLOOKUP(L$1,'day lookup'!$D$1:$E$52,2))</f>
        <v>0</v>
      </c>
      <c r="M118" s="624">
        <f>VLOOKUP($B118,Computations!$B$10:$AY$386,VLOOKUP(M$1,'day lookup'!$D$1:$E$52,2))</f>
        <v>0</v>
      </c>
      <c r="N118" s="611">
        <f>VLOOKUP($B118,Computations!$B$10:$AY$386,VLOOKUP(N$1,'day lookup'!$D$1:$E$52,2))</f>
        <v>12204.166666700001</v>
      </c>
      <c r="O118" s="561"/>
    </row>
    <row r="119" spans="1:15">
      <c r="A119" s="579" t="str">
        <f ca="1">OFFSET('day lookup'!$A$1,WEEKDAY(B119)-1,0)</f>
        <v>WED</v>
      </c>
      <c r="B119" s="610">
        <f t="shared" si="5"/>
        <v>42893</v>
      </c>
      <c r="C119" s="612">
        <f>VLOOKUP($B119,Computations!$B$10:$AY$386,VLOOKUP(C$1,'day lookup'!$D$1:$E$52,2))</f>
        <v>7744.4899423963134</v>
      </c>
      <c r="D119" s="611">
        <f>VLOOKUP($B119,Computations!$B$10:$AY$386,VLOOKUP(D$1,'day lookup'!$D$1:$E$52,2))</f>
        <v>82350.27</v>
      </c>
      <c r="E119" s="611">
        <f>VLOOKUP($B119,Computations!$B$10:$AY$386,VLOOKUP(E$1,'day lookup'!$D$1:$E$52,2))</f>
        <v>871.81820977565235</v>
      </c>
      <c r="F119" s="611">
        <f>VLOOKUP($B119,Computations!$B$10:$AY$386,VLOOKUP(F$1,'day lookup'!$D$1:$E$52,2))</f>
        <v>9.2010400000000008</v>
      </c>
      <c r="G119" s="611">
        <f>VLOOKUP($B119,Computations!$B$10:$AY$386,VLOOKUP(G$1,'day lookup'!$D$1:$E$52,2))</f>
        <v>565.6875</v>
      </c>
      <c r="H119" s="611">
        <f>VLOOKUP($B119,Computations!$B$10:$AY$386,VLOOKUP(H$1,'day lookup'!$D$1:$E$52,2))</f>
        <v>43.125</v>
      </c>
      <c r="I119" s="611">
        <f>VLOOKUP($B119,Computations!$B$10:$AY$386,VLOOKUP(I$1,'day lookup'!$D$1:$E$52,2))</f>
        <v>608.8125</v>
      </c>
      <c r="J119" s="611" t="str">
        <f>VLOOKUP($B119,Computations!$B$10:$AY$386,VLOOKUP(J$1,'day lookup'!$D$1:$E$52,2))</f>
        <v>N</v>
      </c>
      <c r="K119" s="611">
        <f>VLOOKUP($B119,Computations!$B$10:$AY$386,VLOOKUP(K$1,'day lookup'!$D$1:$E$52,2))</f>
        <v>110</v>
      </c>
      <c r="L119" s="624">
        <f>VLOOKUP($B119,Computations!$B$10:$AY$386,VLOOKUP(L$1,'day lookup'!$D$1:$E$52,2))</f>
        <v>0</v>
      </c>
      <c r="M119" s="624">
        <f>VLOOKUP($B119,Computations!$B$10:$AY$386,VLOOKUP(M$1,'day lookup'!$D$1:$E$52,2))</f>
        <v>0</v>
      </c>
      <c r="N119" s="611">
        <f>VLOOKUP($B119,Computations!$B$10:$AY$386,VLOOKUP(N$1,'day lookup'!$D$1:$E$52,2))</f>
        <v>13487.5</v>
      </c>
      <c r="O119" s="561"/>
    </row>
    <row r="120" spans="1:15">
      <c r="A120" s="579" t="str">
        <f ca="1">OFFSET('day lookup'!$A$1,WEEKDAY(B120)-1,0)</f>
        <v>THU</v>
      </c>
      <c r="B120" s="610">
        <f t="shared" si="5"/>
        <v>42894</v>
      </c>
      <c r="C120" s="612">
        <f>VLOOKUP($B120,Computations!$B$10:$AY$386,VLOOKUP(C$1,'day lookup'!$D$1:$E$52,2))</f>
        <v>7745.1402860411899</v>
      </c>
      <c r="D120" s="611">
        <f>VLOOKUP($B120,Computations!$B$10:$AY$386,VLOOKUP(D$1,'day lookup'!$D$1:$E$52,2))</f>
        <v>82915.61</v>
      </c>
      <c r="E120" s="611">
        <f>VLOOKUP($B120,Computations!$B$10:$AY$386,VLOOKUP(E$1,'day lookup'!$D$1:$E$52,2))</f>
        <v>844.17218177085783</v>
      </c>
      <c r="F120" s="611">
        <f>VLOOKUP($B120,Computations!$B$10:$AY$386,VLOOKUP(F$1,'day lookup'!$D$1:$E$52,2))</f>
        <v>9.2413799999999995</v>
      </c>
      <c r="G120" s="611">
        <f>VLOOKUP($B120,Computations!$B$10:$AY$386,VLOOKUP(G$1,'day lookup'!$D$1:$E$52,2))</f>
        <v>549.90937499999995</v>
      </c>
      <c r="H120" s="611">
        <f>VLOOKUP($B120,Computations!$B$10:$AY$386,VLOOKUP(H$1,'day lookup'!$D$1:$E$52,2))</f>
        <v>45.778125000000003</v>
      </c>
      <c r="I120" s="611">
        <f>VLOOKUP($B120,Computations!$B$10:$AY$386,VLOOKUP(I$1,'day lookup'!$D$1:$E$52,2))</f>
        <v>595.6875</v>
      </c>
      <c r="J120" s="611" t="str">
        <f>VLOOKUP($B120,Computations!$B$10:$AY$386,VLOOKUP(J$1,'day lookup'!$D$1:$E$52,2))</f>
        <v>N</v>
      </c>
      <c r="K120" s="611">
        <f>VLOOKUP($B120,Computations!$B$10:$AY$386,VLOOKUP(K$1,'day lookup'!$D$1:$E$52,2))</f>
        <v>110</v>
      </c>
      <c r="L120" s="624">
        <f>VLOOKUP($B120,Computations!$B$10:$AY$386,VLOOKUP(L$1,'day lookup'!$D$1:$E$52,2))</f>
        <v>0</v>
      </c>
      <c r="M120" s="624">
        <f>VLOOKUP($B120,Computations!$B$10:$AY$386,VLOOKUP(M$1,'day lookup'!$D$1:$E$52,2))</f>
        <v>0</v>
      </c>
      <c r="N120" s="611">
        <f>VLOOKUP($B120,Computations!$B$10:$AY$386,VLOOKUP(N$1,'day lookup'!$D$1:$E$52,2))</f>
        <v>14032.291666700001</v>
      </c>
      <c r="O120" s="561"/>
    </row>
    <row r="121" spans="1:15">
      <c r="A121" s="579" t="str">
        <f ca="1">OFFSET('day lookup'!$A$1,WEEKDAY(B121)-1,0)</f>
        <v>FRI</v>
      </c>
      <c r="B121" s="610">
        <f t="shared" si="5"/>
        <v>42895</v>
      </c>
      <c r="C121" s="612">
        <f>VLOOKUP($B121,Computations!$B$10:$AY$386,VLOOKUP(C$1,'day lookup'!$D$1:$E$52,2))</f>
        <v>7746.2097042093292</v>
      </c>
      <c r="D121" s="611">
        <f>VLOOKUP($B121,Computations!$B$10:$AY$386,VLOOKUP(D$1,'day lookup'!$D$1:$E$52,2))</f>
        <v>83851.33</v>
      </c>
      <c r="E121" s="611">
        <f>VLOOKUP($B121,Computations!$B$10:$AY$386,VLOOKUP(E$1,'day lookup'!$D$1:$E$52,2))</f>
        <v>937.47050031734364</v>
      </c>
      <c r="F121" s="611">
        <f>VLOOKUP($B121,Computations!$B$10:$AY$386,VLOOKUP(F$1,'day lookup'!$D$1:$E$52,2))</f>
        <v>9.3018800000000006</v>
      </c>
      <c r="G121" s="611">
        <f>VLOOKUP($B121,Computations!$B$10:$AY$386,VLOOKUP(G$1,'day lookup'!$D$1:$E$52,2))</f>
        <v>456.41666670000001</v>
      </c>
      <c r="H121" s="611">
        <f>VLOOKUP($B121,Computations!$B$10:$AY$386,VLOOKUP(H$1,'day lookup'!$D$1:$E$52,2))</f>
        <v>48.125</v>
      </c>
      <c r="I121" s="611">
        <f>VLOOKUP($B121,Computations!$B$10:$AY$386,VLOOKUP(I$1,'day lookup'!$D$1:$E$52,2))</f>
        <v>504.54166670000001</v>
      </c>
      <c r="J121" s="611" t="str">
        <f>VLOOKUP($B121,Computations!$B$10:$AY$386,VLOOKUP(J$1,'day lookup'!$D$1:$E$52,2))</f>
        <v>N</v>
      </c>
      <c r="K121" s="611">
        <f>VLOOKUP($B121,Computations!$B$10:$AY$386,VLOOKUP(K$1,'day lookup'!$D$1:$E$52,2))</f>
        <v>110</v>
      </c>
      <c r="L121" s="624">
        <f>VLOOKUP($B121,Computations!$B$10:$AY$386,VLOOKUP(L$1,'day lookup'!$D$1:$E$52,2))</f>
        <v>0</v>
      </c>
      <c r="M121" s="624">
        <f>VLOOKUP($B121,Computations!$B$10:$AY$386,VLOOKUP(M$1,'day lookup'!$D$1:$E$52,2))</f>
        <v>0</v>
      </c>
      <c r="N121" s="611">
        <f>VLOOKUP($B121,Computations!$B$10:$AY$386,VLOOKUP(N$1,'day lookup'!$D$1:$E$52,2))</f>
        <v>14740.625</v>
      </c>
      <c r="O121" s="561"/>
    </row>
    <row r="122" spans="1:15">
      <c r="A122" s="579" t="str">
        <f ca="1">OFFSET('day lookup'!$A$1,WEEKDAY(B122)-1,0)</f>
        <v>SAT</v>
      </c>
      <c r="B122" s="610">
        <f t="shared" si="5"/>
        <v>42896</v>
      </c>
      <c r="C122" s="612">
        <f>VLOOKUP($B122,Computations!$B$10:$AY$386,VLOOKUP(C$1,'day lookup'!$D$1:$E$52,2))</f>
        <v>7747.449525423729</v>
      </c>
      <c r="D122" s="611">
        <f>VLOOKUP($B122,Computations!$B$10:$AY$386,VLOOKUP(D$1,'day lookup'!$D$1:$E$52,2))</f>
        <v>84943.83</v>
      </c>
      <c r="E122" s="611">
        <f>VLOOKUP($B122,Computations!$B$10:$AY$386,VLOOKUP(E$1,'day lookup'!$D$1:$E$52,2))</f>
        <v>906.90192752009079</v>
      </c>
      <c r="F122" s="611">
        <f>VLOOKUP($B122,Computations!$B$10:$AY$386,VLOOKUP(F$1,'day lookup'!$D$1:$E$52,2))</f>
        <v>9.3724600000000002</v>
      </c>
      <c r="G122" s="611">
        <f>VLOOKUP($B122,Computations!$B$10:$AY$386,VLOOKUP(G$1,'day lookup'!$D$1:$E$52,2))</f>
        <v>346.73541660000001</v>
      </c>
      <c r="H122" s="611">
        <f>VLOOKUP($B122,Computations!$B$10:$AY$386,VLOOKUP(H$1,'day lookup'!$D$1:$E$52,2))</f>
        <v>49.097916699999999</v>
      </c>
      <c r="I122" s="611">
        <f>VLOOKUP($B122,Computations!$B$10:$AY$386,VLOOKUP(I$1,'day lookup'!$D$1:$E$52,2))</f>
        <v>395.83333329999999</v>
      </c>
      <c r="J122" s="611" t="str">
        <f>VLOOKUP($B122,Computations!$B$10:$AY$386,VLOOKUP(J$1,'day lookup'!$D$1:$E$52,2))</f>
        <v>N</v>
      </c>
      <c r="K122" s="611">
        <f>VLOOKUP($B122,Computations!$B$10:$AY$386,VLOOKUP(K$1,'day lookup'!$D$1:$E$52,2))</f>
        <v>110</v>
      </c>
      <c r="L122" s="624">
        <f>VLOOKUP($B122,Computations!$B$10:$AY$386,VLOOKUP(L$1,'day lookup'!$D$1:$E$52,2))</f>
        <v>0</v>
      </c>
      <c r="M122" s="624">
        <f>VLOOKUP($B122,Computations!$B$10:$AY$386,VLOOKUP(M$1,'day lookup'!$D$1:$E$52,2))</f>
        <v>0</v>
      </c>
      <c r="N122" s="611">
        <f>VLOOKUP($B122,Computations!$B$10:$AY$386,VLOOKUP(N$1,'day lookup'!$D$1:$E$52,2))</f>
        <v>14912.5</v>
      </c>
      <c r="O122" s="561"/>
    </row>
    <row r="123" spans="1:15">
      <c r="A123" s="579" t="str">
        <f ca="1">OFFSET('day lookup'!$A$1,WEEKDAY(B123)-1,0)</f>
        <v>SUN</v>
      </c>
      <c r="B123" s="610">
        <f t="shared" si="5"/>
        <v>42897</v>
      </c>
      <c r="C123" s="612">
        <f>VLOOKUP($B123,Computations!$B$10:$AY$386,VLOOKUP(C$1,'day lookup'!$D$1:$E$52,2))</f>
        <v>7748.9697977528094</v>
      </c>
      <c r="D123" s="611">
        <f>VLOOKUP($B123,Computations!$B$10:$AY$386,VLOOKUP(D$1,'day lookup'!$D$1:$E$52,2))</f>
        <v>86294.12</v>
      </c>
      <c r="E123" s="611">
        <f>VLOOKUP($B123,Computations!$B$10:$AY$386,VLOOKUP(E$1,'day lookup'!$D$1:$E$52,2))</f>
        <v>941.94219886465521</v>
      </c>
      <c r="F123" s="611">
        <f>VLOOKUP($B123,Computations!$B$10:$AY$386,VLOOKUP(F$1,'day lookup'!$D$1:$E$52,2))</f>
        <v>9.4632100000000001</v>
      </c>
      <c r="G123" s="611">
        <f>VLOOKUP($B123,Computations!$B$10:$AY$386,VLOOKUP(G$1,'day lookup'!$D$1:$E$52,2))</f>
        <v>251.7177083</v>
      </c>
      <c r="H123" s="611">
        <f>VLOOKUP($B123,Computations!$B$10:$AY$386,VLOOKUP(H$1,'day lookup'!$D$1:$E$52,2))</f>
        <v>48.865625000000001</v>
      </c>
      <c r="I123" s="611">
        <f>VLOOKUP($B123,Computations!$B$10:$AY$386,VLOOKUP(I$1,'day lookup'!$D$1:$E$52,2))</f>
        <v>300.58333329999999</v>
      </c>
      <c r="J123" s="611" t="str">
        <f>VLOOKUP($B123,Computations!$B$10:$AY$386,VLOOKUP(J$1,'day lookup'!$D$1:$E$52,2))</f>
        <v>N</v>
      </c>
      <c r="K123" s="611">
        <f>VLOOKUP($B123,Computations!$B$10:$AY$386,VLOOKUP(K$1,'day lookup'!$D$1:$E$52,2))</f>
        <v>110</v>
      </c>
      <c r="L123" s="624">
        <f>VLOOKUP($B123,Computations!$B$10:$AY$386,VLOOKUP(L$1,'day lookup'!$D$1:$E$52,2))</f>
        <v>0</v>
      </c>
      <c r="M123" s="624">
        <f>VLOOKUP($B123,Computations!$B$10:$AY$386,VLOOKUP(M$1,'day lookup'!$D$1:$E$52,2))</f>
        <v>0</v>
      </c>
      <c r="N123" s="611">
        <f>VLOOKUP($B123,Computations!$B$10:$AY$386,VLOOKUP(N$1,'day lookup'!$D$1:$E$52,2))</f>
        <v>14729.166666700001</v>
      </c>
      <c r="O123" s="561"/>
    </row>
    <row r="124" spans="1:15">
      <c r="A124" s="579" t="str">
        <f ca="1">OFFSET('day lookup'!$A$1,WEEKDAY(B124)-1,0)</f>
        <v>MON</v>
      </c>
      <c r="B124" s="610">
        <f t="shared" si="5"/>
        <v>42898</v>
      </c>
      <c r="C124" s="612">
        <f>VLOOKUP($B124,Computations!$B$10:$AY$386,VLOOKUP(C$1,'day lookup'!$D$1:$E$52,2))</f>
        <v>7750.2493784683684</v>
      </c>
      <c r="D124" s="611">
        <f>VLOOKUP($B124,Computations!$B$10:$AY$386,VLOOKUP(D$1,'day lookup'!$D$1:$E$52,2))</f>
        <v>87440.69</v>
      </c>
      <c r="E124" s="611">
        <f>VLOOKUP($B124,Computations!$B$10:$AY$386,VLOOKUP(E$1,'day lookup'!$D$1:$E$52,2))</f>
        <v>776.39590004663819</v>
      </c>
      <c r="F124" s="611">
        <f>VLOOKUP($B124,Computations!$B$10:$AY$386,VLOOKUP(F$1,'day lookup'!$D$1:$E$52,2))</f>
        <v>9.5388300000000008</v>
      </c>
      <c r="G124" s="611">
        <f>VLOOKUP($B124,Computations!$B$10:$AY$386,VLOOKUP(G$1,'day lookup'!$D$1:$E$52,2))</f>
        <v>188.80312499999999</v>
      </c>
      <c r="H124" s="611">
        <f>VLOOKUP($B124,Computations!$B$10:$AY$386,VLOOKUP(H$1,'day lookup'!$D$1:$E$52,2))</f>
        <v>46.696874999999999</v>
      </c>
      <c r="I124" s="611">
        <f>VLOOKUP($B124,Computations!$B$10:$AY$386,VLOOKUP(I$1,'day lookup'!$D$1:$E$52,2))</f>
        <v>235.5</v>
      </c>
      <c r="J124" s="611" t="str">
        <f>VLOOKUP($B124,Computations!$B$10:$AY$386,VLOOKUP(J$1,'day lookup'!$D$1:$E$52,2))</f>
        <v>N</v>
      </c>
      <c r="K124" s="611">
        <f>VLOOKUP($B124,Computations!$B$10:$AY$386,VLOOKUP(K$1,'day lookup'!$D$1:$E$52,2))</f>
        <v>110</v>
      </c>
      <c r="L124" s="624">
        <f>VLOOKUP($B124,Computations!$B$10:$AY$386,VLOOKUP(L$1,'day lookup'!$D$1:$E$52,2))</f>
        <v>0</v>
      </c>
      <c r="M124" s="624">
        <f>VLOOKUP($B124,Computations!$B$10:$AY$386,VLOOKUP(M$1,'day lookup'!$D$1:$E$52,2))</f>
        <v>0</v>
      </c>
      <c r="N124" s="611">
        <f>VLOOKUP($B124,Computations!$B$10:$AY$386,VLOOKUP(N$1,'day lookup'!$D$1:$E$52,2))</f>
        <v>14036.458333299999</v>
      </c>
      <c r="O124" s="561"/>
    </row>
    <row r="125" spans="1:15">
      <c r="A125" s="579" t="str">
        <f ca="1">OFFSET('day lookup'!$A$1,WEEKDAY(B125)-1,0)</f>
        <v>TUE</v>
      </c>
      <c r="B125" s="610">
        <f t="shared" si="5"/>
        <v>42899</v>
      </c>
      <c r="C125" s="612">
        <f>VLOOKUP($B125,Computations!$B$10:$AY$386,VLOOKUP(C$1,'day lookup'!$D$1:$E$52,2))</f>
        <v>7751.3493495038592</v>
      </c>
      <c r="D125" s="611">
        <f>VLOOKUP($B125,Computations!$B$10:$AY$386,VLOOKUP(D$1,'day lookup'!$D$1:$E$52,2))</f>
        <v>88433.86</v>
      </c>
      <c r="E125" s="611">
        <f>VLOOKUP($B125,Computations!$B$10:$AY$386,VLOOKUP(E$1,'day lookup'!$D$1:$E$52,2))</f>
        <v>692.10466122636672</v>
      </c>
      <c r="F125" s="611">
        <f>VLOOKUP($B125,Computations!$B$10:$AY$386,VLOOKUP(F$1,'day lookup'!$D$1:$E$52,2))</f>
        <v>9.6043800000000008</v>
      </c>
      <c r="G125" s="611">
        <f>VLOOKUP($B125,Computations!$B$10:$AY$386,VLOOKUP(G$1,'day lookup'!$D$1:$E$52,2))</f>
        <v>181.78437500000001</v>
      </c>
      <c r="H125" s="611">
        <f>VLOOKUP($B125,Computations!$B$10:$AY$386,VLOOKUP(H$1,'day lookup'!$D$1:$E$52,2))</f>
        <v>43.996875000000003</v>
      </c>
      <c r="I125" s="611">
        <f>VLOOKUP($B125,Computations!$B$10:$AY$386,VLOOKUP(I$1,'day lookup'!$D$1:$E$52,2))</f>
        <v>225.78125</v>
      </c>
      <c r="J125" s="611" t="str">
        <f>VLOOKUP($B125,Computations!$B$10:$AY$386,VLOOKUP(J$1,'day lookup'!$D$1:$E$52,2))</f>
        <v>N</v>
      </c>
      <c r="K125" s="611">
        <f>VLOOKUP($B125,Computations!$B$10:$AY$386,VLOOKUP(K$1,'day lookup'!$D$1:$E$52,2))</f>
        <v>110</v>
      </c>
      <c r="L125" s="624">
        <f>VLOOKUP($B125,Computations!$B$10:$AY$386,VLOOKUP(L$1,'day lookup'!$D$1:$E$52,2))</f>
        <v>0</v>
      </c>
      <c r="M125" s="624">
        <f>VLOOKUP($B125,Computations!$B$10:$AY$386,VLOOKUP(M$1,'day lookup'!$D$1:$E$52,2))</f>
        <v>0</v>
      </c>
      <c r="N125" s="611">
        <f>VLOOKUP($B125,Computations!$B$10:$AY$386,VLOOKUP(N$1,'day lookup'!$D$1:$E$52,2))</f>
        <v>13166.666666700001</v>
      </c>
      <c r="O125" s="561"/>
    </row>
    <row r="126" spans="1:15">
      <c r="A126" s="579" t="str">
        <f ca="1">OFFSET('day lookup'!$A$1,WEEKDAY(B126)-1,0)</f>
        <v>WED</v>
      </c>
      <c r="B126" s="610">
        <f t="shared" si="5"/>
        <v>42900</v>
      </c>
      <c r="C126" s="612">
        <f>VLOOKUP($B126,Computations!$B$10:$AY$386,VLOOKUP(C$1,'day lookup'!$D$1:$E$52,2))</f>
        <v>7752.2094194961664</v>
      </c>
      <c r="D126" s="611">
        <f>VLOOKUP($B126,Computations!$B$10:$AY$386,VLOOKUP(D$1,'day lookup'!$D$1:$E$52,2))</f>
        <v>89215.2</v>
      </c>
      <c r="E126" s="611">
        <f>VLOOKUP($B126,Computations!$B$10:$AY$386,VLOOKUP(E$1,'day lookup'!$D$1:$E$52,2))</f>
        <v>539.95779366901763</v>
      </c>
      <c r="F126" s="611">
        <f>VLOOKUP($B126,Computations!$B$10:$AY$386,VLOOKUP(F$1,'day lookup'!$D$1:$E$52,2))</f>
        <v>9.6598299999999995</v>
      </c>
      <c r="G126" s="611">
        <f>VLOOKUP($B126,Computations!$B$10:$AY$386,VLOOKUP(G$1,'day lookup'!$D$1:$E$52,2))</f>
        <v>136.37812500000001</v>
      </c>
      <c r="H126" s="611">
        <f>VLOOKUP($B126,Computations!$B$10:$AY$386,VLOOKUP(H$1,'day lookup'!$D$1:$E$52,2))</f>
        <v>39.778125000000003</v>
      </c>
      <c r="I126" s="611">
        <f>VLOOKUP($B126,Computations!$B$10:$AY$386,VLOOKUP(I$1,'day lookup'!$D$1:$E$52,2))</f>
        <v>176.15625</v>
      </c>
      <c r="J126" s="611" t="str">
        <f>VLOOKUP($B126,Computations!$B$10:$AY$386,VLOOKUP(J$1,'day lookup'!$D$1:$E$52,2))</f>
        <v>N</v>
      </c>
      <c r="K126" s="611">
        <f>VLOOKUP($B126,Computations!$B$10:$AY$386,VLOOKUP(K$1,'day lookup'!$D$1:$E$52,2))</f>
        <v>110</v>
      </c>
      <c r="L126" s="624">
        <f>VLOOKUP($B126,Computations!$B$10:$AY$386,VLOOKUP(L$1,'day lookup'!$D$1:$E$52,2))</f>
        <v>0</v>
      </c>
      <c r="M126" s="624">
        <f>VLOOKUP($B126,Computations!$B$10:$AY$386,VLOOKUP(M$1,'day lookup'!$D$1:$E$52,2))</f>
        <v>0</v>
      </c>
      <c r="N126" s="611">
        <f>VLOOKUP($B126,Computations!$B$10:$AY$386,VLOOKUP(N$1,'day lookup'!$D$1:$E$52,2))</f>
        <v>11505.208333299999</v>
      </c>
      <c r="O126" s="561"/>
    </row>
    <row r="127" spans="1:15">
      <c r="A127" s="579" t="str">
        <f ca="1">OFFSET('day lookup'!$A$1,WEEKDAY(B127)-1,0)</f>
        <v>THU</v>
      </c>
      <c r="B127" s="610">
        <f t="shared" si="5"/>
        <v>42901</v>
      </c>
      <c r="C127" s="612">
        <f>VLOOKUP($B127,Computations!$B$10:$AY$386,VLOOKUP(C$1,'day lookup'!$D$1:$E$52,2))</f>
        <v>7753.009738846572</v>
      </c>
      <c r="D127" s="611">
        <f>VLOOKUP($B127,Computations!$B$10:$AY$386,VLOOKUP(D$1,'day lookup'!$D$1:$E$52,2))</f>
        <v>89945.95</v>
      </c>
      <c r="E127" s="611">
        <f>VLOOKUP($B127,Computations!$B$10:$AY$386,VLOOKUP(E$1,'day lookup'!$D$1:$E$52,2))</f>
        <v>503.82466895639016</v>
      </c>
      <c r="F127" s="611">
        <f>VLOOKUP($B127,Computations!$B$10:$AY$386,VLOOKUP(F$1,'day lookup'!$D$1:$E$52,2))</f>
        <v>9.7102500000000003</v>
      </c>
      <c r="G127" s="611">
        <f>VLOOKUP($B127,Computations!$B$10:$AY$386,VLOOKUP(G$1,'day lookup'!$D$1:$E$52,2))</f>
        <v>125.70000000000002</v>
      </c>
      <c r="H127" s="611">
        <f>VLOOKUP($B127,Computations!$B$10:$AY$386,VLOOKUP(H$1,'day lookup'!$D$1:$E$52,2))</f>
        <v>36.779166699999998</v>
      </c>
      <c r="I127" s="611">
        <f>VLOOKUP($B127,Computations!$B$10:$AY$386,VLOOKUP(I$1,'day lookup'!$D$1:$E$52,2))</f>
        <v>162.47916670000001</v>
      </c>
      <c r="J127" s="611" t="str">
        <f>VLOOKUP($B127,Computations!$B$10:$AY$386,VLOOKUP(J$1,'day lookup'!$D$1:$E$52,2))</f>
        <v>N</v>
      </c>
      <c r="K127" s="611">
        <f>VLOOKUP($B127,Computations!$B$10:$AY$386,VLOOKUP(K$1,'day lookup'!$D$1:$E$52,2))</f>
        <v>110</v>
      </c>
      <c r="L127" s="624">
        <f>VLOOKUP($B127,Computations!$B$10:$AY$386,VLOOKUP(L$1,'day lookup'!$D$1:$E$52,2))</f>
        <v>0</v>
      </c>
      <c r="M127" s="624">
        <f>VLOOKUP($B127,Computations!$B$10:$AY$386,VLOOKUP(M$1,'day lookup'!$D$1:$E$52,2))</f>
        <v>0</v>
      </c>
      <c r="N127" s="611">
        <f>VLOOKUP($B127,Computations!$B$10:$AY$386,VLOOKUP(N$1,'day lookup'!$D$1:$E$52,2))</f>
        <v>10079.375</v>
      </c>
      <c r="O127" s="561"/>
    </row>
    <row r="128" spans="1:15">
      <c r="A128" s="579" t="str">
        <f ca="1">OFFSET('day lookup'!$A$1,WEEKDAY(B128)-1,0)</f>
        <v>FRI</v>
      </c>
      <c r="B128" s="610">
        <f t="shared" si="5"/>
        <v>42902</v>
      </c>
      <c r="C128" s="612">
        <f>VLOOKUP($B128,Computations!$B$10:$AY$386,VLOOKUP(C$1,'day lookup'!$D$1:$E$52,2))</f>
        <v>7753.8898150163222</v>
      </c>
      <c r="D128" s="611">
        <f>VLOOKUP($B128,Computations!$B$10:$AY$386,VLOOKUP(D$1,'day lookup'!$D$1:$E$52,2))</f>
        <v>90754.74</v>
      </c>
      <c r="E128" s="611">
        <f>VLOOKUP($B128,Computations!$B$10:$AY$386,VLOOKUP(E$1,'day lookup'!$D$1:$E$52,2))</f>
        <v>522.90892854774802</v>
      </c>
      <c r="F128" s="611">
        <f>VLOOKUP($B128,Computations!$B$10:$AY$386,VLOOKUP(F$1,'day lookup'!$D$1:$E$52,2))</f>
        <v>9.7707499999999996</v>
      </c>
      <c r="G128" s="611">
        <f>VLOOKUP($B128,Computations!$B$10:$AY$386,VLOOKUP(G$1,'day lookup'!$D$1:$E$52,2))</f>
        <v>105.37916670000001</v>
      </c>
      <c r="H128" s="611">
        <f>VLOOKUP($B128,Computations!$B$10:$AY$386,VLOOKUP(H$1,'day lookup'!$D$1:$E$52,2))</f>
        <v>34.943750000000001</v>
      </c>
      <c r="I128" s="611">
        <f>VLOOKUP($B128,Computations!$B$10:$AY$386,VLOOKUP(I$1,'day lookup'!$D$1:$E$52,2))</f>
        <v>140.32291670000001</v>
      </c>
      <c r="J128" s="611" t="str">
        <f>VLOOKUP($B128,Computations!$B$10:$AY$386,VLOOKUP(J$1,'day lookup'!$D$1:$E$52,2))</f>
        <v>N</v>
      </c>
      <c r="K128" s="611">
        <f>VLOOKUP($B128,Computations!$B$10:$AY$386,VLOOKUP(K$1,'day lookup'!$D$1:$E$52,2))</f>
        <v>110</v>
      </c>
      <c r="L128" s="624">
        <f>VLOOKUP($B128,Computations!$B$10:$AY$386,VLOOKUP(L$1,'day lookup'!$D$1:$E$52,2))</f>
        <v>0</v>
      </c>
      <c r="M128" s="624">
        <f>VLOOKUP($B128,Computations!$B$10:$AY$386,VLOOKUP(M$1,'day lookup'!$D$1:$E$52,2))</f>
        <v>0</v>
      </c>
      <c r="N128" s="611">
        <f>VLOOKUP($B128,Computations!$B$10:$AY$386,VLOOKUP(N$1,'day lookup'!$D$1:$E$52,2))</f>
        <v>10098.958333299999</v>
      </c>
      <c r="O128" s="561"/>
    </row>
    <row r="129" spans="1:15">
      <c r="A129" s="579" t="str">
        <f ca="1">OFFSET('day lookup'!$A$1,WEEKDAY(B129)-1,0)</f>
        <v>SAT</v>
      </c>
      <c r="B129" s="610">
        <f t="shared" si="5"/>
        <v>42903</v>
      </c>
      <c r="C129" s="612">
        <f>VLOOKUP($B129,Computations!$B$10:$AY$386,VLOOKUP(C$1,'day lookup'!$D$1:$E$52,2))</f>
        <v>7754.9397513513513</v>
      </c>
      <c r="D129" s="611">
        <f>VLOOKUP($B129,Computations!$B$10:$AY$386,VLOOKUP(D$1,'day lookup'!$D$1:$E$52,2))</f>
        <v>91725.27</v>
      </c>
      <c r="E129" s="611">
        <f>VLOOKUP($B129,Computations!$B$10:$AY$386,VLOOKUP(E$1,'day lookup'!$D$1:$E$52,2))</f>
        <v>596.92761264963383</v>
      </c>
      <c r="F129" s="611">
        <f>VLOOKUP($B129,Computations!$B$10:$AY$386,VLOOKUP(F$1,'day lookup'!$D$1:$E$52,2))</f>
        <v>9.83629</v>
      </c>
      <c r="G129" s="611">
        <f>VLOOKUP($B129,Computations!$B$10:$AY$386,VLOOKUP(G$1,'day lookup'!$D$1:$E$52,2))</f>
        <v>97.789583300000004</v>
      </c>
      <c r="H129" s="611">
        <f>VLOOKUP($B129,Computations!$B$10:$AY$386,VLOOKUP(H$1,'day lookup'!$D$1:$E$52,2))</f>
        <v>34.085416700000003</v>
      </c>
      <c r="I129" s="611">
        <f>VLOOKUP($B129,Computations!$B$10:$AY$386,VLOOKUP(I$1,'day lookup'!$D$1:$E$52,2))</f>
        <v>131.875</v>
      </c>
      <c r="J129" s="611" t="str">
        <f>VLOOKUP($B129,Computations!$B$10:$AY$386,VLOOKUP(J$1,'day lookup'!$D$1:$E$52,2))</f>
        <v>N</v>
      </c>
      <c r="K129" s="611">
        <f>VLOOKUP($B129,Computations!$B$10:$AY$386,VLOOKUP(K$1,'day lookup'!$D$1:$E$52,2))</f>
        <v>110</v>
      </c>
      <c r="L129" s="624">
        <f>VLOOKUP($B129,Computations!$B$10:$AY$386,VLOOKUP(L$1,'day lookup'!$D$1:$E$52,2))</f>
        <v>0</v>
      </c>
      <c r="M129" s="624">
        <f>VLOOKUP($B129,Computations!$B$10:$AY$386,VLOOKUP(M$1,'day lookup'!$D$1:$E$52,2))</f>
        <v>0</v>
      </c>
      <c r="N129" s="611">
        <f>VLOOKUP($B129,Computations!$B$10:$AY$386,VLOOKUP(N$1,'day lookup'!$D$1:$E$52,2))</f>
        <v>10381.5625</v>
      </c>
      <c r="O129" s="561"/>
    </row>
    <row r="130" spans="1:15">
      <c r="A130" s="579" t="str">
        <f ca="1">OFFSET('day lookup'!$A$1,WEEKDAY(B130)-1,0)</f>
        <v>SUN</v>
      </c>
      <c r="B130" s="610">
        <f t="shared" si="5"/>
        <v>42904</v>
      </c>
      <c r="C130" s="612">
        <f>VLOOKUP($B130,Computations!$B$10:$AY$386,VLOOKUP(C$1,'day lookup'!$D$1:$E$52,2))</f>
        <v>7756.3391471215355</v>
      </c>
      <c r="D130" s="611">
        <f>VLOOKUP($B130,Computations!$B$10:$AY$386,VLOOKUP(D$1,'day lookup'!$D$1:$E$52,2))</f>
        <v>93030.12</v>
      </c>
      <c r="E130" s="611">
        <f>VLOOKUP($B130,Computations!$B$10:$AY$386,VLOOKUP(E$1,'day lookup'!$D$1:$E$52,2))</f>
        <v>765.88123632089309</v>
      </c>
      <c r="F130" s="611">
        <f>VLOOKUP($B130,Computations!$B$10:$AY$386,VLOOKUP(F$1,'day lookup'!$D$1:$E$52,2))</f>
        <v>9.9320799999999991</v>
      </c>
      <c r="G130" s="611">
        <f>VLOOKUP($B130,Computations!$B$10:$AY$386,VLOOKUP(G$1,'day lookup'!$D$1:$E$52,2))</f>
        <v>98.096875000000011</v>
      </c>
      <c r="H130" s="611">
        <f>VLOOKUP($B130,Computations!$B$10:$AY$386,VLOOKUP(H$1,'day lookup'!$D$1:$E$52,2))</f>
        <v>33.757291700000003</v>
      </c>
      <c r="I130" s="611">
        <f>VLOOKUP($B130,Computations!$B$10:$AY$386,VLOOKUP(I$1,'day lookup'!$D$1:$E$52,2))</f>
        <v>131.85416670000001</v>
      </c>
      <c r="J130" s="611" t="str">
        <f>VLOOKUP($B130,Computations!$B$10:$AY$386,VLOOKUP(J$1,'day lookup'!$D$1:$E$52,2))</f>
        <v>N</v>
      </c>
      <c r="K130" s="611">
        <f>VLOOKUP($B130,Computations!$B$10:$AY$386,VLOOKUP(K$1,'day lookup'!$D$1:$E$52,2))</f>
        <v>110</v>
      </c>
      <c r="L130" s="624">
        <f>VLOOKUP($B130,Computations!$B$10:$AY$386,VLOOKUP(L$1,'day lookup'!$D$1:$E$52,2))</f>
        <v>0</v>
      </c>
      <c r="M130" s="624">
        <f>VLOOKUP($B130,Computations!$B$10:$AY$386,VLOOKUP(M$1,'day lookup'!$D$1:$E$52,2))</f>
        <v>0</v>
      </c>
      <c r="N130" s="611">
        <f>VLOOKUP($B130,Computations!$B$10:$AY$386,VLOOKUP(N$1,'day lookup'!$D$1:$E$52,2))</f>
        <v>11254.166666700001</v>
      </c>
      <c r="O130" s="561"/>
    </row>
    <row r="131" spans="1:15">
      <c r="A131" s="579" t="str">
        <f ca="1">OFFSET('day lookup'!$A$1,WEEKDAY(B131)-1,0)</f>
        <v>MON</v>
      </c>
      <c r="B131" s="610">
        <f t="shared" si="5"/>
        <v>42905</v>
      </c>
      <c r="C131" s="612">
        <f>VLOOKUP($B131,Computations!$B$10:$AY$386,VLOOKUP(C$1,'day lookup'!$D$1:$E$52,2))</f>
        <v>7757.5888135593223</v>
      </c>
      <c r="D131" s="611">
        <f>VLOOKUP($B131,Computations!$B$10:$AY$386,VLOOKUP(D$1,'day lookup'!$D$1:$E$52,2))</f>
        <v>94205.84</v>
      </c>
      <c r="E131" s="611">
        <f>VLOOKUP($B131,Computations!$B$10:$AY$386,VLOOKUP(E$1,'day lookup'!$D$1:$E$52,2))</f>
        <v>701.53273075974346</v>
      </c>
      <c r="F131" s="611">
        <f>VLOOKUP($B131,Computations!$B$10:$AY$386,VLOOKUP(F$1,'day lookup'!$D$1:$E$52,2))</f>
        <v>10.01275</v>
      </c>
      <c r="G131" s="611">
        <f>VLOOKUP($B131,Computations!$B$10:$AY$386,VLOOKUP(G$1,'day lookup'!$D$1:$E$52,2))</f>
        <v>98.769791699999999</v>
      </c>
      <c r="H131" s="611">
        <f>VLOOKUP($B131,Computations!$B$10:$AY$386,VLOOKUP(H$1,'day lookup'!$D$1:$E$52,2))</f>
        <v>32.355208300000001</v>
      </c>
      <c r="I131" s="611">
        <f>VLOOKUP($B131,Computations!$B$10:$AY$386,VLOOKUP(I$1,'day lookup'!$D$1:$E$52,2))</f>
        <v>131.125</v>
      </c>
      <c r="J131" s="611" t="str">
        <f>VLOOKUP($B131,Computations!$B$10:$AY$386,VLOOKUP(J$1,'day lookup'!$D$1:$E$52,2))</f>
        <v>N</v>
      </c>
      <c r="K131" s="611">
        <f>VLOOKUP($B131,Computations!$B$10:$AY$386,VLOOKUP(K$1,'day lookup'!$D$1:$E$52,2))</f>
        <v>110</v>
      </c>
      <c r="L131" s="624">
        <f>VLOOKUP($B131,Computations!$B$10:$AY$386,VLOOKUP(L$1,'day lookup'!$D$1:$E$52,2))</f>
        <v>0</v>
      </c>
      <c r="M131" s="624">
        <f>VLOOKUP($B131,Computations!$B$10:$AY$386,VLOOKUP(M$1,'day lookup'!$D$1:$E$52,2))</f>
        <v>0</v>
      </c>
      <c r="N131" s="611">
        <f>VLOOKUP($B131,Computations!$B$10:$AY$386,VLOOKUP(N$1,'day lookup'!$D$1:$E$52,2))</f>
        <v>11961.458333299999</v>
      </c>
      <c r="O131" s="561"/>
    </row>
    <row r="132" spans="1:15">
      <c r="A132" s="579" t="str">
        <f ca="1">OFFSET('day lookup'!$A$1,WEEKDAY(B132)-1,0)</f>
        <v>TUE</v>
      </c>
      <c r="B132" s="610">
        <f t="shared" si="5"/>
        <v>42906</v>
      </c>
      <c r="C132" s="612">
        <f>VLOOKUP($B132,Computations!$B$10:$AY$386,VLOOKUP(C$1,'day lookup'!$D$1:$E$52,2))</f>
        <v>7758.5289578947368</v>
      </c>
      <c r="D132" s="611">
        <f>VLOOKUP($B132,Computations!$B$10:$AY$386,VLOOKUP(D$1,'day lookup'!$D$1:$E$52,2))</f>
        <v>95096.51</v>
      </c>
      <c r="E132" s="611">
        <f>VLOOKUP($B132,Computations!$B$10:$AY$386,VLOOKUP(E$1,'day lookup'!$D$1:$E$52,2))</f>
        <v>574.07203320617509</v>
      </c>
      <c r="F132" s="611">
        <f>VLOOKUP($B132,Computations!$B$10:$AY$386,VLOOKUP(F$1,'day lookup'!$D$1:$E$52,2))</f>
        <v>10.078290000000001</v>
      </c>
      <c r="G132" s="611">
        <f>VLOOKUP($B132,Computations!$B$10:$AY$386,VLOOKUP(G$1,'day lookup'!$D$1:$E$52,2))</f>
        <v>114.9541667</v>
      </c>
      <c r="H132" s="611">
        <f>VLOOKUP($B132,Computations!$B$10:$AY$386,VLOOKUP(H$1,'day lookup'!$D$1:$E$52,2))</f>
        <v>30.889583300000002</v>
      </c>
      <c r="I132" s="611">
        <f>VLOOKUP($B132,Computations!$B$10:$AY$386,VLOOKUP(I$1,'day lookup'!$D$1:$E$52,2))</f>
        <v>145.84375</v>
      </c>
      <c r="J132" s="611" t="str">
        <f>VLOOKUP($B132,Computations!$B$10:$AY$386,VLOOKUP(J$1,'day lookup'!$D$1:$E$52,2))</f>
        <v>N</v>
      </c>
      <c r="K132" s="611">
        <f>VLOOKUP($B132,Computations!$B$10:$AY$386,VLOOKUP(K$1,'day lookup'!$D$1:$E$52,2))</f>
        <v>110</v>
      </c>
      <c r="L132" s="624">
        <f>VLOOKUP($B132,Computations!$B$10:$AY$386,VLOOKUP(L$1,'day lookup'!$D$1:$E$52,2))</f>
        <v>0</v>
      </c>
      <c r="M132" s="624">
        <f>VLOOKUP($B132,Computations!$B$10:$AY$386,VLOOKUP(M$1,'day lookup'!$D$1:$E$52,2))</f>
        <v>0</v>
      </c>
      <c r="N132" s="611">
        <f>VLOOKUP($B132,Computations!$B$10:$AY$386,VLOOKUP(N$1,'day lookup'!$D$1:$E$52,2))</f>
        <v>11527.083333299999</v>
      </c>
      <c r="O132" s="561"/>
    </row>
    <row r="133" spans="1:15">
      <c r="A133" s="579" t="str">
        <f ca="1">OFFSET('day lookup'!$A$1,WEEKDAY(B133)-1,0)</f>
        <v>WED</v>
      </c>
      <c r="B133" s="610">
        <f t="shared" si="5"/>
        <v>42907</v>
      </c>
      <c r="C133" s="612">
        <f>VLOOKUP($B133,Computations!$B$10:$AY$386,VLOOKUP(C$1,'day lookup'!$D$1:$E$52,2))</f>
        <v>7759.2097907949792</v>
      </c>
      <c r="D133" s="611">
        <f>VLOOKUP($B133,Computations!$B$10:$AY$386,VLOOKUP(D$1,'day lookup'!$D$1:$E$52,2))</f>
        <v>95744.56</v>
      </c>
      <c r="E133" s="611">
        <f>VLOOKUP($B133,Computations!$B$10:$AY$386,VLOOKUP(E$1,'day lookup'!$D$1:$E$52,2))</f>
        <v>555.92536366019817</v>
      </c>
      <c r="F133" s="611">
        <f>VLOOKUP($B133,Computations!$B$10:$AY$386,VLOOKUP(F$1,'day lookup'!$D$1:$E$52,2))</f>
        <v>10.123670000000001</v>
      </c>
      <c r="G133" s="611">
        <f>VLOOKUP($B133,Computations!$B$10:$AY$386,VLOOKUP(G$1,'day lookup'!$D$1:$E$52,2))</f>
        <v>219.08125000000001</v>
      </c>
      <c r="H133" s="611">
        <f>VLOOKUP($B133,Computations!$B$10:$AY$386,VLOOKUP(H$1,'day lookup'!$D$1:$E$52,2))</f>
        <v>29.7416667</v>
      </c>
      <c r="I133" s="611">
        <f>VLOOKUP($B133,Computations!$B$10:$AY$386,VLOOKUP(I$1,'day lookup'!$D$1:$E$52,2))</f>
        <v>248.82291670000001</v>
      </c>
      <c r="J133" s="611" t="str">
        <f>VLOOKUP($B133,Computations!$B$10:$AY$386,VLOOKUP(J$1,'day lookup'!$D$1:$E$52,2))</f>
        <v>N</v>
      </c>
      <c r="K133" s="611">
        <f>VLOOKUP($B133,Computations!$B$10:$AY$386,VLOOKUP(K$1,'day lookup'!$D$1:$E$52,2))</f>
        <v>110</v>
      </c>
      <c r="L133" s="624">
        <f>VLOOKUP($B133,Computations!$B$10:$AY$386,VLOOKUP(L$1,'day lookup'!$D$1:$E$52,2))</f>
        <v>0</v>
      </c>
      <c r="M133" s="624">
        <f>VLOOKUP($B133,Computations!$B$10:$AY$386,VLOOKUP(M$1,'day lookup'!$D$1:$E$52,2))</f>
        <v>0</v>
      </c>
      <c r="N133" s="611">
        <f>VLOOKUP($B133,Computations!$B$10:$AY$386,VLOOKUP(N$1,'day lookup'!$D$1:$E$52,2))</f>
        <v>11011.458333299999</v>
      </c>
      <c r="O133" s="561"/>
    </row>
    <row r="134" spans="1:15">
      <c r="A134" s="579" t="str">
        <f ca="1">OFFSET('day lookup'!$A$1,WEEKDAY(B134)-1,0)</f>
        <v>THU</v>
      </c>
      <c r="B134" s="610">
        <f t="shared" si="5"/>
        <v>42908</v>
      </c>
      <c r="C134" s="612">
        <f>VLOOKUP($B134,Computations!$B$10:$AY$386,VLOOKUP(C$1,'day lookup'!$D$1:$E$52,2))</f>
        <v>7759.7404184100415</v>
      </c>
      <c r="D134" s="611">
        <f>VLOOKUP($B134,Computations!$B$10:$AY$386,VLOOKUP(D$1,'day lookup'!$D$1:$E$52,2))</f>
        <v>96251.839999999997</v>
      </c>
      <c r="E134" s="611">
        <f>VLOOKUP($B134,Computations!$B$10:$AY$386,VLOOKUP(E$1,'day lookup'!$D$1:$E$52,2))</f>
        <v>499.64223028008507</v>
      </c>
      <c r="F134" s="611">
        <f>VLOOKUP($B134,Computations!$B$10:$AY$386,VLOOKUP(F$1,'day lookup'!$D$1:$E$52,2))</f>
        <v>10.15896</v>
      </c>
      <c r="G134" s="611">
        <f>VLOOKUP($B134,Computations!$B$10:$AY$386,VLOOKUP(G$1,'day lookup'!$D$1:$E$52,2))</f>
        <v>233.7333333</v>
      </c>
      <c r="H134" s="611">
        <f>VLOOKUP($B134,Computations!$B$10:$AY$386,VLOOKUP(H$1,'day lookup'!$D$1:$E$52,2))</f>
        <v>28.391666699999998</v>
      </c>
      <c r="I134" s="611">
        <f>VLOOKUP($B134,Computations!$B$10:$AY$386,VLOOKUP(I$1,'day lookup'!$D$1:$E$52,2))</f>
        <v>262.125</v>
      </c>
      <c r="J134" s="611" t="str">
        <f>VLOOKUP($B134,Computations!$B$10:$AY$386,VLOOKUP(J$1,'day lookup'!$D$1:$E$52,2))</f>
        <v>N</v>
      </c>
      <c r="K134" s="611">
        <f>VLOOKUP($B134,Computations!$B$10:$AY$386,VLOOKUP(K$1,'day lookup'!$D$1:$E$52,2))</f>
        <v>110</v>
      </c>
      <c r="L134" s="624">
        <f>VLOOKUP($B134,Computations!$B$10:$AY$386,VLOOKUP(L$1,'day lookup'!$D$1:$E$52,2))</f>
        <v>0</v>
      </c>
      <c r="M134" s="624">
        <f>VLOOKUP($B134,Computations!$B$10:$AY$386,VLOOKUP(M$1,'day lookup'!$D$1:$E$52,2))</f>
        <v>0</v>
      </c>
      <c r="N134" s="611">
        <f>VLOOKUP($B134,Computations!$B$10:$AY$386,VLOOKUP(N$1,'day lookup'!$D$1:$E$52,2))</f>
        <v>11130.208333299999</v>
      </c>
      <c r="O134" s="561"/>
    </row>
    <row r="135" spans="1:15">
      <c r="A135" s="579" t="str">
        <f ca="1">OFFSET('day lookup'!$A$1,WEEKDAY(B135)-1,0)</f>
        <v>FRI</v>
      </c>
      <c r="B135" s="610">
        <f t="shared" si="5"/>
        <v>42909</v>
      </c>
      <c r="C135" s="612">
        <f>VLOOKUP($B135,Computations!$B$10:$AY$386,VLOOKUP(C$1,'day lookup'!$D$1:$E$52,2))</f>
        <v>7760.1406535269707</v>
      </c>
      <c r="D135" s="611">
        <f>VLOOKUP($B135,Computations!$B$10:$AY$386,VLOOKUP(D$1,'day lookup'!$D$1:$E$52,2))</f>
        <v>96635.59</v>
      </c>
      <c r="E135" s="611">
        <f>VLOOKUP($B135,Computations!$B$10:$AY$386,VLOOKUP(E$1,'day lookup'!$D$1:$E$52,2))</f>
        <v>417.52805517925384</v>
      </c>
      <c r="F135" s="611">
        <f>VLOOKUP($B135,Computations!$B$10:$AY$386,VLOOKUP(F$1,'day lookup'!$D$1:$E$52,2))</f>
        <v>10.189209999999999</v>
      </c>
      <c r="G135" s="611">
        <f>VLOOKUP($B135,Computations!$B$10:$AY$386,VLOOKUP(G$1,'day lookup'!$D$1:$E$52,2))</f>
        <v>213.8677083</v>
      </c>
      <c r="H135" s="611">
        <f>VLOOKUP($B135,Computations!$B$10:$AY$386,VLOOKUP(H$1,'day lookup'!$D$1:$E$52,2))</f>
        <v>26.1947917</v>
      </c>
      <c r="I135" s="611">
        <f>VLOOKUP($B135,Computations!$B$10:$AY$386,VLOOKUP(I$1,'day lookup'!$D$1:$E$52,2))</f>
        <v>240.0625</v>
      </c>
      <c r="J135" s="611" t="str">
        <f>VLOOKUP($B135,Computations!$B$10:$AY$386,VLOOKUP(J$1,'day lookup'!$D$1:$E$52,2))</f>
        <v>N</v>
      </c>
      <c r="K135" s="611">
        <f>VLOOKUP($B135,Computations!$B$10:$AY$386,VLOOKUP(K$1,'day lookup'!$D$1:$E$52,2))</f>
        <v>110</v>
      </c>
      <c r="L135" s="624">
        <f>VLOOKUP($B135,Computations!$B$10:$AY$386,VLOOKUP(L$1,'day lookup'!$D$1:$E$52,2))</f>
        <v>0</v>
      </c>
      <c r="M135" s="624">
        <f>VLOOKUP($B135,Computations!$B$10:$AY$386,VLOOKUP(M$1,'day lookup'!$D$1:$E$52,2))</f>
        <v>0</v>
      </c>
      <c r="N135" s="611">
        <f>VLOOKUP($B135,Computations!$B$10:$AY$386,VLOOKUP(N$1,'day lookup'!$D$1:$E$52,2))</f>
        <v>10979.166666700001</v>
      </c>
      <c r="O135" s="561"/>
    </row>
    <row r="136" spans="1:15">
      <c r="A136" s="579" t="str">
        <f ca="1">OFFSET('day lookup'!$A$1,WEEKDAY(B136)-1,0)</f>
        <v>SAT</v>
      </c>
      <c r="B136" s="610">
        <f t="shared" si="5"/>
        <v>42910</v>
      </c>
      <c r="C136" s="612">
        <f>VLOOKUP($B136,Computations!$B$10:$AY$386,VLOOKUP(C$1,'day lookup'!$D$1:$E$52,2))</f>
        <v>7760.5695435684647</v>
      </c>
      <c r="D136" s="611">
        <f>VLOOKUP($B136,Computations!$B$10:$AY$386,VLOOKUP(D$1,'day lookup'!$D$1:$E$52,2))</f>
        <v>97049.04</v>
      </c>
      <c r="E136" s="611">
        <f>VLOOKUP($B136,Computations!$B$10:$AY$386,VLOOKUP(E$1,'day lookup'!$D$1:$E$52,2))</f>
        <v>371.50908851524935</v>
      </c>
      <c r="F136" s="611">
        <f>VLOOKUP($B136,Computations!$B$10:$AY$386,VLOOKUP(F$1,'day lookup'!$D$1:$E$52,2))</f>
        <v>10.21442</v>
      </c>
      <c r="G136" s="611">
        <f>VLOOKUP($B136,Computations!$B$10:$AY$386,VLOOKUP(G$1,'day lookup'!$D$1:$E$52,2))</f>
        <v>152.85</v>
      </c>
      <c r="H136" s="611">
        <f>VLOOKUP($B136,Computations!$B$10:$AY$386,VLOOKUP(H$1,'day lookup'!$D$1:$E$52,2))</f>
        <v>23.4</v>
      </c>
      <c r="I136" s="611">
        <f>VLOOKUP($B136,Computations!$B$10:$AY$386,VLOOKUP(I$1,'day lookup'!$D$1:$E$52,2))</f>
        <v>176.25</v>
      </c>
      <c r="J136" s="611" t="str">
        <f>VLOOKUP($B136,Computations!$B$10:$AY$386,VLOOKUP(J$1,'day lookup'!$D$1:$E$52,2))</f>
        <v>N</v>
      </c>
      <c r="K136" s="611">
        <f>VLOOKUP($B136,Computations!$B$10:$AY$386,VLOOKUP(K$1,'day lookup'!$D$1:$E$52,2))</f>
        <v>110</v>
      </c>
      <c r="L136" s="624">
        <f>VLOOKUP($B136,Computations!$B$10:$AY$386,VLOOKUP(L$1,'day lookup'!$D$1:$E$52,2))</f>
        <v>0</v>
      </c>
      <c r="M136" s="624">
        <f>VLOOKUP($B136,Computations!$B$10:$AY$386,VLOOKUP(M$1,'day lookup'!$D$1:$E$52,2))</f>
        <v>0</v>
      </c>
      <c r="N136" s="611">
        <f>VLOOKUP($B136,Computations!$B$10:$AY$386,VLOOKUP(N$1,'day lookup'!$D$1:$E$52,2))</f>
        <v>10643.75</v>
      </c>
      <c r="O136" s="561"/>
    </row>
    <row r="137" spans="1:15">
      <c r="A137" s="579" t="str">
        <f ca="1">OFFSET('day lookup'!$A$1,WEEKDAY(B137)-1,0)</f>
        <v>SUN</v>
      </c>
      <c r="B137" s="610">
        <f t="shared" si="5"/>
        <v>42911</v>
      </c>
      <c r="C137" s="612">
        <f>VLOOKUP($B137,Computations!$B$10:$AY$386,VLOOKUP(C$1,'day lookup'!$D$1:$E$52,2))</f>
        <v>7761.020072239422</v>
      </c>
      <c r="D137" s="611">
        <f>VLOOKUP($B137,Computations!$B$10:$AY$386,VLOOKUP(D$1,'day lookup'!$D$1:$E$52,2))</f>
        <v>97483.45</v>
      </c>
      <c r="E137" s="611">
        <f>VLOOKUP($B137,Computations!$B$10:$AY$386,VLOOKUP(E$1,'day lookup'!$D$1:$E$52,2))</f>
        <v>382.21589274388884</v>
      </c>
      <c r="F137" s="611">
        <f>VLOOKUP($B137,Computations!$B$10:$AY$386,VLOOKUP(F$1,'day lookup'!$D$1:$E$52,2))</f>
        <v>10.244669999999999</v>
      </c>
      <c r="G137" s="611">
        <f>VLOOKUP($B137,Computations!$B$10:$AY$386,VLOOKUP(G$1,'day lookup'!$D$1:$E$52,2))</f>
        <v>152.95937499999999</v>
      </c>
      <c r="H137" s="611">
        <f>VLOOKUP($B137,Computations!$B$10:$AY$386,VLOOKUP(H$1,'day lookup'!$D$1:$E$52,2))</f>
        <v>21.478124999999999</v>
      </c>
      <c r="I137" s="611">
        <f>VLOOKUP($B137,Computations!$B$10:$AY$386,VLOOKUP(I$1,'day lookup'!$D$1:$E$52,2))</f>
        <v>174.4375</v>
      </c>
      <c r="J137" s="611" t="str">
        <f>VLOOKUP($B137,Computations!$B$10:$AY$386,VLOOKUP(J$1,'day lookup'!$D$1:$E$52,2))</f>
        <v>N</v>
      </c>
      <c r="K137" s="611">
        <f>VLOOKUP($B137,Computations!$B$10:$AY$386,VLOOKUP(K$1,'day lookup'!$D$1:$E$52,2))</f>
        <v>110</v>
      </c>
      <c r="L137" s="624">
        <f>VLOOKUP($B137,Computations!$B$10:$AY$386,VLOOKUP(L$1,'day lookup'!$D$1:$E$52,2))</f>
        <v>0</v>
      </c>
      <c r="M137" s="624">
        <f>VLOOKUP($B137,Computations!$B$10:$AY$386,VLOOKUP(M$1,'day lookup'!$D$1:$E$52,2))</f>
        <v>0</v>
      </c>
      <c r="N137" s="611">
        <f>VLOOKUP($B137,Computations!$B$10:$AY$386,VLOOKUP(N$1,'day lookup'!$D$1:$E$52,2))</f>
        <v>9658.75</v>
      </c>
      <c r="O137" s="561"/>
    </row>
    <row r="138" spans="1:15">
      <c r="A138" s="579" t="str">
        <f ca="1">OFFSET('day lookup'!$A$1,WEEKDAY(B138)-1,0)</f>
        <v>MON</v>
      </c>
      <c r="B138" s="610">
        <f t="shared" si="5"/>
        <v>42912</v>
      </c>
      <c r="C138" s="612">
        <f>VLOOKUP($B138,Computations!$B$10:$AY$386,VLOOKUP(C$1,'day lookup'!$D$1:$E$52,2))</f>
        <v>7761.4994633642928</v>
      </c>
      <c r="D138" s="611">
        <f>VLOOKUP($B138,Computations!$B$10:$AY$386,VLOOKUP(D$1,'day lookup'!$D$1:$E$52,2))</f>
        <v>97947.98</v>
      </c>
      <c r="E138" s="611">
        <f>VLOOKUP($B138,Computations!$B$10:$AY$386,VLOOKUP(E$1,'day lookup'!$D$1:$E$52,2))</f>
        <v>397.07204629190767</v>
      </c>
      <c r="F138" s="611">
        <f>VLOOKUP($B138,Computations!$B$10:$AY$386,VLOOKUP(F$1,'day lookup'!$D$1:$E$52,2))</f>
        <v>10.27492</v>
      </c>
      <c r="G138" s="611">
        <f>VLOOKUP($B138,Computations!$B$10:$AY$386,VLOOKUP(G$1,'day lookup'!$D$1:$E$52,2))</f>
        <v>152.6</v>
      </c>
      <c r="H138" s="611">
        <f>VLOOKUP($B138,Computations!$B$10:$AY$386,VLOOKUP(H$1,'day lookup'!$D$1:$E$52,2))</f>
        <v>19.618749999999999</v>
      </c>
      <c r="I138" s="611">
        <f>VLOOKUP($B138,Computations!$B$10:$AY$386,VLOOKUP(I$1,'day lookup'!$D$1:$E$52,2))</f>
        <v>172.21875</v>
      </c>
      <c r="J138" s="611" t="str">
        <f>VLOOKUP($B138,Computations!$B$10:$AY$386,VLOOKUP(J$1,'day lookup'!$D$1:$E$52,2))</f>
        <v>N</v>
      </c>
      <c r="K138" s="611">
        <f>VLOOKUP($B138,Computations!$B$10:$AY$386,VLOOKUP(K$1,'day lookup'!$D$1:$E$52,2))</f>
        <v>110</v>
      </c>
      <c r="L138" s="624">
        <f>VLOOKUP($B138,Computations!$B$10:$AY$386,VLOOKUP(L$1,'day lookup'!$D$1:$E$52,2))</f>
        <v>0</v>
      </c>
      <c r="M138" s="624">
        <f>VLOOKUP($B138,Computations!$B$10:$AY$386,VLOOKUP(M$1,'day lookup'!$D$1:$E$52,2))</f>
        <v>0</v>
      </c>
      <c r="N138" s="611">
        <f>VLOOKUP($B138,Computations!$B$10:$AY$386,VLOOKUP(N$1,'day lookup'!$D$1:$E$52,2))</f>
        <v>8644.8958332999991</v>
      </c>
      <c r="O138" s="561"/>
    </row>
    <row r="139" spans="1:15">
      <c r="A139" s="579" t="str">
        <f ca="1">OFFSET('day lookup'!$A$1,WEEKDAY(B139)-1,0)</f>
        <v>TUE</v>
      </c>
      <c r="B139" s="610">
        <f t="shared" si="5"/>
        <v>42913</v>
      </c>
      <c r="C139" s="612">
        <f>VLOOKUP($B139,Computations!$B$10:$AY$386,VLOOKUP(C$1,'day lookup'!$D$1:$E$52,2))</f>
        <v>7761.9705263157894</v>
      </c>
      <c r="D139" s="611">
        <f>VLOOKUP($B139,Computations!$B$10:$AY$386,VLOOKUP(D$1,'day lookup'!$D$1:$E$52,2))</f>
        <v>98404.44</v>
      </c>
      <c r="E139" s="611">
        <f>VLOOKUP($B139,Computations!$B$10:$AY$386,VLOOKUP(E$1,'day lookup'!$D$1:$E$52,2))</f>
        <v>394.43164732516078</v>
      </c>
      <c r="F139" s="611">
        <f>VLOOKUP($B139,Computations!$B$10:$AY$386,VLOOKUP(F$1,'day lookup'!$D$1:$E$52,2))</f>
        <v>10.30517</v>
      </c>
      <c r="G139" s="611">
        <f>VLOOKUP($B139,Computations!$B$10:$AY$386,VLOOKUP(G$1,'day lookup'!$D$1:$E$52,2))</f>
        <v>153.99791670000002</v>
      </c>
      <c r="H139" s="611">
        <f>VLOOKUP($B139,Computations!$B$10:$AY$386,VLOOKUP(H$1,'day lookup'!$D$1:$E$52,2))</f>
        <v>17.856249999999999</v>
      </c>
      <c r="I139" s="611">
        <f>VLOOKUP($B139,Computations!$B$10:$AY$386,VLOOKUP(I$1,'day lookup'!$D$1:$E$52,2))</f>
        <v>171.85416670000001</v>
      </c>
      <c r="J139" s="611" t="str">
        <f>VLOOKUP($B139,Computations!$B$10:$AY$386,VLOOKUP(J$1,'day lookup'!$D$1:$E$52,2))</f>
        <v>N</v>
      </c>
      <c r="K139" s="611">
        <f>VLOOKUP($B139,Computations!$B$10:$AY$386,VLOOKUP(K$1,'day lookup'!$D$1:$E$52,2))</f>
        <v>110</v>
      </c>
      <c r="L139" s="624">
        <f>VLOOKUP($B139,Computations!$B$10:$AY$386,VLOOKUP(L$1,'day lookup'!$D$1:$E$52,2))</f>
        <v>0</v>
      </c>
      <c r="M139" s="624">
        <f>VLOOKUP($B139,Computations!$B$10:$AY$386,VLOOKUP(M$1,'day lookup'!$D$1:$E$52,2))</f>
        <v>0</v>
      </c>
      <c r="N139" s="611">
        <f>VLOOKUP($B139,Computations!$B$10:$AY$386,VLOOKUP(N$1,'day lookup'!$D$1:$E$52,2))</f>
        <v>7654.375</v>
      </c>
      <c r="O139" s="561"/>
    </row>
    <row r="140" spans="1:15">
      <c r="A140" s="579" t="str">
        <f ca="1">OFFSET('day lookup'!$A$1,WEEKDAY(B140)-1,0)</f>
        <v>WED</v>
      </c>
      <c r="B140" s="610">
        <f t="shared" si="5"/>
        <v>42914</v>
      </c>
      <c r="C140" s="612">
        <f>VLOOKUP($B140,Computations!$B$10:$AY$386,VLOOKUP(C$1,'day lookup'!$D$1:$E$52,2))</f>
        <v>7762.4495901639348</v>
      </c>
      <c r="D140" s="611">
        <f>VLOOKUP($B140,Computations!$B$10:$AY$386,VLOOKUP(D$1,'day lookup'!$D$1:$E$52,2))</f>
        <v>98871.8</v>
      </c>
      <c r="E140" s="611">
        <f>VLOOKUP($B140,Computations!$B$10:$AY$386,VLOOKUP(E$1,'day lookup'!$D$1:$E$52,2))</f>
        <v>382.04664885150015</v>
      </c>
      <c r="F140" s="611">
        <f>VLOOKUP($B140,Computations!$B$10:$AY$386,VLOOKUP(F$1,'day lookup'!$D$1:$E$52,2))</f>
        <v>10.34046</v>
      </c>
      <c r="G140" s="611">
        <f>VLOOKUP($B140,Computations!$B$10:$AY$386,VLOOKUP(G$1,'day lookup'!$D$1:$E$52,2))</f>
        <v>136.08229169999998</v>
      </c>
      <c r="H140" s="611">
        <f>VLOOKUP($B140,Computations!$B$10:$AY$386,VLOOKUP(H$1,'day lookup'!$D$1:$E$52,2))</f>
        <v>16.667708300000001</v>
      </c>
      <c r="I140" s="611">
        <f>VLOOKUP($B140,Computations!$B$10:$AY$386,VLOOKUP(I$1,'day lookup'!$D$1:$E$52,2))</f>
        <v>152.75</v>
      </c>
      <c r="J140" s="611" t="str">
        <f>VLOOKUP($B140,Computations!$B$10:$AY$386,VLOOKUP(J$1,'day lookup'!$D$1:$E$52,2))</f>
        <v>N</v>
      </c>
      <c r="K140" s="611">
        <f>VLOOKUP($B140,Computations!$B$10:$AY$386,VLOOKUP(K$1,'day lookup'!$D$1:$E$52,2))</f>
        <v>110</v>
      </c>
      <c r="L140" s="624">
        <f>VLOOKUP($B140,Computations!$B$10:$AY$386,VLOOKUP(L$1,'day lookup'!$D$1:$E$52,2))</f>
        <v>0</v>
      </c>
      <c r="M140" s="624">
        <f>VLOOKUP($B140,Computations!$B$10:$AY$386,VLOOKUP(M$1,'day lookup'!$D$1:$E$52,2))</f>
        <v>0</v>
      </c>
      <c r="N140" s="611">
        <f>VLOOKUP($B140,Computations!$B$10:$AY$386,VLOOKUP(N$1,'day lookup'!$D$1:$E$52,2))</f>
        <v>7016.7708333</v>
      </c>
      <c r="O140" s="561"/>
    </row>
    <row r="141" spans="1:15">
      <c r="A141" s="579" t="str">
        <f ca="1">OFFSET('day lookup'!$A$1,WEEKDAY(B141)-1,0)</f>
        <v>THU</v>
      </c>
      <c r="B141" s="610">
        <f t="shared" si="5"/>
        <v>42915</v>
      </c>
      <c r="C141" s="612">
        <f>VLOOKUP($B141,Computations!$B$10:$AY$386,VLOOKUP(C$1,'day lookup'!$D$1:$E$52,2))</f>
        <v>7762.8897745901641</v>
      </c>
      <c r="D141" s="611">
        <f>VLOOKUP($B141,Computations!$B$10:$AY$386,VLOOKUP(D$1,'day lookup'!$D$1:$E$52,2))</f>
        <v>99301.42</v>
      </c>
      <c r="E141" s="611">
        <f>VLOOKUP($B141,Computations!$B$10:$AY$386,VLOOKUP(E$1,'day lookup'!$D$1:$E$52,2))</f>
        <v>357.15217792818009</v>
      </c>
      <c r="F141" s="611">
        <f>VLOOKUP($B141,Computations!$B$10:$AY$386,VLOOKUP(F$1,'day lookup'!$D$1:$E$52,2))</f>
        <v>10.36567</v>
      </c>
      <c r="G141" s="611">
        <f>VLOOKUP($B141,Computations!$B$10:$AY$386,VLOOKUP(G$1,'day lookup'!$D$1:$E$52,2))</f>
        <v>130.18958329999998</v>
      </c>
      <c r="H141" s="611">
        <f>VLOOKUP($B141,Computations!$B$10:$AY$386,VLOOKUP(H$1,'day lookup'!$D$1:$E$52,2))</f>
        <v>15.706250000000001</v>
      </c>
      <c r="I141" s="611">
        <f>VLOOKUP($B141,Computations!$B$10:$AY$386,VLOOKUP(I$1,'day lookup'!$D$1:$E$52,2))</f>
        <v>145.89583329999999</v>
      </c>
      <c r="J141" s="611" t="str">
        <f>VLOOKUP($B141,Computations!$B$10:$AY$386,VLOOKUP(J$1,'day lookup'!$D$1:$E$52,2))</f>
        <v>N</v>
      </c>
      <c r="K141" s="611">
        <f>VLOOKUP($B141,Computations!$B$10:$AY$386,VLOOKUP(K$1,'day lookup'!$D$1:$E$52,2))</f>
        <v>110</v>
      </c>
      <c r="L141" s="624">
        <f>VLOOKUP($B141,Computations!$B$10:$AY$386,VLOOKUP(L$1,'day lookup'!$D$1:$E$52,2))</f>
        <v>0</v>
      </c>
      <c r="M141" s="624">
        <f>VLOOKUP($B141,Computations!$B$10:$AY$386,VLOOKUP(M$1,'day lookup'!$D$1:$E$52,2))</f>
        <v>0</v>
      </c>
      <c r="N141" s="611">
        <f>VLOOKUP($B141,Computations!$B$10:$AY$386,VLOOKUP(N$1,'day lookup'!$D$1:$E$52,2))</f>
        <v>6416.5625</v>
      </c>
      <c r="O141" s="561"/>
    </row>
    <row r="142" spans="1:15">
      <c r="A142" s="579" t="str">
        <f ca="1">OFFSET('day lookup'!$A$1,WEEKDAY(B142)-1,0)</f>
        <v>FRI</v>
      </c>
      <c r="B142" s="610">
        <f t="shared" si="5"/>
        <v>42916</v>
      </c>
      <c r="C142" s="612">
        <f>VLOOKUP($B142,Computations!$B$10:$AY$386,VLOOKUP(C$1,'day lookup'!$D$1:$E$52,2))</f>
        <v>7763.2792456676862</v>
      </c>
      <c r="D142" s="611">
        <f>VLOOKUP($B142,Computations!$B$10:$AY$386,VLOOKUP(D$1,'day lookup'!$D$1:$E$52,2))</f>
        <v>99682.94</v>
      </c>
      <c r="E142" s="611">
        <f>VLOOKUP($B142,Computations!$B$10:$AY$386,VLOOKUP(E$1,'day lookup'!$D$1:$E$52,2))</f>
        <v>332.2052816082703</v>
      </c>
      <c r="F142" s="611">
        <f>VLOOKUP($B142,Computations!$B$10:$AY$386,VLOOKUP(F$1,'day lookup'!$D$1:$E$52,2))</f>
        <v>10.39592</v>
      </c>
      <c r="G142" s="611">
        <f>VLOOKUP($B142,Computations!$B$10:$AY$386,VLOOKUP(G$1,'day lookup'!$D$1:$E$52,2))</f>
        <v>129.46250000000001</v>
      </c>
      <c r="H142" s="611">
        <f>VLOOKUP($B142,Computations!$B$10:$AY$386,VLOOKUP(H$1,'day lookup'!$D$1:$E$52,2))</f>
        <v>14.8916667</v>
      </c>
      <c r="I142" s="611">
        <f>VLOOKUP($B142,Computations!$B$10:$AY$386,VLOOKUP(I$1,'day lookup'!$D$1:$E$52,2))</f>
        <v>144.35416670000001</v>
      </c>
      <c r="J142" s="611" t="str">
        <f>VLOOKUP($B142,Computations!$B$10:$AY$386,VLOOKUP(J$1,'day lookup'!$D$1:$E$52,2))</f>
        <v>N</v>
      </c>
      <c r="K142" s="611">
        <f>VLOOKUP($B142,Computations!$B$10:$AY$386,VLOOKUP(K$1,'day lookup'!$D$1:$E$52,2))</f>
        <v>110</v>
      </c>
      <c r="L142" s="624">
        <f>VLOOKUP($B142,Computations!$B$10:$AY$386,VLOOKUP(L$1,'day lookup'!$D$1:$E$52,2))</f>
        <v>0</v>
      </c>
      <c r="M142" s="624">
        <f>VLOOKUP($B142,Computations!$B$10:$AY$386,VLOOKUP(M$1,'day lookup'!$D$1:$E$52,2))</f>
        <v>0</v>
      </c>
      <c r="N142" s="611">
        <f>VLOOKUP($B142,Computations!$B$10:$AY$386,VLOOKUP(N$1,'day lookup'!$D$1:$E$52,2))</f>
        <v>5742.6041667</v>
      </c>
      <c r="O142" s="561"/>
    </row>
    <row r="143" spans="1:15">
      <c r="A143" s="564"/>
      <c r="B143" s="565"/>
      <c r="C143" s="613"/>
      <c r="D143" s="621"/>
      <c r="E143" s="622"/>
      <c r="F143" s="616"/>
      <c r="G143" s="622"/>
      <c r="H143" s="616"/>
      <c r="I143" s="616"/>
      <c r="J143" s="616"/>
      <c r="K143" s="623"/>
      <c r="L143" s="625"/>
      <c r="M143" s="625"/>
      <c r="N143" s="616"/>
      <c r="O143" s="562"/>
    </row>
    <row r="144" spans="1:15">
      <c r="A144" s="573" t="s">
        <v>48</v>
      </c>
      <c r="B144" s="565"/>
      <c r="C144" s="612">
        <f t="shared" ref="C144:I144" si="6">AVERAGEA(C113:C142)</f>
        <v>7752.8392671853626</v>
      </c>
      <c r="D144" s="611">
        <f t="shared" si="6"/>
        <v>89963.032666666666</v>
      </c>
      <c r="E144" s="611">
        <f t="shared" si="6"/>
        <v>607.32898830399381</v>
      </c>
      <c r="F144" s="611">
        <f t="shared" si="6"/>
        <v>9.720166333333335</v>
      </c>
      <c r="G144" s="611">
        <f t="shared" si="6"/>
        <v>235.49656249666671</v>
      </c>
      <c r="H144" s="611">
        <f t="shared" si="6"/>
        <v>32.452395839999994</v>
      </c>
      <c r="I144" s="611">
        <f t="shared" si="6"/>
        <v>267.94895833666664</v>
      </c>
      <c r="J144" s="611"/>
      <c r="K144" s="611">
        <f t="shared" ref="K144" si="7">AVERAGEA(K112:K142)</f>
        <v>110</v>
      </c>
      <c r="L144" s="624">
        <f>AVERAGEA(L113:L142)</f>
        <v>0</v>
      </c>
      <c r="M144" s="624"/>
      <c r="N144" s="611">
        <f>AVERAGEA(N113:N142)</f>
        <v>10746.208333329998</v>
      </c>
      <c r="O144" s="559"/>
    </row>
    <row r="145" spans="1:15" s="54" customFormat="1">
      <c r="A145" s="601" t="s">
        <v>49</v>
      </c>
      <c r="B145" s="602"/>
      <c r="C145" s="615"/>
      <c r="D145" s="615"/>
      <c r="E145" s="615">
        <f>SUM(E113:E142)*1.9835</f>
        <v>36139.111449029151</v>
      </c>
      <c r="F145" s="615">
        <f>SUM(F113:F142)*1.9835</f>
        <v>578.39849766500015</v>
      </c>
      <c r="G145" s="615">
        <f>SUM(G113:G142)*1.9835</f>
        <v>14013.222951364152</v>
      </c>
      <c r="H145" s="615">
        <f>SUM(H113:H142)*1.9835</f>
        <v>1931.0798144592</v>
      </c>
      <c r="I145" s="615">
        <f>SUM(I113:I142)*1.9835</f>
        <v>15944.30276582335</v>
      </c>
      <c r="J145" s="615"/>
      <c r="K145" s="615">
        <f>SUM(K112:K142)*1.9835</f>
        <v>6545.55</v>
      </c>
      <c r="L145" s="626">
        <f>SUM(L113:L142)*1.9835</f>
        <v>0</v>
      </c>
      <c r="M145" s="626">
        <f>M142</f>
        <v>0</v>
      </c>
      <c r="N145" s="615">
        <f>SUM(N113:N142)*1.9835</f>
        <v>639453.12687480159</v>
      </c>
      <c r="O145" s="559"/>
    </row>
    <row r="146" spans="1:15">
      <c r="A146" s="564"/>
      <c r="B146" s="565"/>
      <c r="C146" s="566"/>
      <c r="D146" s="617"/>
      <c r="E146" s="617"/>
      <c r="F146" s="618"/>
      <c r="G146" s="617"/>
      <c r="H146" s="618"/>
      <c r="I146" s="618"/>
      <c r="J146" s="618"/>
      <c r="K146" s="620"/>
      <c r="L146" s="618"/>
      <c r="M146" s="619"/>
      <c r="N146" s="618"/>
      <c r="O146" s="559"/>
    </row>
    <row r="147" spans="1:15">
      <c r="A147" s="573" t="s">
        <v>55</v>
      </c>
      <c r="B147" s="582" t="s">
        <v>514</v>
      </c>
      <c r="C147" s="578"/>
      <c r="D147" s="567"/>
      <c r="E147" s="564"/>
      <c r="F147" s="566"/>
      <c r="G147" s="564"/>
      <c r="H147" s="566"/>
      <c r="I147" s="566"/>
      <c r="J147" s="566"/>
      <c r="K147" s="574"/>
      <c r="L147" s="566"/>
      <c r="M147" s="564"/>
      <c r="N147" s="566"/>
      <c r="O147" s="559"/>
    </row>
    <row r="148" spans="1:15">
      <c r="A148" s="564"/>
      <c r="B148" s="565"/>
      <c r="C148" s="578"/>
      <c r="D148" s="567"/>
      <c r="E148" s="564"/>
      <c r="F148" s="566"/>
      <c r="G148" s="564"/>
      <c r="H148" s="566"/>
      <c r="I148" s="566"/>
      <c r="J148" s="566"/>
      <c r="K148" s="574"/>
      <c r="L148" s="566"/>
      <c r="M148" s="564"/>
      <c r="N148" s="566"/>
      <c r="O148" s="559"/>
    </row>
    <row r="149" spans="1:15">
      <c r="A149" s="573"/>
      <c r="B149" s="565"/>
      <c r="C149" s="566"/>
      <c r="D149" s="567"/>
      <c r="E149" s="564"/>
      <c r="F149" s="566"/>
      <c r="G149" s="564"/>
      <c r="H149" s="566"/>
      <c r="I149" s="566"/>
      <c r="J149" s="566"/>
      <c r="K149" s="574"/>
      <c r="L149" s="566"/>
      <c r="M149" s="564"/>
      <c r="N149" s="566"/>
      <c r="O149" s="559"/>
    </row>
    <row r="150" spans="1:15">
      <c r="A150" s="564"/>
      <c r="B150" s="565"/>
      <c r="C150" s="566"/>
      <c r="D150" s="567"/>
      <c r="E150" s="564"/>
      <c r="F150" s="566"/>
      <c r="G150" s="564"/>
      <c r="H150" s="568" t="s">
        <v>0</v>
      </c>
      <c r="I150" s="564"/>
      <c r="J150" s="566"/>
      <c r="K150" s="574"/>
      <c r="L150" s="566"/>
      <c r="M150" s="564"/>
      <c r="N150" s="566"/>
      <c r="O150" s="559"/>
    </row>
    <row r="151" spans="1:15">
      <c r="A151" s="564"/>
      <c r="B151" s="565"/>
      <c r="C151" s="566"/>
      <c r="D151" s="567"/>
      <c r="E151" s="564"/>
      <c r="F151" s="566"/>
      <c r="G151" s="564"/>
      <c r="H151" s="569" t="s">
        <v>1</v>
      </c>
      <c r="I151" s="564"/>
      <c r="J151" s="566"/>
      <c r="K151" s="574"/>
      <c r="L151" s="566"/>
      <c r="M151" s="564"/>
      <c r="N151" s="566"/>
      <c r="O151" s="559"/>
    </row>
    <row r="152" spans="1:15">
      <c r="A152" s="564"/>
      <c r="B152" s="565"/>
      <c r="C152" s="566"/>
      <c r="D152" s="567"/>
      <c r="E152" s="564"/>
      <c r="F152" s="566"/>
      <c r="G152" s="564"/>
      <c r="H152" s="569" t="s">
        <v>2</v>
      </c>
      <c r="I152" s="564"/>
      <c r="J152" s="566"/>
      <c r="K152" s="574"/>
      <c r="L152" s="566"/>
      <c r="M152" s="564"/>
      <c r="N152" s="566"/>
      <c r="O152" s="559"/>
    </row>
    <row r="153" spans="1:15">
      <c r="A153" s="564"/>
      <c r="B153" s="565"/>
      <c r="C153" s="566"/>
      <c r="D153" s="567"/>
      <c r="E153" s="564"/>
      <c r="F153" s="566"/>
      <c r="G153" s="564"/>
      <c r="H153" s="569" t="s">
        <v>41</v>
      </c>
      <c r="I153" s="573">
        <f>I5</f>
        <v>2017</v>
      </c>
      <c r="J153" s="566"/>
      <c r="K153" s="574"/>
      <c r="L153" s="566"/>
      <c r="M153" s="564"/>
      <c r="N153" s="566"/>
      <c r="O153" s="559"/>
    </row>
    <row r="154" spans="1:15">
      <c r="A154" s="564"/>
      <c r="B154" s="565"/>
      <c r="C154" s="566"/>
      <c r="D154" s="567"/>
      <c r="E154" s="564"/>
      <c r="F154" s="566"/>
      <c r="G154" s="564"/>
      <c r="H154" s="608">
        <f>B162</f>
        <v>42917</v>
      </c>
      <c r="I154" s="564"/>
      <c r="J154" s="566"/>
      <c r="K154" s="574"/>
      <c r="L154" s="566"/>
      <c r="M154" s="564"/>
      <c r="N154" s="566"/>
      <c r="O154" s="559"/>
    </row>
    <row r="155" spans="1:15" ht="13.8" thickBot="1">
      <c r="A155" s="564"/>
      <c r="B155" s="565"/>
      <c r="C155" s="566"/>
      <c r="D155" s="567"/>
      <c r="E155" s="564"/>
      <c r="F155" s="566"/>
      <c r="G155" s="564"/>
      <c r="H155" s="569"/>
      <c r="I155" s="569"/>
      <c r="J155" s="566"/>
      <c r="K155" s="574"/>
      <c r="L155" s="566"/>
      <c r="M155" s="564"/>
      <c r="N155" s="566"/>
      <c r="O155" s="559"/>
    </row>
    <row r="156" spans="1:15" s="16" customFormat="1" ht="13.8" thickTop="1">
      <c r="A156" s="593"/>
      <c r="B156" s="594"/>
      <c r="C156" s="595"/>
      <c r="D156" s="596"/>
      <c r="E156" s="597"/>
      <c r="F156" s="595"/>
      <c r="G156" s="593"/>
      <c r="H156" s="598"/>
      <c r="I156" s="598" t="s">
        <v>3</v>
      </c>
      <c r="J156" s="598" t="s">
        <v>56</v>
      </c>
      <c r="K156" s="599" t="s">
        <v>8</v>
      </c>
      <c r="L156" s="600"/>
      <c r="M156" s="593"/>
      <c r="N156" s="595"/>
      <c r="O156" s="560"/>
    </row>
    <row r="157" spans="1:15" s="16" customFormat="1">
      <c r="A157" s="564"/>
      <c r="B157" s="565"/>
      <c r="C157" s="566"/>
      <c r="D157" s="567"/>
      <c r="E157" s="576"/>
      <c r="F157" s="566"/>
      <c r="G157" s="568" t="s">
        <v>12</v>
      </c>
      <c r="H157" s="569" t="s">
        <v>5</v>
      </c>
      <c r="I157" s="569" t="s">
        <v>4</v>
      </c>
      <c r="J157" s="569" t="s">
        <v>57</v>
      </c>
      <c r="K157" s="577" t="s">
        <v>16</v>
      </c>
      <c r="L157" s="577" t="s">
        <v>6</v>
      </c>
      <c r="M157" s="573" t="s">
        <v>7</v>
      </c>
      <c r="N157" s="566"/>
      <c r="O157" s="560"/>
    </row>
    <row r="158" spans="1:15" s="16" customFormat="1">
      <c r="A158" s="564"/>
      <c r="B158" s="565"/>
      <c r="C158" s="566"/>
      <c r="D158" s="567"/>
      <c r="E158" s="576"/>
      <c r="F158" s="566"/>
      <c r="G158" s="564" t="s">
        <v>43</v>
      </c>
      <c r="H158" s="569" t="s">
        <v>11</v>
      </c>
      <c r="I158" s="569" t="s">
        <v>10</v>
      </c>
      <c r="J158" s="569" t="s">
        <v>399</v>
      </c>
      <c r="K158" s="577" t="s">
        <v>26</v>
      </c>
      <c r="L158" s="569" t="s">
        <v>13</v>
      </c>
      <c r="M158" s="568" t="s">
        <v>13</v>
      </c>
      <c r="N158" s="569" t="s">
        <v>14</v>
      </c>
      <c r="O158" s="560"/>
    </row>
    <row r="159" spans="1:15" s="16" customFormat="1">
      <c r="A159" s="564"/>
      <c r="B159" s="565"/>
      <c r="C159" s="569" t="s">
        <v>18</v>
      </c>
      <c r="D159" s="565" t="s">
        <v>19</v>
      </c>
      <c r="E159" s="568" t="s">
        <v>23</v>
      </c>
      <c r="F159" s="569" t="s">
        <v>24</v>
      </c>
      <c r="G159" s="568" t="s">
        <v>22</v>
      </c>
      <c r="H159" s="569" t="s">
        <v>21</v>
      </c>
      <c r="I159" s="569" t="s">
        <v>20</v>
      </c>
      <c r="J159" s="569" t="s">
        <v>400</v>
      </c>
      <c r="K159" s="574" t="s">
        <v>153</v>
      </c>
      <c r="L159" s="569" t="s">
        <v>22</v>
      </c>
      <c r="M159" s="568" t="s">
        <v>22</v>
      </c>
      <c r="N159" s="569" t="s">
        <v>10</v>
      </c>
      <c r="O159" s="560"/>
    </row>
    <row r="160" spans="1:15" s="16" customFormat="1" ht="13.8" thickBot="1">
      <c r="A160" s="573" t="s">
        <v>27</v>
      </c>
      <c r="B160" s="565" t="s">
        <v>40</v>
      </c>
      <c r="C160" s="569" t="s">
        <v>50</v>
      </c>
      <c r="D160" s="565" t="s">
        <v>51</v>
      </c>
      <c r="E160" s="568" t="s">
        <v>52</v>
      </c>
      <c r="F160" s="568" t="s">
        <v>52</v>
      </c>
      <c r="G160" s="568" t="s">
        <v>52</v>
      </c>
      <c r="H160" s="568" t="s">
        <v>52</v>
      </c>
      <c r="I160" s="568" t="s">
        <v>52</v>
      </c>
      <c r="J160" s="569"/>
      <c r="K160" s="568" t="s">
        <v>52</v>
      </c>
      <c r="L160" s="568" t="s">
        <v>52</v>
      </c>
      <c r="M160" s="565" t="s">
        <v>51</v>
      </c>
      <c r="N160" s="568" t="s">
        <v>52</v>
      </c>
      <c r="O160" s="560"/>
    </row>
    <row r="161" spans="1:15" ht="13.8" thickTop="1">
      <c r="A161" s="603"/>
      <c r="B161" s="594"/>
      <c r="C161" s="604"/>
      <c r="D161" s="605"/>
      <c r="E161" s="603"/>
      <c r="F161" s="604"/>
      <c r="G161" s="603"/>
      <c r="H161" s="606"/>
      <c r="I161" s="606"/>
      <c r="J161" s="604"/>
      <c r="K161" s="607"/>
      <c r="L161" s="604"/>
      <c r="M161" s="603"/>
      <c r="N161" s="606"/>
      <c r="O161" s="562"/>
    </row>
    <row r="162" spans="1:15">
      <c r="A162" s="579" t="str">
        <f ca="1">OFFSET('day lookup'!$A$1,WEEKDAY(B162)-1,0)</f>
        <v>SAT</v>
      </c>
      <c r="B162" s="609">
        <f>DATE(I5,7,1)</f>
        <v>42917</v>
      </c>
      <c r="C162" s="612">
        <f>VLOOKUP($B162,Computations!$B$10:$AY$386,VLOOKUP(C$1,'day lookup'!$D$1:$E$52,2))</f>
        <v>7763.5092354740063</v>
      </c>
      <c r="D162" s="611">
        <f>VLOOKUP($B162,Computations!$B$10:$AY$386,VLOOKUP(D$1,'day lookup'!$D$1:$E$52,2))</f>
        <v>99908.56</v>
      </c>
      <c r="E162" s="611">
        <f>VLOOKUP($B162,Computations!$B$10:$AY$386,VLOOKUP(E$1,'day lookup'!$D$1:$E$52,2))</f>
        <v>252.28667780214033</v>
      </c>
      <c r="F162" s="611">
        <f>VLOOKUP($B162,Computations!$B$10:$AY$386,VLOOKUP(F$1,'day lookup'!$D$1:$E$52,2))</f>
        <v>9.3674199999999992</v>
      </c>
      <c r="G162" s="611">
        <f>VLOOKUP($B162,Computations!$B$10:$AY$386,VLOOKUP(G$1,'day lookup'!$D$1:$E$52,2))</f>
        <v>129.1708333</v>
      </c>
      <c r="H162" s="611">
        <f>VLOOKUP($B162,Computations!$B$10:$AY$386,VLOOKUP(H$1,'day lookup'!$D$1:$E$52,2))</f>
        <v>14.2875</v>
      </c>
      <c r="I162" s="611">
        <f>VLOOKUP($B162,Computations!$B$10:$AY$386,VLOOKUP(I$1,'day lookup'!$D$1:$E$52,2))</f>
        <v>143.45833329999999</v>
      </c>
      <c r="J162" s="611" t="str">
        <f>VLOOKUP($B162,Computations!$B$10:$AY$386,VLOOKUP(J$1,'day lookup'!$D$1:$E$52,2))</f>
        <v>N</v>
      </c>
      <c r="K162" s="611">
        <f>VLOOKUP($B162,Computations!$B$10:$AY$386,VLOOKUP(K$1,'day lookup'!$D$1:$E$52,2))</f>
        <v>110</v>
      </c>
      <c r="L162" s="624">
        <f>VLOOKUP($B162,Computations!$B$10:$AY$386,VLOOKUP(L$1,'day lookup'!$D$1:$E$52,2))</f>
        <v>0</v>
      </c>
      <c r="M162" s="624">
        <f>VLOOKUP($B162,Computations!$B$10:$AY$386,VLOOKUP(M$1,'day lookup'!$D$1:$E$52,2))</f>
        <v>0</v>
      </c>
      <c r="N162" s="611">
        <f>VLOOKUP($B162,Computations!$B$10:$AY$386,VLOOKUP(N$1,'day lookup'!$D$1:$E$52,2))</f>
        <v>5573.3333333</v>
      </c>
      <c r="O162" s="561"/>
    </row>
    <row r="163" spans="1:15">
      <c r="A163" s="579" t="str">
        <f ca="1">OFFSET('day lookup'!$A$1,WEEKDAY(B163)-1,0)</f>
        <v>SUN</v>
      </c>
      <c r="B163" s="610">
        <f>B162+1</f>
        <v>42918</v>
      </c>
      <c r="C163" s="612">
        <f>VLOOKUP($B163,Computations!$B$10:$AY$386,VLOOKUP(C$1,'day lookup'!$D$1:$E$52,2))</f>
        <v>7763.6696024464836</v>
      </c>
      <c r="D163" s="611">
        <f>VLOOKUP($B163,Computations!$B$10:$AY$386,VLOOKUP(D$1,'day lookup'!$D$1:$E$52,2))</f>
        <v>100065.88</v>
      </c>
      <c r="E163" s="611">
        <f>VLOOKUP($B163,Computations!$B$10:$AY$386,VLOOKUP(E$1,'day lookup'!$D$1:$E$52,2))</f>
        <v>217.64184333249659</v>
      </c>
      <c r="F163" s="611">
        <f>VLOOKUP($B163,Computations!$B$10:$AY$386,VLOOKUP(F$1,'day lookup'!$D$1:$E$52,2))</f>
        <v>9.3774999999999995</v>
      </c>
      <c r="G163" s="611">
        <f>VLOOKUP($B163,Computations!$B$10:$AY$386,VLOOKUP(G$1,'day lookup'!$D$1:$E$52,2))</f>
        <v>128.94999999999999</v>
      </c>
      <c r="H163" s="611">
        <f>VLOOKUP($B163,Computations!$B$10:$AY$386,VLOOKUP(H$1,'day lookup'!$D$1:$E$52,2))</f>
        <v>13.6958333</v>
      </c>
      <c r="I163" s="611">
        <f>VLOOKUP($B163,Computations!$B$10:$AY$386,VLOOKUP(I$1,'day lookup'!$D$1:$E$52,2))</f>
        <v>142.64583329999999</v>
      </c>
      <c r="J163" s="611" t="str">
        <f>VLOOKUP($B163,Computations!$B$10:$AY$386,VLOOKUP(J$1,'day lookup'!$D$1:$E$52,2))</f>
        <v>N</v>
      </c>
      <c r="K163" s="611">
        <f>VLOOKUP($B163,Computations!$B$10:$AY$386,VLOOKUP(K$1,'day lookup'!$D$1:$E$52,2))</f>
        <v>110</v>
      </c>
      <c r="L163" s="624">
        <f>VLOOKUP($B163,Computations!$B$10:$AY$386,VLOOKUP(L$1,'day lookup'!$D$1:$E$52,2))</f>
        <v>0</v>
      </c>
      <c r="M163" s="624">
        <f>VLOOKUP($B163,Computations!$B$10:$AY$386,VLOOKUP(M$1,'day lookup'!$D$1:$E$52,2))</f>
        <v>0</v>
      </c>
      <c r="N163" s="611">
        <f>VLOOKUP($B163,Computations!$B$10:$AY$386,VLOOKUP(N$1,'day lookup'!$D$1:$E$52,2))</f>
        <v>5150.7291667</v>
      </c>
      <c r="O163" s="561"/>
    </row>
    <row r="164" spans="1:15">
      <c r="A164" s="579" t="str">
        <f ca="1">OFFSET('day lookup'!$A$1,WEEKDAY(B164)-1,0)</f>
        <v>MON</v>
      </c>
      <c r="B164" s="610">
        <f t="shared" ref="B164:B179" si="8">B163+1</f>
        <v>42919</v>
      </c>
      <c r="C164" s="612">
        <f>VLOOKUP($B164,Computations!$B$10:$AY$386,VLOOKUP(C$1,'day lookup'!$D$1:$E$52,2))</f>
        <v>7763.8198470948009</v>
      </c>
      <c r="D164" s="611">
        <f>VLOOKUP($B164,Computations!$B$10:$AY$386,VLOOKUP(D$1,'day lookup'!$D$1:$E$52,2))</f>
        <v>100213.27</v>
      </c>
      <c r="E164" s="611">
        <f>VLOOKUP($B164,Computations!$B$10:$AY$386,VLOOKUP(E$1,'day lookup'!$D$1:$E$52,2))</f>
        <v>212.66974794106346</v>
      </c>
      <c r="F164" s="611">
        <f>VLOOKUP($B164,Computations!$B$10:$AY$386,VLOOKUP(F$1,'day lookup'!$D$1:$E$52,2))</f>
        <v>9.3825400000000005</v>
      </c>
      <c r="G164" s="611">
        <f>VLOOKUP($B164,Computations!$B$10:$AY$386,VLOOKUP(G$1,'day lookup'!$D$1:$E$52,2))</f>
        <v>128.97916659999999</v>
      </c>
      <c r="H164" s="611">
        <f>VLOOKUP($B164,Computations!$B$10:$AY$386,VLOOKUP(H$1,'day lookup'!$D$1:$E$52,2))</f>
        <v>13.1666667</v>
      </c>
      <c r="I164" s="611">
        <f>VLOOKUP($B164,Computations!$B$10:$AY$386,VLOOKUP(I$1,'day lookup'!$D$1:$E$52,2))</f>
        <v>142.14583329999999</v>
      </c>
      <c r="J164" s="611" t="str">
        <f>VLOOKUP($B164,Computations!$B$10:$AY$386,VLOOKUP(J$1,'day lookup'!$D$1:$E$52,2))</f>
        <v>N</v>
      </c>
      <c r="K164" s="611">
        <f>VLOOKUP($B164,Computations!$B$10:$AY$386,VLOOKUP(K$1,'day lookup'!$D$1:$E$52,2))</f>
        <v>110</v>
      </c>
      <c r="L164" s="624">
        <f>VLOOKUP($B164,Computations!$B$10:$AY$386,VLOOKUP(L$1,'day lookup'!$D$1:$E$52,2))</f>
        <v>0</v>
      </c>
      <c r="M164" s="624">
        <f>VLOOKUP($B164,Computations!$B$10:$AY$386,VLOOKUP(M$1,'day lookup'!$D$1:$E$52,2))</f>
        <v>0</v>
      </c>
      <c r="N164" s="611">
        <f>VLOOKUP($B164,Computations!$B$10:$AY$386,VLOOKUP(N$1,'day lookup'!$D$1:$E$52,2))</f>
        <v>4695</v>
      </c>
      <c r="O164" s="561"/>
    </row>
    <row r="165" spans="1:15">
      <c r="A165" s="579" t="str">
        <f ca="1">OFFSET('day lookup'!$A$1,WEEKDAY(B165)-1,0)</f>
        <v>TUE</v>
      </c>
      <c r="B165" s="610">
        <f t="shared" si="8"/>
        <v>42920</v>
      </c>
      <c r="C165" s="612">
        <f>VLOOKUP($B165,Computations!$B$10:$AY$386,VLOOKUP(C$1,'day lookup'!$D$1:$E$52,2))</f>
        <v>7764.0006072874494</v>
      </c>
      <c r="D165" s="611">
        <f>VLOOKUP($B165,Computations!$B$10:$AY$386,VLOOKUP(D$1,'day lookup'!$D$1:$E$52,2))</f>
        <v>100390.6</v>
      </c>
      <c r="E165" s="611">
        <f>VLOOKUP($B165,Computations!$B$10:$AY$386,VLOOKUP(E$1,'day lookup'!$D$1:$E$52,2))</f>
        <v>228.13357451250403</v>
      </c>
      <c r="F165" s="611">
        <f>VLOOKUP($B165,Computations!$B$10:$AY$386,VLOOKUP(F$1,'day lookup'!$D$1:$E$52,2))</f>
        <v>9.3976699999999997</v>
      </c>
      <c r="G165" s="611">
        <f>VLOOKUP($B165,Computations!$B$10:$AY$386,VLOOKUP(G$1,'day lookup'!$D$1:$E$52,2))</f>
        <v>129.33333329999999</v>
      </c>
      <c r="H165" s="611">
        <f>VLOOKUP($B165,Computations!$B$10:$AY$386,VLOOKUP(H$1,'day lookup'!$D$1:$E$52,2))</f>
        <v>12.6666667</v>
      </c>
      <c r="I165" s="611">
        <f>VLOOKUP($B165,Computations!$B$10:$AY$386,VLOOKUP(I$1,'day lookup'!$D$1:$E$52,2))</f>
        <v>142</v>
      </c>
      <c r="J165" s="611" t="str">
        <f>VLOOKUP($B165,Computations!$B$10:$AY$386,VLOOKUP(J$1,'day lookup'!$D$1:$E$52,2))</f>
        <v>N</v>
      </c>
      <c r="K165" s="611">
        <f>VLOOKUP($B165,Computations!$B$10:$AY$386,VLOOKUP(K$1,'day lookup'!$D$1:$E$52,2))</f>
        <v>110</v>
      </c>
      <c r="L165" s="624">
        <f>VLOOKUP($B165,Computations!$B$10:$AY$386,VLOOKUP(L$1,'day lookup'!$D$1:$E$52,2))</f>
        <v>0</v>
      </c>
      <c r="M165" s="624">
        <f>VLOOKUP($B165,Computations!$B$10:$AY$386,VLOOKUP(M$1,'day lookup'!$D$1:$E$52,2))</f>
        <v>0</v>
      </c>
      <c r="N165" s="611">
        <f>VLOOKUP($B165,Computations!$B$10:$AY$386,VLOOKUP(N$1,'day lookup'!$D$1:$E$52,2))</f>
        <v>4360.2083333</v>
      </c>
      <c r="O165" s="561"/>
    </row>
    <row r="166" spans="1:15">
      <c r="A166" s="579" t="str">
        <f ca="1">OFFSET('day lookup'!$A$1,WEEKDAY(B166)-1,0)</f>
        <v>WED</v>
      </c>
      <c r="B166" s="610">
        <f t="shared" si="8"/>
        <v>42921</v>
      </c>
      <c r="C166" s="612">
        <f>VLOOKUP($B166,Computations!$B$10:$AY$386,VLOOKUP(C$1,'day lookup'!$D$1:$E$52,2))</f>
        <v>7764.190050607287</v>
      </c>
      <c r="D166" s="611">
        <f>VLOOKUP($B166,Computations!$B$10:$AY$386,VLOOKUP(D$1,'day lookup'!$D$1:$E$52,2))</f>
        <v>100577.77</v>
      </c>
      <c r="E166" s="611">
        <f>VLOOKUP($B166,Computations!$B$10:$AY$386,VLOOKUP(E$1,'day lookup'!$D$1:$E$52,2))</f>
        <v>233.55458226564068</v>
      </c>
      <c r="F166" s="611">
        <f>VLOOKUP($B166,Computations!$B$10:$AY$386,VLOOKUP(F$1,'day lookup'!$D$1:$E$52,2))</f>
        <v>9.4077500000000001</v>
      </c>
      <c r="G166" s="611">
        <f>VLOOKUP($B166,Computations!$B$10:$AY$386,VLOOKUP(G$1,'day lookup'!$D$1:$E$52,2))</f>
        <v>129.7833334</v>
      </c>
      <c r="H166" s="611">
        <f>VLOOKUP($B166,Computations!$B$10:$AY$386,VLOOKUP(H$1,'day lookup'!$D$1:$E$52,2))</f>
        <v>12.0083333</v>
      </c>
      <c r="I166" s="611">
        <f>VLOOKUP($B166,Computations!$B$10:$AY$386,VLOOKUP(I$1,'day lookup'!$D$1:$E$52,2))</f>
        <v>141.79166670000001</v>
      </c>
      <c r="J166" s="611" t="str">
        <f>VLOOKUP($B166,Computations!$B$10:$AY$386,VLOOKUP(J$1,'day lookup'!$D$1:$E$52,2))</f>
        <v>N</v>
      </c>
      <c r="K166" s="611">
        <f>VLOOKUP($B166,Computations!$B$10:$AY$386,VLOOKUP(K$1,'day lookup'!$D$1:$E$52,2))</f>
        <v>110</v>
      </c>
      <c r="L166" s="624">
        <f>VLOOKUP($B166,Computations!$B$10:$AY$386,VLOOKUP(L$1,'day lookup'!$D$1:$E$52,2))</f>
        <v>0</v>
      </c>
      <c r="M166" s="624">
        <f>VLOOKUP($B166,Computations!$B$10:$AY$386,VLOOKUP(M$1,'day lookup'!$D$1:$E$52,2))</f>
        <v>0</v>
      </c>
      <c r="N166" s="611">
        <f>VLOOKUP($B166,Computations!$B$10:$AY$386,VLOOKUP(N$1,'day lookup'!$D$1:$E$52,2))</f>
        <v>4185</v>
      </c>
      <c r="O166" s="561"/>
    </row>
    <row r="167" spans="1:15">
      <c r="A167" s="579" t="str">
        <f ca="1">OFFSET('day lookup'!$A$1,WEEKDAY(B167)-1,0)</f>
        <v>THU</v>
      </c>
      <c r="B167" s="610">
        <f t="shared" si="8"/>
        <v>42922</v>
      </c>
      <c r="C167" s="612">
        <f>VLOOKUP($B167,Computations!$B$10:$AY$386,VLOOKUP(C$1,'day lookup'!$D$1:$E$52,2))</f>
        <v>7764.3299595141698</v>
      </c>
      <c r="D167" s="611">
        <f>VLOOKUP($B167,Computations!$B$10:$AY$386,VLOOKUP(D$1,'day lookup'!$D$1:$E$52,2))</f>
        <v>100716</v>
      </c>
      <c r="E167" s="611">
        <f>VLOOKUP($B167,Computations!$B$10:$AY$386,VLOOKUP(E$1,'day lookup'!$D$1:$E$52,2))</f>
        <v>208.28189862167682</v>
      </c>
      <c r="F167" s="611">
        <f>VLOOKUP($B167,Computations!$B$10:$AY$386,VLOOKUP(F$1,'day lookup'!$D$1:$E$52,2))</f>
        <v>9.4127899999999993</v>
      </c>
      <c r="G167" s="611">
        <f>VLOOKUP($B167,Computations!$B$10:$AY$386,VLOOKUP(G$1,'day lookup'!$D$1:$E$52,2))</f>
        <v>129.1791666</v>
      </c>
      <c r="H167" s="611">
        <f>VLOOKUP($B167,Computations!$B$10:$AY$386,VLOOKUP(H$1,'day lookup'!$D$1:$E$52,2))</f>
        <v>11.466666699999999</v>
      </c>
      <c r="I167" s="611">
        <f>VLOOKUP($B167,Computations!$B$10:$AY$386,VLOOKUP(I$1,'day lookup'!$D$1:$E$52,2))</f>
        <v>140.64583329999999</v>
      </c>
      <c r="J167" s="611" t="str">
        <f>VLOOKUP($B167,Computations!$B$10:$AY$386,VLOOKUP(J$1,'day lookup'!$D$1:$E$52,2))</f>
        <v>N</v>
      </c>
      <c r="K167" s="611">
        <f>VLOOKUP($B167,Computations!$B$10:$AY$386,VLOOKUP(K$1,'day lookup'!$D$1:$E$52,2))</f>
        <v>110</v>
      </c>
      <c r="L167" s="624">
        <f>VLOOKUP($B167,Computations!$B$10:$AY$386,VLOOKUP(L$1,'day lookup'!$D$1:$E$52,2))</f>
        <v>0</v>
      </c>
      <c r="M167" s="624">
        <f>VLOOKUP($B167,Computations!$B$10:$AY$386,VLOOKUP(M$1,'day lookup'!$D$1:$E$52,2))</f>
        <v>0</v>
      </c>
      <c r="N167" s="611">
        <f>VLOOKUP($B167,Computations!$B$10:$AY$386,VLOOKUP(N$1,'day lookup'!$D$1:$E$52,2))</f>
        <v>4034.5833333</v>
      </c>
      <c r="O167" s="561"/>
    </row>
    <row r="168" spans="1:15">
      <c r="A168" s="579" t="str">
        <f ca="1">OFFSET('day lookup'!$A$1,WEEKDAY(B168)-1,0)</f>
        <v>FRI</v>
      </c>
      <c r="B168" s="610">
        <f t="shared" si="8"/>
        <v>42923</v>
      </c>
      <c r="C168" s="612">
        <f>VLOOKUP($B168,Computations!$B$10:$AY$386,VLOOKUP(C$1,'day lookup'!$D$1:$E$52,2))</f>
        <v>7764.5696052631583</v>
      </c>
      <c r="D168" s="611">
        <f>VLOOKUP($B168,Computations!$B$10:$AY$386,VLOOKUP(D$1,'day lookup'!$D$1:$E$52,2))</f>
        <v>100952.77</v>
      </c>
      <c r="E168" s="611">
        <f>VLOOKUP($B168,Computations!$B$10:$AY$386,VLOOKUP(E$1,'day lookup'!$D$1:$E$52,2))</f>
        <v>258.11438755707286</v>
      </c>
      <c r="F168" s="611">
        <f>VLOOKUP($B168,Computations!$B$10:$AY$386,VLOOKUP(F$1,'day lookup'!$D$1:$E$52,2))</f>
        <v>9.4279200000000003</v>
      </c>
      <c r="G168" s="611">
        <f>VLOOKUP($B168,Computations!$B$10:$AY$386,VLOOKUP(G$1,'day lookup'!$D$1:$E$52,2))</f>
        <v>129.31666670000001</v>
      </c>
      <c r="H168" s="611">
        <f>VLOOKUP($B168,Computations!$B$10:$AY$386,VLOOKUP(H$1,'day lookup'!$D$1:$E$52,2))</f>
        <v>10.85</v>
      </c>
      <c r="I168" s="611">
        <f>VLOOKUP($B168,Computations!$B$10:$AY$386,VLOOKUP(I$1,'day lookup'!$D$1:$E$52,2))</f>
        <v>140.16666670000001</v>
      </c>
      <c r="J168" s="611" t="str">
        <f>VLOOKUP($B168,Computations!$B$10:$AY$386,VLOOKUP(J$1,'day lookup'!$D$1:$E$52,2))</f>
        <v>N</v>
      </c>
      <c r="K168" s="611">
        <f>VLOOKUP($B168,Computations!$B$10:$AY$386,VLOOKUP(K$1,'day lookup'!$D$1:$E$52,2))</f>
        <v>110</v>
      </c>
      <c r="L168" s="624">
        <f>VLOOKUP($B168,Computations!$B$10:$AY$386,VLOOKUP(L$1,'day lookup'!$D$1:$E$52,2))</f>
        <v>0</v>
      </c>
      <c r="M168" s="624">
        <f>VLOOKUP($B168,Computations!$B$10:$AY$386,VLOOKUP(M$1,'day lookup'!$D$1:$E$52,2))</f>
        <v>0</v>
      </c>
      <c r="N168" s="611">
        <f>VLOOKUP($B168,Computations!$B$10:$AY$386,VLOOKUP(N$1,'day lookup'!$D$1:$E$52,2))</f>
        <v>3946.875</v>
      </c>
      <c r="O168" s="561"/>
    </row>
    <row r="169" spans="1:15">
      <c r="A169" s="579" t="str">
        <f ca="1">OFFSET('day lookup'!$A$1,WEEKDAY(B169)-1,0)</f>
        <v>SAT</v>
      </c>
      <c r="B169" s="610">
        <f t="shared" si="8"/>
        <v>42924</v>
      </c>
      <c r="C169" s="612">
        <f>VLOOKUP($B169,Computations!$B$10:$AY$386,VLOOKUP(C$1,'day lookup'!$D$1:$E$52,2))</f>
        <v>7764.7298886639674</v>
      </c>
      <c r="D169" s="611">
        <f>VLOOKUP($B169,Computations!$B$10:$AY$386,VLOOKUP(D$1,'day lookup'!$D$1:$E$52,2))</f>
        <v>101111.13</v>
      </c>
      <c r="E169" s="611">
        <f>VLOOKUP($B169,Computations!$B$10:$AY$386,VLOOKUP(E$1,'day lookup'!$D$1:$E$52,2))</f>
        <v>218.91000231941044</v>
      </c>
      <c r="F169" s="611">
        <f>VLOOKUP($B169,Computations!$B$10:$AY$386,VLOOKUP(F$1,'day lookup'!$D$1:$E$52,2))</f>
        <v>9.4380000000000006</v>
      </c>
      <c r="G169" s="611">
        <f>VLOOKUP($B169,Computations!$B$10:$AY$386,VLOOKUP(G$1,'day lookup'!$D$1:$E$52,2))</f>
        <v>129.6333333</v>
      </c>
      <c r="H169" s="611">
        <f>VLOOKUP($B169,Computations!$B$10:$AY$386,VLOOKUP(H$1,'day lookup'!$D$1:$E$52,2))</f>
        <v>10.387499999999999</v>
      </c>
      <c r="I169" s="611">
        <f>VLOOKUP($B169,Computations!$B$10:$AY$386,VLOOKUP(I$1,'day lookup'!$D$1:$E$52,2))</f>
        <v>140.02083329999999</v>
      </c>
      <c r="J169" s="611" t="str">
        <f>VLOOKUP($B169,Computations!$B$10:$AY$386,VLOOKUP(J$1,'day lookup'!$D$1:$E$52,2))</f>
        <v>N</v>
      </c>
      <c r="K169" s="611">
        <f>VLOOKUP($B169,Computations!$B$10:$AY$386,VLOOKUP(K$1,'day lookup'!$D$1:$E$52,2))</f>
        <v>110</v>
      </c>
      <c r="L169" s="624">
        <f>VLOOKUP($B169,Computations!$B$10:$AY$386,VLOOKUP(L$1,'day lookup'!$D$1:$E$52,2))</f>
        <v>0</v>
      </c>
      <c r="M169" s="624">
        <f>VLOOKUP($B169,Computations!$B$10:$AY$386,VLOOKUP(M$1,'day lookup'!$D$1:$E$52,2))</f>
        <v>0</v>
      </c>
      <c r="N169" s="611">
        <f>VLOOKUP($B169,Computations!$B$10:$AY$386,VLOOKUP(N$1,'day lookup'!$D$1:$E$52,2))</f>
        <v>3856.25</v>
      </c>
      <c r="O169" s="561"/>
    </row>
    <row r="170" spans="1:15">
      <c r="A170" s="579" t="str">
        <f ca="1">OFFSET('day lookup'!$A$1,WEEKDAY(B170)-1,0)</f>
        <v>SUN</v>
      </c>
      <c r="B170" s="610">
        <f t="shared" si="8"/>
        <v>42925</v>
      </c>
      <c r="C170" s="612">
        <f>VLOOKUP($B170,Computations!$B$10:$AY$386,VLOOKUP(C$1,'day lookup'!$D$1:$E$52,2))</f>
        <v>7764.8800708502022</v>
      </c>
      <c r="D170" s="611">
        <f>VLOOKUP($B170,Computations!$B$10:$AY$386,VLOOKUP(D$1,'day lookup'!$D$1:$E$52,2))</f>
        <v>101259.51</v>
      </c>
      <c r="E170" s="611">
        <f>VLOOKUP($B170,Computations!$B$10:$AY$386,VLOOKUP(E$1,'day lookup'!$D$1:$E$52,2))</f>
        <v>214.04357236225871</v>
      </c>
      <c r="F170" s="611">
        <f>VLOOKUP($B170,Computations!$B$10:$AY$386,VLOOKUP(F$1,'day lookup'!$D$1:$E$52,2))</f>
        <v>9.4480799999999991</v>
      </c>
      <c r="G170" s="611">
        <f>VLOOKUP($B170,Computations!$B$10:$AY$386,VLOOKUP(G$1,'day lookup'!$D$1:$E$52,2))</f>
        <v>129.78833330000001</v>
      </c>
      <c r="H170" s="611">
        <f>VLOOKUP($B170,Computations!$B$10:$AY$386,VLOOKUP(H$1,'day lookup'!$D$1:$E$52,2))</f>
        <v>10.0866667</v>
      </c>
      <c r="I170" s="611">
        <f>VLOOKUP($B170,Computations!$B$10:$AY$386,VLOOKUP(I$1,'day lookup'!$D$1:$E$52,2))</f>
        <v>139.875</v>
      </c>
      <c r="J170" s="611" t="str">
        <f>VLOOKUP($B170,Computations!$B$10:$AY$386,VLOOKUP(J$1,'day lookup'!$D$1:$E$52,2))</f>
        <v>N</v>
      </c>
      <c r="K170" s="611">
        <f>VLOOKUP($B170,Computations!$B$10:$AY$386,VLOOKUP(K$1,'day lookup'!$D$1:$E$52,2))</f>
        <v>110</v>
      </c>
      <c r="L170" s="624">
        <f>VLOOKUP($B170,Computations!$B$10:$AY$386,VLOOKUP(L$1,'day lookup'!$D$1:$E$52,2))</f>
        <v>0</v>
      </c>
      <c r="M170" s="624">
        <f>VLOOKUP($B170,Computations!$B$10:$AY$386,VLOOKUP(M$1,'day lookup'!$D$1:$E$52,2))</f>
        <v>0</v>
      </c>
      <c r="N170" s="611">
        <f>VLOOKUP($B170,Computations!$B$10:$AY$386,VLOOKUP(N$1,'day lookup'!$D$1:$E$52,2))</f>
        <v>3759.6875</v>
      </c>
      <c r="O170" s="561"/>
    </row>
    <row r="171" spans="1:15">
      <c r="A171" s="579" t="str">
        <f ca="1">OFFSET('day lookup'!$A$1,WEEKDAY(B171)-1,0)</f>
        <v>MON</v>
      </c>
      <c r="B171" s="610">
        <f t="shared" si="8"/>
        <v>42926</v>
      </c>
      <c r="C171" s="612">
        <f>VLOOKUP($B171,Computations!$B$10:$AY$386,VLOOKUP(C$1,'day lookup'!$D$1:$E$52,2))</f>
        <v>7765.0005025125629</v>
      </c>
      <c r="D171" s="611">
        <f>VLOOKUP($B171,Computations!$B$10:$AY$386,VLOOKUP(D$1,'day lookup'!$D$1:$E$52,2))</f>
        <v>101378.5</v>
      </c>
      <c r="E171" s="611">
        <f>VLOOKUP($B171,Computations!$B$10:$AY$386,VLOOKUP(E$1,'day lookup'!$D$1:$E$52,2))</f>
        <v>198.75908841371577</v>
      </c>
      <c r="F171" s="611">
        <f>VLOOKUP($B171,Computations!$B$10:$AY$386,VLOOKUP(F$1,'day lookup'!$D$1:$E$52,2))</f>
        <v>9.4531299999999998</v>
      </c>
      <c r="G171" s="611">
        <f>VLOOKUP($B171,Computations!$B$10:$AY$386,VLOOKUP(G$1,'day lookup'!$D$1:$E$52,2))</f>
        <v>129.31604160000001</v>
      </c>
      <c r="H171" s="611">
        <f>VLOOKUP($B171,Computations!$B$10:$AY$386,VLOOKUP(H$1,'day lookup'!$D$1:$E$52,2))</f>
        <v>9.6422916999999995</v>
      </c>
      <c r="I171" s="611">
        <f>VLOOKUP($B171,Computations!$B$10:$AY$386,VLOOKUP(I$1,'day lookup'!$D$1:$E$52,2))</f>
        <v>138.95833329999999</v>
      </c>
      <c r="J171" s="611" t="str">
        <f>VLOOKUP($B171,Computations!$B$10:$AY$386,VLOOKUP(J$1,'day lookup'!$D$1:$E$52,2))</f>
        <v>N</v>
      </c>
      <c r="K171" s="611">
        <f>VLOOKUP($B171,Computations!$B$10:$AY$386,VLOOKUP(K$1,'day lookup'!$D$1:$E$52,2))</f>
        <v>110</v>
      </c>
      <c r="L171" s="624">
        <f>VLOOKUP($B171,Computations!$B$10:$AY$386,VLOOKUP(L$1,'day lookup'!$D$1:$E$52,2))</f>
        <v>0</v>
      </c>
      <c r="M171" s="624">
        <f>VLOOKUP($B171,Computations!$B$10:$AY$386,VLOOKUP(M$1,'day lookup'!$D$1:$E$52,2))</f>
        <v>0</v>
      </c>
      <c r="N171" s="611">
        <f>VLOOKUP($B171,Computations!$B$10:$AY$386,VLOOKUP(N$1,'day lookup'!$D$1:$E$52,2))</f>
        <v>3614.8958333</v>
      </c>
      <c r="O171" s="561"/>
    </row>
    <row r="172" spans="1:15">
      <c r="A172" s="579" t="str">
        <f ca="1">OFFSET('day lookup'!$A$1,WEEKDAY(B172)-1,0)</f>
        <v>TUE</v>
      </c>
      <c r="B172" s="610">
        <f t="shared" si="8"/>
        <v>42927</v>
      </c>
      <c r="C172" s="612">
        <f>VLOOKUP($B172,Computations!$B$10:$AY$386,VLOOKUP(C$1,'day lookup'!$D$1:$E$52,2))</f>
        <v>7765.1498793969849</v>
      </c>
      <c r="D172" s="611">
        <f>VLOOKUP($B172,Computations!$B$10:$AY$386,VLOOKUP(D$1,'day lookup'!$D$1:$E$52,2))</f>
        <v>101527.13</v>
      </c>
      <c r="E172" s="611">
        <f>VLOOKUP($B172,Computations!$B$10:$AY$386,VLOOKUP(E$1,'day lookup'!$D$1:$E$52,2))</f>
        <v>213.19370059085188</v>
      </c>
      <c r="F172" s="611">
        <f>VLOOKUP($B172,Computations!$B$10:$AY$386,VLOOKUP(F$1,'day lookup'!$D$1:$E$52,2))</f>
        <v>9.4632100000000001</v>
      </c>
      <c r="G172" s="611">
        <f>VLOOKUP($B172,Computations!$B$10:$AY$386,VLOOKUP(G$1,'day lookup'!$D$1:$E$52,2))</f>
        <v>128.79729170000002</v>
      </c>
      <c r="H172" s="611">
        <f>VLOOKUP($B172,Computations!$B$10:$AY$386,VLOOKUP(H$1,'day lookup'!$D$1:$E$52,2))</f>
        <v>9.2443749999999998</v>
      </c>
      <c r="I172" s="611">
        <f>VLOOKUP($B172,Computations!$B$10:$AY$386,VLOOKUP(I$1,'day lookup'!$D$1:$E$52,2))</f>
        <v>138.04166670000001</v>
      </c>
      <c r="J172" s="611" t="str">
        <f>VLOOKUP($B172,Computations!$B$10:$AY$386,VLOOKUP(J$1,'day lookup'!$D$1:$E$52,2))</f>
        <v>N</v>
      </c>
      <c r="K172" s="611">
        <f>VLOOKUP($B172,Computations!$B$10:$AY$386,VLOOKUP(K$1,'day lookup'!$D$1:$E$52,2))</f>
        <v>110</v>
      </c>
      <c r="L172" s="624">
        <f>VLOOKUP($B172,Computations!$B$10:$AY$386,VLOOKUP(L$1,'day lookup'!$D$1:$E$52,2))</f>
        <v>0</v>
      </c>
      <c r="M172" s="624">
        <f>VLOOKUP($B172,Computations!$B$10:$AY$386,VLOOKUP(M$1,'day lookup'!$D$1:$E$52,2))</f>
        <v>0</v>
      </c>
      <c r="N172" s="611">
        <f>VLOOKUP($B172,Computations!$B$10:$AY$386,VLOOKUP(N$1,'day lookup'!$D$1:$E$52,2))</f>
        <v>3402.0833333</v>
      </c>
      <c r="O172" s="561"/>
    </row>
    <row r="173" spans="1:15">
      <c r="A173" s="579" t="str">
        <f ca="1">OFFSET('day lookup'!$A$1,WEEKDAY(B173)-1,0)</f>
        <v>WED</v>
      </c>
      <c r="B173" s="610">
        <f t="shared" si="8"/>
        <v>42928</v>
      </c>
      <c r="C173" s="612">
        <f>VLOOKUP($B173,Computations!$B$10:$AY$386,VLOOKUP(C$1,'day lookup'!$D$1:$E$52,2))</f>
        <v>7765.3695778894471</v>
      </c>
      <c r="D173" s="611">
        <f>VLOOKUP($B173,Computations!$B$10:$AY$386,VLOOKUP(D$1,'day lookup'!$D$1:$E$52,2))</f>
        <v>101745.73</v>
      </c>
      <c r="E173" s="611">
        <f>VLOOKUP($B173,Computations!$B$10:$AY$386,VLOOKUP(E$1,'day lookup'!$D$1:$E$52,2))</f>
        <v>248.94703531544809</v>
      </c>
      <c r="F173" s="611">
        <f>VLOOKUP($B173,Computations!$B$10:$AY$386,VLOOKUP(F$1,'day lookup'!$D$1:$E$52,2))</f>
        <v>9.4783299999999997</v>
      </c>
      <c r="G173" s="611">
        <f>VLOOKUP($B173,Computations!$B$10:$AY$386,VLOOKUP(G$1,'day lookup'!$D$1:$E$52,2))</f>
        <v>129.25947920000002</v>
      </c>
      <c r="H173" s="611">
        <f>VLOOKUP($B173,Computations!$B$10:$AY$386,VLOOKUP(H$1,'day lookup'!$D$1:$E$52,2))</f>
        <v>8.9071874999999991</v>
      </c>
      <c r="I173" s="611">
        <f>VLOOKUP($B173,Computations!$B$10:$AY$386,VLOOKUP(I$1,'day lookup'!$D$1:$E$52,2))</f>
        <v>138.16666670000001</v>
      </c>
      <c r="J173" s="611" t="str">
        <f>VLOOKUP($B173,Computations!$B$10:$AY$386,VLOOKUP(J$1,'day lookup'!$D$1:$E$52,2))</f>
        <v>N</v>
      </c>
      <c r="K173" s="611">
        <f>VLOOKUP($B173,Computations!$B$10:$AY$386,VLOOKUP(K$1,'day lookup'!$D$1:$E$52,2))</f>
        <v>110</v>
      </c>
      <c r="L173" s="624">
        <f>VLOOKUP($B173,Computations!$B$10:$AY$386,VLOOKUP(L$1,'day lookup'!$D$1:$E$52,2))</f>
        <v>0</v>
      </c>
      <c r="M173" s="624">
        <f>VLOOKUP($B173,Computations!$B$10:$AY$386,VLOOKUP(M$1,'day lookup'!$D$1:$E$52,2))</f>
        <v>0</v>
      </c>
      <c r="N173" s="611">
        <f>VLOOKUP($B173,Computations!$B$10:$AY$386,VLOOKUP(N$1,'day lookup'!$D$1:$E$52,2))</f>
        <v>3984.7222222</v>
      </c>
      <c r="O173" s="561"/>
    </row>
    <row r="174" spans="1:15">
      <c r="A174" s="579" t="str">
        <f ca="1">OFFSET('day lookup'!$A$1,WEEKDAY(B174)-1,0)</f>
        <v>THU</v>
      </c>
      <c r="B174" s="610">
        <f t="shared" si="8"/>
        <v>42929</v>
      </c>
      <c r="C174" s="612">
        <f>VLOOKUP($B174,Computations!$B$10:$AY$386,VLOOKUP(C$1,'day lookup'!$D$1:$E$52,2))</f>
        <v>7765.5290954773873</v>
      </c>
      <c r="D174" s="611">
        <f>VLOOKUP($B174,Computations!$B$10:$AY$386,VLOOKUP(D$1,'day lookup'!$D$1:$E$52,2))</f>
        <v>101904.45</v>
      </c>
      <c r="E174" s="611">
        <f>VLOOKUP($B174,Computations!$B$10:$AY$386,VLOOKUP(E$1,'day lookup'!$D$1:$E$52,2))</f>
        <v>241.21087807257436</v>
      </c>
      <c r="F174" s="611">
        <f>VLOOKUP($B174,Computations!$B$10:$AY$386,VLOOKUP(F$1,'day lookup'!$D$1:$E$52,2))</f>
        <v>9.4884199999999996</v>
      </c>
      <c r="G174" s="611">
        <f>VLOOKUP($B174,Computations!$B$10:$AY$386,VLOOKUP(G$1,'day lookup'!$D$1:$E$52,2))</f>
        <v>151.70229170000002</v>
      </c>
      <c r="H174" s="611">
        <f>VLOOKUP($B174,Computations!$B$10:$AY$386,VLOOKUP(H$1,'day lookup'!$D$1:$E$52,2))</f>
        <v>8.8706250000000004</v>
      </c>
      <c r="I174" s="611">
        <f>VLOOKUP($B174,Computations!$B$10:$AY$386,VLOOKUP(I$1,'day lookup'!$D$1:$E$52,2))</f>
        <v>160.57291670000001</v>
      </c>
      <c r="J174" s="611" t="str">
        <f>VLOOKUP($B174,Computations!$B$10:$AY$386,VLOOKUP(J$1,'day lookup'!$D$1:$E$52,2))</f>
        <v>N</v>
      </c>
      <c r="K174" s="611">
        <f>VLOOKUP($B174,Computations!$B$10:$AY$386,VLOOKUP(K$1,'day lookup'!$D$1:$E$52,2))</f>
        <v>110</v>
      </c>
      <c r="L174" s="624">
        <f>VLOOKUP($B174,Computations!$B$10:$AY$386,VLOOKUP(L$1,'day lookup'!$D$1:$E$52,2))</f>
        <v>0</v>
      </c>
      <c r="M174" s="624">
        <f>VLOOKUP($B174,Computations!$B$10:$AY$386,VLOOKUP(M$1,'day lookup'!$D$1:$E$52,2))</f>
        <v>0</v>
      </c>
      <c r="N174" s="611">
        <f>VLOOKUP($B174,Computations!$B$10:$AY$386,VLOOKUP(N$1,'day lookup'!$D$1:$E$52,2))</f>
        <v>5390.8472222</v>
      </c>
      <c r="O174" s="561"/>
    </row>
    <row r="175" spans="1:15">
      <c r="A175" s="579" t="str">
        <f ca="1">OFFSET('day lookup'!$A$1,WEEKDAY(B175)-1,0)</f>
        <v>FRI</v>
      </c>
      <c r="B175" s="610">
        <f t="shared" si="8"/>
        <v>42930</v>
      </c>
      <c r="C175" s="612">
        <f>VLOOKUP($B175,Computations!$B$10:$AY$386,VLOOKUP(C$1,'day lookup'!$D$1:$E$52,2))</f>
        <v>7765.6091457286429</v>
      </c>
      <c r="D175" s="611">
        <f>VLOOKUP($B175,Computations!$B$10:$AY$386,VLOOKUP(D$1,'day lookup'!$D$1:$E$52,2))</f>
        <v>101984.1</v>
      </c>
      <c r="E175" s="611">
        <f>VLOOKUP($B175,Computations!$B$10:$AY$386,VLOOKUP(E$1,'day lookup'!$D$1:$E$52,2))</f>
        <v>218.11391608745083</v>
      </c>
      <c r="F175" s="611">
        <f>VLOOKUP($B175,Computations!$B$10:$AY$386,VLOOKUP(F$1,'day lookup'!$D$1:$E$52,2))</f>
        <v>9.4934600000000007</v>
      </c>
      <c r="G175" s="611">
        <f>VLOOKUP($B175,Computations!$B$10:$AY$386,VLOOKUP(G$1,'day lookup'!$D$1:$E$52,2))</f>
        <v>168.46416669999999</v>
      </c>
      <c r="H175" s="611">
        <f>VLOOKUP($B175,Computations!$B$10:$AY$386,VLOOKUP(H$1,'day lookup'!$D$1:$E$52,2))</f>
        <v>9.4108333000000002</v>
      </c>
      <c r="I175" s="611">
        <f>VLOOKUP($B175,Computations!$B$10:$AY$386,VLOOKUP(I$1,'day lookup'!$D$1:$E$52,2))</f>
        <v>177.875</v>
      </c>
      <c r="J175" s="611" t="str">
        <f>VLOOKUP($B175,Computations!$B$10:$AY$386,VLOOKUP(J$1,'day lookup'!$D$1:$E$52,2))</f>
        <v>N</v>
      </c>
      <c r="K175" s="611">
        <f>VLOOKUP($B175,Computations!$B$10:$AY$386,VLOOKUP(K$1,'day lookup'!$D$1:$E$52,2))</f>
        <v>110</v>
      </c>
      <c r="L175" s="624">
        <f>VLOOKUP($B175,Computations!$B$10:$AY$386,VLOOKUP(L$1,'day lookup'!$D$1:$E$52,2))</f>
        <v>0</v>
      </c>
      <c r="M175" s="624">
        <f>VLOOKUP($B175,Computations!$B$10:$AY$386,VLOOKUP(M$1,'day lookup'!$D$1:$E$52,2))</f>
        <v>0</v>
      </c>
      <c r="N175" s="611">
        <f>VLOOKUP($B175,Computations!$B$10:$AY$386,VLOOKUP(N$1,'day lookup'!$D$1:$E$52,2))</f>
        <v>4059.7916667</v>
      </c>
      <c r="O175" s="561"/>
    </row>
    <row r="176" spans="1:15">
      <c r="A176" s="579" t="str">
        <f ca="1">OFFSET('day lookup'!$A$1,WEEKDAY(B176)-1,0)</f>
        <v>SAT</v>
      </c>
      <c r="B176" s="610">
        <f t="shared" si="8"/>
        <v>42931</v>
      </c>
      <c r="C176" s="612">
        <f>VLOOKUP($B176,Computations!$B$10:$AY$386,VLOOKUP(C$1,'day lookup'!$D$1:$E$52,2))</f>
        <v>7765.6394271356785</v>
      </c>
      <c r="D176" s="611">
        <f>VLOOKUP($B176,Computations!$B$10:$AY$386,VLOOKUP(D$1,'day lookup'!$D$1:$E$52,2))</f>
        <v>102014.23</v>
      </c>
      <c r="E176" s="611">
        <f>VLOOKUP($B176,Computations!$B$10:$AY$386,VLOOKUP(E$1,'day lookup'!$D$1:$E$52,2))</f>
        <v>205.12253014115961</v>
      </c>
      <c r="F176" s="611">
        <f>VLOOKUP($B176,Computations!$B$10:$AY$386,VLOOKUP(F$1,'day lookup'!$D$1:$E$52,2))</f>
        <v>9.4934600000000007</v>
      </c>
      <c r="G176" s="611">
        <f>VLOOKUP($B176,Computations!$B$10:$AY$386,VLOOKUP(G$1,'day lookup'!$D$1:$E$52,2))</f>
        <v>180.43875</v>
      </c>
      <c r="H176" s="611">
        <f>VLOOKUP($B176,Computations!$B$10:$AY$386,VLOOKUP(H$1,'day lookup'!$D$1:$E$52,2))</f>
        <v>9.5195833000000007</v>
      </c>
      <c r="I176" s="611">
        <f>VLOOKUP($B176,Computations!$B$10:$AY$386,VLOOKUP(I$1,'day lookup'!$D$1:$E$52,2))</f>
        <v>189.95833329999999</v>
      </c>
      <c r="J176" s="611" t="str">
        <f>VLOOKUP($B176,Computations!$B$10:$AY$386,VLOOKUP(J$1,'day lookup'!$D$1:$E$52,2))</f>
        <v>N</v>
      </c>
      <c r="K176" s="611">
        <f>VLOOKUP($B176,Computations!$B$10:$AY$386,VLOOKUP(K$1,'day lookup'!$D$1:$E$52,2))</f>
        <v>110</v>
      </c>
      <c r="L176" s="624">
        <f>VLOOKUP($B176,Computations!$B$10:$AY$386,VLOOKUP(L$1,'day lookup'!$D$1:$E$52,2))</f>
        <v>0</v>
      </c>
      <c r="M176" s="624">
        <f>VLOOKUP($B176,Computations!$B$10:$AY$386,VLOOKUP(M$1,'day lookup'!$D$1:$E$52,2))</f>
        <v>0</v>
      </c>
      <c r="N176" s="611">
        <f>VLOOKUP($B176,Computations!$B$10:$AY$386,VLOOKUP(N$1,'day lookup'!$D$1:$E$52,2))</f>
        <v>3794.0625</v>
      </c>
      <c r="O176" s="561"/>
    </row>
    <row r="177" spans="1:15">
      <c r="A177" s="579" t="str">
        <f ca="1">OFFSET('day lookup'!$A$1,WEEKDAY(B177)-1,0)</f>
        <v>SUN</v>
      </c>
      <c r="B177" s="610">
        <f t="shared" si="8"/>
        <v>42932</v>
      </c>
      <c r="C177" s="612">
        <f>VLOOKUP($B177,Computations!$B$10:$AY$386,VLOOKUP(C$1,'day lookup'!$D$1:$E$52,2))</f>
        <v>7765.6594572864324</v>
      </c>
      <c r="D177" s="611">
        <f>VLOOKUP($B177,Computations!$B$10:$AY$386,VLOOKUP(D$1,'day lookup'!$D$1:$E$52,2))</f>
        <v>102034.16</v>
      </c>
      <c r="E177" s="611">
        <f>VLOOKUP($B177,Computations!$B$10:$AY$386,VLOOKUP(E$1,'day lookup'!$D$1:$E$52,2))</f>
        <v>200.27639513486642</v>
      </c>
      <c r="F177" s="611">
        <f>VLOOKUP($B177,Computations!$B$10:$AY$386,VLOOKUP(F$1,'day lookup'!$D$1:$E$52,2))</f>
        <v>9.4984999999999999</v>
      </c>
      <c r="G177" s="611">
        <f>VLOOKUP($B177,Computations!$B$10:$AY$386,VLOOKUP(G$1,'day lookup'!$D$1:$E$52,2))</f>
        <v>180.73</v>
      </c>
      <c r="H177" s="611">
        <f>VLOOKUP($B177,Computations!$B$10:$AY$386,VLOOKUP(H$1,'day lookup'!$D$1:$E$52,2))</f>
        <v>9.3012499999999996</v>
      </c>
      <c r="I177" s="611">
        <f>VLOOKUP($B177,Computations!$B$10:$AY$386,VLOOKUP(I$1,'day lookup'!$D$1:$E$52,2))</f>
        <v>190.03125</v>
      </c>
      <c r="J177" s="611" t="str">
        <f>VLOOKUP($B177,Computations!$B$10:$AY$386,VLOOKUP(J$1,'day lookup'!$D$1:$E$52,2))</f>
        <v>N</v>
      </c>
      <c r="K177" s="611">
        <f>VLOOKUP($B177,Computations!$B$10:$AY$386,VLOOKUP(K$1,'day lookup'!$D$1:$E$52,2))</f>
        <v>110</v>
      </c>
      <c r="L177" s="624">
        <f>VLOOKUP($B177,Computations!$B$10:$AY$386,VLOOKUP(L$1,'day lookup'!$D$1:$E$52,2))</f>
        <v>0</v>
      </c>
      <c r="M177" s="624">
        <f>VLOOKUP($B177,Computations!$B$10:$AY$386,VLOOKUP(M$1,'day lookup'!$D$1:$E$52,2))</f>
        <v>0</v>
      </c>
      <c r="N177" s="611">
        <f>VLOOKUP($B177,Computations!$B$10:$AY$386,VLOOKUP(N$1,'day lookup'!$D$1:$E$52,2))</f>
        <v>3346.3541667</v>
      </c>
      <c r="O177" s="561"/>
    </row>
    <row r="178" spans="1:15">
      <c r="A178" s="579" t="str">
        <f ca="1">OFFSET('day lookup'!$A$1,WEEKDAY(B178)-1,0)</f>
        <v>MON</v>
      </c>
      <c r="B178" s="610">
        <f t="shared" si="8"/>
        <v>42933</v>
      </c>
      <c r="C178" s="612">
        <f>VLOOKUP($B178,Computations!$B$10:$AY$386,VLOOKUP(C$1,'day lookup'!$D$1:$E$52,2))</f>
        <v>7765.6892462311562</v>
      </c>
      <c r="D178" s="611">
        <f>VLOOKUP($B178,Computations!$B$10:$AY$386,VLOOKUP(D$1,'day lookup'!$D$1:$E$52,2))</f>
        <v>102063.8</v>
      </c>
      <c r="E178" s="611">
        <f>VLOOKUP($B178,Computations!$B$10:$AY$386,VLOOKUP(E$1,'day lookup'!$D$1:$E$52,2))</f>
        <v>204.92865707713608</v>
      </c>
      <c r="F178" s="611">
        <f>VLOOKUP($B178,Computations!$B$10:$AY$386,VLOOKUP(F$1,'day lookup'!$D$1:$E$52,2))</f>
        <v>9.4984999999999999</v>
      </c>
      <c r="G178" s="611">
        <f>VLOOKUP($B178,Computations!$B$10:$AY$386,VLOOKUP(G$1,'day lookup'!$D$1:$E$52,2))</f>
        <v>180.486875</v>
      </c>
      <c r="H178" s="611">
        <f>VLOOKUP($B178,Computations!$B$10:$AY$386,VLOOKUP(H$1,'day lookup'!$D$1:$E$52,2))</f>
        <v>8.7214583000000001</v>
      </c>
      <c r="I178" s="611">
        <f>VLOOKUP($B178,Computations!$B$10:$AY$386,VLOOKUP(I$1,'day lookup'!$D$1:$E$52,2))</f>
        <v>189.20833329999999</v>
      </c>
      <c r="J178" s="611" t="str">
        <f>VLOOKUP($B178,Computations!$B$10:$AY$386,VLOOKUP(J$1,'day lookup'!$D$1:$E$52,2))</f>
        <v>N</v>
      </c>
      <c r="K178" s="611">
        <f>VLOOKUP($B178,Computations!$B$10:$AY$386,VLOOKUP(K$1,'day lookup'!$D$1:$E$52,2))</f>
        <v>110</v>
      </c>
      <c r="L178" s="624">
        <f>VLOOKUP($B178,Computations!$B$10:$AY$386,VLOOKUP(L$1,'day lookup'!$D$1:$E$52,2))</f>
        <v>0</v>
      </c>
      <c r="M178" s="624">
        <f>VLOOKUP($B178,Computations!$B$10:$AY$386,VLOOKUP(M$1,'day lookup'!$D$1:$E$52,2))</f>
        <v>0</v>
      </c>
      <c r="N178" s="611">
        <f>VLOOKUP($B178,Computations!$B$10:$AY$386,VLOOKUP(N$1,'day lookup'!$D$1:$E$52,2))</f>
        <v>3015.625</v>
      </c>
      <c r="O178" s="561"/>
    </row>
    <row r="179" spans="1:15">
      <c r="A179" s="579" t="str">
        <f ca="1">OFFSET('day lookup'!$A$1,WEEKDAY(B179)-1,0)</f>
        <v>TUE</v>
      </c>
      <c r="B179" s="610">
        <f t="shared" si="8"/>
        <v>42934</v>
      </c>
      <c r="C179" s="612">
        <f>VLOOKUP($B179,Computations!$B$10:$AY$386,VLOOKUP(C$1,'day lookup'!$D$1:$E$52,2))</f>
        <v>7765.6995075376881</v>
      </c>
      <c r="D179" s="611">
        <f>VLOOKUP($B179,Computations!$B$10:$AY$386,VLOOKUP(D$1,'day lookup'!$D$1:$E$52,2))</f>
        <v>102074.01</v>
      </c>
      <c r="E179" s="611">
        <f>VLOOKUP($B179,Computations!$B$10:$AY$386,VLOOKUP(E$1,'day lookup'!$D$1:$E$52,2))</f>
        <v>194.34700829944134</v>
      </c>
      <c r="F179" s="611">
        <f>VLOOKUP($B179,Computations!$B$10:$AY$386,VLOOKUP(F$1,'day lookup'!$D$1:$E$52,2))</f>
        <v>9.4984999999999999</v>
      </c>
      <c r="G179" s="611">
        <f>VLOOKUP($B179,Computations!$B$10:$AY$386,VLOOKUP(G$1,'day lookup'!$D$1:$E$52,2))</f>
        <v>179.70104170000002</v>
      </c>
      <c r="H179" s="611">
        <f>VLOOKUP($B179,Computations!$B$10:$AY$386,VLOOKUP(H$1,'day lookup'!$D$1:$E$52,2))</f>
        <v>8.2468749999999993</v>
      </c>
      <c r="I179" s="611">
        <f>VLOOKUP($B179,Computations!$B$10:$AY$386,VLOOKUP(I$1,'day lookup'!$D$1:$E$52,2))</f>
        <v>187.94791670000001</v>
      </c>
      <c r="J179" s="611" t="str">
        <f>VLOOKUP($B179,Computations!$B$10:$AY$386,VLOOKUP(J$1,'day lookup'!$D$1:$E$52,2))</f>
        <v>N</v>
      </c>
      <c r="K179" s="611">
        <f>VLOOKUP($B179,Computations!$B$10:$AY$386,VLOOKUP(K$1,'day lookup'!$D$1:$E$52,2))</f>
        <v>110</v>
      </c>
      <c r="L179" s="624">
        <f>VLOOKUP($B179,Computations!$B$10:$AY$386,VLOOKUP(L$1,'day lookup'!$D$1:$E$52,2))</f>
        <v>0</v>
      </c>
      <c r="M179" s="624">
        <f>VLOOKUP($B179,Computations!$B$10:$AY$386,VLOOKUP(M$1,'day lookup'!$D$1:$E$52,2))</f>
        <v>0</v>
      </c>
      <c r="N179" s="611">
        <f>VLOOKUP($B179,Computations!$B$10:$AY$386,VLOOKUP(N$1,'day lookup'!$D$1:$E$52,2))</f>
        <v>2722.8125</v>
      </c>
      <c r="O179" s="561"/>
    </row>
    <row r="180" spans="1:15">
      <c r="A180" s="579" t="str">
        <f ca="1">OFFSET('day lookup'!$A$1,WEEKDAY(B180)-1,0)</f>
        <v>WED</v>
      </c>
      <c r="B180" s="610">
        <f t="shared" ref="B180:B192" si="9">B179+1</f>
        <v>42935</v>
      </c>
      <c r="C180" s="612">
        <f>VLOOKUP($B180,Computations!$B$10:$AY$386,VLOOKUP(C$1,'day lookup'!$D$1:$E$52,2))</f>
        <v>7765.6995075376881</v>
      </c>
      <c r="D180" s="611">
        <f>VLOOKUP($B180,Computations!$B$10:$AY$386,VLOOKUP(D$1,'day lookup'!$D$1:$E$52,2))</f>
        <v>102074.01</v>
      </c>
      <c r="E180" s="611">
        <f>VLOOKUP($B180,Computations!$B$10:$AY$386,VLOOKUP(E$1,'day lookup'!$D$1:$E$52,2))</f>
        <v>199.76391670000001</v>
      </c>
      <c r="F180" s="611">
        <f>VLOOKUP($B180,Computations!$B$10:$AY$386,VLOOKUP(F$1,'day lookup'!$D$1:$E$52,2))</f>
        <v>9.4984999999999999</v>
      </c>
      <c r="G180" s="611">
        <f>VLOOKUP($B180,Computations!$B$10:$AY$386,VLOOKUP(G$1,'day lookup'!$D$1:$E$52,2))</f>
        <v>190.2654167</v>
      </c>
      <c r="H180" s="611">
        <f>VLOOKUP($B180,Computations!$B$10:$AY$386,VLOOKUP(H$1,'day lookup'!$D$1:$E$52,2))</f>
        <v>8.0470833000000006</v>
      </c>
      <c r="I180" s="611">
        <f>VLOOKUP($B180,Computations!$B$10:$AY$386,VLOOKUP(I$1,'day lookup'!$D$1:$E$52,2))</f>
        <v>198.3125</v>
      </c>
      <c r="J180" s="611" t="str">
        <f>VLOOKUP($B180,Computations!$B$10:$AY$386,VLOOKUP(J$1,'day lookup'!$D$1:$E$52,2))</f>
        <v>N</v>
      </c>
      <c r="K180" s="611">
        <f>VLOOKUP($B180,Computations!$B$10:$AY$386,VLOOKUP(K$1,'day lookup'!$D$1:$E$52,2))</f>
        <v>110</v>
      </c>
      <c r="L180" s="624">
        <f>VLOOKUP($B180,Computations!$B$10:$AY$386,VLOOKUP(L$1,'day lookup'!$D$1:$E$52,2))</f>
        <v>0</v>
      </c>
      <c r="M180" s="624">
        <f>VLOOKUP($B180,Computations!$B$10:$AY$386,VLOOKUP(M$1,'day lookup'!$D$1:$E$52,2))</f>
        <v>0</v>
      </c>
      <c r="N180" s="611">
        <f>VLOOKUP($B180,Computations!$B$10:$AY$386,VLOOKUP(N$1,'day lookup'!$D$1:$E$52,2))</f>
        <v>2507.9166667</v>
      </c>
      <c r="O180" s="561"/>
    </row>
    <row r="181" spans="1:15">
      <c r="A181" s="579" t="str">
        <f ca="1">OFFSET('day lookup'!$A$1,WEEKDAY(B181)-1,0)</f>
        <v>THU</v>
      </c>
      <c r="B181" s="610">
        <f t="shared" si="9"/>
        <v>42936</v>
      </c>
      <c r="C181" s="612">
        <f>VLOOKUP($B181,Computations!$B$10:$AY$386,VLOOKUP(C$1,'day lookup'!$D$1:$E$52,2))</f>
        <v>7765.7092763819091</v>
      </c>
      <c r="D181" s="611">
        <f>VLOOKUP($B181,Computations!$B$10:$AY$386,VLOOKUP(D$1,'day lookup'!$D$1:$E$52,2))</f>
        <v>102083.73</v>
      </c>
      <c r="E181" s="611">
        <f>VLOOKUP($B181,Computations!$B$10:$AY$386,VLOOKUP(E$1,'day lookup'!$D$1:$E$52,2))</f>
        <v>209.15351183541779</v>
      </c>
      <c r="F181" s="611">
        <f>VLOOKUP($B181,Computations!$B$10:$AY$386,VLOOKUP(F$1,'day lookup'!$D$1:$E$52,2))</f>
        <v>9.4984999999999999</v>
      </c>
      <c r="G181" s="611">
        <f>VLOOKUP($B181,Computations!$B$10:$AY$386,VLOOKUP(G$1,'day lookup'!$D$1:$E$52,2))</f>
        <v>194.75458330000001</v>
      </c>
      <c r="H181" s="611">
        <f>VLOOKUP($B181,Computations!$B$10:$AY$386,VLOOKUP(H$1,'day lookup'!$D$1:$E$52,2))</f>
        <v>7.8079166999999998</v>
      </c>
      <c r="I181" s="611">
        <f>VLOOKUP($B181,Computations!$B$10:$AY$386,VLOOKUP(I$1,'day lookup'!$D$1:$E$52,2))</f>
        <v>202.5625</v>
      </c>
      <c r="J181" s="611" t="str">
        <f>VLOOKUP($B181,Computations!$B$10:$AY$386,VLOOKUP(J$1,'day lookup'!$D$1:$E$52,2))</f>
        <v>N</v>
      </c>
      <c r="K181" s="611">
        <f>VLOOKUP($B181,Computations!$B$10:$AY$386,VLOOKUP(K$1,'day lookup'!$D$1:$E$52,2))</f>
        <v>110</v>
      </c>
      <c r="L181" s="624">
        <f>VLOOKUP($B181,Computations!$B$10:$AY$386,VLOOKUP(L$1,'day lookup'!$D$1:$E$52,2))</f>
        <v>0</v>
      </c>
      <c r="M181" s="624">
        <f>VLOOKUP($B181,Computations!$B$10:$AY$386,VLOOKUP(M$1,'day lookup'!$D$1:$E$52,2))</f>
        <v>0</v>
      </c>
      <c r="N181" s="611">
        <f>VLOOKUP($B181,Computations!$B$10:$AY$386,VLOOKUP(N$1,'day lookup'!$D$1:$E$52,2))</f>
        <v>2433.6458333</v>
      </c>
      <c r="O181" s="561"/>
    </row>
    <row r="182" spans="1:15">
      <c r="A182" s="579" t="str">
        <f ca="1">OFFSET('day lookup'!$A$1,WEEKDAY(B182)-1,0)</f>
        <v>FRI</v>
      </c>
      <c r="B182" s="610">
        <f t="shared" si="9"/>
        <v>42937</v>
      </c>
      <c r="C182" s="612">
        <f>VLOOKUP($B182,Computations!$B$10:$AY$386,VLOOKUP(C$1,'day lookup'!$D$1:$E$52,2))</f>
        <v>7765.7092763819091</v>
      </c>
      <c r="D182" s="611">
        <f>VLOOKUP($B182,Computations!$B$10:$AY$386,VLOOKUP(D$1,'day lookup'!$D$1:$E$52,2))</f>
        <v>102083.73</v>
      </c>
      <c r="E182" s="611">
        <f>VLOOKUP($B182,Computations!$B$10:$AY$386,VLOOKUP(E$1,'day lookup'!$D$1:$E$52,2))</f>
        <v>225.00381250000001</v>
      </c>
      <c r="F182" s="611">
        <f>VLOOKUP($B182,Computations!$B$10:$AY$386,VLOOKUP(F$1,'day lookup'!$D$1:$E$52,2))</f>
        <v>9.4984999999999999</v>
      </c>
      <c r="G182" s="611">
        <f>VLOOKUP($B182,Computations!$B$10:$AY$386,VLOOKUP(G$1,'day lookup'!$D$1:$E$52,2))</f>
        <v>215.5053125</v>
      </c>
      <c r="H182" s="611">
        <f>VLOOKUP($B182,Computations!$B$10:$AY$386,VLOOKUP(H$1,'day lookup'!$D$1:$E$52,2))</f>
        <v>7.7759375000000004</v>
      </c>
      <c r="I182" s="611">
        <f>VLOOKUP($B182,Computations!$B$10:$AY$386,VLOOKUP(I$1,'day lookup'!$D$1:$E$52,2))</f>
        <v>223.28125</v>
      </c>
      <c r="J182" s="611" t="str">
        <f>VLOOKUP($B182,Computations!$B$10:$AY$386,VLOOKUP(J$1,'day lookup'!$D$1:$E$52,2))</f>
        <v>N</v>
      </c>
      <c r="K182" s="611">
        <f>VLOOKUP($B182,Computations!$B$10:$AY$386,VLOOKUP(K$1,'day lookup'!$D$1:$E$52,2))</f>
        <v>110</v>
      </c>
      <c r="L182" s="624">
        <f>VLOOKUP($B182,Computations!$B$10:$AY$386,VLOOKUP(L$1,'day lookup'!$D$1:$E$52,2))</f>
        <v>0</v>
      </c>
      <c r="M182" s="624">
        <f>VLOOKUP($B182,Computations!$B$10:$AY$386,VLOOKUP(M$1,'day lookup'!$D$1:$E$52,2))</f>
        <v>0</v>
      </c>
      <c r="N182" s="611">
        <f>VLOOKUP($B182,Computations!$B$10:$AY$386,VLOOKUP(N$1,'day lookup'!$D$1:$E$52,2))</f>
        <v>2398.125</v>
      </c>
      <c r="O182" s="561"/>
    </row>
    <row r="183" spans="1:15">
      <c r="A183" s="579" t="str">
        <f ca="1">OFFSET('day lookup'!$A$1,WEEKDAY(B183)-1,0)</f>
        <v>SAT</v>
      </c>
      <c r="B183" s="610">
        <f t="shared" si="9"/>
        <v>42938</v>
      </c>
      <c r="C183" s="612">
        <f>VLOOKUP($B183,Computations!$B$10:$AY$386,VLOOKUP(C$1,'day lookup'!$D$1:$E$52,2))</f>
        <v>7765.6995075376881</v>
      </c>
      <c r="D183" s="611">
        <f>VLOOKUP($B183,Computations!$B$10:$AY$386,VLOOKUP(D$1,'day lookup'!$D$1:$E$52,2))</f>
        <v>102074.01</v>
      </c>
      <c r="E183" s="611">
        <f>VLOOKUP($B183,Computations!$B$10:$AY$386,VLOOKUP(E$1,'day lookup'!$D$1:$E$52,2))</f>
        <v>226.45182146458222</v>
      </c>
      <c r="F183" s="611">
        <f>VLOOKUP($B183,Computations!$B$10:$AY$386,VLOOKUP(F$1,'day lookup'!$D$1:$E$52,2))</f>
        <v>9.4984999999999999</v>
      </c>
      <c r="G183" s="611">
        <f>VLOOKUP($B183,Computations!$B$10:$AY$386,VLOOKUP(G$1,'day lookup'!$D$1:$E$52,2))</f>
        <v>221.85374999999999</v>
      </c>
      <c r="H183" s="611">
        <f>VLOOKUP($B183,Computations!$B$10:$AY$386,VLOOKUP(H$1,'day lookup'!$D$1:$E$52,2))</f>
        <v>7.6462500000000002</v>
      </c>
      <c r="I183" s="611">
        <f>VLOOKUP($B183,Computations!$B$10:$AY$386,VLOOKUP(I$1,'day lookup'!$D$1:$E$52,2))</f>
        <v>229.5</v>
      </c>
      <c r="J183" s="611" t="str">
        <f>VLOOKUP($B183,Computations!$B$10:$AY$386,VLOOKUP(J$1,'day lookup'!$D$1:$E$52,2))</f>
        <v>N</v>
      </c>
      <c r="K183" s="611">
        <f>VLOOKUP($B183,Computations!$B$10:$AY$386,VLOOKUP(K$1,'day lookup'!$D$1:$E$52,2))</f>
        <v>110</v>
      </c>
      <c r="L183" s="624">
        <f>VLOOKUP($B183,Computations!$B$10:$AY$386,VLOOKUP(L$1,'day lookup'!$D$1:$E$52,2))</f>
        <v>0</v>
      </c>
      <c r="M183" s="624">
        <f>VLOOKUP($B183,Computations!$B$10:$AY$386,VLOOKUP(M$1,'day lookup'!$D$1:$E$52,2))</f>
        <v>0</v>
      </c>
      <c r="N183" s="611">
        <f>VLOOKUP($B183,Computations!$B$10:$AY$386,VLOOKUP(N$1,'day lookup'!$D$1:$E$52,2))</f>
        <v>2541.0416667</v>
      </c>
      <c r="O183" s="561"/>
    </row>
    <row r="184" spans="1:15">
      <c r="A184" s="579" t="str">
        <f ca="1">OFFSET('day lookup'!$A$1,WEEKDAY(B184)-1,0)</f>
        <v>SUN</v>
      </c>
      <c r="B184" s="610">
        <f t="shared" si="9"/>
        <v>42939</v>
      </c>
      <c r="C184" s="612">
        <f>VLOOKUP($B184,Computations!$B$10:$AY$386,VLOOKUP(C$1,'day lookup'!$D$1:$E$52,2))</f>
        <v>7765.6394271356785</v>
      </c>
      <c r="D184" s="611">
        <f>VLOOKUP($B184,Computations!$B$10:$AY$386,VLOOKUP(D$1,'day lookup'!$D$1:$E$52,2))</f>
        <v>102014.23</v>
      </c>
      <c r="E184" s="611">
        <f>VLOOKUP($B184,Computations!$B$10:$AY$386,VLOOKUP(E$1,'day lookup'!$D$1:$E$52,2))</f>
        <v>201.13044118855618</v>
      </c>
      <c r="F184" s="611">
        <f>VLOOKUP($B184,Computations!$B$10:$AY$386,VLOOKUP(F$1,'day lookup'!$D$1:$E$52,2))</f>
        <v>9.4934600000000007</v>
      </c>
      <c r="G184" s="611">
        <f>VLOOKUP($B184,Computations!$B$10:$AY$386,VLOOKUP(G$1,'day lookup'!$D$1:$E$52,2))</f>
        <v>221.77562499999999</v>
      </c>
      <c r="H184" s="611">
        <f>VLOOKUP($B184,Computations!$B$10:$AY$386,VLOOKUP(H$1,'day lookup'!$D$1:$E$52,2))</f>
        <v>7.5056250000000002</v>
      </c>
      <c r="I184" s="611">
        <f>VLOOKUP($B184,Computations!$B$10:$AY$386,VLOOKUP(I$1,'day lookup'!$D$1:$E$52,2))</f>
        <v>229.28125</v>
      </c>
      <c r="J184" s="611" t="str">
        <f>VLOOKUP($B184,Computations!$B$10:$AY$386,VLOOKUP(J$1,'day lookup'!$D$1:$E$52,2))</f>
        <v>N</v>
      </c>
      <c r="K184" s="611">
        <f>VLOOKUP($B184,Computations!$B$10:$AY$386,VLOOKUP(K$1,'day lookup'!$D$1:$E$52,2))</f>
        <v>110</v>
      </c>
      <c r="L184" s="624">
        <f>VLOOKUP($B184,Computations!$B$10:$AY$386,VLOOKUP(L$1,'day lookup'!$D$1:$E$52,2))</f>
        <v>0</v>
      </c>
      <c r="M184" s="624">
        <f>VLOOKUP($B184,Computations!$B$10:$AY$386,VLOOKUP(M$1,'day lookup'!$D$1:$E$52,2))</f>
        <v>0</v>
      </c>
      <c r="N184" s="611">
        <f>VLOOKUP($B184,Computations!$B$10:$AY$386,VLOOKUP(N$1,'day lookup'!$D$1:$E$52,2))</f>
        <v>2517.5</v>
      </c>
      <c r="O184" s="561"/>
    </row>
    <row r="185" spans="1:15">
      <c r="A185" s="579" t="str">
        <f ca="1">OFFSET('day lookup'!$A$1,WEEKDAY(B185)-1,0)</f>
        <v>MON</v>
      </c>
      <c r="B185" s="610">
        <f t="shared" si="9"/>
        <v>42940</v>
      </c>
      <c r="C185" s="612">
        <f>VLOOKUP($B185,Computations!$B$10:$AY$386,VLOOKUP(C$1,'day lookup'!$D$1:$E$52,2))</f>
        <v>7765.5593467336685</v>
      </c>
      <c r="D185" s="611">
        <f>VLOOKUP($B185,Computations!$B$10:$AY$386,VLOOKUP(D$1,'day lookup'!$D$1:$E$52,2))</f>
        <v>101934.55</v>
      </c>
      <c r="E185" s="611">
        <f>VLOOKUP($B185,Computations!$B$10:$AY$386,VLOOKUP(E$1,'day lookup'!$D$1:$E$52,2))</f>
        <v>191.19200583312679</v>
      </c>
      <c r="F185" s="611">
        <f>VLOOKUP($B185,Computations!$B$10:$AY$386,VLOOKUP(F$1,'day lookup'!$D$1:$E$52,2))</f>
        <v>9.4884199999999996</v>
      </c>
      <c r="G185" s="611">
        <f>VLOOKUP($B185,Computations!$B$10:$AY$386,VLOOKUP(G$1,'day lookup'!$D$1:$E$52,2))</f>
        <v>221.875</v>
      </c>
      <c r="H185" s="611">
        <f>VLOOKUP($B185,Computations!$B$10:$AY$386,VLOOKUP(H$1,'day lookup'!$D$1:$E$52,2))</f>
        <v>7.5</v>
      </c>
      <c r="I185" s="611">
        <f>VLOOKUP($B185,Computations!$B$10:$AY$386,VLOOKUP(I$1,'day lookup'!$D$1:$E$52,2))</f>
        <v>229.375</v>
      </c>
      <c r="J185" s="611" t="str">
        <f>VLOOKUP($B185,Computations!$B$10:$AY$386,VLOOKUP(J$1,'day lookup'!$D$1:$E$52,2))</f>
        <v>N</v>
      </c>
      <c r="K185" s="611">
        <f>VLOOKUP($B185,Computations!$B$10:$AY$386,VLOOKUP(K$1,'day lookup'!$D$1:$E$52,2))</f>
        <v>110</v>
      </c>
      <c r="L185" s="624">
        <f>VLOOKUP($B185,Computations!$B$10:$AY$386,VLOOKUP(L$1,'day lookup'!$D$1:$E$52,2))</f>
        <v>0</v>
      </c>
      <c r="M185" s="624">
        <f>VLOOKUP($B185,Computations!$B$10:$AY$386,VLOOKUP(M$1,'day lookup'!$D$1:$E$52,2))</f>
        <v>0</v>
      </c>
      <c r="N185" s="611">
        <f>VLOOKUP($B185,Computations!$B$10:$AY$386,VLOOKUP(N$1,'day lookup'!$D$1:$E$52,2))</f>
        <v>2177.3958333</v>
      </c>
      <c r="O185" s="561"/>
    </row>
    <row r="186" spans="1:15">
      <c r="A186" s="579" t="str">
        <f ca="1">OFFSET('day lookup'!$A$1,WEEKDAY(B186)-1,0)</f>
        <v>TUE</v>
      </c>
      <c r="B186" s="610">
        <f t="shared" si="9"/>
        <v>42941</v>
      </c>
      <c r="C186" s="612">
        <f>VLOOKUP($B186,Computations!$B$10:$AY$386,VLOOKUP(C$1,'day lookup'!$D$1:$E$52,2))</f>
        <v>7765.4993266331658</v>
      </c>
      <c r="D186" s="611">
        <f>VLOOKUP($B186,Computations!$B$10:$AY$386,VLOOKUP(D$1,'day lookup'!$D$1:$E$52,2))</f>
        <v>101874.83</v>
      </c>
      <c r="E186" s="611">
        <f>VLOOKUP($B186,Computations!$B$10:$AY$386,VLOOKUP(E$1,'day lookup'!$D$1:$E$52,2))</f>
        <v>200.88283824741561</v>
      </c>
      <c r="F186" s="611">
        <f>VLOOKUP($B186,Computations!$B$10:$AY$386,VLOOKUP(F$1,'day lookup'!$D$1:$E$52,2))</f>
        <v>9.4884199999999996</v>
      </c>
      <c r="G186" s="611">
        <f>VLOOKUP($B186,Computations!$B$10:$AY$386,VLOOKUP(G$1,'day lookup'!$D$1:$E$52,2))</f>
        <v>221.5028125</v>
      </c>
      <c r="H186" s="611">
        <f>VLOOKUP($B186,Computations!$B$10:$AY$386,VLOOKUP(H$1,'day lookup'!$D$1:$E$52,2))</f>
        <v>7.4034374999999999</v>
      </c>
      <c r="I186" s="611">
        <f>VLOOKUP($B186,Computations!$B$10:$AY$386,VLOOKUP(I$1,'day lookup'!$D$1:$E$52,2))</f>
        <v>228.90625</v>
      </c>
      <c r="J186" s="611" t="str">
        <f>VLOOKUP($B186,Computations!$B$10:$AY$386,VLOOKUP(J$1,'day lookup'!$D$1:$E$52,2))</f>
        <v>N</v>
      </c>
      <c r="K186" s="611">
        <f>VLOOKUP($B186,Computations!$B$10:$AY$386,VLOOKUP(K$1,'day lookup'!$D$1:$E$52,2))</f>
        <v>110</v>
      </c>
      <c r="L186" s="624">
        <f>VLOOKUP($B186,Computations!$B$10:$AY$386,VLOOKUP(L$1,'day lookup'!$D$1:$E$52,2))</f>
        <v>0</v>
      </c>
      <c r="M186" s="624">
        <f>VLOOKUP($B186,Computations!$B$10:$AY$386,VLOOKUP(M$1,'day lookup'!$D$1:$E$52,2))</f>
        <v>0</v>
      </c>
      <c r="N186" s="611">
        <f>VLOOKUP($B186,Computations!$B$10:$AY$386,VLOOKUP(N$1,'day lookup'!$D$1:$E$52,2))</f>
        <v>2202.7083333</v>
      </c>
      <c r="O186" s="561"/>
    </row>
    <row r="187" spans="1:15">
      <c r="A187" s="579" t="str">
        <f ca="1">OFFSET('day lookup'!$A$1,WEEKDAY(B187)-1,0)</f>
        <v>WED</v>
      </c>
      <c r="B187" s="610">
        <f t="shared" si="9"/>
        <v>42942</v>
      </c>
      <c r="C187" s="612">
        <f>VLOOKUP($B187,Computations!$B$10:$AY$386,VLOOKUP(C$1,'day lookup'!$D$1:$E$52,2))</f>
        <v>7765.4295577889443</v>
      </c>
      <c r="D187" s="611">
        <f>VLOOKUP($B187,Computations!$B$10:$AY$386,VLOOKUP(D$1,'day lookup'!$D$1:$E$52,2))</f>
        <v>101805.41</v>
      </c>
      <c r="E187" s="611">
        <f>VLOOKUP($B187,Computations!$B$10:$AY$386,VLOOKUP(E$1,'day lookup'!$D$1:$E$52,2))</f>
        <v>195.80714039828672</v>
      </c>
      <c r="F187" s="611">
        <f>VLOOKUP($B187,Computations!$B$10:$AY$386,VLOOKUP(F$1,'day lookup'!$D$1:$E$52,2))</f>
        <v>9.4833800000000004</v>
      </c>
      <c r="G187" s="611">
        <f>VLOOKUP($B187,Computations!$B$10:$AY$386,VLOOKUP(G$1,'day lookup'!$D$1:$E$52,2))</f>
        <v>221.32249999999999</v>
      </c>
      <c r="H187" s="611">
        <f>VLOOKUP($B187,Computations!$B$10:$AY$386,VLOOKUP(H$1,'day lookup'!$D$1:$E$52,2))</f>
        <v>7.2087500000000002</v>
      </c>
      <c r="I187" s="611">
        <f>VLOOKUP($B187,Computations!$B$10:$AY$386,VLOOKUP(I$1,'day lookup'!$D$1:$E$52,2))</f>
        <v>228.53125</v>
      </c>
      <c r="J187" s="611" t="str">
        <f>VLOOKUP($B187,Computations!$B$10:$AY$386,VLOOKUP(J$1,'day lookup'!$D$1:$E$52,2))</f>
        <v>N</v>
      </c>
      <c r="K187" s="611">
        <f>VLOOKUP($B187,Computations!$B$10:$AY$386,VLOOKUP(K$1,'day lookup'!$D$1:$E$52,2))</f>
        <v>110</v>
      </c>
      <c r="L187" s="624">
        <f>VLOOKUP($B187,Computations!$B$10:$AY$386,VLOOKUP(L$1,'day lookup'!$D$1:$E$52,2))</f>
        <v>0</v>
      </c>
      <c r="M187" s="624">
        <f>VLOOKUP($B187,Computations!$B$10:$AY$386,VLOOKUP(M$1,'day lookup'!$D$1:$E$52,2))</f>
        <v>0</v>
      </c>
      <c r="N187" s="611">
        <f>VLOOKUP($B187,Computations!$B$10:$AY$386,VLOOKUP(N$1,'day lookup'!$D$1:$E$52,2))</f>
        <v>2422.5</v>
      </c>
      <c r="O187" s="561"/>
    </row>
    <row r="188" spans="1:15">
      <c r="A188" s="579" t="str">
        <f ca="1">OFFSET('day lookup'!$A$1,WEEKDAY(B188)-1,0)</f>
        <v>THU</v>
      </c>
      <c r="B188" s="610">
        <f t="shared" si="9"/>
        <v>42943</v>
      </c>
      <c r="C188" s="612">
        <f>VLOOKUP($B188,Computations!$B$10:$AY$386,VLOOKUP(C$1,'day lookup'!$D$1:$E$52,2))</f>
        <v>7765.3495979899499</v>
      </c>
      <c r="D188" s="611">
        <f>VLOOKUP($B188,Computations!$B$10:$AY$386,VLOOKUP(D$1,'day lookup'!$D$1:$E$52,2))</f>
        <v>101725.85</v>
      </c>
      <c r="E188" s="611">
        <f>VLOOKUP($B188,Computations!$B$10:$AY$386,VLOOKUP(E$1,'day lookup'!$D$1:$E$52,2))</f>
        <v>190.86116495084565</v>
      </c>
      <c r="F188" s="611">
        <f>VLOOKUP($B188,Computations!$B$10:$AY$386,VLOOKUP(F$1,'day lookup'!$D$1:$E$52,2))</f>
        <v>9.4783299999999997</v>
      </c>
      <c r="G188" s="611">
        <f>VLOOKUP($B188,Computations!$B$10:$AY$386,VLOOKUP(G$1,'day lookup'!$D$1:$E$52,2))</f>
        <v>221.49375000000001</v>
      </c>
      <c r="H188" s="611">
        <f>VLOOKUP($B188,Computations!$B$10:$AY$386,VLOOKUP(H$1,'day lookup'!$D$1:$E$52,2))</f>
        <v>7.0062499999999996</v>
      </c>
      <c r="I188" s="611">
        <f>VLOOKUP($B188,Computations!$B$10:$AY$386,VLOOKUP(I$1,'day lookup'!$D$1:$E$52,2))</f>
        <v>228.5</v>
      </c>
      <c r="J188" s="611" t="str">
        <f>VLOOKUP($B188,Computations!$B$10:$AY$386,VLOOKUP(J$1,'day lookup'!$D$1:$E$52,2))</f>
        <v>N</v>
      </c>
      <c r="K188" s="611">
        <f>VLOOKUP($B188,Computations!$B$10:$AY$386,VLOOKUP(K$1,'day lookup'!$D$1:$E$52,2))</f>
        <v>110</v>
      </c>
      <c r="L188" s="624">
        <f>VLOOKUP($B188,Computations!$B$10:$AY$386,VLOOKUP(L$1,'day lookup'!$D$1:$E$52,2))</f>
        <v>0</v>
      </c>
      <c r="M188" s="624">
        <f>VLOOKUP($B188,Computations!$B$10:$AY$386,VLOOKUP(M$1,'day lookup'!$D$1:$E$52,2))</f>
        <v>0</v>
      </c>
      <c r="N188" s="611">
        <f>VLOOKUP($B188,Computations!$B$10:$AY$386,VLOOKUP(N$1,'day lookup'!$D$1:$E$52,2))</f>
        <v>2319.8958333</v>
      </c>
      <c r="O188" s="561"/>
    </row>
    <row r="189" spans="1:15">
      <c r="A189" s="579" t="str">
        <f ca="1">OFFSET('day lookup'!$A$1,WEEKDAY(B189)-1,0)</f>
        <v>FRI</v>
      </c>
      <c r="B189" s="610">
        <f t="shared" si="9"/>
        <v>42944</v>
      </c>
      <c r="C189" s="612">
        <f>VLOOKUP($B189,Computations!$B$10:$AY$386,VLOOKUP(C$1,'day lookup'!$D$1:$E$52,2))</f>
        <v>7765.2794170854268</v>
      </c>
      <c r="D189" s="611">
        <f>VLOOKUP($B189,Computations!$B$10:$AY$386,VLOOKUP(D$1,'day lookup'!$D$1:$E$52,2))</f>
        <v>101656.02</v>
      </c>
      <c r="E189" s="611">
        <f>VLOOKUP($B189,Computations!$B$10:$AY$386,VLOOKUP(E$1,'day lookup'!$D$1:$E$52,2))</f>
        <v>195.64190757940423</v>
      </c>
      <c r="F189" s="611">
        <f>VLOOKUP($B189,Computations!$B$10:$AY$386,VLOOKUP(F$1,'day lookup'!$D$1:$E$52,2))</f>
        <v>9.4732900000000004</v>
      </c>
      <c r="G189" s="611">
        <f>VLOOKUP($B189,Computations!$B$10:$AY$386,VLOOKUP(G$1,'day lookup'!$D$1:$E$52,2))</f>
        <v>221.37406250000001</v>
      </c>
      <c r="H189" s="611">
        <f>VLOOKUP($B189,Computations!$B$10:$AY$386,VLOOKUP(H$1,'day lookup'!$D$1:$E$52,2))</f>
        <v>6.9696875</v>
      </c>
      <c r="I189" s="611">
        <f>VLOOKUP($B189,Computations!$B$10:$AY$386,VLOOKUP(I$1,'day lookup'!$D$1:$E$52,2))</f>
        <v>228.34375</v>
      </c>
      <c r="J189" s="611" t="str">
        <f>VLOOKUP($B189,Computations!$B$10:$AY$386,VLOOKUP(J$1,'day lookup'!$D$1:$E$52,2))</f>
        <v>N</v>
      </c>
      <c r="K189" s="611">
        <f>VLOOKUP($B189,Computations!$B$10:$AY$386,VLOOKUP(K$1,'day lookup'!$D$1:$E$52,2))</f>
        <v>110</v>
      </c>
      <c r="L189" s="624">
        <f>VLOOKUP($B189,Computations!$B$10:$AY$386,VLOOKUP(L$1,'day lookup'!$D$1:$E$52,2))</f>
        <v>0</v>
      </c>
      <c r="M189" s="624">
        <f>VLOOKUP($B189,Computations!$B$10:$AY$386,VLOOKUP(M$1,'day lookup'!$D$1:$E$52,2))</f>
        <v>0</v>
      </c>
      <c r="N189" s="611">
        <f>VLOOKUP($B189,Computations!$B$10:$AY$386,VLOOKUP(N$1,'day lookup'!$D$1:$E$52,2))</f>
        <v>2080.5208333</v>
      </c>
      <c r="O189" s="561"/>
    </row>
    <row r="190" spans="1:15">
      <c r="A190" s="579" t="str">
        <f ca="1">OFFSET('day lookup'!$A$1,WEEKDAY(B190)-1,0)</f>
        <v>SAT</v>
      </c>
      <c r="B190" s="610">
        <f t="shared" si="9"/>
        <v>42945</v>
      </c>
      <c r="C190" s="612">
        <f>VLOOKUP($B190,Computations!$B$10:$AY$386,VLOOKUP(C$1,'day lookup'!$D$1:$E$52,2))</f>
        <v>7765.2496984924619</v>
      </c>
      <c r="D190" s="611">
        <f>VLOOKUP($B190,Computations!$B$10:$AY$386,VLOOKUP(D$1,'day lookup'!$D$1:$E$52,2))</f>
        <v>101626.45</v>
      </c>
      <c r="E190" s="611">
        <f>VLOOKUP($B190,Computations!$B$10:$AY$386,VLOOKUP(E$1,'day lookup'!$D$1:$E$52,2))</f>
        <v>215.76661327486414</v>
      </c>
      <c r="F190" s="611">
        <f>VLOOKUP($B190,Computations!$B$10:$AY$386,VLOOKUP(F$1,'day lookup'!$D$1:$E$52,2))</f>
        <v>9.4682499999999994</v>
      </c>
      <c r="G190" s="611">
        <f>VLOOKUP($B190,Computations!$B$10:$AY$386,VLOOKUP(G$1,'day lookup'!$D$1:$E$52,2))</f>
        <v>221.20635419999999</v>
      </c>
      <c r="H190" s="611">
        <f>VLOOKUP($B190,Computations!$B$10:$AY$386,VLOOKUP(H$1,'day lookup'!$D$1:$E$52,2))</f>
        <v>6.9498958000000002</v>
      </c>
      <c r="I190" s="611">
        <f>VLOOKUP($B190,Computations!$B$10:$AY$386,VLOOKUP(I$1,'day lookup'!$D$1:$E$52,2))</f>
        <v>228.15625</v>
      </c>
      <c r="J190" s="611" t="str">
        <f>VLOOKUP($B190,Computations!$B$10:$AY$386,VLOOKUP(J$1,'day lookup'!$D$1:$E$52,2))</f>
        <v>N</v>
      </c>
      <c r="K190" s="611">
        <f>VLOOKUP($B190,Computations!$B$10:$AY$386,VLOOKUP(K$1,'day lookup'!$D$1:$E$52,2))</f>
        <v>110</v>
      </c>
      <c r="L190" s="624">
        <f>VLOOKUP($B190,Computations!$B$10:$AY$386,VLOOKUP(L$1,'day lookup'!$D$1:$E$52,2))</f>
        <v>0</v>
      </c>
      <c r="M190" s="624">
        <f>VLOOKUP($B190,Computations!$B$10:$AY$386,VLOOKUP(M$1,'day lookup'!$D$1:$E$52,2))</f>
        <v>0</v>
      </c>
      <c r="N190" s="611">
        <f>VLOOKUP($B190,Computations!$B$10:$AY$386,VLOOKUP(N$1,'day lookup'!$D$1:$E$52,2))</f>
        <v>2129.0625</v>
      </c>
      <c r="O190" s="561"/>
    </row>
    <row r="191" spans="1:15">
      <c r="A191" s="579" t="str">
        <f ca="1">OFFSET('day lookup'!$A$1,WEEKDAY(B191)-1,0)</f>
        <v>SUN</v>
      </c>
      <c r="B191" s="610">
        <f t="shared" si="9"/>
        <v>42946</v>
      </c>
      <c r="C191" s="612">
        <f>VLOOKUP($B191,Computations!$B$10:$AY$386,VLOOKUP(C$1,'day lookup'!$D$1:$E$52,2))</f>
        <v>7765.1800603015072</v>
      </c>
      <c r="D191" s="611">
        <f>VLOOKUP($B191,Computations!$B$10:$AY$386,VLOOKUP(D$1,'day lookup'!$D$1:$E$52,2))</f>
        <v>101557.16</v>
      </c>
      <c r="E191" s="611">
        <f>VLOOKUP($B191,Computations!$B$10:$AY$386,VLOOKUP(E$1,'day lookup'!$D$1:$E$52,2))</f>
        <v>195.92963440915372</v>
      </c>
      <c r="F191" s="611">
        <f>VLOOKUP($B191,Computations!$B$10:$AY$386,VLOOKUP(F$1,'day lookup'!$D$1:$E$52,2))</f>
        <v>9.4682499999999994</v>
      </c>
      <c r="G191" s="611">
        <f>VLOOKUP($B191,Computations!$B$10:$AY$386,VLOOKUP(G$1,'day lookup'!$D$1:$E$52,2))</f>
        <v>221.39458329999999</v>
      </c>
      <c r="H191" s="611">
        <f>VLOOKUP($B191,Computations!$B$10:$AY$386,VLOOKUP(H$1,'day lookup'!$D$1:$E$52,2))</f>
        <v>6.6991667000000001</v>
      </c>
      <c r="I191" s="611">
        <f>VLOOKUP($B191,Computations!$B$10:$AY$386,VLOOKUP(I$1,'day lookup'!$D$1:$E$52,2))</f>
        <v>228.09375</v>
      </c>
      <c r="J191" s="611" t="str">
        <f>VLOOKUP($B191,Computations!$B$10:$AY$386,VLOOKUP(J$1,'day lookup'!$D$1:$E$52,2))</f>
        <v>N</v>
      </c>
      <c r="K191" s="611">
        <f>VLOOKUP($B191,Computations!$B$10:$AY$386,VLOOKUP(K$1,'day lookup'!$D$1:$E$52,2))</f>
        <v>110</v>
      </c>
      <c r="L191" s="624">
        <f>VLOOKUP($B191,Computations!$B$10:$AY$386,VLOOKUP(L$1,'day lookup'!$D$1:$E$52,2))</f>
        <v>0</v>
      </c>
      <c r="M191" s="624">
        <f>VLOOKUP($B191,Computations!$B$10:$AY$386,VLOOKUP(M$1,'day lookup'!$D$1:$E$52,2))</f>
        <v>0</v>
      </c>
      <c r="N191" s="611">
        <f>VLOOKUP($B191,Computations!$B$10:$AY$386,VLOOKUP(N$1,'day lookup'!$D$1:$E$52,2))</f>
        <v>2331.6666667</v>
      </c>
      <c r="O191" s="561"/>
    </row>
    <row r="192" spans="1:15">
      <c r="A192" s="579" t="str">
        <f ca="1">OFFSET('day lookup'!$A$1,WEEKDAY(B192)-1,0)</f>
        <v>MON</v>
      </c>
      <c r="B192" s="610">
        <f t="shared" si="9"/>
        <v>42947</v>
      </c>
      <c r="C192" s="613">
        <f>VLOOKUP($B192,Computations!$B$10:$AY$386,VLOOKUP(C$1,'day lookup'!$D$1:$E$52,2))</f>
        <v>7765.0802814070348</v>
      </c>
      <c r="D192" s="621">
        <f>VLOOKUP($B192,Computations!$B$10:$AY$386,VLOOKUP(D$1,'day lookup'!$D$1:$E$52,2))</f>
        <v>101457.88</v>
      </c>
      <c r="E192" s="622">
        <f>VLOOKUP($B192,Computations!$B$10:$AY$386,VLOOKUP(E$1,'day lookup'!$D$1:$E$52,2))</f>
        <v>180.77148327199455</v>
      </c>
      <c r="F192" s="616">
        <f>VLOOKUP($B192,Computations!$B$10:$AY$386,VLOOKUP(F$1,'day lookup'!$D$1:$E$52,2))</f>
        <v>9.4581700000000009</v>
      </c>
      <c r="G192" s="622">
        <f>VLOOKUP($B192,Computations!$B$10:$AY$386,VLOOKUP(G$1,'day lookup'!$D$1:$E$52,2))</f>
        <v>221.36625000000001</v>
      </c>
      <c r="H192" s="616">
        <f>VLOOKUP($B192,Computations!$B$10:$AY$386,VLOOKUP(H$1,'day lookup'!$D$1:$E$52,2))</f>
        <v>6.69625</v>
      </c>
      <c r="I192" s="616">
        <f>VLOOKUP($B192,Computations!$B$10:$AY$386,VLOOKUP(I$1,'day lookup'!$D$1:$E$52,2))</f>
        <v>228.0625</v>
      </c>
      <c r="J192" s="614" t="str">
        <f>VLOOKUP($B192,Computations!$B$10:$AY$386,VLOOKUP(J$1,'day lookup'!$D$1:$E$52,2))</f>
        <v>N</v>
      </c>
      <c r="K192" s="623">
        <f>VLOOKUP($B192,Computations!$B$10:$AY$386,VLOOKUP(K$1,'day lookup'!$D$1:$E$52,2))</f>
        <v>110</v>
      </c>
      <c r="L192" s="624">
        <f>VLOOKUP($B192,Computations!$B$10:$AY$386,VLOOKUP(L$1,'day lookup'!$D$1:$E$52,2))</f>
        <v>0</v>
      </c>
      <c r="M192" s="624">
        <f>VLOOKUP($B192,Computations!$B$10:$AY$386,VLOOKUP(M$1,'day lookup'!$D$1:$E$52,2))</f>
        <v>0</v>
      </c>
      <c r="N192" s="616">
        <f>VLOOKUP($B192,Computations!$B$10:$AY$386,VLOOKUP(N$1,'day lookup'!$D$1:$E$52,2))</f>
        <v>2197.7083333</v>
      </c>
      <c r="O192" s="561"/>
    </row>
    <row r="193" spans="1:15">
      <c r="A193" s="564"/>
      <c r="B193" s="565"/>
      <c r="C193" s="612"/>
      <c r="D193" s="611"/>
      <c r="E193" s="611"/>
      <c r="F193" s="611"/>
      <c r="G193" s="611"/>
      <c r="H193" s="611"/>
      <c r="I193" s="611"/>
      <c r="J193" s="611"/>
      <c r="K193" s="611"/>
      <c r="L193" s="611"/>
      <c r="M193" s="611"/>
      <c r="N193" s="611"/>
      <c r="O193" s="562"/>
    </row>
    <row r="194" spans="1:15">
      <c r="A194" s="573" t="s">
        <v>48</v>
      </c>
      <c r="B194" s="565"/>
      <c r="C194" s="612">
        <f t="shared" ref="C194:I194" si="10">AVERAGEA(C162:C192)</f>
        <v>7765.1009350904687</v>
      </c>
      <c r="D194" s="611">
        <f t="shared" si="10"/>
        <v>101480.30516129034</v>
      </c>
      <c r="E194" s="611">
        <f t="shared" si="10"/>
        <v>212.80296088711472</v>
      </c>
      <c r="F194" s="611">
        <f t="shared" si="10"/>
        <v>9.4619080645161322</v>
      </c>
      <c r="G194" s="611">
        <f t="shared" si="10"/>
        <v>174.47484206774192</v>
      </c>
      <c r="H194" s="611">
        <f t="shared" si="10"/>
        <v>9.216018145161291</v>
      </c>
      <c r="I194" s="611">
        <f t="shared" si="10"/>
        <v>183.69086021290323</v>
      </c>
      <c r="J194" s="611"/>
      <c r="K194" s="611">
        <f t="shared" ref="K194" si="11">AVERAGEA(K162:K192)</f>
        <v>110</v>
      </c>
      <c r="L194" s="624">
        <f t="shared" ref="L194" si="12">AVERAGEA(L162:L192)</f>
        <v>0</v>
      </c>
      <c r="M194" s="611"/>
      <c r="N194" s="611">
        <f>AVERAGEA(N162:N192)</f>
        <v>3327.5015680935485</v>
      </c>
      <c r="O194" s="559"/>
    </row>
    <row r="195" spans="1:15" s="54" customFormat="1">
      <c r="A195" s="601" t="s">
        <v>49</v>
      </c>
      <c r="B195" s="602"/>
      <c r="C195" s="615"/>
      <c r="D195" s="615"/>
      <c r="E195" s="615">
        <f>SUM(E162:E192)*1.9835</f>
        <v>13084.934860507354</v>
      </c>
      <c r="F195" s="615">
        <f>SUM(F162:F192)*1.9835</f>
        <v>581.79853402500021</v>
      </c>
      <c r="G195" s="615">
        <f>SUM(G162:G192)*1.9835</f>
        <v>10728.19632648235</v>
      </c>
      <c r="H195" s="615">
        <f>SUM(H162:H192)*1.9835</f>
        <v>566.67913171875011</v>
      </c>
      <c r="I195" s="615">
        <f>SUM(I162:I192)*1.9835</f>
        <v>11294.875458201101</v>
      </c>
      <c r="J195" s="615"/>
      <c r="K195" s="615">
        <f>SUM(K162:K192)*1.9835</f>
        <v>6763.7350000000006</v>
      </c>
      <c r="L195" s="626">
        <f>SUM(L162:L192)*1.9835</f>
        <v>0</v>
      </c>
      <c r="M195" s="626">
        <f>M192</f>
        <v>0</v>
      </c>
      <c r="N195" s="615">
        <f>SUM(N162:N192)*1.9835</f>
        <v>204603.08016972017</v>
      </c>
      <c r="O195" s="559"/>
    </row>
    <row r="196" spans="1:15">
      <c r="A196" s="564"/>
      <c r="B196" s="565"/>
      <c r="C196" s="566"/>
      <c r="D196" s="567"/>
      <c r="E196" s="567"/>
      <c r="F196" s="566"/>
      <c r="G196" s="567"/>
      <c r="H196" s="566"/>
      <c r="I196" s="566"/>
      <c r="J196" s="566"/>
      <c r="K196" s="581"/>
      <c r="L196" s="566"/>
      <c r="M196" s="564"/>
      <c r="N196" s="566"/>
      <c r="O196" s="559"/>
    </row>
    <row r="197" spans="1:15">
      <c r="A197" s="573" t="s">
        <v>55</v>
      </c>
      <c r="B197" s="582" t="s">
        <v>514</v>
      </c>
      <c r="C197" s="578"/>
      <c r="D197" s="567"/>
      <c r="E197" s="564"/>
      <c r="F197" s="566"/>
      <c r="G197" s="564"/>
      <c r="H197" s="566"/>
      <c r="I197" s="566"/>
      <c r="J197" s="566"/>
      <c r="K197" s="574"/>
      <c r="L197" s="566"/>
      <c r="M197" s="564"/>
      <c r="N197" s="566"/>
      <c r="O197" s="559"/>
    </row>
    <row r="198" spans="1:15">
      <c r="A198" s="564"/>
      <c r="B198" s="565"/>
      <c r="C198" s="578"/>
      <c r="D198" s="567"/>
      <c r="E198" s="564"/>
      <c r="F198" s="566"/>
      <c r="G198" s="564"/>
      <c r="H198" s="566"/>
      <c r="I198" s="566"/>
      <c r="J198" s="566"/>
      <c r="K198" s="574"/>
      <c r="L198" s="566"/>
      <c r="M198" s="564"/>
      <c r="N198" s="566"/>
      <c r="O198" s="559"/>
    </row>
    <row r="199" spans="1:15">
      <c r="A199" s="573"/>
      <c r="B199" s="565"/>
      <c r="C199" s="566"/>
      <c r="D199" s="567"/>
      <c r="E199" s="564"/>
      <c r="F199" s="566"/>
      <c r="G199" s="564"/>
      <c r="H199" s="566"/>
      <c r="I199" s="566"/>
      <c r="J199" s="566"/>
      <c r="K199" s="574"/>
      <c r="L199" s="566"/>
      <c r="M199" s="564"/>
      <c r="N199" s="566"/>
      <c r="O199" s="559"/>
    </row>
    <row r="200" spans="1:15">
      <c r="A200" s="564"/>
      <c r="B200" s="565"/>
      <c r="C200" s="566"/>
      <c r="D200" s="567"/>
      <c r="E200" s="564"/>
      <c r="F200" s="566"/>
      <c r="G200" s="564"/>
      <c r="H200" s="568" t="s">
        <v>0</v>
      </c>
      <c r="I200" s="564"/>
      <c r="J200" s="566"/>
      <c r="K200" s="574"/>
      <c r="L200" s="566"/>
      <c r="M200" s="564"/>
      <c r="N200" s="566"/>
      <c r="O200" s="559"/>
    </row>
    <row r="201" spans="1:15">
      <c r="A201" s="564"/>
      <c r="B201" s="565"/>
      <c r="C201" s="566"/>
      <c r="D201" s="567"/>
      <c r="E201" s="564"/>
      <c r="F201" s="566"/>
      <c r="G201" s="564"/>
      <c r="H201" s="569" t="s">
        <v>1</v>
      </c>
      <c r="I201" s="564"/>
      <c r="J201" s="566"/>
      <c r="K201" s="574"/>
      <c r="L201" s="566"/>
      <c r="M201" s="564"/>
      <c r="N201" s="566"/>
      <c r="O201" s="559"/>
    </row>
    <row r="202" spans="1:15">
      <c r="A202" s="564"/>
      <c r="B202" s="565"/>
      <c r="C202" s="566"/>
      <c r="D202" s="567"/>
      <c r="E202" s="564"/>
      <c r="F202" s="566"/>
      <c r="G202" s="564"/>
      <c r="H202" s="569" t="s">
        <v>2</v>
      </c>
      <c r="I202" s="564"/>
      <c r="J202" s="566"/>
      <c r="K202" s="574"/>
      <c r="L202" s="566"/>
      <c r="M202" s="564"/>
      <c r="N202" s="566"/>
      <c r="O202" s="559"/>
    </row>
    <row r="203" spans="1:15">
      <c r="A203" s="564"/>
      <c r="B203" s="565"/>
      <c r="C203" s="566"/>
      <c r="D203" s="567"/>
      <c r="E203" s="564"/>
      <c r="F203" s="566"/>
      <c r="G203" s="564"/>
      <c r="H203" s="569" t="s">
        <v>41</v>
      </c>
      <c r="I203" s="573">
        <f>I5</f>
        <v>2017</v>
      </c>
      <c r="J203" s="566"/>
      <c r="K203" s="574"/>
      <c r="L203" s="566"/>
      <c r="M203" s="564"/>
      <c r="N203" s="566"/>
      <c r="O203" s="559"/>
    </row>
    <row r="204" spans="1:15">
      <c r="A204" s="564"/>
      <c r="B204" s="565"/>
      <c r="C204" s="566"/>
      <c r="D204" s="567"/>
      <c r="E204" s="564"/>
      <c r="F204" s="566"/>
      <c r="G204" s="564"/>
      <c r="H204" s="608">
        <f>B212</f>
        <v>42948</v>
      </c>
      <c r="I204" s="564"/>
      <c r="J204" s="566"/>
      <c r="K204" s="574"/>
      <c r="L204" s="566"/>
      <c r="M204" s="564"/>
      <c r="N204" s="566"/>
      <c r="O204" s="559"/>
    </row>
    <row r="205" spans="1:15" ht="13.8" thickBot="1">
      <c r="A205" s="564"/>
      <c r="B205" s="565"/>
      <c r="C205" s="566"/>
      <c r="D205" s="567"/>
      <c r="E205" s="564"/>
      <c r="F205" s="566"/>
      <c r="G205" s="564"/>
      <c r="H205" s="569"/>
      <c r="I205" s="569"/>
      <c r="J205" s="566"/>
      <c r="K205" s="574"/>
      <c r="L205" s="566"/>
      <c r="M205" s="564"/>
      <c r="N205" s="566"/>
      <c r="O205" s="559"/>
    </row>
    <row r="206" spans="1:15" s="16" customFormat="1" ht="13.8" thickTop="1">
      <c r="A206" s="593"/>
      <c r="B206" s="594"/>
      <c r="C206" s="595"/>
      <c r="D206" s="596"/>
      <c r="E206" s="597"/>
      <c r="F206" s="595"/>
      <c r="G206" s="593"/>
      <c r="H206" s="598"/>
      <c r="I206" s="598" t="s">
        <v>3</v>
      </c>
      <c r="J206" s="598" t="s">
        <v>56</v>
      </c>
      <c r="K206" s="599" t="s">
        <v>8</v>
      </c>
      <c r="L206" s="600"/>
      <c r="M206" s="593"/>
      <c r="N206" s="595"/>
      <c r="O206" s="560"/>
    </row>
    <row r="207" spans="1:15" s="16" customFormat="1">
      <c r="A207" s="564"/>
      <c r="B207" s="565"/>
      <c r="C207" s="566"/>
      <c r="D207" s="567"/>
      <c r="E207" s="576"/>
      <c r="F207" s="566"/>
      <c r="G207" s="568" t="s">
        <v>12</v>
      </c>
      <c r="H207" s="569" t="s">
        <v>5</v>
      </c>
      <c r="I207" s="569" t="s">
        <v>4</v>
      </c>
      <c r="J207" s="569" t="s">
        <v>57</v>
      </c>
      <c r="K207" s="577" t="s">
        <v>16</v>
      </c>
      <c r="L207" s="577" t="s">
        <v>6</v>
      </c>
      <c r="M207" s="573" t="s">
        <v>7</v>
      </c>
      <c r="N207" s="566"/>
      <c r="O207" s="560"/>
    </row>
    <row r="208" spans="1:15" s="16" customFormat="1">
      <c r="A208" s="564"/>
      <c r="B208" s="565"/>
      <c r="C208" s="566"/>
      <c r="D208" s="567"/>
      <c r="E208" s="576"/>
      <c r="F208" s="566"/>
      <c r="G208" s="564" t="s">
        <v>43</v>
      </c>
      <c r="H208" s="569" t="s">
        <v>11</v>
      </c>
      <c r="I208" s="569" t="s">
        <v>10</v>
      </c>
      <c r="J208" s="569" t="s">
        <v>399</v>
      </c>
      <c r="K208" s="577" t="s">
        <v>26</v>
      </c>
      <c r="L208" s="569" t="s">
        <v>13</v>
      </c>
      <c r="M208" s="568" t="s">
        <v>13</v>
      </c>
      <c r="N208" s="569" t="s">
        <v>14</v>
      </c>
      <c r="O208" s="560"/>
    </row>
    <row r="209" spans="1:15" s="16" customFormat="1">
      <c r="A209" s="564"/>
      <c r="B209" s="565"/>
      <c r="C209" s="569" t="s">
        <v>18</v>
      </c>
      <c r="D209" s="565" t="s">
        <v>19</v>
      </c>
      <c r="E209" s="568" t="s">
        <v>23</v>
      </c>
      <c r="F209" s="569" t="s">
        <v>24</v>
      </c>
      <c r="G209" s="568" t="s">
        <v>22</v>
      </c>
      <c r="H209" s="569" t="s">
        <v>21</v>
      </c>
      <c r="I209" s="569" t="s">
        <v>20</v>
      </c>
      <c r="J209" s="569" t="s">
        <v>400</v>
      </c>
      <c r="K209" s="574" t="s">
        <v>153</v>
      </c>
      <c r="L209" s="569" t="s">
        <v>22</v>
      </c>
      <c r="M209" s="568" t="s">
        <v>22</v>
      </c>
      <c r="N209" s="569" t="s">
        <v>10</v>
      </c>
      <c r="O209" s="560"/>
    </row>
    <row r="210" spans="1:15" s="16" customFormat="1" ht="13.8" thickBot="1">
      <c r="A210" s="573" t="s">
        <v>27</v>
      </c>
      <c r="B210" s="565" t="s">
        <v>40</v>
      </c>
      <c r="C210" s="569" t="s">
        <v>50</v>
      </c>
      <c r="D210" s="565" t="s">
        <v>51</v>
      </c>
      <c r="E210" s="568" t="s">
        <v>52</v>
      </c>
      <c r="F210" s="568" t="s">
        <v>52</v>
      </c>
      <c r="G210" s="568" t="s">
        <v>52</v>
      </c>
      <c r="H210" s="568" t="s">
        <v>52</v>
      </c>
      <c r="I210" s="568" t="s">
        <v>52</v>
      </c>
      <c r="J210" s="569"/>
      <c r="K210" s="568" t="s">
        <v>52</v>
      </c>
      <c r="L210" s="568" t="s">
        <v>52</v>
      </c>
      <c r="M210" s="565" t="s">
        <v>51</v>
      </c>
      <c r="N210" s="568" t="s">
        <v>52</v>
      </c>
      <c r="O210" s="560"/>
    </row>
    <row r="211" spans="1:15" ht="13.8" thickTop="1">
      <c r="A211" s="603"/>
      <c r="B211" s="594"/>
      <c r="C211" s="604"/>
      <c r="D211" s="605"/>
      <c r="E211" s="603"/>
      <c r="F211" s="604"/>
      <c r="G211" s="603"/>
      <c r="H211" s="606"/>
      <c r="I211" s="606"/>
      <c r="J211" s="604"/>
      <c r="K211" s="607"/>
      <c r="L211" s="604"/>
      <c r="M211" s="603"/>
      <c r="N211" s="606"/>
      <c r="O211" s="562"/>
    </row>
    <row r="212" spans="1:15">
      <c r="A212" s="579" t="str">
        <f ca="1">OFFSET('day lookup'!$A$1,WEEKDAY(B212)-1,0)</f>
        <v>TUE</v>
      </c>
      <c r="B212" s="609">
        <f>B192+1</f>
        <v>42948</v>
      </c>
      <c r="C212" s="612">
        <f>VLOOKUP($B212,Computations!$B$10:$AY$386,VLOOKUP(C$1,'day lookup'!$D$1:$E$52,2))</f>
        <v>7764.9202024291499</v>
      </c>
      <c r="D212" s="611">
        <f>VLOOKUP($B212,Computations!$B$10:$AY$386,VLOOKUP(D$1,'day lookup'!$D$1:$E$52,2))</f>
        <v>101299.16</v>
      </c>
      <c r="E212" s="611">
        <f>VLOOKUP($B212,Computations!$B$10:$AY$386,VLOOKUP(E$1,'day lookup'!$D$1:$E$52,2))</f>
        <v>148.3197136274257</v>
      </c>
      <c r="F212" s="611">
        <f>VLOOKUP($B212,Computations!$B$10:$AY$386,VLOOKUP(F$1,'day lookup'!$D$1:$E$52,2))</f>
        <v>6.7911299999999999</v>
      </c>
      <c r="G212" s="611">
        <f>VLOOKUP($B212,Computations!$B$10:$AY$386,VLOOKUP(G$1,'day lookup'!$D$1:$E$52,2))</f>
        <v>221.54875000000001</v>
      </c>
      <c r="H212" s="611">
        <f>VLOOKUP($B212,Computations!$B$10:$AY$386,VLOOKUP(H$1,'day lookup'!$D$1:$E$52,2))</f>
        <v>6.67</v>
      </c>
      <c r="I212" s="611">
        <f>VLOOKUP($B212,Computations!$B$10:$AY$386,VLOOKUP(I$1,'day lookup'!$D$1:$E$52,2))</f>
        <v>228.21875</v>
      </c>
      <c r="J212" s="611" t="str">
        <f>VLOOKUP($B212,Computations!$B$10:$AY$386,VLOOKUP(J$1,'day lookup'!$D$1:$E$52,2))</f>
        <v>N</v>
      </c>
      <c r="K212" s="611">
        <f>VLOOKUP($B212,Computations!$B$10:$AY$386,VLOOKUP(K$1,'day lookup'!$D$1:$E$52,2))</f>
        <v>110</v>
      </c>
      <c r="L212" s="629">
        <f>VLOOKUP($B212,Computations!$B$10:$AY$386,VLOOKUP(L$1,'day lookup'!$D$1:$E$52,2))</f>
        <v>0</v>
      </c>
      <c r="M212" s="629">
        <f>VLOOKUP($B212,Computations!$B$10:$AY$386,VLOOKUP(M$1,'day lookup'!$D$1:$E$52,2))</f>
        <v>0</v>
      </c>
      <c r="N212" s="611">
        <f>VLOOKUP($B212,Computations!$B$10:$AY$386,VLOOKUP(N$1,'day lookup'!$D$1:$E$52,2))</f>
        <v>1815.4166667</v>
      </c>
      <c r="O212" s="561"/>
    </row>
    <row r="213" spans="1:15">
      <c r="A213" s="579" t="str">
        <f ca="1">OFFSET('day lookup'!$A$1,WEEKDAY(B213)-1,0)</f>
        <v>WED</v>
      </c>
      <c r="B213" s="610">
        <f>B212+1</f>
        <v>42949</v>
      </c>
      <c r="C213" s="612">
        <f>VLOOKUP($B213,Computations!$B$10:$AY$386,VLOOKUP(C$1,'day lookup'!$D$1:$E$52,2))</f>
        <v>7764.7597267206474</v>
      </c>
      <c r="D213" s="611">
        <f>VLOOKUP($B213,Computations!$B$10:$AY$386,VLOOKUP(D$1,'day lookup'!$D$1:$E$52,2))</f>
        <v>101140.61</v>
      </c>
      <c r="E213" s="611">
        <f>VLOOKUP($B213,Computations!$B$10:$AY$386,VLOOKUP(E$1,'day lookup'!$D$1:$E$52,2))</f>
        <v>148.29912071086315</v>
      </c>
      <c r="F213" s="611">
        <f>VLOOKUP($B213,Computations!$B$10:$AY$386,VLOOKUP(F$1,'day lookup'!$D$1:$E$52,2))</f>
        <v>6.7860800000000001</v>
      </c>
      <c r="G213" s="611">
        <f>VLOOKUP($B213,Computations!$B$10:$AY$386,VLOOKUP(G$1,'day lookup'!$D$1:$E$52,2))</f>
        <v>221.44749999999999</v>
      </c>
      <c r="H213" s="611">
        <f>VLOOKUP($B213,Computations!$B$10:$AY$386,VLOOKUP(H$1,'day lookup'!$D$1:$E$52,2))</f>
        <v>6.49</v>
      </c>
      <c r="I213" s="611">
        <f>VLOOKUP($B213,Computations!$B$10:$AY$386,VLOOKUP(I$1,'day lookup'!$D$1:$E$52,2))</f>
        <v>227.9375</v>
      </c>
      <c r="J213" s="611" t="str">
        <f>VLOOKUP($B213,Computations!$B$10:$AY$386,VLOOKUP(J$1,'day lookup'!$D$1:$E$52,2))</f>
        <v>N</v>
      </c>
      <c r="K213" s="611">
        <f>VLOOKUP($B213,Computations!$B$10:$AY$386,VLOOKUP(K$1,'day lookup'!$D$1:$E$52,2))</f>
        <v>110</v>
      </c>
      <c r="L213" s="629">
        <f>VLOOKUP($B213,Computations!$B$10:$AY$386,VLOOKUP(L$1,'day lookup'!$D$1:$E$52,2))</f>
        <v>0</v>
      </c>
      <c r="M213" s="629">
        <f>VLOOKUP($B213,Computations!$B$10:$AY$386,VLOOKUP(M$1,'day lookup'!$D$1:$E$52,2))</f>
        <v>0</v>
      </c>
      <c r="N213" s="611">
        <f>VLOOKUP($B213,Computations!$B$10:$AY$386,VLOOKUP(N$1,'day lookup'!$D$1:$E$52,2))</f>
        <v>1484.0625</v>
      </c>
      <c r="O213" s="561"/>
    </row>
    <row r="214" spans="1:15">
      <c r="A214" s="579" t="str">
        <f ca="1">OFFSET('day lookup'!$A$1,WEEKDAY(B214)-1,0)</f>
        <v>THU</v>
      </c>
      <c r="B214" s="610">
        <f t="shared" ref="B214:B229" si="13">B213+1</f>
        <v>42950</v>
      </c>
      <c r="C214" s="612">
        <f>VLOOKUP($B214,Computations!$B$10:$AY$386,VLOOKUP(C$1,'day lookup'!$D$1:$E$52,2))</f>
        <v>7764.5998987854255</v>
      </c>
      <c r="D214" s="611">
        <f>VLOOKUP($B214,Computations!$B$10:$AY$386,VLOOKUP(D$1,'day lookup'!$D$1:$E$52,2))</f>
        <v>100982.7</v>
      </c>
      <c r="E214" s="611">
        <f>VLOOKUP($B214,Computations!$B$10:$AY$386,VLOOKUP(E$1,'day lookup'!$D$1:$E$52,2))</f>
        <v>151.05820097204264</v>
      </c>
      <c r="F214" s="611">
        <f>VLOOKUP($B214,Computations!$B$10:$AY$386,VLOOKUP(F$1,'day lookup'!$D$1:$E$52,2))</f>
        <v>6.78104</v>
      </c>
      <c r="G214" s="611">
        <f>VLOOKUP($B214,Computations!$B$10:$AY$386,VLOOKUP(G$1,'day lookup'!$D$1:$E$52,2))</f>
        <v>223.88895830000001</v>
      </c>
      <c r="H214" s="611">
        <f>VLOOKUP($B214,Computations!$B$10:$AY$386,VLOOKUP(H$1,'day lookup'!$D$1:$E$52,2))</f>
        <v>6.2672917000000004</v>
      </c>
      <c r="I214" s="611">
        <f>VLOOKUP($B214,Computations!$B$10:$AY$386,VLOOKUP(I$1,'day lookup'!$D$1:$E$52,2))</f>
        <v>230.15625</v>
      </c>
      <c r="J214" s="611" t="str">
        <f>VLOOKUP($B214,Computations!$B$10:$AY$386,VLOOKUP(J$1,'day lookup'!$D$1:$E$52,2))</f>
        <v>N</v>
      </c>
      <c r="K214" s="611">
        <f>VLOOKUP($B214,Computations!$B$10:$AY$386,VLOOKUP(K$1,'day lookup'!$D$1:$E$52,2))</f>
        <v>110</v>
      </c>
      <c r="L214" s="629">
        <f>VLOOKUP($B214,Computations!$B$10:$AY$386,VLOOKUP(L$1,'day lookup'!$D$1:$E$52,2))</f>
        <v>0</v>
      </c>
      <c r="M214" s="629">
        <f>VLOOKUP($B214,Computations!$B$10:$AY$386,VLOOKUP(M$1,'day lookup'!$D$1:$E$52,2))</f>
        <v>0</v>
      </c>
      <c r="N214" s="611">
        <f>VLOOKUP($B214,Computations!$B$10:$AY$386,VLOOKUP(N$1,'day lookup'!$D$1:$E$52,2))</f>
        <v>1371.1458333</v>
      </c>
      <c r="O214" s="561"/>
    </row>
    <row r="215" spans="1:15">
      <c r="A215" s="579" t="str">
        <f ca="1">OFFSET('day lookup'!$A$1,WEEKDAY(B215)-1,0)</f>
        <v>FRI</v>
      </c>
      <c r="B215" s="610">
        <f t="shared" si="13"/>
        <v>42951</v>
      </c>
      <c r="C215" s="612">
        <f>VLOOKUP($B215,Computations!$B$10:$AY$386,VLOOKUP(C$1,'day lookup'!$D$1:$E$52,2))</f>
        <v>7764.4099696356279</v>
      </c>
      <c r="D215" s="611">
        <f>VLOOKUP($B215,Computations!$B$10:$AY$386,VLOOKUP(D$1,'day lookup'!$D$1:$E$52,2))</f>
        <v>100795.05</v>
      </c>
      <c r="E215" s="611">
        <f>VLOOKUP($B215,Computations!$B$10:$AY$386,VLOOKUP(E$1,'day lookup'!$D$1:$E$52,2))</f>
        <v>149.2581729634766</v>
      </c>
      <c r="F215" s="611">
        <f>VLOOKUP($B215,Computations!$B$10:$AY$386,VLOOKUP(F$1,'day lookup'!$D$1:$E$52,2))</f>
        <v>6.7709599999999996</v>
      </c>
      <c r="G215" s="611">
        <f>VLOOKUP($B215,Computations!$B$10:$AY$386,VLOOKUP(G$1,'day lookup'!$D$1:$E$52,2))</f>
        <v>237.0927083</v>
      </c>
      <c r="H215" s="611">
        <f>VLOOKUP($B215,Computations!$B$10:$AY$386,VLOOKUP(H$1,'day lookup'!$D$1:$E$52,2))</f>
        <v>6.1156249999999996</v>
      </c>
      <c r="I215" s="611">
        <f>VLOOKUP($B215,Computations!$B$10:$AY$386,VLOOKUP(I$1,'day lookup'!$D$1:$E$52,2))</f>
        <v>243.20833329999999</v>
      </c>
      <c r="J215" s="611" t="str">
        <f>VLOOKUP($B215,Computations!$B$10:$AY$386,VLOOKUP(J$1,'day lookup'!$D$1:$E$52,2))</f>
        <v>N</v>
      </c>
      <c r="K215" s="611">
        <f>VLOOKUP($B215,Computations!$B$10:$AY$386,VLOOKUP(K$1,'day lookup'!$D$1:$E$52,2))</f>
        <v>110</v>
      </c>
      <c r="L215" s="629">
        <f>VLOOKUP($B215,Computations!$B$10:$AY$386,VLOOKUP(L$1,'day lookup'!$D$1:$E$52,2))</f>
        <v>0</v>
      </c>
      <c r="M215" s="629">
        <f>VLOOKUP($B215,Computations!$B$10:$AY$386,VLOOKUP(M$1,'day lookup'!$D$1:$E$52,2))</f>
        <v>0</v>
      </c>
      <c r="N215" s="611">
        <f>VLOOKUP($B215,Computations!$B$10:$AY$386,VLOOKUP(N$1,'day lookup'!$D$1:$E$52,2))</f>
        <v>1256.4583333</v>
      </c>
      <c r="O215" s="561"/>
    </row>
    <row r="216" spans="1:15">
      <c r="A216" s="579" t="str">
        <f ca="1">OFFSET('day lookup'!$A$1,WEEKDAY(B216)-1,0)</f>
        <v>SAT</v>
      </c>
      <c r="B216" s="610">
        <f t="shared" si="13"/>
        <v>42952</v>
      </c>
      <c r="C216" s="612">
        <f>VLOOKUP($B216,Computations!$B$10:$AY$386,VLOOKUP(C$1,'day lookup'!$D$1:$E$52,2))</f>
        <v>7764.190050607287</v>
      </c>
      <c r="D216" s="611">
        <f>VLOOKUP($B216,Computations!$B$10:$AY$386,VLOOKUP(D$1,'day lookup'!$D$1:$E$52,2))</f>
        <v>100577.77</v>
      </c>
      <c r="E216" s="611">
        <f>VLOOKUP($B216,Computations!$B$10:$AY$386,VLOOKUP(E$1,'day lookup'!$D$1:$E$52,2))</f>
        <v>141.95360247948133</v>
      </c>
      <c r="F216" s="611">
        <f>VLOOKUP($B216,Computations!$B$10:$AY$386,VLOOKUP(F$1,'day lookup'!$D$1:$E$52,2))</f>
        <v>6.7608800000000002</v>
      </c>
      <c r="G216" s="611">
        <f>VLOOKUP($B216,Computations!$B$10:$AY$386,VLOOKUP(G$1,'day lookup'!$D$1:$E$52,2))</f>
        <v>244.73645830000001</v>
      </c>
      <c r="H216" s="611">
        <f>VLOOKUP($B216,Computations!$B$10:$AY$386,VLOOKUP(H$1,'day lookup'!$D$1:$E$52,2))</f>
        <v>5.7635417000000002</v>
      </c>
      <c r="I216" s="611">
        <f>VLOOKUP($B216,Computations!$B$10:$AY$386,VLOOKUP(I$1,'day lookup'!$D$1:$E$52,2))</f>
        <v>250.5</v>
      </c>
      <c r="J216" s="611" t="str">
        <f>VLOOKUP($B216,Computations!$B$10:$AY$386,VLOOKUP(J$1,'day lookup'!$D$1:$E$52,2))</f>
        <v>N</v>
      </c>
      <c r="K216" s="611">
        <f>VLOOKUP($B216,Computations!$B$10:$AY$386,VLOOKUP(K$1,'day lookup'!$D$1:$E$52,2))</f>
        <v>110</v>
      </c>
      <c r="L216" s="629">
        <f>VLOOKUP($B216,Computations!$B$10:$AY$386,VLOOKUP(L$1,'day lookup'!$D$1:$E$52,2))</f>
        <v>0</v>
      </c>
      <c r="M216" s="629">
        <f>VLOOKUP($B216,Computations!$B$10:$AY$386,VLOOKUP(M$1,'day lookup'!$D$1:$E$52,2))</f>
        <v>0</v>
      </c>
      <c r="N216" s="611">
        <f>VLOOKUP($B216,Computations!$B$10:$AY$386,VLOOKUP(N$1,'day lookup'!$D$1:$E$52,2))</f>
        <v>1202.3958333</v>
      </c>
      <c r="O216" s="561"/>
    </row>
    <row r="217" spans="1:15">
      <c r="A217" s="579" t="str">
        <f ca="1">OFFSET('day lookup'!$A$1,WEEKDAY(B217)-1,0)</f>
        <v>SUN</v>
      </c>
      <c r="B217" s="610">
        <f t="shared" si="13"/>
        <v>42953</v>
      </c>
      <c r="C217" s="612">
        <f>VLOOKUP($B217,Computations!$B$10:$AY$386,VLOOKUP(C$1,'day lookup'!$D$1:$E$52,2))</f>
        <v>7763.9604179408771</v>
      </c>
      <c r="D217" s="611">
        <f>VLOOKUP($B217,Computations!$B$10:$AY$386,VLOOKUP(D$1,'day lookup'!$D$1:$E$52,2))</f>
        <v>100351.17</v>
      </c>
      <c r="E217" s="611">
        <f>VLOOKUP($B217,Computations!$B$10:$AY$386,VLOOKUP(E$1,'day lookup'!$D$1:$E$52,2))</f>
        <v>136.85808106979792</v>
      </c>
      <c r="F217" s="611">
        <f>VLOOKUP($B217,Computations!$B$10:$AY$386,VLOOKUP(F$1,'day lookup'!$D$1:$E$52,2))</f>
        <v>6.7507900000000003</v>
      </c>
      <c r="G217" s="611">
        <f>VLOOKUP($B217,Computations!$B$10:$AY$386,VLOOKUP(G$1,'day lookup'!$D$1:$E$52,2))</f>
        <v>244.3497917</v>
      </c>
      <c r="H217" s="611">
        <f>VLOOKUP($B217,Computations!$B$10:$AY$386,VLOOKUP(H$1,'day lookup'!$D$1:$E$52,2))</f>
        <v>5.5252083000000001</v>
      </c>
      <c r="I217" s="611">
        <f>VLOOKUP($B217,Computations!$B$10:$AY$386,VLOOKUP(I$1,'day lookup'!$D$1:$E$52,2))</f>
        <v>249.875</v>
      </c>
      <c r="J217" s="611" t="str">
        <f>VLOOKUP($B217,Computations!$B$10:$AY$386,VLOOKUP(J$1,'day lookup'!$D$1:$E$52,2))</f>
        <v>N</v>
      </c>
      <c r="K217" s="611">
        <f>VLOOKUP($B217,Computations!$B$10:$AY$386,VLOOKUP(K$1,'day lookup'!$D$1:$E$52,2))</f>
        <v>110</v>
      </c>
      <c r="L217" s="629">
        <f>VLOOKUP($B217,Computations!$B$10:$AY$386,VLOOKUP(L$1,'day lookup'!$D$1:$E$52,2))</f>
        <v>0</v>
      </c>
      <c r="M217" s="629">
        <f>VLOOKUP($B217,Computations!$B$10:$AY$386,VLOOKUP(M$1,'day lookup'!$D$1:$E$52,2))</f>
        <v>0</v>
      </c>
      <c r="N217" s="611">
        <f>VLOOKUP($B217,Computations!$B$10:$AY$386,VLOOKUP(N$1,'day lookup'!$D$1:$E$52,2))</f>
        <v>1270.3125</v>
      </c>
      <c r="O217" s="561"/>
    </row>
    <row r="218" spans="1:15">
      <c r="A218" s="579" t="str">
        <f ca="1">OFFSET('day lookup'!$A$1,WEEKDAY(B218)-1,0)</f>
        <v>MON</v>
      </c>
      <c r="B218" s="610">
        <f t="shared" si="13"/>
        <v>42954</v>
      </c>
      <c r="C218" s="612">
        <f>VLOOKUP($B218,Computations!$B$10:$AY$386,VLOOKUP(C$1,'day lookup'!$D$1:$E$52,2))</f>
        <v>7763.7596330275228</v>
      </c>
      <c r="D218" s="611">
        <f>VLOOKUP($B218,Computations!$B$10:$AY$386,VLOOKUP(D$1,'day lookup'!$D$1:$E$52,2))</f>
        <v>100154.2</v>
      </c>
      <c r="E218" s="611">
        <f>VLOOKUP($B218,Computations!$B$10:$AY$386,VLOOKUP(E$1,'day lookup'!$D$1:$E$52,2))</f>
        <v>151.26273985379322</v>
      </c>
      <c r="F218" s="611">
        <f>VLOOKUP($B218,Computations!$B$10:$AY$386,VLOOKUP(F$1,'day lookup'!$D$1:$E$52,2))</f>
        <v>6.7457500000000001</v>
      </c>
      <c r="G218" s="611">
        <f>VLOOKUP($B218,Computations!$B$10:$AY$386,VLOOKUP(G$1,'day lookup'!$D$1:$E$52,2))</f>
        <v>243.82124999999999</v>
      </c>
      <c r="H218" s="611">
        <f>VLOOKUP($B218,Computations!$B$10:$AY$386,VLOOKUP(H$1,'day lookup'!$D$1:$E$52,2))</f>
        <v>5.3870832999999996</v>
      </c>
      <c r="I218" s="611">
        <f>VLOOKUP($B218,Computations!$B$10:$AY$386,VLOOKUP(I$1,'day lookup'!$D$1:$E$52,2))</f>
        <v>249.20833329999999</v>
      </c>
      <c r="J218" s="611" t="str">
        <f>VLOOKUP($B218,Computations!$B$10:$AY$386,VLOOKUP(J$1,'day lookup'!$D$1:$E$52,2))</f>
        <v>N</v>
      </c>
      <c r="K218" s="611">
        <f>VLOOKUP($B218,Computations!$B$10:$AY$386,VLOOKUP(K$1,'day lookup'!$D$1:$E$52,2))</f>
        <v>110</v>
      </c>
      <c r="L218" s="629">
        <f>VLOOKUP($B218,Computations!$B$10:$AY$386,VLOOKUP(L$1,'day lookup'!$D$1:$E$52,2))</f>
        <v>92.558510146206771</v>
      </c>
      <c r="M218" s="629">
        <f>VLOOKUP($B218,Computations!$B$10:$AY$386,VLOOKUP(M$1,'day lookup'!$D$1:$E$52,2))</f>
        <v>183.58980487500114</v>
      </c>
      <c r="N218" s="611">
        <f>VLOOKUP($B218,Computations!$B$10:$AY$386,VLOOKUP(N$1,'day lookup'!$D$1:$E$52,2))</f>
        <v>1192.5</v>
      </c>
      <c r="O218" s="561"/>
    </row>
    <row r="219" spans="1:15">
      <c r="A219" s="579" t="str">
        <f ca="1">OFFSET('day lookup'!$A$1,WEEKDAY(B219)-1,0)</f>
        <v>TUE</v>
      </c>
      <c r="B219" s="610">
        <f t="shared" si="13"/>
        <v>42955</v>
      </c>
      <c r="C219" s="612">
        <f>VLOOKUP($B219,Computations!$B$10:$AY$386,VLOOKUP(C$1,'day lookup'!$D$1:$E$52,2))</f>
        <v>7763.5796228338431</v>
      </c>
      <c r="D219" s="611">
        <f>VLOOKUP($B219,Computations!$B$10:$AY$386,VLOOKUP(D$1,'day lookup'!$D$1:$E$52,2))</f>
        <v>99977.61</v>
      </c>
      <c r="E219" s="611">
        <f>VLOOKUP($B219,Computations!$B$10:$AY$386,VLOOKUP(E$1,'day lookup'!$D$1:$E$52,2))</f>
        <v>161.43492668011265</v>
      </c>
      <c r="F219" s="611">
        <f>VLOOKUP($B219,Computations!$B$10:$AY$386,VLOOKUP(F$1,'day lookup'!$D$1:$E$52,2))</f>
        <v>6.7356699999999998</v>
      </c>
      <c r="G219" s="611">
        <f>VLOOKUP($B219,Computations!$B$10:$AY$386,VLOOKUP(G$1,'day lookup'!$D$1:$E$52,2))</f>
        <v>243.72874999999999</v>
      </c>
      <c r="H219" s="611">
        <f>VLOOKUP($B219,Computations!$B$10:$AY$386,VLOOKUP(H$1,'day lookup'!$D$1:$E$52,2))</f>
        <v>5.3545832999999998</v>
      </c>
      <c r="I219" s="611">
        <f>VLOOKUP($B219,Computations!$B$10:$AY$386,VLOOKUP(I$1,'day lookup'!$D$1:$E$52,2))</f>
        <v>249.08333329999999</v>
      </c>
      <c r="J219" s="611" t="str">
        <f>VLOOKUP($B219,Computations!$B$10:$AY$386,VLOOKUP(J$1,'day lookup'!$D$1:$E$52,2))</f>
        <v>N</v>
      </c>
      <c r="K219" s="611">
        <f>VLOOKUP($B219,Computations!$B$10:$AY$386,VLOOKUP(K$1,'day lookup'!$D$1:$E$52,2))</f>
        <v>110</v>
      </c>
      <c r="L219" s="629">
        <f>VLOOKUP($B219,Computations!$B$10:$AY$386,VLOOKUP(L$1,'day lookup'!$D$1:$E$52,2))</f>
        <v>82.293823319887338</v>
      </c>
      <c r="M219" s="629">
        <f>VLOOKUP($B219,Computations!$B$10:$AY$386,VLOOKUP(M$1,'day lookup'!$D$1:$E$52,2))</f>
        <v>346.81960342999764</v>
      </c>
      <c r="N219" s="611">
        <f>VLOOKUP($B219,Computations!$B$10:$AY$386,VLOOKUP(N$1,'day lookup'!$D$1:$E$52,2))</f>
        <v>1308.0208333</v>
      </c>
      <c r="O219" s="561"/>
    </row>
    <row r="220" spans="1:15">
      <c r="A220" s="579" t="str">
        <f ca="1">OFFSET('day lookup'!$A$1,WEEKDAY(B220)-1,0)</f>
        <v>WED</v>
      </c>
      <c r="B220" s="610">
        <f t="shared" si="13"/>
        <v>42956</v>
      </c>
      <c r="C220" s="612">
        <f>VLOOKUP($B220,Computations!$B$10:$AY$386,VLOOKUP(C$1,'day lookup'!$D$1:$E$52,2))</f>
        <v>7763.3993272171256</v>
      </c>
      <c r="D220" s="611">
        <f>VLOOKUP($B220,Computations!$B$10:$AY$386,VLOOKUP(D$1,'day lookup'!$D$1:$E$52,2))</f>
        <v>99800.74</v>
      </c>
      <c r="E220" s="611">
        <f>VLOOKUP($B220,Computations!$B$10:$AY$386,VLOOKUP(E$1,'day lookup'!$D$1:$E$52,2))</f>
        <v>160.54518037209715</v>
      </c>
      <c r="F220" s="611">
        <f>VLOOKUP($B220,Computations!$B$10:$AY$386,VLOOKUP(F$1,'day lookup'!$D$1:$E$52,2))</f>
        <v>6.7306299999999997</v>
      </c>
      <c r="G220" s="611">
        <f>VLOOKUP($B220,Computations!$B$10:$AY$386,VLOOKUP(G$1,'day lookup'!$D$1:$E$52,2))</f>
        <v>242.98520830000001</v>
      </c>
      <c r="H220" s="611">
        <f>VLOOKUP($B220,Computations!$B$10:$AY$386,VLOOKUP(H$1,'day lookup'!$D$1:$E$52,2))</f>
        <v>5.3897917</v>
      </c>
      <c r="I220" s="611">
        <f>VLOOKUP($B220,Computations!$B$10:$AY$386,VLOOKUP(I$1,'day lookup'!$D$1:$E$52,2))</f>
        <v>248.375</v>
      </c>
      <c r="J220" s="611" t="str">
        <f>VLOOKUP($B220,Computations!$B$10:$AY$386,VLOOKUP(J$1,'day lookup'!$D$1:$E$52,2))</f>
        <v>N</v>
      </c>
      <c r="K220" s="611">
        <f>VLOOKUP($B220,Computations!$B$10:$AY$386,VLOOKUP(K$1,'day lookup'!$D$1:$E$52,2))</f>
        <v>110</v>
      </c>
      <c r="L220" s="629">
        <f>VLOOKUP($B220,Computations!$B$10:$AY$386,VLOOKUP(L$1,'day lookup'!$D$1:$E$52,2))</f>
        <v>82.440027927902861</v>
      </c>
      <c r="M220" s="629">
        <f>VLOOKUP($B220,Computations!$B$10:$AY$386,VLOOKUP(M$1,'day lookup'!$D$1:$E$52,2))</f>
        <v>510.33939882499294</v>
      </c>
      <c r="N220" s="611">
        <f>VLOOKUP($B220,Computations!$B$10:$AY$386,VLOOKUP(N$1,'day lookup'!$D$1:$E$52,2))</f>
        <v>1366.4583333</v>
      </c>
      <c r="O220" s="561"/>
    </row>
    <row r="221" spans="1:15">
      <c r="A221" s="579" t="str">
        <f ca="1">OFFSET('day lookup'!$A$1,WEEKDAY(B221)-1,0)</f>
        <v>THU</v>
      </c>
      <c r="B221" s="610">
        <f t="shared" si="13"/>
        <v>42957</v>
      </c>
      <c r="C221" s="612">
        <f>VLOOKUP($B221,Computations!$B$10:$AY$386,VLOOKUP(C$1,'day lookup'!$D$1:$E$52,2))</f>
        <v>7763.2294903160036</v>
      </c>
      <c r="D221" s="611">
        <f>VLOOKUP($B221,Computations!$B$10:$AY$386,VLOOKUP(D$1,'day lookup'!$D$1:$E$52,2))</f>
        <v>99634.13</v>
      </c>
      <c r="E221" s="611">
        <f>VLOOKUP($B221,Computations!$B$10:$AY$386,VLOOKUP(E$1,'day lookup'!$D$1:$E$52,2))</f>
        <v>165.51922333725707</v>
      </c>
      <c r="F221" s="611">
        <f>VLOOKUP($B221,Computations!$B$10:$AY$386,VLOOKUP(F$1,'day lookup'!$D$1:$E$52,2))</f>
        <v>6.7205399999999997</v>
      </c>
      <c r="G221" s="611">
        <f>VLOOKUP($B221,Computations!$B$10:$AY$386,VLOOKUP(G$1,'day lookup'!$D$1:$E$52,2))</f>
        <v>242.7966667</v>
      </c>
      <c r="H221" s="611">
        <f>VLOOKUP($B221,Computations!$B$10:$AY$386,VLOOKUP(H$1,'day lookup'!$D$1:$E$52,2))</f>
        <v>5.62</v>
      </c>
      <c r="I221" s="611">
        <f>VLOOKUP($B221,Computations!$B$10:$AY$386,VLOOKUP(I$1,'day lookup'!$D$1:$E$52,2))</f>
        <v>248.41666670000001</v>
      </c>
      <c r="J221" s="611" t="str">
        <f>VLOOKUP($B221,Computations!$B$10:$AY$386,VLOOKUP(J$1,'day lookup'!$D$1:$E$52,2))</f>
        <v>N</v>
      </c>
      <c r="K221" s="611">
        <f>VLOOKUP($B221,Computations!$B$10:$AY$386,VLOOKUP(K$1,'day lookup'!$D$1:$E$52,2))</f>
        <v>110</v>
      </c>
      <c r="L221" s="629">
        <f>VLOOKUP($B221,Computations!$B$10:$AY$386,VLOOKUP(L$1,'day lookup'!$D$1:$E$52,2))</f>
        <v>77.277443362742929</v>
      </c>
      <c r="M221" s="629">
        <f>VLOOKUP($B221,Computations!$B$10:$AY$386,VLOOKUP(M$1,'day lookup'!$D$1:$E$52,2))</f>
        <v>663.61920773499355</v>
      </c>
      <c r="N221" s="611">
        <f>VLOOKUP($B221,Computations!$B$10:$AY$386,VLOOKUP(N$1,'day lookup'!$D$1:$E$52,2))</f>
        <v>1436.875</v>
      </c>
      <c r="O221" s="561"/>
    </row>
    <row r="222" spans="1:15">
      <c r="A222" s="579" t="str">
        <f ca="1">OFFSET('day lookup'!$A$1,WEEKDAY(B222)-1,0)</f>
        <v>FRI</v>
      </c>
      <c r="B222" s="610">
        <f t="shared" si="13"/>
        <v>42958</v>
      </c>
      <c r="C222" s="612">
        <f>VLOOKUP($B222,Computations!$B$10:$AY$386,VLOOKUP(C$1,'day lookup'!$D$1:$E$52,2))</f>
        <v>7763.0296126401627</v>
      </c>
      <c r="D222" s="611">
        <f>VLOOKUP($B222,Computations!$B$10:$AY$386,VLOOKUP(D$1,'day lookup'!$D$1:$E$52,2))</f>
        <v>99438.05</v>
      </c>
      <c r="E222" s="611">
        <f>VLOOKUP($B222,Computations!$B$10:$AY$386,VLOOKUP(E$1,'day lookup'!$D$1:$E$52,2))</f>
        <v>150.10990164355849</v>
      </c>
      <c r="F222" s="611">
        <f>VLOOKUP($B222,Computations!$B$10:$AY$386,VLOOKUP(F$1,'day lookup'!$D$1:$E$52,2))</f>
        <v>6.7104600000000003</v>
      </c>
      <c r="G222" s="611">
        <f>VLOOKUP($B222,Computations!$B$10:$AY$386,VLOOKUP(G$1,'day lookup'!$D$1:$E$52,2))</f>
        <v>242.255</v>
      </c>
      <c r="H222" s="611">
        <f>VLOOKUP($B222,Computations!$B$10:$AY$386,VLOOKUP(H$1,'day lookup'!$D$1:$E$52,2))</f>
        <v>5.62</v>
      </c>
      <c r="I222" s="611">
        <f>VLOOKUP($B222,Computations!$B$10:$AY$386,VLOOKUP(I$1,'day lookup'!$D$1:$E$52,2))</f>
        <v>247.875</v>
      </c>
      <c r="J222" s="611" t="str">
        <f>VLOOKUP($B222,Computations!$B$10:$AY$386,VLOOKUP(J$1,'day lookup'!$D$1:$E$52,2))</f>
        <v>N</v>
      </c>
      <c r="K222" s="611">
        <f>VLOOKUP($B222,Computations!$B$10:$AY$386,VLOOKUP(K$1,'day lookup'!$D$1:$E$52,2))</f>
        <v>110</v>
      </c>
      <c r="L222" s="629">
        <f>VLOOKUP($B222,Computations!$B$10:$AY$386,VLOOKUP(L$1,'day lookup'!$D$1:$E$52,2))</f>
        <v>92.145098356441508</v>
      </c>
      <c r="M222" s="629">
        <f>VLOOKUP($B222,Computations!$B$10:$AY$386,VLOOKUP(M$1,'day lookup'!$D$1:$E$52,2))</f>
        <v>846.3890103249953</v>
      </c>
      <c r="N222" s="611">
        <f>VLOOKUP($B222,Computations!$B$10:$AY$386,VLOOKUP(N$1,'day lookup'!$D$1:$E$52,2))</f>
        <v>1525.9375</v>
      </c>
      <c r="O222" s="561"/>
    </row>
    <row r="223" spans="1:15">
      <c r="A223" s="579" t="str">
        <f ca="1">OFFSET('day lookup'!$A$1,WEEKDAY(B223)-1,0)</f>
        <v>SAT</v>
      </c>
      <c r="B223" s="610">
        <f t="shared" si="13"/>
        <v>42959</v>
      </c>
      <c r="C223" s="612">
        <f>VLOOKUP($B223,Computations!$B$10:$AY$386,VLOOKUP(C$1,'day lookup'!$D$1:$E$52,2))</f>
        <v>7762.7992930327873</v>
      </c>
      <c r="D223" s="611">
        <f>VLOOKUP($B223,Computations!$B$10:$AY$386,VLOOKUP(D$1,'day lookup'!$D$1:$E$52,2))</f>
        <v>99213.11</v>
      </c>
      <c r="E223" s="611">
        <f>VLOOKUP($B223,Computations!$B$10:$AY$386,VLOOKUP(E$1,'day lookup'!$D$1:$E$52,2))</f>
        <v>134.72419883160961</v>
      </c>
      <c r="F223" s="611">
        <f>VLOOKUP($B223,Computations!$B$10:$AY$386,VLOOKUP(F$1,'day lookup'!$D$1:$E$52,2))</f>
        <v>6.7054200000000002</v>
      </c>
      <c r="G223" s="611">
        <f>VLOOKUP($B223,Computations!$B$10:$AY$386,VLOOKUP(G$1,'day lookup'!$D$1:$E$52,2))</f>
        <v>241.424375</v>
      </c>
      <c r="H223" s="611">
        <f>VLOOKUP($B223,Computations!$B$10:$AY$386,VLOOKUP(H$1,'day lookup'!$D$1:$E$52,2))</f>
        <v>5.6172917</v>
      </c>
      <c r="I223" s="611">
        <f>VLOOKUP($B223,Computations!$B$10:$AY$386,VLOOKUP(I$1,'day lookup'!$D$1:$E$52,2))</f>
        <v>247.04166670000001</v>
      </c>
      <c r="J223" s="611" t="str">
        <f>VLOOKUP($B223,Computations!$B$10:$AY$386,VLOOKUP(J$1,'day lookup'!$D$1:$E$52,2))</f>
        <v>N</v>
      </c>
      <c r="K223" s="611">
        <f>VLOOKUP($B223,Computations!$B$10:$AY$386,VLOOKUP(K$1,'day lookup'!$D$1:$E$52,2))</f>
        <v>110</v>
      </c>
      <c r="L223" s="629">
        <f>VLOOKUP($B223,Computations!$B$10:$AY$386,VLOOKUP(L$1,'day lookup'!$D$1:$E$52,2))</f>
        <v>106.70017616839039</v>
      </c>
      <c r="M223" s="629">
        <f>VLOOKUP($B223,Computations!$B$10:$AY$386,VLOOKUP(M$1,'day lookup'!$D$1:$E$52,2))</f>
        <v>1058.0288097549976</v>
      </c>
      <c r="N223" s="611">
        <f>VLOOKUP($B223,Computations!$B$10:$AY$386,VLOOKUP(N$1,'day lookup'!$D$1:$E$52,2))</f>
        <v>1564.6875</v>
      </c>
      <c r="O223" s="561"/>
    </row>
    <row r="224" spans="1:15">
      <c r="A224" s="579" t="str">
        <f ca="1">OFFSET('day lookup'!$A$1,WEEKDAY(B224)-1,0)</f>
        <v>SUN</v>
      </c>
      <c r="B224" s="610">
        <f t="shared" si="13"/>
        <v>42960</v>
      </c>
      <c r="C224" s="612">
        <f>VLOOKUP($B224,Computations!$B$10:$AY$386,VLOOKUP(C$1,'day lookup'!$D$1:$E$52,2))</f>
        <v>7762.5994364754097</v>
      </c>
      <c r="D224" s="611">
        <f>VLOOKUP($B224,Computations!$B$10:$AY$386,VLOOKUP(D$1,'day lookup'!$D$1:$E$52,2))</f>
        <v>99018.05</v>
      </c>
      <c r="E224" s="611">
        <f>VLOOKUP($B224,Computations!$B$10:$AY$386,VLOOKUP(E$1,'day lookup'!$D$1:$E$52,2))</f>
        <v>148.98255574419073</v>
      </c>
      <c r="F224" s="611">
        <f>VLOOKUP($B224,Computations!$B$10:$AY$386,VLOOKUP(F$1,'day lookup'!$D$1:$E$52,2))</f>
        <v>6.6953300000000002</v>
      </c>
      <c r="G224" s="611">
        <f>VLOOKUP($B224,Computations!$B$10:$AY$386,VLOOKUP(G$1,'day lookup'!$D$1:$E$52,2))</f>
        <v>240.62854160000001</v>
      </c>
      <c r="H224" s="611">
        <f>VLOOKUP($B224,Computations!$B$10:$AY$386,VLOOKUP(H$1,'day lookup'!$D$1:$E$52,2))</f>
        <v>5.4547917000000004</v>
      </c>
      <c r="I224" s="611">
        <f>VLOOKUP($B224,Computations!$B$10:$AY$386,VLOOKUP(I$1,'day lookup'!$D$1:$E$52,2))</f>
        <v>246.08333329999999</v>
      </c>
      <c r="J224" s="611" t="str">
        <f>VLOOKUP($B224,Computations!$B$10:$AY$386,VLOOKUP(J$1,'day lookup'!$D$1:$E$52,2))</f>
        <v>N</v>
      </c>
      <c r="K224" s="611">
        <f>VLOOKUP($B224,Computations!$B$10:$AY$386,VLOOKUP(K$1,'day lookup'!$D$1:$E$52,2))</f>
        <v>110</v>
      </c>
      <c r="L224" s="629">
        <f>VLOOKUP($B224,Computations!$B$10:$AY$386,VLOOKUP(L$1,'day lookup'!$D$1:$E$52,2))</f>
        <v>91.645985855809272</v>
      </c>
      <c r="M224" s="629">
        <f>VLOOKUP($B224,Computations!$B$10:$AY$386,VLOOKUP(M$1,'day lookup'!$D$1:$E$52,2))</f>
        <v>1239.8086226999953</v>
      </c>
      <c r="N224" s="611">
        <f>VLOOKUP($B224,Computations!$B$10:$AY$386,VLOOKUP(N$1,'day lookup'!$D$1:$E$52,2))</f>
        <v>1524.0625</v>
      </c>
      <c r="O224" s="561"/>
    </row>
    <row r="225" spans="1:15">
      <c r="A225" s="579" t="str">
        <f ca="1">OFFSET('day lookup'!$A$1,WEEKDAY(B225)-1,0)</f>
        <v>MON</v>
      </c>
      <c r="B225" s="610">
        <f t="shared" si="13"/>
        <v>42961</v>
      </c>
      <c r="C225" s="612">
        <f>VLOOKUP($B225,Computations!$B$10:$AY$386,VLOOKUP(C$1,'day lookup'!$D$1:$E$52,2))</f>
        <v>7762.3895901639344</v>
      </c>
      <c r="D225" s="611">
        <f>VLOOKUP($B225,Computations!$B$10:$AY$386,VLOOKUP(D$1,'day lookup'!$D$1:$E$52,2))</f>
        <v>98813.24</v>
      </c>
      <c r="E225" s="611">
        <f>VLOOKUP($B225,Computations!$B$10:$AY$386,VLOOKUP(E$1,'day lookup'!$D$1:$E$52,2))</f>
        <v>144.52713082934324</v>
      </c>
      <c r="F225" s="611">
        <f>VLOOKUP($B225,Computations!$B$10:$AY$386,VLOOKUP(F$1,'day lookup'!$D$1:$E$52,2))</f>
        <v>6.6852499999999999</v>
      </c>
      <c r="G225" s="611">
        <f>VLOOKUP($B225,Computations!$B$10:$AY$386,VLOOKUP(G$1,'day lookup'!$D$1:$E$52,2))</f>
        <v>241.09875</v>
      </c>
      <c r="H225" s="611">
        <f>VLOOKUP($B225,Computations!$B$10:$AY$386,VLOOKUP(H$1,'day lookup'!$D$1:$E$52,2))</f>
        <v>4.8595832999999997</v>
      </c>
      <c r="I225" s="611">
        <f>VLOOKUP($B225,Computations!$B$10:$AY$386,VLOOKUP(I$1,'day lookup'!$D$1:$E$52,2))</f>
        <v>245.95833329999999</v>
      </c>
      <c r="J225" s="611" t="str">
        <f>VLOOKUP($B225,Computations!$B$10:$AY$386,VLOOKUP(J$1,'day lookup'!$D$1:$E$52,2))</f>
        <v>N</v>
      </c>
      <c r="K225" s="611">
        <f>VLOOKUP($B225,Computations!$B$10:$AY$386,VLOOKUP(K$1,'day lookup'!$D$1:$E$52,2))</f>
        <v>110</v>
      </c>
      <c r="L225" s="629">
        <f>VLOOKUP($B225,Computations!$B$10:$AY$386,VLOOKUP(L$1,'day lookup'!$D$1:$E$52,2))</f>
        <v>96.57161917065676</v>
      </c>
      <c r="M225" s="629">
        <f>VLOOKUP($B225,Computations!$B$10:$AY$386,VLOOKUP(M$1,'day lookup'!$D$1:$E$52,2))</f>
        <v>1431.358429324993</v>
      </c>
      <c r="N225" s="611">
        <f>VLOOKUP($B225,Computations!$B$10:$AY$386,VLOOKUP(N$1,'day lookup'!$D$1:$E$52,2))</f>
        <v>1498.4375</v>
      </c>
      <c r="O225" s="561"/>
    </row>
    <row r="226" spans="1:15">
      <c r="A226" s="579" t="str">
        <f ca="1">OFFSET('day lookup'!$A$1,WEEKDAY(B226)-1,0)</f>
        <v>TUE</v>
      </c>
      <c r="B226" s="610">
        <f t="shared" si="13"/>
        <v>42962</v>
      </c>
      <c r="C226" s="612">
        <f>VLOOKUP($B226,Computations!$B$10:$AY$386,VLOOKUP(C$1,'day lookup'!$D$1:$E$52,2))</f>
        <v>7762.1400922131152</v>
      </c>
      <c r="D226" s="611">
        <f>VLOOKUP($B226,Computations!$B$10:$AY$386,VLOOKUP(D$1,'day lookup'!$D$1:$E$52,2))</f>
        <v>98569.73</v>
      </c>
      <c r="E226" s="611">
        <f>VLOOKUP($B226,Computations!$B$10:$AY$386,VLOOKUP(E$1,'day lookup'!$D$1:$E$52,2))</f>
        <v>125.47400206425041</v>
      </c>
      <c r="F226" s="611">
        <f>VLOOKUP($B226,Computations!$B$10:$AY$386,VLOOKUP(F$1,'day lookup'!$D$1:$E$52,2))</f>
        <v>6.6751699999999996</v>
      </c>
      <c r="G226" s="611">
        <f>VLOOKUP($B226,Computations!$B$10:$AY$386,VLOOKUP(G$1,'day lookup'!$D$1:$E$52,2))</f>
        <v>241.56666670000001</v>
      </c>
      <c r="H226" s="611">
        <f>VLOOKUP($B226,Computations!$B$10:$AY$386,VLOOKUP(H$1,'day lookup'!$D$1:$E$52,2))</f>
        <v>4.1833333000000001</v>
      </c>
      <c r="I226" s="611">
        <f>VLOOKUP($B226,Computations!$B$10:$AY$386,VLOOKUP(I$1,'day lookup'!$D$1:$E$52,2))</f>
        <v>245.75</v>
      </c>
      <c r="J226" s="611" t="str">
        <f>VLOOKUP($B226,Computations!$B$10:$AY$386,VLOOKUP(J$1,'day lookup'!$D$1:$E$52,2))</f>
        <v>N</v>
      </c>
      <c r="K226" s="611">
        <f>VLOOKUP($B226,Computations!$B$10:$AY$386,VLOOKUP(K$1,'day lookup'!$D$1:$E$52,2))</f>
        <v>110</v>
      </c>
      <c r="L226" s="629">
        <f>VLOOKUP($B226,Computations!$B$10:$AY$386,VLOOKUP(L$1,'day lookup'!$D$1:$E$52,2))</f>
        <v>116.0926646357496</v>
      </c>
      <c r="M226" s="629">
        <f>VLOOKUP($B226,Computations!$B$10:$AY$386,VLOOKUP(M$1,'day lookup'!$D$1:$E$52,2))</f>
        <v>1661.6282296300024</v>
      </c>
      <c r="N226" s="611">
        <f>VLOOKUP($B226,Computations!$B$10:$AY$386,VLOOKUP(N$1,'day lookup'!$D$1:$E$52,2))</f>
        <v>1446.7708333</v>
      </c>
      <c r="O226" s="561"/>
    </row>
    <row r="227" spans="1:15">
      <c r="A227" s="579" t="str">
        <f ca="1">OFFSET('day lookup'!$A$1,WEEKDAY(B227)-1,0)</f>
        <v>WED</v>
      </c>
      <c r="B227" s="610">
        <f t="shared" si="13"/>
        <v>42963</v>
      </c>
      <c r="C227" s="612">
        <f>VLOOKUP($B227,Computations!$B$10:$AY$386,VLOOKUP(C$1,'day lookup'!$D$1:$E$52,2))</f>
        <v>7761.8902063983487</v>
      </c>
      <c r="D227" s="611">
        <f>VLOOKUP($B227,Computations!$B$10:$AY$386,VLOOKUP(D$1,'day lookup'!$D$1:$E$52,2))</f>
        <v>98326.61</v>
      </c>
      <c r="E227" s="611">
        <f>VLOOKUP($B227,Computations!$B$10:$AY$386,VLOOKUP(E$1,'day lookup'!$D$1:$E$52,2))</f>
        <v>127.01053419685137</v>
      </c>
      <c r="F227" s="611">
        <f>VLOOKUP($B227,Computations!$B$10:$AY$386,VLOOKUP(F$1,'day lookup'!$D$1:$E$52,2))</f>
        <v>6.6650799999999997</v>
      </c>
      <c r="G227" s="611">
        <f>VLOOKUP($B227,Computations!$B$10:$AY$386,VLOOKUP(G$1,'day lookup'!$D$1:$E$52,2))</f>
        <v>242.91666670000001</v>
      </c>
      <c r="H227" s="611">
        <f>VLOOKUP($B227,Computations!$B$10:$AY$386,VLOOKUP(H$1,'day lookup'!$D$1:$E$52,2))</f>
        <v>4</v>
      </c>
      <c r="I227" s="611">
        <f>VLOOKUP($B227,Computations!$B$10:$AY$386,VLOOKUP(I$1,'day lookup'!$D$1:$E$52,2))</f>
        <v>246.91666670000001</v>
      </c>
      <c r="J227" s="611" t="str">
        <f>VLOOKUP($B227,Computations!$B$10:$AY$386,VLOOKUP(J$1,'day lookup'!$D$1:$E$52,2))</f>
        <v>N</v>
      </c>
      <c r="K227" s="611">
        <f>VLOOKUP($B227,Computations!$B$10:$AY$386,VLOOKUP(K$1,'day lookup'!$D$1:$E$52,2))</f>
        <v>110</v>
      </c>
      <c r="L227" s="629">
        <f>VLOOKUP($B227,Computations!$B$10:$AY$386,VLOOKUP(L$1,'day lookup'!$D$1:$E$52,2))</f>
        <v>115.90613250314864</v>
      </c>
      <c r="M227" s="629">
        <f>VLOOKUP($B227,Computations!$B$10:$AY$386,VLOOKUP(M$1,'day lookup'!$D$1:$E$52,2))</f>
        <v>1891.5280434499978</v>
      </c>
      <c r="N227" s="611">
        <f>VLOOKUP($B227,Computations!$B$10:$AY$386,VLOOKUP(N$1,'day lookup'!$D$1:$E$52,2))</f>
        <v>1353.6458333</v>
      </c>
      <c r="O227" s="561"/>
    </row>
    <row r="228" spans="1:15">
      <c r="A228" s="579" t="str">
        <f ca="1">OFFSET('day lookup'!$A$1,WEEKDAY(B228)-1,0)</f>
        <v>THU</v>
      </c>
      <c r="B228" s="610">
        <f t="shared" si="13"/>
        <v>42964</v>
      </c>
      <c r="C228" s="612">
        <f>VLOOKUP($B228,Computations!$B$10:$AY$386,VLOOKUP(C$1,'day lookup'!$D$1:$E$52,2))</f>
        <v>7761.6494736842105</v>
      </c>
      <c r="D228" s="611">
        <f>VLOOKUP($B228,Computations!$B$10:$AY$386,VLOOKUP(D$1,'day lookup'!$D$1:$E$52,2))</f>
        <v>98093.34</v>
      </c>
      <c r="E228" s="611">
        <f>VLOOKUP($B228,Computations!$B$10:$AY$386,VLOOKUP(E$1,'day lookup'!$D$1:$E$52,2))</f>
        <v>131.16663174312879</v>
      </c>
      <c r="F228" s="611">
        <f>VLOOKUP($B228,Computations!$B$10:$AY$386,VLOOKUP(F$1,'day lookup'!$D$1:$E$52,2))</f>
        <v>6.6550000000000002</v>
      </c>
      <c r="G228" s="611">
        <f>VLOOKUP($B228,Computations!$B$10:$AY$386,VLOOKUP(G$1,'day lookup'!$D$1:$E$52,2))</f>
        <v>242.11687499999999</v>
      </c>
      <c r="H228" s="611">
        <f>VLOOKUP($B228,Computations!$B$10:$AY$386,VLOOKUP(H$1,'day lookup'!$D$1:$E$52,2))</f>
        <v>3.8831250000000002</v>
      </c>
      <c r="I228" s="611">
        <f>VLOOKUP($B228,Computations!$B$10:$AY$386,VLOOKUP(I$1,'day lookup'!$D$1:$E$52,2))</f>
        <v>246</v>
      </c>
      <c r="J228" s="611" t="str">
        <f>VLOOKUP($B228,Computations!$B$10:$AY$386,VLOOKUP(J$1,'day lookup'!$D$1:$E$52,2))</f>
        <v>N</v>
      </c>
      <c r="K228" s="611">
        <f>VLOOKUP($B228,Computations!$B$10:$AY$386,VLOOKUP(K$1,'day lookup'!$D$1:$E$52,2))</f>
        <v>110</v>
      </c>
      <c r="L228" s="629">
        <f>VLOOKUP($B228,Computations!$B$10:$AY$386,VLOOKUP(L$1,'day lookup'!$D$1:$E$52,2))</f>
        <v>110.9502432568712</v>
      </c>
      <c r="M228" s="629">
        <f>VLOOKUP($B228,Computations!$B$10:$AY$386,VLOOKUP(M$1,'day lookup'!$D$1:$E$52,2))</f>
        <v>2111.5978509500019</v>
      </c>
      <c r="N228" s="611">
        <f>VLOOKUP($B228,Computations!$B$10:$AY$386,VLOOKUP(N$1,'day lookup'!$D$1:$E$52,2))</f>
        <v>1281.1458333</v>
      </c>
      <c r="O228" s="561"/>
    </row>
    <row r="229" spans="1:15">
      <c r="A229" s="579" t="str">
        <f ca="1">OFFSET('day lookup'!$A$1,WEEKDAY(B229)-1,0)</f>
        <v>FRI</v>
      </c>
      <c r="B229" s="610">
        <f t="shared" si="13"/>
        <v>42965</v>
      </c>
      <c r="C229" s="612">
        <f>VLOOKUP($B229,Computations!$B$10:$AY$386,VLOOKUP(C$1,'day lookup'!$D$1:$E$52,2))</f>
        <v>7761.3695872033022</v>
      </c>
      <c r="D229" s="611">
        <f>VLOOKUP($B229,Computations!$B$10:$AY$386,VLOOKUP(D$1,'day lookup'!$D$1:$E$52,2))</f>
        <v>97822.13</v>
      </c>
      <c r="E229" s="611">
        <f>VLOOKUP($B229,Computations!$B$10:$AY$386,VLOOKUP(E$1,'day lookup'!$D$1:$E$52,2))</f>
        <v>123.1812073569489</v>
      </c>
      <c r="F229" s="611">
        <f>VLOOKUP($B229,Computations!$B$10:$AY$386,VLOOKUP(F$1,'day lookup'!$D$1:$E$52,2))</f>
        <v>6.6398799999999998</v>
      </c>
      <c r="G229" s="611">
        <f>VLOOKUP($B229,Computations!$B$10:$AY$386,VLOOKUP(G$1,'day lookup'!$D$1:$E$52,2))</f>
        <v>253.27437499999999</v>
      </c>
      <c r="H229" s="611">
        <f>VLOOKUP($B229,Computations!$B$10:$AY$386,VLOOKUP(H$1,'day lookup'!$D$1:$E$52,2))</f>
        <v>3.7777083</v>
      </c>
      <c r="I229" s="611">
        <f>VLOOKUP($B229,Computations!$B$10:$AY$386,VLOOKUP(I$1,'day lookup'!$D$1:$E$52,2))</f>
        <v>257.05208329999999</v>
      </c>
      <c r="J229" s="611" t="str">
        <f>VLOOKUP($B229,Computations!$B$10:$AY$386,VLOOKUP(J$1,'day lookup'!$D$1:$E$52,2))</f>
        <v>N</v>
      </c>
      <c r="K229" s="611">
        <f>VLOOKUP($B229,Computations!$B$10:$AY$386,VLOOKUP(K$1,'day lookup'!$D$1:$E$52,2))</f>
        <v>110</v>
      </c>
      <c r="L229" s="629">
        <f>VLOOKUP($B229,Computations!$B$10:$AY$386,VLOOKUP(L$1,'day lookup'!$D$1:$E$52,2))</f>
        <v>130.09316764305109</v>
      </c>
      <c r="M229" s="629">
        <f>VLOOKUP($B229,Computations!$B$10:$AY$386,VLOOKUP(M$1,'day lookup'!$D$1:$E$52,2))</f>
        <v>2369.6376489699937</v>
      </c>
      <c r="N229" s="611">
        <f>VLOOKUP($B229,Computations!$B$10:$AY$386,VLOOKUP(N$1,'day lookup'!$D$1:$E$52,2))</f>
        <v>1216.7708333</v>
      </c>
      <c r="O229" s="561"/>
    </row>
    <row r="230" spans="1:15">
      <c r="A230" s="579" t="str">
        <f ca="1">OFFSET('day lookup'!$A$1,WEEKDAY(B230)-1,0)</f>
        <v>SAT</v>
      </c>
      <c r="B230" s="610">
        <f t="shared" ref="B230:B242" si="14">B229+1</f>
        <v>42966</v>
      </c>
      <c r="C230" s="612">
        <f>VLOOKUP($B230,Computations!$B$10:$AY$386,VLOOKUP(C$1,'day lookup'!$D$1:$E$52,2))</f>
        <v>7761.0400309597526</v>
      </c>
      <c r="D230" s="611">
        <f>VLOOKUP($B230,Computations!$B$10:$AY$386,VLOOKUP(D$1,'day lookup'!$D$1:$E$52,2))</f>
        <v>97502.79</v>
      </c>
      <c r="E230" s="611">
        <f>VLOOKUP($B230,Computations!$B$10:$AY$386,VLOOKUP(E$1,'day lookup'!$D$1:$E$52,2))</f>
        <v>109.67176295759464</v>
      </c>
      <c r="F230" s="611">
        <f>VLOOKUP($B230,Computations!$B$10:$AY$386,VLOOKUP(F$1,'day lookup'!$D$1:$E$52,2))</f>
        <v>6.6297899999999998</v>
      </c>
      <c r="G230" s="611">
        <f>VLOOKUP($B230,Computations!$B$10:$AY$386,VLOOKUP(G$1,'day lookup'!$D$1:$E$52,2))</f>
        <v>264.04020839999998</v>
      </c>
      <c r="H230" s="611">
        <f>VLOOKUP($B230,Computations!$B$10:$AY$386,VLOOKUP(H$1,'day lookup'!$D$1:$E$52,2))</f>
        <v>3.6264582999999999</v>
      </c>
      <c r="I230" s="611">
        <f>VLOOKUP($B230,Computations!$B$10:$AY$386,VLOOKUP(I$1,'day lookup'!$D$1:$E$52,2))</f>
        <v>267.66666670000001</v>
      </c>
      <c r="J230" s="611" t="str">
        <f>VLOOKUP($B230,Computations!$B$10:$AY$386,VLOOKUP(J$1,'day lookup'!$D$1:$E$52,2))</f>
        <v>N</v>
      </c>
      <c r="K230" s="611">
        <f>VLOOKUP($B230,Computations!$B$10:$AY$386,VLOOKUP(K$1,'day lookup'!$D$1:$E$52,2))</f>
        <v>110</v>
      </c>
      <c r="L230" s="629">
        <f>VLOOKUP($B230,Computations!$B$10:$AY$386,VLOOKUP(L$1,'day lookup'!$D$1:$E$52,2))</f>
        <v>154.36844544240535</v>
      </c>
      <c r="M230" s="629">
        <f>VLOOKUP($B230,Computations!$B$10:$AY$386,VLOOKUP(M$1,'day lookup'!$D$1:$E$52,2))</f>
        <v>2675.8274605050046</v>
      </c>
      <c r="N230" s="611">
        <f>VLOOKUP($B230,Computations!$B$10:$AY$386,VLOOKUP(N$1,'day lookup'!$D$1:$E$52,2))</f>
        <v>1105.5208333</v>
      </c>
      <c r="O230" s="561"/>
    </row>
    <row r="231" spans="1:15">
      <c r="A231" s="579" t="str">
        <f ca="1">OFFSET('day lookup'!$A$1,WEEKDAY(B231)-1,0)</f>
        <v>SUN</v>
      </c>
      <c r="B231" s="610">
        <f t="shared" si="14"/>
        <v>42967</v>
      </c>
      <c r="C231" s="612">
        <f>VLOOKUP($B231,Computations!$B$10:$AY$386,VLOOKUP(C$1,'day lookup'!$D$1:$E$52,2))</f>
        <v>7760.7296991701241</v>
      </c>
      <c r="D231" s="611">
        <f>VLOOKUP($B231,Computations!$B$10:$AY$386,VLOOKUP(D$1,'day lookup'!$D$1:$E$52,2))</f>
        <v>97203.43</v>
      </c>
      <c r="E231" s="611">
        <f>VLOOKUP($B231,Computations!$B$10:$AY$386,VLOOKUP(E$1,'day lookup'!$D$1:$E$52,2))</f>
        <v>119.58787095817968</v>
      </c>
      <c r="F231" s="611">
        <f>VLOOKUP($B231,Computations!$B$10:$AY$386,VLOOKUP(F$1,'day lookup'!$D$1:$E$52,2))</f>
        <v>6.6146700000000003</v>
      </c>
      <c r="G231" s="611">
        <f>VLOOKUP($B231,Computations!$B$10:$AY$386,VLOOKUP(G$1,'day lookup'!$D$1:$E$52,2))</f>
        <v>263.89833329999999</v>
      </c>
      <c r="H231" s="611">
        <f>VLOOKUP($B231,Computations!$B$10:$AY$386,VLOOKUP(H$1,'day lookup'!$D$1:$E$52,2))</f>
        <v>3.56</v>
      </c>
      <c r="I231" s="611">
        <f>VLOOKUP($B231,Computations!$B$10:$AY$386,VLOOKUP(I$1,'day lookup'!$D$1:$E$52,2))</f>
        <v>267.45833329999999</v>
      </c>
      <c r="J231" s="611" t="str">
        <f>VLOOKUP($B231,Computations!$B$10:$AY$386,VLOOKUP(J$1,'day lookup'!$D$1:$E$52,2))</f>
        <v>N</v>
      </c>
      <c r="K231" s="611">
        <f>VLOOKUP($B231,Computations!$B$10:$AY$386,VLOOKUP(K$1,'day lookup'!$D$1:$E$52,2))</f>
        <v>110</v>
      </c>
      <c r="L231" s="629">
        <f>VLOOKUP($B231,Computations!$B$10:$AY$386,VLOOKUP(L$1,'day lookup'!$D$1:$E$52,2))</f>
        <v>144.31046234182031</v>
      </c>
      <c r="M231" s="629">
        <f>VLOOKUP($B231,Computations!$B$10:$AY$386,VLOOKUP(M$1,'day lookup'!$D$1:$E$52,2))</f>
        <v>2962.0672625600055</v>
      </c>
      <c r="N231" s="611">
        <f>VLOOKUP($B231,Computations!$B$10:$AY$386,VLOOKUP(N$1,'day lookup'!$D$1:$E$52,2))</f>
        <v>1058.2291667</v>
      </c>
      <c r="O231" s="561"/>
    </row>
    <row r="232" spans="1:15">
      <c r="A232" s="579" t="str">
        <f ca="1">OFFSET('day lookup'!$A$1,WEEKDAY(B232)-1,0)</f>
        <v>MON</v>
      </c>
      <c r="B232" s="610">
        <f t="shared" si="14"/>
        <v>42968</v>
      </c>
      <c r="C232" s="612">
        <f>VLOOKUP($B232,Computations!$B$10:$AY$386,VLOOKUP(C$1,'day lookup'!$D$1:$E$52,2))</f>
        <v>7760.3900414937762</v>
      </c>
      <c r="D232" s="611">
        <f>VLOOKUP($B232,Computations!$B$10:$AY$386,VLOOKUP(D$1,'day lookup'!$D$1:$E$52,2))</f>
        <v>96876</v>
      </c>
      <c r="E232" s="611">
        <f>VLOOKUP($B232,Computations!$B$10:$AY$386,VLOOKUP(E$1,'day lookup'!$D$1:$E$52,2))</f>
        <v>105.35484320456618</v>
      </c>
      <c r="F232" s="611">
        <f>VLOOKUP($B232,Computations!$B$10:$AY$386,VLOOKUP(F$1,'day lookup'!$D$1:$E$52,2))</f>
        <v>6.5995400000000002</v>
      </c>
      <c r="G232" s="611">
        <f>VLOOKUP($B232,Computations!$B$10:$AY$386,VLOOKUP(G$1,'day lookup'!$D$1:$E$52,2))</f>
        <v>263.83218750000003</v>
      </c>
      <c r="H232" s="611">
        <f>VLOOKUP($B232,Computations!$B$10:$AY$386,VLOOKUP(H$1,'day lookup'!$D$1:$E$52,2))</f>
        <v>3.4282292000000001</v>
      </c>
      <c r="I232" s="611">
        <f>VLOOKUP($B232,Computations!$B$10:$AY$386,VLOOKUP(I$1,'day lookup'!$D$1:$E$52,2))</f>
        <v>267.26041670000001</v>
      </c>
      <c r="J232" s="611" t="str">
        <f>VLOOKUP($B232,Computations!$B$10:$AY$386,VLOOKUP(J$1,'day lookup'!$D$1:$E$52,2))</f>
        <v>N</v>
      </c>
      <c r="K232" s="611">
        <f>VLOOKUP($B232,Computations!$B$10:$AY$386,VLOOKUP(K$1,'day lookup'!$D$1:$E$52,2))</f>
        <v>108.78307240456618</v>
      </c>
      <c r="L232" s="629">
        <f>VLOOKUP($B232,Computations!$B$10:$AY$386,VLOOKUP(L$1,'day lookup'!$D$1:$E$52,2))</f>
        <v>158.47734429543385</v>
      </c>
      <c r="M232" s="629">
        <f>VLOOKUP($B232,Computations!$B$10:$AY$386,VLOOKUP(M$1,'day lookup'!$D$1:$E$52,2))</f>
        <v>3276.4070749699986</v>
      </c>
      <c r="N232" s="611">
        <f>VLOOKUP($B232,Computations!$B$10:$AY$386,VLOOKUP(N$1,'day lookup'!$D$1:$E$52,2))</f>
        <v>1099.4791667</v>
      </c>
      <c r="O232" s="561"/>
    </row>
    <row r="233" spans="1:15">
      <c r="A233" s="579" t="str">
        <f ca="1">OFFSET('day lookup'!$A$1,WEEKDAY(B233)-1,0)</f>
        <v>TUE</v>
      </c>
      <c r="B233" s="610">
        <f t="shared" si="14"/>
        <v>42969</v>
      </c>
      <c r="C233" s="612">
        <f>VLOOKUP($B233,Computations!$B$10:$AY$386,VLOOKUP(C$1,'day lookup'!$D$1:$E$52,2))</f>
        <v>7760.0506431535268</v>
      </c>
      <c r="D233" s="611">
        <f>VLOOKUP($B233,Computations!$B$10:$AY$386,VLOOKUP(D$1,'day lookup'!$D$1:$E$52,2))</f>
        <v>96548.82</v>
      </c>
      <c r="E233" s="611">
        <f>VLOOKUP($B233,Computations!$B$10:$AY$386,VLOOKUP(E$1,'day lookup'!$D$1:$E$52,2))</f>
        <v>105.22024223315202</v>
      </c>
      <c r="F233" s="611">
        <f>VLOOKUP($B233,Computations!$B$10:$AY$386,VLOOKUP(F$1,'day lookup'!$D$1:$E$52,2))</f>
        <v>6.5844199999999997</v>
      </c>
      <c r="G233" s="611">
        <f>VLOOKUP($B233,Computations!$B$10:$AY$386,VLOOKUP(G$1,'day lookup'!$D$1:$E$52,2))</f>
        <v>263.58666670000002</v>
      </c>
      <c r="H233" s="611">
        <f>VLOOKUP($B233,Computations!$B$10:$AY$386,VLOOKUP(H$1,'day lookup'!$D$1:$E$52,2))</f>
        <v>3.33</v>
      </c>
      <c r="I233" s="611">
        <f>VLOOKUP($B233,Computations!$B$10:$AY$386,VLOOKUP(I$1,'day lookup'!$D$1:$E$52,2))</f>
        <v>266.91666670000001</v>
      </c>
      <c r="J233" s="611" t="str">
        <f>VLOOKUP($B233,Computations!$B$10:$AY$386,VLOOKUP(J$1,'day lookup'!$D$1:$E$52,2))</f>
        <v>N</v>
      </c>
      <c r="K233" s="611">
        <f>VLOOKUP($B233,Computations!$B$10:$AY$386,VLOOKUP(K$1,'day lookup'!$D$1:$E$52,2))</f>
        <v>108.55024223315202</v>
      </c>
      <c r="L233" s="629">
        <f>VLOOKUP($B233,Computations!$B$10:$AY$386,VLOOKUP(L$1,'day lookup'!$D$1:$E$52,2))</f>
        <v>158.366424466848</v>
      </c>
      <c r="M233" s="629">
        <f>VLOOKUP($B233,Computations!$B$10:$AY$386,VLOOKUP(M$1,'day lookup'!$D$1:$E$52,2))</f>
        <v>3590.5268778999916</v>
      </c>
      <c r="N233" s="611">
        <f>VLOOKUP($B233,Computations!$B$10:$AY$386,VLOOKUP(N$1,'day lookup'!$D$1:$E$52,2))</f>
        <v>985.5</v>
      </c>
      <c r="O233" s="561"/>
    </row>
    <row r="234" spans="1:15">
      <c r="A234" s="579" t="str">
        <f ca="1">OFFSET('day lookup'!$A$1,WEEKDAY(B234)-1,0)</f>
        <v>WED</v>
      </c>
      <c r="B234" s="610">
        <f t="shared" si="14"/>
        <v>42970</v>
      </c>
      <c r="C234" s="612">
        <f>VLOOKUP($B234,Computations!$B$10:$AY$386,VLOOKUP(C$1,'day lookup'!$D$1:$E$52,2))</f>
        <v>7759.7002928870297</v>
      </c>
      <c r="D234" s="611">
        <f>VLOOKUP($B234,Computations!$B$10:$AY$386,VLOOKUP(D$1,'day lookup'!$D$1:$E$52,2))</f>
        <v>96213.48</v>
      </c>
      <c r="E234" s="611">
        <f>VLOOKUP($B234,Computations!$B$10:$AY$386,VLOOKUP(E$1,'day lookup'!$D$1:$E$52,2))</f>
        <v>101.49283882810127</v>
      </c>
      <c r="F234" s="611">
        <f>VLOOKUP($B234,Computations!$B$10:$AY$386,VLOOKUP(F$1,'day lookup'!$D$1:$E$52,2))</f>
        <v>6.5692899999999996</v>
      </c>
      <c r="G234" s="611">
        <f>VLOOKUP($B234,Computations!$B$10:$AY$386,VLOOKUP(G$1,'day lookup'!$D$1:$E$52,2))</f>
        <v>263.98833329999997</v>
      </c>
      <c r="H234" s="611">
        <f>VLOOKUP($B234,Computations!$B$10:$AY$386,VLOOKUP(H$1,'day lookup'!$D$1:$E$52,2))</f>
        <v>3.22</v>
      </c>
      <c r="I234" s="611">
        <f>VLOOKUP($B234,Computations!$B$10:$AY$386,VLOOKUP(I$1,'day lookup'!$D$1:$E$52,2))</f>
        <v>267.20833329999999</v>
      </c>
      <c r="J234" s="611" t="str">
        <f>VLOOKUP($B234,Computations!$B$10:$AY$386,VLOOKUP(J$1,'day lookup'!$D$1:$E$52,2))</f>
        <v>N</v>
      </c>
      <c r="K234" s="611">
        <f>VLOOKUP($B234,Computations!$B$10:$AY$386,VLOOKUP(K$1,'day lookup'!$D$1:$E$52,2))</f>
        <v>104.71283882810127</v>
      </c>
      <c r="L234" s="629">
        <f>VLOOKUP($B234,Computations!$B$10:$AY$386,VLOOKUP(L$1,'day lookup'!$D$1:$E$52,2))</f>
        <v>162.4954944718987</v>
      </c>
      <c r="M234" s="629">
        <f>VLOOKUP($B234,Computations!$B$10:$AY$386,VLOOKUP(M$1,'day lookup'!$D$1:$E$52,2))</f>
        <v>3912.8366911850026</v>
      </c>
      <c r="N234" s="611">
        <f>VLOOKUP($B234,Computations!$B$10:$AY$386,VLOOKUP(N$1,'day lookup'!$D$1:$E$52,2))</f>
        <v>874.8125</v>
      </c>
      <c r="O234" s="561"/>
    </row>
    <row r="235" spans="1:15">
      <c r="A235" s="579" t="str">
        <f ca="1">OFFSET('day lookup'!$A$1,WEEKDAY(B235)-1,0)</f>
        <v>THU</v>
      </c>
      <c r="B235" s="610">
        <f t="shared" si="14"/>
        <v>42971</v>
      </c>
      <c r="C235" s="612">
        <f>VLOOKUP($B235,Computations!$B$10:$AY$386,VLOOKUP(C$1,'day lookup'!$D$1:$E$52,2))</f>
        <v>7759.3498430962345</v>
      </c>
      <c r="D235" s="611">
        <f>VLOOKUP($B235,Computations!$B$10:$AY$386,VLOOKUP(D$1,'day lookup'!$D$1:$E$52,2))</f>
        <v>95878.45</v>
      </c>
      <c r="E235" s="611">
        <f>VLOOKUP($B235,Computations!$B$10:$AY$386,VLOOKUP(E$1,'day lookup'!$D$1:$E$52,2))</f>
        <v>101.49171651555389</v>
      </c>
      <c r="F235" s="611">
        <f>VLOOKUP($B235,Computations!$B$10:$AY$386,VLOOKUP(F$1,'day lookup'!$D$1:$E$52,2))</f>
        <v>6.5541700000000001</v>
      </c>
      <c r="G235" s="611">
        <f>VLOOKUP($B235,Computations!$B$10:$AY$386,VLOOKUP(G$1,'day lookup'!$D$1:$E$52,2))</f>
        <v>263.84604159999998</v>
      </c>
      <c r="H235" s="611">
        <f>VLOOKUP($B235,Computations!$B$10:$AY$386,VLOOKUP(H$1,'day lookup'!$D$1:$E$52,2))</f>
        <v>3.1122917000000001</v>
      </c>
      <c r="I235" s="611">
        <f>VLOOKUP($B235,Computations!$B$10:$AY$386,VLOOKUP(I$1,'day lookup'!$D$1:$E$52,2))</f>
        <v>266.95833329999999</v>
      </c>
      <c r="J235" s="611" t="str">
        <f>VLOOKUP($B235,Computations!$B$10:$AY$386,VLOOKUP(J$1,'day lookup'!$D$1:$E$52,2))</f>
        <v>N</v>
      </c>
      <c r="K235" s="611">
        <f>VLOOKUP($B235,Computations!$B$10:$AY$386,VLOOKUP(K$1,'day lookup'!$D$1:$E$52,2))</f>
        <v>104.60400821555389</v>
      </c>
      <c r="L235" s="629">
        <f>VLOOKUP($B235,Computations!$B$10:$AY$386,VLOOKUP(L$1,'day lookup'!$D$1:$E$52,2))</f>
        <v>162.35432508444609</v>
      </c>
      <c r="M235" s="629">
        <f>VLOOKUP($B235,Computations!$B$10:$AY$386,VLOOKUP(M$1,'day lookup'!$D$1:$E$52,2))</f>
        <v>4234.8664949900012</v>
      </c>
      <c r="N235" s="611">
        <f>VLOOKUP($B235,Computations!$B$10:$AY$386,VLOOKUP(N$1,'day lookup'!$D$1:$E$52,2))</f>
        <v>885.27083330000005</v>
      </c>
      <c r="O235" s="561"/>
    </row>
    <row r="236" spans="1:15">
      <c r="A236" s="579" t="str">
        <f ca="1">OFFSET('day lookup'!$A$1,WEEKDAY(B236)-1,0)</f>
        <v>FRI</v>
      </c>
      <c r="B236" s="610">
        <f t="shared" si="14"/>
        <v>42972</v>
      </c>
      <c r="C236" s="612">
        <f>VLOOKUP($B236,Computations!$B$10:$AY$386,VLOOKUP(C$1,'day lookup'!$D$1:$E$52,2))</f>
        <v>7759.0099581589957</v>
      </c>
      <c r="D236" s="611">
        <f>VLOOKUP($B236,Computations!$B$10:$AY$386,VLOOKUP(D$1,'day lookup'!$D$1:$E$52,2))</f>
        <v>95553.52</v>
      </c>
      <c r="E236" s="611">
        <f>VLOOKUP($B236,Computations!$B$10:$AY$386,VLOOKUP(E$1,'day lookup'!$D$1:$E$52,2))</f>
        <v>106.83130399042449</v>
      </c>
      <c r="F236" s="611">
        <f>VLOOKUP($B236,Computations!$B$10:$AY$386,VLOOKUP(F$1,'day lookup'!$D$1:$E$52,2))</f>
        <v>6.53904</v>
      </c>
      <c r="G236" s="611">
        <f>VLOOKUP($B236,Computations!$B$10:$AY$386,VLOOKUP(G$1,'day lookup'!$D$1:$E$52,2))</f>
        <v>264.10874999999999</v>
      </c>
      <c r="H236" s="611">
        <f>VLOOKUP($B236,Computations!$B$10:$AY$386,VLOOKUP(H$1,'day lookup'!$D$1:$E$52,2))</f>
        <v>3.11</v>
      </c>
      <c r="I236" s="611">
        <f>VLOOKUP($B236,Computations!$B$10:$AY$386,VLOOKUP(I$1,'day lookup'!$D$1:$E$52,2))</f>
        <v>267.21875</v>
      </c>
      <c r="J236" s="611" t="str">
        <f>VLOOKUP($B236,Computations!$B$10:$AY$386,VLOOKUP(J$1,'day lookup'!$D$1:$E$52,2))</f>
        <v>N</v>
      </c>
      <c r="K236" s="611">
        <f>VLOOKUP($B236,Computations!$B$10:$AY$386,VLOOKUP(K$1,'day lookup'!$D$1:$E$52,2))</f>
        <v>109.94130399042449</v>
      </c>
      <c r="L236" s="629">
        <f>VLOOKUP($B236,Computations!$B$10:$AY$386,VLOOKUP(L$1,'day lookup'!$D$1:$E$52,2))</f>
        <v>157.2774460095755</v>
      </c>
      <c r="M236" s="629">
        <f>VLOOKUP($B236,Computations!$B$10:$AY$386,VLOOKUP(M$1,'day lookup'!$D$1:$E$52,2))</f>
        <v>4546.8263091499939</v>
      </c>
      <c r="N236" s="611">
        <f>VLOOKUP($B236,Computations!$B$10:$AY$386,VLOOKUP(N$1,'day lookup'!$D$1:$E$52,2))</f>
        <v>913.51041669999995</v>
      </c>
      <c r="O236" s="561"/>
    </row>
    <row r="237" spans="1:15">
      <c r="A237" s="579" t="str">
        <f ca="1">OFFSET('day lookup'!$A$1,WEEKDAY(B237)-1,0)</f>
        <v>SAT</v>
      </c>
      <c r="B237" s="610">
        <f t="shared" si="14"/>
        <v>42973</v>
      </c>
      <c r="C237" s="612">
        <f>VLOOKUP($B237,Computations!$B$10:$AY$386,VLOOKUP(C$1,'day lookup'!$D$1:$E$52,2))</f>
        <v>7758.6594631578946</v>
      </c>
      <c r="D237" s="611">
        <f>VLOOKUP($B237,Computations!$B$10:$AY$386,VLOOKUP(D$1,'day lookup'!$D$1:$E$52,2))</f>
        <v>95220.49</v>
      </c>
      <c r="E237" s="611">
        <f>VLOOKUP($B237,Computations!$B$10:$AY$386,VLOOKUP(E$1,'day lookup'!$D$1:$E$52,2))</f>
        <v>102.33666024424056</v>
      </c>
      <c r="F237" s="611">
        <f>VLOOKUP($B237,Computations!$B$10:$AY$386,VLOOKUP(F$1,'day lookup'!$D$1:$E$52,2))</f>
        <v>6.5239200000000004</v>
      </c>
      <c r="G237" s="611">
        <f>VLOOKUP($B237,Computations!$B$10:$AY$386,VLOOKUP(G$1,'day lookup'!$D$1:$E$52,2))</f>
        <v>263.71291669999999</v>
      </c>
      <c r="H237" s="611">
        <f>VLOOKUP($B237,Computations!$B$10:$AY$386,VLOOKUP(H$1,'day lookup'!$D$1:$E$52,2))</f>
        <v>3.11</v>
      </c>
      <c r="I237" s="611">
        <f>VLOOKUP($B237,Computations!$B$10:$AY$386,VLOOKUP(I$1,'day lookup'!$D$1:$E$52,2))</f>
        <v>266.82291670000001</v>
      </c>
      <c r="J237" s="611" t="str">
        <f>VLOOKUP($B237,Computations!$B$10:$AY$386,VLOOKUP(J$1,'day lookup'!$D$1:$E$52,2))</f>
        <v>N</v>
      </c>
      <c r="K237" s="611">
        <f>VLOOKUP($B237,Computations!$B$10:$AY$386,VLOOKUP(K$1,'day lookup'!$D$1:$E$52,2))</f>
        <v>105.44666024424056</v>
      </c>
      <c r="L237" s="629">
        <f>VLOOKUP($B237,Computations!$B$10:$AY$386,VLOOKUP(L$1,'day lookup'!$D$1:$E$52,2))</f>
        <v>161.37625645575943</v>
      </c>
      <c r="M237" s="629">
        <f>VLOOKUP($B237,Computations!$B$10:$AY$386,VLOOKUP(M$1,'day lookup'!$D$1:$E$52,2))</f>
        <v>4866.9161138299924</v>
      </c>
      <c r="N237" s="611">
        <f>VLOOKUP($B237,Computations!$B$10:$AY$386,VLOOKUP(N$1,'day lookup'!$D$1:$E$52,2))</f>
        <v>1016.8125</v>
      </c>
      <c r="O237" s="561"/>
    </row>
    <row r="238" spans="1:15">
      <c r="A238" s="579" t="str">
        <f ca="1">OFFSET('day lookup'!$A$1,WEEKDAY(B238)-1,0)</f>
        <v>SUN</v>
      </c>
      <c r="B238" s="610">
        <f t="shared" si="14"/>
        <v>42974</v>
      </c>
      <c r="C238" s="612">
        <f>VLOOKUP($B238,Computations!$B$10:$AY$386,VLOOKUP(C$1,'day lookup'!$D$1:$E$52,2))</f>
        <v>7758.2892631578943</v>
      </c>
      <c r="D238" s="611">
        <f>VLOOKUP($B238,Computations!$B$10:$AY$386,VLOOKUP(D$1,'day lookup'!$D$1:$E$52,2))</f>
        <v>94868.800000000003</v>
      </c>
      <c r="E238" s="611">
        <f>VLOOKUP($B238,Computations!$B$10:$AY$386,VLOOKUP(E$1,'day lookup'!$D$1:$E$52,2))</f>
        <v>92.989959038592218</v>
      </c>
      <c r="F238" s="611">
        <f>VLOOKUP($B238,Computations!$B$10:$AY$386,VLOOKUP(F$1,'day lookup'!$D$1:$E$52,2))</f>
        <v>6.5087900000000003</v>
      </c>
      <c r="G238" s="611">
        <f>VLOOKUP($B238,Computations!$B$10:$AY$386,VLOOKUP(G$1,'day lookup'!$D$1:$E$52,2))</f>
        <v>263.78895829999999</v>
      </c>
      <c r="H238" s="611">
        <f>VLOOKUP($B238,Computations!$B$10:$AY$386,VLOOKUP(H$1,'day lookup'!$D$1:$E$52,2))</f>
        <v>3.1068750000000001</v>
      </c>
      <c r="I238" s="611">
        <f>VLOOKUP($B238,Computations!$B$10:$AY$386,VLOOKUP(I$1,'day lookup'!$D$1:$E$52,2))</f>
        <v>266.89583329999999</v>
      </c>
      <c r="J238" s="611" t="str">
        <f>VLOOKUP($B238,Computations!$B$10:$AY$386,VLOOKUP(J$1,'day lookup'!$D$1:$E$52,2))</f>
        <v>N</v>
      </c>
      <c r="K238" s="611">
        <f>VLOOKUP($B238,Computations!$B$10:$AY$386,VLOOKUP(K$1,'day lookup'!$D$1:$E$52,2))</f>
        <v>96.09683403859222</v>
      </c>
      <c r="L238" s="629">
        <f>VLOOKUP($B238,Computations!$B$10:$AY$386,VLOOKUP(L$1,'day lookup'!$D$1:$E$52,2))</f>
        <v>170.79899926140777</v>
      </c>
      <c r="M238" s="629">
        <f>VLOOKUP($B238,Computations!$B$10:$AY$386,VLOOKUP(M$1,'day lookup'!$D$1:$E$52,2))</f>
        <v>5205.695928864995</v>
      </c>
      <c r="N238" s="611">
        <f>VLOOKUP($B238,Computations!$B$10:$AY$386,VLOOKUP(N$1,'day lookup'!$D$1:$E$52,2))</f>
        <v>963.27083330000005</v>
      </c>
      <c r="O238" s="561"/>
    </row>
    <row r="239" spans="1:15">
      <c r="A239" s="579" t="str">
        <f ca="1">OFFSET('day lookup'!$A$1,WEEKDAY(B239)-1,0)</f>
        <v>MON</v>
      </c>
      <c r="B239" s="610">
        <f t="shared" si="14"/>
        <v>42975</v>
      </c>
      <c r="C239" s="612">
        <f>VLOOKUP($B239,Computations!$B$10:$AY$386,VLOOKUP(C$1,'day lookup'!$D$1:$E$52,2))</f>
        <v>7757.9194597457627</v>
      </c>
      <c r="D239" s="611">
        <f>VLOOKUP($B239,Computations!$B$10:$AY$386,VLOOKUP(D$1,'day lookup'!$D$1:$E$52,2))</f>
        <v>94517.97</v>
      </c>
      <c r="E239" s="611">
        <f>VLOOKUP($B239,Computations!$B$10:$AY$386,VLOOKUP(E$1,'day lookup'!$D$1:$E$52,2))</f>
        <v>93.054770248927809</v>
      </c>
      <c r="F239" s="611">
        <f>VLOOKUP($B239,Computations!$B$10:$AY$386,VLOOKUP(F$1,'day lookup'!$D$1:$E$52,2))</f>
        <v>6.4936699999999998</v>
      </c>
      <c r="G239" s="611">
        <f>VLOOKUP($B239,Computations!$B$10:$AY$386,VLOOKUP(G$1,'day lookup'!$D$1:$E$52,2))</f>
        <v>263.43531250000001</v>
      </c>
      <c r="H239" s="611">
        <f>VLOOKUP($B239,Computations!$B$10:$AY$386,VLOOKUP(H$1,'day lookup'!$D$1:$E$52,2))</f>
        <v>3.0334374999999998</v>
      </c>
      <c r="I239" s="611">
        <f>VLOOKUP($B239,Computations!$B$10:$AY$386,VLOOKUP(I$1,'day lookup'!$D$1:$E$52,2))</f>
        <v>266.46875</v>
      </c>
      <c r="J239" s="611" t="str">
        <f>VLOOKUP($B239,Computations!$B$10:$AY$386,VLOOKUP(J$1,'day lookup'!$D$1:$E$52,2))</f>
        <v>N</v>
      </c>
      <c r="K239" s="611">
        <f>VLOOKUP($B239,Computations!$B$10:$AY$386,VLOOKUP(K$1,'day lookup'!$D$1:$E$52,2))</f>
        <v>96.088207748927815</v>
      </c>
      <c r="L239" s="629">
        <f>VLOOKUP($B239,Computations!$B$10:$AY$386,VLOOKUP(L$1,'day lookup'!$D$1:$E$52,2))</f>
        <v>170.3805422510722</v>
      </c>
      <c r="M239" s="629">
        <f>VLOOKUP($B239,Computations!$B$10:$AY$386,VLOOKUP(M$1,'day lookup'!$D$1:$E$52,2))</f>
        <v>5543.6457344199971</v>
      </c>
      <c r="N239" s="611">
        <f>VLOOKUP($B239,Computations!$B$10:$AY$386,VLOOKUP(N$1,'day lookup'!$D$1:$E$52,2))</f>
        <v>933.60416669999995</v>
      </c>
      <c r="O239" s="561"/>
    </row>
    <row r="240" spans="1:15">
      <c r="A240" s="579" t="str">
        <f ca="1">OFFSET('day lookup'!$A$1,WEEKDAY(B240)-1,0)</f>
        <v>TUE</v>
      </c>
      <c r="B240" s="610">
        <f t="shared" si="14"/>
        <v>42976</v>
      </c>
      <c r="C240" s="612">
        <f>VLOOKUP($B240,Computations!$B$10:$AY$386,VLOOKUP(C$1,'day lookup'!$D$1:$E$52,2))</f>
        <v>7757.5389830508475</v>
      </c>
      <c r="D240" s="611">
        <f>VLOOKUP($B240,Computations!$B$10:$AY$386,VLOOKUP(D$1,'day lookup'!$D$1:$E$52,2))</f>
        <v>94158.8</v>
      </c>
      <c r="E240" s="611">
        <f>VLOOKUP($B240,Computations!$B$10:$AY$386,VLOOKUP(E$1,'day lookup'!$D$1:$E$52,2))</f>
        <v>88.564639067306189</v>
      </c>
      <c r="F240" s="611">
        <f>VLOOKUP($B240,Computations!$B$10:$AY$386,VLOOKUP(F$1,'day lookup'!$D$1:$E$52,2))</f>
        <v>6.4785399999999997</v>
      </c>
      <c r="G240" s="611">
        <f>VLOOKUP($B240,Computations!$B$10:$AY$386,VLOOKUP(G$1,'day lookup'!$D$1:$E$52,2))</f>
        <v>263.16500000000002</v>
      </c>
      <c r="H240" s="611">
        <f>VLOOKUP($B240,Computations!$B$10:$AY$386,VLOOKUP(H$1,'day lookup'!$D$1:$E$52,2))</f>
        <v>2.96</v>
      </c>
      <c r="I240" s="611">
        <f>VLOOKUP($B240,Computations!$B$10:$AY$386,VLOOKUP(I$1,'day lookup'!$D$1:$E$52,2))</f>
        <v>266.125</v>
      </c>
      <c r="J240" s="611" t="str">
        <f>VLOOKUP($B240,Computations!$B$10:$AY$386,VLOOKUP(J$1,'day lookup'!$D$1:$E$52,2))</f>
        <v>N</v>
      </c>
      <c r="K240" s="611">
        <f>VLOOKUP($B240,Computations!$B$10:$AY$386,VLOOKUP(K$1,'day lookup'!$D$1:$E$52,2))</f>
        <v>91.524639067306182</v>
      </c>
      <c r="L240" s="629">
        <f>VLOOKUP($B240,Computations!$B$10:$AY$386,VLOOKUP(L$1,'day lookup'!$D$1:$E$52,2))</f>
        <v>174.60036093269383</v>
      </c>
      <c r="M240" s="629">
        <f>VLOOKUP($B240,Computations!$B$10:$AY$386,VLOOKUP(M$1,'day lookup'!$D$1:$E$52,2))</f>
        <v>5889.9655503299955</v>
      </c>
      <c r="N240" s="611">
        <f>VLOOKUP($B240,Computations!$B$10:$AY$386,VLOOKUP(N$1,'day lookup'!$D$1:$E$52,2))</f>
        <v>1028.34375</v>
      </c>
      <c r="O240" s="561"/>
    </row>
    <row r="241" spans="1:15">
      <c r="A241" s="579" t="str">
        <f ca="1">OFFSET('day lookup'!$A$1,WEEKDAY(B241)-1,0)</f>
        <v>WED</v>
      </c>
      <c r="B241" s="610">
        <f t="shared" si="14"/>
        <v>42977</v>
      </c>
      <c r="C241" s="612">
        <f>VLOOKUP($B241,Computations!$B$10:$AY$386,VLOOKUP(C$1,'day lookup'!$D$1:$E$52,2))</f>
        <v>7757.1492584745765</v>
      </c>
      <c r="D241" s="611">
        <f>VLOOKUP($B241,Computations!$B$10:$AY$386,VLOOKUP(D$1,'day lookup'!$D$1:$E$52,2))</f>
        <v>93790.9</v>
      </c>
      <c r="E241" s="611">
        <f>VLOOKUP($B241,Computations!$B$10:$AY$386,VLOOKUP(E$1,'day lookup'!$D$1:$E$52,2))</f>
        <v>84.236918253083616</v>
      </c>
      <c r="F241" s="611">
        <f>VLOOKUP($B241,Computations!$B$10:$AY$386,VLOOKUP(F$1,'day lookup'!$D$1:$E$52,2))</f>
        <v>6.45838</v>
      </c>
      <c r="G241" s="611">
        <f>VLOOKUP($B241,Computations!$B$10:$AY$386,VLOOKUP(G$1,'day lookup'!$D$1:$E$52,2))</f>
        <v>263.25875000000002</v>
      </c>
      <c r="H241" s="611">
        <f>VLOOKUP($B241,Computations!$B$10:$AY$386,VLOOKUP(H$1,'day lookup'!$D$1:$E$52,2))</f>
        <v>2.96</v>
      </c>
      <c r="I241" s="611">
        <f>VLOOKUP($B241,Computations!$B$10:$AY$386,VLOOKUP(I$1,'day lookup'!$D$1:$E$52,2))</f>
        <v>266.21875</v>
      </c>
      <c r="J241" s="611" t="str">
        <f>VLOOKUP($B241,Computations!$B$10:$AY$386,VLOOKUP(J$1,'day lookup'!$D$1:$E$52,2))</f>
        <v>N</v>
      </c>
      <c r="K241" s="611">
        <f>VLOOKUP($B241,Computations!$B$10:$AY$386,VLOOKUP(K$1,'day lookup'!$D$1:$E$52,2))</f>
        <v>87.196918253083609</v>
      </c>
      <c r="L241" s="629">
        <f>VLOOKUP($B241,Computations!$B$10:$AY$386,VLOOKUP(L$1,'day lookup'!$D$1:$E$52,2))</f>
        <v>179.0218317469164</v>
      </c>
      <c r="M241" s="629">
        <f>VLOOKUP($B241,Computations!$B$10:$AY$386,VLOOKUP(M$1,'day lookup'!$D$1:$E$52,2))</f>
        <v>6245.0553536000043</v>
      </c>
      <c r="N241" s="611">
        <f>VLOOKUP($B241,Computations!$B$10:$AY$386,VLOOKUP(N$1,'day lookup'!$D$1:$E$52,2))</f>
        <v>975.52083330000005</v>
      </c>
      <c r="O241" s="561"/>
    </row>
    <row r="242" spans="1:15">
      <c r="A242" s="579" t="str">
        <f ca="1">OFFSET('day lookup'!$A$1,WEEKDAY(B242)-1,0)</f>
        <v>THU</v>
      </c>
      <c r="B242" s="610">
        <f t="shared" si="14"/>
        <v>42978</v>
      </c>
      <c r="C242" s="613">
        <f>VLOOKUP($B242,Computations!$B$10:$AY$386,VLOOKUP(C$1,'day lookup'!$D$1:$E$52,2))</f>
        <v>7756.7692963752661</v>
      </c>
      <c r="D242" s="621">
        <f>VLOOKUP($B242,Computations!$B$10:$AY$386,VLOOKUP(D$1,'day lookup'!$D$1:$E$52,2))</f>
        <v>93433.600000000006</v>
      </c>
      <c r="E242" s="622">
        <f>VLOOKUP($B242,Computations!$B$10:$AY$386,VLOOKUP(E$1,'day lookup'!$D$1:$E$52,2))</f>
        <v>90.061814485133169</v>
      </c>
      <c r="F242" s="616">
        <f>VLOOKUP($B242,Computations!$B$10:$AY$386,VLOOKUP(F$1,'day lookup'!$D$1:$E$52,2))</f>
        <v>6.4432499999999999</v>
      </c>
      <c r="G242" s="622">
        <f>VLOOKUP($B242,Computations!$B$10:$AY$386,VLOOKUP(G$1,'day lookup'!$D$1:$E$52,2))</f>
        <v>263.75468749999999</v>
      </c>
      <c r="H242" s="616">
        <f>VLOOKUP($B242,Computations!$B$10:$AY$386,VLOOKUP(H$1,'day lookup'!$D$1:$E$52,2))</f>
        <v>2.9119792000000002</v>
      </c>
      <c r="I242" s="616">
        <f>VLOOKUP($B242,Computations!$B$10:$AY$386,VLOOKUP(I$1,'day lookup'!$D$1:$E$52,2))</f>
        <v>266.66666670000001</v>
      </c>
      <c r="J242" s="614" t="str">
        <f>VLOOKUP($B242,Computations!$B$10:$AY$386,VLOOKUP(J$1,'day lookup'!$D$1:$E$52,2))</f>
        <v>Y</v>
      </c>
      <c r="K242" s="623">
        <f>VLOOKUP($B242,Computations!$B$10:$AY$386,VLOOKUP(K$1,'day lookup'!$D$1:$E$52,2))</f>
        <v>92.973793685133174</v>
      </c>
      <c r="L242" s="668">
        <f>VLOOKUP($B242,Computations!$B$10:$AY$386,VLOOKUP(L$1,'day lookup'!$D$1:$E$52,2))</f>
        <v>150.54912073290154</v>
      </c>
      <c r="M242" s="669">
        <f>VLOOKUP($B242,Computations!$B$10:$AY$386,VLOOKUP(M$1,'day lookup'!$D$1:$E$52,2))</f>
        <v>6543.6695345737144</v>
      </c>
      <c r="N242" s="616">
        <f>VLOOKUP($B242,Computations!$B$10:$AY$386,VLOOKUP(N$1,'day lookup'!$D$1:$E$52,2))</f>
        <v>935.09375</v>
      </c>
      <c r="O242" s="561"/>
    </row>
    <row r="243" spans="1:15">
      <c r="A243" s="573"/>
      <c r="B243" s="565"/>
      <c r="C243" s="612"/>
      <c r="D243" s="611"/>
      <c r="E243" s="611"/>
      <c r="F243" s="611"/>
      <c r="G243" s="611"/>
      <c r="H243" s="611"/>
      <c r="I243" s="611"/>
      <c r="J243" s="611"/>
      <c r="K243" s="611"/>
      <c r="L243" s="611"/>
      <c r="M243" s="611"/>
      <c r="N243" s="611"/>
      <c r="O243" s="562"/>
    </row>
    <row r="244" spans="1:15">
      <c r="A244" s="573" t="s">
        <v>48</v>
      </c>
      <c r="B244" s="565"/>
      <c r="C244" s="612">
        <f t="shared" ref="C244:I244" si="15">AVERAGEA(C212:C242)</f>
        <v>7761.4603827163392</v>
      </c>
      <c r="D244" s="611">
        <f t="shared" si="15"/>
        <v>97928.208064516148</v>
      </c>
      <c r="E244" s="611">
        <f t="shared" si="15"/>
        <v>125.82517627422857</v>
      </c>
      <c r="F244" s="611">
        <f t="shared" si="15"/>
        <v>6.6452429032258067</v>
      </c>
      <c r="G244" s="611">
        <f t="shared" si="15"/>
        <v>249.68043346451611</v>
      </c>
      <c r="H244" s="611">
        <f t="shared" si="15"/>
        <v>4.433813845161291</v>
      </c>
      <c r="I244" s="611">
        <f t="shared" si="15"/>
        <v>254.11424730967741</v>
      </c>
      <c r="J244" s="611"/>
      <c r="K244" s="611">
        <f t="shared" ref="K244" si="16">AVERAGEA(K212:K242)</f>
        <v>106.64253286158326</v>
      </c>
      <c r="L244" s="611">
        <f>AVERAGEA(L212:L242)</f>
        <v>106.42103051096896</v>
      </c>
      <c r="M244" s="611"/>
      <c r="N244" s="611">
        <f>AVERAGEA(N212:N242)</f>
        <v>1222.2604166580645</v>
      </c>
      <c r="O244" s="559"/>
    </row>
    <row r="245" spans="1:15" s="54" customFormat="1">
      <c r="A245" s="601" t="s">
        <v>49</v>
      </c>
      <c r="B245" s="602"/>
      <c r="C245" s="615"/>
      <c r="D245" s="615"/>
      <c r="E245" s="615">
        <f>SUM(E212:E242)*1.9835</f>
        <v>7736.8013513379037</v>
      </c>
      <c r="F245" s="615">
        <f>SUM(F212:F242)*1.9835</f>
        <v>408.60601825500004</v>
      </c>
      <c r="G245" s="615">
        <f>SUM(G212:G242)*1.9835</f>
        <v>15352.475333082901</v>
      </c>
      <c r="H245" s="615">
        <f>SUM(H212:H242)*1.9835</f>
        <v>272.62856261820002</v>
      </c>
      <c r="I245" s="615">
        <f>SUM(I212:I242)*1.9835</f>
        <v>15625.103895701101</v>
      </c>
      <c r="J245" s="615"/>
      <c r="K245" s="615">
        <f>SUM(K212:K242)*1.9835</f>
        <v>6557.289381859463</v>
      </c>
      <c r="L245" s="615">
        <f>SUM(L212:L242)*1.9835</f>
        <v>6543.6695345737153</v>
      </c>
      <c r="M245" s="615">
        <f>M242</f>
        <v>6543.6695345737144</v>
      </c>
      <c r="N245" s="615">
        <f>SUM(N212:N242)*1.9835</f>
        <v>75154.959629679404</v>
      </c>
      <c r="O245" s="559"/>
    </row>
    <row r="246" spans="1:15">
      <c r="A246" s="573"/>
      <c r="B246" s="565"/>
      <c r="C246" s="566"/>
      <c r="D246" s="567"/>
      <c r="E246" s="567"/>
      <c r="F246" s="566"/>
      <c r="G246" s="567"/>
      <c r="H246" s="566"/>
      <c r="I246" s="566"/>
      <c r="J246" s="566"/>
      <c r="K246" s="581"/>
      <c r="L246" s="566"/>
      <c r="M246" s="564"/>
      <c r="N246" s="566"/>
      <c r="O246" s="559"/>
    </row>
    <row r="247" spans="1:15">
      <c r="A247" s="573" t="s">
        <v>38</v>
      </c>
      <c r="B247" s="582" t="s">
        <v>514</v>
      </c>
      <c r="C247" s="582"/>
      <c r="D247" s="567"/>
      <c r="E247" s="567"/>
      <c r="F247" s="566"/>
      <c r="G247" s="567"/>
      <c r="H247" s="566"/>
      <c r="I247" s="566"/>
      <c r="J247" s="566"/>
      <c r="K247" s="581"/>
      <c r="L247" s="566"/>
      <c r="M247" s="564"/>
      <c r="N247" s="566"/>
      <c r="O247" s="559"/>
    </row>
    <row r="248" spans="1:15">
      <c r="A248" s="564"/>
      <c r="B248" s="565"/>
      <c r="C248" s="576"/>
      <c r="D248" s="567"/>
      <c r="E248" s="564"/>
      <c r="F248" s="566"/>
      <c r="G248" s="567"/>
      <c r="H248" s="566"/>
      <c r="I248" s="566"/>
      <c r="J248" s="566"/>
      <c r="K248" s="581"/>
      <c r="L248" s="566"/>
      <c r="M248" s="564"/>
      <c r="N248" s="566"/>
      <c r="O248" s="559"/>
    </row>
    <row r="249" spans="1:15">
      <c r="A249" s="573"/>
      <c r="B249" s="565"/>
      <c r="C249" s="566"/>
      <c r="D249" s="567"/>
      <c r="E249" s="564"/>
      <c r="F249" s="566"/>
      <c r="G249" s="564"/>
      <c r="H249" s="566"/>
      <c r="I249" s="566"/>
      <c r="J249" s="566"/>
      <c r="K249" s="574"/>
      <c r="L249" s="566"/>
      <c r="M249" s="564"/>
      <c r="N249" s="566"/>
      <c r="O249" s="559"/>
    </row>
    <row r="250" spans="1:15">
      <c r="A250" s="564"/>
      <c r="B250" s="565"/>
      <c r="C250" s="579"/>
      <c r="D250" s="567"/>
      <c r="E250" s="564"/>
      <c r="F250" s="566"/>
      <c r="G250" s="564"/>
      <c r="H250" s="568" t="s">
        <v>0</v>
      </c>
      <c r="I250" s="564"/>
      <c r="J250" s="566"/>
      <c r="K250" s="574"/>
      <c r="L250" s="566"/>
      <c r="M250" s="564"/>
      <c r="N250" s="566"/>
      <c r="O250" s="559"/>
    </row>
    <row r="251" spans="1:15">
      <c r="A251" s="564"/>
      <c r="B251" s="565"/>
      <c r="C251" s="566"/>
      <c r="D251" s="567"/>
      <c r="E251" s="564"/>
      <c r="F251" s="566"/>
      <c r="G251" s="564"/>
      <c r="H251" s="569" t="s">
        <v>1</v>
      </c>
      <c r="I251" s="564"/>
      <c r="J251" s="579"/>
      <c r="K251" s="580"/>
      <c r="L251" s="566"/>
      <c r="M251" s="564"/>
      <c r="N251" s="566"/>
      <c r="O251" s="559"/>
    </row>
    <row r="252" spans="1:15">
      <c r="A252" s="564"/>
      <c r="B252" s="565"/>
      <c r="C252" s="579"/>
      <c r="D252" s="567"/>
      <c r="E252" s="564"/>
      <c r="F252" s="566"/>
      <c r="G252" s="564"/>
      <c r="H252" s="569" t="s">
        <v>2</v>
      </c>
      <c r="I252" s="564"/>
      <c r="J252" s="566"/>
      <c r="K252" s="574"/>
      <c r="L252" s="566"/>
      <c r="M252" s="564"/>
      <c r="N252" s="566"/>
      <c r="O252" s="559"/>
    </row>
    <row r="253" spans="1:15">
      <c r="A253" s="564"/>
      <c r="B253" s="565"/>
      <c r="C253" s="566"/>
      <c r="D253" s="567"/>
      <c r="E253" s="564"/>
      <c r="F253" s="566"/>
      <c r="G253" s="564"/>
      <c r="H253" s="569" t="s">
        <v>41</v>
      </c>
      <c r="I253" s="573">
        <f>I5</f>
        <v>2017</v>
      </c>
      <c r="J253" s="566"/>
      <c r="K253" s="574"/>
      <c r="L253" s="566"/>
      <c r="M253" s="564"/>
      <c r="N253" s="566"/>
      <c r="O253" s="559"/>
    </row>
    <row r="254" spans="1:15">
      <c r="A254" s="564"/>
      <c r="B254" s="565"/>
      <c r="C254" s="566"/>
      <c r="D254" s="567"/>
      <c r="E254" s="564"/>
      <c r="F254" s="566"/>
      <c r="G254" s="564"/>
      <c r="H254" s="608">
        <f>B262</f>
        <v>42979</v>
      </c>
      <c r="I254" s="564"/>
      <c r="J254" s="566"/>
      <c r="K254" s="574"/>
      <c r="L254" s="566"/>
      <c r="M254" s="564"/>
      <c r="N254" s="566"/>
      <c r="O254" s="559"/>
    </row>
    <row r="255" spans="1:15" ht="13.8" thickBot="1">
      <c r="A255" s="564"/>
      <c r="B255" s="565"/>
      <c r="C255" s="566"/>
      <c r="D255" s="567"/>
      <c r="E255" s="564"/>
      <c r="F255" s="566"/>
      <c r="G255" s="564"/>
      <c r="H255" s="566"/>
      <c r="I255" s="566"/>
      <c r="J255" s="566"/>
      <c r="K255" s="574"/>
      <c r="L255" s="566"/>
      <c r="M255" s="564"/>
      <c r="N255" s="566"/>
      <c r="O255" s="559"/>
    </row>
    <row r="256" spans="1:15" s="16" customFormat="1" ht="13.8" thickTop="1">
      <c r="A256" s="593"/>
      <c r="B256" s="594"/>
      <c r="C256" s="595"/>
      <c r="D256" s="596"/>
      <c r="E256" s="597"/>
      <c r="F256" s="595"/>
      <c r="G256" s="593"/>
      <c r="H256" s="598"/>
      <c r="I256" s="598" t="s">
        <v>3</v>
      </c>
      <c r="J256" s="598" t="s">
        <v>56</v>
      </c>
      <c r="K256" s="599" t="s">
        <v>8</v>
      </c>
      <c r="L256" s="600"/>
      <c r="M256" s="593"/>
      <c r="N256" s="595"/>
      <c r="O256" s="560"/>
    </row>
    <row r="257" spans="1:15" s="16" customFormat="1">
      <c r="A257" s="564"/>
      <c r="B257" s="565"/>
      <c r="C257" s="566"/>
      <c r="D257" s="567"/>
      <c r="E257" s="576"/>
      <c r="F257" s="566"/>
      <c r="G257" s="568"/>
      <c r="H257" s="569" t="s">
        <v>5</v>
      </c>
      <c r="I257" s="569" t="s">
        <v>4</v>
      </c>
      <c r="J257" s="569" t="s">
        <v>57</v>
      </c>
      <c r="K257" s="577" t="s">
        <v>16</v>
      </c>
      <c r="L257" s="577" t="s">
        <v>6</v>
      </c>
      <c r="M257" s="573" t="s">
        <v>7</v>
      </c>
      <c r="N257" s="566"/>
      <c r="O257" s="560"/>
    </row>
    <row r="258" spans="1:15" s="16" customFormat="1">
      <c r="A258" s="564"/>
      <c r="B258" s="565"/>
      <c r="C258" s="566"/>
      <c r="D258" s="567"/>
      <c r="E258" s="576"/>
      <c r="F258" s="566"/>
      <c r="G258" s="564" t="s">
        <v>12</v>
      </c>
      <c r="H258" s="569" t="s">
        <v>11</v>
      </c>
      <c r="I258" s="569" t="s">
        <v>10</v>
      </c>
      <c r="J258" s="569" t="s">
        <v>399</v>
      </c>
      <c r="K258" s="577" t="s">
        <v>26</v>
      </c>
      <c r="L258" s="569" t="s">
        <v>13</v>
      </c>
      <c r="M258" s="568" t="s">
        <v>13</v>
      </c>
      <c r="N258" s="569" t="s">
        <v>14</v>
      </c>
      <c r="O258" s="560"/>
    </row>
    <row r="259" spans="1:15" s="16" customFormat="1">
      <c r="A259" s="564"/>
      <c r="B259" s="565"/>
      <c r="C259" s="569" t="s">
        <v>18</v>
      </c>
      <c r="D259" s="565" t="s">
        <v>19</v>
      </c>
      <c r="E259" s="568" t="s">
        <v>23</v>
      </c>
      <c r="F259" s="569" t="s">
        <v>24</v>
      </c>
      <c r="G259" s="568" t="s">
        <v>22</v>
      </c>
      <c r="H259" s="569" t="s">
        <v>21</v>
      </c>
      <c r="I259" s="569" t="s">
        <v>20</v>
      </c>
      <c r="J259" s="569" t="s">
        <v>400</v>
      </c>
      <c r="K259" s="574" t="s">
        <v>153</v>
      </c>
      <c r="L259" s="569" t="s">
        <v>22</v>
      </c>
      <c r="M259" s="568" t="s">
        <v>22</v>
      </c>
      <c r="N259" s="569" t="s">
        <v>10</v>
      </c>
      <c r="O259" s="560"/>
    </row>
    <row r="260" spans="1:15" s="16" customFormat="1" ht="13.8" thickBot="1">
      <c r="A260" s="573" t="s">
        <v>27</v>
      </c>
      <c r="B260" s="565" t="s">
        <v>40</v>
      </c>
      <c r="C260" s="569" t="s">
        <v>50</v>
      </c>
      <c r="D260" s="565" t="s">
        <v>51</v>
      </c>
      <c r="E260" s="568" t="s">
        <v>52</v>
      </c>
      <c r="F260" s="568" t="s">
        <v>52</v>
      </c>
      <c r="G260" s="568" t="s">
        <v>52</v>
      </c>
      <c r="H260" s="568" t="s">
        <v>52</v>
      </c>
      <c r="I260" s="568" t="s">
        <v>52</v>
      </c>
      <c r="J260" s="569"/>
      <c r="K260" s="568" t="s">
        <v>52</v>
      </c>
      <c r="L260" s="568" t="s">
        <v>52</v>
      </c>
      <c r="M260" s="565" t="s">
        <v>51</v>
      </c>
      <c r="N260" s="568" t="s">
        <v>52</v>
      </c>
      <c r="O260" s="560"/>
    </row>
    <row r="261" spans="1:15" ht="13.8" thickTop="1">
      <c r="A261" s="603"/>
      <c r="B261" s="594"/>
      <c r="C261" s="604"/>
      <c r="D261" s="605"/>
      <c r="E261" s="603"/>
      <c r="F261" s="604"/>
      <c r="G261" s="603"/>
      <c r="H261" s="606"/>
      <c r="I261" s="606"/>
      <c r="J261" s="604"/>
      <c r="K261" s="607"/>
      <c r="L261" s="604"/>
      <c r="M261" s="603"/>
      <c r="N261" s="606"/>
      <c r="O261" s="562"/>
    </row>
    <row r="262" spans="1:15">
      <c r="A262" s="579" t="str">
        <f ca="1">OFFSET('day lookup'!$A$1,WEEKDAY(B262)-1,0)</f>
        <v>FRI</v>
      </c>
      <c r="B262" s="609">
        <f>B242+1</f>
        <v>42979</v>
      </c>
      <c r="C262" s="612">
        <f>VLOOKUP($B262,Computations!$B$10:$AY$386,VLOOKUP(C$1,'day lookup'!$D$1:$E$52,2))</f>
        <v>7756.429371002132</v>
      </c>
      <c r="D262" s="611">
        <f>VLOOKUP($B262,Computations!$B$10:$AY$386,VLOOKUP(D$1,'day lookup'!$D$1:$E$52,2))</f>
        <v>93114.75</v>
      </c>
      <c r="E262" s="611">
        <f>VLOOKUP($B262,Computations!$B$10:$AY$386,VLOOKUP(E$1,'day lookup'!$D$1:$E$52,2))</f>
        <v>106.71467432162549</v>
      </c>
      <c r="F262" s="611">
        <f>VLOOKUP($B262,Computations!$B$10:$AY$386,VLOOKUP(F$1,'day lookup'!$D$1:$E$52,2))</f>
        <v>3.9123299999999999</v>
      </c>
      <c r="G262" s="611">
        <f>VLOOKUP($B262,Computations!$B$10:$AY$386,VLOOKUP(G$1,'day lookup'!$D$1:$E$52,2))</f>
        <v>263.55354169999998</v>
      </c>
      <c r="H262" s="611">
        <f>VLOOKUP($B262,Computations!$B$10:$AY$386,VLOOKUP(H$1,'day lookup'!$D$1:$E$52,2))</f>
        <v>2.8214583000000002</v>
      </c>
      <c r="I262" s="611">
        <f>VLOOKUP($B262,Computations!$B$10:$AY$386,VLOOKUP(I$1,'day lookup'!$D$1:$E$52,2))</f>
        <v>266.375</v>
      </c>
      <c r="J262" s="611" t="str">
        <f>VLOOKUP($B262,Computations!$B$10:$AY$386,VLOOKUP(J$1,'day lookup'!$D$1:$E$52,2))</f>
        <v>Y</v>
      </c>
      <c r="K262" s="611">
        <f>VLOOKUP($B262,Computations!$B$10:$AY$386,VLOOKUP(K$1,'day lookup'!$D$1:$E$52,2))</f>
        <v>109.5361326216255</v>
      </c>
      <c r="L262" s="629">
        <f>VLOOKUP($B262,Computations!$B$10:$AY$386,VLOOKUP(L$1,'day lookup'!$D$1:$E$52,2))</f>
        <v>135.59620502401575</v>
      </c>
      <c r="M262" s="611">
        <f>VLOOKUP($B262,Computations!$B$10:$AY$386,VLOOKUP(M$1,'day lookup'!$D$1:$E$52,2))</f>
        <v>6812.6246072388494</v>
      </c>
      <c r="N262" s="611">
        <f>VLOOKUP($B262,Computations!$B$10:$AY$386,VLOOKUP(N$1,'day lookup'!$D$1:$E$52,2))</f>
        <v>924.40625</v>
      </c>
      <c r="O262" s="561"/>
    </row>
    <row r="263" spans="1:15">
      <c r="A263" s="579" t="str">
        <f ca="1">OFFSET('day lookup'!$A$1,WEEKDAY(B263)-1,0)</f>
        <v>SAT</v>
      </c>
      <c r="B263" s="610">
        <f>B262+1</f>
        <v>42980</v>
      </c>
      <c r="C263" s="612">
        <f>VLOOKUP($B263,Computations!$B$10:$AY$386,VLOOKUP(C$1,'day lookup'!$D$1:$E$52,2))</f>
        <v>7756.0498294243071</v>
      </c>
      <c r="D263" s="611">
        <f>VLOOKUP($B263,Computations!$B$10:$AY$386,VLOOKUP(D$1,'day lookup'!$D$1:$E$52,2))</f>
        <v>92758.74</v>
      </c>
      <c r="E263" s="611">
        <f>VLOOKUP($B263,Computations!$B$10:$AY$386,VLOOKUP(E$1,'day lookup'!$D$1:$E$52,2))</f>
        <v>87.315242500632849</v>
      </c>
      <c r="F263" s="611">
        <f>VLOOKUP($B263,Computations!$B$10:$AY$386,VLOOKUP(F$1,'day lookup'!$D$1:$E$52,2))</f>
        <v>3.90225</v>
      </c>
      <c r="G263" s="611">
        <f>VLOOKUP($B263,Computations!$B$10:$AY$386,VLOOKUP(G$1,'day lookup'!$D$1:$E$52,2))</f>
        <v>262.89875000000001</v>
      </c>
      <c r="H263" s="611">
        <f>VLOOKUP($B263,Computations!$B$10:$AY$386,VLOOKUP(H$1,'day lookup'!$D$1:$E$52,2))</f>
        <v>2.82</v>
      </c>
      <c r="I263" s="611">
        <f>VLOOKUP($B263,Computations!$B$10:$AY$386,VLOOKUP(I$1,'day lookup'!$D$1:$E$52,2))</f>
        <v>265.71875</v>
      </c>
      <c r="J263" s="611" t="str">
        <f>VLOOKUP($B263,Computations!$B$10:$AY$386,VLOOKUP(J$1,'day lookup'!$D$1:$E$52,2))</f>
        <v>Y</v>
      </c>
      <c r="K263" s="611">
        <f>VLOOKUP($B263,Computations!$B$10:$AY$386,VLOOKUP(K$1,'day lookup'!$D$1:$E$52,2))</f>
        <v>90.135242500632842</v>
      </c>
      <c r="L263" s="629">
        <f>VLOOKUP($B263,Computations!$B$10:$AY$386,VLOOKUP(L$1,'day lookup'!$D$1:$E$52,2))</f>
        <v>154.34084514500839</v>
      </c>
      <c r="M263" s="611">
        <f>VLOOKUP($B263,Computations!$B$10:$AY$386,VLOOKUP(M$1,'day lookup'!$D$1:$E$52,2))</f>
        <v>7118.7596735839734</v>
      </c>
      <c r="N263" s="611">
        <f>VLOOKUP($B263,Computations!$B$10:$AY$386,VLOOKUP(N$1,'day lookup'!$D$1:$E$52,2))</f>
        <v>922.63541669999995</v>
      </c>
      <c r="O263" s="561"/>
    </row>
    <row r="264" spans="1:15">
      <c r="A264" s="579" t="str">
        <f ca="1">OFFSET('day lookup'!$A$1,WEEKDAY(B264)-1,0)</f>
        <v>SUN</v>
      </c>
      <c r="B264" s="610">
        <f>B263+1</f>
        <v>42981</v>
      </c>
      <c r="C264" s="612">
        <f>VLOOKUP($B264,Computations!$B$10:$AY$386,VLOOKUP(C$1,'day lookup'!$D$1:$E$52,2))</f>
        <v>7755.6693125671318</v>
      </c>
      <c r="D264" s="611">
        <f>VLOOKUP($B264,Computations!$B$10:$AY$386,VLOOKUP(D$1,'day lookup'!$D$1:$E$52,2))</f>
        <v>92404.13</v>
      </c>
      <c r="E264" s="611">
        <f>VLOOKUP($B264,Computations!$B$10:$AY$386,VLOOKUP(E$1,'day lookup'!$D$1:$E$52,2))</f>
        <v>88.729735540710578</v>
      </c>
      <c r="F264" s="611">
        <f>VLOOKUP($B264,Computations!$B$10:$AY$386,VLOOKUP(F$1,'day lookup'!$D$1:$E$52,2))</f>
        <v>3.8921700000000001</v>
      </c>
      <c r="G264" s="611">
        <f>VLOOKUP($B264,Computations!$B$10:$AY$386,VLOOKUP(G$1,'day lookup'!$D$1:$E$52,2))</f>
        <v>263.61750000000001</v>
      </c>
      <c r="H264" s="611">
        <f>VLOOKUP($B264,Computations!$B$10:$AY$386,VLOOKUP(H$1,'day lookup'!$D$1:$E$52,2))</f>
        <v>2.82</v>
      </c>
      <c r="I264" s="611">
        <f>VLOOKUP($B264,Computations!$B$10:$AY$386,VLOOKUP(I$1,'day lookup'!$D$1:$E$52,2))</f>
        <v>266.4375</v>
      </c>
      <c r="J264" s="611" t="str">
        <f>VLOOKUP($B264,Computations!$B$10:$AY$386,VLOOKUP(J$1,'day lookup'!$D$1:$E$52,2))</f>
        <v>Y</v>
      </c>
      <c r="K264" s="611">
        <f>VLOOKUP($B264,Computations!$B$10:$AY$386,VLOOKUP(K$1,'day lookup'!$D$1:$E$52,2))</f>
        <v>91.549735540710572</v>
      </c>
      <c r="L264" s="629">
        <f>VLOOKUP($B264,Computations!$B$10:$AY$386,VLOOKUP(L$1,'day lookup'!$D$1:$E$52,2))</f>
        <v>153.64510210493066</v>
      </c>
      <c r="M264" s="611">
        <f>VLOOKUP($B264,Computations!$B$10:$AY$386,VLOOKUP(M$1,'day lookup'!$D$1:$E$52,2))</f>
        <v>7423.5147336091031</v>
      </c>
      <c r="N264" s="611">
        <f>VLOOKUP($B264,Computations!$B$10:$AY$386,VLOOKUP(N$1,'day lookup'!$D$1:$E$52,2))</f>
        <v>942.5</v>
      </c>
      <c r="O264" s="561"/>
    </row>
    <row r="265" spans="1:15">
      <c r="A265" s="579" t="str">
        <f ca="1">OFFSET('day lookup'!$A$1,WEEKDAY(B265)-1,0)</f>
        <v>MON</v>
      </c>
      <c r="B265" s="610">
        <f>B264+1</f>
        <v>42982</v>
      </c>
      <c r="C265" s="612">
        <f>VLOOKUP($B265,Computations!$B$10:$AY$386,VLOOKUP(C$1,'day lookup'!$D$1:$E$52,2))</f>
        <v>7755.2791514500541</v>
      </c>
      <c r="D265" s="611">
        <f>VLOOKUP($B265,Computations!$B$10:$AY$386,VLOOKUP(D$1,'day lookup'!$D$1:$E$52,2))</f>
        <v>92040.89</v>
      </c>
      <c r="E265" s="611">
        <f>VLOOKUP($B265,Computations!$B$10:$AY$386,VLOOKUP(E$1,'day lookup'!$D$1:$E$52,2))</f>
        <v>84.117292357925265</v>
      </c>
      <c r="F265" s="611">
        <f>VLOOKUP($B265,Computations!$B$10:$AY$386,VLOOKUP(F$1,'day lookup'!$D$1:$E$52,2))</f>
        <v>3.8820800000000002</v>
      </c>
      <c r="G265" s="611">
        <f>VLOOKUP($B265,Computations!$B$10:$AY$386,VLOOKUP(G$1,'day lookup'!$D$1:$E$52,2))</f>
        <v>263.36604169999998</v>
      </c>
      <c r="H265" s="611">
        <f>VLOOKUP($B265,Computations!$B$10:$AY$386,VLOOKUP(H$1,'day lookup'!$D$1:$E$52,2))</f>
        <v>2.8214583000000002</v>
      </c>
      <c r="I265" s="611">
        <f>VLOOKUP($B265,Computations!$B$10:$AY$386,VLOOKUP(I$1,'day lookup'!$D$1:$E$52,2))</f>
        <v>266.1875</v>
      </c>
      <c r="J265" s="611" t="str">
        <f>VLOOKUP($B265,Computations!$B$10:$AY$386,VLOOKUP(J$1,'day lookup'!$D$1:$E$52,2))</f>
        <v>Y</v>
      </c>
      <c r="K265" s="611">
        <f>VLOOKUP($B265,Computations!$B$10:$AY$386,VLOOKUP(K$1,'day lookup'!$D$1:$E$52,2))</f>
        <v>86.938750657925269</v>
      </c>
      <c r="L265" s="629">
        <f>VLOOKUP($B265,Computations!$B$10:$AY$386,VLOOKUP(L$1,'day lookup'!$D$1:$E$52,2))</f>
        <v>158.00608698771595</v>
      </c>
      <c r="M265" s="611">
        <f>VLOOKUP($B265,Computations!$B$10:$AY$386,VLOOKUP(M$1,'day lookup'!$D$1:$E$52,2))</f>
        <v>7736.9198071492374</v>
      </c>
      <c r="N265" s="611">
        <f>VLOOKUP($B265,Computations!$B$10:$AY$386,VLOOKUP(N$1,'day lookup'!$D$1:$E$52,2))</f>
        <v>1008.6666667</v>
      </c>
      <c r="O265" s="561"/>
    </row>
    <row r="266" spans="1:15">
      <c r="A266" s="579" t="str">
        <f ca="1">OFFSET('day lookup'!$A$1,WEEKDAY(B266)-1,0)</f>
        <v>TUE</v>
      </c>
      <c r="B266" s="610">
        <f>B265+1</f>
        <v>42983</v>
      </c>
      <c r="C266" s="612">
        <f>VLOOKUP($B266,Computations!$B$10:$AY$386,VLOOKUP(C$1,'day lookup'!$D$1:$E$52,2))</f>
        <v>7754.7992864864864</v>
      </c>
      <c r="D266" s="611">
        <f>VLOOKUP($B266,Computations!$B$10:$AY$386,VLOOKUP(D$1,'day lookup'!$D$1:$E$52,2))</f>
        <v>91595.34</v>
      </c>
      <c r="E266" s="611">
        <f>VLOOKUP($B266,Computations!$B$10:$AY$386,VLOOKUP(E$1,'day lookup'!$D$1:$E$52,2))</f>
        <v>68.443985794326721</v>
      </c>
      <c r="F266" s="611">
        <f>VLOOKUP($B266,Computations!$B$10:$AY$386,VLOOKUP(F$1,'day lookup'!$D$1:$E$52,2))</f>
        <v>3.8669600000000002</v>
      </c>
      <c r="G266" s="611">
        <f>VLOOKUP($B266,Computations!$B$10:$AY$386,VLOOKUP(G$1,'day lookup'!$D$1:$E$52,2))</f>
        <v>289.20520829999998</v>
      </c>
      <c r="H266" s="611">
        <f>VLOOKUP($B266,Computations!$B$10:$AY$386,VLOOKUP(H$1,'day lookup'!$D$1:$E$52,2))</f>
        <v>2.8156249999999998</v>
      </c>
      <c r="I266" s="611">
        <f>VLOOKUP($B266,Computations!$B$10:$AY$386,VLOOKUP(I$1,'day lookup'!$D$1:$E$52,2))</f>
        <v>292.02083329999999</v>
      </c>
      <c r="J266" s="611" t="str">
        <f>VLOOKUP($B266,Computations!$B$10:$AY$386,VLOOKUP(J$1,'day lookup'!$D$1:$E$52,2))</f>
        <v>Y</v>
      </c>
      <c r="K266" s="611">
        <f>VLOOKUP($B266,Computations!$B$10:$AY$386,VLOOKUP(K$1,'day lookup'!$D$1:$E$52,2))</f>
        <v>71.259610794326719</v>
      </c>
      <c r="L266" s="629">
        <f>VLOOKUP($B266,Computations!$B$10:$AY$386,VLOOKUP(L$1,'day lookup'!$D$1:$E$52,2))</f>
        <v>199.84272685131444</v>
      </c>
      <c r="M266" s="611">
        <f>VLOOKUP($B266,Computations!$B$10:$AY$386,VLOOKUP(M$1,'day lookup'!$D$1:$E$52,2))</f>
        <v>8133.3078558588195</v>
      </c>
      <c r="N266" s="611">
        <f>VLOOKUP($B266,Computations!$B$10:$AY$386,VLOOKUP(N$1,'day lookup'!$D$1:$E$52,2))</f>
        <v>952.39583330000005</v>
      </c>
      <c r="O266" s="561"/>
    </row>
    <row r="267" spans="1:15">
      <c r="A267" s="579" t="str">
        <f ca="1">OFFSET('day lookup'!$A$1,WEEKDAY(B267)-1,0)</f>
        <v>WED</v>
      </c>
      <c r="B267" s="610">
        <f t="shared" ref="B267:B279" si="17">B266+1</f>
        <v>42984</v>
      </c>
      <c r="C267" s="612">
        <f>VLOOKUP($B267,Computations!$B$10:$AY$386,VLOOKUP(C$1,'day lookup'!$D$1:$E$52,2))</f>
        <v>7754.309362162162</v>
      </c>
      <c r="D267" s="611">
        <f>VLOOKUP($B267,Computations!$B$10:$AY$386,VLOOKUP(D$1,'day lookup'!$D$1:$E$52,2))</f>
        <v>91142.16</v>
      </c>
      <c r="E267" s="611">
        <f>VLOOKUP($B267,Computations!$B$10:$AY$386,VLOOKUP(E$1,'day lookup'!$D$1:$E$52,2))</f>
        <v>77.202066025892066</v>
      </c>
      <c r="F267" s="611">
        <f>VLOOKUP($B267,Computations!$B$10:$AY$386,VLOOKUP(F$1,'day lookup'!$D$1:$E$52,2))</f>
        <v>3.8568799999999999</v>
      </c>
      <c r="G267" s="611">
        <f>VLOOKUP($B267,Computations!$B$10:$AY$386,VLOOKUP(G$1,'day lookup'!$D$1:$E$52,2))</f>
        <v>301.82010409999998</v>
      </c>
      <c r="H267" s="611">
        <f>VLOOKUP($B267,Computations!$B$10:$AY$386,VLOOKUP(H$1,'day lookup'!$D$1:$E$52,2))</f>
        <v>2.8882292000000001</v>
      </c>
      <c r="I267" s="611">
        <f>VLOOKUP($B267,Computations!$B$10:$AY$386,VLOOKUP(I$1,'day lookup'!$D$1:$E$52,2))</f>
        <v>304.70833329999999</v>
      </c>
      <c r="J267" s="611" t="str">
        <f>VLOOKUP($B267,Computations!$B$10:$AY$386,VLOOKUP(J$1,'day lookup'!$D$1:$E$52,2))</f>
        <v>Y</v>
      </c>
      <c r="K267" s="611">
        <f>VLOOKUP($B267,Computations!$B$10:$AY$386,VLOOKUP(K$1,'day lookup'!$D$1:$E$52,2))</f>
        <v>80.090295225892064</v>
      </c>
      <c r="L267" s="629">
        <f>VLOOKUP($B267,Computations!$B$10:$AY$386,VLOOKUP(L$1,'day lookup'!$D$1:$E$52,2))</f>
        <v>204.21537571974918</v>
      </c>
      <c r="M267" s="611">
        <f>VLOOKUP($B267,Computations!$B$10:$AY$386,VLOOKUP(M$1,'day lookup'!$D$1:$E$52,2))</f>
        <v>8538.3690535989426</v>
      </c>
      <c r="N267" s="611">
        <f>VLOOKUP($B267,Computations!$B$10:$AY$386,VLOOKUP(N$1,'day lookup'!$D$1:$E$52,2))</f>
        <v>897.30208330000005</v>
      </c>
      <c r="O267" s="561"/>
    </row>
    <row r="268" spans="1:15">
      <c r="A268" s="579" t="str">
        <f ca="1">OFFSET('day lookup'!$A$1,WEEKDAY(B268)-1,0)</f>
        <v>THU</v>
      </c>
      <c r="B268" s="610">
        <f t="shared" si="17"/>
        <v>42985</v>
      </c>
      <c r="C268" s="612">
        <f>VLOOKUP($B268,Computations!$B$10:$AY$386,VLOOKUP(C$1,'day lookup'!$D$1:$E$52,2))</f>
        <v>7753.8193471164313</v>
      </c>
      <c r="D268" s="611">
        <f>VLOOKUP($B268,Computations!$B$10:$AY$386,VLOOKUP(D$1,'day lookup'!$D$1:$E$52,2))</f>
        <v>90689.98</v>
      </c>
      <c r="E268" s="611">
        <f>VLOOKUP($B268,Computations!$B$10:$AY$386,VLOOKUP(E$1,'day lookup'!$D$1:$E$52,2))</f>
        <v>76.73082824022805</v>
      </c>
      <c r="F268" s="611">
        <f>VLOOKUP($B268,Computations!$B$10:$AY$386,VLOOKUP(F$1,'day lookup'!$D$1:$E$52,2))</f>
        <v>3.8417500000000002</v>
      </c>
      <c r="G268" s="611">
        <f>VLOOKUP($B268,Computations!$B$10:$AY$386,VLOOKUP(G$1,'day lookup'!$D$1:$E$52,2))</f>
        <v>300.85983699999997</v>
      </c>
      <c r="H268" s="611">
        <f>VLOOKUP($B268,Computations!$B$10:$AY$386,VLOOKUP(H$1,'day lookup'!$D$1:$E$52,2))</f>
        <v>2.9662500000000001</v>
      </c>
      <c r="I268" s="611">
        <f>VLOOKUP($B268,Computations!$B$10:$AY$386,VLOOKUP(I$1,'day lookup'!$D$1:$E$52,2))</f>
        <v>303.82608699999997</v>
      </c>
      <c r="J268" s="611" t="str">
        <f>VLOOKUP($B268,Computations!$B$10:$AY$386,VLOOKUP(J$1,'day lookup'!$D$1:$E$52,2))</f>
        <v>Y</v>
      </c>
      <c r="K268" s="611">
        <f>VLOOKUP($B268,Computations!$B$10:$AY$386,VLOOKUP(K$1,'day lookup'!$D$1:$E$52,2))</f>
        <v>79.697078240228052</v>
      </c>
      <c r="L268" s="629">
        <f>VLOOKUP($B268,Computations!$B$10:$AY$386,VLOOKUP(L$1,'day lookup'!$D$1:$E$52,2))</f>
        <v>203.72634640541318</v>
      </c>
      <c r="M268" s="611">
        <f>VLOOKUP($B268,Computations!$B$10:$AY$386,VLOOKUP(M$1,'day lookup'!$D$1:$E$52,2))</f>
        <v>8942.4602616940792</v>
      </c>
      <c r="N268" s="611">
        <f>VLOOKUP($B268,Computations!$B$10:$AY$386,VLOOKUP(N$1,'day lookup'!$D$1:$E$52,2))</f>
        <v>901.02173909999999</v>
      </c>
      <c r="O268" s="561"/>
    </row>
    <row r="269" spans="1:15">
      <c r="A269" s="579" t="str">
        <f ca="1">OFFSET('day lookup'!$A$1,WEEKDAY(B269)-1,0)</f>
        <v>FRI</v>
      </c>
      <c r="B269" s="610">
        <f t="shared" si="17"/>
        <v>42986</v>
      </c>
      <c r="C269" s="612">
        <f>VLOOKUP($B269,Computations!$B$10:$AY$386,VLOOKUP(C$1,'day lookup'!$D$1:$E$52,2))</f>
        <v>7753.2991186071813</v>
      </c>
      <c r="D269" s="611">
        <f>VLOOKUP($B269,Computations!$B$10:$AY$386,VLOOKUP(D$1,'day lookup'!$D$1:$E$52,2))</f>
        <v>90211.89</v>
      </c>
      <c r="E269" s="611">
        <f>VLOOKUP($B269,Computations!$B$10:$AY$386,VLOOKUP(E$1,'day lookup'!$D$1:$E$52,2))</f>
        <v>82.027101705597914</v>
      </c>
      <c r="F269" s="611">
        <f>VLOOKUP($B269,Computations!$B$10:$AY$386,VLOOKUP(F$1,'day lookup'!$D$1:$E$52,2))</f>
        <v>3.8316699999999999</v>
      </c>
      <c r="G269" s="611">
        <f>VLOOKUP($B269,Computations!$B$10:$AY$386,VLOOKUP(G$1,'day lookup'!$D$1:$E$52,2))</f>
        <v>319.22895829999999</v>
      </c>
      <c r="H269" s="611">
        <f>VLOOKUP($B269,Computations!$B$10:$AY$386,VLOOKUP(H$1,'day lookup'!$D$1:$E$52,2))</f>
        <v>2.9585417000000001</v>
      </c>
      <c r="I269" s="611">
        <f>VLOOKUP($B269,Computations!$B$10:$AY$386,VLOOKUP(I$1,'day lookup'!$D$1:$E$52,2))</f>
        <v>322.1875</v>
      </c>
      <c r="J269" s="611" t="str">
        <f>VLOOKUP($B269,Computations!$B$10:$AY$386,VLOOKUP(J$1,'day lookup'!$D$1:$E$52,2))</f>
        <v>Y</v>
      </c>
      <c r="K269" s="611">
        <f>VLOOKUP($B269,Computations!$B$10:$AY$386,VLOOKUP(K$1,'day lookup'!$D$1:$E$52,2))</f>
        <v>84.985643405597912</v>
      </c>
      <c r="L269" s="629">
        <f>VLOOKUP($B269,Computations!$B$10:$AY$386,VLOOKUP(L$1,'day lookup'!$D$1:$E$52,2))</f>
        <v>216.79919424004328</v>
      </c>
      <c r="M269" s="611">
        <f>VLOOKUP($B269,Computations!$B$10:$AY$386,VLOOKUP(M$1,'day lookup'!$D$1:$E$52,2))</f>
        <v>9372.4814634692048</v>
      </c>
      <c r="N269" s="611">
        <f>VLOOKUP($B269,Computations!$B$10:$AY$386,VLOOKUP(N$1,'day lookup'!$D$1:$E$52,2))</f>
        <v>907.07291669999995</v>
      </c>
      <c r="O269" s="561"/>
    </row>
    <row r="270" spans="1:15">
      <c r="A270" s="579" t="str">
        <f ca="1">OFFSET('day lookup'!$A$1,WEEKDAY(B270)-1,0)</f>
        <v>SAT</v>
      </c>
      <c r="B270" s="610">
        <f t="shared" si="17"/>
        <v>42987</v>
      </c>
      <c r="C270" s="612">
        <f>VLOOKUP($B270,Computations!$B$10:$AY$386,VLOOKUP(C$1,'day lookup'!$D$1:$E$52,2))</f>
        <v>7752.7591675794083</v>
      </c>
      <c r="D270" s="611">
        <f>VLOOKUP($B270,Computations!$B$10:$AY$386,VLOOKUP(D$1,'day lookup'!$D$1:$E$52,2))</f>
        <v>89717.119999999995</v>
      </c>
      <c r="E270" s="611">
        <f>VLOOKUP($B270,Computations!$B$10:$AY$386,VLOOKUP(E$1,'day lookup'!$D$1:$E$52,2))</f>
        <v>83.163636042347349</v>
      </c>
      <c r="F270" s="611">
        <f>VLOOKUP($B270,Computations!$B$10:$AY$386,VLOOKUP(F$1,'day lookup'!$D$1:$E$52,2))</f>
        <v>3.8165399999999998</v>
      </c>
      <c r="G270" s="611">
        <f>VLOOKUP($B270,Computations!$B$10:$AY$386,VLOOKUP(G$1,'day lookup'!$D$1:$E$52,2))</f>
        <v>328.79</v>
      </c>
      <c r="H270" s="611">
        <f>VLOOKUP($B270,Computations!$B$10:$AY$386,VLOOKUP(H$1,'day lookup'!$D$1:$E$52,2))</f>
        <v>2.96</v>
      </c>
      <c r="I270" s="611">
        <f>VLOOKUP($B270,Computations!$B$10:$AY$386,VLOOKUP(I$1,'day lookup'!$D$1:$E$52,2))</f>
        <v>331.75</v>
      </c>
      <c r="J270" s="611" t="str">
        <f>VLOOKUP($B270,Computations!$B$10:$AY$386,VLOOKUP(J$1,'day lookup'!$D$1:$E$52,2))</f>
        <v>Y</v>
      </c>
      <c r="K270" s="611">
        <f>VLOOKUP($B270,Computations!$B$10:$AY$386,VLOOKUP(K$1,'day lookup'!$D$1:$E$52,2))</f>
        <v>86.123636042347343</v>
      </c>
      <c r="L270" s="629">
        <f>VLOOKUP($B270,Computations!$B$10:$AY$386,VLOOKUP(L$1,'day lookup'!$D$1:$E$52,2))</f>
        <v>225.0999516032939</v>
      </c>
      <c r="M270" s="611">
        <f>VLOOKUP($B270,Computations!$B$10:$AY$386,VLOOKUP(M$1,'day lookup'!$D$1:$E$52,2))</f>
        <v>9818.9672174743391</v>
      </c>
      <c r="N270" s="611">
        <f>VLOOKUP($B270,Computations!$B$10:$AY$386,VLOOKUP(N$1,'day lookup'!$D$1:$E$52,2))</f>
        <v>857.67708330000005</v>
      </c>
      <c r="O270" s="561"/>
    </row>
    <row r="271" spans="1:15">
      <c r="A271" s="579" t="str">
        <f ca="1">OFFSET('day lookup'!$A$1,WEEKDAY(B271)-1,0)</f>
        <v>SUN</v>
      </c>
      <c r="B271" s="610">
        <f t="shared" si="17"/>
        <v>42988</v>
      </c>
      <c r="C271" s="612">
        <f>VLOOKUP($B271,Computations!$B$10:$AY$386,VLOOKUP(C$1,'day lookup'!$D$1:$E$52,2))</f>
        <v>7752.2493866374589</v>
      </c>
      <c r="D271" s="611">
        <f>VLOOKUP($B271,Computations!$B$10:$AY$386,VLOOKUP(D$1,'day lookup'!$D$1:$E$52,2))</f>
        <v>89251.69</v>
      </c>
      <c r="E271" s="611">
        <f>VLOOKUP($B271,Computations!$B$10:$AY$386,VLOOKUP(E$1,'day lookup'!$D$1:$E$52,2))</f>
        <v>98.247633725186319</v>
      </c>
      <c r="F271" s="611">
        <f>VLOOKUP($B271,Computations!$B$10:$AY$386,VLOOKUP(F$1,'day lookup'!$D$1:$E$52,2))</f>
        <v>3.8014199999999998</v>
      </c>
      <c r="G271" s="611">
        <f>VLOOKUP($B271,Computations!$B$10:$AY$386,VLOOKUP(G$1,'day lookup'!$D$1:$E$52,2))</f>
        <v>329.09708340000003</v>
      </c>
      <c r="H271" s="611">
        <f>VLOOKUP($B271,Computations!$B$10:$AY$386,VLOOKUP(H$1,'day lookup'!$D$1:$E$52,2))</f>
        <v>2.9133333000000001</v>
      </c>
      <c r="I271" s="611">
        <f>VLOOKUP($B271,Computations!$B$10:$AY$386,VLOOKUP(I$1,'day lookup'!$D$1:$E$52,2))</f>
        <v>332.01041670000001</v>
      </c>
      <c r="J271" s="611" t="str">
        <f>VLOOKUP($B271,Computations!$B$10:$AY$386,VLOOKUP(J$1,'day lookup'!$D$1:$E$52,2))</f>
        <v>Y</v>
      </c>
      <c r="K271" s="611">
        <f>VLOOKUP($B271,Computations!$B$10:$AY$386,VLOOKUP(K$1,'day lookup'!$D$1:$E$52,2))</f>
        <v>101.16096702518632</v>
      </c>
      <c r="L271" s="629">
        <f>VLOOKUP($B271,Computations!$B$10:$AY$386,VLOOKUP(L$1,'day lookup'!$D$1:$E$52,2))</f>
        <v>210.19647482045491</v>
      </c>
      <c r="M271" s="611">
        <f>VLOOKUP($B271,Computations!$B$10:$AY$386,VLOOKUP(M$1,'day lookup'!$D$1:$E$52,2))</f>
        <v>10235.891925280712</v>
      </c>
      <c r="N271" s="611">
        <f>VLOOKUP($B271,Computations!$B$10:$AY$386,VLOOKUP(N$1,'day lookup'!$D$1:$E$52,2))</f>
        <v>996.91666669999995</v>
      </c>
      <c r="O271" s="561"/>
    </row>
    <row r="272" spans="1:15">
      <c r="A272" s="579" t="str">
        <f ca="1">OFFSET('day lookup'!$A$1,WEEKDAY(B272)-1,0)</f>
        <v>MON</v>
      </c>
      <c r="B272" s="610">
        <f t="shared" si="17"/>
        <v>42989</v>
      </c>
      <c r="C272" s="612">
        <f>VLOOKUP($B272,Computations!$B$10:$AY$386,VLOOKUP(C$1,'day lookup'!$D$1:$E$52,2))</f>
        <v>7751.7395920617419</v>
      </c>
      <c r="D272" s="611">
        <f>VLOOKUP($B272,Computations!$B$10:$AY$386,VLOOKUP(D$1,'day lookup'!$D$1:$E$52,2))</f>
        <v>88787.81</v>
      </c>
      <c r="E272" s="611">
        <f>VLOOKUP($B272,Computations!$B$10:$AY$386,VLOOKUP(E$1,'day lookup'!$D$1:$E$52,2))</f>
        <v>98.214615662412541</v>
      </c>
      <c r="F272" s="611">
        <f>VLOOKUP($B272,Computations!$B$10:$AY$386,VLOOKUP(F$1,'day lookup'!$D$1:$E$52,2))</f>
        <v>3.7913299999999999</v>
      </c>
      <c r="G272" s="611">
        <f>VLOOKUP($B272,Computations!$B$10:$AY$386,VLOOKUP(G$1,'day lookup'!$D$1:$E$52,2))</f>
        <v>328.29270839999998</v>
      </c>
      <c r="H272" s="611">
        <f>VLOOKUP($B272,Computations!$B$10:$AY$386,VLOOKUP(H$1,'day lookup'!$D$1:$E$52,2))</f>
        <v>2.9989583</v>
      </c>
      <c r="I272" s="611">
        <f>VLOOKUP($B272,Computations!$B$10:$AY$386,VLOOKUP(I$1,'day lookup'!$D$1:$E$52,2))</f>
        <v>331.29166670000001</v>
      </c>
      <c r="J272" s="611" t="str">
        <f>VLOOKUP($B272,Computations!$B$10:$AY$386,VLOOKUP(J$1,'day lookup'!$D$1:$E$52,2))</f>
        <v>Y</v>
      </c>
      <c r="K272" s="611">
        <f>VLOOKUP($B272,Computations!$B$10:$AY$386,VLOOKUP(K$1,'day lookup'!$D$1:$E$52,2))</f>
        <v>101.21357396241254</v>
      </c>
      <c r="L272" s="629">
        <f>VLOOKUP($B272,Computations!$B$10:$AY$386,VLOOKUP(L$1,'day lookup'!$D$1:$E$52,2))</f>
        <v>209.40543038322863</v>
      </c>
      <c r="M272" s="611">
        <f>VLOOKUP($B272,Computations!$B$10:$AY$386,VLOOKUP(M$1,'day lookup'!$D$1:$E$52,2))</f>
        <v>10651.247596445846</v>
      </c>
      <c r="N272" s="611">
        <f>VLOOKUP($B272,Computations!$B$10:$AY$386,VLOOKUP(N$1,'day lookup'!$D$1:$E$52,2))</f>
        <v>1069.2708333</v>
      </c>
      <c r="O272" s="561"/>
    </row>
    <row r="273" spans="1:15">
      <c r="A273" s="579" t="str">
        <f ca="1">OFFSET('day lookup'!$A$1,WEEKDAY(B273)-1,0)</f>
        <v>TUE</v>
      </c>
      <c r="B273" s="610">
        <f t="shared" si="17"/>
        <v>42990</v>
      </c>
      <c r="C273" s="612">
        <f>VLOOKUP($B273,Computations!$B$10:$AY$386,VLOOKUP(C$1,'day lookup'!$D$1:$E$52,2))</f>
        <v>7751.2396251378168</v>
      </c>
      <c r="D273" s="611">
        <f>VLOOKUP($B273,Computations!$B$10:$AY$386,VLOOKUP(D$1,'day lookup'!$D$1:$E$52,2))</f>
        <v>88334.34</v>
      </c>
      <c r="E273" s="611">
        <f>VLOOKUP($B273,Computations!$B$10:$AY$386,VLOOKUP(E$1,'day lookup'!$D$1:$E$52,2))</f>
        <v>102.23258572472841</v>
      </c>
      <c r="F273" s="611">
        <f>VLOOKUP($B273,Computations!$B$10:$AY$386,VLOOKUP(F$1,'day lookup'!$D$1:$E$52,2))</f>
        <v>3.7762099999999998</v>
      </c>
      <c r="G273" s="611">
        <f>VLOOKUP($B273,Computations!$B$10:$AY$386,VLOOKUP(G$1,'day lookup'!$D$1:$E$52,2))</f>
        <v>327.07749999999999</v>
      </c>
      <c r="H273" s="611">
        <f>VLOOKUP($B273,Computations!$B$10:$AY$386,VLOOKUP(H$1,'day lookup'!$D$1:$E$52,2))</f>
        <v>3.11</v>
      </c>
      <c r="I273" s="611">
        <f>VLOOKUP($B273,Computations!$B$10:$AY$386,VLOOKUP(I$1,'day lookup'!$D$1:$E$52,2))</f>
        <v>330.1875</v>
      </c>
      <c r="J273" s="611" t="str">
        <f>VLOOKUP($B273,Computations!$B$10:$AY$386,VLOOKUP(J$1,'day lookup'!$D$1:$E$52,2))</f>
        <v>Y</v>
      </c>
      <c r="K273" s="611">
        <f>VLOOKUP($B273,Computations!$B$10:$AY$386,VLOOKUP(K$1,'day lookup'!$D$1:$E$52,2))</f>
        <v>105.34258572472841</v>
      </c>
      <c r="L273" s="629">
        <f>VLOOKUP($B273,Computations!$B$10:$AY$386,VLOOKUP(L$1,'day lookup'!$D$1:$E$52,2))</f>
        <v>204.29318942091282</v>
      </c>
      <c r="M273" s="611">
        <f>VLOOKUP($B273,Computations!$B$10:$AY$386,VLOOKUP(M$1,'day lookup'!$D$1:$E$52,2))</f>
        <v>11056.463137662227</v>
      </c>
      <c r="N273" s="611">
        <f>VLOOKUP($B273,Computations!$B$10:$AY$386,VLOOKUP(N$1,'day lookup'!$D$1:$E$52,2))</f>
        <v>1118.75</v>
      </c>
      <c r="O273" s="561"/>
    </row>
    <row r="274" spans="1:15">
      <c r="A274" s="579" t="str">
        <f ca="1">OFFSET('day lookup'!$A$1,WEEKDAY(B274)-1,0)</f>
        <v>WED</v>
      </c>
      <c r="B274" s="610">
        <f t="shared" si="17"/>
        <v>42991</v>
      </c>
      <c r="C274" s="612">
        <f>VLOOKUP($B274,Computations!$B$10:$AY$386,VLOOKUP(C$1,'day lookup'!$D$1:$E$52,2))</f>
        <v>7750.6995005549388</v>
      </c>
      <c r="D274" s="611">
        <f>VLOOKUP($B274,Computations!$B$10:$AY$386,VLOOKUP(D$1,'day lookup'!$D$1:$E$52,2))</f>
        <v>87846.25</v>
      </c>
      <c r="E274" s="611">
        <f>VLOOKUP($B274,Computations!$B$10:$AY$386,VLOOKUP(E$1,'day lookup'!$D$1:$E$52,2))</f>
        <v>83.004968562164578</v>
      </c>
      <c r="F274" s="611">
        <f>VLOOKUP($B274,Computations!$B$10:$AY$386,VLOOKUP(F$1,'day lookup'!$D$1:$E$52,2))</f>
        <v>3.76613</v>
      </c>
      <c r="G274" s="611">
        <f>VLOOKUP($B274,Computations!$B$10:$AY$386,VLOOKUP(G$1,'day lookup'!$D$1:$E$52,2))</f>
        <v>325.31395829999997</v>
      </c>
      <c r="H274" s="611">
        <f>VLOOKUP($B274,Computations!$B$10:$AY$386,VLOOKUP(H$1,'day lookup'!$D$1:$E$52,2))</f>
        <v>3.1443750000000001</v>
      </c>
      <c r="I274" s="611">
        <f>VLOOKUP($B274,Computations!$B$10:$AY$386,VLOOKUP(I$1,'day lookup'!$D$1:$E$52,2))</f>
        <v>328.45833329999999</v>
      </c>
      <c r="J274" s="611" t="str">
        <f>VLOOKUP($B274,Computations!$B$10:$AY$386,VLOOKUP(J$1,'day lookup'!$D$1:$E$52,2))</f>
        <v>Y</v>
      </c>
      <c r="K274" s="611">
        <f>VLOOKUP($B274,Computations!$B$10:$AY$386,VLOOKUP(K$1,'day lookup'!$D$1:$E$52,2))</f>
        <v>86.149343562164574</v>
      </c>
      <c r="L274" s="629">
        <f>VLOOKUP($B274,Computations!$B$10:$AY$386,VLOOKUP(L$1,'day lookup'!$D$1:$E$52,2))</f>
        <v>221.90632738347665</v>
      </c>
      <c r="M274" s="611">
        <f>VLOOKUP($B274,Computations!$B$10:$AY$386,VLOOKUP(M$1,'day lookup'!$D$1:$E$52,2))</f>
        <v>11496.614338027353</v>
      </c>
      <c r="N274" s="611">
        <f>VLOOKUP($B274,Computations!$B$10:$AY$386,VLOOKUP(N$1,'day lookup'!$D$1:$E$52,2))</f>
        <v>1167.8125</v>
      </c>
      <c r="O274" s="561"/>
    </row>
    <row r="275" spans="1:15">
      <c r="A275" s="579" t="str">
        <f ca="1">OFFSET('day lookup'!$A$1,WEEKDAY(B275)-1,0)</f>
        <v>THU</v>
      </c>
      <c r="B275" s="610">
        <f t="shared" si="17"/>
        <v>42992</v>
      </c>
      <c r="C275" s="612">
        <f>VLOOKUP($B275,Computations!$B$10:$AY$386,VLOOKUP(C$1,'day lookup'!$D$1:$E$52,2))</f>
        <v>7750.1796892341845</v>
      </c>
      <c r="D275" s="611">
        <f>VLOOKUP($B275,Computations!$B$10:$AY$386,VLOOKUP(D$1,'day lookup'!$D$1:$E$52,2))</f>
        <v>87377.9</v>
      </c>
      <c r="E275" s="611">
        <f>VLOOKUP($B275,Computations!$B$10:$AY$386,VLOOKUP(E$1,'day lookup'!$D$1:$E$52,2))</f>
        <v>92.679755927297293</v>
      </c>
      <c r="F275" s="611">
        <f>VLOOKUP($B275,Computations!$B$10:$AY$386,VLOOKUP(F$1,'day lookup'!$D$1:$E$52,2))</f>
        <v>3.7509999999999999</v>
      </c>
      <c r="G275" s="611">
        <f>VLOOKUP($B275,Computations!$B$10:$AY$386,VLOOKUP(G$1,'day lookup'!$D$1:$E$52,2))</f>
        <v>325.05177079999999</v>
      </c>
      <c r="H275" s="611">
        <f>VLOOKUP($B275,Computations!$B$10:$AY$386,VLOOKUP(H$1,'day lookup'!$D$1:$E$52,2))</f>
        <v>3.3232292000000001</v>
      </c>
      <c r="I275" s="611">
        <f>VLOOKUP($B275,Computations!$B$10:$AY$386,VLOOKUP(I$1,'day lookup'!$D$1:$E$52,2))</f>
        <v>328.375</v>
      </c>
      <c r="J275" s="611" t="str">
        <f>VLOOKUP($B275,Computations!$B$10:$AY$386,VLOOKUP(J$1,'day lookup'!$D$1:$E$52,2))</f>
        <v>Y</v>
      </c>
      <c r="K275" s="611">
        <f>VLOOKUP($B275,Computations!$B$10:$AY$386,VLOOKUP(K$1,'day lookup'!$D$1:$E$52,2))</f>
        <v>96.002985127297293</v>
      </c>
      <c r="L275" s="629">
        <f>VLOOKUP($B275,Computations!$B$10:$AY$386,VLOOKUP(L$1,'day lookup'!$D$1:$E$52,2))</f>
        <v>211.9693525183439</v>
      </c>
      <c r="M275" s="611">
        <f>VLOOKUP($B275,Computations!$B$10:$AY$386,VLOOKUP(M$1,'day lookup'!$D$1:$E$52,2))</f>
        <v>11917.055548747489</v>
      </c>
      <c r="N275" s="611">
        <f>VLOOKUP($B275,Computations!$B$10:$AY$386,VLOOKUP(N$1,'day lookup'!$D$1:$E$52,2))</f>
        <v>1165.2083333</v>
      </c>
      <c r="O275" s="561"/>
    </row>
    <row r="276" spans="1:15">
      <c r="A276" s="579" t="str">
        <f ca="1">OFFSET('day lookup'!$A$1,WEEKDAY(B276)-1,0)</f>
        <v>FRI</v>
      </c>
      <c r="B276" s="610">
        <f t="shared" si="17"/>
        <v>42993</v>
      </c>
      <c r="C276" s="612">
        <f>VLOOKUP($B276,Computations!$B$10:$AY$386,VLOOKUP(C$1,'day lookup'!$D$1:$E$52,2))</f>
        <v>7749.6593631284913</v>
      </c>
      <c r="D276" s="611">
        <f>VLOOKUP($B276,Computations!$B$10:$AY$386,VLOOKUP(D$1,'day lookup'!$D$1:$E$52,2))</f>
        <v>86911.13</v>
      </c>
      <c r="E276" s="611">
        <f>VLOOKUP($B276,Computations!$B$10:$AY$386,VLOOKUP(E$1,'day lookup'!$D$1:$E$52,2))</f>
        <v>92.243956043967955</v>
      </c>
      <c r="F276" s="611">
        <f>VLOOKUP($B276,Computations!$B$10:$AY$386,VLOOKUP(F$1,'day lookup'!$D$1:$E$52,2))</f>
        <v>3.74092</v>
      </c>
      <c r="G276" s="611">
        <f>VLOOKUP($B276,Computations!$B$10:$AY$386,VLOOKUP(G$1,'day lookup'!$D$1:$E$52,2))</f>
        <v>323.82947919999998</v>
      </c>
      <c r="H276" s="611">
        <f>VLOOKUP($B276,Computations!$B$10:$AY$386,VLOOKUP(H$1,'day lookup'!$D$1:$E$52,2))</f>
        <v>3.3371875000000002</v>
      </c>
      <c r="I276" s="611">
        <f>VLOOKUP($B276,Computations!$B$10:$AY$386,VLOOKUP(I$1,'day lookup'!$D$1:$E$52,2))</f>
        <v>327.16666670000001</v>
      </c>
      <c r="J276" s="611" t="str">
        <f>VLOOKUP($B276,Computations!$B$10:$AY$386,VLOOKUP(J$1,'day lookup'!$D$1:$E$52,2))</f>
        <v>Y</v>
      </c>
      <c r="K276" s="611">
        <f>VLOOKUP($B276,Computations!$B$10:$AY$386,VLOOKUP(K$1,'day lookup'!$D$1:$E$52,2))</f>
        <v>95.581143543967954</v>
      </c>
      <c r="L276" s="629">
        <f>VLOOKUP($B276,Computations!$B$10:$AY$386,VLOOKUP(L$1,'day lookup'!$D$1:$E$52,2))</f>
        <v>211.18286080167329</v>
      </c>
      <c r="M276" s="611">
        <f>VLOOKUP($B276,Computations!$B$10:$AY$386,VLOOKUP(M$1,'day lookup'!$D$1:$E$52,2))</f>
        <v>12335.936753147607</v>
      </c>
      <c r="N276" s="611">
        <f>VLOOKUP($B276,Computations!$B$10:$AY$386,VLOOKUP(N$1,'day lookup'!$D$1:$E$52,2))</f>
        <v>1365.625</v>
      </c>
      <c r="O276" s="561"/>
    </row>
    <row r="277" spans="1:15">
      <c r="A277" s="579" t="str">
        <f ca="1">OFFSET('day lookup'!$A$1,WEEKDAY(B277)-1,0)</f>
        <v>SAT</v>
      </c>
      <c r="B277" s="610">
        <f t="shared" si="17"/>
        <v>42994</v>
      </c>
      <c r="C277" s="612">
        <f>VLOOKUP($B277,Computations!$B$10:$AY$386,VLOOKUP(C$1,'day lookup'!$D$1:$E$52,2))</f>
        <v>7749.1492290502792</v>
      </c>
      <c r="D277" s="611">
        <f>VLOOKUP($B277,Computations!$B$10:$AY$386,VLOOKUP(D$1,'day lookup'!$D$1:$E$52,2))</f>
        <v>86454.56</v>
      </c>
      <c r="E277" s="611">
        <f>VLOOKUP($B277,Computations!$B$10:$AY$386,VLOOKUP(E$1,'day lookup'!$D$1:$E$52,2))</f>
        <v>97.288478550261146</v>
      </c>
      <c r="F277" s="611">
        <f>VLOOKUP($B277,Computations!$B$10:$AY$386,VLOOKUP(F$1,'day lookup'!$D$1:$E$52,2))</f>
        <v>3.7308300000000001</v>
      </c>
      <c r="G277" s="611">
        <f>VLOOKUP($B277,Computations!$B$10:$AY$386,VLOOKUP(G$1,'day lookup'!$D$1:$E$52,2))</f>
        <v>323.7416667</v>
      </c>
      <c r="H277" s="611">
        <f>VLOOKUP($B277,Computations!$B$10:$AY$386,VLOOKUP(H$1,'day lookup'!$D$1:$E$52,2))</f>
        <v>3.3</v>
      </c>
      <c r="I277" s="611">
        <f>VLOOKUP($B277,Computations!$B$10:$AY$386,VLOOKUP(I$1,'day lookup'!$D$1:$E$52,2))</f>
        <v>327.04166670000001</v>
      </c>
      <c r="J277" s="611" t="str">
        <f>VLOOKUP($B277,Computations!$B$10:$AY$386,VLOOKUP(J$1,'day lookup'!$D$1:$E$52,2))</f>
        <v>Y</v>
      </c>
      <c r="K277" s="611">
        <f>VLOOKUP($B277,Computations!$B$10:$AY$386,VLOOKUP(K$1,'day lookup'!$D$1:$E$52,2))</f>
        <v>100.58847855026114</v>
      </c>
      <c r="L277" s="629">
        <f>VLOOKUP($B277,Computations!$B$10:$AY$386,VLOOKUP(L$1,'day lookup'!$D$1:$E$52,2))</f>
        <v>206.05052579538008</v>
      </c>
      <c r="M277" s="611">
        <f>VLOOKUP($B277,Computations!$B$10:$AY$386,VLOOKUP(M$1,'day lookup'!$D$1:$E$52,2))</f>
        <v>12744.637971062744</v>
      </c>
      <c r="N277" s="611">
        <f>VLOOKUP($B277,Computations!$B$10:$AY$386,VLOOKUP(N$1,'day lookup'!$D$1:$E$52,2))</f>
        <v>1403.8541667</v>
      </c>
      <c r="O277" s="561"/>
    </row>
    <row r="278" spans="1:15">
      <c r="A278" s="579" t="str">
        <f ca="1">OFFSET('day lookup'!$A$1,WEEKDAY(B278)-1,0)</f>
        <v>SUN</v>
      </c>
      <c r="B278" s="610">
        <f t="shared" si="17"/>
        <v>42995</v>
      </c>
      <c r="C278" s="612">
        <f>VLOOKUP($B278,Computations!$B$10:$AY$386,VLOOKUP(C$1,'day lookup'!$D$1:$E$52,2))</f>
        <v>7748.6088539325847</v>
      </c>
      <c r="D278" s="611">
        <f>VLOOKUP($B278,Computations!$B$10:$AY$386,VLOOKUP(D$1,'day lookup'!$D$1:$E$52,2))</f>
        <v>85972.88</v>
      </c>
      <c r="E278" s="611">
        <f>VLOOKUP($B278,Computations!$B$10:$AY$386,VLOOKUP(E$1,'day lookup'!$D$1:$E$52,2))</f>
        <v>84.072251467107122</v>
      </c>
      <c r="F278" s="611">
        <f>VLOOKUP($B278,Computations!$B$10:$AY$386,VLOOKUP(F$1,'day lookup'!$D$1:$E$52,2))</f>
        <v>3.7157100000000001</v>
      </c>
      <c r="G278" s="611">
        <f>VLOOKUP($B278,Computations!$B$10:$AY$386,VLOOKUP(G$1,'day lookup'!$D$1:$E$52,2))</f>
        <v>323.2</v>
      </c>
      <c r="H278" s="611">
        <f>VLOOKUP($B278,Computations!$B$10:$AY$386,VLOOKUP(H$1,'day lookup'!$D$1:$E$52,2))</f>
        <v>3.3</v>
      </c>
      <c r="I278" s="611">
        <f>VLOOKUP($B278,Computations!$B$10:$AY$386,VLOOKUP(I$1,'day lookup'!$D$1:$E$52,2))</f>
        <v>326.5</v>
      </c>
      <c r="J278" s="611" t="str">
        <f>VLOOKUP($B278,Computations!$B$10:$AY$386,VLOOKUP(J$1,'day lookup'!$D$1:$E$52,2))</f>
        <v>Y</v>
      </c>
      <c r="K278" s="611">
        <f>VLOOKUP($B278,Computations!$B$10:$AY$386,VLOOKUP(K$1,'day lookup'!$D$1:$E$52,2))</f>
        <v>87.37225146710712</v>
      </c>
      <c r="L278" s="629">
        <f>VLOOKUP($B278,Computations!$B$10:$AY$386,VLOOKUP(L$1,'day lookup'!$D$1:$E$52,2))</f>
        <v>218.72508617853407</v>
      </c>
      <c r="M278" s="611">
        <f>VLOOKUP($B278,Computations!$B$10:$AY$386,VLOOKUP(M$1,'day lookup'!$D$1:$E$52,2))</f>
        <v>13178.479179497866</v>
      </c>
      <c r="N278" s="611">
        <f>VLOOKUP($B278,Computations!$B$10:$AY$386,VLOOKUP(N$1,'day lookup'!$D$1:$E$52,2))</f>
        <v>1316.5625</v>
      </c>
      <c r="O278" s="561"/>
    </row>
    <row r="279" spans="1:15">
      <c r="A279" s="579" t="str">
        <f ca="1">OFFSET('day lookup'!$A$1,WEEKDAY(B279)-1,0)</f>
        <v>MON</v>
      </c>
      <c r="B279" s="610">
        <f t="shared" si="17"/>
        <v>42996</v>
      </c>
      <c r="C279" s="612">
        <f>VLOOKUP($B279,Computations!$B$10:$AY$386,VLOOKUP(C$1,'day lookup'!$D$1:$E$52,2))</f>
        <v>7748.079617977528</v>
      </c>
      <c r="D279" s="611">
        <f>VLOOKUP($B279,Computations!$B$10:$AY$386,VLOOKUP(D$1,'day lookup'!$D$1:$E$52,2))</f>
        <v>85501.86</v>
      </c>
      <c r="E279" s="611">
        <f>VLOOKUP($B279,Computations!$B$10:$AY$386,VLOOKUP(E$1,'day lookup'!$D$1:$E$52,2))</f>
        <v>89.311509758001478</v>
      </c>
      <c r="F279" s="611">
        <f>VLOOKUP($B279,Computations!$B$10:$AY$386,VLOOKUP(F$1,'day lookup'!$D$1:$E$52,2))</f>
        <v>3.7056300000000002</v>
      </c>
      <c r="G279" s="611">
        <f>VLOOKUP($B279,Computations!$B$10:$AY$386,VLOOKUP(G$1,'day lookup'!$D$1:$E$52,2))</f>
        <v>323.07499999999999</v>
      </c>
      <c r="H279" s="611">
        <f>VLOOKUP($B279,Computations!$B$10:$AY$386,VLOOKUP(H$1,'day lookup'!$D$1:$E$52,2))</f>
        <v>3.3</v>
      </c>
      <c r="I279" s="611">
        <f>VLOOKUP($B279,Computations!$B$10:$AY$386,VLOOKUP(I$1,'day lookup'!$D$1:$E$52,2))</f>
        <v>326.375</v>
      </c>
      <c r="J279" s="611" t="str">
        <f>VLOOKUP($B279,Computations!$B$10:$AY$386,VLOOKUP(J$1,'day lookup'!$D$1:$E$52,2))</f>
        <v>Y</v>
      </c>
      <c r="K279" s="611">
        <f>VLOOKUP($B279,Computations!$B$10:$AY$386,VLOOKUP(K$1,'day lookup'!$D$1:$E$52,2))</f>
        <v>92.611509758001475</v>
      </c>
      <c r="L279" s="629">
        <f>VLOOKUP($B279,Computations!$B$10:$AY$386,VLOOKUP(L$1,'day lookup'!$D$1:$E$52,2))</f>
        <v>213.36082788763977</v>
      </c>
      <c r="M279" s="611">
        <f>VLOOKUP($B279,Computations!$B$10:$AY$386,VLOOKUP(M$1,'day lookup'!$D$1:$E$52,2))</f>
        <v>13601.680381613</v>
      </c>
      <c r="N279" s="611">
        <f>VLOOKUP($B279,Computations!$B$10:$AY$386,VLOOKUP(N$1,'day lookup'!$D$1:$E$52,2))</f>
        <v>1296.7708333</v>
      </c>
      <c r="O279" s="561"/>
    </row>
    <row r="280" spans="1:15">
      <c r="A280" s="579" t="str">
        <f ca="1">OFFSET('day lookup'!$A$1,WEEKDAY(B280)-1,0)</f>
        <v>TUE</v>
      </c>
      <c r="B280" s="610">
        <f t="shared" ref="B280:B291" si="18">B279+1</f>
        <v>42997</v>
      </c>
      <c r="C280" s="612">
        <f>VLOOKUP($B280,Computations!$B$10:$AY$386,VLOOKUP(C$1,'day lookup'!$D$1:$E$52,2))</f>
        <v>7747.5090621468926</v>
      </c>
      <c r="D280" s="611">
        <f>VLOOKUP($B280,Computations!$B$10:$AY$386,VLOOKUP(D$1,'day lookup'!$D$1:$E$52,2))</f>
        <v>84996.52</v>
      </c>
      <c r="E280" s="611">
        <f>VLOOKUP($B280,Computations!$B$10:$AY$386,VLOOKUP(E$1,'day lookup'!$D$1:$E$52,2))</f>
        <v>71.951965389742099</v>
      </c>
      <c r="F280" s="611">
        <f>VLOOKUP($B280,Computations!$B$10:$AY$386,VLOOKUP(F$1,'day lookup'!$D$1:$E$52,2))</f>
        <v>3.6905000000000001</v>
      </c>
      <c r="G280" s="611">
        <f>VLOOKUP($B280,Computations!$B$10:$AY$386,VLOOKUP(G$1,'day lookup'!$D$1:$E$52,2))</f>
        <v>323.03333329999998</v>
      </c>
      <c r="H280" s="611">
        <f>VLOOKUP($B280,Computations!$B$10:$AY$386,VLOOKUP(H$1,'day lookup'!$D$1:$E$52,2))</f>
        <v>3.3</v>
      </c>
      <c r="I280" s="611">
        <f>VLOOKUP($B280,Computations!$B$10:$AY$386,VLOOKUP(I$1,'day lookup'!$D$1:$E$52,2))</f>
        <v>326.33333329999999</v>
      </c>
      <c r="J280" s="611" t="str">
        <f>VLOOKUP($B280,Computations!$B$10:$AY$386,VLOOKUP(J$1,'day lookup'!$D$1:$E$52,2))</f>
        <v>Y</v>
      </c>
      <c r="K280" s="611">
        <f>VLOOKUP($B280,Computations!$B$10:$AY$386,VLOOKUP(K$1,'day lookup'!$D$1:$E$52,2))</f>
        <v>75.251965389742097</v>
      </c>
      <c r="L280" s="629">
        <f>VLOOKUP($B280,Computations!$B$10:$AY$386,VLOOKUP(L$1,'day lookup'!$D$1:$E$52,2))</f>
        <v>230.67870555589914</v>
      </c>
      <c r="M280" s="611">
        <f>VLOOKUP($B280,Computations!$B$10:$AY$386,VLOOKUP(M$1,'day lookup'!$D$1:$E$52,2))</f>
        <v>14059.231594083125</v>
      </c>
      <c r="N280" s="611">
        <f>VLOOKUP($B280,Computations!$B$10:$AY$386,VLOOKUP(N$1,'day lookup'!$D$1:$E$52,2))</f>
        <v>1270.8333333</v>
      </c>
      <c r="O280" s="561"/>
    </row>
    <row r="281" spans="1:15">
      <c r="A281" s="579" t="str">
        <f ca="1">OFFSET('day lookup'!$A$1,WEEKDAY(B281)-1,0)</f>
        <v>WED</v>
      </c>
      <c r="B281" s="610">
        <f t="shared" si="18"/>
        <v>42998</v>
      </c>
      <c r="C281" s="612">
        <f>VLOOKUP($B281,Computations!$B$10:$AY$386,VLOOKUP(C$1,'day lookup'!$D$1:$E$52,2))</f>
        <v>7746.9601820250282</v>
      </c>
      <c r="D281" s="611">
        <f>VLOOKUP($B281,Computations!$B$10:$AY$386,VLOOKUP(D$1,'day lookup'!$D$1:$E$52,2))</f>
        <v>84511</v>
      </c>
      <c r="E281" s="611">
        <f>VLOOKUP($B281,Computations!$B$10:$AY$386,VLOOKUP(E$1,'day lookup'!$D$1:$E$52,2))</f>
        <v>83.475989700023149</v>
      </c>
      <c r="F281" s="611">
        <f>VLOOKUP($B281,Computations!$B$10:$AY$386,VLOOKUP(F$1,'day lookup'!$D$1:$E$52,2))</f>
        <v>3.6804199999999998</v>
      </c>
      <c r="G281" s="611">
        <f>VLOOKUP($B281,Computations!$B$10:$AY$386,VLOOKUP(G$1,'day lookup'!$D$1:$E$52,2))</f>
        <v>324.57499999999999</v>
      </c>
      <c r="H281" s="611">
        <f>VLOOKUP($B281,Computations!$B$10:$AY$386,VLOOKUP(H$1,'day lookup'!$D$1:$E$52,2))</f>
        <v>3.3</v>
      </c>
      <c r="I281" s="611">
        <f>VLOOKUP($B281,Computations!$B$10:$AY$386,VLOOKUP(I$1,'day lookup'!$D$1:$E$52,2))</f>
        <v>327.875</v>
      </c>
      <c r="J281" s="611" t="str">
        <f>VLOOKUP($B281,Computations!$B$10:$AY$386,VLOOKUP(J$1,'day lookup'!$D$1:$E$52,2))</f>
        <v>Y</v>
      </c>
      <c r="K281" s="611">
        <f>VLOOKUP($B281,Computations!$B$10:$AY$386,VLOOKUP(K$1,'day lookup'!$D$1:$E$52,2))</f>
        <v>86.775989700023146</v>
      </c>
      <c r="L281" s="629">
        <f>VLOOKUP($B281,Computations!$B$10:$AY$386,VLOOKUP(L$1,'day lookup'!$D$1:$E$52,2))</f>
        <v>217.54426513115658</v>
      </c>
      <c r="M281" s="611">
        <f>VLOOKUP($B281,Computations!$B$10:$AY$386,VLOOKUP(M$1,'day lookup'!$D$1:$E$52,2))</f>
        <v>14490.730643970774</v>
      </c>
      <c r="N281" s="611">
        <f>VLOOKUP($B281,Computations!$B$10:$AY$386,VLOOKUP(N$1,'day lookup'!$D$1:$E$52,2))</f>
        <v>1211.0416667</v>
      </c>
      <c r="O281" s="561"/>
    </row>
    <row r="282" spans="1:15">
      <c r="A282" s="579" t="str">
        <f ca="1">OFFSET('day lookup'!$A$1,WEEKDAY(B282)-1,0)</f>
        <v>THU</v>
      </c>
      <c r="B282" s="610">
        <f t="shared" si="18"/>
        <v>42999</v>
      </c>
      <c r="C282" s="612">
        <f>VLOOKUP($B282,Computations!$B$10:$AY$386,VLOOKUP(C$1,'day lookup'!$D$1:$E$52,2))</f>
        <v>7746.4394653014788</v>
      </c>
      <c r="D282" s="611">
        <f>VLOOKUP($B282,Computations!$B$10:$AY$386,VLOOKUP(D$1,'day lookup'!$D$1:$E$52,2))</f>
        <v>84053.29</v>
      </c>
      <c r="E282" s="611">
        <f>VLOOKUP($B282,Computations!$B$10:$AY$386,VLOOKUP(E$1,'day lookup'!$D$1:$E$52,2))</f>
        <v>77.05153023191005</v>
      </c>
      <c r="F282" s="611">
        <f>VLOOKUP($B282,Computations!$B$10:$AY$386,VLOOKUP(F$1,'day lookup'!$D$1:$E$52,2))</f>
        <v>3.6652900000000002</v>
      </c>
      <c r="G282" s="611">
        <f>VLOOKUP($B282,Computations!$B$10:$AY$386,VLOOKUP(G$1,'day lookup'!$D$1:$E$52,2))</f>
        <v>304.14499999999998</v>
      </c>
      <c r="H282" s="611">
        <f>VLOOKUP($B282,Computations!$B$10:$AY$386,VLOOKUP(H$1,'day lookup'!$D$1:$E$52,2))</f>
        <v>3.23</v>
      </c>
      <c r="I282" s="611">
        <f>VLOOKUP($B282,Computations!$B$10:$AY$386,VLOOKUP(I$1,'day lookup'!$D$1:$E$52,2))</f>
        <v>307.375</v>
      </c>
      <c r="J282" s="611" t="str">
        <f>VLOOKUP($B282,Computations!$B$10:$AY$386,VLOOKUP(J$1,'day lookup'!$D$1:$E$52,2))</f>
        <v>Y</v>
      </c>
      <c r="K282" s="611">
        <f>VLOOKUP($B282,Computations!$B$10:$AY$386,VLOOKUP(K$1,'day lookup'!$D$1:$E$52,2))</f>
        <v>80.281530231910054</v>
      </c>
      <c r="L282" s="629">
        <f>VLOOKUP($B282,Computations!$B$10:$AY$386,VLOOKUP(L$1,'day lookup'!$D$1:$E$52,2))</f>
        <v>203.53872459926964</v>
      </c>
      <c r="M282" s="611">
        <f>VLOOKUP($B282,Computations!$B$10:$AY$386,VLOOKUP(M$1,'day lookup'!$D$1:$E$52,2))</f>
        <v>14894.449704213424</v>
      </c>
      <c r="N282" s="611">
        <f>VLOOKUP($B282,Computations!$B$10:$AY$386,VLOOKUP(N$1,'day lookup'!$D$1:$E$52,2))</f>
        <v>1119.6875</v>
      </c>
      <c r="O282" s="561"/>
    </row>
    <row r="283" spans="1:15">
      <c r="A283" s="579" t="str">
        <f ca="1">OFFSET('day lookup'!$A$1,WEEKDAY(B283)-1,0)</f>
        <v>FRI</v>
      </c>
      <c r="B283" s="610">
        <f t="shared" si="18"/>
        <v>43000</v>
      </c>
      <c r="C283" s="612">
        <f>VLOOKUP($B283,Computations!$B$10:$AY$386,VLOOKUP(C$1,'day lookup'!$D$1:$E$52,2))</f>
        <v>7745.9502860411903</v>
      </c>
      <c r="D283" s="611">
        <f>VLOOKUP($B283,Computations!$B$10:$AY$386,VLOOKUP(D$1,'day lookup'!$D$1:$E$52,2))</f>
        <v>83623.55</v>
      </c>
      <c r="E283" s="611">
        <f>VLOOKUP($B283,Computations!$B$10:$AY$386,VLOOKUP(E$1,'day lookup'!$D$1:$E$52,2))</f>
        <v>68.975286254101036</v>
      </c>
      <c r="F283" s="611">
        <f>VLOOKUP($B283,Computations!$B$10:$AY$386,VLOOKUP(F$1,'day lookup'!$D$1:$E$52,2))</f>
        <v>3.6552099999999998</v>
      </c>
      <c r="G283" s="611">
        <f>VLOOKUP($B283,Computations!$B$10:$AY$386,VLOOKUP(G$1,'day lookup'!$D$1:$E$52,2))</f>
        <v>281.97750000000002</v>
      </c>
      <c r="H283" s="611">
        <f>VLOOKUP($B283,Computations!$B$10:$AY$386,VLOOKUP(H$1,'day lookup'!$D$1:$E$52,2))</f>
        <v>3.21</v>
      </c>
      <c r="I283" s="611">
        <f>VLOOKUP($B283,Computations!$B$10:$AY$386,VLOOKUP(I$1,'day lookup'!$D$1:$E$52,2))</f>
        <v>285.1875</v>
      </c>
      <c r="J283" s="611" t="str">
        <f>VLOOKUP($B283,Computations!$B$10:$AY$386,VLOOKUP(J$1,'day lookup'!$D$1:$E$52,2))</f>
        <v>Y</v>
      </c>
      <c r="K283" s="611">
        <f>VLOOKUP($B283,Computations!$B$10:$AY$386,VLOOKUP(K$1,'day lookup'!$D$1:$E$52,2))</f>
        <v>72.18528625410103</v>
      </c>
      <c r="L283" s="629">
        <f>VLOOKUP($B283,Computations!$B$10:$AY$386,VLOOKUP(L$1,'day lookup'!$D$1:$E$52,2))</f>
        <v>189.44746857707872</v>
      </c>
      <c r="M283" s="611">
        <f>VLOOKUP($B283,Computations!$B$10:$AY$386,VLOOKUP(M$1,'day lookup'!$D$1:$E$52,2))</f>
        <v>15270.218758136059</v>
      </c>
      <c r="N283" s="611">
        <f>VLOOKUP($B283,Computations!$B$10:$AY$386,VLOOKUP(N$1,'day lookup'!$D$1:$E$52,2))</f>
        <v>1044.6875</v>
      </c>
      <c r="O283" s="561"/>
    </row>
    <row r="284" spans="1:15">
      <c r="A284" s="579" t="str">
        <f ca="1">OFFSET('day lookup'!$A$1,WEEKDAY(B284)-1,0)</f>
        <v>SAT</v>
      </c>
      <c r="B284" s="610">
        <f t="shared" si="18"/>
        <v>43001</v>
      </c>
      <c r="C284" s="612">
        <f>VLOOKUP($B284,Computations!$B$10:$AY$386,VLOOKUP(C$1,'day lookup'!$D$1:$E$52,2))</f>
        <v>7745.509393592677</v>
      </c>
      <c r="D284" s="611">
        <f>VLOOKUP($B284,Computations!$B$10:$AY$386,VLOOKUP(D$1,'day lookup'!$D$1:$E$52,2))</f>
        <v>83238.210000000006</v>
      </c>
      <c r="E284" s="611">
        <f>VLOOKUP($B284,Computations!$B$10:$AY$386,VLOOKUP(E$1,'day lookup'!$D$1:$E$52,2))</f>
        <v>91.462379810941997</v>
      </c>
      <c r="F284" s="611">
        <f>VLOOKUP($B284,Computations!$B$10:$AY$386,VLOOKUP(F$1,'day lookup'!$D$1:$E$52,2))</f>
        <v>3.64513</v>
      </c>
      <c r="G284" s="611">
        <f>VLOOKUP($B284,Computations!$B$10:$AY$386,VLOOKUP(G$1,'day lookup'!$D$1:$E$52,2))</f>
        <v>282.08999999999997</v>
      </c>
      <c r="H284" s="611">
        <f>VLOOKUP($B284,Computations!$B$10:$AY$386,VLOOKUP(H$1,'day lookup'!$D$1:$E$52,2))</f>
        <v>3.16</v>
      </c>
      <c r="I284" s="611">
        <f>VLOOKUP($B284,Computations!$B$10:$AY$386,VLOOKUP(I$1,'day lookup'!$D$1:$E$52,2))</f>
        <v>285.25</v>
      </c>
      <c r="J284" s="611" t="str">
        <f>VLOOKUP($B284,Computations!$B$10:$AY$386,VLOOKUP(J$1,'day lookup'!$D$1:$E$52,2))</f>
        <v>Y</v>
      </c>
      <c r="K284" s="611">
        <f>VLOOKUP($B284,Computations!$B$10:$AY$386,VLOOKUP(K$1,'day lookup'!$D$1:$E$52,2))</f>
        <v>94.622379810941993</v>
      </c>
      <c r="L284" s="629">
        <f>VLOOKUP($B284,Computations!$B$10:$AY$386,VLOOKUP(L$1,'day lookup'!$D$1:$E$52,2))</f>
        <v>167.07287502023769</v>
      </c>
      <c r="M284" s="611">
        <f>VLOOKUP($B284,Computations!$B$10:$AY$386,VLOOKUP(M$1,'day lookup'!$D$1:$E$52,2))</f>
        <v>15601.6078057387</v>
      </c>
      <c r="N284" s="611">
        <f>VLOOKUP($B284,Computations!$B$10:$AY$386,VLOOKUP(N$1,'day lookup'!$D$1:$E$52,2))</f>
        <v>1165.3125</v>
      </c>
      <c r="O284" s="561"/>
    </row>
    <row r="285" spans="1:15">
      <c r="A285" s="579" t="str">
        <f ca="1">OFFSET('day lookup'!$A$1,WEEKDAY(B285)-1,0)</f>
        <v>SUN</v>
      </c>
      <c r="B285" s="610">
        <f t="shared" si="18"/>
        <v>43002</v>
      </c>
      <c r="C285" s="612">
        <f>VLOOKUP($B285,Computations!$B$10:$AY$386,VLOOKUP(C$1,'day lookup'!$D$1:$E$52,2))</f>
        <v>7745.0502059496566</v>
      </c>
      <c r="D285" s="611">
        <f>VLOOKUP($B285,Computations!$B$10:$AY$386,VLOOKUP(D$1,'day lookup'!$D$1:$E$52,2))</f>
        <v>82836.88</v>
      </c>
      <c r="E285" s="611">
        <f>VLOOKUP($B285,Computations!$B$10:$AY$386,VLOOKUP(E$1,'day lookup'!$D$1:$E$52,2))</f>
        <v>83.358282374589493</v>
      </c>
      <c r="F285" s="611">
        <f>VLOOKUP($B285,Computations!$B$10:$AY$386,VLOOKUP(F$1,'day lookup'!$D$1:$E$52,2))</f>
        <v>3.63504</v>
      </c>
      <c r="G285" s="611">
        <f>VLOOKUP($B285,Computations!$B$10:$AY$386,VLOOKUP(G$1,'day lookup'!$D$1:$E$52,2))</f>
        <v>282.0575</v>
      </c>
      <c r="H285" s="611">
        <f>VLOOKUP($B285,Computations!$B$10:$AY$386,VLOOKUP(H$1,'day lookup'!$D$1:$E$52,2))</f>
        <v>3.13</v>
      </c>
      <c r="I285" s="611">
        <f>VLOOKUP($B285,Computations!$B$10:$AY$386,VLOOKUP(I$1,'day lookup'!$D$1:$E$52,2))</f>
        <v>285.1875</v>
      </c>
      <c r="J285" s="611" t="str">
        <f>VLOOKUP($B285,Computations!$B$10:$AY$386,VLOOKUP(J$1,'day lookup'!$D$1:$E$52,2))</f>
        <v>Y</v>
      </c>
      <c r="K285" s="611">
        <f>VLOOKUP($B285,Computations!$B$10:$AY$386,VLOOKUP(K$1,'day lookup'!$D$1:$E$52,2))</f>
        <v>86.488282374589488</v>
      </c>
      <c r="L285" s="629">
        <f>VLOOKUP($B285,Computations!$B$10:$AY$386,VLOOKUP(L$1,'day lookup'!$D$1:$E$52,2))</f>
        <v>175.14447245659022</v>
      </c>
      <c r="M285" s="611">
        <f>VLOOKUP($B285,Computations!$B$10:$AY$386,VLOOKUP(M$1,'day lookup'!$D$1:$E$52,2))</f>
        <v>15949.006866856347</v>
      </c>
      <c r="N285" s="611">
        <f>VLOOKUP($B285,Computations!$B$10:$AY$386,VLOOKUP(N$1,'day lookup'!$D$1:$E$52,2))</f>
        <v>1245.8333333</v>
      </c>
      <c r="O285" s="561"/>
    </row>
    <row r="286" spans="1:15">
      <c r="A286" s="579" t="str">
        <f ca="1">OFFSET('day lookup'!$A$1,WEEKDAY(B286)-1,0)</f>
        <v>MON</v>
      </c>
      <c r="B286" s="610">
        <f t="shared" si="18"/>
        <v>43003</v>
      </c>
      <c r="C286" s="612">
        <f>VLOOKUP($B286,Computations!$B$10:$AY$386,VLOOKUP(C$1,'day lookup'!$D$1:$E$52,2))</f>
        <v>7744.5798041474654</v>
      </c>
      <c r="D286" s="611">
        <f>VLOOKUP($B286,Computations!$B$10:$AY$386,VLOOKUP(D$1,'day lookup'!$D$1:$E$52,2))</f>
        <v>82428.27</v>
      </c>
      <c r="E286" s="611">
        <f>VLOOKUP($B286,Computations!$B$10:$AY$386,VLOOKUP(E$1,'day lookup'!$D$1:$E$52,2))</f>
        <v>78.854172566170604</v>
      </c>
      <c r="F286" s="611">
        <f>VLOOKUP($B286,Computations!$B$10:$AY$386,VLOOKUP(F$1,'day lookup'!$D$1:$E$52,2))</f>
        <v>3.6249600000000002</v>
      </c>
      <c r="G286" s="611">
        <f>VLOOKUP($B286,Computations!$B$10:$AY$386,VLOOKUP(G$1,'day lookup'!$D$1:$E$52,2))</f>
        <v>281.23374999999999</v>
      </c>
      <c r="H286" s="611">
        <f>VLOOKUP($B286,Computations!$B$10:$AY$386,VLOOKUP(H$1,'day lookup'!$D$1:$E$52,2))</f>
        <v>3.11</v>
      </c>
      <c r="I286" s="611">
        <f>VLOOKUP($B286,Computations!$B$10:$AY$386,VLOOKUP(I$1,'day lookup'!$D$1:$E$52,2))</f>
        <v>284.34375</v>
      </c>
      <c r="J286" s="611" t="str">
        <f>VLOOKUP($B286,Computations!$B$10:$AY$386,VLOOKUP(J$1,'day lookup'!$D$1:$E$52,2))</f>
        <v>Y</v>
      </c>
      <c r="K286" s="611">
        <f>VLOOKUP($B286,Computations!$B$10:$AY$386,VLOOKUP(K$1,'day lookup'!$D$1:$E$52,2))</f>
        <v>81.964172566170603</v>
      </c>
      <c r="L286" s="629">
        <f>VLOOKUP($B286,Computations!$B$10:$AY$386,VLOOKUP(L$1,'day lookup'!$D$1:$E$52,2))</f>
        <v>178.82483226500909</v>
      </c>
      <c r="M286" s="611">
        <f>VLOOKUP($B286,Computations!$B$10:$AY$386,VLOOKUP(M$1,'day lookup'!$D$1:$E$52,2))</f>
        <v>16303.705921653993</v>
      </c>
      <c r="N286" s="611">
        <f>VLOOKUP($B286,Computations!$B$10:$AY$386,VLOOKUP(N$1,'day lookup'!$D$1:$E$52,2))</f>
        <v>1252.8125</v>
      </c>
      <c r="O286" s="561"/>
    </row>
    <row r="287" spans="1:15">
      <c r="A287" s="579" t="str">
        <f ca="1">OFFSET('day lookup'!$A$1,WEEKDAY(B287)-1,0)</f>
        <v>TUE</v>
      </c>
      <c r="B287" s="610">
        <f t="shared" si="18"/>
        <v>43004</v>
      </c>
      <c r="C287" s="612">
        <f>VLOOKUP($B287,Computations!$B$10:$AY$386,VLOOKUP(C$1,'day lookup'!$D$1:$E$52,2))</f>
        <v>7744.1003686635941</v>
      </c>
      <c r="D287" s="611">
        <f>VLOOKUP($B287,Computations!$B$10:$AY$386,VLOOKUP(D$1,'day lookup'!$D$1:$E$52,2))</f>
        <v>82012.12</v>
      </c>
      <c r="E287" s="611">
        <f>VLOOKUP($B287,Computations!$B$10:$AY$386,VLOOKUP(E$1,'day lookup'!$D$1:$E$52,2))</f>
        <v>74.687731336017805</v>
      </c>
      <c r="F287" s="611">
        <f>VLOOKUP($B287,Computations!$B$10:$AY$386,VLOOKUP(F$1,'day lookup'!$D$1:$E$52,2))</f>
        <v>3.6148799999999999</v>
      </c>
      <c r="G287" s="611">
        <f>VLOOKUP($B287,Computations!$B$10:$AY$386,VLOOKUP(G$1,'day lookup'!$D$1:$E$52,2))</f>
        <v>280.87875000000003</v>
      </c>
      <c r="H287" s="611">
        <f>VLOOKUP($B287,Computations!$B$10:$AY$386,VLOOKUP(H$1,'day lookup'!$D$1:$E$52,2))</f>
        <v>3.09</v>
      </c>
      <c r="I287" s="611">
        <f>VLOOKUP($B287,Computations!$B$10:$AY$386,VLOOKUP(I$1,'day lookup'!$D$1:$E$52,2))</f>
        <v>283.96875</v>
      </c>
      <c r="J287" s="611" t="str">
        <f>VLOOKUP($B287,Computations!$B$10:$AY$386,VLOOKUP(J$1,'day lookup'!$D$1:$E$52,2))</f>
        <v>Y</v>
      </c>
      <c r="K287" s="611">
        <f>VLOOKUP($B287,Computations!$B$10:$AY$386,VLOOKUP(K$1,'day lookup'!$D$1:$E$52,2))</f>
        <v>77.777731336017808</v>
      </c>
      <c r="L287" s="629">
        <f>VLOOKUP($B287,Computations!$B$10:$AY$386,VLOOKUP(L$1,'day lookup'!$D$1:$E$52,2))</f>
        <v>182.63627349516196</v>
      </c>
      <c r="M287" s="611">
        <f>VLOOKUP($B287,Computations!$B$10:$AY$386,VLOOKUP(M$1,'day lookup'!$D$1:$E$52,2))</f>
        <v>16665.964970131645</v>
      </c>
      <c r="N287" s="611">
        <f>VLOOKUP($B287,Computations!$B$10:$AY$386,VLOOKUP(N$1,'day lookup'!$D$1:$E$52,2))</f>
        <v>1254.2708333</v>
      </c>
      <c r="O287" s="561"/>
    </row>
    <row r="288" spans="1:15">
      <c r="A288" s="579" t="str">
        <f ca="1">OFFSET('day lookup'!$A$1,WEEKDAY(B288)-1,0)</f>
        <v>WED</v>
      </c>
      <c r="B288" s="610">
        <f t="shared" si="18"/>
        <v>43005</v>
      </c>
      <c r="C288" s="612">
        <f>VLOOKUP($B288,Computations!$B$10:$AY$386,VLOOKUP(C$1,'day lookup'!$D$1:$E$52,2))</f>
        <v>7743.6292218350754</v>
      </c>
      <c r="D288" s="611">
        <f>VLOOKUP($B288,Computations!$B$10:$AY$386,VLOOKUP(D$1,'day lookup'!$D$1:$E$52,2))</f>
        <v>81605.759999999995</v>
      </c>
      <c r="E288" s="611">
        <f>VLOOKUP($B288,Computations!$B$10:$AY$386,VLOOKUP(E$1,'day lookup'!$D$1:$E$52,2))</f>
        <v>80.149571023443144</v>
      </c>
      <c r="F288" s="611">
        <f>VLOOKUP($B288,Computations!$B$10:$AY$386,VLOOKUP(F$1,'day lookup'!$D$1:$E$52,2))</f>
        <v>3.5997499999999998</v>
      </c>
      <c r="G288" s="611">
        <f>VLOOKUP($B288,Computations!$B$10:$AY$386,VLOOKUP(G$1,'day lookup'!$D$1:$E$52,2))</f>
        <v>281.42</v>
      </c>
      <c r="H288" s="611">
        <f>VLOOKUP($B288,Computations!$B$10:$AY$386,VLOOKUP(H$1,'day lookup'!$D$1:$E$52,2))</f>
        <v>3.08</v>
      </c>
      <c r="I288" s="611">
        <f>VLOOKUP($B288,Computations!$B$10:$AY$386,VLOOKUP(I$1,'day lookup'!$D$1:$E$52,2))</f>
        <v>284.5</v>
      </c>
      <c r="J288" s="611" t="str">
        <f>VLOOKUP($B288,Computations!$B$10:$AY$386,VLOOKUP(J$1,'day lookup'!$D$1:$E$52,2))</f>
        <v>Y</v>
      </c>
      <c r="K288" s="611">
        <f>VLOOKUP($B288,Computations!$B$10:$AY$386,VLOOKUP(K$1,'day lookup'!$D$1:$E$52,2))</f>
        <v>83.229571023443143</v>
      </c>
      <c r="L288" s="629">
        <f>VLOOKUP($B288,Computations!$B$10:$AY$386,VLOOKUP(L$1,'day lookup'!$D$1:$E$52,2))</f>
        <v>177.71568380773658</v>
      </c>
      <c r="M288" s="611">
        <f>VLOOKUP($B288,Computations!$B$10:$AY$386,VLOOKUP(M$1,'day lookup'!$D$1:$E$52,2))</f>
        <v>17018.464028964292</v>
      </c>
      <c r="N288" s="611">
        <f>VLOOKUP($B288,Computations!$B$10:$AY$386,VLOOKUP(N$1,'day lookup'!$D$1:$E$52,2))</f>
        <v>1265.5208333</v>
      </c>
      <c r="O288" s="561"/>
    </row>
    <row r="289" spans="1:15">
      <c r="A289" s="579" t="str">
        <f ca="1">OFFSET('day lookup'!$A$1,WEEKDAY(B289)-1,0)</f>
        <v>THU</v>
      </c>
      <c r="B289" s="610">
        <f t="shared" si="18"/>
        <v>43006</v>
      </c>
      <c r="C289" s="612">
        <f>VLOOKUP($B289,Computations!$B$10:$AY$386,VLOOKUP(C$1,'day lookup'!$D$1:$E$52,2))</f>
        <v>7743.1592915214869</v>
      </c>
      <c r="D289" s="611">
        <f>VLOOKUP($B289,Computations!$B$10:$AY$386,VLOOKUP(D$1,'day lookup'!$D$1:$E$52,2))</f>
        <v>81201.149999999994</v>
      </c>
      <c r="E289" s="611">
        <f>VLOOKUP($B289,Computations!$B$10:$AY$386,VLOOKUP(E$1,'day lookup'!$D$1:$E$52,2))</f>
        <v>81.021769823543991</v>
      </c>
      <c r="F289" s="611">
        <f>VLOOKUP($B289,Computations!$B$10:$AY$386,VLOOKUP(F$1,'day lookup'!$D$1:$E$52,2))</f>
        <v>3.5896699999999999</v>
      </c>
      <c r="G289" s="611">
        <f>VLOOKUP($B289,Computations!$B$10:$AY$386,VLOOKUP(G$1,'day lookup'!$D$1:$E$52,2))</f>
        <v>281.42</v>
      </c>
      <c r="H289" s="611">
        <f>VLOOKUP($B289,Computations!$B$10:$AY$386,VLOOKUP(H$1,'day lookup'!$D$1:$E$52,2))</f>
        <v>3.08</v>
      </c>
      <c r="I289" s="611">
        <f>VLOOKUP($B289,Computations!$B$10:$AY$386,VLOOKUP(I$1,'day lookup'!$D$1:$E$52,2))</f>
        <v>284.5</v>
      </c>
      <c r="J289" s="611" t="str">
        <f>VLOOKUP($B289,Computations!$B$10:$AY$386,VLOOKUP(J$1,'day lookup'!$D$1:$E$52,2))</f>
        <v>N</v>
      </c>
      <c r="K289" s="611">
        <f>VLOOKUP($B289,Computations!$B$10:$AY$386,VLOOKUP(K$1,'day lookup'!$D$1:$E$52,2))</f>
        <v>84.101769823543989</v>
      </c>
      <c r="L289" s="629">
        <f>VLOOKUP($B289,Computations!$B$10:$AY$386,VLOOKUP(L$1,'day lookup'!$D$1:$E$52,2))</f>
        <v>200.39823017645602</v>
      </c>
      <c r="M289" s="611">
        <f>VLOOKUP($B289,Computations!$B$10:$AY$386,VLOOKUP(M$1,'day lookup'!$D$1:$E$52,2))</f>
        <v>17415.953918519292</v>
      </c>
      <c r="N289" s="611">
        <f>VLOOKUP($B289,Computations!$B$10:$AY$386,VLOOKUP(N$1,'day lookup'!$D$1:$E$52,2))</f>
        <v>1305.5208333</v>
      </c>
      <c r="O289" s="561"/>
    </row>
    <row r="290" spans="1:15">
      <c r="A290" s="579" t="str">
        <f ca="1">OFFSET('day lookup'!$A$1,WEEKDAY(B290)-1,0)</f>
        <v>FRI</v>
      </c>
      <c r="B290" s="610">
        <f t="shared" si="18"/>
        <v>43007</v>
      </c>
      <c r="C290" s="612">
        <f>VLOOKUP($B290,Computations!$B$10:$AY$386,VLOOKUP(C$1,'day lookup'!$D$1:$E$52,2))</f>
        <v>7742.6685630841121</v>
      </c>
      <c r="D290" s="611">
        <f>VLOOKUP($B290,Computations!$B$10:$AY$386,VLOOKUP(D$1,'day lookup'!$D$1:$E$52,2))</f>
        <v>80780.289999999994</v>
      </c>
      <c r="E290" s="611">
        <f>VLOOKUP($B290,Computations!$B$10:$AY$386,VLOOKUP(E$1,'day lookup'!$D$1:$E$52,2))</f>
        <v>71.980300965464806</v>
      </c>
      <c r="F290" s="611">
        <f>VLOOKUP($B290,Computations!$B$10:$AY$386,VLOOKUP(F$1,'day lookup'!$D$1:$E$52,2))</f>
        <v>3.5745399999999998</v>
      </c>
      <c r="G290" s="611">
        <f>VLOOKUP($B290,Computations!$B$10:$AY$386,VLOOKUP(G$1,'day lookup'!$D$1:$E$52,2))</f>
        <v>280.58625000000001</v>
      </c>
      <c r="H290" s="611">
        <f>VLOOKUP($B290,Computations!$B$10:$AY$386,VLOOKUP(H$1,'day lookup'!$D$1:$E$52,2))</f>
        <v>3.07</v>
      </c>
      <c r="I290" s="611">
        <f>VLOOKUP($B290,Computations!$B$10:$AY$386,VLOOKUP(I$1,'day lookup'!$D$1:$E$52,2))</f>
        <v>283.65625</v>
      </c>
      <c r="J290" s="611" t="str">
        <f>VLOOKUP($B290,Computations!$B$10:$AY$386,VLOOKUP(J$1,'day lookup'!$D$1:$E$52,2))</f>
        <v>N</v>
      </c>
      <c r="K290" s="611">
        <f>VLOOKUP($B290,Computations!$B$10:$AY$386,VLOOKUP(K$1,'day lookup'!$D$1:$E$52,2))</f>
        <v>75.0503009654648</v>
      </c>
      <c r="L290" s="629">
        <f>VLOOKUP($B290,Computations!$B$10:$AY$386,VLOOKUP(L$1,'day lookup'!$D$1:$E$52,2))</f>
        <v>216.60191053945044</v>
      </c>
      <c r="M290" s="611">
        <f>VLOOKUP($B290,Computations!$B$10:$AY$386,VLOOKUP(M$1,'day lookup'!$D$1:$E$52,2))</f>
        <v>17845.583808074291</v>
      </c>
      <c r="N290" s="611">
        <f>VLOOKUP($B290,Computations!$B$10:$AY$386,VLOOKUP(N$1,'day lookup'!$D$1:$E$52,2))</f>
        <v>1438.75</v>
      </c>
      <c r="O290" s="561"/>
    </row>
    <row r="291" spans="1:15">
      <c r="A291" s="579" t="str">
        <f ca="1">OFFSET('day lookup'!$A$1,WEEKDAY(B291)-1,0)</f>
        <v>SAT</v>
      </c>
      <c r="B291" s="610">
        <f t="shared" si="18"/>
        <v>43008</v>
      </c>
      <c r="C291" s="612">
        <f>VLOOKUP($B291,Computations!$B$10:$AY$386,VLOOKUP(C$1,'day lookup'!$D$1:$E$52,2))</f>
        <v>7742.2487616822427</v>
      </c>
      <c r="D291" s="611">
        <f>VLOOKUP($B291,Computations!$B$10:$AY$386,VLOOKUP(D$1,'day lookup'!$D$1:$E$52,2))</f>
        <v>80420.94</v>
      </c>
      <c r="E291" s="611">
        <f>VLOOKUP($B291,Computations!$B$10:$AY$386,VLOOKUP(E$1,'day lookup'!$D$1:$E$52,2))</f>
        <v>103.55356039072788</v>
      </c>
      <c r="F291" s="611">
        <f>VLOOKUP($B291,Computations!$B$10:$AY$386,VLOOKUP(F$1,'day lookup'!$D$1:$E$52,2))</f>
        <v>3.56446</v>
      </c>
      <c r="G291" s="611">
        <f>VLOOKUP($B291,Computations!$B$10:$AY$386,VLOOKUP(G$1,'day lookup'!$D$1:$E$52,2))</f>
        <v>281.15875</v>
      </c>
      <c r="H291" s="611">
        <f>VLOOKUP($B291,Computations!$B$10:$AY$386,VLOOKUP(H$1,'day lookup'!$D$1:$E$52,2))</f>
        <v>3.06</v>
      </c>
      <c r="I291" s="611">
        <f>VLOOKUP($B291,Computations!$B$10:$AY$386,VLOOKUP(I$1,'day lookup'!$D$1:$E$52,2))</f>
        <v>284.21875</v>
      </c>
      <c r="J291" s="611" t="str">
        <f>VLOOKUP($B291,Computations!$B$10:$AY$386,VLOOKUP(J$1,'day lookup'!$D$1:$E$52,2))</f>
        <v>N</v>
      </c>
      <c r="K291" s="611">
        <f>VLOOKUP($B291,Computations!$B$10:$AY$386,VLOOKUP(K$1,'day lookup'!$D$1:$E$52,2))</f>
        <v>106.61356039072788</v>
      </c>
      <c r="L291" s="629">
        <f>VLOOKUP($B291,Computations!$B$10:$AY$386,VLOOKUP(L$1,'day lookup'!$D$1:$E$52,2))</f>
        <v>181.98129042348739</v>
      </c>
      <c r="M291" s="611">
        <f>VLOOKUP($B291,Computations!$B$10:$AY$386,VLOOKUP(M$1,'day lookup'!$D$1:$E$52,2))</f>
        <v>18206.543697629277</v>
      </c>
      <c r="N291" s="611">
        <f>VLOOKUP($B291,Computations!$B$10:$AY$386,VLOOKUP(N$1,'day lookup'!$D$1:$E$52,2))</f>
        <v>1483.2291667</v>
      </c>
      <c r="O291" s="561"/>
    </row>
    <row r="292" spans="1:15">
      <c r="A292" s="573"/>
      <c r="B292" s="610"/>
      <c r="C292" s="613"/>
      <c r="D292" s="621"/>
      <c r="E292" s="622"/>
      <c r="F292" s="616"/>
      <c r="G292" s="622"/>
      <c r="H292" s="616"/>
      <c r="I292" s="616"/>
      <c r="J292" s="616"/>
      <c r="K292" s="623"/>
      <c r="L292" s="616"/>
      <c r="M292" s="622"/>
      <c r="N292" s="616"/>
      <c r="O292" s="562"/>
    </row>
    <row r="293" spans="1:15">
      <c r="A293" s="573" t="s">
        <v>48</v>
      </c>
      <c r="B293" s="565"/>
      <c r="C293" s="612">
        <f t="shared" ref="C293:I293" si="19">AVERAGEA(C262:C291)</f>
        <v>7749.3941136700423</v>
      </c>
      <c r="D293" s="611">
        <f t="shared" si="19"/>
        <v>86727.37999999999</v>
      </c>
      <c r="E293" s="611">
        <f t="shared" si="19"/>
        <v>85.275428593902959</v>
      </c>
      <c r="F293" s="611">
        <f t="shared" si="19"/>
        <v>3.737388666666666</v>
      </c>
      <c r="G293" s="611">
        <f t="shared" si="19"/>
        <v>300.21983137333325</v>
      </c>
      <c r="H293" s="611">
        <f t="shared" si="19"/>
        <v>3.0806215266666661</v>
      </c>
      <c r="I293" s="611">
        <f t="shared" si="19"/>
        <v>303.30045290000004</v>
      </c>
      <c r="J293" s="611"/>
      <c r="K293" s="611"/>
      <c r="L293" s="667">
        <f>AVERAGEA(L262:L291)</f>
        <v>195.99822137728873</v>
      </c>
      <c r="M293" s="611"/>
      <c r="N293" s="611">
        <f>AVERAGEA(N262:N291)</f>
        <v>1142.3982940766668</v>
      </c>
      <c r="O293" s="559"/>
    </row>
    <row r="294" spans="1:15" s="54" customFormat="1">
      <c r="A294" s="601" t="s">
        <v>49</v>
      </c>
      <c r="B294" s="602"/>
      <c r="C294" s="615"/>
      <c r="D294" s="615"/>
      <c r="E294" s="615">
        <f>SUM(E262:E291)*1.9835</f>
        <v>5074.314378480196</v>
      </c>
      <c r="F294" s="615">
        <f>SUM(F262:F291)*1.9835</f>
        <v>222.39331260999995</v>
      </c>
      <c r="G294" s="615">
        <f>SUM(G262:G291)*1.9835</f>
        <v>17864.581065870196</v>
      </c>
      <c r="H294" s="615">
        <f>SUM(H262:H291)*1.9835</f>
        <v>183.31238394429997</v>
      </c>
      <c r="I294" s="615">
        <f>SUM(I262:I291)*1.9835</f>
        <v>18047.893449814503</v>
      </c>
      <c r="J294" s="615"/>
      <c r="K294" s="615"/>
      <c r="L294" s="670">
        <f>SUM(L262:L291)*1.9835</f>
        <v>11662.874163055567</v>
      </c>
      <c r="M294" s="615">
        <f>M291</f>
        <v>18206.543697629277</v>
      </c>
      <c r="N294" s="615">
        <f>SUM(N262:N291)*1.9835</f>
        <v>67978.410489032074</v>
      </c>
      <c r="O294" s="559"/>
    </row>
    <row r="295" spans="1:15">
      <c r="A295" s="573"/>
      <c r="B295" s="565"/>
      <c r="C295" s="566"/>
      <c r="D295" s="617"/>
      <c r="E295" s="617"/>
      <c r="F295" s="618"/>
      <c r="G295" s="617"/>
      <c r="H295" s="618"/>
      <c r="I295" s="618"/>
      <c r="J295" s="618"/>
      <c r="K295" s="620"/>
      <c r="L295" s="618"/>
      <c r="M295" s="619"/>
      <c r="N295" s="618"/>
      <c r="O295" s="559"/>
    </row>
    <row r="296" spans="1:15">
      <c r="A296" s="573" t="s">
        <v>38</v>
      </c>
      <c r="B296" s="582" t="s">
        <v>514</v>
      </c>
      <c r="C296" s="582"/>
      <c r="D296" s="567"/>
      <c r="E296" s="564"/>
      <c r="F296" s="566"/>
      <c r="G296" s="564"/>
      <c r="H296" s="566"/>
      <c r="I296" s="566"/>
      <c r="J296" s="566"/>
      <c r="K296" s="574"/>
      <c r="L296" s="566"/>
      <c r="M296" s="564"/>
      <c r="N296" s="566"/>
      <c r="O296" s="559"/>
    </row>
    <row r="297" spans="1:15">
      <c r="A297" s="564"/>
      <c r="B297" s="565"/>
      <c r="C297" s="582"/>
      <c r="D297" s="567"/>
      <c r="E297" s="564"/>
      <c r="F297" s="566"/>
      <c r="G297" s="564"/>
      <c r="H297" s="566"/>
      <c r="I297" s="566"/>
      <c r="J297" s="566"/>
      <c r="K297" s="574"/>
      <c r="L297" s="566"/>
      <c r="M297" s="564"/>
      <c r="N297" s="566"/>
      <c r="O297" s="559"/>
    </row>
    <row r="298" spans="1:15">
      <c r="A298" s="564"/>
      <c r="B298" s="565"/>
      <c r="C298" s="566"/>
      <c r="D298" s="567"/>
      <c r="E298" s="564"/>
      <c r="F298" s="566"/>
      <c r="G298" s="564"/>
      <c r="H298" s="566"/>
      <c r="I298" s="566"/>
      <c r="J298" s="566"/>
      <c r="K298" s="574"/>
      <c r="L298" s="566"/>
      <c r="M298" s="564"/>
      <c r="N298" s="566"/>
      <c r="O298" s="559"/>
    </row>
    <row r="299" spans="1:15">
      <c r="A299" s="573"/>
      <c r="B299" s="565"/>
      <c r="C299" s="566"/>
      <c r="D299" s="567"/>
      <c r="E299" s="564"/>
      <c r="F299" s="566"/>
      <c r="G299" s="564"/>
      <c r="H299" s="566"/>
      <c r="I299" s="566"/>
      <c r="J299" s="566"/>
      <c r="K299" s="574"/>
      <c r="L299" s="566"/>
      <c r="M299" s="564"/>
      <c r="N299" s="566"/>
      <c r="O299" s="559"/>
    </row>
    <row r="300" spans="1:15">
      <c r="A300" s="564"/>
      <c r="B300" s="565"/>
      <c r="C300" s="579"/>
      <c r="D300" s="567"/>
      <c r="E300" s="564"/>
      <c r="F300" s="566"/>
      <c r="G300" s="564"/>
      <c r="H300" s="568" t="s">
        <v>0</v>
      </c>
      <c r="I300" s="564"/>
      <c r="J300" s="566"/>
      <c r="K300" s="574"/>
      <c r="L300" s="566"/>
      <c r="M300" s="564"/>
      <c r="N300" s="566"/>
      <c r="O300" s="559"/>
    </row>
    <row r="301" spans="1:15">
      <c r="A301" s="564"/>
      <c r="B301" s="565"/>
      <c r="C301" s="566"/>
      <c r="D301" s="567"/>
      <c r="E301" s="564"/>
      <c r="F301" s="566"/>
      <c r="G301" s="564"/>
      <c r="H301" s="569" t="s">
        <v>1</v>
      </c>
      <c r="I301" s="564"/>
      <c r="J301" s="566"/>
      <c r="K301" s="580"/>
      <c r="L301" s="566"/>
      <c r="M301" s="564"/>
      <c r="N301" s="566"/>
      <c r="O301" s="559"/>
    </row>
    <row r="302" spans="1:15">
      <c r="A302" s="564"/>
      <c r="B302" s="565"/>
      <c r="C302" s="579"/>
      <c r="D302" s="567"/>
      <c r="E302" s="564"/>
      <c r="F302" s="566"/>
      <c r="G302" s="564"/>
      <c r="H302" s="569" t="s">
        <v>2</v>
      </c>
      <c r="I302" s="564"/>
      <c r="J302" s="566"/>
      <c r="K302" s="574"/>
      <c r="L302" s="566"/>
      <c r="M302" s="564"/>
      <c r="N302" s="566"/>
      <c r="O302" s="559"/>
    </row>
    <row r="303" spans="1:15">
      <c r="A303" s="564"/>
      <c r="B303" s="565"/>
      <c r="C303" s="566"/>
      <c r="D303" s="567"/>
      <c r="E303" s="564"/>
      <c r="F303" s="566"/>
      <c r="G303" s="564"/>
      <c r="H303" s="569" t="s">
        <v>39</v>
      </c>
      <c r="I303" s="573">
        <f>I5</f>
        <v>2017</v>
      </c>
      <c r="J303" s="566"/>
      <c r="K303" s="574"/>
      <c r="L303" s="566"/>
      <c r="M303" s="564"/>
      <c r="N303" s="566"/>
      <c r="O303" s="559"/>
    </row>
    <row r="304" spans="1:15">
      <c r="A304" s="564"/>
      <c r="B304" s="565"/>
      <c r="C304" s="566"/>
      <c r="D304" s="567"/>
      <c r="E304" s="564"/>
      <c r="F304" s="566"/>
      <c r="G304" s="564"/>
      <c r="H304" s="608">
        <f>B312</f>
        <v>43009</v>
      </c>
      <c r="I304" s="564"/>
      <c r="J304" s="566"/>
      <c r="K304" s="574"/>
      <c r="L304" s="566"/>
      <c r="M304" s="564"/>
      <c r="N304" s="566"/>
      <c r="O304" s="559"/>
    </row>
    <row r="305" spans="1:15" ht="13.8" thickBot="1">
      <c r="A305" s="564"/>
      <c r="B305" s="565"/>
      <c r="C305" s="566"/>
      <c r="D305" s="567"/>
      <c r="E305" s="564"/>
      <c r="F305" s="566"/>
      <c r="G305" s="564"/>
      <c r="H305" s="566"/>
      <c r="I305" s="566"/>
      <c r="J305" s="566"/>
      <c r="K305" s="574"/>
      <c r="L305" s="566"/>
      <c r="M305" s="564"/>
      <c r="N305" s="566"/>
      <c r="O305" s="559"/>
    </row>
    <row r="306" spans="1:15" s="16" customFormat="1" ht="13.8" thickTop="1">
      <c r="A306" s="593"/>
      <c r="B306" s="594"/>
      <c r="C306" s="595"/>
      <c r="D306" s="596"/>
      <c r="E306" s="597"/>
      <c r="F306" s="595"/>
      <c r="G306" s="593"/>
      <c r="H306" s="598"/>
      <c r="I306" s="598" t="s">
        <v>3</v>
      </c>
      <c r="J306" s="598" t="s">
        <v>56</v>
      </c>
      <c r="K306" s="599" t="s">
        <v>8</v>
      </c>
      <c r="L306" s="600"/>
      <c r="M306" s="593"/>
      <c r="N306" s="595"/>
      <c r="O306" s="560"/>
    </row>
    <row r="307" spans="1:15" s="16" customFormat="1">
      <c r="A307" s="564"/>
      <c r="B307" s="565"/>
      <c r="C307" s="566"/>
      <c r="D307" s="567"/>
      <c r="E307" s="576"/>
      <c r="F307" s="566"/>
      <c r="G307" s="568" t="s">
        <v>12</v>
      </c>
      <c r="H307" s="569" t="s">
        <v>5</v>
      </c>
      <c r="I307" s="569" t="s">
        <v>4</v>
      </c>
      <c r="J307" s="569" t="s">
        <v>57</v>
      </c>
      <c r="K307" s="577" t="s">
        <v>16</v>
      </c>
      <c r="L307" s="577" t="s">
        <v>6</v>
      </c>
      <c r="M307" s="573" t="s">
        <v>7</v>
      </c>
      <c r="N307" s="566"/>
      <c r="O307" s="560"/>
    </row>
    <row r="308" spans="1:15" s="16" customFormat="1">
      <c r="A308" s="564"/>
      <c r="B308" s="565"/>
      <c r="C308" s="566"/>
      <c r="D308" s="567"/>
      <c r="E308" s="576"/>
      <c r="F308" s="566"/>
      <c r="G308" s="564" t="s">
        <v>43</v>
      </c>
      <c r="H308" s="569" t="s">
        <v>11</v>
      </c>
      <c r="I308" s="569" t="s">
        <v>10</v>
      </c>
      <c r="J308" s="569" t="s">
        <v>399</v>
      </c>
      <c r="K308" s="577" t="s">
        <v>26</v>
      </c>
      <c r="L308" s="569" t="s">
        <v>13</v>
      </c>
      <c r="M308" s="568" t="s">
        <v>13</v>
      </c>
      <c r="N308" s="569" t="s">
        <v>14</v>
      </c>
      <c r="O308" s="560"/>
    </row>
    <row r="309" spans="1:15" s="16" customFormat="1">
      <c r="A309" s="564"/>
      <c r="B309" s="565"/>
      <c r="C309" s="569" t="s">
        <v>18</v>
      </c>
      <c r="D309" s="565" t="s">
        <v>19</v>
      </c>
      <c r="E309" s="568" t="s">
        <v>23</v>
      </c>
      <c r="F309" s="569" t="s">
        <v>24</v>
      </c>
      <c r="G309" s="568" t="s">
        <v>22</v>
      </c>
      <c r="H309" s="569" t="s">
        <v>21</v>
      </c>
      <c r="I309" s="569" t="s">
        <v>20</v>
      </c>
      <c r="J309" s="569" t="s">
        <v>400</v>
      </c>
      <c r="K309" s="574" t="s">
        <v>153</v>
      </c>
      <c r="L309" s="569" t="s">
        <v>22</v>
      </c>
      <c r="M309" s="568" t="s">
        <v>22</v>
      </c>
      <c r="N309" s="569" t="s">
        <v>10</v>
      </c>
      <c r="O309" s="560"/>
    </row>
    <row r="310" spans="1:15" s="16" customFormat="1" ht="13.8" thickBot="1">
      <c r="A310" s="573" t="s">
        <v>27</v>
      </c>
      <c r="B310" s="565" t="s">
        <v>40</v>
      </c>
      <c r="C310" s="569" t="s">
        <v>50</v>
      </c>
      <c r="D310" s="565" t="s">
        <v>51</v>
      </c>
      <c r="E310" s="568" t="s">
        <v>52</v>
      </c>
      <c r="F310" s="568" t="s">
        <v>52</v>
      </c>
      <c r="G310" s="568" t="s">
        <v>52</v>
      </c>
      <c r="H310" s="568" t="s">
        <v>52</v>
      </c>
      <c r="I310" s="568" t="s">
        <v>52</v>
      </c>
      <c r="J310" s="569"/>
      <c r="K310" s="568" t="s">
        <v>52</v>
      </c>
      <c r="L310" s="568" t="s">
        <v>52</v>
      </c>
      <c r="M310" s="565" t="s">
        <v>51</v>
      </c>
      <c r="N310" s="568" t="s">
        <v>52</v>
      </c>
      <c r="O310" s="560"/>
    </row>
    <row r="311" spans="1:15" ht="13.8" thickTop="1">
      <c r="A311" s="603"/>
      <c r="B311" s="594"/>
      <c r="C311" s="604"/>
      <c r="D311" s="605"/>
      <c r="E311" s="603"/>
      <c r="F311" s="604"/>
      <c r="G311" s="603"/>
      <c r="H311" s="606"/>
      <c r="I311" s="606"/>
      <c r="J311" s="604"/>
      <c r="K311" s="607"/>
      <c r="L311" s="604"/>
      <c r="M311" s="603"/>
      <c r="N311" s="606"/>
      <c r="O311" s="562"/>
    </row>
    <row r="312" spans="1:15">
      <c r="A312" s="579" t="str">
        <f ca="1">OFFSET('day lookup'!$A$1,WEEKDAY(B312)-1,0)</f>
        <v>SUN</v>
      </c>
      <c r="B312" s="609">
        <f>B291+1</f>
        <v>43009</v>
      </c>
      <c r="C312" s="612">
        <f>VLOOKUP($B312,Computations!$B$10:$AY$386,VLOOKUP(C$1,'day lookup'!$D$1:$E$52,2))</f>
        <v>7741.9190705882356</v>
      </c>
      <c r="D312" s="611">
        <f>VLOOKUP($B312,Computations!$B$10:$AY$386,VLOOKUP(D$1,'day lookup'!$D$1:$E$52,2))</f>
        <v>80139.210000000006</v>
      </c>
      <c r="E312" s="611">
        <f>VLOOKUP($B312,Computations!$B$10:$AY$386,VLOOKUP(E$1,'day lookup'!$D$1:$E$52,2))</f>
        <v>141.285029670055</v>
      </c>
      <c r="F312" s="611">
        <f>VLOOKUP($B312,Computations!$B$10:$AY$386,VLOOKUP(F$1,'day lookup'!$D$1:$E$52,2))</f>
        <v>1.331</v>
      </c>
      <c r="G312" s="611">
        <f>VLOOKUP($B312,Computations!$B$10:$AY$386,VLOOKUP(G$1,'day lookup'!$D$1:$E$52,2))</f>
        <v>281.99083330000002</v>
      </c>
      <c r="H312" s="611">
        <f>VLOOKUP($B312,Computations!$B$10:$AY$386,VLOOKUP(H$1,'day lookup'!$D$1:$E$52,2))</f>
        <v>3.03</v>
      </c>
      <c r="I312" s="611">
        <f>VLOOKUP($B312,Computations!$B$10:$AY$386,VLOOKUP(I$1,'day lookup'!$D$1:$E$52,2))</f>
        <v>285.02083329999999</v>
      </c>
      <c r="J312" s="611" t="str">
        <f>VLOOKUP($B312,Computations!$B$10:$AY$386,VLOOKUP(J$1,'day lookup'!$D$1:$E$52,2))</f>
        <v>N</v>
      </c>
      <c r="K312" s="611">
        <f>VLOOKUP($B312,Computations!$B$10:$AY$386,VLOOKUP(K$1,'day lookup'!$D$1:$E$52,2))</f>
        <v>110</v>
      </c>
      <c r="L312" s="629">
        <f>VLOOKUP($B312,Computations!$B$10:$AY$386,VLOOKUP(L$1,'day lookup'!$D$1:$E$52,2))</f>
        <v>175.02083329999999</v>
      </c>
      <c r="M312" s="611">
        <f>VLOOKUP($B312,Computations!$B$10:$AY$386,VLOOKUP(M$1,'day lookup'!$D$1:$E$52,2))</f>
        <v>18553.697520479825</v>
      </c>
      <c r="N312" s="611">
        <f>VLOOKUP($B312,Computations!$B$10:$AY$386,VLOOKUP(N$1,'day lookup'!$D$1:$E$52,2))</f>
        <v>1695.5208333</v>
      </c>
      <c r="O312" s="561"/>
    </row>
    <row r="313" spans="1:15">
      <c r="A313" s="579" t="str">
        <f ca="1">OFFSET('day lookup'!$A$1,WEEKDAY(B313)-1,0)</f>
        <v>MON</v>
      </c>
      <c r="B313" s="610">
        <f>B312+1</f>
        <v>43010</v>
      </c>
      <c r="C313" s="612">
        <f>VLOOKUP($B313,Computations!$B$10:$AY$386,VLOOKUP(C$1,'day lookup'!$D$1:$E$52,2))</f>
        <v>7741.5586000000003</v>
      </c>
      <c r="D313" s="611">
        <f>VLOOKUP($B313,Computations!$B$10:$AY$386,VLOOKUP(D$1,'day lookup'!$D$1:$E$52,2))</f>
        <v>79832.81</v>
      </c>
      <c r="E313" s="611">
        <f>VLOOKUP($B313,Computations!$B$10:$AY$386,VLOOKUP(E$1,'day lookup'!$D$1:$E$52,2))</f>
        <v>126.8923793851985</v>
      </c>
      <c r="F313" s="611">
        <f>VLOOKUP($B313,Computations!$B$10:$AY$386,VLOOKUP(F$1,'day lookup'!$D$1:$E$52,2))</f>
        <v>1.32596</v>
      </c>
      <c r="G313" s="611">
        <f>VLOOKUP($B313,Computations!$B$10:$AY$386,VLOOKUP(G$1,'day lookup'!$D$1:$E$52,2))</f>
        <v>280.04083329999997</v>
      </c>
      <c r="H313" s="611">
        <f>VLOOKUP($B313,Computations!$B$10:$AY$386,VLOOKUP(H$1,'day lookup'!$D$1:$E$52,2))</f>
        <v>2.98</v>
      </c>
      <c r="I313" s="611">
        <f>VLOOKUP($B313,Computations!$B$10:$AY$386,VLOOKUP(I$1,'day lookup'!$D$1:$E$52,2))</f>
        <v>283.02083329999999</v>
      </c>
      <c r="J313" s="611" t="str">
        <f>VLOOKUP($B313,Computations!$B$10:$AY$386,VLOOKUP(J$1,'day lookup'!$D$1:$E$52,2))</f>
        <v>N</v>
      </c>
      <c r="K313" s="611">
        <f>VLOOKUP($B313,Computations!$B$10:$AY$386,VLOOKUP(K$1,'day lookup'!$D$1:$E$52,2))</f>
        <v>110</v>
      </c>
      <c r="L313" s="629">
        <f>VLOOKUP($B313,Computations!$B$10:$AY$386,VLOOKUP(L$1,'day lookup'!$D$1:$E$52,2))</f>
        <v>173.02</v>
      </c>
      <c r="M313" s="611">
        <f>VLOOKUP($B313,Computations!$B$10:$AY$386,VLOOKUP(M$1,'day lookup'!$D$1:$E$52,2))</f>
        <v>18896.882690479826</v>
      </c>
      <c r="N313" s="611">
        <f>VLOOKUP($B313,Computations!$B$10:$AY$386,VLOOKUP(N$1,'day lookup'!$D$1:$E$52,2))</f>
        <v>2169.0625</v>
      </c>
      <c r="O313" s="561"/>
    </row>
    <row r="314" spans="1:15">
      <c r="A314" s="579" t="str">
        <f ca="1">OFFSET('day lookup'!$A$1,WEEKDAY(B314)-1,0)</f>
        <v>TUE</v>
      </c>
      <c r="B314" s="610">
        <f t="shared" ref="B314:B329" si="20">B313+1</f>
        <v>43011</v>
      </c>
      <c r="C314" s="612">
        <f>VLOOKUP($B314,Computations!$B$10:$AY$386,VLOOKUP(C$1,'day lookup'!$D$1:$E$52,2))</f>
        <v>7741.228764705882</v>
      </c>
      <c r="D314" s="611">
        <f>VLOOKUP($B314,Computations!$B$10:$AY$386,VLOOKUP(D$1,'day lookup'!$D$1:$E$52,2))</f>
        <v>79552.45</v>
      </c>
      <c r="E314" s="611">
        <f>VLOOKUP($B314,Computations!$B$10:$AY$386,VLOOKUP(E$1,'day lookup'!$D$1:$E$52,2))</f>
        <v>114.211897930703</v>
      </c>
      <c r="F314" s="611">
        <f>VLOOKUP($B314,Computations!$B$10:$AY$386,VLOOKUP(F$1,'day lookup'!$D$1:$E$52,2))</f>
        <v>1.3209200000000001</v>
      </c>
      <c r="G314" s="611">
        <f>VLOOKUP($B314,Computations!$B$10:$AY$386,VLOOKUP(G$1,'day lookup'!$D$1:$E$52,2))</f>
        <v>254.23708329999999</v>
      </c>
      <c r="H314" s="611">
        <f>VLOOKUP($B314,Computations!$B$10:$AY$386,VLOOKUP(H$1,'day lookup'!$D$1:$E$52,2))</f>
        <v>2.94</v>
      </c>
      <c r="I314" s="611">
        <f>VLOOKUP($B314,Computations!$B$10:$AY$386,VLOOKUP(I$1,'day lookup'!$D$1:$E$52,2))</f>
        <v>257.17708329999999</v>
      </c>
      <c r="J314" s="611" t="str">
        <f>VLOOKUP($B314,Computations!$B$10:$AY$386,VLOOKUP(J$1,'day lookup'!$D$1:$E$52,2))</f>
        <v>N</v>
      </c>
      <c r="K314" s="611">
        <f>VLOOKUP($B314,Computations!$B$10:$AY$386,VLOOKUP(K$1,'day lookup'!$D$1:$E$52,2))</f>
        <v>110</v>
      </c>
      <c r="L314" s="629">
        <f>VLOOKUP($B314,Computations!$B$10:$AY$386,VLOOKUP(L$1,'day lookup'!$D$1:$E$52,2))</f>
        <v>147.16999999999999</v>
      </c>
      <c r="M314" s="611">
        <f>VLOOKUP($B314,Computations!$B$10:$AY$386,VLOOKUP(M$1,'day lookup'!$D$1:$E$52,2))</f>
        <v>19188.794385479825</v>
      </c>
      <c r="N314" s="611">
        <f>VLOOKUP($B314,Computations!$B$10:$AY$386,VLOOKUP(N$1,'day lookup'!$D$1:$E$52,2))</f>
        <v>2531.25</v>
      </c>
      <c r="O314" s="561"/>
    </row>
    <row r="315" spans="1:15">
      <c r="A315" s="579" t="str">
        <f ca="1">OFFSET('day lookup'!$A$1,WEEKDAY(B315)-1,0)</f>
        <v>WED</v>
      </c>
      <c r="B315" s="610">
        <f t="shared" si="20"/>
        <v>43012</v>
      </c>
      <c r="C315" s="612">
        <f>VLOOKUP($B315,Computations!$B$10:$AY$386,VLOOKUP(C$1,'day lookup'!$D$1:$E$52,2))</f>
        <v>7740.9592781065085</v>
      </c>
      <c r="D315" s="611">
        <f>VLOOKUP($B315,Computations!$B$10:$AY$386,VLOOKUP(D$1,'day lookup'!$D$1:$E$52,2))</f>
        <v>79323.59</v>
      </c>
      <c r="E315" s="611">
        <f>VLOOKUP($B315,Computations!$B$10:$AY$386,VLOOKUP(E$1,'day lookup'!$D$1:$E$52,2))</f>
        <v>121.90818601938466</v>
      </c>
      <c r="F315" s="611">
        <f>VLOOKUP($B315,Computations!$B$10:$AY$386,VLOOKUP(F$1,'day lookup'!$D$1:$E$52,2))</f>
        <v>1.3209200000000001</v>
      </c>
      <c r="G315" s="611">
        <f>VLOOKUP($B315,Computations!$B$10:$AY$386,VLOOKUP(G$1,'day lookup'!$D$1:$E$52,2))</f>
        <v>235.96916670000002</v>
      </c>
      <c r="H315" s="611">
        <f>VLOOKUP($B315,Computations!$B$10:$AY$386,VLOOKUP(H$1,'day lookup'!$D$1:$E$52,2))</f>
        <v>2.9162499999999998</v>
      </c>
      <c r="I315" s="611">
        <f>VLOOKUP($B315,Computations!$B$10:$AY$386,VLOOKUP(I$1,'day lookup'!$D$1:$E$52,2))</f>
        <v>238.88541670000001</v>
      </c>
      <c r="J315" s="611" t="str">
        <f>VLOOKUP($B315,Computations!$B$10:$AY$386,VLOOKUP(J$1,'day lookup'!$D$1:$E$52,2))</f>
        <v>N</v>
      </c>
      <c r="K315" s="611">
        <f>VLOOKUP($B315,Computations!$B$10:$AY$386,VLOOKUP(K$1,'day lookup'!$D$1:$E$52,2))</f>
        <v>110</v>
      </c>
      <c r="L315" s="629">
        <f>VLOOKUP($B315,Computations!$B$10:$AY$386,VLOOKUP(L$1,'day lookup'!$D$1:$E$52,2))</f>
        <v>128.88999999999999</v>
      </c>
      <c r="M315" s="611">
        <f>VLOOKUP($B315,Computations!$B$10:$AY$386,VLOOKUP(M$1,'day lookup'!$D$1:$E$52,2))</f>
        <v>19444.447700479825</v>
      </c>
      <c r="N315" s="611">
        <f>VLOOKUP($B315,Computations!$B$10:$AY$386,VLOOKUP(N$1,'day lookup'!$D$1:$E$52,2))</f>
        <v>2146.7708333</v>
      </c>
      <c r="O315" s="561"/>
    </row>
    <row r="316" spans="1:15">
      <c r="A316" s="579" t="str">
        <f ca="1">OFFSET('day lookup'!$A$1,WEEKDAY(B316)-1,0)</f>
        <v>THU</v>
      </c>
      <c r="B316" s="610">
        <f t="shared" si="20"/>
        <v>43013</v>
      </c>
      <c r="C316" s="612">
        <f>VLOOKUP($B316,Computations!$B$10:$AY$386,VLOOKUP(C$1,'day lookup'!$D$1:$E$52,2))</f>
        <v>7740.7392662721895</v>
      </c>
      <c r="D316" s="611">
        <f>VLOOKUP($B316,Computations!$B$10:$AY$386,VLOOKUP(D$1,'day lookup'!$D$1:$E$52,2))</f>
        <v>79137.679999999993</v>
      </c>
      <c r="E316" s="611">
        <f>VLOOKUP($B316,Computations!$B$10:$AY$386,VLOOKUP(E$1,'day lookup'!$D$1:$E$52,2))</f>
        <v>144.42137187042931</v>
      </c>
      <c r="F316" s="611">
        <f>VLOOKUP($B316,Computations!$B$10:$AY$386,VLOOKUP(F$1,'day lookup'!$D$1:$E$52,2))</f>
        <v>1.3158799999999999</v>
      </c>
      <c r="G316" s="611">
        <f>VLOOKUP($B316,Computations!$B$10:$AY$386,VLOOKUP(G$1,'day lookup'!$D$1:$E$52,2))</f>
        <v>236.83375000000001</v>
      </c>
      <c r="H316" s="611">
        <f>VLOOKUP($B316,Computations!$B$10:$AY$386,VLOOKUP(H$1,'day lookup'!$D$1:$E$52,2))</f>
        <v>3.0412499999999998</v>
      </c>
      <c r="I316" s="611">
        <f>VLOOKUP($B316,Computations!$B$10:$AY$386,VLOOKUP(I$1,'day lookup'!$D$1:$E$52,2))</f>
        <v>239.875</v>
      </c>
      <c r="J316" s="611" t="str">
        <f>VLOOKUP($B316,Computations!$B$10:$AY$386,VLOOKUP(J$1,'day lookup'!$D$1:$E$52,2))</f>
        <v>N</v>
      </c>
      <c r="K316" s="611">
        <f>VLOOKUP($B316,Computations!$B$10:$AY$386,VLOOKUP(K$1,'day lookup'!$D$1:$E$52,2))</f>
        <v>110</v>
      </c>
      <c r="L316" s="629">
        <f>VLOOKUP($B316,Computations!$B$10:$AY$386,VLOOKUP(L$1,'day lookup'!$D$1:$E$52,2))</f>
        <v>129.87</v>
      </c>
      <c r="M316" s="611">
        <f>VLOOKUP($B316,Computations!$B$10:$AY$386,VLOOKUP(M$1,'day lookup'!$D$1:$E$52,2))</f>
        <v>19702.044845479824</v>
      </c>
      <c r="N316" s="611">
        <f>VLOOKUP($B316,Computations!$B$10:$AY$386,VLOOKUP(N$1,'day lookup'!$D$1:$E$52,2))</f>
        <v>2013.75</v>
      </c>
      <c r="O316" s="561"/>
    </row>
    <row r="317" spans="1:15">
      <c r="A317" s="579" t="str">
        <f ca="1">OFFSET('day lookup'!$A$1,WEEKDAY(B317)-1,0)</f>
        <v>FRI</v>
      </c>
      <c r="B317" s="610">
        <f t="shared" si="20"/>
        <v>43014</v>
      </c>
      <c r="C317" s="612">
        <f>VLOOKUP($B317,Computations!$B$10:$AY$386,VLOOKUP(C$1,'day lookup'!$D$1:$E$52,2))</f>
        <v>7740.4991124260359</v>
      </c>
      <c r="D317" s="611">
        <f>VLOOKUP($B317,Computations!$B$10:$AY$386,VLOOKUP(D$1,'day lookup'!$D$1:$E$52,2))</f>
        <v>78934.75</v>
      </c>
      <c r="E317" s="611">
        <f>VLOOKUP($B317,Computations!$B$10:$AY$386,VLOOKUP(E$1,'day lookup'!$D$1:$E$52,2))</f>
        <v>129.73537194031107</v>
      </c>
      <c r="F317" s="611">
        <f>VLOOKUP($B317,Computations!$B$10:$AY$386,VLOOKUP(F$1,'day lookup'!$D$1:$E$52,2))</f>
        <v>1.3158799999999999</v>
      </c>
      <c r="G317" s="611">
        <f>VLOOKUP($B317,Computations!$B$10:$AY$386,VLOOKUP(G$1,'day lookup'!$D$1:$E$52,2))</f>
        <v>230.7285416</v>
      </c>
      <c r="H317" s="611">
        <f>VLOOKUP($B317,Computations!$B$10:$AY$386,VLOOKUP(H$1,'day lookup'!$D$1:$E$52,2))</f>
        <v>3.1672916999999998</v>
      </c>
      <c r="I317" s="611">
        <f>VLOOKUP($B317,Computations!$B$10:$AY$386,VLOOKUP(I$1,'day lookup'!$D$1:$E$52,2))</f>
        <v>233.89583329999999</v>
      </c>
      <c r="J317" s="611" t="str">
        <f>VLOOKUP($B317,Computations!$B$10:$AY$386,VLOOKUP(J$1,'day lookup'!$D$1:$E$52,2))</f>
        <v>N</v>
      </c>
      <c r="K317" s="611">
        <f>VLOOKUP($B317,Computations!$B$10:$AY$386,VLOOKUP(K$1,'day lookup'!$D$1:$E$52,2))</f>
        <v>110</v>
      </c>
      <c r="L317" s="629">
        <f>VLOOKUP($B317,Computations!$B$10:$AY$386,VLOOKUP(L$1,'day lookup'!$D$1:$E$52,2))</f>
        <v>123.9</v>
      </c>
      <c r="M317" s="611">
        <f>VLOOKUP($B317,Computations!$B$10:$AY$386,VLOOKUP(M$1,'day lookup'!$D$1:$E$52,2))</f>
        <v>19947.800495479823</v>
      </c>
      <c r="N317" s="611">
        <f>VLOOKUP($B317,Computations!$B$10:$AY$386,VLOOKUP(N$1,'day lookup'!$D$1:$E$52,2))</f>
        <v>2113.6458333</v>
      </c>
      <c r="O317" s="561"/>
    </row>
    <row r="318" spans="1:15">
      <c r="A318" s="579" t="str">
        <f ca="1">OFFSET('day lookup'!$A$1,WEEKDAY(B318)-1,0)</f>
        <v>SAT</v>
      </c>
      <c r="B318" s="610">
        <f t="shared" si="20"/>
        <v>43015</v>
      </c>
      <c r="C318" s="612">
        <f>VLOOKUP($B318,Computations!$B$10:$AY$386,VLOOKUP(C$1,'day lookup'!$D$1:$E$52,2))</f>
        <v>7740.2593609467458</v>
      </c>
      <c r="D318" s="611">
        <f>VLOOKUP($B318,Computations!$B$10:$AY$386,VLOOKUP(D$1,'day lookup'!$D$1:$E$52,2))</f>
        <v>78732.160000000003</v>
      </c>
      <c r="E318" s="611">
        <f>VLOOKUP($B318,Computations!$B$10:$AY$386,VLOOKUP(E$1,'day lookup'!$D$1:$E$52,2))</f>
        <v>111.67652780718601</v>
      </c>
      <c r="F318" s="611">
        <f>VLOOKUP($B318,Computations!$B$10:$AY$386,VLOOKUP(F$1,'day lookup'!$D$1:$E$52,2))</f>
        <v>1.3108299999999999</v>
      </c>
      <c r="G318" s="611">
        <f>VLOOKUP($B318,Computations!$B$10:$AY$386,VLOOKUP(G$1,'day lookup'!$D$1:$E$52,2))</f>
        <v>212.50333329999998</v>
      </c>
      <c r="H318" s="611">
        <f>VLOOKUP($B318,Computations!$B$10:$AY$386,VLOOKUP(H$1,'day lookup'!$D$1:$E$52,2))</f>
        <v>3.33</v>
      </c>
      <c r="I318" s="611">
        <f>VLOOKUP($B318,Computations!$B$10:$AY$386,VLOOKUP(I$1,'day lookup'!$D$1:$E$52,2))</f>
        <v>215.83333329999999</v>
      </c>
      <c r="J318" s="611" t="str">
        <f>VLOOKUP($B318,Computations!$B$10:$AY$386,VLOOKUP(J$1,'day lookup'!$D$1:$E$52,2))</f>
        <v>N</v>
      </c>
      <c r="K318" s="611">
        <f>VLOOKUP($B318,Computations!$B$10:$AY$386,VLOOKUP(K$1,'day lookup'!$D$1:$E$52,2))</f>
        <v>110</v>
      </c>
      <c r="L318" s="629">
        <f>VLOOKUP($B318,Computations!$B$10:$AY$386,VLOOKUP(L$1,'day lookup'!$D$1:$E$52,2))</f>
        <v>105.83</v>
      </c>
      <c r="M318" s="611">
        <f>VLOOKUP($B318,Computations!$B$10:$AY$386,VLOOKUP(M$1,'day lookup'!$D$1:$E$52,2))</f>
        <v>20157.714300479824</v>
      </c>
      <c r="N318" s="611">
        <f>VLOOKUP($B318,Computations!$B$10:$AY$386,VLOOKUP(N$1,'day lookup'!$D$1:$E$52,2))</f>
        <v>2162.8125</v>
      </c>
      <c r="O318" s="561"/>
    </row>
    <row r="319" spans="1:15">
      <c r="A319" s="579" t="str">
        <f ca="1">OFFSET('day lookup'!$A$1,WEEKDAY(B319)-1,0)</f>
        <v>SUN</v>
      </c>
      <c r="B319" s="610">
        <f t="shared" si="20"/>
        <v>43016</v>
      </c>
      <c r="C319" s="612">
        <f>VLOOKUP($B319,Computations!$B$10:$AY$386,VLOOKUP(C$1,'day lookup'!$D$1:$E$52,2))</f>
        <v>7740.0205207100589</v>
      </c>
      <c r="D319" s="611">
        <f>VLOOKUP($B319,Computations!$B$10:$AY$386,VLOOKUP(D$1,'day lookup'!$D$1:$E$52,2))</f>
        <v>78530.34</v>
      </c>
      <c r="E319" s="611">
        <f>VLOOKUP($B319,Computations!$B$10:$AY$386,VLOOKUP(E$1,'day lookup'!$D$1:$E$52,2))</f>
        <v>105.91879297922512</v>
      </c>
      <c r="F319" s="611">
        <f>VLOOKUP($B319,Computations!$B$10:$AY$386,VLOOKUP(F$1,'day lookup'!$D$1:$E$52,2))</f>
        <v>1.3108299999999999</v>
      </c>
      <c r="G319" s="611">
        <f>VLOOKUP($B319,Computations!$B$10:$AY$386,VLOOKUP(G$1,'day lookup'!$D$1:$E$52,2))</f>
        <v>206.35739580000001</v>
      </c>
      <c r="H319" s="611">
        <f>VLOOKUP($B319,Computations!$B$10:$AY$386,VLOOKUP(H$1,'day lookup'!$D$1:$E$52,2))</f>
        <v>3.3301042000000001</v>
      </c>
      <c r="I319" s="611">
        <f>VLOOKUP($B319,Computations!$B$10:$AY$386,VLOOKUP(I$1,'day lookup'!$D$1:$E$52,2))</f>
        <v>209.6875</v>
      </c>
      <c r="J319" s="611" t="str">
        <f>VLOOKUP($B319,Computations!$B$10:$AY$386,VLOOKUP(J$1,'day lookup'!$D$1:$E$52,2))</f>
        <v>N</v>
      </c>
      <c r="K319" s="611">
        <f>VLOOKUP($B319,Computations!$B$10:$AY$386,VLOOKUP(K$1,'day lookup'!$D$1:$E$52,2))</f>
        <v>109.24889717922511</v>
      </c>
      <c r="L319" s="629">
        <f>VLOOKUP($B319,Computations!$B$10:$AY$386,VLOOKUP(L$1,'day lookup'!$D$1:$E$52,2))</f>
        <v>100.43860282077489</v>
      </c>
      <c r="M319" s="611">
        <f>VLOOKUP($B319,Computations!$B$10:$AY$386,VLOOKUP(M$1,'day lookup'!$D$1:$E$52,2))</f>
        <v>20356.934269174832</v>
      </c>
      <c r="N319" s="611">
        <f>VLOOKUP($B319,Computations!$B$10:$AY$386,VLOOKUP(N$1,'day lookup'!$D$1:$E$52,2))</f>
        <v>2043.0208333</v>
      </c>
      <c r="O319" s="561"/>
    </row>
    <row r="320" spans="1:15">
      <c r="A320" s="579" t="str">
        <f ca="1">OFFSET('day lookup'!$A$1,WEEKDAY(B320)-1,0)</f>
        <v>MON</v>
      </c>
      <c r="B320" s="610">
        <f t="shared" si="20"/>
        <v>43017</v>
      </c>
      <c r="C320" s="612">
        <f>VLOOKUP($B320,Computations!$B$10:$AY$386,VLOOKUP(C$1,'day lookup'!$D$1:$E$52,2))</f>
        <v>7739.8600238663485</v>
      </c>
      <c r="D320" s="611">
        <f>VLOOKUP($B320,Computations!$B$10:$AY$386,VLOOKUP(D$1,'day lookup'!$D$1:$E$52,2))</f>
        <v>78395.7</v>
      </c>
      <c r="E320" s="611">
        <f>VLOOKUP($B320,Computations!$B$10:$AY$386,VLOOKUP(E$1,'day lookup'!$D$1:$E$52,2))</f>
        <v>104.81415321681401</v>
      </c>
      <c r="F320" s="611">
        <f>VLOOKUP($B320,Computations!$B$10:$AY$386,VLOOKUP(F$1,'day lookup'!$D$1:$E$52,2))</f>
        <v>1.3108299999999999</v>
      </c>
      <c r="G320" s="611">
        <f>VLOOKUP($B320,Computations!$B$10:$AY$386,VLOOKUP(G$1,'day lookup'!$D$1:$E$52,2))</f>
        <v>171.3833333</v>
      </c>
      <c r="H320" s="611">
        <f>VLOOKUP($B320,Computations!$B$10:$AY$386,VLOOKUP(H$1,'day lookup'!$D$1:$E$52,2))</f>
        <v>3.3875000000000002</v>
      </c>
      <c r="I320" s="611">
        <f>VLOOKUP($B320,Computations!$B$10:$AY$386,VLOOKUP(I$1,'day lookup'!$D$1:$E$52,2))</f>
        <v>174.77083329999999</v>
      </c>
      <c r="J320" s="611" t="str">
        <f>VLOOKUP($B320,Computations!$B$10:$AY$386,VLOOKUP(J$1,'day lookup'!$D$1:$E$52,2))</f>
        <v>N</v>
      </c>
      <c r="K320" s="611">
        <f>VLOOKUP($B320,Computations!$B$10:$AY$386,VLOOKUP(K$1,'day lookup'!$D$1:$E$52,2))</f>
        <v>108.20165321681401</v>
      </c>
      <c r="L320" s="629">
        <f>VLOOKUP($B320,Computations!$B$10:$AY$386,VLOOKUP(L$1,'day lookup'!$D$1:$E$52,2))</f>
        <v>66.569180083185998</v>
      </c>
      <c r="M320" s="611">
        <f>VLOOKUP($B320,Computations!$B$10:$AY$386,VLOOKUP(M$1,'day lookup'!$D$1:$E$52,2))</f>
        <v>20488.974237869832</v>
      </c>
      <c r="N320" s="611">
        <f>VLOOKUP($B320,Computations!$B$10:$AY$386,VLOOKUP(N$1,'day lookup'!$D$1:$E$52,2))</f>
        <v>1930.4166667</v>
      </c>
      <c r="O320" s="561"/>
    </row>
    <row r="321" spans="1:15">
      <c r="A321" s="579" t="str">
        <f ca="1">OFFSET('day lookup'!$A$1,WEEKDAY(B321)-1,0)</f>
        <v>TUE</v>
      </c>
      <c r="B321" s="610">
        <f t="shared" si="20"/>
        <v>43018</v>
      </c>
      <c r="C321" s="612">
        <f>VLOOKUP($B321,Computations!$B$10:$AY$386,VLOOKUP(C$1,'day lookup'!$D$1:$E$52,2))</f>
        <v>7739.7200715990457</v>
      </c>
      <c r="D321" s="611">
        <f>VLOOKUP($B321,Computations!$B$10:$AY$386,VLOOKUP(D$1,'day lookup'!$D$1:$E$52,2))</f>
        <v>78278.42</v>
      </c>
      <c r="E321" s="611">
        <f>VLOOKUP($B321,Computations!$B$10:$AY$386,VLOOKUP(E$1,'day lookup'!$D$1:$E$52,2))</f>
        <v>97.644692313814545</v>
      </c>
      <c r="F321" s="611">
        <f>VLOOKUP($B321,Computations!$B$10:$AY$386,VLOOKUP(F$1,'day lookup'!$D$1:$E$52,2))</f>
        <v>1.3108299999999999</v>
      </c>
      <c r="G321" s="611">
        <f>VLOOKUP($B321,Computations!$B$10:$AY$386,VLOOKUP(G$1,'day lookup'!$D$1:$E$52,2))</f>
        <v>155.46166669999999</v>
      </c>
      <c r="H321" s="611">
        <f>VLOOKUP($B321,Computations!$B$10:$AY$386,VLOOKUP(H$1,'day lookup'!$D$1:$E$52,2))</f>
        <v>3.33</v>
      </c>
      <c r="I321" s="611">
        <f>VLOOKUP($B321,Computations!$B$10:$AY$386,VLOOKUP(I$1,'day lookup'!$D$1:$E$52,2))</f>
        <v>158.79166670000001</v>
      </c>
      <c r="J321" s="611" t="str">
        <f>VLOOKUP($B321,Computations!$B$10:$AY$386,VLOOKUP(J$1,'day lookup'!$D$1:$E$52,2))</f>
        <v>N</v>
      </c>
      <c r="K321" s="611">
        <f>VLOOKUP($B321,Computations!$B$10:$AY$386,VLOOKUP(K$1,'day lookup'!$D$1:$E$52,2))</f>
        <v>100.97469231381454</v>
      </c>
      <c r="L321" s="629">
        <f>VLOOKUP($B321,Computations!$B$10:$AY$386,VLOOKUP(L$1,'day lookup'!$D$1:$E$52,2))</f>
        <v>57.82</v>
      </c>
      <c r="M321" s="611">
        <f>VLOOKUP($B321,Computations!$B$10:$AY$386,VLOOKUP(M$1,'day lookup'!$D$1:$E$52,2))</f>
        <v>20603.660207869831</v>
      </c>
      <c r="N321" s="611">
        <f>VLOOKUP($B321,Computations!$B$10:$AY$386,VLOOKUP(N$1,'day lookup'!$D$1:$E$52,2))</f>
        <v>1941.25</v>
      </c>
      <c r="O321" s="561"/>
    </row>
    <row r="322" spans="1:15">
      <c r="A322" s="579" t="str">
        <f ca="1">OFFSET('day lookup'!$A$1,WEEKDAY(B322)-1,0)</f>
        <v>WED</v>
      </c>
      <c r="B322" s="610">
        <f t="shared" si="20"/>
        <v>43019</v>
      </c>
      <c r="C322" s="612">
        <f>VLOOKUP($B322,Computations!$B$10:$AY$386,VLOOKUP(C$1,'day lookup'!$D$1:$E$52,2))</f>
        <v>7739.559725536993</v>
      </c>
      <c r="D322" s="611">
        <f>VLOOKUP($B322,Computations!$B$10:$AY$386,VLOOKUP(D$1,'day lookup'!$D$1:$E$52,2))</f>
        <v>78144.05</v>
      </c>
      <c r="E322" s="611">
        <f>VLOOKUP($B322,Computations!$B$10:$AY$386,VLOOKUP(E$1,'day lookup'!$D$1:$E$52,2))</f>
        <v>89.023569631688758</v>
      </c>
      <c r="F322" s="611">
        <f>VLOOKUP($B322,Computations!$B$10:$AY$386,VLOOKUP(F$1,'day lookup'!$D$1:$E$52,2))</f>
        <v>1.30579</v>
      </c>
      <c r="G322" s="611">
        <f>VLOOKUP($B322,Computations!$B$10:$AY$386,VLOOKUP(G$1,'day lookup'!$D$1:$E$52,2))</f>
        <v>155.46166669999999</v>
      </c>
      <c r="H322" s="611">
        <f>VLOOKUP($B322,Computations!$B$10:$AY$386,VLOOKUP(H$1,'day lookup'!$D$1:$E$52,2))</f>
        <v>3.33</v>
      </c>
      <c r="I322" s="611">
        <f>VLOOKUP($B322,Computations!$B$10:$AY$386,VLOOKUP(I$1,'day lookup'!$D$1:$E$52,2))</f>
        <v>158.79166670000001</v>
      </c>
      <c r="J322" s="611" t="str">
        <f>VLOOKUP($B322,Computations!$B$10:$AY$386,VLOOKUP(J$1,'day lookup'!$D$1:$E$52,2))</f>
        <v>N</v>
      </c>
      <c r="K322" s="611">
        <f>VLOOKUP($B322,Computations!$B$10:$AY$386,VLOOKUP(K$1,'day lookup'!$D$1:$E$52,2))</f>
        <v>92.353569631688757</v>
      </c>
      <c r="L322" s="629">
        <f>VLOOKUP($B322,Computations!$B$10:$AY$386,VLOOKUP(L$1,'day lookup'!$D$1:$E$52,2))</f>
        <v>66.44</v>
      </c>
      <c r="M322" s="611">
        <f>VLOOKUP($B322,Computations!$B$10:$AY$386,VLOOKUP(M$1,'day lookup'!$D$1:$E$52,2))</f>
        <v>20735.44394786983</v>
      </c>
      <c r="N322" s="611">
        <f>VLOOKUP($B322,Computations!$B$10:$AY$386,VLOOKUP(N$1,'day lookup'!$D$1:$E$52,2))</f>
        <v>1717.9166667</v>
      </c>
      <c r="O322" s="561"/>
    </row>
    <row r="323" spans="1:15">
      <c r="A323" s="579" t="str">
        <f ca="1">OFFSET('day lookup'!$A$1,WEEKDAY(B323)-1,0)</f>
        <v>THU</v>
      </c>
      <c r="B323" s="610">
        <f t="shared" si="20"/>
        <v>43020</v>
      </c>
      <c r="C323" s="612">
        <f>VLOOKUP($B323,Computations!$B$10:$AY$386,VLOOKUP(C$1,'day lookup'!$D$1:$E$52,2))</f>
        <v>7739.4097971360379</v>
      </c>
      <c r="D323" s="611">
        <f>VLOOKUP($B323,Computations!$B$10:$AY$386,VLOOKUP(D$1,'day lookup'!$D$1:$E$52,2))</f>
        <v>78018.41</v>
      </c>
      <c r="E323" s="611">
        <f>VLOOKUP($B323,Computations!$B$10:$AY$386,VLOOKUP(E$1,'day lookup'!$D$1:$E$52,2))</f>
        <v>93.390088745903995</v>
      </c>
      <c r="F323" s="611">
        <f>VLOOKUP($B323,Computations!$B$10:$AY$386,VLOOKUP(F$1,'day lookup'!$D$1:$E$52,2))</f>
        <v>1.30579</v>
      </c>
      <c r="G323" s="611">
        <f>VLOOKUP($B323,Computations!$B$10:$AY$386,VLOOKUP(G$1,'day lookup'!$D$1:$E$52,2))</f>
        <v>155.426875</v>
      </c>
      <c r="H323" s="611">
        <f>VLOOKUP($B323,Computations!$B$10:$AY$386,VLOOKUP(H$1,'day lookup'!$D$1:$E$52,2))</f>
        <v>3.3231250000000001</v>
      </c>
      <c r="I323" s="611">
        <f>VLOOKUP($B323,Computations!$B$10:$AY$386,VLOOKUP(I$1,'day lookup'!$D$1:$E$52,2))</f>
        <v>158.75</v>
      </c>
      <c r="J323" s="611" t="str">
        <f>VLOOKUP($B323,Computations!$B$10:$AY$386,VLOOKUP(J$1,'day lookup'!$D$1:$E$52,2))</f>
        <v>N</v>
      </c>
      <c r="K323" s="611">
        <f>VLOOKUP($B323,Computations!$B$10:$AY$386,VLOOKUP(K$1,'day lookup'!$D$1:$E$52,2))</f>
        <v>96.713213745904</v>
      </c>
      <c r="L323" s="629">
        <f>VLOOKUP($B323,Computations!$B$10:$AY$386,VLOOKUP(L$1,'day lookup'!$D$1:$E$52,2))</f>
        <v>62.036786254096</v>
      </c>
      <c r="M323" s="611">
        <f>VLOOKUP($B323,Computations!$B$10:$AY$386,VLOOKUP(M$1,'day lookup'!$D$1:$E$52,2))</f>
        <v>20858.493913404829</v>
      </c>
      <c r="N323" s="611">
        <f>VLOOKUP($B323,Computations!$B$10:$AY$386,VLOOKUP(N$1,'day lookup'!$D$1:$E$52,2))</f>
        <v>1622.8125</v>
      </c>
      <c r="O323" s="561"/>
    </row>
    <row r="324" spans="1:15">
      <c r="A324" s="579" t="str">
        <f ca="1">OFFSET('day lookup'!$A$1,WEEKDAY(B324)-1,0)</f>
        <v>FRI</v>
      </c>
      <c r="B324" s="610">
        <f t="shared" si="20"/>
        <v>43021</v>
      </c>
      <c r="C324" s="612">
        <f>VLOOKUP($B324,Computations!$B$10:$AY$386,VLOOKUP(C$1,'day lookup'!$D$1:$E$52,2))</f>
        <v>7739.2297971360385</v>
      </c>
      <c r="D324" s="611">
        <f>VLOOKUP($B324,Computations!$B$10:$AY$386,VLOOKUP(D$1,'day lookup'!$D$1:$E$52,2))</f>
        <v>77867.570000000007</v>
      </c>
      <c r="E324" s="611">
        <f>VLOOKUP($B324,Computations!$B$10:$AY$386,VLOOKUP(E$1,'day lookup'!$D$1:$E$52,2))</f>
        <v>80.168086524453486</v>
      </c>
      <c r="F324" s="611">
        <f>VLOOKUP($B324,Computations!$B$10:$AY$386,VLOOKUP(F$1,'day lookup'!$D$1:$E$52,2))</f>
        <v>1.30579</v>
      </c>
      <c r="G324" s="611">
        <f>VLOOKUP($B324,Computations!$B$10:$AY$386,VLOOKUP(G$1,'day lookup'!$D$1:$E$52,2))</f>
        <v>154.90968749999999</v>
      </c>
      <c r="H324" s="611">
        <f>VLOOKUP($B324,Computations!$B$10:$AY$386,VLOOKUP(H$1,'day lookup'!$D$1:$E$52,2))</f>
        <v>3.3611458000000001</v>
      </c>
      <c r="I324" s="611">
        <f>VLOOKUP($B324,Computations!$B$10:$AY$386,VLOOKUP(I$1,'day lookup'!$D$1:$E$52,2))</f>
        <v>158.27083329999999</v>
      </c>
      <c r="J324" s="611" t="str">
        <f>VLOOKUP($B324,Computations!$B$10:$AY$386,VLOOKUP(J$1,'day lookup'!$D$1:$E$52,2))</f>
        <v>N</v>
      </c>
      <c r="K324" s="611">
        <f>VLOOKUP($B324,Computations!$B$10:$AY$386,VLOOKUP(K$1,'day lookup'!$D$1:$E$52,2))</f>
        <v>83.529232324453488</v>
      </c>
      <c r="L324" s="629">
        <f>VLOOKUP($B324,Computations!$B$10:$AY$386,VLOOKUP(L$1,'day lookup'!$D$1:$E$52,2))</f>
        <v>74.741600975546504</v>
      </c>
      <c r="M324" s="611">
        <f>VLOOKUP($B324,Computations!$B$10:$AY$386,VLOOKUP(M$1,'day lookup'!$D$1:$E$52,2))</f>
        <v>21006.743878939826</v>
      </c>
      <c r="N324" s="611">
        <f>VLOOKUP($B324,Computations!$B$10:$AY$386,VLOOKUP(N$1,'day lookup'!$D$1:$E$52,2))</f>
        <v>1572.1875</v>
      </c>
      <c r="O324" s="561"/>
    </row>
    <row r="325" spans="1:15">
      <c r="A325" s="579" t="str">
        <f ca="1">OFFSET('day lookup'!$A$1,WEEKDAY(B325)-1,0)</f>
        <v>SAT</v>
      </c>
      <c r="B325" s="610">
        <f t="shared" si="20"/>
        <v>43022</v>
      </c>
      <c r="C325" s="612">
        <f>VLOOKUP($B325,Computations!$B$10:$AY$386,VLOOKUP(C$1,'day lookup'!$D$1:$E$52,2))</f>
        <v>7739.0500119331746</v>
      </c>
      <c r="D325" s="611">
        <f>VLOOKUP($B325,Computations!$B$10:$AY$386,VLOOKUP(D$1,'day lookup'!$D$1:$E$52,2))</f>
        <v>77716.91</v>
      </c>
      <c r="E325" s="611">
        <f>VLOOKUP($B325,Computations!$B$10:$AY$386,VLOOKUP(E$1,'day lookup'!$D$1:$E$52,2))</f>
        <v>79.238899401031773</v>
      </c>
      <c r="F325" s="611">
        <f>VLOOKUP($B325,Computations!$B$10:$AY$386,VLOOKUP(F$1,'day lookup'!$D$1:$E$52,2))</f>
        <v>1.3007500000000001</v>
      </c>
      <c r="G325" s="611">
        <f>VLOOKUP($B325,Computations!$B$10:$AY$386,VLOOKUP(G$1,'day lookup'!$D$1:$E$52,2))</f>
        <v>153.89479170000001</v>
      </c>
      <c r="H325" s="611">
        <f>VLOOKUP($B325,Computations!$B$10:$AY$386,VLOOKUP(H$1,'day lookup'!$D$1:$E$52,2))</f>
        <v>3.4593750000000001</v>
      </c>
      <c r="I325" s="611">
        <f>VLOOKUP($B325,Computations!$B$10:$AY$386,VLOOKUP(I$1,'day lookup'!$D$1:$E$52,2))</f>
        <v>157.35416670000001</v>
      </c>
      <c r="J325" s="611" t="str">
        <f>VLOOKUP($B325,Computations!$B$10:$AY$386,VLOOKUP(J$1,'day lookup'!$D$1:$E$52,2))</f>
        <v>N</v>
      </c>
      <c r="K325" s="611">
        <f>VLOOKUP($B325,Computations!$B$10:$AY$386,VLOOKUP(K$1,'day lookup'!$D$1:$E$52,2))</f>
        <v>82.698274401031767</v>
      </c>
      <c r="L325" s="629">
        <f>VLOOKUP($B325,Computations!$B$10:$AY$386,VLOOKUP(L$1,'day lookup'!$D$1:$E$52,2))</f>
        <v>74.65589229896824</v>
      </c>
      <c r="M325" s="611">
        <f>VLOOKUP($B325,Computations!$B$10:$AY$386,VLOOKUP(M$1,'day lookup'!$D$1:$E$52,2))</f>
        <v>21154.823841314828</v>
      </c>
      <c r="N325" s="611">
        <f>VLOOKUP($B325,Computations!$B$10:$AY$386,VLOOKUP(N$1,'day lookup'!$D$1:$E$52,2))</f>
        <v>1475.7291667</v>
      </c>
      <c r="O325" s="561"/>
    </row>
    <row r="326" spans="1:15">
      <c r="A326" s="579" t="str">
        <f ca="1">OFFSET('day lookup'!$A$1,WEEKDAY(B326)-1,0)</f>
        <v>SUN</v>
      </c>
      <c r="B326" s="610">
        <f t="shared" si="20"/>
        <v>43023</v>
      </c>
      <c r="C326" s="612">
        <f>VLOOKUP($B326,Computations!$B$10:$AY$386,VLOOKUP(C$1,'day lookup'!$D$1:$E$52,2))</f>
        <v>7738.8398319327734</v>
      </c>
      <c r="D326" s="611">
        <f>VLOOKUP($B326,Computations!$B$10:$AY$386,VLOOKUP(D$1,'day lookup'!$D$1:$E$52,2))</f>
        <v>77541.58</v>
      </c>
      <c r="E326" s="611">
        <f>VLOOKUP($B326,Computations!$B$10:$AY$386,VLOOKUP(E$1,'day lookup'!$D$1:$E$52,2))</f>
        <v>66.738372416182628</v>
      </c>
      <c r="F326" s="611">
        <f>VLOOKUP($B326,Computations!$B$10:$AY$386,VLOOKUP(F$1,'day lookup'!$D$1:$E$52,2))</f>
        <v>1.3007500000000001</v>
      </c>
      <c r="G326" s="611">
        <f>VLOOKUP($B326,Computations!$B$10:$AY$386,VLOOKUP(G$1,'day lookup'!$D$1:$E$52,2))</f>
        <v>153.831875</v>
      </c>
      <c r="H326" s="611">
        <f>VLOOKUP($B326,Computations!$B$10:$AY$386,VLOOKUP(H$1,'day lookup'!$D$1:$E$52,2))</f>
        <v>3.3347916999999998</v>
      </c>
      <c r="I326" s="611">
        <f>VLOOKUP($B326,Computations!$B$10:$AY$386,VLOOKUP(I$1,'day lookup'!$D$1:$E$52,2))</f>
        <v>157.16666670000001</v>
      </c>
      <c r="J326" s="611" t="str">
        <f>VLOOKUP($B326,Computations!$B$10:$AY$386,VLOOKUP(J$1,'day lookup'!$D$1:$E$52,2))</f>
        <v>N</v>
      </c>
      <c r="K326" s="611">
        <f>VLOOKUP($B326,Computations!$B$10:$AY$386,VLOOKUP(K$1,'day lookup'!$D$1:$E$52,2))</f>
        <v>70.073164116182625</v>
      </c>
      <c r="L326" s="629">
        <f>VLOOKUP($B326,Computations!$B$10:$AY$386,VLOOKUP(L$1,'day lookup'!$D$1:$E$52,2))</f>
        <v>87.093502583817383</v>
      </c>
      <c r="M326" s="611">
        <f>VLOOKUP($B326,Computations!$B$10:$AY$386,VLOOKUP(M$1,'day lookup'!$D$1:$E$52,2))</f>
        <v>21327.573803689829</v>
      </c>
      <c r="N326" s="611">
        <f>VLOOKUP($B326,Computations!$B$10:$AY$386,VLOOKUP(N$1,'day lookup'!$D$1:$E$52,2))</f>
        <v>1456.25</v>
      </c>
      <c r="O326" s="561"/>
    </row>
    <row r="327" spans="1:15">
      <c r="A327" s="579" t="str">
        <f ca="1">OFFSET('day lookup'!$A$1,WEEKDAY(B327)-1,0)</f>
        <v>MON</v>
      </c>
      <c r="B327" s="610">
        <f t="shared" si="20"/>
        <v>43024</v>
      </c>
      <c r="C327" s="612">
        <f>VLOOKUP($B327,Computations!$B$10:$AY$386,VLOOKUP(C$1,'day lookup'!$D$1:$E$52,2))</f>
        <v>7738.6496638655462</v>
      </c>
      <c r="D327" s="611">
        <f>VLOOKUP($B327,Computations!$B$10:$AY$386,VLOOKUP(D$1,'day lookup'!$D$1:$E$52,2))</f>
        <v>77383.17</v>
      </c>
      <c r="E327" s="611">
        <f>VLOOKUP($B327,Computations!$B$10:$AY$386,VLOOKUP(E$1,'day lookup'!$D$1:$E$52,2))</f>
        <v>74.795935514870934</v>
      </c>
      <c r="F327" s="611">
        <f>VLOOKUP($B327,Computations!$B$10:$AY$386,VLOOKUP(F$1,'day lookup'!$D$1:$E$52,2))</f>
        <v>1.3007500000000001</v>
      </c>
      <c r="G327" s="611">
        <f>VLOOKUP($B327,Computations!$B$10:$AY$386,VLOOKUP(G$1,'day lookup'!$D$1:$E$52,2))</f>
        <v>153.35906249999999</v>
      </c>
      <c r="H327" s="611">
        <f>VLOOKUP($B327,Computations!$B$10:$AY$386,VLOOKUP(H$1,'day lookup'!$D$1:$E$52,2))</f>
        <v>3.5576042000000001</v>
      </c>
      <c r="I327" s="611">
        <f>VLOOKUP($B327,Computations!$B$10:$AY$386,VLOOKUP(I$1,'day lookup'!$D$1:$E$52,2))</f>
        <v>156.91666670000001</v>
      </c>
      <c r="J327" s="611" t="str">
        <f>VLOOKUP($B327,Computations!$B$10:$AY$386,VLOOKUP(J$1,'day lookup'!$D$1:$E$52,2))</f>
        <v>N</v>
      </c>
      <c r="K327" s="611">
        <f>VLOOKUP($B327,Computations!$B$10:$AY$386,VLOOKUP(K$1,'day lookup'!$D$1:$E$52,2))</f>
        <v>78.353539714870934</v>
      </c>
      <c r="L327" s="629">
        <f>VLOOKUP($B327,Computations!$B$10:$AY$386,VLOOKUP(L$1,'day lookup'!$D$1:$E$52,2))</f>
        <v>42.814999999999998</v>
      </c>
      <c r="M327" s="611">
        <f>VLOOKUP($B327,Computations!$B$10:$AY$386,VLOOKUP(M$1,'day lookup'!$D$1:$E$52,2))</f>
        <v>21412.49735618983</v>
      </c>
      <c r="N327" s="611">
        <f>VLOOKUP($B327,Computations!$B$10:$AY$386,VLOOKUP(N$1,'day lookup'!$D$1:$E$52,2))</f>
        <v>1456.5625</v>
      </c>
      <c r="O327" s="561"/>
    </row>
    <row r="328" spans="1:15">
      <c r="A328" s="579" t="str">
        <f ca="1">OFFSET('day lookup'!$A$1,WEEKDAY(B328)-1,0)</f>
        <v>TUE</v>
      </c>
      <c r="B328" s="610">
        <f t="shared" si="20"/>
        <v>43025</v>
      </c>
      <c r="C328" s="612">
        <f>VLOOKUP($B328,Computations!$B$10:$AY$386,VLOOKUP(C$1,'day lookup'!$D$1:$E$52,2))</f>
        <v>7738.4499879951982</v>
      </c>
      <c r="D328" s="611">
        <f>VLOOKUP($B328,Computations!$B$10:$AY$386,VLOOKUP(D$1,'day lookup'!$D$1:$E$52,2))</f>
        <v>77216.84</v>
      </c>
      <c r="E328" s="611">
        <f>VLOOKUP($B328,Computations!$B$10:$AY$386,VLOOKUP(E$1,'day lookup'!$D$1:$E$52,2))</f>
        <v>70.156495345272617</v>
      </c>
      <c r="F328" s="611">
        <f>VLOOKUP($B328,Computations!$B$10:$AY$386,VLOOKUP(F$1,'day lookup'!$D$1:$E$52,2))</f>
        <v>1.2957099999999999</v>
      </c>
      <c r="G328" s="611">
        <f>VLOOKUP($B328,Computations!$B$10:$AY$386,VLOOKUP(G$1,'day lookup'!$D$1:$E$52,2))</f>
        <v>152.71760409999999</v>
      </c>
      <c r="H328" s="611">
        <f>VLOOKUP($B328,Computations!$B$10:$AY$386,VLOOKUP(H$1,'day lookup'!$D$1:$E$52,2))</f>
        <v>3.4282292000000001</v>
      </c>
      <c r="I328" s="611">
        <f>VLOOKUP($B328,Computations!$B$10:$AY$386,VLOOKUP(I$1,'day lookup'!$D$1:$E$52,2))</f>
        <v>156.14583329999999</v>
      </c>
      <c r="J328" s="611" t="str">
        <f>VLOOKUP($B328,Computations!$B$10:$AY$386,VLOOKUP(J$1,'day lookup'!$D$1:$E$52,2))</f>
        <v>N</v>
      </c>
      <c r="K328" s="611">
        <f>VLOOKUP($B328,Computations!$B$10:$AY$386,VLOOKUP(K$1,'day lookup'!$D$1:$E$52,2))</f>
        <v>73.584724545272621</v>
      </c>
      <c r="L328" s="629">
        <f>VLOOKUP($B328,Computations!$B$10:$AY$386,VLOOKUP(L$1,'day lookup'!$D$1:$E$52,2))</f>
        <v>0</v>
      </c>
      <c r="M328" s="611">
        <f>VLOOKUP($B328,Computations!$B$10:$AY$386,VLOOKUP(M$1,'day lookup'!$D$1:$E$52,2))</f>
        <v>21412.49735618983</v>
      </c>
      <c r="N328" s="611">
        <f>VLOOKUP($B328,Computations!$B$10:$AY$386,VLOOKUP(N$1,'day lookup'!$D$1:$E$52,2))</f>
        <v>1435.3125</v>
      </c>
      <c r="O328" s="561"/>
    </row>
    <row r="329" spans="1:15">
      <c r="A329" s="579" t="str">
        <f ca="1">OFFSET('day lookup'!$A$1,WEEKDAY(B329)-1,0)</f>
        <v>WED</v>
      </c>
      <c r="B329" s="610">
        <f t="shared" si="20"/>
        <v>43026</v>
      </c>
      <c r="C329" s="612">
        <f>VLOOKUP($B329,Computations!$B$10:$AY$386,VLOOKUP(C$1,'day lookup'!$D$1:$E$52,2))</f>
        <v>7738.3597599039613</v>
      </c>
      <c r="D329" s="611">
        <f>VLOOKUP($B329,Computations!$B$10:$AY$386,VLOOKUP(D$1,'day lookup'!$D$1:$E$52,2))</f>
        <v>77141.679999999993</v>
      </c>
      <c r="E329" s="611">
        <f>VLOOKUP($B329,Computations!$B$10:$AY$386,VLOOKUP(E$1,'day lookup'!$D$1:$E$52,2))</f>
        <v>75.020687015203379</v>
      </c>
      <c r="F329" s="611">
        <f>VLOOKUP($B329,Computations!$B$10:$AY$386,VLOOKUP(F$1,'day lookup'!$D$1:$E$52,2))</f>
        <v>1.2957099999999999</v>
      </c>
      <c r="G329" s="611">
        <f>VLOOKUP($B329,Computations!$B$10:$AY$386,VLOOKUP(G$1,'day lookup'!$D$1:$E$52,2))</f>
        <v>111.61759108125001</v>
      </c>
      <c r="H329" s="611">
        <f>VLOOKUP($B329,Computations!$B$10:$AY$386,VLOOKUP(H$1,'day lookup'!$D$1:$E$52,2))</f>
        <v>3.37199221875</v>
      </c>
      <c r="I329" s="611">
        <f>VLOOKUP($B329,Computations!$B$10:$AY$386,VLOOKUP(I$1,'day lookup'!$D$1:$E$52,2))</f>
        <v>114.98958330000001</v>
      </c>
      <c r="J329" s="611" t="str">
        <f>VLOOKUP($B329,Computations!$B$10:$AY$386,VLOOKUP(J$1,'day lookup'!$D$1:$E$52,2))</f>
        <v>N</v>
      </c>
      <c r="K329" s="611">
        <f>VLOOKUP($B329,Computations!$B$10:$AY$386,VLOOKUP(K$1,'day lookup'!$D$1:$E$52,2))</f>
        <v>78.392679233953373</v>
      </c>
      <c r="L329" s="629">
        <f>VLOOKUP($B329,Computations!$B$10:$AY$386,VLOOKUP(L$1,'day lookup'!$D$1:$E$52,2))</f>
        <v>0</v>
      </c>
      <c r="M329" s="611">
        <f>VLOOKUP($B329,Computations!$B$10:$AY$386,VLOOKUP(M$1,'day lookup'!$D$1:$E$52,2))</f>
        <v>21412.49735618983</v>
      </c>
      <c r="N329" s="611">
        <f>VLOOKUP($B329,Computations!$B$10:$AY$386,VLOOKUP(N$1,'day lookup'!$D$1:$E$52,2))</f>
        <v>1398.5416667</v>
      </c>
      <c r="O329" s="561"/>
    </row>
    <row r="330" spans="1:15">
      <c r="A330" s="579" t="str">
        <f ca="1">OFFSET('day lookup'!$A$1,WEEKDAY(B330)-1,0)</f>
        <v>THU</v>
      </c>
      <c r="B330" s="610">
        <f t="shared" ref="B330:B342" si="21">B329+1</f>
        <v>43027</v>
      </c>
      <c r="C330" s="612">
        <f>VLOOKUP($B330,Computations!$B$10:$AY$386,VLOOKUP(C$1,'day lookup'!$D$1:$E$52,2))</f>
        <v>7738.2900480192075</v>
      </c>
      <c r="D330" s="611">
        <f>VLOOKUP($B330,Computations!$B$10:$AY$386,VLOOKUP(D$1,'day lookup'!$D$1:$E$52,2))</f>
        <v>77083.61</v>
      </c>
      <c r="E330" s="611">
        <f>VLOOKUP($B330,Computations!$B$10:$AY$386,VLOOKUP(E$1,'day lookup'!$D$1:$E$52,2))</f>
        <v>72.057590078586486</v>
      </c>
      <c r="F330" s="611">
        <f>VLOOKUP($B330,Computations!$B$10:$AY$386,VLOOKUP(F$1,'day lookup'!$D$1:$E$52,2))</f>
        <v>1.2957099999999999</v>
      </c>
      <c r="G330" s="611">
        <f>VLOOKUP($B330,Computations!$B$10:$AY$386,VLOOKUP(G$1,'day lookup'!$D$1:$E$52,2))</f>
        <v>100.03841146249999</v>
      </c>
      <c r="H330" s="611">
        <f>VLOOKUP($B330,Computations!$B$10:$AY$386,VLOOKUP(H$1,'day lookup'!$D$1:$E$52,2))</f>
        <v>3.3157552374999999</v>
      </c>
      <c r="I330" s="611">
        <f>VLOOKUP($B330,Computations!$B$10:$AY$386,VLOOKUP(I$1,'day lookup'!$D$1:$E$52,2))</f>
        <v>103.35416669999999</v>
      </c>
      <c r="J330" s="611" t="str">
        <f>VLOOKUP($B330,Computations!$B$10:$AY$386,VLOOKUP(J$1,'day lookup'!$D$1:$E$52,2))</f>
        <v>N</v>
      </c>
      <c r="K330" s="611">
        <f>VLOOKUP($B330,Computations!$B$10:$AY$386,VLOOKUP(K$1,'day lookup'!$D$1:$E$52,2))</f>
        <v>75.373345316086485</v>
      </c>
      <c r="L330" s="629">
        <f>VLOOKUP($B330,Computations!$B$10:$AY$386,VLOOKUP(L$1,'day lookup'!$D$1:$E$52,2))</f>
        <v>0</v>
      </c>
      <c r="M330" s="611">
        <f>VLOOKUP($B330,Computations!$B$10:$AY$386,VLOOKUP(M$1,'day lookup'!$D$1:$E$52,2))</f>
        <v>21412.49735618983</v>
      </c>
      <c r="N330" s="611">
        <f>VLOOKUP($B330,Computations!$B$10:$AY$386,VLOOKUP(N$1,'day lookup'!$D$1:$E$52,2))</f>
        <v>1339.2708333</v>
      </c>
      <c r="O330" s="561"/>
    </row>
    <row r="331" spans="1:15">
      <c r="A331" s="579" t="str">
        <f ca="1">OFFSET('day lookup'!$A$1,WEEKDAY(B331)-1,0)</f>
        <v>FRI</v>
      </c>
      <c r="B331" s="610">
        <f t="shared" si="21"/>
        <v>43028</v>
      </c>
      <c r="C331" s="612">
        <f>VLOOKUP($B331,Computations!$B$10:$AY$386,VLOOKUP(C$1,'day lookup'!$D$1:$E$52,2))</f>
        <v>7738.2700720288112</v>
      </c>
      <c r="D331" s="611">
        <f>VLOOKUP($B331,Computations!$B$10:$AY$386,VLOOKUP(D$1,'day lookup'!$D$1:$E$52,2))</f>
        <v>77066.97</v>
      </c>
      <c r="E331" s="611">
        <f>VLOOKUP($B331,Computations!$B$10:$AY$386,VLOOKUP(E$1,'day lookup'!$D$1:$E$52,2))</f>
        <v>75.400241653077245</v>
      </c>
      <c r="F331" s="611">
        <f>VLOOKUP($B331,Computations!$B$10:$AY$386,VLOOKUP(F$1,'day lookup'!$D$1:$E$52,2))</f>
        <v>1.2957099999999999</v>
      </c>
      <c r="G331" s="611">
        <f>VLOOKUP($B331,Computations!$B$10:$AY$386,VLOOKUP(G$1,'day lookup'!$D$1:$E$52,2))</f>
        <v>82.493742643749997</v>
      </c>
      <c r="H331" s="611">
        <f>VLOOKUP($B331,Computations!$B$10:$AY$386,VLOOKUP(H$1,'day lookup'!$D$1:$E$52,2))</f>
        <v>3.2595182562499998</v>
      </c>
      <c r="I331" s="611">
        <f>VLOOKUP($B331,Computations!$B$10:$AY$386,VLOOKUP(I$1,'day lookup'!$D$1:$E$52,2))</f>
        <v>85.753260900000001</v>
      </c>
      <c r="J331" s="611" t="str">
        <f>VLOOKUP($B331,Computations!$B$10:$AY$386,VLOOKUP(J$1,'day lookup'!$D$1:$E$52,2))</f>
        <v>N</v>
      </c>
      <c r="K331" s="611">
        <f>VLOOKUP($B331,Computations!$B$10:$AY$386,VLOOKUP(K$1,'day lookup'!$D$1:$E$52,2))</f>
        <v>78.659759909327249</v>
      </c>
      <c r="L331" s="629">
        <f>VLOOKUP($B331,Computations!$B$10:$AY$386,VLOOKUP(L$1,'day lookup'!$D$1:$E$52,2))</f>
        <v>0</v>
      </c>
      <c r="M331" s="611">
        <f>VLOOKUP($B331,Computations!$B$10:$AY$386,VLOOKUP(M$1,'day lookup'!$D$1:$E$52,2))</f>
        <v>21412.49735618983</v>
      </c>
      <c r="N331" s="611">
        <f>VLOOKUP($B331,Computations!$B$10:$AY$386,VLOOKUP(N$1,'day lookup'!$D$1:$E$52,2))</f>
        <v>1376.7708333</v>
      </c>
      <c r="O331" s="561"/>
    </row>
    <row r="332" spans="1:15">
      <c r="A332" s="579" t="str">
        <f ca="1">OFFSET('day lookup'!$A$1,WEEKDAY(B332)-1,0)</f>
        <v>SAT</v>
      </c>
      <c r="B332" s="610">
        <f t="shared" si="21"/>
        <v>43029</v>
      </c>
      <c r="C332" s="612">
        <f>VLOOKUP($B332,Computations!$B$10:$AY$386,VLOOKUP(C$1,'day lookup'!$D$1:$E$52,2))</f>
        <v>7738.2700720288112</v>
      </c>
      <c r="D332" s="611">
        <f>VLOOKUP($B332,Computations!$B$10:$AY$386,VLOOKUP(D$1,'day lookup'!$D$1:$E$52,2))</f>
        <v>77066.97</v>
      </c>
      <c r="E332" s="611">
        <f>VLOOKUP($B332,Computations!$B$10:$AY$386,VLOOKUP(E$1,'day lookup'!$D$1:$E$52,2))</f>
        <v>78.210907025000012</v>
      </c>
      <c r="F332" s="611">
        <f>VLOOKUP($B332,Computations!$B$10:$AY$386,VLOOKUP(F$1,'day lookup'!$D$1:$E$52,2))</f>
        <v>1.2957099999999999</v>
      </c>
      <c r="G332" s="611">
        <f>VLOOKUP($B332,Computations!$B$10:$AY$386,VLOOKUP(G$1,'day lookup'!$D$1:$E$52,2))</f>
        <v>76.915197025000012</v>
      </c>
      <c r="H332" s="611">
        <f>VLOOKUP($B332,Computations!$B$10:$AY$386,VLOOKUP(H$1,'day lookup'!$D$1:$E$52,2))</f>
        <v>3.2032812750000002</v>
      </c>
      <c r="I332" s="611">
        <f>VLOOKUP($B332,Computations!$B$10:$AY$386,VLOOKUP(I$1,'day lookup'!$D$1:$E$52,2))</f>
        <v>80.118478300000007</v>
      </c>
      <c r="J332" s="611" t="str">
        <f>VLOOKUP($B332,Computations!$B$10:$AY$386,VLOOKUP(J$1,'day lookup'!$D$1:$E$52,2))</f>
        <v>N</v>
      </c>
      <c r="K332" s="611">
        <f>VLOOKUP($B332,Computations!$B$10:$AY$386,VLOOKUP(K$1,'day lookup'!$D$1:$E$52,2))</f>
        <v>81.414188300000006</v>
      </c>
      <c r="L332" s="629">
        <f>VLOOKUP($B332,Computations!$B$10:$AY$386,VLOOKUP(L$1,'day lookup'!$D$1:$E$52,2))</f>
        <v>0</v>
      </c>
      <c r="M332" s="611">
        <f>VLOOKUP($B332,Computations!$B$10:$AY$386,VLOOKUP(M$1,'day lookup'!$D$1:$E$52,2))</f>
        <v>21412.49735618983</v>
      </c>
      <c r="N332" s="611">
        <f>VLOOKUP($B332,Computations!$B$10:$AY$386,VLOOKUP(N$1,'day lookup'!$D$1:$E$52,2))</f>
        <v>1373.4375</v>
      </c>
      <c r="O332" s="561"/>
    </row>
    <row r="333" spans="1:15">
      <c r="A333" s="579" t="str">
        <f ca="1">OFFSET('day lookup'!$A$1,WEEKDAY(B333)-1,0)</f>
        <v>SUN</v>
      </c>
      <c r="B333" s="610">
        <f t="shared" si="21"/>
        <v>43030</v>
      </c>
      <c r="C333" s="612">
        <f>VLOOKUP($B333,Computations!$B$10:$AY$386,VLOOKUP(C$1,'day lookup'!$D$1:$E$52,2))</f>
        <v>7738.2403481392557</v>
      </c>
      <c r="D333" s="611">
        <f>VLOOKUP($B333,Computations!$B$10:$AY$386,VLOOKUP(D$1,'day lookup'!$D$1:$E$52,2))</f>
        <v>77042.210000000006</v>
      </c>
      <c r="E333" s="611">
        <f>VLOOKUP($B333,Computations!$B$10:$AY$386,VLOOKUP(E$1,'day lookup'!$D$1:$E$52,2))</f>
        <v>65.271931083111724</v>
      </c>
      <c r="F333" s="611">
        <f>VLOOKUP($B333,Computations!$B$10:$AY$386,VLOOKUP(F$1,'day lookup'!$D$1:$E$52,2))</f>
        <v>1.2957099999999999</v>
      </c>
      <c r="G333" s="611">
        <f>VLOOKUP($B333,Computations!$B$10:$AY$386,VLOOKUP(G$1,'day lookup'!$D$1:$E$52,2))</f>
        <v>76.459205706250003</v>
      </c>
      <c r="H333" s="611">
        <f>VLOOKUP($B333,Computations!$B$10:$AY$386,VLOOKUP(H$1,'day lookup'!$D$1:$E$52,2))</f>
        <v>3.1470442937500001</v>
      </c>
      <c r="I333" s="611">
        <f>VLOOKUP($B333,Computations!$B$10:$AY$386,VLOOKUP(I$1,'day lookup'!$D$1:$E$52,2))</f>
        <v>79.606250000000003</v>
      </c>
      <c r="J333" s="611" t="str">
        <f>VLOOKUP($B333,Computations!$B$10:$AY$386,VLOOKUP(J$1,'day lookup'!$D$1:$E$52,2))</f>
        <v>N</v>
      </c>
      <c r="K333" s="611">
        <f>VLOOKUP($B333,Computations!$B$10:$AY$386,VLOOKUP(K$1,'day lookup'!$D$1:$E$52,2))</f>
        <v>68.418975376861724</v>
      </c>
      <c r="L333" s="629">
        <f>VLOOKUP($B333,Computations!$B$10:$AY$386,VLOOKUP(L$1,'day lookup'!$D$1:$E$52,2))</f>
        <v>0</v>
      </c>
      <c r="M333" s="611">
        <f>VLOOKUP($B333,Computations!$B$10:$AY$386,VLOOKUP(M$1,'day lookup'!$D$1:$E$52,2))</f>
        <v>21412.49735618983</v>
      </c>
      <c r="N333" s="611">
        <f>VLOOKUP($B333,Computations!$B$10:$AY$386,VLOOKUP(N$1,'day lookup'!$D$1:$E$52,2))</f>
        <v>1412.7083333</v>
      </c>
      <c r="O333" s="561"/>
    </row>
    <row r="334" spans="1:15">
      <c r="A334" s="579" t="str">
        <f ca="1">OFFSET('day lookup'!$A$1,WEEKDAY(B334)-1,0)</f>
        <v>MON</v>
      </c>
      <c r="B334" s="610">
        <f t="shared" si="21"/>
        <v>43031</v>
      </c>
      <c r="C334" s="612">
        <f>VLOOKUP($B334,Computations!$B$10:$AY$386,VLOOKUP(C$1,'day lookup'!$D$1:$E$52,2))</f>
        <v>7738.2301200480188</v>
      </c>
      <c r="D334" s="611">
        <f>VLOOKUP($B334,Computations!$B$10:$AY$386,VLOOKUP(D$1,'day lookup'!$D$1:$E$52,2))</f>
        <v>77033.69</v>
      </c>
      <c r="E334" s="611">
        <f>VLOOKUP($B334,Computations!$B$10:$AY$386,VLOOKUP(E$1,'day lookup'!$D$1:$E$52,2))</f>
        <v>74.488632029292745</v>
      </c>
      <c r="F334" s="611">
        <f>VLOOKUP($B334,Computations!$B$10:$AY$386,VLOOKUP(F$1,'day lookup'!$D$1:$E$52,2))</f>
        <v>1.2957099999999999</v>
      </c>
      <c r="G334" s="611">
        <f>VLOOKUP($B334,Computations!$B$10:$AY$386,VLOOKUP(G$1,'day lookup'!$D$1:$E$52,2))</f>
        <v>77.488359387499997</v>
      </c>
      <c r="H334" s="611">
        <f>VLOOKUP($B334,Computations!$B$10:$AY$386,VLOOKUP(H$1,'day lookup'!$D$1:$E$52,2))</f>
        <v>3.0908073125</v>
      </c>
      <c r="I334" s="611">
        <f>VLOOKUP($B334,Computations!$B$10:$AY$386,VLOOKUP(I$1,'day lookup'!$D$1:$E$52,2))</f>
        <v>80.579166700000002</v>
      </c>
      <c r="J334" s="611" t="str">
        <f>VLOOKUP($B334,Computations!$B$10:$AY$386,VLOOKUP(J$1,'day lookup'!$D$1:$E$52,2))</f>
        <v>N</v>
      </c>
      <c r="K334" s="611">
        <f>VLOOKUP($B334,Computations!$B$10:$AY$386,VLOOKUP(K$1,'day lookup'!$D$1:$E$52,2))</f>
        <v>77.579439341792749</v>
      </c>
      <c r="L334" s="629">
        <f>VLOOKUP($B334,Computations!$B$10:$AY$386,VLOOKUP(L$1,'day lookup'!$D$1:$E$52,2))</f>
        <v>0</v>
      </c>
      <c r="M334" s="611">
        <f>VLOOKUP($B334,Computations!$B$10:$AY$386,VLOOKUP(M$1,'day lookup'!$D$1:$E$52,2))</f>
        <v>21412.49735618983</v>
      </c>
      <c r="N334" s="611">
        <f>VLOOKUP($B334,Computations!$B$10:$AY$386,VLOOKUP(N$1,'day lookup'!$D$1:$E$52,2))</f>
        <v>1352.9166667</v>
      </c>
      <c r="O334" s="561"/>
    </row>
    <row r="335" spans="1:15">
      <c r="A335" s="579" t="str">
        <f ca="1">OFFSET('day lookup'!$A$1,WEEKDAY(B335)-1,0)</f>
        <v>TUE</v>
      </c>
      <c r="B335" s="610">
        <f t="shared" si="21"/>
        <v>43032</v>
      </c>
      <c r="C335" s="612">
        <f>VLOOKUP($B335,Computations!$B$10:$AY$386,VLOOKUP(C$1,'day lookup'!$D$1:$E$52,2))</f>
        <v>7738.2101440576234</v>
      </c>
      <c r="D335" s="611">
        <f>VLOOKUP($B335,Computations!$B$10:$AY$386,VLOOKUP(D$1,'day lookup'!$D$1:$E$52,2))</f>
        <v>77017.05</v>
      </c>
      <c r="E335" s="611">
        <f>VLOOKUP($B335,Computations!$B$10:$AY$386,VLOOKUP(E$1,'day lookup'!$D$1:$E$52,2))</f>
        <v>73.250053678077251</v>
      </c>
      <c r="F335" s="611">
        <f>VLOOKUP($B335,Computations!$B$10:$AY$386,VLOOKUP(F$1,'day lookup'!$D$1:$E$52,2))</f>
        <v>1.2957099999999999</v>
      </c>
      <c r="G335" s="611">
        <f>VLOOKUP($B335,Computations!$B$10:$AY$386,VLOOKUP(G$1,'day lookup'!$D$1:$E$52,2))</f>
        <v>80.343554668750002</v>
      </c>
      <c r="H335" s="611">
        <f>VLOOKUP($B335,Computations!$B$10:$AY$386,VLOOKUP(H$1,'day lookup'!$D$1:$E$52,2))</f>
        <v>3.0345703312499999</v>
      </c>
      <c r="I335" s="611">
        <f>VLOOKUP($B335,Computations!$B$10:$AY$386,VLOOKUP(I$1,'day lookup'!$D$1:$E$52,2))</f>
        <v>83.378124999999997</v>
      </c>
      <c r="J335" s="611" t="str">
        <f>VLOOKUP($B335,Computations!$B$10:$AY$386,VLOOKUP(J$1,'day lookup'!$D$1:$E$52,2))</f>
        <v>N</v>
      </c>
      <c r="K335" s="611">
        <f>VLOOKUP($B335,Computations!$B$10:$AY$386,VLOOKUP(K$1,'day lookup'!$D$1:$E$52,2))</f>
        <v>76.284624009327246</v>
      </c>
      <c r="L335" s="629">
        <f>VLOOKUP($B335,Computations!$B$10:$AY$386,VLOOKUP(L$1,'day lookup'!$D$1:$E$52,2))</f>
        <v>0</v>
      </c>
      <c r="M335" s="611">
        <f>VLOOKUP($B335,Computations!$B$10:$AY$386,VLOOKUP(M$1,'day lookup'!$D$1:$E$52,2))</f>
        <v>21412.49735618983</v>
      </c>
      <c r="N335" s="611">
        <f>VLOOKUP($B335,Computations!$B$10:$AY$386,VLOOKUP(N$1,'day lookup'!$D$1:$E$52,2))</f>
        <v>1343.2291667</v>
      </c>
      <c r="O335" s="561"/>
    </row>
    <row r="336" spans="1:15">
      <c r="A336" s="579" t="str">
        <f ca="1">OFFSET('day lookup'!$A$1,WEEKDAY(B336)-1,0)</f>
        <v>WED</v>
      </c>
      <c r="B336" s="610">
        <f t="shared" si="21"/>
        <v>43033</v>
      </c>
      <c r="C336" s="612">
        <f>VLOOKUP($B336,Computations!$B$10:$AY$386,VLOOKUP(C$1,'day lookup'!$D$1:$E$52,2))</f>
        <v>7738.1804321728696</v>
      </c>
      <c r="D336" s="611">
        <f>VLOOKUP($B336,Computations!$B$10:$AY$386,VLOOKUP(D$1,'day lookup'!$D$1:$E$52,2))</f>
        <v>76992.3</v>
      </c>
      <c r="E336" s="611">
        <f>VLOOKUP($B336,Computations!$B$10:$AY$386,VLOOKUP(E$1,'day lookup'!$D$1:$E$52,2))</f>
        <v>69.358183620002521</v>
      </c>
      <c r="F336" s="611">
        <f>VLOOKUP($B336,Computations!$B$10:$AY$386,VLOOKUP(F$1,'day lookup'!$D$1:$E$52,2))</f>
        <v>1.2957099999999999</v>
      </c>
      <c r="G336" s="611">
        <f>VLOOKUP($B336,Computations!$B$10:$AY$386,VLOOKUP(G$1,'day lookup'!$D$1:$E$52,2))</f>
        <v>80.540416649999997</v>
      </c>
      <c r="H336" s="611">
        <f>VLOOKUP($B336,Computations!$B$10:$AY$386,VLOOKUP(H$1,'day lookup'!$D$1:$E$52,2))</f>
        <v>2.9783333500000002</v>
      </c>
      <c r="I336" s="611">
        <f>VLOOKUP($B336,Computations!$B$10:$AY$386,VLOOKUP(I$1,'day lookup'!$D$1:$E$52,2))</f>
        <v>83.518749999999997</v>
      </c>
      <c r="J336" s="611" t="str">
        <f>VLOOKUP($B336,Computations!$B$10:$AY$386,VLOOKUP(J$1,'day lookup'!$D$1:$E$52,2))</f>
        <v>N</v>
      </c>
      <c r="K336" s="611">
        <f>VLOOKUP($B336,Computations!$B$10:$AY$386,VLOOKUP(K$1,'day lookup'!$D$1:$E$52,2))</f>
        <v>72.336516970002521</v>
      </c>
      <c r="L336" s="629">
        <f>VLOOKUP($B336,Computations!$B$10:$AY$386,VLOOKUP(L$1,'day lookup'!$D$1:$E$52,2))</f>
        <v>0</v>
      </c>
      <c r="M336" s="611">
        <f>VLOOKUP($B336,Computations!$B$10:$AY$386,VLOOKUP(M$1,'day lookup'!$D$1:$E$52,2))</f>
        <v>21412.49735618983</v>
      </c>
      <c r="N336" s="611">
        <f>VLOOKUP($B336,Computations!$B$10:$AY$386,VLOOKUP(N$1,'day lookup'!$D$1:$E$52,2))</f>
        <v>1344.0625</v>
      </c>
      <c r="O336" s="561"/>
    </row>
    <row r="337" spans="1:15">
      <c r="A337" s="579" t="str">
        <f ca="1">OFFSET('day lookup'!$A$1,WEEKDAY(B337)-1,0)</f>
        <v>THU</v>
      </c>
      <c r="B337" s="610">
        <f t="shared" si="21"/>
        <v>43034</v>
      </c>
      <c r="C337" s="612">
        <f>VLOOKUP($B337,Computations!$B$10:$AY$386,VLOOKUP(C$1,'day lookup'!$D$1:$E$52,2))</f>
        <v>7738.1405042016804</v>
      </c>
      <c r="D337" s="611">
        <f>VLOOKUP($B337,Computations!$B$10:$AY$386,VLOOKUP(D$1,'day lookup'!$D$1:$E$52,2))</f>
        <v>76959.039999999994</v>
      </c>
      <c r="E337" s="611">
        <f>VLOOKUP($B337,Computations!$B$10:$AY$386,VLOOKUP(E$1,'day lookup'!$D$1:$E$52,2))</f>
        <v>66.059441536186057</v>
      </c>
      <c r="F337" s="611">
        <f>VLOOKUP($B337,Computations!$B$10:$AY$386,VLOOKUP(F$1,'day lookup'!$D$1:$E$52,2))</f>
        <v>1.2957099999999999</v>
      </c>
      <c r="G337" s="611">
        <f>VLOOKUP($B337,Computations!$B$10:$AY$386,VLOOKUP(G$1,'day lookup'!$D$1:$E$52,2))</f>
        <v>81.532070331249997</v>
      </c>
      <c r="H337" s="611">
        <f>VLOOKUP($B337,Computations!$B$10:$AY$386,VLOOKUP(H$1,'day lookup'!$D$1:$E$52,2))</f>
        <v>2.9220963687500001</v>
      </c>
      <c r="I337" s="611">
        <f>VLOOKUP($B337,Computations!$B$10:$AY$386,VLOOKUP(I$1,'day lookup'!$D$1:$E$52,2))</f>
        <v>84.454166700000002</v>
      </c>
      <c r="J337" s="611" t="str">
        <f>VLOOKUP($B337,Computations!$B$10:$AY$386,VLOOKUP(J$1,'day lookup'!$D$1:$E$52,2))</f>
        <v>N</v>
      </c>
      <c r="K337" s="611">
        <f>VLOOKUP($B337,Computations!$B$10:$AY$386,VLOOKUP(K$1,'day lookup'!$D$1:$E$52,2))</f>
        <v>68.981537904936062</v>
      </c>
      <c r="L337" s="629">
        <f>VLOOKUP($B337,Computations!$B$10:$AY$386,VLOOKUP(L$1,'day lookup'!$D$1:$E$52,2))</f>
        <v>0</v>
      </c>
      <c r="M337" s="611">
        <f>VLOOKUP($B337,Computations!$B$10:$AY$386,VLOOKUP(M$1,'day lookup'!$D$1:$E$52,2))</f>
        <v>21412.49735618983</v>
      </c>
      <c r="N337" s="611">
        <f>VLOOKUP($B337,Computations!$B$10:$AY$386,VLOOKUP(N$1,'day lookup'!$D$1:$E$52,2))</f>
        <v>1285.9375</v>
      </c>
      <c r="O337" s="561"/>
    </row>
    <row r="338" spans="1:15">
      <c r="A338" s="579" t="str">
        <f ca="1">OFFSET('day lookup'!$A$1,WEEKDAY(B338)-1,0)</f>
        <v>FRI</v>
      </c>
      <c r="B338" s="610">
        <f t="shared" si="21"/>
        <v>43035</v>
      </c>
      <c r="C338" s="612">
        <f>VLOOKUP($B338,Computations!$B$10:$AY$386,VLOOKUP(C$1,'day lookup'!$D$1:$E$52,2))</f>
        <v>7738.0806242497001</v>
      </c>
      <c r="D338" s="611">
        <f>VLOOKUP($B338,Computations!$B$10:$AY$386,VLOOKUP(D$1,'day lookup'!$D$1:$E$52,2))</f>
        <v>76909.16</v>
      </c>
      <c r="E338" s="611">
        <f>VLOOKUP($B338,Computations!$B$10:$AY$386,VLOOKUP(E$1,'day lookup'!$D$1:$E$52,2))</f>
        <v>61.28238401305957</v>
      </c>
      <c r="F338" s="611">
        <f>VLOOKUP($B338,Computations!$B$10:$AY$386,VLOOKUP(F$1,'day lookup'!$D$1:$E$52,2))</f>
        <v>1.2957099999999999</v>
      </c>
      <c r="G338" s="611">
        <f>VLOOKUP($B338,Computations!$B$10:$AY$386,VLOOKUP(G$1,'day lookup'!$D$1:$E$52,2))</f>
        <v>85.134140612500005</v>
      </c>
      <c r="H338" s="611">
        <f>VLOOKUP($B338,Computations!$B$10:$AY$386,VLOOKUP(H$1,'day lookup'!$D$1:$E$52,2))</f>
        <v>2.8658593875</v>
      </c>
      <c r="I338" s="611">
        <f>VLOOKUP($B338,Computations!$B$10:$AY$386,VLOOKUP(I$1,'day lookup'!$D$1:$E$52,2))</f>
        <v>88</v>
      </c>
      <c r="J338" s="611" t="str">
        <f>VLOOKUP($B338,Computations!$B$10:$AY$386,VLOOKUP(J$1,'day lookup'!$D$1:$E$52,2))</f>
        <v>N</v>
      </c>
      <c r="K338" s="611">
        <f>VLOOKUP($B338,Computations!$B$10:$AY$386,VLOOKUP(K$1,'day lookup'!$D$1:$E$52,2))</f>
        <v>64.148243400559565</v>
      </c>
      <c r="L338" s="629">
        <f>VLOOKUP($B338,Computations!$B$10:$AY$386,VLOOKUP(L$1,'day lookup'!$D$1:$E$52,2))</f>
        <v>0</v>
      </c>
      <c r="M338" s="611">
        <f>VLOOKUP($B338,Computations!$B$10:$AY$386,VLOOKUP(M$1,'day lookup'!$D$1:$E$52,2))</f>
        <v>21412.49735618983</v>
      </c>
      <c r="N338" s="611">
        <f>VLOOKUP($B338,Computations!$B$10:$AY$386,VLOOKUP(N$1,'day lookup'!$D$1:$E$52,2))</f>
        <v>1391.0416667</v>
      </c>
      <c r="O338" s="561"/>
    </row>
    <row r="339" spans="1:15">
      <c r="A339" s="579" t="str">
        <f ca="1">OFFSET('day lookup'!$A$1,WEEKDAY(B339)-1,0)</f>
        <v>SAT</v>
      </c>
      <c r="B339" s="610">
        <f t="shared" si="21"/>
        <v>43036</v>
      </c>
      <c r="C339" s="612">
        <f>VLOOKUP($B339,Computations!$B$10:$AY$386,VLOOKUP(C$1,'day lookup'!$D$1:$E$52,2))</f>
        <v>7738.0504561824728</v>
      </c>
      <c r="D339" s="611">
        <f>VLOOKUP($B339,Computations!$B$10:$AY$386,VLOOKUP(D$1,'day lookup'!$D$1:$E$52,2))</f>
        <v>76884.03</v>
      </c>
      <c r="E339" s="611">
        <f>VLOOKUP($B339,Computations!$B$10:$AY$386,VLOOKUP(E$1,'day lookup'!$D$1:$E$52,2))</f>
        <v>73.816564024299709</v>
      </c>
      <c r="F339" s="611">
        <f>VLOOKUP($B339,Computations!$B$10:$AY$386,VLOOKUP(F$1,'day lookup'!$D$1:$E$52,2))</f>
        <v>1.2957099999999999</v>
      </c>
      <c r="G339" s="611">
        <f>VLOOKUP($B339,Computations!$B$10:$AY$386,VLOOKUP(G$1,'day lookup'!$D$1:$E$52,2))</f>
        <v>85.19037759375</v>
      </c>
      <c r="H339" s="611">
        <f>VLOOKUP($B339,Computations!$B$10:$AY$386,VLOOKUP(H$1,'day lookup'!$D$1:$E$52,2))</f>
        <v>2.8096224062499999</v>
      </c>
      <c r="I339" s="611">
        <f>VLOOKUP($B339,Computations!$B$10:$AY$386,VLOOKUP(I$1,'day lookup'!$D$1:$E$52,2))</f>
        <v>88</v>
      </c>
      <c r="J339" s="611" t="str">
        <f>VLOOKUP($B339,Computations!$B$10:$AY$386,VLOOKUP(J$1,'day lookup'!$D$1:$E$52,2))</f>
        <v>N</v>
      </c>
      <c r="K339" s="611">
        <f>VLOOKUP($B339,Computations!$B$10:$AY$386,VLOOKUP(K$1,'day lookup'!$D$1:$E$52,2))</f>
        <v>76.626186430549708</v>
      </c>
      <c r="L339" s="629">
        <f>VLOOKUP($B339,Computations!$B$10:$AY$386,VLOOKUP(L$1,'day lookup'!$D$1:$E$52,2))</f>
        <v>0</v>
      </c>
      <c r="M339" s="611">
        <f>VLOOKUP($B339,Computations!$B$10:$AY$386,VLOOKUP(M$1,'day lookup'!$D$1:$E$52,2))</f>
        <v>21412.49735618983</v>
      </c>
      <c r="N339" s="611">
        <f>VLOOKUP($B339,Computations!$B$10:$AY$386,VLOOKUP(N$1,'day lookup'!$D$1:$E$52,2))</f>
        <v>1404.8958333</v>
      </c>
      <c r="O339" s="561"/>
    </row>
    <row r="340" spans="1:15">
      <c r="A340" s="579" t="str">
        <f ca="1">OFFSET('day lookup'!$A$1,WEEKDAY(B340)-1,0)</f>
        <v>SUN</v>
      </c>
      <c r="B340" s="610">
        <f t="shared" si="21"/>
        <v>43037</v>
      </c>
      <c r="C340" s="612">
        <f>VLOOKUP($B340,Computations!$B$10:$AY$386,VLOOKUP(C$1,'day lookup'!$D$1:$E$52,2))</f>
        <v>7737.9910399032651</v>
      </c>
      <c r="D340" s="611">
        <f>VLOOKUP($B340,Computations!$B$10:$AY$386,VLOOKUP(D$1,'day lookup'!$D$1:$E$52,2))</f>
        <v>76834.59</v>
      </c>
      <c r="E340" s="611">
        <f>VLOOKUP($B340,Computations!$B$10:$AY$386,VLOOKUP(E$1,'day lookup'!$D$1:$E$52,2))</f>
        <v>61.616688073864466</v>
      </c>
      <c r="F340" s="611">
        <f>VLOOKUP($B340,Computations!$B$10:$AY$386,VLOOKUP(F$1,'day lookup'!$D$1:$E$52,2))</f>
        <v>1.2957099999999999</v>
      </c>
      <c r="G340" s="611">
        <f>VLOOKUP($B340,Computations!$B$10:$AY$386,VLOOKUP(G$1,'day lookup'!$D$1:$E$52,2))</f>
        <v>85.246614574999995</v>
      </c>
      <c r="H340" s="611">
        <f>VLOOKUP($B340,Computations!$B$10:$AY$386,VLOOKUP(H$1,'day lookup'!$D$1:$E$52,2))</f>
        <v>2.7533854249999998</v>
      </c>
      <c r="I340" s="611">
        <f>VLOOKUP($B340,Computations!$B$10:$AY$386,VLOOKUP(I$1,'day lookup'!$D$1:$E$52,2))</f>
        <v>88</v>
      </c>
      <c r="J340" s="611" t="str">
        <f>VLOOKUP($B340,Computations!$B$10:$AY$386,VLOOKUP(J$1,'day lookup'!$D$1:$E$52,2))</f>
        <v>N</v>
      </c>
      <c r="K340" s="611">
        <f>VLOOKUP($B340,Computations!$B$10:$AY$386,VLOOKUP(K$1,'day lookup'!$D$1:$E$52,2))</f>
        <v>64.370073498864471</v>
      </c>
      <c r="L340" s="629">
        <f>VLOOKUP($B340,Computations!$B$10:$AY$386,VLOOKUP(L$1,'day lookup'!$D$1:$E$52,2))</f>
        <v>0</v>
      </c>
      <c r="M340" s="611">
        <f>VLOOKUP($B340,Computations!$B$10:$AY$386,VLOOKUP(M$1,'day lookup'!$D$1:$E$52,2))</f>
        <v>21412.49735618983</v>
      </c>
      <c r="N340" s="611">
        <f>VLOOKUP($B340,Computations!$B$10:$AY$386,VLOOKUP(N$1,'day lookup'!$D$1:$E$52,2))</f>
        <v>1345.9375</v>
      </c>
      <c r="O340" s="561"/>
    </row>
    <row r="341" spans="1:15">
      <c r="A341" s="579" t="str">
        <f ca="1">OFFSET('day lookup'!$A$1,WEEKDAY(B341)-1,0)</f>
        <v>MON</v>
      </c>
      <c r="B341" s="610">
        <f t="shared" si="21"/>
        <v>43038</v>
      </c>
      <c r="C341" s="612">
        <f>VLOOKUP($B341,Computations!$B$10:$AY$386,VLOOKUP(C$1,'day lookup'!$D$1:$E$52,2))</f>
        <v>7737.9307980652966</v>
      </c>
      <c r="D341" s="611">
        <f>VLOOKUP($B341,Computations!$B$10:$AY$386,VLOOKUP(D$1,'day lookup'!$D$1:$E$52,2))</f>
        <v>76784.77</v>
      </c>
      <c r="E341" s="611">
        <f>VLOOKUP($B341,Computations!$B$10:$AY$386,VLOOKUP(E$1,'day lookup'!$D$1:$E$52,2))</f>
        <v>63.607554515668987</v>
      </c>
      <c r="F341" s="611">
        <f>VLOOKUP($B341,Computations!$B$10:$AY$386,VLOOKUP(F$1,'day lookup'!$D$1:$E$52,2))</f>
        <v>1.29067</v>
      </c>
      <c r="G341" s="611">
        <f>VLOOKUP($B341,Computations!$B$10:$AY$386,VLOOKUP(G$1,'day lookup'!$D$1:$E$52,2))</f>
        <v>87.434101556249999</v>
      </c>
      <c r="H341" s="611">
        <f>VLOOKUP($B341,Computations!$B$10:$AY$386,VLOOKUP(H$1,'day lookup'!$D$1:$E$52,2))</f>
        <v>2.6971484437500002</v>
      </c>
      <c r="I341" s="611">
        <f>VLOOKUP($B341,Computations!$B$10:$AY$386,VLOOKUP(I$1,'day lookup'!$D$1:$E$52,2))</f>
        <v>90.131249999999994</v>
      </c>
      <c r="J341" s="611" t="str">
        <f>VLOOKUP($B341,Computations!$B$10:$AY$386,VLOOKUP(J$1,'day lookup'!$D$1:$E$52,2))</f>
        <v>N</v>
      </c>
      <c r="K341" s="611">
        <f>VLOOKUP($B341,Computations!$B$10:$AY$386,VLOOKUP(K$1,'day lookup'!$D$1:$E$52,2))</f>
        <v>66.304702959418989</v>
      </c>
      <c r="L341" s="629">
        <f>VLOOKUP($B341,Computations!$B$10:$AY$386,VLOOKUP(L$1,'day lookup'!$D$1:$E$52,2))</f>
        <v>0</v>
      </c>
      <c r="M341" s="611">
        <f>VLOOKUP($B341,Computations!$B$10:$AY$386,VLOOKUP(M$1,'day lookup'!$D$1:$E$52,2))</f>
        <v>21412.49735618983</v>
      </c>
      <c r="N341" s="611">
        <f>VLOOKUP($B341,Computations!$B$10:$AY$386,VLOOKUP(N$1,'day lookup'!$D$1:$E$52,2))</f>
        <v>2029.8958333</v>
      </c>
      <c r="O341" s="561"/>
    </row>
    <row r="342" spans="1:15">
      <c r="A342" s="579" t="str">
        <f ca="1">OFFSET('day lookup'!$A$1,WEEKDAY(B342)-1,0)</f>
        <v>TUE</v>
      </c>
      <c r="B342" s="610">
        <f t="shared" si="21"/>
        <v>43039</v>
      </c>
      <c r="C342" s="613">
        <f>VLOOKUP($B342,Computations!$B$10:$AY$386,VLOOKUP(C$1,'day lookup'!$D$1:$E$52,2))</f>
        <v>7737.8803748488517</v>
      </c>
      <c r="D342" s="621">
        <f>VLOOKUP($B342,Computations!$B$10:$AY$386,VLOOKUP(D$1,'day lookup'!$D$1:$E$52,2))</f>
        <v>76743.070000000007</v>
      </c>
      <c r="E342" s="622">
        <f>VLOOKUP($B342,Computations!$B$10:$AY$386,VLOOKUP(E$1,'day lookup'!$D$1:$E$52,2))</f>
        <v>70.426315129384506</v>
      </c>
      <c r="F342" s="616">
        <f>VLOOKUP($B342,Computations!$B$10:$AY$386,VLOOKUP(F$1,'day lookup'!$D$1:$E$52,2))</f>
        <v>1.29067</v>
      </c>
      <c r="G342" s="622">
        <f>VLOOKUP($B342,Computations!$B$10:$AY$386,VLOOKUP(G$1,'day lookup'!$D$1:$E$52,2))</f>
        <v>90.159088537499997</v>
      </c>
      <c r="H342" s="616">
        <f>VLOOKUP($B342,Computations!$B$10:$AY$386,VLOOKUP(H$1,'day lookup'!$D$1:$E$52,2))</f>
        <v>2.6409114625000001</v>
      </c>
      <c r="I342" s="616">
        <f>VLOOKUP($B342,Computations!$B$10:$AY$386,VLOOKUP(I$1,'day lookup'!$D$1:$E$52,2))</f>
        <v>92.8</v>
      </c>
      <c r="J342" s="614" t="str">
        <f>VLOOKUP($B342,Computations!$B$10:$AY$386,VLOOKUP(J$1,'day lookup'!$D$1:$E$52,2))</f>
        <v>N</v>
      </c>
      <c r="K342" s="623">
        <f>VLOOKUP($B342,Computations!$B$10:$AY$386,VLOOKUP(K$1,'day lookup'!$D$1:$E$52,2))</f>
        <v>73.067226591884506</v>
      </c>
      <c r="L342" s="629">
        <f>VLOOKUP($B342,Computations!$B$10:$AY$386,VLOOKUP(L$1,'day lookup'!$D$1:$E$52,2))</f>
        <v>0</v>
      </c>
      <c r="M342" s="622">
        <f>VLOOKUP($B342,Computations!$B$10:$AY$386,VLOOKUP(M$1,'day lookup'!$D$1:$E$52,2))</f>
        <v>21412.49735618983</v>
      </c>
      <c r="N342" s="616">
        <f>VLOOKUP($B342,Computations!$B$10:$AY$386,VLOOKUP(N$1,'day lookup'!$D$1:$E$52,2))</f>
        <v>2129.7916667</v>
      </c>
      <c r="O342" s="561"/>
    </row>
    <row r="343" spans="1:15">
      <c r="A343" s="573"/>
      <c r="B343" s="565"/>
      <c r="C343" s="612"/>
      <c r="D343" s="611"/>
      <c r="E343" s="611"/>
      <c r="F343" s="611"/>
      <c r="G343" s="611"/>
      <c r="H343" s="611"/>
      <c r="I343" s="611"/>
      <c r="J343" s="611"/>
      <c r="K343" s="611"/>
      <c r="L343" s="611"/>
      <c r="M343" s="611"/>
      <c r="N343" s="611"/>
      <c r="O343" s="562"/>
    </row>
    <row r="344" spans="1:15">
      <c r="A344" s="573" t="s">
        <v>48</v>
      </c>
      <c r="B344" s="565"/>
      <c r="C344" s="612">
        <f t="shared" ref="C344:I344" si="22">AVERAGEA(C312:C342)</f>
        <v>7739.1637960840826</v>
      </c>
      <c r="D344" s="611">
        <f t="shared" si="22"/>
        <v>77816.283225806445</v>
      </c>
      <c r="E344" s="611">
        <f t="shared" si="22"/>
        <v>88.125387877010965</v>
      </c>
      <c r="F344" s="611">
        <f t="shared" si="22"/>
        <v>1.3038409677419351</v>
      </c>
      <c r="G344" s="611">
        <f t="shared" si="22"/>
        <v>146.63549585907262</v>
      </c>
      <c r="H344" s="611">
        <f t="shared" si="22"/>
        <v>3.1399029860887095</v>
      </c>
      <c r="I344" s="611">
        <f t="shared" si="22"/>
        <v>149.77539884516131</v>
      </c>
      <c r="J344" s="611"/>
      <c r="K344" s="611"/>
      <c r="L344" s="611">
        <f>AVERAGEA(L312:L342)</f>
        <v>52.139077365044805</v>
      </c>
      <c r="M344" s="611"/>
      <c r="N344" s="611">
        <f>AVERAGEA(N312:N342)</f>
        <v>1677.8293010741934</v>
      </c>
      <c r="O344" s="559"/>
    </row>
    <row r="345" spans="1:15" s="54" customFormat="1">
      <c r="A345" s="601" t="s">
        <v>49</v>
      </c>
      <c r="B345" s="602"/>
      <c r="C345" s="615"/>
      <c r="D345" s="615"/>
      <c r="E345" s="615">
        <f>SUM(E312:E342)*1.9835</f>
        <v>5418.697912475589</v>
      </c>
      <c r="F345" s="615">
        <f>SUM(F312:F342)*1.9835</f>
        <v>80.171225344999982</v>
      </c>
      <c r="G345" s="615">
        <f>SUM(G312:G342)*1.9835</f>
        <v>9016.3966871305875</v>
      </c>
      <c r="H345" s="615">
        <f>SUM(H312:H342)*1.9835</f>
        <v>193.0679247601156</v>
      </c>
      <c r="I345" s="615">
        <f>SUM(I312:I342)*1.9835</f>
        <v>9209.4646118907003</v>
      </c>
      <c r="J345" s="615"/>
      <c r="K345" s="615"/>
      <c r="L345" s="615">
        <f>SUM(L312:L342)*1.9835</f>
        <v>3205.9536585605574</v>
      </c>
      <c r="M345" s="671">
        <f>M342</f>
        <v>21412.49735618983</v>
      </c>
      <c r="N345" s="615">
        <f>SUM(N312:N342)*1.9835</f>
        <v>103167.20697910055</v>
      </c>
      <c r="O345" s="559"/>
    </row>
    <row r="346" spans="1:15">
      <c r="A346" s="573"/>
      <c r="B346" s="565"/>
      <c r="C346" s="566"/>
      <c r="D346" s="617"/>
      <c r="E346" s="617"/>
      <c r="F346" s="618"/>
      <c r="G346" s="617"/>
      <c r="H346" s="618"/>
      <c r="I346" s="618"/>
      <c r="J346" s="618"/>
      <c r="K346" s="620"/>
      <c r="L346" s="618"/>
      <c r="M346" s="619"/>
      <c r="N346" s="618"/>
      <c r="O346" s="559"/>
    </row>
    <row r="347" spans="1:15">
      <c r="A347" s="573" t="s">
        <v>54</v>
      </c>
      <c r="B347" s="582" t="s">
        <v>514</v>
      </c>
      <c r="C347" s="582"/>
      <c r="D347" s="567"/>
      <c r="E347" s="564"/>
      <c r="F347" s="566"/>
      <c r="G347" s="564"/>
      <c r="H347" s="566"/>
      <c r="I347" s="566"/>
      <c r="J347" s="566"/>
      <c r="K347" s="574"/>
      <c r="L347" s="566"/>
      <c r="M347" s="564"/>
      <c r="N347" s="566"/>
      <c r="O347" s="559"/>
    </row>
    <row r="348" spans="1:15">
      <c r="A348" s="573" t="s">
        <v>53</v>
      </c>
      <c r="B348" s="565"/>
      <c r="C348" s="566"/>
      <c r="D348" s="567"/>
      <c r="E348" s="564"/>
      <c r="F348" s="566"/>
      <c r="G348" s="564"/>
      <c r="H348" s="566"/>
      <c r="I348" s="566"/>
      <c r="J348" s="566"/>
      <c r="K348" s="574"/>
      <c r="L348" s="566"/>
      <c r="M348" s="564"/>
      <c r="N348" s="566"/>
      <c r="O348" s="559"/>
    </row>
    <row r="349" spans="1:15">
      <c r="A349" s="564"/>
      <c r="B349" s="565"/>
      <c r="C349" s="579"/>
      <c r="D349" s="567"/>
      <c r="E349" s="564"/>
      <c r="F349" s="566"/>
      <c r="G349" s="564"/>
      <c r="H349" s="566"/>
      <c r="I349" s="566"/>
      <c r="J349" s="566"/>
      <c r="K349" s="574"/>
      <c r="L349" s="566"/>
      <c r="M349" s="564"/>
      <c r="N349" s="566"/>
      <c r="O349" s="559"/>
    </row>
    <row r="350" spans="1:15">
      <c r="A350" s="583"/>
      <c r="B350" s="584"/>
      <c r="C350" s="585"/>
      <c r="D350" s="586"/>
      <c r="E350" s="587"/>
      <c r="F350" s="588"/>
      <c r="G350" s="587"/>
      <c r="H350" s="588"/>
      <c r="I350" s="588"/>
      <c r="J350" s="589"/>
      <c r="K350" s="590"/>
      <c r="L350" s="588"/>
      <c r="M350" s="591"/>
      <c r="N350" s="592"/>
    </row>
    <row r="351" spans="1:15">
      <c r="C351" s="45"/>
      <c r="H351" s="77" t="s">
        <v>0</v>
      </c>
      <c r="I351" s="76"/>
    </row>
    <row r="352" spans="1:15">
      <c r="H352" s="78" t="s">
        <v>1</v>
      </c>
      <c r="I352" s="76"/>
      <c r="K352" s="92"/>
    </row>
    <row r="353" spans="1:15">
      <c r="C353" s="45"/>
      <c r="H353" s="78" t="s">
        <v>2</v>
      </c>
      <c r="I353" s="76"/>
    </row>
    <row r="354" spans="1:15">
      <c r="H354" s="78" t="s">
        <v>39</v>
      </c>
      <c r="I354" s="98">
        <f>I5</f>
        <v>2017</v>
      </c>
    </row>
    <row r="355" spans="1:15">
      <c r="H355" s="608">
        <f>B363</f>
        <v>43040</v>
      </c>
      <c r="I355" s="76"/>
      <c r="O355" s="21"/>
    </row>
    <row r="356" spans="1:15" ht="13.8" thickBot="1"/>
    <row r="357" spans="1:15">
      <c r="A357" s="23"/>
      <c r="B357" s="24"/>
      <c r="C357" s="26"/>
      <c r="D357" s="64"/>
      <c r="E357" s="88"/>
      <c r="F357" s="82"/>
      <c r="G357" s="88"/>
      <c r="H357" s="82"/>
      <c r="I357" s="82" t="s">
        <v>3</v>
      </c>
      <c r="J357" s="65" t="s">
        <v>56</v>
      </c>
      <c r="K357" s="95" t="s">
        <v>8</v>
      </c>
      <c r="L357" s="82"/>
      <c r="M357" s="63"/>
      <c r="N357" s="66"/>
      <c r="O357" s="25"/>
    </row>
    <row r="358" spans="1:15">
      <c r="C358" s="17"/>
      <c r="D358" s="33"/>
      <c r="E358" s="77"/>
      <c r="F358" s="78"/>
      <c r="G358" s="77"/>
      <c r="H358" s="78" t="s">
        <v>5</v>
      </c>
      <c r="I358" s="78" t="s">
        <v>4</v>
      </c>
      <c r="J358" s="29" t="s">
        <v>57</v>
      </c>
      <c r="K358" s="91" t="s">
        <v>16</v>
      </c>
      <c r="L358" s="78" t="s">
        <v>6</v>
      </c>
      <c r="M358" s="16" t="s">
        <v>7</v>
      </c>
      <c r="N358" s="31"/>
    </row>
    <row r="359" spans="1:15">
      <c r="C359" s="17"/>
      <c r="D359" s="33"/>
      <c r="E359" s="77"/>
      <c r="F359" s="78"/>
      <c r="G359" s="77" t="s">
        <v>12</v>
      </c>
      <c r="H359" s="78" t="s">
        <v>11</v>
      </c>
      <c r="I359" s="78" t="s">
        <v>10</v>
      </c>
      <c r="J359" s="29" t="s">
        <v>15</v>
      </c>
      <c r="K359" s="91" t="s">
        <v>26</v>
      </c>
      <c r="L359" s="78" t="s">
        <v>13</v>
      </c>
      <c r="M359" s="16" t="s">
        <v>13</v>
      </c>
      <c r="N359" s="31" t="s">
        <v>14</v>
      </c>
      <c r="O359" s="17"/>
    </row>
    <row r="360" spans="1:15">
      <c r="C360" s="17" t="s">
        <v>18</v>
      </c>
      <c r="D360" s="33" t="s">
        <v>19</v>
      </c>
      <c r="E360" s="77" t="s">
        <v>23</v>
      </c>
      <c r="F360" s="78" t="s">
        <v>24</v>
      </c>
      <c r="G360" s="77" t="s">
        <v>22</v>
      </c>
      <c r="H360" s="78" t="s">
        <v>21</v>
      </c>
      <c r="I360" s="78" t="s">
        <v>20</v>
      </c>
      <c r="J360" s="29" t="s">
        <v>25</v>
      </c>
      <c r="K360" s="89" t="s">
        <v>153</v>
      </c>
      <c r="L360" s="78" t="s">
        <v>22</v>
      </c>
      <c r="M360" s="16" t="s">
        <v>22</v>
      </c>
      <c r="N360" s="31" t="s">
        <v>10</v>
      </c>
      <c r="O360" s="17"/>
    </row>
    <row r="361" spans="1:15" ht="13.8" thickBot="1">
      <c r="A361" s="35" t="s">
        <v>27</v>
      </c>
      <c r="B361" s="36" t="s">
        <v>40</v>
      </c>
      <c r="C361" s="39" t="s">
        <v>50</v>
      </c>
      <c r="D361" s="40" t="s">
        <v>51</v>
      </c>
      <c r="E361" s="83" t="s">
        <v>52</v>
      </c>
      <c r="F361" s="83" t="s">
        <v>52</v>
      </c>
      <c r="G361" s="83" t="s">
        <v>52</v>
      </c>
      <c r="H361" s="83" t="s">
        <v>52</v>
      </c>
      <c r="I361" s="83" t="s">
        <v>52</v>
      </c>
      <c r="J361" s="42"/>
      <c r="K361" s="83" t="s">
        <v>52</v>
      </c>
      <c r="L361" s="83" t="s">
        <v>52</v>
      </c>
      <c r="M361" s="40" t="s">
        <v>51</v>
      </c>
      <c r="N361" s="115" t="s">
        <v>52</v>
      </c>
      <c r="O361" s="32"/>
    </row>
    <row r="362" spans="1:15" ht="13.8" thickTop="1">
      <c r="A362" s="44"/>
      <c r="C362" s="45"/>
      <c r="D362" s="46"/>
      <c r="E362" s="84"/>
      <c r="F362" s="85"/>
      <c r="G362" s="84"/>
      <c r="H362" s="85"/>
      <c r="I362" s="85"/>
      <c r="J362" s="30"/>
      <c r="K362" s="92"/>
      <c r="L362" s="85"/>
      <c r="M362" s="20"/>
      <c r="N362" s="52"/>
      <c r="O362" s="45"/>
    </row>
    <row r="363" spans="1:15">
      <c r="A363" s="67" t="str">
        <f ca="1">OFFSET('day lookup'!$A$1,WEEKDAY(B363)-1,0)</f>
        <v>WED</v>
      </c>
      <c r="B363" s="13">
        <f>B342+1</f>
        <v>43040</v>
      </c>
      <c r="C363" s="99" t="str">
        <f>VLOOKUP($B363,Computations!$B$10:$AY$386,VLOOKUP(C$1,'day lookup'!$D$1:$E$52,2))</f>
        <v/>
      </c>
      <c r="D363" s="99">
        <f>VLOOKUP($B363,Computations!$B$10:$AY$386,VLOOKUP(D$1,'day lookup'!$D$1:$E$52,2))</f>
        <v>0</v>
      </c>
      <c r="E363" s="99" t="str">
        <f>VLOOKUP($B363,Computations!$B$10:$AY$386,VLOOKUP(E$1,'day lookup'!$D$1:$E$52,2))</f>
        <v/>
      </c>
      <c r="F363" s="99">
        <f>VLOOKUP($B363,Computations!$B$10:$AY$386,VLOOKUP(F$1,'day lookup'!$D$1:$E$52,2))</f>
        <v>0</v>
      </c>
      <c r="G363" s="99" t="str">
        <f>VLOOKUP($B363,Computations!$B$10:$AY$386,VLOOKUP(G$1,'day lookup'!$D$1:$E$52,2))</f>
        <v/>
      </c>
      <c r="H363" s="99">
        <f>VLOOKUP($B363,Computations!$B$10:$AY$386,VLOOKUP(H$1,'day lookup'!$D$1:$E$52,2))</f>
        <v>0</v>
      </c>
      <c r="I363" s="99">
        <f>VLOOKUP($B363,Computations!$B$10:$AY$386,VLOOKUP(I$1,'day lookup'!$D$1:$E$52,2))</f>
        <v>0</v>
      </c>
      <c r="J363" s="381" t="str">
        <f>VLOOKUP($B363,Computations!$B$10:$AY$386,VLOOKUP(J$1,'day lookup'!$D$1:$E$52,2))</f>
        <v/>
      </c>
      <c r="K363" s="99" t="str">
        <f>VLOOKUP($B363,Computations!$B$10:$AY$386,VLOOKUP(K$1,'day lookup'!$D$1:$E$52,2))</f>
        <v/>
      </c>
      <c r="L363" s="99" t="str">
        <f>VLOOKUP($B363,Computations!$B$10:$AY$386,VLOOKUP(L$1,'day lookup'!$D$1:$E$52,2))</f>
        <v/>
      </c>
      <c r="M363" s="99" t="str">
        <f>VLOOKUP($B363,Computations!$B$10:$AY$386,VLOOKUP(M$1,'day lookup'!$D$1:$E$52,2))</f>
        <v/>
      </c>
      <c r="N363" s="99">
        <f>VLOOKUP($B363,Computations!$B$10:$AY$386,VLOOKUP(N$1,'day lookup'!$D$1:$E$52,2))</f>
        <v>0</v>
      </c>
      <c r="O363" s="99"/>
    </row>
    <row r="364" spans="1:15">
      <c r="A364" s="67" t="str">
        <f ca="1">OFFSET('day lookup'!$A$1,WEEKDAY(B364)-1,0)</f>
        <v>THU</v>
      </c>
      <c r="B364" s="69">
        <f t="shared" ref="B364:B370" si="23">B363+1</f>
        <v>43041</v>
      </c>
      <c r="C364" s="99" t="str">
        <f>VLOOKUP($B364,Computations!$B$10:$AY$386,VLOOKUP(C$1,'day lookup'!$D$1:$E$52,2))</f>
        <v/>
      </c>
      <c r="D364" s="99">
        <f>VLOOKUP($B364,Computations!$B$10:$AY$386,VLOOKUP(D$1,'day lookup'!$D$1:$E$52,2))</f>
        <v>0</v>
      </c>
      <c r="E364" s="99" t="str">
        <f>VLOOKUP($B364,Computations!$B$10:$AY$386,VLOOKUP(E$1,'day lookup'!$D$1:$E$52,2))</f>
        <v/>
      </c>
      <c r="F364" s="99">
        <f>VLOOKUP($B364,Computations!$B$10:$AY$386,VLOOKUP(F$1,'day lookup'!$D$1:$E$52,2))</f>
        <v>0</v>
      </c>
      <c r="G364" s="99" t="str">
        <f>VLOOKUP($B364,Computations!$B$10:$AY$386,VLOOKUP(G$1,'day lookup'!$D$1:$E$52,2))</f>
        <v/>
      </c>
      <c r="H364" s="99">
        <f>VLOOKUP($B364,Computations!$B$10:$AY$386,VLOOKUP(H$1,'day lookup'!$D$1:$E$52,2))</f>
        <v>0</v>
      </c>
      <c r="I364" s="99">
        <f>VLOOKUP($B364,Computations!$B$10:$AY$386,VLOOKUP(I$1,'day lookup'!$D$1:$E$52,2))</f>
        <v>0</v>
      </c>
      <c r="J364" s="381" t="str">
        <f>VLOOKUP($B364,Computations!$B$10:$AY$386,VLOOKUP(J$1,'day lookup'!$D$1:$E$52,2))</f>
        <v/>
      </c>
      <c r="K364" s="99" t="str">
        <f>VLOOKUP($B364,Computations!$B$10:$AY$386,VLOOKUP(K$1,'day lookup'!$D$1:$E$52,2))</f>
        <v/>
      </c>
      <c r="L364" s="99" t="str">
        <f>VLOOKUP($B364,Computations!$B$10:$AY$386,VLOOKUP(L$1,'day lookup'!$D$1:$E$52,2))</f>
        <v/>
      </c>
      <c r="M364" s="99" t="str">
        <f>VLOOKUP($B364,Computations!$B$10:$AY$386,VLOOKUP(M$1,'day lookup'!$D$1:$E$52,2))</f>
        <v/>
      </c>
      <c r="N364" s="99">
        <f>VLOOKUP($B364,Computations!$B$10:$AY$386,VLOOKUP(N$1,'day lookup'!$D$1:$E$52,2))</f>
        <v>0</v>
      </c>
      <c r="O364" s="99"/>
    </row>
    <row r="365" spans="1:15">
      <c r="A365" s="67" t="str">
        <f ca="1">OFFSET('day lookup'!$A$1,WEEKDAY(B365)-1,0)</f>
        <v>FRI</v>
      </c>
      <c r="B365" s="69">
        <f t="shared" si="23"/>
        <v>43042</v>
      </c>
      <c r="C365" s="99" t="str">
        <f>VLOOKUP($B365,Computations!$B$10:$AY$386,VLOOKUP(C$1,'day lookup'!$D$1:$E$52,2))</f>
        <v/>
      </c>
      <c r="D365" s="99">
        <f>VLOOKUP($B365,Computations!$B$10:$AY$386,VLOOKUP(D$1,'day lookup'!$D$1:$E$52,2))</f>
        <v>0</v>
      </c>
      <c r="E365" s="99" t="str">
        <f>VLOOKUP($B365,Computations!$B$10:$AY$386,VLOOKUP(E$1,'day lookup'!$D$1:$E$52,2))</f>
        <v/>
      </c>
      <c r="F365" s="99">
        <f>VLOOKUP($B365,Computations!$B$10:$AY$386,VLOOKUP(F$1,'day lookup'!$D$1:$E$52,2))</f>
        <v>0</v>
      </c>
      <c r="G365" s="99" t="str">
        <f>VLOOKUP($B365,Computations!$B$10:$AY$386,VLOOKUP(G$1,'day lookup'!$D$1:$E$52,2))</f>
        <v/>
      </c>
      <c r="H365" s="99">
        <f>VLOOKUP($B365,Computations!$B$10:$AY$386,VLOOKUP(H$1,'day lookup'!$D$1:$E$52,2))</f>
        <v>0</v>
      </c>
      <c r="I365" s="99">
        <f>VLOOKUP($B365,Computations!$B$10:$AY$386,VLOOKUP(I$1,'day lookup'!$D$1:$E$52,2))</f>
        <v>0</v>
      </c>
      <c r="J365" s="381" t="str">
        <f>VLOOKUP($B365,Computations!$B$10:$AY$386,VLOOKUP(J$1,'day lookup'!$D$1:$E$52,2))</f>
        <v/>
      </c>
      <c r="K365" s="99" t="str">
        <f>VLOOKUP($B365,Computations!$B$10:$AY$386,VLOOKUP(K$1,'day lookup'!$D$1:$E$52,2))</f>
        <v/>
      </c>
      <c r="L365" s="99" t="str">
        <f>VLOOKUP($B365,Computations!$B$10:$AY$386,VLOOKUP(L$1,'day lookup'!$D$1:$E$52,2))</f>
        <v/>
      </c>
      <c r="M365" s="99" t="str">
        <f>VLOOKUP($B365,Computations!$B$10:$AY$386,VLOOKUP(M$1,'day lookup'!$D$1:$E$52,2))</f>
        <v/>
      </c>
      <c r="N365" s="99">
        <f>VLOOKUP($B365,Computations!$B$10:$AY$386,VLOOKUP(N$1,'day lookup'!$D$1:$E$52,2))</f>
        <v>0</v>
      </c>
      <c r="O365" s="99"/>
    </row>
    <row r="366" spans="1:15">
      <c r="A366" s="67" t="str">
        <f ca="1">OFFSET('day lookup'!$A$1,WEEKDAY(B366)-1,0)</f>
        <v>SAT</v>
      </c>
      <c r="B366" s="69">
        <f t="shared" si="23"/>
        <v>43043</v>
      </c>
      <c r="C366" s="99" t="str">
        <f>VLOOKUP($B366,Computations!$B$10:$AY$386,VLOOKUP(C$1,'day lookup'!$D$1:$E$52,2))</f>
        <v/>
      </c>
      <c r="D366" s="99">
        <f>VLOOKUP($B366,Computations!$B$10:$AY$386,VLOOKUP(D$1,'day lookup'!$D$1:$E$52,2))</f>
        <v>0</v>
      </c>
      <c r="E366" s="99" t="str">
        <f>VLOOKUP($B366,Computations!$B$10:$AY$386,VLOOKUP(E$1,'day lookup'!$D$1:$E$52,2))</f>
        <v/>
      </c>
      <c r="F366" s="99">
        <f>VLOOKUP($B366,Computations!$B$10:$AY$386,VLOOKUP(F$1,'day lookup'!$D$1:$E$52,2))</f>
        <v>0</v>
      </c>
      <c r="G366" s="99" t="str">
        <f>VLOOKUP($B366,Computations!$B$10:$AY$386,VLOOKUP(G$1,'day lookup'!$D$1:$E$52,2))</f>
        <v/>
      </c>
      <c r="H366" s="99">
        <f>VLOOKUP($B366,Computations!$B$10:$AY$386,VLOOKUP(H$1,'day lookup'!$D$1:$E$52,2))</f>
        <v>0</v>
      </c>
      <c r="I366" s="99">
        <f>VLOOKUP($B366,Computations!$B$10:$AY$386,VLOOKUP(I$1,'day lookup'!$D$1:$E$52,2))</f>
        <v>0</v>
      </c>
      <c r="J366" s="381" t="str">
        <f>VLOOKUP($B366,Computations!$B$10:$AY$386,VLOOKUP(J$1,'day lookup'!$D$1:$E$52,2))</f>
        <v/>
      </c>
      <c r="K366" s="99" t="str">
        <f>VLOOKUP($B366,Computations!$B$10:$AY$386,VLOOKUP(K$1,'day lookup'!$D$1:$E$52,2))</f>
        <v/>
      </c>
      <c r="L366" s="99" t="str">
        <f>VLOOKUP($B366,Computations!$B$10:$AY$386,VLOOKUP(L$1,'day lookup'!$D$1:$E$52,2))</f>
        <v/>
      </c>
      <c r="M366" s="99" t="str">
        <f>VLOOKUP($B366,Computations!$B$10:$AY$386,VLOOKUP(M$1,'day lookup'!$D$1:$E$52,2))</f>
        <v/>
      </c>
      <c r="N366" s="99">
        <f>VLOOKUP($B366,Computations!$B$10:$AY$386,VLOOKUP(N$1,'day lookup'!$D$1:$E$52,2))</f>
        <v>0</v>
      </c>
      <c r="O366" s="99"/>
    </row>
    <row r="367" spans="1:15">
      <c r="A367" s="67" t="str">
        <f ca="1">OFFSET('day lookup'!$A$1,WEEKDAY(B367)-1,0)</f>
        <v>SUN</v>
      </c>
      <c r="B367" s="69">
        <f t="shared" si="23"/>
        <v>43044</v>
      </c>
      <c r="C367" s="99" t="str">
        <f>VLOOKUP($B367,Computations!$B$10:$AY$386,VLOOKUP(C$1,'day lookup'!$D$1:$E$52,2))</f>
        <v/>
      </c>
      <c r="D367" s="99">
        <f>VLOOKUP($B367,Computations!$B$10:$AY$386,VLOOKUP(D$1,'day lookup'!$D$1:$E$52,2))</f>
        <v>0</v>
      </c>
      <c r="E367" s="99" t="str">
        <f>VLOOKUP($B367,Computations!$B$10:$AY$386,VLOOKUP(E$1,'day lookup'!$D$1:$E$52,2))</f>
        <v/>
      </c>
      <c r="F367" s="99">
        <f>VLOOKUP($B367,Computations!$B$10:$AY$386,VLOOKUP(F$1,'day lookup'!$D$1:$E$52,2))</f>
        <v>0</v>
      </c>
      <c r="G367" s="99" t="str">
        <f>VLOOKUP($B367,Computations!$B$10:$AY$386,VLOOKUP(G$1,'day lookup'!$D$1:$E$52,2))</f>
        <v/>
      </c>
      <c r="H367" s="99">
        <f>VLOOKUP($B367,Computations!$B$10:$AY$386,VLOOKUP(H$1,'day lookup'!$D$1:$E$52,2))</f>
        <v>0</v>
      </c>
      <c r="I367" s="99">
        <f>VLOOKUP($B367,Computations!$B$10:$AY$386,VLOOKUP(I$1,'day lookup'!$D$1:$E$52,2))</f>
        <v>0</v>
      </c>
      <c r="J367" s="381" t="str">
        <f>VLOOKUP($B367,Computations!$B$10:$AY$386,VLOOKUP(J$1,'day lookup'!$D$1:$E$52,2))</f>
        <v/>
      </c>
      <c r="K367" s="99" t="str">
        <f>VLOOKUP($B367,Computations!$B$10:$AY$386,VLOOKUP(K$1,'day lookup'!$D$1:$E$52,2))</f>
        <v/>
      </c>
      <c r="L367" s="99" t="str">
        <f>VLOOKUP($B367,Computations!$B$10:$AY$386,VLOOKUP(L$1,'day lookup'!$D$1:$E$52,2))</f>
        <v/>
      </c>
      <c r="M367" s="99" t="str">
        <f>VLOOKUP($B367,Computations!$B$10:$AY$386,VLOOKUP(M$1,'day lookup'!$D$1:$E$52,2))</f>
        <v/>
      </c>
      <c r="N367" s="99">
        <f>VLOOKUP($B367,Computations!$B$10:$AY$386,VLOOKUP(N$1,'day lookup'!$D$1:$E$52,2))</f>
        <v>0</v>
      </c>
      <c r="O367" s="99"/>
    </row>
    <row r="368" spans="1:15">
      <c r="A368" s="67" t="str">
        <f ca="1">OFFSET('day lookup'!$A$1,WEEKDAY(B368)-1,0)</f>
        <v>MON</v>
      </c>
      <c r="B368" s="69">
        <f t="shared" si="23"/>
        <v>43045</v>
      </c>
      <c r="C368" s="99" t="str">
        <f>VLOOKUP($B368,Computations!$B$10:$AY$386,VLOOKUP(C$1,'day lookup'!$D$1:$E$52,2))</f>
        <v/>
      </c>
      <c r="D368" s="99">
        <f>VLOOKUP($B368,Computations!$B$10:$AY$386,VLOOKUP(D$1,'day lookup'!$D$1:$E$52,2))</f>
        <v>0</v>
      </c>
      <c r="E368" s="99" t="str">
        <f>VLOOKUP($B368,Computations!$B$10:$AY$386,VLOOKUP(E$1,'day lookup'!$D$1:$E$52,2))</f>
        <v/>
      </c>
      <c r="F368" s="99">
        <f>VLOOKUP($B368,Computations!$B$10:$AY$386,VLOOKUP(F$1,'day lookup'!$D$1:$E$52,2))</f>
        <v>0</v>
      </c>
      <c r="G368" s="99" t="str">
        <f>VLOOKUP($B368,Computations!$B$10:$AY$386,VLOOKUP(G$1,'day lookup'!$D$1:$E$52,2))</f>
        <v/>
      </c>
      <c r="H368" s="99">
        <f>VLOOKUP($B368,Computations!$B$10:$AY$386,VLOOKUP(H$1,'day lookup'!$D$1:$E$52,2))</f>
        <v>0</v>
      </c>
      <c r="I368" s="99">
        <f>VLOOKUP($B368,Computations!$B$10:$AY$386,VLOOKUP(I$1,'day lookup'!$D$1:$E$52,2))</f>
        <v>0</v>
      </c>
      <c r="J368" s="381" t="str">
        <f>VLOOKUP($B368,Computations!$B$10:$AY$386,VLOOKUP(J$1,'day lookup'!$D$1:$E$52,2))</f>
        <v/>
      </c>
      <c r="K368" s="99" t="str">
        <f>VLOOKUP($B368,Computations!$B$10:$AY$386,VLOOKUP(K$1,'day lookup'!$D$1:$E$52,2))</f>
        <v/>
      </c>
      <c r="L368" s="99" t="str">
        <f>VLOOKUP($B368,Computations!$B$10:$AY$386,VLOOKUP(L$1,'day lookup'!$D$1:$E$52,2))</f>
        <v/>
      </c>
      <c r="M368" s="99" t="str">
        <f>VLOOKUP($B368,Computations!$B$10:$AY$386,VLOOKUP(M$1,'day lookup'!$D$1:$E$52,2))</f>
        <v/>
      </c>
      <c r="N368" s="99">
        <f>VLOOKUP($B368,Computations!$B$10:$AY$386,VLOOKUP(N$1,'day lookup'!$D$1:$E$52,2))</f>
        <v>0</v>
      </c>
      <c r="O368" s="99"/>
    </row>
    <row r="369" spans="1:15">
      <c r="A369" s="67" t="str">
        <f ca="1">OFFSET('day lookup'!$A$1,WEEKDAY(B369)-1,0)</f>
        <v>TUE</v>
      </c>
      <c r="B369" s="69">
        <f t="shared" si="23"/>
        <v>43046</v>
      </c>
      <c r="C369" s="99" t="str">
        <f>VLOOKUP($B369,Computations!$B$10:$AY$386,VLOOKUP(C$1,'day lookup'!$D$1:$E$52,2))</f>
        <v/>
      </c>
      <c r="D369" s="99">
        <f>VLOOKUP($B369,Computations!$B$10:$AY$386,VLOOKUP(D$1,'day lookup'!$D$1:$E$52,2))</f>
        <v>0</v>
      </c>
      <c r="E369" s="99" t="str">
        <f>VLOOKUP($B369,Computations!$B$10:$AY$386,VLOOKUP(E$1,'day lookup'!$D$1:$E$52,2))</f>
        <v/>
      </c>
      <c r="F369" s="99">
        <f>VLOOKUP($B369,Computations!$B$10:$AY$386,VLOOKUP(F$1,'day lookup'!$D$1:$E$52,2))</f>
        <v>0</v>
      </c>
      <c r="G369" s="99" t="str">
        <f>VLOOKUP($B369,Computations!$B$10:$AY$386,VLOOKUP(G$1,'day lookup'!$D$1:$E$52,2))</f>
        <v/>
      </c>
      <c r="H369" s="99">
        <f>VLOOKUP($B369,Computations!$B$10:$AY$386,VLOOKUP(H$1,'day lookup'!$D$1:$E$52,2))</f>
        <v>0</v>
      </c>
      <c r="I369" s="99">
        <f>VLOOKUP($B369,Computations!$B$10:$AY$386,VLOOKUP(I$1,'day lookup'!$D$1:$E$52,2))</f>
        <v>0</v>
      </c>
      <c r="J369" s="381" t="str">
        <f>VLOOKUP($B369,Computations!$B$10:$AY$386,VLOOKUP(J$1,'day lookup'!$D$1:$E$52,2))</f>
        <v/>
      </c>
      <c r="K369" s="99" t="str">
        <f>VLOOKUP($B369,Computations!$B$10:$AY$386,VLOOKUP(K$1,'day lookup'!$D$1:$E$52,2))</f>
        <v/>
      </c>
      <c r="L369" s="99" t="str">
        <f>VLOOKUP($B369,Computations!$B$10:$AY$386,VLOOKUP(L$1,'day lookup'!$D$1:$E$52,2))</f>
        <v/>
      </c>
      <c r="M369" s="99" t="str">
        <f>VLOOKUP($B369,Computations!$B$10:$AY$386,VLOOKUP(M$1,'day lookup'!$D$1:$E$52,2))</f>
        <v/>
      </c>
      <c r="N369" s="99">
        <f>VLOOKUP($B369,Computations!$B$10:$AY$386,VLOOKUP(N$1,'day lookup'!$D$1:$E$52,2))</f>
        <v>0</v>
      </c>
      <c r="O369" s="99"/>
    </row>
    <row r="370" spans="1:15">
      <c r="A370" s="67" t="str">
        <f ca="1">OFFSET('day lookup'!$A$1,WEEKDAY(B370)-1,0)</f>
        <v>WED</v>
      </c>
      <c r="B370" s="69">
        <f t="shared" si="23"/>
        <v>43047</v>
      </c>
      <c r="C370" s="99" t="str">
        <f>VLOOKUP($B370,Computations!$B$10:$AY$386,VLOOKUP(C$1,'day lookup'!$D$1:$E$52,2))</f>
        <v/>
      </c>
      <c r="D370" s="99">
        <f>VLOOKUP($B370,Computations!$B$10:$AY$386,VLOOKUP(D$1,'day lookup'!$D$1:$E$52,2))</f>
        <v>0</v>
      </c>
      <c r="E370" s="99" t="str">
        <f>VLOOKUP($B370,Computations!$B$10:$AY$386,VLOOKUP(E$1,'day lookup'!$D$1:$E$52,2))</f>
        <v/>
      </c>
      <c r="F370" s="99">
        <f>VLOOKUP($B370,Computations!$B$10:$AY$386,VLOOKUP(F$1,'day lookup'!$D$1:$E$52,2))</f>
        <v>0</v>
      </c>
      <c r="G370" s="99" t="str">
        <f>VLOOKUP($B370,Computations!$B$10:$AY$386,VLOOKUP(G$1,'day lookup'!$D$1:$E$52,2))</f>
        <v/>
      </c>
      <c r="H370" s="99">
        <f>VLOOKUP($B370,Computations!$B$10:$AY$386,VLOOKUP(H$1,'day lookup'!$D$1:$E$52,2))</f>
        <v>0</v>
      </c>
      <c r="I370" s="99">
        <f>VLOOKUP($B370,Computations!$B$10:$AY$386,VLOOKUP(I$1,'day lookup'!$D$1:$E$52,2))</f>
        <v>0</v>
      </c>
      <c r="J370" s="381" t="str">
        <f>VLOOKUP($B370,Computations!$B$10:$AY$386,VLOOKUP(J$1,'day lookup'!$D$1:$E$52,2))</f>
        <v/>
      </c>
      <c r="K370" s="99" t="str">
        <f>VLOOKUP($B370,Computations!$B$10:$AY$386,VLOOKUP(K$1,'day lookup'!$D$1:$E$52,2))</f>
        <v/>
      </c>
      <c r="L370" s="99" t="str">
        <f>VLOOKUP($B370,Computations!$B$10:$AY$386,VLOOKUP(L$1,'day lookup'!$D$1:$E$52,2))</f>
        <v/>
      </c>
      <c r="M370" s="99" t="str">
        <f>VLOOKUP($B370,Computations!$B$10:$AY$386,VLOOKUP(M$1,'day lookup'!$D$1:$E$52,2))</f>
        <v/>
      </c>
      <c r="N370" s="99">
        <f>VLOOKUP($B370,Computations!$B$10:$AY$386,VLOOKUP(N$1,'day lookup'!$D$1:$E$52,2))</f>
        <v>0</v>
      </c>
      <c r="O370" s="99"/>
    </row>
    <row r="371" spans="1:15">
      <c r="A371" s="67" t="str">
        <f ca="1">OFFSET('day lookup'!$A$1,WEEKDAY(B371)-1,0)</f>
        <v>THU</v>
      </c>
      <c r="B371" s="69">
        <f t="shared" ref="B371:B377" si="24">B370+1</f>
        <v>43048</v>
      </c>
      <c r="C371" s="99" t="str">
        <f>VLOOKUP($B371,Computations!$B$10:$AY$386,VLOOKUP(C$1,'day lookup'!$D$1:$E$52,2))</f>
        <v/>
      </c>
      <c r="D371" s="99">
        <f>VLOOKUP($B371,Computations!$B$10:$AY$386,VLOOKUP(D$1,'day lookup'!$D$1:$E$52,2))</f>
        <v>0</v>
      </c>
      <c r="E371" s="99" t="str">
        <f>VLOOKUP($B371,Computations!$B$10:$AY$386,VLOOKUP(E$1,'day lookup'!$D$1:$E$52,2))</f>
        <v/>
      </c>
      <c r="F371" s="99">
        <f>VLOOKUP($B371,Computations!$B$10:$AY$386,VLOOKUP(F$1,'day lookup'!$D$1:$E$52,2))</f>
        <v>0</v>
      </c>
      <c r="G371" s="99" t="str">
        <f>VLOOKUP($B371,Computations!$B$10:$AY$386,VLOOKUP(G$1,'day lookup'!$D$1:$E$52,2))</f>
        <v/>
      </c>
      <c r="H371" s="99">
        <f>VLOOKUP($B371,Computations!$B$10:$AY$386,VLOOKUP(H$1,'day lookup'!$D$1:$E$52,2))</f>
        <v>0</v>
      </c>
      <c r="I371" s="99">
        <f>VLOOKUP($B371,Computations!$B$10:$AY$386,VLOOKUP(I$1,'day lookup'!$D$1:$E$52,2))</f>
        <v>0</v>
      </c>
      <c r="J371" s="381" t="str">
        <f>VLOOKUP($B371,Computations!$B$10:$AY$386,VLOOKUP(J$1,'day lookup'!$D$1:$E$52,2))</f>
        <v/>
      </c>
      <c r="K371" s="99" t="str">
        <f>VLOOKUP($B371,Computations!$B$10:$AY$386,VLOOKUP(K$1,'day lookup'!$D$1:$E$52,2))</f>
        <v/>
      </c>
      <c r="L371" s="99" t="str">
        <f>VLOOKUP($B371,Computations!$B$10:$AY$386,VLOOKUP(L$1,'day lookup'!$D$1:$E$52,2))</f>
        <v/>
      </c>
      <c r="M371" s="99" t="str">
        <f>VLOOKUP($B371,Computations!$B$10:$AY$386,VLOOKUP(M$1,'day lookup'!$D$1:$E$52,2))</f>
        <v/>
      </c>
      <c r="N371" s="99">
        <f>VLOOKUP($B371,Computations!$B$10:$AY$386,VLOOKUP(N$1,'day lookup'!$D$1:$E$52,2))</f>
        <v>0</v>
      </c>
      <c r="O371" s="99"/>
    </row>
    <row r="372" spans="1:15">
      <c r="A372" s="67" t="str">
        <f ca="1">OFFSET('day lookup'!$A$1,WEEKDAY(B372)-1,0)</f>
        <v>FRI</v>
      </c>
      <c r="B372" s="69">
        <f t="shared" si="24"/>
        <v>43049</v>
      </c>
      <c r="C372" s="99" t="str">
        <f>VLOOKUP($B372,Computations!$B$10:$AY$386,VLOOKUP(C$1,'day lookup'!$D$1:$E$52,2))</f>
        <v/>
      </c>
      <c r="D372" s="99">
        <f>VLOOKUP($B372,Computations!$B$10:$AY$386,VLOOKUP(D$1,'day lookup'!$D$1:$E$52,2))</f>
        <v>0</v>
      </c>
      <c r="E372" s="99" t="str">
        <f>VLOOKUP($B372,Computations!$B$10:$AY$386,VLOOKUP(E$1,'day lookup'!$D$1:$E$52,2))</f>
        <v/>
      </c>
      <c r="F372" s="99">
        <f>VLOOKUP($B372,Computations!$B$10:$AY$386,VLOOKUP(F$1,'day lookup'!$D$1:$E$52,2))</f>
        <v>0</v>
      </c>
      <c r="G372" s="99" t="str">
        <f>VLOOKUP($B372,Computations!$B$10:$AY$386,VLOOKUP(G$1,'day lookup'!$D$1:$E$52,2))</f>
        <v/>
      </c>
      <c r="H372" s="99">
        <f>VLOOKUP($B372,Computations!$B$10:$AY$386,VLOOKUP(H$1,'day lookup'!$D$1:$E$52,2))</f>
        <v>0</v>
      </c>
      <c r="I372" s="99">
        <f>VLOOKUP($B372,Computations!$B$10:$AY$386,VLOOKUP(I$1,'day lookup'!$D$1:$E$52,2))</f>
        <v>0</v>
      </c>
      <c r="J372" s="381" t="str">
        <f>VLOOKUP($B372,Computations!$B$10:$AY$386,VLOOKUP(J$1,'day lookup'!$D$1:$E$52,2))</f>
        <v/>
      </c>
      <c r="K372" s="99" t="str">
        <f>VLOOKUP($B372,Computations!$B$10:$AY$386,VLOOKUP(K$1,'day lookup'!$D$1:$E$52,2))</f>
        <v/>
      </c>
      <c r="L372" s="99" t="str">
        <f>VLOOKUP($B372,Computations!$B$10:$AY$386,VLOOKUP(L$1,'day lookup'!$D$1:$E$52,2))</f>
        <v/>
      </c>
      <c r="M372" s="99" t="str">
        <f>VLOOKUP($B372,Computations!$B$10:$AY$386,VLOOKUP(M$1,'day lookup'!$D$1:$E$52,2))</f>
        <v/>
      </c>
      <c r="N372" s="99">
        <f>VLOOKUP($B372,Computations!$B$10:$AY$386,VLOOKUP(N$1,'day lookup'!$D$1:$E$52,2))</f>
        <v>0</v>
      </c>
      <c r="O372" s="99"/>
    </row>
    <row r="373" spans="1:15">
      <c r="A373" s="67" t="str">
        <f ca="1">OFFSET('day lookup'!$A$1,WEEKDAY(B373)-1,0)</f>
        <v>SAT</v>
      </c>
      <c r="B373" s="69">
        <f t="shared" si="24"/>
        <v>43050</v>
      </c>
      <c r="C373" s="99" t="str">
        <f>VLOOKUP($B373,Computations!$B$10:$AY$386,VLOOKUP(C$1,'day lookup'!$D$1:$E$52,2))</f>
        <v/>
      </c>
      <c r="D373" s="99">
        <f>VLOOKUP($B373,Computations!$B$10:$AY$386,VLOOKUP(D$1,'day lookup'!$D$1:$E$52,2))</f>
        <v>0</v>
      </c>
      <c r="E373" s="99" t="str">
        <f>VLOOKUP($B373,Computations!$B$10:$AY$386,VLOOKUP(E$1,'day lookup'!$D$1:$E$52,2))</f>
        <v/>
      </c>
      <c r="F373" s="99">
        <f>VLOOKUP($B373,Computations!$B$10:$AY$386,VLOOKUP(F$1,'day lookup'!$D$1:$E$52,2))</f>
        <v>0</v>
      </c>
      <c r="G373" s="99" t="str">
        <f>VLOOKUP($B373,Computations!$B$10:$AY$386,VLOOKUP(G$1,'day lookup'!$D$1:$E$52,2))</f>
        <v/>
      </c>
      <c r="H373" s="99">
        <f>VLOOKUP($B373,Computations!$B$10:$AY$386,VLOOKUP(H$1,'day lookup'!$D$1:$E$52,2))</f>
        <v>0</v>
      </c>
      <c r="I373" s="99">
        <f>VLOOKUP($B373,Computations!$B$10:$AY$386,VLOOKUP(I$1,'day lookup'!$D$1:$E$52,2))</f>
        <v>0</v>
      </c>
      <c r="J373" s="381" t="str">
        <f>VLOOKUP($B373,Computations!$B$10:$AY$386,VLOOKUP(J$1,'day lookup'!$D$1:$E$52,2))</f>
        <v/>
      </c>
      <c r="K373" s="99" t="str">
        <f>VLOOKUP($B373,Computations!$B$10:$AY$386,VLOOKUP(K$1,'day lookup'!$D$1:$E$52,2))</f>
        <v/>
      </c>
      <c r="L373" s="99" t="str">
        <f>VLOOKUP($B373,Computations!$B$10:$AY$386,VLOOKUP(L$1,'day lookup'!$D$1:$E$52,2))</f>
        <v/>
      </c>
      <c r="M373" s="99" t="str">
        <f>VLOOKUP($B373,Computations!$B$10:$AY$386,VLOOKUP(M$1,'day lookup'!$D$1:$E$52,2))</f>
        <v/>
      </c>
      <c r="N373" s="99">
        <f>VLOOKUP($B373,Computations!$B$10:$AY$386,VLOOKUP(N$1,'day lookup'!$D$1:$E$52,2))</f>
        <v>0</v>
      </c>
      <c r="O373" s="99"/>
    </row>
    <row r="374" spans="1:15">
      <c r="A374" s="67" t="str">
        <f ca="1">OFFSET('day lookup'!$A$1,WEEKDAY(B374)-1,0)</f>
        <v>SUN</v>
      </c>
      <c r="B374" s="69">
        <f t="shared" si="24"/>
        <v>43051</v>
      </c>
      <c r="C374" s="99" t="str">
        <f>VLOOKUP($B374,Computations!$B$10:$AY$386,VLOOKUP(C$1,'day lookup'!$D$1:$E$52,2))</f>
        <v/>
      </c>
      <c r="D374" s="99">
        <f>VLOOKUP($B374,Computations!$B$10:$AY$386,VLOOKUP(D$1,'day lookup'!$D$1:$E$52,2))</f>
        <v>0</v>
      </c>
      <c r="E374" s="99" t="str">
        <f>VLOOKUP($B374,Computations!$B$10:$AY$386,VLOOKUP(E$1,'day lookup'!$D$1:$E$52,2))</f>
        <v/>
      </c>
      <c r="F374" s="99">
        <f>VLOOKUP($B374,Computations!$B$10:$AY$386,VLOOKUP(F$1,'day lookup'!$D$1:$E$52,2))</f>
        <v>0</v>
      </c>
      <c r="G374" s="99" t="str">
        <f>VLOOKUP($B374,Computations!$B$10:$AY$386,VLOOKUP(G$1,'day lookup'!$D$1:$E$52,2))</f>
        <v/>
      </c>
      <c r="H374" s="99">
        <f>VLOOKUP($B374,Computations!$B$10:$AY$386,VLOOKUP(H$1,'day lookup'!$D$1:$E$52,2))</f>
        <v>0</v>
      </c>
      <c r="I374" s="99">
        <f>VLOOKUP($B374,Computations!$B$10:$AY$386,VLOOKUP(I$1,'day lookup'!$D$1:$E$52,2))</f>
        <v>0</v>
      </c>
      <c r="J374" s="381" t="str">
        <f>VLOOKUP($B374,Computations!$B$10:$AY$386,VLOOKUP(J$1,'day lookup'!$D$1:$E$52,2))</f>
        <v/>
      </c>
      <c r="K374" s="99" t="str">
        <f>VLOOKUP($B374,Computations!$B$10:$AY$386,VLOOKUP(K$1,'day lookup'!$D$1:$E$52,2))</f>
        <v/>
      </c>
      <c r="L374" s="99" t="str">
        <f>VLOOKUP($B374,Computations!$B$10:$AY$386,VLOOKUP(L$1,'day lookup'!$D$1:$E$52,2))</f>
        <v/>
      </c>
      <c r="M374" s="99" t="str">
        <f>VLOOKUP($B374,Computations!$B$10:$AY$386,VLOOKUP(M$1,'day lookup'!$D$1:$E$52,2))</f>
        <v/>
      </c>
      <c r="N374" s="99">
        <f>VLOOKUP($B374,Computations!$B$10:$AY$386,VLOOKUP(N$1,'day lookup'!$D$1:$E$52,2))</f>
        <v>0</v>
      </c>
      <c r="O374" s="99"/>
    </row>
    <row r="375" spans="1:15">
      <c r="A375" s="67" t="str">
        <f ca="1">OFFSET('day lookup'!$A$1,WEEKDAY(B375)-1,0)</f>
        <v>MON</v>
      </c>
      <c r="B375" s="69">
        <f t="shared" si="24"/>
        <v>43052</v>
      </c>
      <c r="C375" s="99" t="str">
        <f>VLOOKUP($B375,Computations!$B$10:$AY$386,VLOOKUP(C$1,'day lookup'!$D$1:$E$52,2))</f>
        <v/>
      </c>
      <c r="D375" s="99">
        <f>VLOOKUP($B375,Computations!$B$10:$AY$386,VLOOKUP(D$1,'day lookup'!$D$1:$E$52,2))</f>
        <v>0</v>
      </c>
      <c r="E375" s="99" t="str">
        <f>VLOOKUP($B375,Computations!$B$10:$AY$386,VLOOKUP(E$1,'day lookup'!$D$1:$E$52,2))</f>
        <v/>
      </c>
      <c r="F375" s="99">
        <f>VLOOKUP($B375,Computations!$B$10:$AY$386,VLOOKUP(F$1,'day lookup'!$D$1:$E$52,2))</f>
        <v>0</v>
      </c>
      <c r="G375" s="99" t="str">
        <f>VLOOKUP($B375,Computations!$B$10:$AY$386,VLOOKUP(G$1,'day lookup'!$D$1:$E$52,2))</f>
        <v/>
      </c>
      <c r="H375" s="99">
        <f>VLOOKUP($B375,Computations!$B$10:$AY$386,VLOOKUP(H$1,'day lookup'!$D$1:$E$52,2))</f>
        <v>0</v>
      </c>
      <c r="I375" s="99">
        <f>VLOOKUP($B375,Computations!$B$10:$AY$386,VLOOKUP(I$1,'day lookup'!$D$1:$E$52,2))</f>
        <v>0</v>
      </c>
      <c r="J375" s="381" t="str">
        <f>VLOOKUP($B375,Computations!$B$10:$AY$386,VLOOKUP(J$1,'day lookup'!$D$1:$E$52,2))</f>
        <v/>
      </c>
      <c r="K375" s="99" t="str">
        <f>VLOOKUP($B375,Computations!$B$10:$AY$386,VLOOKUP(K$1,'day lookup'!$D$1:$E$52,2))</f>
        <v/>
      </c>
      <c r="L375" s="99" t="str">
        <f>VLOOKUP($B375,Computations!$B$10:$AY$386,VLOOKUP(L$1,'day lookup'!$D$1:$E$52,2))</f>
        <v/>
      </c>
      <c r="M375" s="99" t="str">
        <f>VLOOKUP($B375,Computations!$B$10:$AY$386,VLOOKUP(M$1,'day lookup'!$D$1:$E$52,2))</f>
        <v/>
      </c>
      <c r="N375" s="99">
        <f>VLOOKUP($B375,Computations!$B$10:$AY$386,VLOOKUP(N$1,'day lookup'!$D$1:$E$52,2))</f>
        <v>0</v>
      </c>
      <c r="O375" s="99"/>
    </row>
    <row r="376" spans="1:15">
      <c r="A376" s="67" t="str">
        <f ca="1">OFFSET('day lookup'!$A$1,WEEKDAY(B376)-1,0)</f>
        <v>TUE</v>
      </c>
      <c r="B376" s="69">
        <f t="shared" si="24"/>
        <v>43053</v>
      </c>
      <c r="C376" s="99" t="str">
        <f>VLOOKUP($B376,Computations!$B$10:$AY$386,VLOOKUP(C$1,'day lookup'!$D$1:$E$52,2))</f>
        <v/>
      </c>
      <c r="D376" s="99">
        <f>VLOOKUP($B376,Computations!$B$10:$AY$386,VLOOKUP(D$1,'day lookup'!$D$1:$E$52,2))</f>
        <v>0</v>
      </c>
      <c r="E376" s="99" t="str">
        <f>VLOOKUP($B376,Computations!$B$10:$AY$386,VLOOKUP(E$1,'day lookup'!$D$1:$E$52,2))</f>
        <v/>
      </c>
      <c r="F376" s="99">
        <f>VLOOKUP($B376,Computations!$B$10:$AY$386,VLOOKUP(F$1,'day lookup'!$D$1:$E$52,2))</f>
        <v>0</v>
      </c>
      <c r="G376" s="99" t="str">
        <f>VLOOKUP($B376,Computations!$B$10:$AY$386,VLOOKUP(G$1,'day lookup'!$D$1:$E$52,2))</f>
        <v/>
      </c>
      <c r="H376" s="99">
        <f>VLOOKUP($B376,Computations!$B$10:$AY$386,VLOOKUP(H$1,'day lookup'!$D$1:$E$52,2))</f>
        <v>0</v>
      </c>
      <c r="I376" s="99">
        <f>VLOOKUP($B376,Computations!$B$10:$AY$386,VLOOKUP(I$1,'day lookup'!$D$1:$E$52,2))</f>
        <v>0</v>
      </c>
      <c r="J376" s="381" t="str">
        <f>VLOOKUP($B376,Computations!$B$10:$AY$386,VLOOKUP(J$1,'day lookup'!$D$1:$E$52,2))</f>
        <v/>
      </c>
      <c r="K376" s="99" t="str">
        <f>VLOOKUP($B376,Computations!$B$10:$AY$386,VLOOKUP(K$1,'day lookup'!$D$1:$E$52,2))</f>
        <v/>
      </c>
      <c r="L376" s="99" t="str">
        <f>VLOOKUP($B376,Computations!$B$10:$AY$386,VLOOKUP(L$1,'day lookup'!$D$1:$E$52,2))</f>
        <v/>
      </c>
      <c r="M376" s="99" t="str">
        <f>VLOOKUP($B376,Computations!$B$10:$AY$386,VLOOKUP(M$1,'day lookup'!$D$1:$E$52,2))</f>
        <v/>
      </c>
      <c r="N376" s="99">
        <f>VLOOKUP($B376,Computations!$B$10:$AY$386,VLOOKUP(N$1,'day lookup'!$D$1:$E$52,2))</f>
        <v>0</v>
      </c>
      <c r="O376" s="99"/>
    </row>
    <row r="377" spans="1:15">
      <c r="A377" s="67" t="str">
        <f ca="1">OFFSET('day lookup'!$A$1,WEEKDAY(B377)-1,0)</f>
        <v>WED</v>
      </c>
      <c r="B377" s="69">
        <f t="shared" si="24"/>
        <v>43054</v>
      </c>
      <c r="C377" s="99" t="str">
        <f>VLOOKUP($B377,Computations!$B$10:$AY$386,VLOOKUP(C$1,'day lookup'!$D$1:$E$52,2))</f>
        <v/>
      </c>
      <c r="D377" s="99">
        <f>VLOOKUP($B377,Computations!$B$10:$AY$386,VLOOKUP(D$1,'day lookup'!$D$1:$E$52,2))</f>
        <v>0</v>
      </c>
      <c r="E377" s="99" t="str">
        <f>VLOOKUP($B377,Computations!$B$10:$AY$386,VLOOKUP(E$1,'day lookup'!$D$1:$E$52,2))</f>
        <v/>
      </c>
      <c r="F377" s="99">
        <f>VLOOKUP($B377,Computations!$B$10:$AY$386,VLOOKUP(F$1,'day lookup'!$D$1:$E$52,2))</f>
        <v>0</v>
      </c>
      <c r="G377" s="99" t="str">
        <f>VLOOKUP($B377,Computations!$B$10:$AY$386,VLOOKUP(G$1,'day lookup'!$D$1:$E$52,2))</f>
        <v/>
      </c>
      <c r="H377" s="99">
        <f>VLOOKUP($B377,Computations!$B$10:$AY$386,VLOOKUP(H$1,'day lookup'!$D$1:$E$52,2))</f>
        <v>0</v>
      </c>
      <c r="I377" s="99">
        <f>VLOOKUP($B377,Computations!$B$10:$AY$386,VLOOKUP(I$1,'day lookup'!$D$1:$E$52,2))</f>
        <v>0</v>
      </c>
      <c r="J377" s="381" t="str">
        <f>VLOOKUP($B377,Computations!$B$10:$AY$386,VLOOKUP(J$1,'day lookup'!$D$1:$E$52,2))</f>
        <v/>
      </c>
      <c r="K377" s="99" t="str">
        <f>VLOOKUP($B377,Computations!$B$10:$AY$386,VLOOKUP(K$1,'day lookup'!$D$1:$E$52,2))</f>
        <v/>
      </c>
      <c r="L377" s="99" t="str">
        <f>VLOOKUP($B377,Computations!$B$10:$AY$386,VLOOKUP(L$1,'day lookup'!$D$1:$E$52,2))</f>
        <v/>
      </c>
      <c r="M377" s="99" t="str">
        <f>VLOOKUP($B377,Computations!$B$10:$AY$386,VLOOKUP(M$1,'day lookup'!$D$1:$E$52,2))</f>
        <v/>
      </c>
      <c r="N377" s="99">
        <f>VLOOKUP($B377,Computations!$B$10:$AY$386,VLOOKUP(N$1,'day lookup'!$D$1:$E$52,2))</f>
        <v>0</v>
      </c>
      <c r="O377" s="99"/>
    </row>
    <row r="378" spans="1:15">
      <c r="A378" s="67" t="str">
        <f ca="1">OFFSET('day lookup'!$A$1,WEEKDAY(B378)-1,0)</f>
        <v>THU</v>
      </c>
      <c r="B378" s="69">
        <f t="shared" ref="B378:B392" si="25">B377+1</f>
        <v>43055</v>
      </c>
      <c r="C378" s="99" t="str">
        <f>VLOOKUP($B378,Computations!$B$10:$AY$386,VLOOKUP(C$1,'day lookup'!$D$1:$E$52,2))</f>
        <v/>
      </c>
      <c r="D378" s="99">
        <f>VLOOKUP($B378,Computations!$B$10:$AY$386,VLOOKUP(D$1,'day lookup'!$D$1:$E$52,2))</f>
        <v>0</v>
      </c>
      <c r="E378" s="99" t="str">
        <f>VLOOKUP($B378,Computations!$B$10:$AY$386,VLOOKUP(E$1,'day lookup'!$D$1:$E$52,2))</f>
        <v/>
      </c>
      <c r="F378" s="99">
        <f>VLOOKUP($B378,Computations!$B$10:$AY$386,VLOOKUP(F$1,'day lookup'!$D$1:$E$52,2))</f>
        <v>0</v>
      </c>
      <c r="G378" s="99" t="str">
        <f>VLOOKUP($B378,Computations!$B$10:$AY$386,VLOOKUP(G$1,'day lookup'!$D$1:$E$52,2))</f>
        <v/>
      </c>
      <c r="H378" s="99">
        <f>VLOOKUP($B378,Computations!$B$10:$AY$386,VLOOKUP(H$1,'day lookup'!$D$1:$E$52,2))</f>
        <v>0</v>
      </c>
      <c r="I378" s="99">
        <f>VLOOKUP($B378,Computations!$B$10:$AY$386,VLOOKUP(I$1,'day lookup'!$D$1:$E$52,2))</f>
        <v>0</v>
      </c>
      <c r="J378" s="381" t="str">
        <f>VLOOKUP($B378,Computations!$B$10:$AY$386,VLOOKUP(J$1,'day lookup'!$D$1:$E$52,2))</f>
        <v/>
      </c>
      <c r="K378" s="99" t="str">
        <f>VLOOKUP($B378,Computations!$B$10:$AY$386,VLOOKUP(K$1,'day lookup'!$D$1:$E$52,2))</f>
        <v/>
      </c>
      <c r="L378" s="99" t="str">
        <f>VLOOKUP($B378,Computations!$B$10:$AY$386,VLOOKUP(L$1,'day lookup'!$D$1:$E$52,2))</f>
        <v/>
      </c>
      <c r="M378" s="99" t="str">
        <f>VLOOKUP($B378,Computations!$B$10:$AY$386,VLOOKUP(M$1,'day lookup'!$D$1:$E$52,2))</f>
        <v/>
      </c>
      <c r="N378" s="99">
        <f>VLOOKUP($B378,Computations!$B$10:$AY$386,VLOOKUP(N$1,'day lookup'!$D$1:$E$52,2))</f>
        <v>0</v>
      </c>
      <c r="O378" s="99"/>
    </row>
    <row r="379" spans="1:15">
      <c r="A379" s="67" t="str">
        <f ca="1">OFFSET('day lookup'!$A$1,WEEKDAY(B379)-1,0)</f>
        <v>FRI</v>
      </c>
      <c r="B379" s="69">
        <f t="shared" si="25"/>
        <v>43056</v>
      </c>
      <c r="C379" s="99" t="str">
        <f>VLOOKUP($B379,Computations!$B$10:$AY$386,VLOOKUP(C$1,'day lookup'!$D$1:$E$52,2))</f>
        <v/>
      </c>
      <c r="D379" s="99">
        <f>VLOOKUP($B379,Computations!$B$10:$AY$386,VLOOKUP(D$1,'day lookup'!$D$1:$E$52,2))</f>
        <v>0</v>
      </c>
      <c r="E379" s="99" t="str">
        <f>VLOOKUP($B379,Computations!$B$10:$AY$386,VLOOKUP(E$1,'day lookup'!$D$1:$E$52,2))</f>
        <v/>
      </c>
      <c r="F379" s="99">
        <f>VLOOKUP($B379,Computations!$B$10:$AY$386,VLOOKUP(F$1,'day lookup'!$D$1:$E$52,2))</f>
        <v>0</v>
      </c>
      <c r="G379" s="99" t="str">
        <f>VLOOKUP($B379,Computations!$B$10:$AY$386,VLOOKUP(G$1,'day lookup'!$D$1:$E$52,2))</f>
        <v/>
      </c>
      <c r="H379" s="99">
        <f>VLOOKUP($B379,Computations!$B$10:$AY$386,VLOOKUP(H$1,'day lookup'!$D$1:$E$52,2))</f>
        <v>0</v>
      </c>
      <c r="I379" s="99">
        <f>VLOOKUP($B379,Computations!$B$10:$AY$386,VLOOKUP(I$1,'day lookup'!$D$1:$E$52,2))</f>
        <v>0</v>
      </c>
      <c r="J379" s="381" t="str">
        <f>VLOOKUP($B379,Computations!$B$10:$AY$386,VLOOKUP(J$1,'day lookup'!$D$1:$E$52,2))</f>
        <v/>
      </c>
      <c r="K379" s="99" t="str">
        <f>VLOOKUP($B379,Computations!$B$10:$AY$386,VLOOKUP(K$1,'day lookup'!$D$1:$E$52,2))</f>
        <v/>
      </c>
      <c r="L379" s="99" t="str">
        <f>VLOOKUP($B379,Computations!$B$10:$AY$386,VLOOKUP(L$1,'day lookup'!$D$1:$E$52,2))</f>
        <v/>
      </c>
      <c r="M379" s="99" t="str">
        <f>VLOOKUP($B379,Computations!$B$10:$AY$386,VLOOKUP(M$1,'day lookup'!$D$1:$E$52,2))</f>
        <v/>
      </c>
      <c r="N379" s="99">
        <f>VLOOKUP($B379,Computations!$B$10:$AY$386,VLOOKUP(N$1,'day lookup'!$D$1:$E$52,2))</f>
        <v>0</v>
      </c>
      <c r="O379" s="99"/>
    </row>
    <row r="380" spans="1:15">
      <c r="A380" s="67" t="str">
        <f ca="1">OFFSET('day lookup'!$A$1,WEEKDAY(B380)-1,0)</f>
        <v>SAT</v>
      </c>
      <c r="B380" s="69">
        <f t="shared" si="25"/>
        <v>43057</v>
      </c>
      <c r="C380" s="99" t="str">
        <f>VLOOKUP($B380,Computations!$B$10:$AY$386,VLOOKUP(C$1,'day lookup'!$D$1:$E$52,2))</f>
        <v/>
      </c>
      <c r="D380" s="99">
        <f>VLOOKUP($B380,Computations!$B$10:$AY$386,VLOOKUP(D$1,'day lookup'!$D$1:$E$52,2))</f>
        <v>0</v>
      </c>
      <c r="E380" s="99" t="str">
        <f>VLOOKUP($B380,Computations!$B$10:$AY$386,VLOOKUP(E$1,'day lookup'!$D$1:$E$52,2))</f>
        <v/>
      </c>
      <c r="F380" s="99">
        <f>VLOOKUP($B380,Computations!$B$10:$AY$386,VLOOKUP(F$1,'day lookup'!$D$1:$E$52,2))</f>
        <v>0</v>
      </c>
      <c r="G380" s="99" t="str">
        <f>VLOOKUP($B380,Computations!$B$10:$AY$386,VLOOKUP(G$1,'day lookup'!$D$1:$E$52,2))</f>
        <v/>
      </c>
      <c r="H380" s="99">
        <f>VLOOKUP($B380,Computations!$B$10:$AY$386,VLOOKUP(H$1,'day lookup'!$D$1:$E$52,2))</f>
        <v>0</v>
      </c>
      <c r="I380" s="99">
        <f>VLOOKUP($B380,Computations!$B$10:$AY$386,VLOOKUP(I$1,'day lookup'!$D$1:$E$52,2))</f>
        <v>0</v>
      </c>
      <c r="J380" s="381" t="str">
        <f>VLOOKUP($B380,Computations!$B$10:$AY$386,VLOOKUP(J$1,'day lookup'!$D$1:$E$52,2))</f>
        <v/>
      </c>
      <c r="K380" s="99" t="str">
        <f>VLOOKUP($B380,Computations!$B$10:$AY$386,VLOOKUP(K$1,'day lookup'!$D$1:$E$52,2))</f>
        <v/>
      </c>
      <c r="L380" s="99" t="str">
        <f>VLOOKUP($B380,Computations!$B$10:$AY$386,VLOOKUP(L$1,'day lookup'!$D$1:$E$52,2))</f>
        <v/>
      </c>
      <c r="M380" s="99" t="str">
        <f>VLOOKUP($B380,Computations!$B$10:$AY$386,VLOOKUP(M$1,'day lookup'!$D$1:$E$52,2))</f>
        <v/>
      </c>
      <c r="N380" s="99">
        <f>VLOOKUP($B380,Computations!$B$10:$AY$386,VLOOKUP(N$1,'day lookup'!$D$1:$E$52,2))</f>
        <v>0</v>
      </c>
      <c r="O380" s="99"/>
    </row>
    <row r="381" spans="1:15">
      <c r="A381" s="67" t="str">
        <f ca="1">OFFSET('day lookup'!$A$1,WEEKDAY(B381)-1,0)</f>
        <v>SUN</v>
      </c>
      <c r="B381" s="69">
        <f t="shared" si="25"/>
        <v>43058</v>
      </c>
      <c r="C381" s="99" t="str">
        <f>VLOOKUP($B381,Computations!$B$10:$AY$386,VLOOKUP(C$1,'day lookup'!$D$1:$E$52,2))</f>
        <v/>
      </c>
      <c r="D381" s="99">
        <f>VLOOKUP($B381,Computations!$B$10:$AY$386,VLOOKUP(D$1,'day lookup'!$D$1:$E$52,2))</f>
        <v>0</v>
      </c>
      <c r="E381" s="99" t="str">
        <f>VLOOKUP($B381,Computations!$B$10:$AY$386,VLOOKUP(E$1,'day lookup'!$D$1:$E$52,2))</f>
        <v/>
      </c>
      <c r="F381" s="99">
        <f>VLOOKUP($B381,Computations!$B$10:$AY$386,VLOOKUP(F$1,'day lookup'!$D$1:$E$52,2))</f>
        <v>0</v>
      </c>
      <c r="G381" s="99" t="str">
        <f>VLOOKUP($B381,Computations!$B$10:$AY$386,VLOOKUP(G$1,'day lookup'!$D$1:$E$52,2))</f>
        <v/>
      </c>
      <c r="H381" s="99">
        <f>VLOOKUP($B381,Computations!$B$10:$AY$386,VLOOKUP(H$1,'day lookup'!$D$1:$E$52,2))</f>
        <v>0</v>
      </c>
      <c r="I381" s="99">
        <f>VLOOKUP($B381,Computations!$B$10:$AY$386,VLOOKUP(I$1,'day lookup'!$D$1:$E$52,2))</f>
        <v>0</v>
      </c>
      <c r="J381" s="381" t="str">
        <f>VLOOKUP($B381,Computations!$B$10:$AY$386,VLOOKUP(J$1,'day lookup'!$D$1:$E$52,2))</f>
        <v/>
      </c>
      <c r="K381" s="99" t="str">
        <f>VLOOKUP($B381,Computations!$B$10:$AY$386,VLOOKUP(K$1,'day lookup'!$D$1:$E$52,2))</f>
        <v/>
      </c>
      <c r="L381" s="99" t="str">
        <f>VLOOKUP($B381,Computations!$B$10:$AY$386,VLOOKUP(L$1,'day lookup'!$D$1:$E$52,2))</f>
        <v/>
      </c>
      <c r="M381" s="99" t="str">
        <f>VLOOKUP($B381,Computations!$B$10:$AY$386,VLOOKUP(M$1,'day lookup'!$D$1:$E$52,2))</f>
        <v/>
      </c>
      <c r="N381" s="99">
        <f>VLOOKUP($B381,Computations!$B$10:$AY$386,VLOOKUP(N$1,'day lookup'!$D$1:$E$52,2))</f>
        <v>0</v>
      </c>
      <c r="O381" s="99"/>
    </row>
    <row r="382" spans="1:15">
      <c r="A382" s="67" t="str">
        <f ca="1">OFFSET('day lookup'!$A$1,WEEKDAY(B382)-1,0)</f>
        <v>MON</v>
      </c>
      <c r="B382" s="69">
        <f t="shared" si="25"/>
        <v>43059</v>
      </c>
      <c r="C382" s="99" t="str">
        <f>VLOOKUP($B382,Computations!$B$10:$AY$386,VLOOKUP(C$1,'day lookup'!$D$1:$E$52,2))</f>
        <v/>
      </c>
      <c r="D382" s="99">
        <f>VLOOKUP($B382,Computations!$B$10:$AY$386,VLOOKUP(D$1,'day lookup'!$D$1:$E$52,2))</f>
        <v>0</v>
      </c>
      <c r="E382" s="99" t="str">
        <f>VLOOKUP($B382,Computations!$B$10:$AY$386,VLOOKUP(E$1,'day lookup'!$D$1:$E$52,2))</f>
        <v/>
      </c>
      <c r="F382" s="99">
        <f>VLOOKUP($B382,Computations!$B$10:$AY$386,VLOOKUP(F$1,'day lookup'!$D$1:$E$52,2))</f>
        <v>0</v>
      </c>
      <c r="G382" s="99" t="str">
        <f>VLOOKUP($B382,Computations!$B$10:$AY$386,VLOOKUP(G$1,'day lookup'!$D$1:$E$52,2))</f>
        <v/>
      </c>
      <c r="H382" s="99">
        <f>VLOOKUP($B382,Computations!$B$10:$AY$386,VLOOKUP(H$1,'day lookup'!$D$1:$E$52,2))</f>
        <v>0</v>
      </c>
      <c r="I382" s="99">
        <f>VLOOKUP($B382,Computations!$B$10:$AY$386,VLOOKUP(I$1,'day lookup'!$D$1:$E$52,2))</f>
        <v>0</v>
      </c>
      <c r="J382" s="381" t="str">
        <f>VLOOKUP($B382,Computations!$B$10:$AY$386,VLOOKUP(J$1,'day lookup'!$D$1:$E$52,2))</f>
        <v/>
      </c>
      <c r="K382" s="99" t="str">
        <f>VLOOKUP($B382,Computations!$B$10:$AY$386,VLOOKUP(K$1,'day lookup'!$D$1:$E$52,2))</f>
        <v/>
      </c>
      <c r="L382" s="99" t="str">
        <f>VLOOKUP($B382,Computations!$B$10:$AY$386,VLOOKUP(L$1,'day lookup'!$D$1:$E$52,2))</f>
        <v/>
      </c>
      <c r="M382" s="99" t="str">
        <f>VLOOKUP($B382,Computations!$B$10:$AY$386,VLOOKUP(M$1,'day lookup'!$D$1:$E$52,2))</f>
        <v/>
      </c>
      <c r="N382" s="99">
        <f>VLOOKUP($B382,Computations!$B$10:$AY$386,VLOOKUP(N$1,'day lookup'!$D$1:$E$52,2))</f>
        <v>0</v>
      </c>
      <c r="O382" s="99"/>
    </row>
    <row r="383" spans="1:15">
      <c r="A383" s="67" t="str">
        <f ca="1">OFFSET('day lookup'!$A$1,WEEKDAY(B383)-1,0)</f>
        <v>TUE</v>
      </c>
      <c r="B383" s="69">
        <f t="shared" si="25"/>
        <v>43060</v>
      </c>
      <c r="C383" s="99" t="str">
        <f>VLOOKUP($B383,Computations!$B$10:$AY$386,VLOOKUP(C$1,'day lookup'!$D$1:$E$52,2))</f>
        <v/>
      </c>
      <c r="D383" s="99">
        <f>VLOOKUP($B383,Computations!$B$10:$AY$386,VLOOKUP(D$1,'day lookup'!$D$1:$E$52,2))</f>
        <v>0</v>
      </c>
      <c r="E383" s="99" t="str">
        <f>VLOOKUP($B383,Computations!$B$10:$AY$386,VLOOKUP(E$1,'day lookup'!$D$1:$E$52,2))</f>
        <v/>
      </c>
      <c r="F383" s="99">
        <f>VLOOKUP($B383,Computations!$B$10:$AY$386,VLOOKUP(F$1,'day lookup'!$D$1:$E$52,2))</f>
        <v>0</v>
      </c>
      <c r="G383" s="99" t="str">
        <f>VLOOKUP($B383,Computations!$B$10:$AY$386,VLOOKUP(G$1,'day lookup'!$D$1:$E$52,2))</f>
        <v/>
      </c>
      <c r="H383" s="99">
        <f>VLOOKUP($B383,Computations!$B$10:$AY$386,VLOOKUP(H$1,'day lookup'!$D$1:$E$52,2))</f>
        <v>0</v>
      </c>
      <c r="I383" s="99">
        <f>VLOOKUP($B383,Computations!$B$10:$AY$386,VLOOKUP(I$1,'day lookup'!$D$1:$E$52,2))</f>
        <v>0</v>
      </c>
      <c r="J383" s="381" t="str">
        <f>VLOOKUP($B383,Computations!$B$10:$AY$386,VLOOKUP(J$1,'day lookup'!$D$1:$E$52,2))</f>
        <v/>
      </c>
      <c r="K383" s="99" t="str">
        <f>VLOOKUP($B383,Computations!$B$10:$AY$386,VLOOKUP(K$1,'day lookup'!$D$1:$E$52,2))</f>
        <v/>
      </c>
      <c r="L383" s="99" t="str">
        <f>VLOOKUP($B383,Computations!$B$10:$AY$386,VLOOKUP(L$1,'day lookup'!$D$1:$E$52,2))</f>
        <v/>
      </c>
      <c r="M383" s="99" t="str">
        <f>VLOOKUP($B383,Computations!$B$10:$AY$386,VLOOKUP(M$1,'day lookup'!$D$1:$E$52,2))</f>
        <v/>
      </c>
      <c r="N383" s="99">
        <f>VLOOKUP($B383,Computations!$B$10:$AY$386,VLOOKUP(N$1,'day lookup'!$D$1:$E$52,2))</f>
        <v>0</v>
      </c>
      <c r="O383" s="99"/>
    </row>
    <row r="384" spans="1:15">
      <c r="A384" s="67" t="str">
        <f ca="1">OFFSET('day lookup'!$A$1,WEEKDAY(B384)-1,0)</f>
        <v>WED</v>
      </c>
      <c r="B384" s="69">
        <f t="shared" si="25"/>
        <v>43061</v>
      </c>
      <c r="C384" s="99" t="str">
        <f>VLOOKUP($B384,Computations!$B$10:$AY$386,VLOOKUP(C$1,'day lookup'!$D$1:$E$52,2))</f>
        <v/>
      </c>
      <c r="D384" s="99">
        <f>VLOOKUP($B384,Computations!$B$10:$AY$386,VLOOKUP(D$1,'day lookup'!$D$1:$E$52,2))</f>
        <v>0</v>
      </c>
      <c r="E384" s="99" t="str">
        <f>VLOOKUP($B384,Computations!$B$10:$AY$386,VLOOKUP(E$1,'day lookup'!$D$1:$E$52,2))</f>
        <v/>
      </c>
      <c r="F384" s="99">
        <f>VLOOKUP($B384,Computations!$B$10:$AY$386,VLOOKUP(F$1,'day lookup'!$D$1:$E$52,2))</f>
        <v>0</v>
      </c>
      <c r="G384" s="99" t="str">
        <f>VLOOKUP($B384,Computations!$B$10:$AY$386,VLOOKUP(G$1,'day lookup'!$D$1:$E$52,2))</f>
        <v/>
      </c>
      <c r="H384" s="99">
        <f>VLOOKUP($B384,Computations!$B$10:$AY$386,VLOOKUP(H$1,'day lookup'!$D$1:$E$52,2))</f>
        <v>0</v>
      </c>
      <c r="I384" s="99">
        <f>VLOOKUP($B384,Computations!$B$10:$AY$386,VLOOKUP(I$1,'day lookup'!$D$1:$E$52,2))</f>
        <v>0</v>
      </c>
      <c r="J384" s="381" t="str">
        <f>VLOOKUP($B384,Computations!$B$10:$AY$386,VLOOKUP(J$1,'day lookup'!$D$1:$E$52,2))</f>
        <v/>
      </c>
      <c r="K384" s="99" t="str">
        <f>VLOOKUP($B384,Computations!$B$10:$AY$386,VLOOKUP(K$1,'day lookup'!$D$1:$E$52,2))</f>
        <v/>
      </c>
      <c r="L384" s="99" t="str">
        <f>VLOOKUP($B384,Computations!$B$10:$AY$386,VLOOKUP(L$1,'day lookup'!$D$1:$E$52,2))</f>
        <v/>
      </c>
      <c r="M384" s="99" t="str">
        <f>VLOOKUP($B384,Computations!$B$10:$AY$386,VLOOKUP(M$1,'day lookup'!$D$1:$E$52,2))</f>
        <v/>
      </c>
      <c r="N384" s="99">
        <f>VLOOKUP($B384,Computations!$B$10:$AY$386,VLOOKUP(N$1,'day lookup'!$D$1:$E$52,2))</f>
        <v>0</v>
      </c>
      <c r="O384" s="99"/>
    </row>
    <row r="385" spans="1:15">
      <c r="A385" s="67" t="str">
        <f ca="1">OFFSET('day lookup'!$A$1,WEEKDAY(B385)-1,0)</f>
        <v>THU</v>
      </c>
      <c r="B385" s="69">
        <f t="shared" si="25"/>
        <v>43062</v>
      </c>
      <c r="C385" s="99" t="str">
        <f>VLOOKUP($B385,Computations!$B$10:$AY$386,VLOOKUP(C$1,'day lookup'!$D$1:$E$52,2))</f>
        <v/>
      </c>
      <c r="D385" s="99">
        <f>VLOOKUP($B385,Computations!$B$10:$AY$386,VLOOKUP(D$1,'day lookup'!$D$1:$E$52,2))</f>
        <v>0</v>
      </c>
      <c r="E385" s="99" t="str">
        <f>VLOOKUP($B385,Computations!$B$10:$AY$386,VLOOKUP(E$1,'day lookup'!$D$1:$E$52,2))</f>
        <v/>
      </c>
      <c r="F385" s="99">
        <f>VLOOKUP($B385,Computations!$B$10:$AY$386,VLOOKUP(F$1,'day lookup'!$D$1:$E$52,2))</f>
        <v>0</v>
      </c>
      <c r="G385" s="99" t="str">
        <f>VLOOKUP($B385,Computations!$B$10:$AY$386,VLOOKUP(G$1,'day lookup'!$D$1:$E$52,2))</f>
        <v/>
      </c>
      <c r="H385" s="99">
        <f>VLOOKUP($B385,Computations!$B$10:$AY$386,VLOOKUP(H$1,'day lookup'!$D$1:$E$52,2))</f>
        <v>0</v>
      </c>
      <c r="I385" s="99">
        <f>VLOOKUP($B385,Computations!$B$10:$AY$386,VLOOKUP(I$1,'day lookup'!$D$1:$E$52,2))</f>
        <v>0</v>
      </c>
      <c r="J385" s="381" t="str">
        <f>VLOOKUP($B385,Computations!$B$10:$AY$386,VLOOKUP(J$1,'day lookup'!$D$1:$E$52,2))</f>
        <v/>
      </c>
      <c r="K385" s="99" t="str">
        <f>VLOOKUP($B385,Computations!$B$10:$AY$386,VLOOKUP(K$1,'day lookup'!$D$1:$E$52,2))</f>
        <v/>
      </c>
      <c r="L385" s="99" t="str">
        <f>VLOOKUP($B385,Computations!$B$10:$AY$386,VLOOKUP(L$1,'day lookup'!$D$1:$E$52,2))</f>
        <v/>
      </c>
      <c r="M385" s="99" t="str">
        <f>VLOOKUP($B385,Computations!$B$10:$AY$386,VLOOKUP(M$1,'day lookup'!$D$1:$E$52,2))</f>
        <v/>
      </c>
      <c r="N385" s="99">
        <f>VLOOKUP($B385,Computations!$B$10:$AY$386,VLOOKUP(N$1,'day lookup'!$D$1:$E$52,2))</f>
        <v>0</v>
      </c>
      <c r="O385" s="99"/>
    </row>
    <row r="386" spans="1:15">
      <c r="A386" s="67" t="str">
        <f ca="1">OFFSET('day lookup'!$A$1,WEEKDAY(B386)-1,0)</f>
        <v>FRI</v>
      </c>
      <c r="B386" s="69">
        <f t="shared" si="25"/>
        <v>43063</v>
      </c>
      <c r="C386" s="99" t="str">
        <f>VLOOKUP($B386,Computations!$B$10:$AY$386,VLOOKUP(C$1,'day lookup'!$D$1:$E$52,2))</f>
        <v/>
      </c>
      <c r="D386" s="99">
        <f>VLOOKUP($B386,Computations!$B$10:$AY$386,VLOOKUP(D$1,'day lookup'!$D$1:$E$52,2))</f>
        <v>0</v>
      </c>
      <c r="E386" s="99" t="str">
        <f>VLOOKUP($B386,Computations!$B$10:$AY$386,VLOOKUP(E$1,'day lookup'!$D$1:$E$52,2))</f>
        <v/>
      </c>
      <c r="F386" s="99">
        <f>VLOOKUP($B386,Computations!$B$10:$AY$386,VLOOKUP(F$1,'day lookup'!$D$1:$E$52,2))</f>
        <v>0</v>
      </c>
      <c r="G386" s="99" t="str">
        <f>VLOOKUP($B386,Computations!$B$10:$AY$386,VLOOKUP(G$1,'day lookup'!$D$1:$E$52,2))</f>
        <v/>
      </c>
      <c r="H386" s="99">
        <f>VLOOKUP($B386,Computations!$B$10:$AY$386,VLOOKUP(H$1,'day lookup'!$D$1:$E$52,2))</f>
        <v>0</v>
      </c>
      <c r="I386" s="99">
        <f>VLOOKUP($B386,Computations!$B$10:$AY$386,VLOOKUP(I$1,'day lookup'!$D$1:$E$52,2))</f>
        <v>0</v>
      </c>
      <c r="J386" s="381" t="str">
        <f>VLOOKUP($B386,Computations!$B$10:$AY$386,VLOOKUP(J$1,'day lookup'!$D$1:$E$52,2))</f>
        <v/>
      </c>
      <c r="K386" s="99" t="str">
        <f>VLOOKUP($B386,Computations!$B$10:$AY$386,VLOOKUP(K$1,'day lookup'!$D$1:$E$52,2))</f>
        <v/>
      </c>
      <c r="L386" s="99" t="str">
        <f>VLOOKUP($B386,Computations!$B$10:$AY$386,VLOOKUP(L$1,'day lookup'!$D$1:$E$52,2))</f>
        <v/>
      </c>
      <c r="M386" s="99" t="str">
        <f>VLOOKUP($B386,Computations!$B$10:$AY$386,VLOOKUP(M$1,'day lookup'!$D$1:$E$52,2))</f>
        <v/>
      </c>
      <c r="N386" s="99">
        <f>VLOOKUP($B386,Computations!$B$10:$AY$386,VLOOKUP(N$1,'day lookup'!$D$1:$E$52,2))</f>
        <v>0</v>
      </c>
      <c r="O386" s="99"/>
    </row>
    <row r="387" spans="1:15">
      <c r="A387" s="67" t="str">
        <f ca="1">OFFSET('day lookup'!$A$1,WEEKDAY(B387)-1,0)</f>
        <v>SAT</v>
      </c>
      <c r="B387" s="69">
        <f t="shared" si="25"/>
        <v>43064</v>
      </c>
      <c r="C387" s="99" t="str">
        <f>VLOOKUP($B387,Computations!$B$10:$AY$386,VLOOKUP(C$1,'day lookup'!$D$1:$E$52,2))</f>
        <v/>
      </c>
      <c r="D387" s="99">
        <f>VLOOKUP($B387,Computations!$B$10:$AY$386,VLOOKUP(D$1,'day lookup'!$D$1:$E$52,2))</f>
        <v>0</v>
      </c>
      <c r="E387" s="99" t="str">
        <f>VLOOKUP($B387,Computations!$B$10:$AY$386,VLOOKUP(E$1,'day lookup'!$D$1:$E$52,2))</f>
        <v/>
      </c>
      <c r="F387" s="99">
        <f>VLOOKUP($B387,Computations!$B$10:$AY$386,VLOOKUP(F$1,'day lookup'!$D$1:$E$52,2))</f>
        <v>0</v>
      </c>
      <c r="G387" s="99" t="str">
        <f>VLOOKUP($B387,Computations!$B$10:$AY$386,VLOOKUP(G$1,'day lookup'!$D$1:$E$52,2))</f>
        <v/>
      </c>
      <c r="H387" s="99">
        <f>VLOOKUP($B387,Computations!$B$10:$AY$386,VLOOKUP(H$1,'day lookup'!$D$1:$E$52,2))</f>
        <v>0</v>
      </c>
      <c r="I387" s="99">
        <f>VLOOKUP($B387,Computations!$B$10:$AY$386,VLOOKUP(I$1,'day lookup'!$D$1:$E$52,2))</f>
        <v>0</v>
      </c>
      <c r="J387" s="381" t="str">
        <f>VLOOKUP($B387,Computations!$B$10:$AY$386,VLOOKUP(J$1,'day lookup'!$D$1:$E$52,2))</f>
        <v/>
      </c>
      <c r="K387" s="99" t="str">
        <f>VLOOKUP($B387,Computations!$B$10:$AY$386,VLOOKUP(K$1,'day lookup'!$D$1:$E$52,2))</f>
        <v/>
      </c>
      <c r="L387" s="99" t="str">
        <f>VLOOKUP($B387,Computations!$B$10:$AY$386,VLOOKUP(L$1,'day lookup'!$D$1:$E$52,2))</f>
        <v/>
      </c>
      <c r="M387" s="99" t="str">
        <f>VLOOKUP($B387,Computations!$B$10:$AY$386,VLOOKUP(M$1,'day lookup'!$D$1:$E$52,2))</f>
        <v/>
      </c>
      <c r="N387" s="99">
        <f>VLOOKUP($B387,Computations!$B$10:$AY$386,VLOOKUP(N$1,'day lookup'!$D$1:$E$52,2))</f>
        <v>0</v>
      </c>
      <c r="O387" s="99"/>
    </row>
    <row r="388" spans="1:15">
      <c r="A388" s="67" t="str">
        <f ca="1">OFFSET('day lookup'!$A$1,WEEKDAY(B388)-1,0)</f>
        <v>SUN</v>
      </c>
      <c r="B388" s="69">
        <f t="shared" si="25"/>
        <v>43065</v>
      </c>
      <c r="C388" s="99" t="str">
        <f>VLOOKUP($B388,Computations!$B$10:$AY$386,VLOOKUP(C$1,'day lookup'!$D$1:$E$52,2))</f>
        <v/>
      </c>
      <c r="D388" s="99">
        <f>VLOOKUP($B388,Computations!$B$10:$AY$386,VLOOKUP(D$1,'day lookup'!$D$1:$E$52,2))</f>
        <v>0</v>
      </c>
      <c r="E388" s="99" t="str">
        <f>VLOOKUP($B388,Computations!$B$10:$AY$386,VLOOKUP(E$1,'day lookup'!$D$1:$E$52,2))</f>
        <v/>
      </c>
      <c r="F388" s="99">
        <f>VLOOKUP($B388,Computations!$B$10:$AY$386,VLOOKUP(F$1,'day lookup'!$D$1:$E$52,2))</f>
        <v>0</v>
      </c>
      <c r="G388" s="99" t="str">
        <f>VLOOKUP($B388,Computations!$B$10:$AY$386,VLOOKUP(G$1,'day lookup'!$D$1:$E$52,2))</f>
        <v/>
      </c>
      <c r="H388" s="99">
        <f>VLOOKUP($B388,Computations!$B$10:$AY$386,VLOOKUP(H$1,'day lookup'!$D$1:$E$52,2))</f>
        <v>0</v>
      </c>
      <c r="I388" s="99">
        <f>VLOOKUP($B388,Computations!$B$10:$AY$386,VLOOKUP(I$1,'day lookup'!$D$1:$E$52,2))</f>
        <v>0</v>
      </c>
      <c r="J388" s="381" t="str">
        <f>VLOOKUP($B388,Computations!$B$10:$AY$386,VLOOKUP(J$1,'day lookup'!$D$1:$E$52,2))</f>
        <v/>
      </c>
      <c r="K388" s="99" t="str">
        <f>VLOOKUP($B388,Computations!$B$10:$AY$386,VLOOKUP(K$1,'day lookup'!$D$1:$E$52,2))</f>
        <v/>
      </c>
      <c r="L388" s="99" t="str">
        <f>VLOOKUP($B388,Computations!$B$10:$AY$386,VLOOKUP(L$1,'day lookup'!$D$1:$E$52,2))</f>
        <v/>
      </c>
      <c r="M388" s="99" t="str">
        <f>VLOOKUP($B388,Computations!$B$10:$AY$386,VLOOKUP(M$1,'day lookup'!$D$1:$E$52,2))</f>
        <v/>
      </c>
      <c r="N388" s="99">
        <f>VLOOKUP($B388,Computations!$B$10:$AY$386,VLOOKUP(N$1,'day lookup'!$D$1:$E$52,2))</f>
        <v>0</v>
      </c>
      <c r="O388" s="99"/>
    </row>
    <row r="389" spans="1:15">
      <c r="A389" s="67" t="str">
        <f ca="1">OFFSET('day lookup'!$A$1,WEEKDAY(B389)-1,0)</f>
        <v>MON</v>
      </c>
      <c r="B389" s="69">
        <f t="shared" si="25"/>
        <v>43066</v>
      </c>
      <c r="C389" s="99" t="str">
        <f>VLOOKUP($B389,Computations!$B$10:$AY$386,VLOOKUP(C$1,'day lookup'!$D$1:$E$52,2))</f>
        <v/>
      </c>
      <c r="D389" s="99">
        <f>VLOOKUP($B389,Computations!$B$10:$AY$386,VLOOKUP(D$1,'day lookup'!$D$1:$E$52,2))</f>
        <v>0</v>
      </c>
      <c r="E389" s="99" t="str">
        <f>VLOOKUP($B389,Computations!$B$10:$AY$386,VLOOKUP(E$1,'day lookup'!$D$1:$E$52,2))</f>
        <v/>
      </c>
      <c r="F389" s="99">
        <f>VLOOKUP($B389,Computations!$B$10:$AY$386,VLOOKUP(F$1,'day lookup'!$D$1:$E$52,2))</f>
        <v>0</v>
      </c>
      <c r="G389" s="99" t="str">
        <f>VLOOKUP($B389,Computations!$B$10:$AY$386,VLOOKUP(G$1,'day lookup'!$D$1:$E$52,2))</f>
        <v/>
      </c>
      <c r="H389" s="99">
        <f>VLOOKUP($B389,Computations!$B$10:$AY$386,VLOOKUP(H$1,'day lookup'!$D$1:$E$52,2))</f>
        <v>0</v>
      </c>
      <c r="I389" s="99">
        <f>VLOOKUP($B389,Computations!$B$10:$AY$386,VLOOKUP(I$1,'day lookup'!$D$1:$E$52,2))</f>
        <v>0</v>
      </c>
      <c r="J389" s="381" t="str">
        <f>VLOOKUP($B389,Computations!$B$10:$AY$386,VLOOKUP(J$1,'day lookup'!$D$1:$E$52,2))</f>
        <v/>
      </c>
      <c r="K389" s="99" t="str">
        <f>VLOOKUP($B389,Computations!$B$10:$AY$386,VLOOKUP(K$1,'day lookup'!$D$1:$E$52,2))</f>
        <v/>
      </c>
      <c r="L389" s="99" t="str">
        <f>VLOOKUP($B389,Computations!$B$10:$AY$386,VLOOKUP(L$1,'day lookup'!$D$1:$E$52,2))</f>
        <v/>
      </c>
      <c r="M389" s="99" t="str">
        <f>VLOOKUP($B389,Computations!$B$10:$AY$386,VLOOKUP(M$1,'day lookup'!$D$1:$E$52,2))</f>
        <v/>
      </c>
      <c r="N389" s="99">
        <f>VLOOKUP($B389,Computations!$B$10:$AY$386,VLOOKUP(N$1,'day lookup'!$D$1:$E$52,2))</f>
        <v>0</v>
      </c>
      <c r="O389" s="99"/>
    </row>
    <row r="390" spans="1:15">
      <c r="A390" s="67" t="str">
        <f ca="1">OFFSET('day lookup'!$A$1,WEEKDAY(B390)-1,0)</f>
        <v>TUE</v>
      </c>
      <c r="B390" s="69">
        <f t="shared" si="25"/>
        <v>43067</v>
      </c>
      <c r="C390" s="99" t="str">
        <f>VLOOKUP($B390,Computations!$B$10:$AY$386,VLOOKUP(C$1,'day lookup'!$D$1:$E$52,2))</f>
        <v/>
      </c>
      <c r="D390" s="99">
        <f>VLOOKUP($B390,Computations!$B$10:$AY$386,VLOOKUP(D$1,'day lookup'!$D$1:$E$52,2))</f>
        <v>0</v>
      </c>
      <c r="E390" s="99" t="str">
        <f>VLOOKUP($B390,Computations!$B$10:$AY$386,VLOOKUP(E$1,'day lookup'!$D$1:$E$52,2))</f>
        <v/>
      </c>
      <c r="F390" s="99">
        <f>VLOOKUP($B390,Computations!$B$10:$AY$386,VLOOKUP(F$1,'day lookup'!$D$1:$E$52,2))</f>
        <v>0</v>
      </c>
      <c r="G390" s="99" t="str">
        <f>VLOOKUP($B390,Computations!$B$10:$AY$386,VLOOKUP(G$1,'day lookup'!$D$1:$E$52,2))</f>
        <v/>
      </c>
      <c r="H390" s="99">
        <f>VLOOKUP($B390,Computations!$B$10:$AY$386,VLOOKUP(H$1,'day lookup'!$D$1:$E$52,2))</f>
        <v>0</v>
      </c>
      <c r="I390" s="99">
        <f>VLOOKUP($B390,Computations!$B$10:$AY$386,VLOOKUP(I$1,'day lookup'!$D$1:$E$52,2))</f>
        <v>0</v>
      </c>
      <c r="J390" s="381" t="str">
        <f>VLOOKUP($B390,Computations!$B$10:$AY$386,VLOOKUP(J$1,'day lookup'!$D$1:$E$52,2))</f>
        <v/>
      </c>
      <c r="K390" s="99" t="str">
        <f>VLOOKUP($B390,Computations!$B$10:$AY$386,VLOOKUP(K$1,'day lookup'!$D$1:$E$52,2))</f>
        <v/>
      </c>
      <c r="L390" s="99" t="str">
        <f>VLOOKUP($B390,Computations!$B$10:$AY$386,VLOOKUP(L$1,'day lookup'!$D$1:$E$52,2))</f>
        <v/>
      </c>
      <c r="M390" s="99" t="str">
        <f>VLOOKUP($B390,Computations!$B$10:$AY$386,VLOOKUP(M$1,'day lookup'!$D$1:$E$52,2))</f>
        <v/>
      </c>
      <c r="N390" s="99">
        <f>VLOOKUP($B390,Computations!$B$10:$AY$386,VLOOKUP(N$1,'day lookup'!$D$1:$E$52,2))</f>
        <v>0</v>
      </c>
      <c r="O390" s="99"/>
    </row>
    <row r="391" spans="1:15">
      <c r="A391" s="67" t="str">
        <f ca="1">OFFSET('day lookup'!$A$1,WEEKDAY(B391)-1,0)</f>
        <v>WED</v>
      </c>
      <c r="B391" s="69">
        <f t="shared" si="25"/>
        <v>43068</v>
      </c>
      <c r="C391" s="99" t="str">
        <f>VLOOKUP($B391,Computations!$B$10:$AY$386,VLOOKUP(C$1,'day lookup'!$D$1:$E$52,2))</f>
        <v/>
      </c>
      <c r="D391" s="99">
        <f>VLOOKUP($B391,Computations!$B$10:$AY$386,VLOOKUP(D$1,'day lookup'!$D$1:$E$52,2))</f>
        <v>0</v>
      </c>
      <c r="E391" s="99" t="str">
        <f>VLOOKUP($B391,Computations!$B$10:$AY$386,VLOOKUP(E$1,'day lookup'!$D$1:$E$52,2))</f>
        <v/>
      </c>
      <c r="F391" s="99">
        <f>VLOOKUP($B391,Computations!$B$10:$AY$386,VLOOKUP(F$1,'day lookup'!$D$1:$E$52,2))</f>
        <v>0</v>
      </c>
      <c r="G391" s="99" t="str">
        <f>VLOOKUP($B391,Computations!$B$10:$AY$386,VLOOKUP(G$1,'day lookup'!$D$1:$E$52,2))</f>
        <v/>
      </c>
      <c r="H391" s="99">
        <f>VLOOKUP($B391,Computations!$B$10:$AY$386,VLOOKUP(H$1,'day lookup'!$D$1:$E$52,2))</f>
        <v>0</v>
      </c>
      <c r="I391" s="99">
        <f>VLOOKUP($B391,Computations!$B$10:$AY$386,VLOOKUP(I$1,'day lookup'!$D$1:$E$52,2))</f>
        <v>0</v>
      </c>
      <c r="J391" s="381" t="str">
        <f>VLOOKUP($B391,Computations!$B$10:$AY$386,VLOOKUP(J$1,'day lookup'!$D$1:$E$52,2))</f>
        <v/>
      </c>
      <c r="K391" s="99" t="str">
        <f>VLOOKUP($B391,Computations!$B$10:$AY$386,VLOOKUP(K$1,'day lookup'!$D$1:$E$52,2))</f>
        <v/>
      </c>
      <c r="L391" s="99" t="str">
        <f>VLOOKUP($B391,Computations!$B$10:$AY$386,VLOOKUP(L$1,'day lookup'!$D$1:$E$52,2))</f>
        <v/>
      </c>
      <c r="M391" s="99" t="str">
        <f>VLOOKUP($B391,Computations!$B$10:$AY$386,VLOOKUP(M$1,'day lookup'!$D$1:$E$52,2))</f>
        <v/>
      </c>
      <c r="N391" s="99">
        <f>VLOOKUP($B391,Computations!$B$10:$AY$386,VLOOKUP(N$1,'day lookup'!$D$1:$E$52,2))</f>
        <v>0</v>
      </c>
      <c r="O391" s="99"/>
    </row>
    <row r="392" spans="1:15">
      <c r="A392" s="67" t="str">
        <f ca="1">OFFSET('day lookup'!$A$1,WEEKDAY(B392)-1,0)</f>
        <v>THU</v>
      </c>
      <c r="B392" s="69">
        <f t="shared" si="25"/>
        <v>43069</v>
      </c>
      <c r="C392" s="99" t="str">
        <f>VLOOKUP($B392,Computations!$B$10:$AY$386,VLOOKUP(C$1,'day lookup'!$D$1:$E$52,2))</f>
        <v/>
      </c>
      <c r="D392" s="99">
        <f>VLOOKUP($B392,Computations!$B$10:$AY$386,VLOOKUP(D$1,'day lookup'!$D$1:$E$52,2))</f>
        <v>0</v>
      </c>
      <c r="E392" s="99" t="str">
        <f>VLOOKUP($B392,Computations!$B$10:$AY$386,VLOOKUP(E$1,'day lookup'!$D$1:$E$52,2))</f>
        <v/>
      </c>
      <c r="F392" s="99">
        <f>VLOOKUP($B392,Computations!$B$10:$AY$386,VLOOKUP(F$1,'day lookup'!$D$1:$E$52,2))</f>
        <v>0</v>
      </c>
      <c r="G392" s="99" t="str">
        <f>VLOOKUP($B392,Computations!$B$10:$AY$386,VLOOKUP(G$1,'day lookup'!$D$1:$E$52,2))</f>
        <v/>
      </c>
      <c r="H392" s="99">
        <f>VLOOKUP($B392,Computations!$B$10:$AY$386,VLOOKUP(H$1,'day lookup'!$D$1:$E$52,2))</f>
        <v>0</v>
      </c>
      <c r="I392" s="99">
        <f>VLOOKUP($B392,Computations!$B$10:$AY$386,VLOOKUP(I$1,'day lookup'!$D$1:$E$52,2))</f>
        <v>0</v>
      </c>
      <c r="J392" s="381" t="str">
        <f>VLOOKUP($B392,Computations!$B$10:$AY$386,VLOOKUP(J$1,'day lookup'!$D$1:$E$52,2))</f>
        <v/>
      </c>
      <c r="K392" s="99" t="str">
        <f>VLOOKUP($B392,Computations!$B$10:$AY$386,VLOOKUP(K$1,'day lookup'!$D$1:$E$52,2))</f>
        <v/>
      </c>
      <c r="L392" s="99" t="str">
        <f>VLOOKUP($B392,Computations!$B$10:$AY$386,VLOOKUP(L$1,'day lookup'!$D$1:$E$52,2))</f>
        <v/>
      </c>
      <c r="M392" s="99" t="str">
        <f>VLOOKUP($B392,Computations!$B$10:$AY$386,VLOOKUP(M$1,'day lookup'!$D$1:$E$52,2))</f>
        <v/>
      </c>
      <c r="N392" s="99">
        <f>VLOOKUP($B392,Computations!$B$10:$AY$386,VLOOKUP(N$1,'day lookup'!$D$1:$E$52,2))</f>
        <v>0</v>
      </c>
      <c r="O392" s="99"/>
    </row>
    <row r="393" spans="1:15">
      <c r="A393" s="75"/>
    </row>
    <row r="394" spans="1:15">
      <c r="A394" s="44" t="s">
        <v>48</v>
      </c>
      <c r="C394" s="55">
        <f t="shared" ref="C394:I394" si="26">AVERAGEA(C363:C377)</f>
        <v>0</v>
      </c>
      <c r="D394" s="55">
        <f t="shared" si="26"/>
        <v>0</v>
      </c>
      <c r="E394" s="55">
        <f t="shared" si="26"/>
        <v>0</v>
      </c>
      <c r="F394" s="55">
        <f t="shared" si="26"/>
        <v>0</v>
      </c>
      <c r="G394" s="55">
        <f t="shared" si="26"/>
        <v>0</v>
      </c>
      <c r="H394" s="55">
        <f t="shared" si="26"/>
        <v>0</v>
      </c>
      <c r="I394" s="55">
        <f t="shared" si="26"/>
        <v>0</v>
      </c>
      <c r="K394" s="93"/>
      <c r="L394" s="55">
        <f>AVERAGEA(L363:L377)</f>
        <v>0</v>
      </c>
      <c r="M394" s="54"/>
      <c r="N394" s="19">
        <f>AVERAGEA(N363:N377)</f>
        <v>0</v>
      </c>
      <c r="O394" s="55"/>
    </row>
    <row r="395" spans="1:15" s="54" customFormat="1">
      <c r="A395" s="96" t="s">
        <v>49</v>
      </c>
      <c r="B395" s="97"/>
      <c r="C395" s="19"/>
      <c r="D395" s="49"/>
      <c r="E395" s="49">
        <f>SUM(E363:E377)*1.9835</f>
        <v>0</v>
      </c>
      <c r="F395" s="49">
        <f>SUM(F363:F377)*1.9835</f>
        <v>0</v>
      </c>
      <c r="G395" s="49">
        <f>SUM(G363:G377)*1.9835</f>
        <v>0</v>
      </c>
      <c r="H395" s="49">
        <f>SUM(H363:H377)*1.9835</f>
        <v>0</v>
      </c>
      <c r="I395" s="49">
        <f>SUM(I363:I377)*1.9835</f>
        <v>0</v>
      </c>
      <c r="J395" s="18"/>
      <c r="K395" s="53"/>
      <c r="L395" s="49">
        <f>SUM(L363:L377)*1.9835</f>
        <v>0</v>
      </c>
      <c r="M395" s="54" t="str">
        <f>M377</f>
        <v/>
      </c>
      <c r="N395" s="49">
        <f>SUM(N363:N377)*1.9835</f>
        <v>0</v>
      </c>
      <c r="O395" s="19"/>
    </row>
    <row r="396" spans="1:15" ht="13.8" thickBot="1">
      <c r="A396" s="70"/>
      <c r="B396" s="58"/>
      <c r="C396" s="59"/>
      <c r="D396" s="60"/>
      <c r="E396" s="86"/>
      <c r="F396" s="87"/>
      <c r="G396" s="86"/>
      <c r="H396" s="87"/>
      <c r="I396" s="87"/>
      <c r="J396" s="61"/>
      <c r="K396" s="94"/>
      <c r="L396" s="87"/>
      <c r="M396" s="72"/>
      <c r="N396" s="62"/>
      <c r="O396" s="62"/>
    </row>
    <row r="397" spans="1:15">
      <c r="A397" s="44" t="s">
        <v>55</v>
      </c>
      <c r="C397" s="71"/>
    </row>
    <row r="398" spans="1:15">
      <c r="C398" s="71"/>
    </row>
    <row r="399" spans="1:15">
      <c r="C399" s="71"/>
    </row>
    <row r="400" spans="1:15">
      <c r="G400" s="77"/>
      <c r="M400" s="20"/>
    </row>
    <row r="401" spans="1:15">
      <c r="C401" s="45"/>
      <c r="H401" s="77" t="s">
        <v>0</v>
      </c>
      <c r="I401" s="76"/>
    </row>
    <row r="402" spans="1:15">
      <c r="H402" s="78" t="s">
        <v>1</v>
      </c>
      <c r="I402" s="76"/>
      <c r="K402" s="92"/>
    </row>
    <row r="403" spans="1:15">
      <c r="C403" s="45"/>
      <c r="H403" s="78" t="s">
        <v>2</v>
      </c>
      <c r="I403" s="76"/>
    </row>
    <row r="404" spans="1:15">
      <c r="H404" s="78" t="s">
        <v>39</v>
      </c>
      <c r="I404" s="98">
        <f>I55</f>
        <v>0</v>
      </c>
    </row>
    <row r="405" spans="1:15">
      <c r="H405" s="608">
        <f>B413</f>
        <v>43070</v>
      </c>
      <c r="I405" s="76"/>
      <c r="O405" s="21"/>
    </row>
    <row r="406" spans="1:15" ht="13.8" thickBot="1"/>
    <row r="407" spans="1:15">
      <c r="A407" s="23"/>
      <c r="B407" s="24"/>
      <c r="C407" s="26"/>
      <c r="D407" s="64"/>
      <c r="E407" s="88"/>
      <c r="F407" s="82"/>
      <c r="G407" s="88"/>
      <c r="H407" s="82"/>
      <c r="I407" s="82" t="s">
        <v>3</v>
      </c>
      <c r="J407" s="65" t="s">
        <v>56</v>
      </c>
      <c r="K407" s="95" t="s">
        <v>8</v>
      </c>
      <c r="L407" s="82"/>
      <c r="M407" s="63"/>
      <c r="N407" s="66"/>
      <c r="O407" s="25"/>
    </row>
    <row r="408" spans="1:15">
      <c r="C408" s="17"/>
      <c r="D408" s="33"/>
      <c r="E408" s="77"/>
      <c r="F408" s="78"/>
      <c r="G408" s="77"/>
      <c r="H408" s="78" t="s">
        <v>5</v>
      </c>
      <c r="I408" s="78" t="s">
        <v>4</v>
      </c>
      <c r="J408" s="29" t="s">
        <v>57</v>
      </c>
      <c r="K408" s="91" t="s">
        <v>16</v>
      </c>
      <c r="L408" s="78" t="s">
        <v>6</v>
      </c>
      <c r="M408" s="16" t="s">
        <v>7</v>
      </c>
      <c r="N408" s="31"/>
    </row>
    <row r="409" spans="1:15">
      <c r="C409" s="17"/>
      <c r="D409" s="33"/>
      <c r="E409" s="77"/>
      <c r="F409" s="78"/>
      <c r="G409" s="77" t="s">
        <v>12</v>
      </c>
      <c r="H409" s="78" t="s">
        <v>11</v>
      </c>
      <c r="I409" s="78" t="s">
        <v>10</v>
      </c>
      <c r="J409" s="29" t="s">
        <v>15</v>
      </c>
      <c r="K409" s="91" t="s">
        <v>26</v>
      </c>
      <c r="L409" s="78" t="s">
        <v>13</v>
      </c>
      <c r="M409" s="16" t="s">
        <v>13</v>
      </c>
      <c r="N409" s="31" t="s">
        <v>14</v>
      </c>
      <c r="O409" s="17"/>
    </row>
    <row r="410" spans="1:15">
      <c r="C410" s="17" t="s">
        <v>18</v>
      </c>
      <c r="D410" s="33" t="s">
        <v>19</v>
      </c>
      <c r="E410" s="77" t="s">
        <v>23</v>
      </c>
      <c r="F410" s="78" t="s">
        <v>24</v>
      </c>
      <c r="G410" s="77" t="s">
        <v>22</v>
      </c>
      <c r="H410" s="78" t="s">
        <v>21</v>
      </c>
      <c r="I410" s="78" t="s">
        <v>20</v>
      </c>
      <c r="J410" s="29" t="s">
        <v>25</v>
      </c>
      <c r="K410" s="89" t="s">
        <v>153</v>
      </c>
      <c r="L410" s="78" t="s">
        <v>22</v>
      </c>
      <c r="M410" s="16" t="s">
        <v>22</v>
      </c>
      <c r="N410" s="31" t="s">
        <v>10</v>
      </c>
      <c r="O410" s="17"/>
    </row>
    <row r="411" spans="1:15" ht="13.8" thickBot="1">
      <c r="A411" s="35" t="s">
        <v>27</v>
      </c>
      <c r="B411" s="36" t="s">
        <v>40</v>
      </c>
      <c r="C411" s="39" t="s">
        <v>50</v>
      </c>
      <c r="D411" s="40" t="s">
        <v>51</v>
      </c>
      <c r="E411" s="83" t="s">
        <v>52</v>
      </c>
      <c r="F411" s="83" t="s">
        <v>52</v>
      </c>
      <c r="G411" s="83" t="s">
        <v>52</v>
      </c>
      <c r="H411" s="83" t="s">
        <v>52</v>
      </c>
      <c r="I411" s="83" t="s">
        <v>52</v>
      </c>
      <c r="J411" s="42"/>
      <c r="K411" s="83" t="s">
        <v>52</v>
      </c>
      <c r="L411" s="83" t="s">
        <v>52</v>
      </c>
      <c r="M411" s="40" t="s">
        <v>51</v>
      </c>
      <c r="N411" s="115" t="s">
        <v>52</v>
      </c>
      <c r="O411" s="32"/>
    </row>
    <row r="412" spans="1:15" ht="13.8" thickTop="1">
      <c r="A412" s="44"/>
      <c r="C412" s="45"/>
      <c r="D412" s="46"/>
      <c r="E412" s="84"/>
      <c r="F412" s="85"/>
      <c r="G412" s="84"/>
      <c r="H412" s="85"/>
      <c r="I412" s="85"/>
      <c r="J412" s="30"/>
      <c r="K412" s="92"/>
      <c r="L412" s="85"/>
      <c r="M412" s="20"/>
      <c r="N412" s="52"/>
      <c r="O412" s="45"/>
    </row>
    <row r="413" spans="1:15">
      <c r="A413" s="67" t="str">
        <f ca="1">OFFSET('day lookup'!$A$1,WEEKDAY(B413)-1,0)</f>
        <v>FRI</v>
      </c>
      <c r="B413" s="13">
        <f>B392+1</f>
        <v>43070</v>
      </c>
      <c r="C413" s="99" t="str">
        <f>VLOOKUP($B413,Computations!$B$10:$AY$386,VLOOKUP(C$1,'day lookup'!$D$1:$E$52,2))</f>
        <v/>
      </c>
      <c r="D413" s="99">
        <f>VLOOKUP($B413,Computations!$B$10:$AY$386,VLOOKUP(D$1,'day lookup'!$D$1:$E$52,2))</f>
        <v>0</v>
      </c>
      <c r="E413" s="99" t="str">
        <f>VLOOKUP($B413,Computations!$B$10:$AY$386,VLOOKUP(E$1,'day lookup'!$D$1:$E$52,2))</f>
        <v/>
      </c>
      <c r="F413" s="99">
        <f>VLOOKUP($B413,Computations!$B$10:$AY$386,VLOOKUP(F$1,'day lookup'!$D$1:$E$52,2))</f>
        <v>0</v>
      </c>
      <c r="G413" s="99" t="str">
        <f>VLOOKUP($B413,Computations!$B$10:$AY$386,VLOOKUP(G$1,'day lookup'!$D$1:$E$52,2))</f>
        <v/>
      </c>
      <c r="H413" s="99">
        <f>VLOOKUP($B413,Computations!$B$10:$AY$386,VLOOKUP(H$1,'day lookup'!$D$1:$E$52,2))</f>
        <v>0</v>
      </c>
      <c r="I413" s="99">
        <f>VLOOKUP($B413,Computations!$B$10:$AY$386,VLOOKUP(I$1,'day lookup'!$D$1:$E$52,2))</f>
        <v>0</v>
      </c>
      <c r="J413" s="381" t="str">
        <f>VLOOKUP($B413,Computations!$B$10:$AY$386,VLOOKUP(J$1,'day lookup'!$D$1:$E$52,2))</f>
        <v/>
      </c>
      <c r="K413" s="99" t="str">
        <f>VLOOKUP($B413,Computations!$B$10:$AY$386,VLOOKUP(K$1,'day lookup'!$D$1:$E$52,2))</f>
        <v/>
      </c>
      <c r="L413" s="99" t="str">
        <f>VLOOKUP($B413,Computations!$B$10:$AY$386,VLOOKUP(L$1,'day lookup'!$D$1:$E$52,2))</f>
        <v/>
      </c>
      <c r="M413" s="99" t="str">
        <f>VLOOKUP($B413,Computations!$B$10:$AY$386,VLOOKUP(M$1,'day lookup'!$D$1:$E$52,2))</f>
        <v/>
      </c>
      <c r="N413" s="99">
        <f>VLOOKUP($B413,Computations!$B$10:$AY$386,VLOOKUP(N$1,'day lookup'!$D$1:$E$52,2))</f>
        <v>0</v>
      </c>
      <c r="O413" s="99"/>
    </row>
    <row r="414" spans="1:15">
      <c r="A414" s="67" t="str">
        <f ca="1">OFFSET('day lookup'!$A$1,WEEKDAY(B414)-1,0)</f>
        <v>SAT</v>
      </c>
      <c r="B414" s="69">
        <f t="shared" ref="B414:B442" si="27">B413+1</f>
        <v>43071</v>
      </c>
      <c r="C414" s="99" t="str">
        <f>VLOOKUP($B414,Computations!$B$10:$AY$386,VLOOKUP(C$1,'day lookup'!$D$1:$E$52,2))</f>
        <v/>
      </c>
      <c r="D414" s="99">
        <f>VLOOKUP($B414,Computations!$B$10:$AY$386,VLOOKUP(D$1,'day lookup'!$D$1:$E$52,2))</f>
        <v>0</v>
      </c>
      <c r="E414" s="99" t="str">
        <f>VLOOKUP($B414,Computations!$B$10:$AY$386,VLOOKUP(E$1,'day lookup'!$D$1:$E$52,2))</f>
        <v/>
      </c>
      <c r="F414" s="99">
        <f>VLOOKUP($B414,Computations!$B$10:$AY$386,VLOOKUP(F$1,'day lookup'!$D$1:$E$52,2))</f>
        <v>0</v>
      </c>
      <c r="G414" s="99" t="str">
        <f>VLOOKUP($B414,Computations!$B$10:$AY$386,VLOOKUP(G$1,'day lookup'!$D$1:$E$52,2))</f>
        <v/>
      </c>
      <c r="H414" s="99">
        <f>VLOOKUP($B414,Computations!$B$10:$AY$386,VLOOKUP(H$1,'day lookup'!$D$1:$E$52,2))</f>
        <v>0</v>
      </c>
      <c r="I414" s="99">
        <f>VLOOKUP($B414,Computations!$B$10:$AY$386,VLOOKUP(I$1,'day lookup'!$D$1:$E$52,2))</f>
        <v>0</v>
      </c>
      <c r="J414" s="381" t="str">
        <f>VLOOKUP($B414,Computations!$B$10:$AY$386,VLOOKUP(J$1,'day lookup'!$D$1:$E$52,2))</f>
        <v/>
      </c>
      <c r="K414" s="99" t="str">
        <f>VLOOKUP($B414,Computations!$B$10:$AY$386,VLOOKUP(K$1,'day lookup'!$D$1:$E$52,2))</f>
        <v/>
      </c>
      <c r="L414" s="99" t="str">
        <f>VLOOKUP($B414,Computations!$B$10:$AY$386,VLOOKUP(L$1,'day lookup'!$D$1:$E$52,2))</f>
        <v/>
      </c>
      <c r="M414" s="99" t="str">
        <f>VLOOKUP($B414,Computations!$B$10:$AY$386,VLOOKUP(M$1,'day lookup'!$D$1:$E$52,2))</f>
        <v/>
      </c>
      <c r="N414" s="99">
        <f>VLOOKUP($B414,Computations!$B$10:$AY$386,VLOOKUP(N$1,'day lookup'!$D$1:$E$52,2))</f>
        <v>0</v>
      </c>
      <c r="O414" s="99"/>
    </row>
    <row r="415" spans="1:15">
      <c r="A415" s="67" t="str">
        <f ca="1">OFFSET('day lookup'!$A$1,WEEKDAY(B415)-1,0)</f>
        <v>SUN</v>
      </c>
      <c r="B415" s="69">
        <f t="shared" si="27"/>
        <v>43072</v>
      </c>
      <c r="C415" s="99" t="str">
        <f>VLOOKUP($B415,Computations!$B$10:$AY$386,VLOOKUP(C$1,'day lookup'!$D$1:$E$52,2))</f>
        <v/>
      </c>
      <c r="D415" s="99">
        <f>VLOOKUP($B415,Computations!$B$10:$AY$386,VLOOKUP(D$1,'day lookup'!$D$1:$E$52,2))</f>
        <v>0</v>
      </c>
      <c r="E415" s="99" t="str">
        <f>VLOOKUP($B415,Computations!$B$10:$AY$386,VLOOKUP(E$1,'day lookup'!$D$1:$E$52,2))</f>
        <v/>
      </c>
      <c r="F415" s="99">
        <f>VLOOKUP($B415,Computations!$B$10:$AY$386,VLOOKUP(F$1,'day lookup'!$D$1:$E$52,2))</f>
        <v>0</v>
      </c>
      <c r="G415" s="99" t="str">
        <f>VLOOKUP($B415,Computations!$B$10:$AY$386,VLOOKUP(G$1,'day lookup'!$D$1:$E$52,2))</f>
        <v/>
      </c>
      <c r="H415" s="99">
        <f>VLOOKUP($B415,Computations!$B$10:$AY$386,VLOOKUP(H$1,'day lookup'!$D$1:$E$52,2))</f>
        <v>0</v>
      </c>
      <c r="I415" s="99">
        <f>VLOOKUP($B415,Computations!$B$10:$AY$386,VLOOKUP(I$1,'day lookup'!$D$1:$E$52,2))</f>
        <v>0</v>
      </c>
      <c r="J415" s="381" t="str">
        <f>VLOOKUP($B415,Computations!$B$10:$AY$386,VLOOKUP(J$1,'day lookup'!$D$1:$E$52,2))</f>
        <v/>
      </c>
      <c r="K415" s="99" t="str">
        <f>VLOOKUP($B415,Computations!$B$10:$AY$386,VLOOKUP(K$1,'day lookup'!$D$1:$E$52,2))</f>
        <v/>
      </c>
      <c r="L415" s="99" t="str">
        <f>VLOOKUP($B415,Computations!$B$10:$AY$386,VLOOKUP(L$1,'day lookup'!$D$1:$E$52,2))</f>
        <v/>
      </c>
      <c r="M415" s="99" t="str">
        <f>VLOOKUP($B415,Computations!$B$10:$AY$386,VLOOKUP(M$1,'day lookup'!$D$1:$E$52,2))</f>
        <v/>
      </c>
      <c r="N415" s="99">
        <f>VLOOKUP($B415,Computations!$B$10:$AY$386,VLOOKUP(N$1,'day lookup'!$D$1:$E$52,2))</f>
        <v>0</v>
      </c>
      <c r="O415" s="99"/>
    </row>
    <row r="416" spans="1:15">
      <c r="A416" s="67" t="str">
        <f ca="1">OFFSET('day lookup'!$A$1,WEEKDAY(B416)-1,0)</f>
        <v>MON</v>
      </c>
      <c r="B416" s="69">
        <f t="shared" si="27"/>
        <v>43073</v>
      </c>
      <c r="C416" s="99" t="str">
        <f>VLOOKUP($B416,Computations!$B$10:$AY$386,VLOOKUP(C$1,'day lookup'!$D$1:$E$52,2))</f>
        <v/>
      </c>
      <c r="D416" s="99">
        <f>VLOOKUP($B416,Computations!$B$10:$AY$386,VLOOKUP(D$1,'day lookup'!$D$1:$E$52,2))</f>
        <v>0</v>
      </c>
      <c r="E416" s="99" t="str">
        <f>VLOOKUP($B416,Computations!$B$10:$AY$386,VLOOKUP(E$1,'day lookup'!$D$1:$E$52,2))</f>
        <v/>
      </c>
      <c r="F416" s="99">
        <f>VLOOKUP($B416,Computations!$B$10:$AY$386,VLOOKUP(F$1,'day lookup'!$D$1:$E$52,2))</f>
        <v>0</v>
      </c>
      <c r="G416" s="99" t="str">
        <f>VLOOKUP($B416,Computations!$B$10:$AY$386,VLOOKUP(G$1,'day lookup'!$D$1:$E$52,2))</f>
        <v/>
      </c>
      <c r="H416" s="99">
        <f>VLOOKUP($B416,Computations!$B$10:$AY$386,VLOOKUP(H$1,'day lookup'!$D$1:$E$52,2))</f>
        <v>0</v>
      </c>
      <c r="I416" s="99">
        <f>VLOOKUP($B416,Computations!$B$10:$AY$386,VLOOKUP(I$1,'day lookup'!$D$1:$E$52,2))</f>
        <v>0</v>
      </c>
      <c r="J416" s="381" t="str">
        <f>VLOOKUP($B416,Computations!$B$10:$AY$386,VLOOKUP(J$1,'day lookup'!$D$1:$E$52,2))</f>
        <v/>
      </c>
      <c r="K416" s="99" t="str">
        <f>VLOOKUP($B416,Computations!$B$10:$AY$386,VLOOKUP(K$1,'day lookup'!$D$1:$E$52,2))</f>
        <v/>
      </c>
      <c r="L416" s="99" t="str">
        <f>VLOOKUP($B416,Computations!$B$10:$AY$386,VLOOKUP(L$1,'day lookup'!$D$1:$E$52,2))</f>
        <v/>
      </c>
      <c r="M416" s="99" t="str">
        <f>VLOOKUP($B416,Computations!$B$10:$AY$386,VLOOKUP(M$1,'day lookup'!$D$1:$E$52,2))</f>
        <v/>
      </c>
      <c r="N416" s="99">
        <f>VLOOKUP($B416,Computations!$B$10:$AY$386,VLOOKUP(N$1,'day lookup'!$D$1:$E$52,2))</f>
        <v>0</v>
      </c>
      <c r="O416" s="99"/>
    </row>
    <row r="417" spans="1:15">
      <c r="A417" s="67" t="str">
        <f ca="1">OFFSET('day lookup'!$A$1,WEEKDAY(B417)-1,0)</f>
        <v>TUE</v>
      </c>
      <c r="B417" s="69">
        <f t="shared" si="27"/>
        <v>43074</v>
      </c>
      <c r="C417" s="99" t="str">
        <f>VLOOKUP($B417,Computations!$B$10:$AY$386,VLOOKUP(C$1,'day lookup'!$D$1:$E$52,2))</f>
        <v/>
      </c>
      <c r="D417" s="99">
        <f>VLOOKUP($B417,Computations!$B$10:$AY$386,VLOOKUP(D$1,'day lookup'!$D$1:$E$52,2))</f>
        <v>0</v>
      </c>
      <c r="E417" s="99" t="str">
        <f>VLOOKUP($B417,Computations!$B$10:$AY$386,VLOOKUP(E$1,'day lookup'!$D$1:$E$52,2))</f>
        <v/>
      </c>
      <c r="F417" s="99">
        <f>VLOOKUP($B417,Computations!$B$10:$AY$386,VLOOKUP(F$1,'day lookup'!$D$1:$E$52,2))</f>
        <v>0</v>
      </c>
      <c r="G417" s="99" t="str">
        <f>VLOOKUP($B417,Computations!$B$10:$AY$386,VLOOKUP(G$1,'day lookup'!$D$1:$E$52,2))</f>
        <v/>
      </c>
      <c r="H417" s="99">
        <f>VLOOKUP($B417,Computations!$B$10:$AY$386,VLOOKUP(H$1,'day lookup'!$D$1:$E$52,2))</f>
        <v>0</v>
      </c>
      <c r="I417" s="99">
        <f>VLOOKUP($B417,Computations!$B$10:$AY$386,VLOOKUP(I$1,'day lookup'!$D$1:$E$52,2))</f>
        <v>0</v>
      </c>
      <c r="J417" s="381" t="str">
        <f>VLOOKUP($B417,Computations!$B$10:$AY$386,VLOOKUP(J$1,'day lookup'!$D$1:$E$52,2))</f>
        <v/>
      </c>
      <c r="K417" s="99" t="str">
        <f>VLOOKUP($B417,Computations!$B$10:$AY$386,VLOOKUP(K$1,'day lookup'!$D$1:$E$52,2))</f>
        <v/>
      </c>
      <c r="L417" s="99" t="str">
        <f>VLOOKUP($B417,Computations!$B$10:$AY$386,VLOOKUP(L$1,'day lookup'!$D$1:$E$52,2))</f>
        <v/>
      </c>
      <c r="M417" s="99" t="str">
        <f>VLOOKUP($B417,Computations!$B$10:$AY$386,VLOOKUP(M$1,'day lookup'!$D$1:$E$52,2))</f>
        <v/>
      </c>
      <c r="N417" s="99">
        <f>VLOOKUP($B417,Computations!$B$10:$AY$386,VLOOKUP(N$1,'day lookup'!$D$1:$E$52,2))</f>
        <v>0</v>
      </c>
      <c r="O417" s="99"/>
    </row>
    <row r="418" spans="1:15">
      <c r="A418" s="67" t="str">
        <f ca="1">OFFSET('day lookup'!$A$1,WEEKDAY(B418)-1,0)</f>
        <v>WED</v>
      </c>
      <c r="B418" s="69">
        <f t="shared" si="27"/>
        <v>43075</v>
      </c>
      <c r="C418" s="99" t="str">
        <f>VLOOKUP($B418,Computations!$B$10:$AY$386,VLOOKUP(C$1,'day lookup'!$D$1:$E$52,2))</f>
        <v/>
      </c>
      <c r="D418" s="99">
        <f>VLOOKUP($B418,Computations!$B$10:$AY$386,VLOOKUP(D$1,'day lookup'!$D$1:$E$52,2))</f>
        <v>0</v>
      </c>
      <c r="E418" s="99" t="str">
        <f>VLOOKUP($B418,Computations!$B$10:$AY$386,VLOOKUP(E$1,'day lookup'!$D$1:$E$52,2))</f>
        <v/>
      </c>
      <c r="F418" s="99">
        <f>VLOOKUP($B418,Computations!$B$10:$AY$386,VLOOKUP(F$1,'day lookup'!$D$1:$E$52,2))</f>
        <v>0</v>
      </c>
      <c r="G418" s="99" t="str">
        <f>VLOOKUP($B418,Computations!$B$10:$AY$386,VLOOKUP(G$1,'day lookup'!$D$1:$E$52,2))</f>
        <v/>
      </c>
      <c r="H418" s="99">
        <f>VLOOKUP($B418,Computations!$B$10:$AY$386,VLOOKUP(H$1,'day lookup'!$D$1:$E$52,2))</f>
        <v>0</v>
      </c>
      <c r="I418" s="99">
        <f>VLOOKUP($B418,Computations!$B$10:$AY$386,VLOOKUP(I$1,'day lookup'!$D$1:$E$52,2))</f>
        <v>0</v>
      </c>
      <c r="J418" s="381" t="str">
        <f>VLOOKUP($B418,Computations!$B$10:$AY$386,VLOOKUP(J$1,'day lookup'!$D$1:$E$52,2))</f>
        <v/>
      </c>
      <c r="K418" s="99" t="str">
        <f>VLOOKUP($B418,Computations!$B$10:$AY$386,VLOOKUP(K$1,'day lookup'!$D$1:$E$52,2))</f>
        <v/>
      </c>
      <c r="L418" s="99" t="str">
        <f>VLOOKUP($B418,Computations!$B$10:$AY$386,VLOOKUP(L$1,'day lookup'!$D$1:$E$52,2))</f>
        <v/>
      </c>
      <c r="M418" s="99" t="str">
        <f>VLOOKUP($B418,Computations!$B$10:$AY$386,VLOOKUP(M$1,'day lookup'!$D$1:$E$52,2))</f>
        <v/>
      </c>
      <c r="N418" s="99">
        <f>VLOOKUP($B418,Computations!$B$10:$AY$386,VLOOKUP(N$1,'day lookup'!$D$1:$E$52,2))</f>
        <v>0</v>
      </c>
      <c r="O418" s="99"/>
    </row>
    <row r="419" spans="1:15">
      <c r="A419" s="67" t="str">
        <f ca="1">OFFSET('day lookup'!$A$1,WEEKDAY(B419)-1,0)</f>
        <v>THU</v>
      </c>
      <c r="B419" s="69">
        <f t="shared" si="27"/>
        <v>43076</v>
      </c>
      <c r="C419" s="99" t="str">
        <f>VLOOKUP($B419,Computations!$B$10:$AY$386,VLOOKUP(C$1,'day lookup'!$D$1:$E$52,2))</f>
        <v/>
      </c>
      <c r="D419" s="99">
        <f>VLOOKUP($B419,Computations!$B$10:$AY$386,VLOOKUP(D$1,'day lookup'!$D$1:$E$52,2))</f>
        <v>0</v>
      </c>
      <c r="E419" s="99" t="str">
        <f>VLOOKUP($B419,Computations!$B$10:$AY$386,VLOOKUP(E$1,'day lookup'!$D$1:$E$52,2))</f>
        <v/>
      </c>
      <c r="F419" s="99">
        <f>VLOOKUP($B419,Computations!$B$10:$AY$386,VLOOKUP(F$1,'day lookup'!$D$1:$E$52,2))</f>
        <v>0</v>
      </c>
      <c r="G419" s="99" t="str">
        <f>VLOOKUP($B419,Computations!$B$10:$AY$386,VLOOKUP(G$1,'day lookup'!$D$1:$E$52,2))</f>
        <v/>
      </c>
      <c r="H419" s="99">
        <f>VLOOKUP($B419,Computations!$B$10:$AY$386,VLOOKUP(H$1,'day lookup'!$D$1:$E$52,2))</f>
        <v>0</v>
      </c>
      <c r="I419" s="99">
        <f>VLOOKUP($B419,Computations!$B$10:$AY$386,VLOOKUP(I$1,'day lookup'!$D$1:$E$52,2))</f>
        <v>0</v>
      </c>
      <c r="J419" s="381" t="str">
        <f>VLOOKUP($B419,Computations!$B$10:$AY$386,VLOOKUP(J$1,'day lookup'!$D$1:$E$52,2))</f>
        <v/>
      </c>
      <c r="K419" s="99" t="str">
        <f>VLOOKUP($B419,Computations!$B$10:$AY$386,VLOOKUP(K$1,'day lookup'!$D$1:$E$52,2))</f>
        <v/>
      </c>
      <c r="L419" s="99" t="str">
        <f>VLOOKUP($B419,Computations!$B$10:$AY$386,VLOOKUP(L$1,'day lookup'!$D$1:$E$52,2))</f>
        <v/>
      </c>
      <c r="M419" s="99" t="str">
        <f>VLOOKUP($B419,Computations!$B$10:$AY$386,VLOOKUP(M$1,'day lookup'!$D$1:$E$52,2))</f>
        <v/>
      </c>
      <c r="N419" s="99">
        <f>VLOOKUP($B419,Computations!$B$10:$AY$386,VLOOKUP(N$1,'day lookup'!$D$1:$E$52,2))</f>
        <v>0</v>
      </c>
      <c r="O419" s="99"/>
    </row>
    <row r="420" spans="1:15">
      <c r="A420" s="67" t="str">
        <f ca="1">OFFSET('day lookup'!$A$1,WEEKDAY(B420)-1,0)</f>
        <v>FRI</v>
      </c>
      <c r="B420" s="69">
        <f t="shared" si="27"/>
        <v>43077</v>
      </c>
      <c r="C420" s="99" t="str">
        <f>VLOOKUP($B420,Computations!$B$10:$AY$386,VLOOKUP(C$1,'day lookup'!$D$1:$E$52,2))</f>
        <v/>
      </c>
      <c r="D420" s="99">
        <f>VLOOKUP($B420,Computations!$B$10:$AY$386,VLOOKUP(D$1,'day lookup'!$D$1:$E$52,2))</f>
        <v>0</v>
      </c>
      <c r="E420" s="99" t="str">
        <f>VLOOKUP($B420,Computations!$B$10:$AY$386,VLOOKUP(E$1,'day lookup'!$D$1:$E$52,2))</f>
        <v/>
      </c>
      <c r="F420" s="99">
        <f>VLOOKUP($B420,Computations!$B$10:$AY$386,VLOOKUP(F$1,'day lookup'!$D$1:$E$52,2))</f>
        <v>0</v>
      </c>
      <c r="G420" s="99" t="str">
        <f>VLOOKUP($B420,Computations!$B$10:$AY$386,VLOOKUP(G$1,'day lookup'!$D$1:$E$52,2))</f>
        <v/>
      </c>
      <c r="H420" s="99">
        <f>VLOOKUP($B420,Computations!$B$10:$AY$386,VLOOKUP(H$1,'day lookup'!$D$1:$E$52,2))</f>
        <v>0</v>
      </c>
      <c r="I420" s="99">
        <f>VLOOKUP($B420,Computations!$B$10:$AY$386,VLOOKUP(I$1,'day lookup'!$D$1:$E$52,2))</f>
        <v>0</v>
      </c>
      <c r="J420" s="381" t="str">
        <f>VLOOKUP($B420,Computations!$B$10:$AY$386,VLOOKUP(J$1,'day lookup'!$D$1:$E$52,2))</f>
        <v/>
      </c>
      <c r="K420" s="99" t="str">
        <f>VLOOKUP($B420,Computations!$B$10:$AY$386,VLOOKUP(K$1,'day lookup'!$D$1:$E$52,2))</f>
        <v/>
      </c>
      <c r="L420" s="99" t="str">
        <f>VLOOKUP($B420,Computations!$B$10:$AY$386,VLOOKUP(L$1,'day lookup'!$D$1:$E$52,2))</f>
        <v/>
      </c>
      <c r="M420" s="99" t="str">
        <f>VLOOKUP($B420,Computations!$B$10:$AY$386,VLOOKUP(M$1,'day lookup'!$D$1:$E$52,2))</f>
        <v/>
      </c>
      <c r="N420" s="99">
        <f>VLOOKUP($B420,Computations!$B$10:$AY$386,VLOOKUP(N$1,'day lookup'!$D$1:$E$52,2))</f>
        <v>0</v>
      </c>
      <c r="O420" s="99"/>
    </row>
    <row r="421" spans="1:15">
      <c r="A421" s="67" t="str">
        <f ca="1">OFFSET('day lookup'!$A$1,WEEKDAY(B421)-1,0)</f>
        <v>SAT</v>
      </c>
      <c r="B421" s="69">
        <f t="shared" si="27"/>
        <v>43078</v>
      </c>
      <c r="C421" s="99" t="str">
        <f>VLOOKUP($B421,Computations!$B$10:$AY$386,VLOOKUP(C$1,'day lookup'!$D$1:$E$52,2))</f>
        <v/>
      </c>
      <c r="D421" s="99">
        <f>VLOOKUP($B421,Computations!$B$10:$AY$386,VLOOKUP(D$1,'day lookup'!$D$1:$E$52,2))</f>
        <v>0</v>
      </c>
      <c r="E421" s="99" t="str">
        <f>VLOOKUP($B421,Computations!$B$10:$AY$386,VLOOKUP(E$1,'day lookup'!$D$1:$E$52,2))</f>
        <v/>
      </c>
      <c r="F421" s="99">
        <f>VLOOKUP($B421,Computations!$B$10:$AY$386,VLOOKUP(F$1,'day lookup'!$D$1:$E$52,2))</f>
        <v>0</v>
      </c>
      <c r="G421" s="99" t="str">
        <f>VLOOKUP($B421,Computations!$B$10:$AY$386,VLOOKUP(G$1,'day lookup'!$D$1:$E$52,2))</f>
        <v/>
      </c>
      <c r="H421" s="99">
        <f>VLOOKUP($B421,Computations!$B$10:$AY$386,VLOOKUP(H$1,'day lookup'!$D$1:$E$52,2))</f>
        <v>0</v>
      </c>
      <c r="I421" s="99">
        <f>VLOOKUP($B421,Computations!$B$10:$AY$386,VLOOKUP(I$1,'day lookup'!$D$1:$E$52,2))</f>
        <v>0</v>
      </c>
      <c r="J421" s="381" t="str">
        <f>VLOOKUP($B421,Computations!$B$10:$AY$386,VLOOKUP(J$1,'day lookup'!$D$1:$E$52,2))</f>
        <v/>
      </c>
      <c r="K421" s="99" t="str">
        <f>VLOOKUP($B421,Computations!$B$10:$AY$386,VLOOKUP(K$1,'day lookup'!$D$1:$E$52,2))</f>
        <v/>
      </c>
      <c r="L421" s="99" t="str">
        <f>VLOOKUP($B421,Computations!$B$10:$AY$386,VLOOKUP(L$1,'day lookup'!$D$1:$E$52,2))</f>
        <v/>
      </c>
      <c r="M421" s="99" t="str">
        <f>VLOOKUP($B421,Computations!$B$10:$AY$386,VLOOKUP(M$1,'day lookup'!$D$1:$E$52,2))</f>
        <v/>
      </c>
      <c r="N421" s="99">
        <f>VLOOKUP($B421,Computations!$B$10:$AY$386,VLOOKUP(N$1,'day lookup'!$D$1:$E$52,2))</f>
        <v>0</v>
      </c>
      <c r="O421" s="99"/>
    </row>
    <row r="422" spans="1:15">
      <c r="A422" s="67" t="str">
        <f ca="1">OFFSET('day lookup'!$A$1,WEEKDAY(B422)-1,0)</f>
        <v>SUN</v>
      </c>
      <c r="B422" s="69">
        <f t="shared" si="27"/>
        <v>43079</v>
      </c>
      <c r="C422" s="99" t="str">
        <f>VLOOKUP($B422,Computations!$B$10:$AY$386,VLOOKUP(C$1,'day lookup'!$D$1:$E$52,2))</f>
        <v/>
      </c>
      <c r="D422" s="99">
        <f>VLOOKUP($B422,Computations!$B$10:$AY$386,VLOOKUP(D$1,'day lookup'!$D$1:$E$52,2))</f>
        <v>0</v>
      </c>
      <c r="E422" s="99" t="str">
        <f>VLOOKUP($B422,Computations!$B$10:$AY$386,VLOOKUP(E$1,'day lookup'!$D$1:$E$52,2))</f>
        <v/>
      </c>
      <c r="F422" s="99">
        <f>VLOOKUP($B422,Computations!$B$10:$AY$386,VLOOKUP(F$1,'day lookup'!$D$1:$E$52,2))</f>
        <v>0</v>
      </c>
      <c r="G422" s="99" t="str">
        <f>VLOOKUP($B422,Computations!$B$10:$AY$386,VLOOKUP(G$1,'day lookup'!$D$1:$E$52,2))</f>
        <v/>
      </c>
      <c r="H422" s="99">
        <f>VLOOKUP($B422,Computations!$B$10:$AY$386,VLOOKUP(H$1,'day lookup'!$D$1:$E$52,2))</f>
        <v>0</v>
      </c>
      <c r="I422" s="99">
        <f>VLOOKUP($B422,Computations!$B$10:$AY$386,VLOOKUP(I$1,'day lookup'!$D$1:$E$52,2))</f>
        <v>0</v>
      </c>
      <c r="J422" s="381" t="str">
        <f>VLOOKUP($B422,Computations!$B$10:$AY$386,VLOOKUP(J$1,'day lookup'!$D$1:$E$52,2))</f>
        <v/>
      </c>
      <c r="K422" s="99" t="str">
        <f>VLOOKUP($B422,Computations!$B$10:$AY$386,VLOOKUP(K$1,'day lookup'!$D$1:$E$52,2))</f>
        <v/>
      </c>
      <c r="L422" s="99" t="str">
        <f>VLOOKUP($B422,Computations!$B$10:$AY$386,VLOOKUP(L$1,'day lookup'!$D$1:$E$52,2))</f>
        <v/>
      </c>
      <c r="M422" s="99" t="str">
        <f>VLOOKUP($B422,Computations!$B$10:$AY$386,VLOOKUP(M$1,'day lookup'!$D$1:$E$52,2))</f>
        <v/>
      </c>
      <c r="N422" s="99">
        <f>VLOOKUP($B422,Computations!$B$10:$AY$386,VLOOKUP(N$1,'day lookup'!$D$1:$E$52,2))</f>
        <v>0</v>
      </c>
      <c r="O422" s="99"/>
    </row>
    <row r="423" spans="1:15">
      <c r="A423" s="67" t="str">
        <f ca="1">OFFSET('day lookup'!$A$1,WEEKDAY(B423)-1,0)</f>
        <v>MON</v>
      </c>
      <c r="B423" s="69">
        <f t="shared" si="27"/>
        <v>43080</v>
      </c>
      <c r="C423" s="99" t="str">
        <f>VLOOKUP($B423,Computations!$B$10:$AY$386,VLOOKUP(C$1,'day lookup'!$D$1:$E$52,2))</f>
        <v/>
      </c>
      <c r="D423" s="99">
        <f>VLOOKUP($B423,Computations!$B$10:$AY$386,VLOOKUP(D$1,'day lookup'!$D$1:$E$52,2))</f>
        <v>0</v>
      </c>
      <c r="E423" s="99" t="str">
        <f>VLOOKUP($B423,Computations!$B$10:$AY$386,VLOOKUP(E$1,'day lookup'!$D$1:$E$52,2))</f>
        <v/>
      </c>
      <c r="F423" s="99">
        <f>VLOOKUP($B423,Computations!$B$10:$AY$386,VLOOKUP(F$1,'day lookup'!$D$1:$E$52,2))</f>
        <v>0</v>
      </c>
      <c r="G423" s="99" t="str">
        <f>VLOOKUP($B423,Computations!$B$10:$AY$386,VLOOKUP(G$1,'day lookup'!$D$1:$E$52,2))</f>
        <v/>
      </c>
      <c r="H423" s="99">
        <f>VLOOKUP($B423,Computations!$B$10:$AY$386,VLOOKUP(H$1,'day lookup'!$D$1:$E$52,2))</f>
        <v>0</v>
      </c>
      <c r="I423" s="99">
        <f>VLOOKUP($B423,Computations!$B$10:$AY$386,VLOOKUP(I$1,'day lookup'!$D$1:$E$52,2))</f>
        <v>0</v>
      </c>
      <c r="J423" s="381" t="str">
        <f>VLOOKUP($B423,Computations!$B$10:$AY$386,VLOOKUP(J$1,'day lookup'!$D$1:$E$52,2))</f>
        <v/>
      </c>
      <c r="K423" s="99" t="str">
        <f>VLOOKUP($B423,Computations!$B$10:$AY$386,VLOOKUP(K$1,'day lookup'!$D$1:$E$52,2))</f>
        <v/>
      </c>
      <c r="L423" s="99" t="str">
        <f>VLOOKUP($B423,Computations!$B$10:$AY$386,VLOOKUP(L$1,'day lookup'!$D$1:$E$52,2))</f>
        <v/>
      </c>
      <c r="M423" s="99" t="str">
        <f>VLOOKUP($B423,Computations!$B$10:$AY$386,VLOOKUP(M$1,'day lookup'!$D$1:$E$52,2))</f>
        <v/>
      </c>
      <c r="N423" s="99">
        <f>VLOOKUP($B423,Computations!$B$10:$AY$386,VLOOKUP(N$1,'day lookup'!$D$1:$E$52,2))</f>
        <v>0</v>
      </c>
      <c r="O423" s="99"/>
    </row>
    <row r="424" spans="1:15">
      <c r="A424" s="67" t="str">
        <f ca="1">OFFSET('day lookup'!$A$1,WEEKDAY(B424)-1,0)</f>
        <v>TUE</v>
      </c>
      <c r="B424" s="69">
        <f t="shared" si="27"/>
        <v>43081</v>
      </c>
      <c r="C424" s="99" t="str">
        <f>VLOOKUP($B424,Computations!$B$10:$AY$386,VLOOKUP(C$1,'day lookup'!$D$1:$E$52,2))</f>
        <v/>
      </c>
      <c r="D424" s="99">
        <f>VLOOKUP($B424,Computations!$B$10:$AY$386,VLOOKUP(D$1,'day lookup'!$D$1:$E$52,2))</f>
        <v>0</v>
      </c>
      <c r="E424" s="99" t="str">
        <f>VLOOKUP($B424,Computations!$B$10:$AY$386,VLOOKUP(E$1,'day lookup'!$D$1:$E$52,2))</f>
        <v/>
      </c>
      <c r="F424" s="99">
        <f>VLOOKUP($B424,Computations!$B$10:$AY$386,VLOOKUP(F$1,'day lookup'!$D$1:$E$52,2))</f>
        <v>0</v>
      </c>
      <c r="G424" s="99" t="str">
        <f>VLOOKUP($B424,Computations!$B$10:$AY$386,VLOOKUP(G$1,'day lookup'!$D$1:$E$52,2))</f>
        <v/>
      </c>
      <c r="H424" s="99">
        <f>VLOOKUP($B424,Computations!$B$10:$AY$386,VLOOKUP(H$1,'day lookup'!$D$1:$E$52,2))</f>
        <v>0</v>
      </c>
      <c r="I424" s="99">
        <f>VLOOKUP($B424,Computations!$B$10:$AY$386,VLOOKUP(I$1,'day lookup'!$D$1:$E$52,2))</f>
        <v>0</v>
      </c>
      <c r="J424" s="381" t="str">
        <f>VLOOKUP($B424,Computations!$B$10:$AY$386,VLOOKUP(J$1,'day lookup'!$D$1:$E$52,2))</f>
        <v/>
      </c>
      <c r="K424" s="99" t="str">
        <f>VLOOKUP($B424,Computations!$B$10:$AY$386,VLOOKUP(K$1,'day lookup'!$D$1:$E$52,2))</f>
        <v/>
      </c>
      <c r="L424" s="99" t="str">
        <f>VLOOKUP($B424,Computations!$B$10:$AY$386,VLOOKUP(L$1,'day lookup'!$D$1:$E$52,2))</f>
        <v/>
      </c>
      <c r="M424" s="99" t="str">
        <f>VLOOKUP($B424,Computations!$B$10:$AY$386,VLOOKUP(M$1,'day lookup'!$D$1:$E$52,2))</f>
        <v/>
      </c>
      <c r="N424" s="99">
        <f>VLOOKUP($B424,Computations!$B$10:$AY$386,VLOOKUP(N$1,'day lookup'!$D$1:$E$52,2))</f>
        <v>0</v>
      </c>
      <c r="O424" s="99"/>
    </row>
    <row r="425" spans="1:15">
      <c r="A425" s="67" t="str">
        <f ca="1">OFFSET('day lookup'!$A$1,WEEKDAY(B425)-1,0)</f>
        <v>WED</v>
      </c>
      <c r="B425" s="69">
        <f t="shared" si="27"/>
        <v>43082</v>
      </c>
      <c r="C425" s="99" t="str">
        <f>VLOOKUP($B425,Computations!$B$10:$AY$386,VLOOKUP(C$1,'day lookup'!$D$1:$E$52,2))</f>
        <v/>
      </c>
      <c r="D425" s="99">
        <f>VLOOKUP($B425,Computations!$B$10:$AY$386,VLOOKUP(D$1,'day lookup'!$D$1:$E$52,2))</f>
        <v>0</v>
      </c>
      <c r="E425" s="99" t="str">
        <f>VLOOKUP($B425,Computations!$B$10:$AY$386,VLOOKUP(E$1,'day lookup'!$D$1:$E$52,2))</f>
        <v/>
      </c>
      <c r="F425" s="99">
        <f>VLOOKUP($B425,Computations!$B$10:$AY$386,VLOOKUP(F$1,'day lookup'!$D$1:$E$52,2))</f>
        <v>0</v>
      </c>
      <c r="G425" s="99" t="str">
        <f>VLOOKUP($B425,Computations!$B$10:$AY$386,VLOOKUP(G$1,'day lookup'!$D$1:$E$52,2))</f>
        <v/>
      </c>
      <c r="H425" s="99">
        <f>VLOOKUP($B425,Computations!$B$10:$AY$386,VLOOKUP(H$1,'day lookup'!$D$1:$E$52,2))</f>
        <v>0</v>
      </c>
      <c r="I425" s="99">
        <f>VLOOKUP($B425,Computations!$B$10:$AY$386,VLOOKUP(I$1,'day lookup'!$D$1:$E$52,2))</f>
        <v>0</v>
      </c>
      <c r="J425" s="381" t="str">
        <f>VLOOKUP($B425,Computations!$B$10:$AY$386,VLOOKUP(J$1,'day lookup'!$D$1:$E$52,2))</f>
        <v/>
      </c>
      <c r="K425" s="99" t="str">
        <f>VLOOKUP($B425,Computations!$B$10:$AY$386,VLOOKUP(K$1,'day lookup'!$D$1:$E$52,2))</f>
        <v/>
      </c>
      <c r="L425" s="99" t="str">
        <f>VLOOKUP($B425,Computations!$B$10:$AY$386,VLOOKUP(L$1,'day lookup'!$D$1:$E$52,2))</f>
        <v/>
      </c>
      <c r="M425" s="99" t="str">
        <f>VLOOKUP($B425,Computations!$B$10:$AY$386,VLOOKUP(M$1,'day lookup'!$D$1:$E$52,2))</f>
        <v/>
      </c>
      <c r="N425" s="99">
        <f>VLOOKUP($B425,Computations!$B$10:$AY$386,VLOOKUP(N$1,'day lookup'!$D$1:$E$52,2))</f>
        <v>0</v>
      </c>
      <c r="O425" s="99"/>
    </row>
    <row r="426" spans="1:15">
      <c r="A426" s="67" t="str">
        <f ca="1">OFFSET('day lookup'!$A$1,WEEKDAY(B426)-1,0)</f>
        <v>THU</v>
      </c>
      <c r="B426" s="69">
        <f t="shared" si="27"/>
        <v>43083</v>
      </c>
      <c r="C426" s="99" t="str">
        <f>VLOOKUP($B426,Computations!$B$10:$AY$386,VLOOKUP(C$1,'day lookup'!$D$1:$E$52,2))</f>
        <v/>
      </c>
      <c r="D426" s="99">
        <f>VLOOKUP($B426,Computations!$B$10:$AY$386,VLOOKUP(D$1,'day lookup'!$D$1:$E$52,2))</f>
        <v>0</v>
      </c>
      <c r="E426" s="99" t="str">
        <f>VLOOKUP($B426,Computations!$B$10:$AY$386,VLOOKUP(E$1,'day lookup'!$D$1:$E$52,2))</f>
        <v/>
      </c>
      <c r="F426" s="99">
        <f>VLOOKUP($B426,Computations!$B$10:$AY$386,VLOOKUP(F$1,'day lookup'!$D$1:$E$52,2))</f>
        <v>0</v>
      </c>
      <c r="G426" s="99" t="str">
        <f>VLOOKUP($B426,Computations!$B$10:$AY$386,VLOOKUP(G$1,'day lookup'!$D$1:$E$52,2))</f>
        <v/>
      </c>
      <c r="H426" s="99">
        <f>VLOOKUP($B426,Computations!$B$10:$AY$386,VLOOKUP(H$1,'day lookup'!$D$1:$E$52,2))</f>
        <v>0</v>
      </c>
      <c r="I426" s="99">
        <f>VLOOKUP($B426,Computations!$B$10:$AY$386,VLOOKUP(I$1,'day lookup'!$D$1:$E$52,2))</f>
        <v>0</v>
      </c>
      <c r="J426" s="381" t="str">
        <f>VLOOKUP($B426,Computations!$B$10:$AY$386,VLOOKUP(J$1,'day lookup'!$D$1:$E$52,2))</f>
        <v/>
      </c>
      <c r="K426" s="99" t="str">
        <f>VLOOKUP($B426,Computations!$B$10:$AY$386,VLOOKUP(K$1,'day lookup'!$D$1:$E$52,2))</f>
        <v/>
      </c>
      <c r="L426" s="99" t="str">
        <f>VLOOKUP($B426,Computations!$B$10:$AY$386,VLOOKUP(L$1,'day lookup'!$D$1:$E$52,2))</f>
        <v/>
      </c>
      <c r="M426" s="99" t="str">
        <f>VLOOKUP($B426,Computations!$B$10:$AY$386,VLOOKUP(M$1,'day lookup'!$D$1:$E$52,2))</f>
        <v/>
      </c>
      <c r="N426" s="99">
        <f>VLOOKUP($B426,Computations!$B$10:$AY$386,VLOOKUP(N$1,'day lookup'!$D$1:$E$52,2))</f>
        <v>0</v>
      </c>
      <c r="O426" s="99"/>
    </row>
    <row r="427" spans="1:15">
      <c r="A427" s="67" t="str">
        <f ca="1">OFFSET('day lookup'!$A$1,WEEKDAY(B427)-1,0)</f>
        <v>FRI</v>
      </c>
      <c r="B427" s="69">
        <f t="shared" si="27"/>
        <v>43084</v>
      </c>
      <c r="C427" s="99" t="str">
        <f>VLOOKUP($B427,Computations!$B$10:$AY$386,VLOOKUP(C$1,'day lookup'!$D$1:$E$52,2))</f>
        <v/>
      </c>
      <c r="D427" s="99">
        <f>VLOOKUP($B427,Computations!$B$10:$AY$386,VLOOKUP(D$1,'day lookup'!$D$1:$E$52,2))</f>
        <v>0</v>
      </c>
      <c r="E427" s="99" t="str">
        <f>VLOOKUP($B427,Computations!$B$10:$AY$386,VLOOKUP(E$1,'day lookup'!$D$1:$E$52,2))</f>
        <v/>
      </c>
      <c r="F427" s="99">
        <f>VLOOKUP($B427,Computations!$B$10:$AY$386,VLOOKUP(F$1,'day lookup'!$D$1:$E$52,2))</f>
        <v>0</v>
      </c>
      <c r="G427" s="99" t="str">
        <f>VLOOKUP($B427,Computations!$B$10:$AY$386,VLOOKUP(G$1,'day lookup'!$D$1:$E$52,2))</f>
        <v/>
      </c>
      <c r="H427" s="99">
        <f>VLOOKUP($B427,Computations!$B$10:$AY$386,VLOOKUP(H$1,'day lookup'!$D$1:$E$52,2))</f>
        <v>0</v>
      </c>
      <c r="I427" s="99">
        <f>VLOOKUP($B427,Computations!$B$10:$AY$386,VLOOKUP(I$1,'day lookup'!$D$1:$E$52,2))</f>
        <v>0</v>
      </c>
      <c r="J427" s="381" t="str">
        <f>VLOOKUP($B427,Computations!$B$10:$AY$386,VLOOKUP(J$1,'day lookup'!$D$1:$E$52,2))</f>
        <v/>
      </c>
      <c r="K427" s="99" t="str">
        <f>VLOOKUP($B427,Computations!$B$10:$AY$386,VLOOKUP(K$1,'day lookup'!$D$1:$E$52,2))</f>
        <v/>
      </c>
      <c r="L427" s="99" t="str">
        <f>VLOOKUP($B427,Computations!$B$10:$AY$386,VLOOKUP(L$1,'day lookup'!$D$1:$E$52,2))</f>
        <v/>
      </c>
      <c r="M427" s="99" t="str">
        <f>VLOOKUP($B427,Computations!$B$10:$AY$386,VLOOKUP(M$1,'day lookup'!$D$1:$E$52,2))</f>
        <v/>
      </c>
      <c r="N427" s="99">
        <f>VLOOKUP($B427,Computations!$B$10:$AY$386,VLOOKUP(N$1,'day lookup'!$D$1:$E$52,2))</f>
        <v>0</v>
      </c>
      <c r="O427" s="99"/>
    </row>
    <row r="428" spans="1:15">
      <c r="A428" s="67" t="str">
        <f ca="1">OFFSET('day lookup'!$A$1,WEEKDAY(B428)-1,0)</f>
        <v>SAT</v>
      </c>
      <c r="B428" s="69">
        <f t="shared" si="27"/>
        <v>43085</v>
      </c>
      <c r="C428" s="99" t="str">
        <f>VLOOKUP($B428,Computations!$B$10:$AY$386,VLOOKUP(C$1,'day lookup'!$D$1:$E$52,2))</f>
        <v/>
      </c>
      <c r="D428" s="99">
        <f>VLOOKUP($B428,Computations!$B$10:$AY$386,VLOOKUP(D$1,'day lookup'!$D$1:$E$52,2))</f>
        <v>0</v>
      </c>
      <c r="E428" s="99" t="str">
        <f>VLOOKUP($B428,Computations!$B$10:$AY$386,VLOOKUP(E$1,'day lookup'!$D$1:$E$52,2))</f>
        <v/>
      </c>
      <c r="F428" s="99">
        <f>VLOOKUP($B428,Computations!$B$10:$AY$386,VLOOKUP(F$1,'day lookup'!$D$1:$E$52,2))</f>
        <v>0</v>
      </c>
      <c r="G428" s="99" t="str">
        <f>VLOOKUP($B428,Computations!$B$10:$AY$386,VLOOKUP(G$1,'day lookup'!$D$1:$E$52,2))</f>
        <v/>
      </c>
      <c r="H428" s="99">
        <f>VLOOKUP($B428,Computations!$B$10:$AY$386,VLOOKUP(H$1,'day lookup'!$D$1:$E$52,2))</f>
        <v>0</v>
      </c>
      <c r="I428" s="99">
        <f>VLOOKUP($B428,Computations!$B$10:$AY$386,VLOOKUP(I$1,'day lookup'!$D$1:$E$52,2))</f>
        <v>0</v>
      </c>
      <c r="J428" s="381" t="str">
        <f>VLOOKUP($B428,Computations!$B$10:$AY$386,VLOOKUP(J$1,'day lookup'!$D$1:$E$52,2))</f>
        <v/>
      </c>
      <c r="K428" s="99" t="str">
        <f>VLOOKUP($B428,Computations!$B$10:$AY$386,VLOOKUP(K$1,'day lookup'!$D$1:$E$52,2))</f>
        <v/>
      </c>
      <c r="L428" s="99" t="str">
        <f>VLOOKUP($B428,Computations!$B$10:$AY$386,VLOOKUP(L$1,'day lookup'!$D$1:$E$52,2))</f>
        <v/>
      </c>
      <c r="M428" s="99" t="str">
        <f>VLOOKUP($B428,Computations!$B$10:$AY$386,VLOOKUP(M$1,'day lookup'!$D$1:$E$52,2))</f>
        <v/>
      </c>
      <c r="N428" s="99">
        <f>VLOOKUP($B428,Computations!$B$10:$AY$386,VLOOKUP(N$1,'day lookup'!$D$1:$E$52,2))</f>
        <v>0</v>
      </c>
      <c r="O428" s="99"/>
    </row>
    <row r="429" spans="1:15">
      <c r="A429" s="67" t="str">
        <f ca="1">OFFSET('day lookup'!$A$1,WEEKDAY(B429)-1,0)</f>
        <v>SUN</v>
      </c>
      <c r="B429" s="69">
        <f t="shared" si="27"/>
        <v>43086</v>
      </c>
      <c r="C429" s="99" t="str">
        <f>VLOOKUP($B429,Computations!$B$10:$AY$386,VLOOKUP(C$1,'day lookup'!$D$1:$E$52,2))</f>
        <v/>
      </c>
      <c r="D429" s="99">
        <f>VLOOKUP($B429,Computations!$B$10:$AY$386,VLOOKUP(D$1,'day lookup'!$D$1:$E$52,2))</f>
        <v>0</v>
      </c>
      <c r="E429" s="99" t="str">
        <f>VLOOKUP($B429,Computations!$B$10:$AY$386,VLOOKUP(E$1,'day lookup'!$D$1:$E$52,2))</f>
        <v/>
      </c>
      <c r="F429" s="99">
        <f>VLOOKUP($B429,Computations!$B$10:$AY$386,VLOOKUP(F$1,'day lookup'!$D$1:$E$52,2))</f>
        <v>0</v>
      </c>
      <c r="G429" s="99" t="str">
        <f>VLOOKUP($B429,Computations!$B$10:$AY$386,VLOOKUP(G$1,'day lookup'!$D$1:$E$52,2))</f>
        <v/>
      </c>
      <c r="H429" s="99">
        <f>VLOOKUP($B429,Computations!$B$10:$AY$386,VLOOKUP(H$1,'day lookup'!$D$1:$E$52,2))</f>
        <v>0</v>
      </c>
      <c r="I429" s="99">
        <f>VLOOKUP($B429,Computations!$B$10:$AY$386,VLOOKUP(I$1,'day lookup'!$D$1:$E$52,2))</f>
        <v>0</v>
      </c>
      <c r="J429" s="381" t="str">
        <f>VLOOKUP($B429,Computations!$B$10:$AY$386,VLOOKUP(J$1,'day lookup'!$D$1:$E$52,2))</f>
        <v/>
      </c>
      <c r="K429" s="99" t="str">
        <f>VLOOKUP($B429,Computations!$B$10:$AY$386,VLOOKUP(K$1,'day lookup'!$D$1:$E$52,2))</f>
        <v/>
      </c>
      <c r="L429" s="99" t="str">
        <f>VLOOKUP($B429,Computations!$B$10:$AY$386,VLOOKUP(L$1,'day lookup'!$D$1:$E$52,2))</f>
        <v/>
      </c>
      <c r="M429" s="99" t="str">
        <f>VLOOKUP($B429,Computations!$B$10:$AY$386,VLOOKUP(M$1,'day lookup'!$D$1:$E$52,2))</f>
        <v/>
      </c>
      <c r="N429" s="99">
        <f>VLOOKUP($B429,Computations!$B$10:$AY$386,VLOOKUP(N$1,'day lookup'!$D$1:$E$52,2))</f>
        <v>0</v>
      </c>
      <c r="O429" s="99"/>
    </row>
    <row r="430" spans="1:15">
      <c r="A430" s="67" t="str">
        <f ca="1">OFFSET('day lookup'!$A$1,WEEKDAY(B430)-1,0)</f>
        <v>MON</v>
      </c>
      <c r="B430" s="69">
        <f t="shared" si="27"/>
        <v>43087</v>
      </c>
      <c r="C430" s="99" t="str">
        <f>VLOOKUP($B430,Computations!$B$10:$AY$386,VLOOKUP(C$1,'day lookup'!$D$1:$E$52,2))</f>
        <v/>
      </c>
      <c r="D430" s="99">
        <f>VLOOKUP($B430,Computations!$B$10:$AY$386,VLOOKUP(D$1,'day lookup'!$D$1:$E$52,2))</f>
        <v>0</v>
      </c>
      <c r="E430" s="99" t="str">
        <f>VLOOKUP($B430,Computations!$B$10:$AY$386,VLOOKUP(E$1,'day lookup'!$D$1:$E$52,2))</f>
        <v/>
      </c>
      <c r="F430" s="99">
        <f>VLOOKUP($B430,Computations!$B$10:$AY$386,VLOOKUP(F$1,'day lookup'!$D$1:$E$52,2))</f>
        <v>0</v>
      </c>
      <c r="G430" s="99" t="str">
        <f>VLOOKUP($B430,Computations!$B$10:$AY$386,VLOOKUP(G$1,'day lookup'!$D$1:$E$52,2))</f>
        <v/>
      </c>
      <c r="H430" s="99">
        <f>VLOOKUP($B430,Computations!$B$10:$AY$386,VLOOKUP(H$1,'day lookup'!$D$1:$E$52,2))</f>
        <v>0</v>
      </c>
      <c r="I430" s="99">
        <f>VLOOKUP($B430,Computations!$B$10:$AY$386,VLOOKUP(I$1,'day lookup'!$D$1:$E$52,2))</f>
        <v>0</v>
      </c>
      <c r="J430" s="381" t="str">
        <f>VLOOKUP($B430,Computations!$B$10:$AY$386,VLOOKUP(J$1,'day lookup'!$D$1:$E$52,2))</f>
        <v/>
      </c>
      <c r="K430" s="99" t="str">
        <f>VLOOKUP($B430,Computations!$B$10:$AY$386,VLOOKUP(K$1,'day lookup'!$D$1:$E$52,2))</f>
        <v/>
      </c>
      <c r="L430" s="99" t="str">
        <f>VLOOKUP($B430,Computations!$B$10:$AY$386,VLOOKUP(L$1,'day lookup'!$D$1:$E$52,2))</f>
        <v/>
      </c>
      <c r="M430" s="99" t="str">
        <f>VLOOKUP($B430,Computations!$B$10:$AY$386,VLOOKUP(M$1,'day lookup'!$D$1:$E$52,2))</f>
        <v/>
      </c>
      <c r="N430" s="99">
        <f>VLOOKUP($B430,Computations!$B$10:$AY$386,VLOOKUP(N$1,'day lookup'!$D$1:$E$52,2))</f>
        <v>0</v>
      </c>
      <c r="O430" s="99"/>
    </row>
    <row r="431" spans="1:15">
      <c r="A431" s="67" t="str">
        <f ca="1">OFFSET('day lookup'!$A$1,WEEKDAY(B431)-1,0)</f>
        <v>TUE</v>
      </c>
      <c r="B431" s="69">
        <f t="shared" si="27"/>
        <v>43088</v>
      </c>
      <c r="C431" s="99" t="str">
        <f>VLOOKUP($B431,Computations!$B$10:$AY$386,VLOOKUP(C$1,'day lookup'!$D$1:$E$52,2))</f>
        <v/>
      </c>
      <c r="D431" s="99">
        <f>VLOOKUP($B431,Computations!$B$10:$AY$386,VLOOKUP(D$1,'day lookup'!$D$1:$E$52,2))</f>
        <v>0</v>
      </c>
      <c r="E431" s="99" t="str">
        <f>VLOOKUP($B431,Computations!$B$10:$AY$386,VLOOKUP(E$1,'day lookup'!$D$1:$E$52,2))</f>
        <v/>
      </c>
      <c r="F431" s="99">
        <f>VLOOKUP($B431,Computations!$B$10:$AY$386,VLOOKUP(F$1,'day lookup'!$D$1:$E$52,2))</f>
        <v>0</v>
      </c>
      <c r="G431" s="99" t="str">
        <f>VLOOKUP($B431,Computations!$B$10:$AY$386,VLOOKUP(G$1,'day lookup'!$D$1:$E$52,2))</f>
        <v/>
      </c>
      <c r="H431" s="99">
        <f>VLOOKUP($B431,Computations!$B$10:$AY$386,VLOOKUP(H$1,'day lookup'!$D$1:$E$52,2))</f>
        <v>0</v>
      </c>
      <c r="I431" s="99">
        <f>VLOOKUP($B431,Computations!$B$10:$AY$386,VLOOKUP(I$1,'day lookup'!$D$1:$E$52,2))</f>
        <v>0</v>
      </c>
      <c r="J431" s="381" t="str">
        <f>VLOOKUP($B431,Computations!$B$10:$AY$386,VLOOKUP(J$1,'day lookup'!$D$1:$E$52,2))</f>
        <v/>
      </c>
      <c r="K431" s="99" t="str">
        <f>VLOOKUP($B431,Computations!$B$10:$AY$386,VLOOKUP(K$1,'day lookup'!$D$1:$E$52,2))</f>
        <v/>
      </c>
      <c r="L431" s="99" t="str">
        <f>VLOOKUP($B431,Computations!$B$10:$AY$386,VLOOKUP(L$1,'day lookup'!$D$1:$E$52,2))</f>
        <v/>
      </c>
      <c r="M431" s="99" t="str">
        <f>VLOOKUP($B431,Computations!$B$10:$AY$386,VLOOKUP(M$1,'day lookup'!$D$1:$E$52,2))</f>
        <v/>
      </c>
      <c r="N431" s="99">
        <f>VLOOKUP($B431,Computations!$B$10:$AY$386,VLOOKUP(N$1,'day lookup'!$D$1:$E$52,2))</f>
        <v>0</v>
      </c>
      <c r="O431" s="99"/>
    </row>
    <row r="432" spans="1:15">
      <c r="A432" s="67" t="str">
        <f ca="1">OFFSET('day lookup'!$A$1,WEEKDAY(B432)-1,0)</f>
        <v>WED</v>
      </c>
      <c r="B432" s="69">
        <f t="shared" si="27"/>
        <v>43089</v>
      </c>
      <c r="C432" s="99" t="str">
        <f>VLOOKUP($B432,Computations!$B$10:$AY$386,VLOOKUP(C$1,'day lookup'!$D$1:$E$52,2))</f>
        <v/>
      </c>
      <c r="D432" s="99">
        <f>VLOOKUP($B432,Computations!$B$10:$AY$386,VLOOKUP(D$1,'day lookup'!$D$1:$E$52,2))</f>
        <v>0</v>
      </c>
      <c r="E432" s="99" t="str">
        <f>VLOOKUP($B432,Computations!$B$10:$AY$386,VLOOKUP(E$1,'day lookup'!$D$1:$E$52,2))</f>
        <v/>
      </c>
      <c r="F432" s="99">
        <f>VLOOKUP($B432,Computations!$B$10:$AY$386,VLOOKUP(F$1,'day lookup'!$D$1:$E$52,2))</f>
        <v>0</v>
      </c>
      <c r="G432" s="99" t="str">
        <f>VLOOKUP($B432,Computations!$B$10:$AY$386,VLOOKUP(G$1,'day lookup'!$D$1:$E$52,2))</f>
        <v/>
      </c>
      <c r="H432" s="99">
        <f>VLOOKUP($B432,Computations!$B$10:$AY$386,VLOOKUP(H$1,'day lookup'!$D$1:$E$52,2))</f>
        <v>0</v>
      </c>
      <c r="I432" s="99">
        <f>VLOOKUP($B432,Computations!$B$10:$AY$386,VLOOKUP(I$1,'day lookup'!$D$1:$E$52,2))</f>
        <v>0</v>
      </c>
      <c r="J432" s="381" t="str">
        <f>VLOOKUP($B432,Computations!$B$10:$AY$386,VLOOKUP(J$1,'day lookup'!$D$1:$E$52,2))</f>
        <v/>
      </c>
      <c r="K432" s="99" t="str">
        <f>VLOOKUP($B432,Computations!$B$10:$AY$386,VLOOKUP(K$1,'day lookup'!$D$1:$E$52,2))</f>
        <v/>
      </c>
      <c r="L432" s="99" t="str">
        <f>VLOOKUP($B432,Computations!$B$10:$AY$386,VLOOKUP(L$1,'day lookup'!$D$1:$E$52,2))</f>
        <v/>
      </c>
      <c r="M432" s="99" t="str">
        <f>VLOOKUP($B432,Computations!$B$10:$AY$386,VLOOKUP(M$1,'day lookup'!$D$1:$E$52,2))</f>
        <v/>
      </c>
      <c r="N432" s="99">
        <f>VLOOKUP($B432,Computations!$B$10:$AY$386,VLOOKUP(N$1,'day lookup'!$D$1:$E$52,2))</f>
        <v>0</v>
      </c>
      <c r="O432" s="99"/>
    </row>
    <row r="433" spans="1:15">
      <c r="A433" s="67" t="str">
        <f ca="1">OFFSET('day lookup'!$A$1,WEEKDAY(B433)-1,0)</f>
        <v>THU</v>
      </c>
      <c r="B433" s="69">
        <f t="shared" si="27"/>
        <v>43090</v>
      </c>
      <c r="C433" s="99" t="str">
        <f>VLOOKUP($B433,Computations!$B$10:$AY$386,VLOOKUP(C$1,'day lookup'!$D$1:$E$52,2))</f>
        <v/>
      </c>
      <c r="D433" s="99">
        <f>VLOOKUP($B433,Computations!$B$10:$AY$386,VLOOKUP(D$1,'day lookup'!$D$1:$E$52,2))</f>
        <v>0</v>
      </c>
      <c r="E433" s="99" t="str">
        <f>VLOOKUP($B433,Computations!$B$10:$AY$386,VLOOKUP(E$1,'day lookup'!$D$1:$E$52,2))</f>
        <v/>
      </c>
      <c r="F433" s="99">
        <f>VLOOKUP($B433,Computations!$B$10:$AY$386,VLOOKUP(F$1,'day lookup'!$D$1:$E$52,2))</f>
        <v>0</v>
      </c>
      <c r="G433" s="99" t="str">
        <f>VLOOKUP($B433,Computations!$B$10:$AY$386,VLOOKUP(G$1,'day lookup'!$D$1:$E$52,2))</f>
        <v/>
      </c>
      <c r="H433" s="99">
        <f>VLOOKUP($B433,Computations!$B$10:$AY$386,VLOOKUP(H$1,'day lookup'!$D$1:$E$52,2))</f>
        <v>0</v>
      </c>
      <c r="I433" s="99">
        <f>VLOOKUP($B433,Computations!$B$10:$AY$386,VLOOKUP(I$1,'day lookup'!$D$1:$E$52,2))</f>
        <v>0</v>
      </c>
      <c r="J433" s="381" t="str">
        <f>VLOOKUP($B433,Computations!$B$10:$AY$386,VLOOKUP(J$1,'day lookup'!$D$1:$E$52,2))</f>
        <v/>
      </c>
      <c r="K433" s="99" t="str">
        <f>VLOOKUP($B433,Computations!$B$10:$AY$386,VLOOKUP(K$1,'day lookup'!$D$1:$E$52,2))</f>
        <v/>
      </c>
      <c r="L433" s="99" t="str">
        <f>VLOOKUP($B433,Computations!$B$10:$AY$386,VLOOKUP(L$1,'day lookup'!$D$1:$E$52,2))</f>
        <v/>
      </c>
      <c r="M433" s="99" t="str">
        <f>VLOOKUP($B433,Computations!$B$10:$AY$386,VLOOKUP(M$1,'day lookup'!$D$1:$E$52,2))</f>
        <v/>
      </c>
      <c r="N433" s="99">
        <f>VLOOKUP($B433,Computations!$B$10:$AY$386,VLOOKUP(N$1,'day lookup'!$D$1:$E$52,2))</f>
        <v>0</v>
      </c>
      <c r="O433" s="99"/>
    </row>
    <row r="434" spans="1:15">
      <c r="A434" s="67" t="str">
        <f ca="1">OFFSET('day lookup'!$A$1,WEEKDAY(B434)-1,0)</f>
        <v>FRI</v>
      </c>
      <c r="B434" s="69">
        <f t="shared" si="27"/>
        <v>43091</v>
      </c>
      <c r="C434" s="99" t="str">
        <f>VLOOKUP($B434,Computations!$B$10:$AY$386,VLOOKUP(C$1,'day lookup'!$D$1:$E$52,2))</f>
        <v/>
      </c>
      <c r="D434" s="99">
        <f>VLOOKUP($B434,Computations!$B$10:$AY$386,VLOOKUP(D$1,'day lookup'!$D$1:$E$52,2))</f>
        <v>0</v>
      </c>
      <c r="E434" s="99" t="str">
        <f>VLOOKUP($B434,Computations!$B$10:$AY$386,VLOOKUP(E$1,'day lookup'!$D$1:$E$52,2))</f>
        <v/>
      </c>
      <c r="F434" s="99">
        <f>VLOOKUP($B434,Computations!$B$10:$AY$386,VLOOKUP(F$1,'day lookup'!$D$1:$E$52,2))</f>
        <v>0</v>
      </c>
      <c r="G434" s="99" t="str">
        <f>VLOOKUP($B434,Computations!$B$10:$AY$386,VLOOKUP(G$1,'day lookup'!$D$1:$E$52,2))</f>
        <v/>
      </c>
      <c r="H434" s="99">
        <f>VLOOKUP($B434,Computations!$B$10:$AY$386,VLOOKUP(H$1,'day lookup'!$D$1:$E$52,2))</f>
        <v>0</v>
      </c>
      <c r="I434" s="99">
        <f>VLOOKUP($B434,Computations!$B$10:$AY$386,VLOOKUP(I$1,'day lookup'!$D$1:$E$52,2))</f>
        <v>0</v>
      </c>
      <c r="J434" s="381" t="str">
        <f>VLOOKUP($B434,Computations!$B$10:$AY$386,VLOOKUP(J$1,'day lookup'!$D$1:$E$52,2))</f>
        <v/>
      </c>
      <c r="K434" s="99" t="str">
        <f>VLOOKUP($B434,Computations!$B$10:$AY$386,VLOOKUP(K$1,'day lookup'!$D$1:$E$52,2))</f>
        <v/>
      </c>
      <c r="L434" s="99" t="str">
        <f>VLOOKUP($B434,Computations!$B$10:$AY$386,VLOOKUP(L$1,'day lookup'!$D$1:$E$52,2))</f>
        <v/>
      </c>
      <c r="M434" s="99" t="str">
        <f>VLOOKUP($B434,Computations!$B$10:$AY$386,VLOOKUP(M$1,'day lookup'!$D$1:$E$52,2))</f>
        <v/>
      </c>
      <c r="N434" s="99">
        <f>VLOOKUP($B434,Computations!$B$10:$AY$386,VLOOKUP(N$1,'day lookup'!$D$1:$E$52,2))</f>
        <v>0</v>
      </c>
      <c r="O434" s="99"/>
    </row>
    <row r="435" spans="1:15">
      <c r="A435" s="67" t="str">
        <f ca="1">OFFSET('day lookup'!$A$1,WEEKDAY(B435)-1,0)</f>
        <v>SAT</v>
      </c>
      <c r="B435" s="69">
        <f t="shared" si="27"/>
        <v>43092</v>
      </c>
      <c r="C435" s="99" t="str">
        <f>VLOOKUP($B435,Computations!$B$10:$AY$386,VLOOKUP(C$1,'day lookup'!$D$1:$E$52,2))</f>
        <v/>
      </c>
      <c r="D435" s="99">
        <f>VLOOKUP($B435,Computations!$B$10:$AY$386,VLOOKUP(D$1,'day lookup'!$D$1:$E$52,2))</f>
        <v>0</v>
      </c>
      <c r="E435" s="99" t="str">
        <f>VLOOKUP($B435,Computations!$B$10:$AY$386,VLOOKUP(E$1,'day lookup'!$D$1:$E$52,2))</f>
        <v/>
      </c>
      <c r="F435" s="99">
        <f>VLOOKUP($B435,Computations!$B$10:$AY$386,VLOOKUP(F$1,'day lookup'!$D$1:$E$52,2))</f>
        <v>0</v>
      </c>
      <c r="G435" s="99" t="str">
        <f>VLOOKUP($B435,Computations!$B$10:$AY$386,VLOOKUP(G$1,'day lookup'!$D$1:$E$52,2))</f>
        <v/>
      </c>
      <c r="H435" s="99">
        <f>VLOOKUP($B435,Computations!$B$10:$AY$386,VLOOKUP(H$1,'day lookup'!$D$1:$E$52,2))</f>
        <v>0</v>
      </c>
      <c r="I435" s="99">
        <f>VLOOKUP($B435,Computations!$B$10:$AY$386,VLOOKUP(I$1,'day lookup'!$D$1:$E$52,2))</f>
        <v>0</v>
      </c>
      <c r="J435" s="381" t="str">
        <f>VLOOKUP($B435,Computations!$B$10:$AY$386,VLOOKUP(J$1,'day lookup'!$D$1:$E$52,2))</f>
        <v/>
      </c>
      <c r="K435" s="99" t="str">
        <f>VLOOKUP($B435,Computations!$B$10:$AY$386,VLOOKUP(K$1,'day lookup'!$D$1:$E$52,2))</f>
        <v/>
      </c>
      <c r="L435" s="99" t="str">
        <f>VLOOKUP($B435,Computations!$B$10:$AY$386,VLOOKUP(L$1,'day lookup'!$D$1:$E$52,2))</f>
        <v/>
      </c>
      <c r="M435" s="99" t="str">
        <f>VLOOKUP($B435,Computations!$B$10:$AY$386,VLOOKUP(M$1,'day lookup'!$D$1:$E$52,2))</f>
        <v/>
      </c>
      <c r="N435" s="99">
        <f>VLOOKUP($B435,Computations!$B$10:$AY$386,VLOOKUP(N$1,'day lookup'!$D$1:$E$52,2))</f>
        <v>0</v>
      </c>
      <c r="O435" s="99"/>
    </row>
    <row r="436" spans="1:15">
      <c r="A436" s="67" t="str">
        <f ca="1">OFFSET('day lookup'!$A$1,WEEKDAY(B436)-1,0)</f>
        <v>SUN</v>
      </c>
      <c r="B436" s="69">
        <f t="shared" si="27"/>
        <v>43093</v>
      </c>
      <c r="C436" s="99" t="str">
        <f>VLOOKUP($B436,Computations!$B$10:$AY$386,VLOOKUP(C$1,'day lookup'!$D$1:$E$52,2))</f>
        <v/>
      </c>
      <c r="D436" s="99">
        <f>VLOOKUP($B436,Computations!$B$10:$AY$386,VLOOKUP(D$1,'day lookup'!$D$1:$E$52,2))</f>
        <v>0</v>
      </c>
      <c r="E436" s="99" t="str">
        <f>VLOOKUP($B436,Computations!$B$10:$AY$386,VLOOKUP(E$1,'day lookup'!$D$1:$E$52,2))</f>
        <v/>
      </c>
      <c r="F436" s="99">
        <f>VLOOKUP($B436,Computations!$B$10:$AY$386,VLOOKUP(F$1,'day lookup'!$D$1:$E$52,2))</f>
        <v>0</v>
      </c>
      <c r="G436" s="99" t="str">
        <f>VLOOKUP($B436,Computations!$B$10:$AY$386,VLOOKUP(G$1,'day lookup'!$D$1:$E$52,2))</f>
        <v/>
      </c>
      <c r="H436" s="99">
        <f>VLOOKUP($B436,Computations!$B$10:$AY$386,VLOOKUP(H$1,'day lookup'!$D$1:$E$52,2))</f>
        <v>0</v>
      </c>
      <c r="I436" s="99">
        <f>VLOOKUP($B436,Computations!$B$10:$AY$386,VLOOKUP(I$1,'day lookup'!$D$1:$E$52,2))</f>
        <v>0</v>
      </c>
      <c r="J436" s="381" t="str">
        <f>VLOOKUP($B436,Computations!$B$10:$AY$386,VLOOKUP(J$1,'day lookup'!$D$1:$E$52,2))</f>
        <v/>
      </c>
      <c r="K436" s="99" t="str">
        <f>VLOOKUP($B436,Computations!$B$10:$AY$386,VLOOKUP(K$1,'day lookup'!$D$1:$E$52,2))</f>
        <v/>
      </c>
      <c r="L436" s="99" t="str">
        <f>VLOOKUP($B436,Computations!$B$10:$AY$386,VLOOKUP(L$1,'day lookup'!$D$1:$E$52,2))</f>
        <v/>
      </c>
      <c r="M436" s="99" t="str">
        <f>VLOOKUP($B436,Computations!$B$10:$AY$386,VLOOKUP(M$1,'day lookup'!$D$1:$E$52,2))</f>
        <v/>
      </c>
      <c r="N436" s="99">
        <f>VLOOKUP($B436,Computations!$B$10:$AY$386,VLOOKUP(N$1,'day lookup'!$D$1:$E$52,2))</f>
        <v>0</v>
      </c>
      <c r="O436" s="99"/>
    </row>
    <row r="437" spans="1:15">
      <c r="A437" s="67" t="str">
        <f ca="1">OFFSET('day lookup'!$A$1,WEEKDAY(B437)-1,0)</f>
        <v>MON</v>
      </c>
      <c r="B437" s="69">
        <f t="shared" si="27"/>
        <v>43094</v>
      </c>
      <c r="C437" s="99" t="str">
        <f>VLOOKUP($B437,Computations!$B$10:$AY$386,VLOOKUP(C$1,'day lookup'!$D$1:$E$52,2))</f>
        <v/>
      </c>
      <c r="D437" s="99">
        <f>VLOOKUP($B437,Computations!$B$10:$AY$386,VLOOKUP(D$1,'day lookup'!$D$1:$E$52,2))</f>
        <v>0</v>
      </c>
      <c r="E437" s="99" t="str">
        <f>VLOOKUP($B437,Computations!$B$10:$AY$386,VLOOKUP(E$1,'day lookup'!$D$1:$E$52,2))</f>
        <v/>
      </c>
      <c r="F437" s="99">
        <f>VLOOKUP($B437,Computations!$B$10:$AY$386,VLOOKUP(F$1,'day lookup'!$D$1:$E$52,2))</f>
        <v>0</v>
      </c>
      <c r="G437" s="99" t="str">
        <f>VLOOKUP($B437,Computations!$B$10:$AY$386,VLOOKUP(G$1,'day lookup'!$D$1:$E$52,2))</f>
        <v/>
      </c>
      <c r="H437" s="99">
        <f>VLOOKUP($B437,Computations!$B$10:$AY$386,VLOOKUP(H$1,'day lookup'!$D$1:$E$52,2))</f>
        <v>0</v>
      </c>
      <c r="I437" s="99">
        <f>VLOOKUP($B437,Computations!$B$10:$AY$386,VLOOKUP(I$1,'day lookup'!$D$1:$E$52,2))</f>
        <v>0</v>
      </c>
      <c r="J437" s="381" t="str">
        <f>VLOOKUP($B437,Computations!$B$10:$AY$386,VLOOKUP(J$1,'day lookup'!$D$1:$E$52,2))</f>
        <v/>
      </c>
      <c r="K437" s="99" t="str">
        <f>VLOOKUP($B437,Computations!$B$10:$AY$386,VLOOKUP(K$1,'day lookup'!$D$1:$E$52,2))</f>
        <v/>
      </c>
      <c r="L437" s="99" t="str">
        <f>VLOOKUP($B437,Computations!$B$10:$AY$386,VLOOKUP(L$1,'day lookup'!$D$1:$E$52,2))</f>
        <v/>
      </c>
      <c r="M437" s="99" t="str">
        <f>VLOOKUP($B437,Computations!$B$10:$AY$386,VLOOKUP(M$1,'day lookup'!$D$1:$E$52,2))</f>
        <v/>
      </c>
      <c r="N437" s="99">
        <f>VLOOKUP($B437,Computations!$B$10:$AY$386,VLOOKUP(N$1,'day lookup'!$D$1:$E$52,2))</f>
        <v>0</v>
      </c>
      <c r="O437" s="99"/>
    </row>
    <row r="438" spans="1:15">
      <c r="A438" s="67" t="str">
        <f ca="1">OFFSET('day lookup'!$A$1,WEEKDAY(B438)-1,0)</f>
        <v>TUE</v>
      </c>
      <c r="B438" s="69">
        <f t="shared" si="27"/>
        <v>43095</v>
      </c>
      <c r="C438" s="99" t="str">
        <f>VLOOKUP($B438,Computations!$B$10:$AY$386,VLOOKUP(C$1,'day lookup'!$D$1:$E$52,2))</f>
        <v/>
      </c>
      <c r="D438" s="99">
        <f>VLOOKUP($B438,Computations!$B$10:$AY$386,VLOOKUP(D$1,'day lookup'!$D$1:$E$52,2))</f>
        <v>0</v>
      </c>
      <c r="E438" s="99" t="str">
        <f>VLOOKUP($B438,Computations!$B$10:$AY$386,VLOOKUP(E$1,'day lookup'!$D$1:$E$52,2))</f>
        <v/>
      </c>
      <c r="F438" s="99">
        <f>VLOOKUP($B438,Computations!$B$10:$AY$386,VLOOKUP(F$1,'day lookup'!$D$1:$E$52,2))</f>
        <v>0</v>
      </c>
      <c r="G438" s="99" t="str">
        <f>VLOOKUP($B438,Computations!$B$10:$AY$386,VLOOKUP(G$1,'day lookup'!$D$1:$E$52,2))</f>
        <v/>
      </c>
      <c r="H438" s="99">
        <f>VLOOKUP($B438,Computations!$B$10:$AY$386,VLOOKUP(H$1,'day lookup'!$D$1:$E$52,2))</f>
        <v>0</v>
      </c>
      <c r="I438" s="99">
        <f>VLOOKUP($B438,Computations!$B$10:$AY$386,VLOOKUP(I$1,'day lookup'!$D$1:$E$52,2))</f>
        <v>0</v>
      </c>
      <c r="J438" s="381" t="str">
        <f>VLOOKUP($B438,Computations!$B$10:$AY$386,VLOOKUP(J$1,'day lookup'!$D$1:$E$52,2))</f>
        <v/>
      </c>
      <c r="K438" s="99" t="str">
        <f>VLOOKUP($B438,Computations!$B$10:$AY$386,VLOOKUP(K$1,'day lookup'!$D$1:$E$52,2))</f>
        <v/>
      </c>
      <c r="L438" s="99" t="str">
        <f>VLOOKUP($B438,Computations!$B$10:$AY$386,VLOOKUP(L$1,'day lookup'!$D$1:$E$52,2))</f>
        <v/>
      </c>
      <c r="M438" s="99" t="str">
        <f>VLOOKUP($B438,Computations!$B$10:$AY$386,VLOOKUP(M$1,'day lookup'!$D$1:$E$52,2))</f>
        <v/>
      </c>
      <c r="N438" s="99">
        <f>VLOOKUP($B438,Computations!$B$10:$AY$386,VLOOKUP(N$1,'day lookup'!$D$1:$E$52,2))</f>
        <v>0</v>
      </c>
      <c r="O438" s="99"/>
    </row>
    <row r="439" spans="1:15">
      <c r="A439" s="67" t="str">
        <f ca="1">OFFSET('day lookup'!$A$1,WEEKDAY(B439)-1,0)</f>
        <v>WED</v>
      </c>
      <c r="B439" s="69">
        <f t="shared" si="27"/>
        <v>43096</v>
      </c>
      <c r="C439" s="99" t="str">
        <f>VLOOKUP($B439,Computations!$B$10:$AY$386,VLOOKUP(C$1,'day lookup'!$D$1:$E$52,2))</f>
        <v/>
      </c>
      <c r="D439" s="99">
        <f>VLOOKUP($B439,Computations!$B$10:$AY$386,VLOOKUP(D$1,'day lookup'!$D$1:$E$52,2))</f>
        <v>0</v>
      </c>
      <c r="E439" s="99" t="str">
        <f>VLOOKUP($B439,Computations!$B$10:$AY$386,VLOOKUP(E$1,'day lookup'!$D$1:$E$52,2))</f>
        <v/>
      </c>
      <c r="F439" s="99">
        <f>VLOOKUP($B439,Computations!$B$10:$AY$386,VLOOKUP(F$1,'day lookup'!$D$1:$E$52,2))</f>
        <v>0</v>
      </c>
      <c r="G439" s="99" t="str">
        <f>VLOOKUP($B439,Computations!$B$10:$AY$386,VLOOKUP(G$1,'day lookup'!$D$1:$E$52,2))</f>
        <v/>
      </c>
      <c r="H439" s="99">
        <f>VLOOKUP($B439,Computations!$B$10:$AY$386,VLOOKUP(H$1,'day lookup'!$D$1:$E$52,2))</f>
        <v>0</v>
      </c>
      <c r="I439" s="99">
        <f>VLOOKUP($B439,Computations!$B$10:$AY$386,VLOOKUP(I$1,'day lookup'!$D$1:$E$52,2))</f>
        <v>0</v>
      </c>
      <c r="J439" s="381" t="str">
        <f>VLOOKUP($B439,Computations!$B$10:$AY$386,VLOOKUP(J$1,'day lookup'!$D$1:$E$52,2))</f>
        <v/>
      </c>
      <c r="K439" s="99" t="str">
        <f>VLOOKUP($B439,Computations!$B$10:$AY$386,VLOOKUP(K$1,'day lookup'!$D$1:$E$52,2))</f>
        <v/>
      </c>
      <c r="L439" s="99" t="str">
        <f>VLOOKUP($B439,Computations!$B$10:$AY$386,VLOOKUP(L$1,'day lookup'!$D$1:$E$52,2))</f>
        <v/>
      </c>
      <c r="M439" s="99" t="str">
        <f>VLOOKUP($B439,Computations!$B$10:$AY$386,VLOOKUP(M$1,'day lookup'!$D$1:$E$52,2))</f>
        <v/>
      </c>
      <c r="N439" s="99">
        <f>VLOOKUP($B439,Computations!$B$10:$AY$386,VLOOKUP(N$1,'day lookup'!$D$1:$E$52,2))</f>
        <v>0</v>
      </c>
      <c r="O439" s="99"/>
    </row>
    <row r="440" spans="1:15">
      <c r="A440" s="67" t="str">
        <f ca="1">OFFSET('day lookup'!$A$1,WEEKDAY(B440)-1,0)</f>
        <v>THU</v>
      </c>
      <c r="B440" s="69">
        <f t="shared" si="27"/>
        <v>43097</v>
      </c>
      <c r="C440" s="99" t="str">
        <f>VLOOKUP($B440,Computations!$B$10:$AY$386,VLOOKUP(C$1,'day lookup'!$D$1:$E$52,2))</f>
        <v/>
      </c>
      <c r="D440" s="99">
        <f>VLOOKUP($B440,Computations!$B$10:$AY$386,VLOOKUP(D$1,'day lookup'!$D$1:$E$52,2))</f>
        <v>0</v>
      </c>
      <c r="E440" s="99" t="str">
        <f>VLOOKUP($B440,Computations!$B$10:$AY$386,VLOOKUP(E$1,'day lookup'!$D$1:$E$52,2))</f>
        <v/>
      </c>
      <c r="F440" s="99">
        <f>VLOOKUP($B440,Computations!$B$10:$AY$386,VLOOKUP(F$1,'day lookup'!$D$1:$E$52,2))</f>
        <v>0</v>
      </c>
      <c r="G440" s="99" t="str">
        <f>VLOOKUP($B440,Computations!$B$10:$AY$386,VLOOKUP(G$1,'day lookup'!$D$1:$E$52,2))</f>
        <v/>
      </c>
      <c r="H440" s="99">
        <f>VLOOKUP($B440,Computations!$B$10:$AY$386,VLOOKUP(H$1,'day lookup'!$D$1:$E$52,2))</f>
        <v>0</v>
      </c>
      <c r="I440" s="99">
        <f>VLOOKUP($B440,Computations!$B$10:$AY$386,VLOOKUP(I$1,'day lookup'!$D$1:$E$52,2))</f>
        <v>0</v>
      </c>
      <c r="J440" s="381" t="str">
        <f>VLOOKUP($B440,Computations!$B$10:$AY$386,VLOOKUP(J$1,'day lookup'!$D$1:$E$52,2))</f>
        <v/>
      </c>
      <c r="K440" s="99" t="str">
        <f>VLOOKUP($B440,Computations!$B$10:$AY$386,VLOOKUP(K$1,'day lookup'!$D$1:$E$52,2))</f>
        <v/>
      </c>
      <c r="L440" s="99" t="str">
        <f>VLOOKUP($B440,Computations!$B$10:$AY$386,VLOOKUP(L$1,'day lookup'!$D$1:$E$52,2))</f>
        <v/>
      </c>
      <c r="M440" s="99" t="str">
        <f>VLOOKUP($B440,Computations!$B$10:$AY$386,VLOOKUP(M$1,'day lookup'!$D$1:$E$52,2))</f>
        <v/>
      </c>
      <c r="N440" s="99">
        <f>VLOOKUP($B440,Computations!$B$10:$AY$386,VLOOKUP(N$1,'day lookup'!$D$1:$E$52,2))</f>
        <v>0</v>
      </c>
      <c r="O440" s="99"/>
    </row>
    <row r="441" spans="1:15">
      <c r="A441" s="67" t="str">
        <f ca="1">OFFSET('day lookup'!$A$1,WEEKDAY(B441)-1,0)</f>
        <v>FRI</v>
      </c>
      <c r="B441" s="69">
        <f t="shared" si="27"/>
        <v>43098</v>
      </c>
      <c r="C441" s="99" t="str">
        <f>VLOOKUP($B441,Computations!$B$10:$AY$386,VLOOKUP(C$1,'day lookup'!$D$1:$E$52,2))</f>
        <v/>
      </c>
      <c r="D441" s="99">
        <f>VLOOKUP($B441,Computations!$B$10:$AY$386,VLOOKUP(D$1,'day lookup'!$D$1:$E$52,2))</f>
        <v>0</v>
      </c>
      <c r="E441" s="99" t="str">
        <f>VLOOKUP($B441,Computations!$B$10:$AY$386,VLOOKUP(E$1,'day lookup'!$D$1:$E$52,2))</f>
        <v/>
      </c>
      <c r="F441" s="99">
        <f>VLOOKUP($B441,Computations!$B$10:$AY$386,VLOOKUP(F$1,'day lookup'!$D$1:$E$52,2))</f>
        <v>0</v>
      </c>
      <c r="G441" s="99" t="str">
        <f>VLOOKUP($B441,Computations!$B$10:$AY$386,VLOOKUP(G$1,'day lookup'!$D$1:$E$52,2))</f>
        <v/>
      </c>
      <c r="H441" s="99">
        <f>VLOOKUP($B441,Computations!$B$10:$AY$386,VLOOKUP(H$1,'day lookup'!$D$1:$E$52,2))</f>
        <v>0</v>
      </c>
      <c r="I441" s="99">
        <f>VLOOKUP($B441,Computations!$B$10:$AY$386,VLOOKUP(I$1,'day lookup'!$D$1:$E$52,2))</f>
        <v>0</v>
      </c>
      <c r="J441" s="381" t="str">
        <f>VLOOKUP($B441,Computations!$B$10:$AY$386,VLOOKUP(J$1,'day lookup'!$D$1:$E$52,2))</f>
        <v/>
      </c>
      <c r="K441" s="99" t="str">
        <f>VLOOKUP($B441,Computations!$B$10:$AY$386,VLOOKUP(K$1,'day lookup'!$D$1:$E$52,2))</f>
        <v/>
      </c>
      <c r="L441" s="99" t="str">
        <f>VLOOKUP($B441,Computations!$B$10:$AY$386,VLOOKUP(L$1,'day lookup'!$D$1:$E$52,2))</f>
        <v/>
      </c>
      <c r="M441" s="99" t="str">
        <f>VLOOKUP($B441,Computations!$B$10:$AY$386,VLOOKUP(M$1,'day lookup'!$D$1:$E$52,2))</f>
        <v/>
      </c>
      <c r="N441" s="99">
        <f>VLOOKUP($B441,Computations!$B$10:$AY$386,VLOOKUP(N$1,'day lookup'!$D$1:$E$52,2))</f>
        <v>0</v>
      </c>
      <c r="O441" s="99"/>
    </row>
    <row r="442" spans="1:15">
      <c r="A442" s="67" t="str">
        <f ca="1">OFFSET('day lookup'!$A$1,WEEKDAY(B442)-1,0)</f>
        <v>SAT</v>
      </c>
      <c r="B442" s="69">
        <f t="shared" si="27"/>
        <v>43099</v>
      </c>
      <c r="C442" s="99" t="str">
        <f>VLOOKUP($B442,Computations!$B$10:$AY$386,VLOOKUP(C$1,'day lookup'!$D$1:$E$52,2))</f>
        <v/>
      </c>
      <c r="D442" s="99">
        <f>VLOOKUP($B442,Computations!$B$10:$AY$386,VLOOKUP(D$1,'day lookup'!$D$1:$E$52,2))</f>
        <v>0</v>
      </c>
      <c r="E442" s="99" t="str">
        <f>VLOOKUP($B442,Computations!$B$10:$AY$386,VLOOKUP(E$1,'day lookup'!$D$1:$E$52,2))</f>
        <v/>
      </c>
      <c r="F442" s="99">
        <f>VLOOKUP($B442,Computations!$B$10:$AY$386,VLOOKUP(F$1,'day lookup'!$D$1:$E$52,2))</f>
        <v>0</v>
      </c>
      <c r="G442" s="99" t="str">
        <f>VLOOKUP($B442,Computations!$B$10:$AY$386,VLOOKUP(G$1,'day lookup'!$D$1:$E$52,2))</f>
        <v/>
      </c>
      <c r="H442" s="99">
        <f>VLOOKUP($B442,Computations!$B$10:$AY$386,VLOOKUP(H$1,'day lookup'!$D$1:$E$52,2))</f>
        <v>0</v>
      </c>
      <c r="I442" s="99">
        <f>VLOOKUP($B442,Computations!$B$10:$AY$386,VLOOKUP(I$1,'day lookup'!$D$1:$E$52,2))</f>
        <v>0</v>
      </c>
      <c r="J442" s="381" t="str">
        <f>VLOOKUP($B442,Computations!$B$10:$AY$386,VLOOKUP(J$1,'day lookup'!$D$1:$E$52,2))</f>
        <v/>
      </c>
      <c r="K442" s="99" t="str">
        <f>VLOOKUP($B442,Computations!$B$10:$AY$386,VLOOKUP(K$1,'day lookup'!$D$1:$E$52,2))</f>
        <v/>
      </c>
      <c r="L442" s="99" t="str">
        <f>VLOOKUP($B442,Computations!$B$10:$AY$386,VLOOKUP(L$1,'day lookup'!$D$1:$E$52,2))</f>
        <v/>
      </c>
      <c r="M442" s="99" t="str">
        <f>VLOOKUP($B442,Computations!$B$10:$AY$386,VLOOKUP(M$1,'day lookup'!$D$1:$E$52,2))</f>
        <v/>
      </c>
      <c r="N442" s="99">
        <f>VLOOKUP($B442,Computations!$B$10:$AY$386,VLOOKUP(N$1,'day lookup'!$D$1:$E$52,2))</f>
        <v>0</v>
      </c>
      <c r="O442" s="99"/>
    </row>
    <row r="443" spans="1:15">
      <c r="A443" s="67" t="str">
        <f ca="1">OFFSET('day lookup'!$A$1,WEEKDAY(B443)-1,0)</f>
        <v>SUN</v>
      </c>
      <c r="B443" s="69">
        <f>B442+1</f>
        <v>43100</v>
      </c>
      <c r="C443" s="99" t="str">
        <f>VLOOKUP($B443,Computations!$B$10:$AY$386,VLOOKUP(C$1,'day lookup'!$D$1:$E$52,2))</f>
        <v/>
      </c>
      <c r="D443" s="99">
        <f>VLOOKUP($B443,Computations!$B$10:$AY$386,VLOOKUP(D$1,'day lookup'!$D$1:$E$52,2))</f>
        <v>0</v>
      </c>
      <c r="E443" s="99" t="str">
        <f>VLOOKUP($B443,Computations!$B$10:$AY$386,VLOOKUP(E$1,'day lookup'!$D$1:$E$52,2))</f>
        <v/>
      </c>
      <c r="F443" s="99">
        <f>VLOOKUP($B443,Computations!$B$10:$AY$386,VLOOKUP(F$1,'day lookup'!$D$1:$E$52,2))</f>
        <v>0</v>
      </c>
      <c r="G443" s="99" t="str">
        <f>VLOOKUP($B443,Computations!$B$10:$AY$386,VLOOKUP(G$1,'day lookup'!$D$1:$E$52,2))</f>
        <v/>
      </c>
      <c r="H443" s="99">
        <f>VLOOKUP($B443,Computations!$B$10:$AY$386,VLOOKUP(H$1,'day lookup'!$D$1:$E$52,2))</f>
        <v>0</v>
      </c>
      <c r="I443" s="99">
        <f>VLOOKUP($B443,Computations!$B$10:$AY$386,VLOOKUP(I$1,'day lookup'!$D$1:$E$52,2))</f>
        <v>0</v>
      </c>
      <c r="J443" s="381" t="str">
        <f>VLOOKUP($B443,Computations!$B$10:$AY$386,VLOOKUP(J$1,'day lookup'!$D$1:$E$52,2))</f>
        <v/>
      </c>
      <c r="K443" s="99" t="str">
        <f>VLOOKUP($B443,Computations!$B$10:$AY$386,VLOOKUP(K$1,'day lookup'!$D$1:$E$52,2))</f>
        <v/>
      </c>
      <c r="L443" s="99" t="str">
        <f>VLOOKUP($B443,Computations!$B$10:$AY$386,VLOOKUP(L$1,'day lookup'!$D$1:$E$52,2))</f>
        <v/>
      </c>
      <c r="M443" s="99" t="str">
        <f>VLOOKUP($B443,Computations!$B$10:$AY$386,VLOOKUP(M$1,'day lookup'!$D$1:$E$52,2))</f>
        <v/>
      </c>
      <c r="N443" s="99">
        <f>VLOOKUP($B443,Computations!$B$10:$AY$386,VLOOKUP(N$1,'day lookup'!$D$1:$E$52,2))</f>
        <v>0</v>
      </c>
      <c r="O443" s="99"/>
    </row>
    <row r="444" spans="1:15">
      <c r="A444" s="75"/>
    </row>
    <row r="445" spans="1:15">
      <c r="A445" s="44" t="s">
        <v>48</v>
      </c>
      <c r="C445" s="55">
        <f t="shared" ref="C445:I445" si="28">AVERAGEA(C413:C443)</f>
        <v>0</v>
      </c>
      <c r="D445" s="55">
        <f t="shared" si="28"/>
        <v>0</v>
      </c>
      <c r="E445" s="55">
        <f t="shared" si="28"/>
        <v>0</v>
      </c>
      <c r="F445" s="55">
        <f t="shared" si="28"/>
        <v>0</v>
      </c>
      <c r="G445" s="55">
        <f t="shared" si="28"/>
        <v>0</v>
      </c>
      <c r="H445" s="55">
        <f t="shared" si="28"/>
        <v>0</v>
      </c>
      <c r="I445" s="55">
        <f t="shared" si="28"/>
        <v>0</v>
      </c>
      <c r="K445" s="93"/>
      <c r="L445" s="55">
        <f>AVERAGEA(L413:L443)</f>
        <v>0</v>
      </c>
      <c r="M445" s="54"/>
      <c r="N445" s="19">
        <f>AVERAGEA(N413:N427)</f>
        <v>0</v>
      </c>
      <c r="O445" s="55"/>
    </row>
    <row r="446" spans="1:15">
      <c r="A446" s="96" t="s">
        <v>49</v>
      </c>
      <c r="B446" s="97"/>
      <c r="C446" s="19"/>
      <c r="D446" s="49"/>
      <c r="E446" s="49">
        <f>SUM(E413:E443)*1.9835</f>
        <v>0</v>
      </c>
      <c r="F446" s="49">
        <f>SUM(F413:F443)*1.9835</f>
        <v>0</v>
      </c>
      <c r="G446" s="49">
        <f>SUM(G413:G443)*1.9835</f>
        <v>0</v>
      </c>
      <c r="H446" s="49">
        <f>SUM(H413:H443)*1.9835</f>
        <v>0</v>
      </c>
      <c r="I446" s="49">
        <f>SUM(I413:I443)*1.9835</f>
        <v>0</v>
      </c>
      <c r="K446" s="53"/>
      <c r="L446" s="49">
        <f>SUM(L413:L443)*1.9835</f>
        <v>0</v>
      </c>
      <c r="M446" s="49"/>
      <c r="N446" s="49">
        <f>SUM(N413:N443)*1.9835</f>
        <v>0</v>
      </c>
      <c r="O446" s="19"/>
    </row>
    <row r="447" spans="1:15" ht="13.8" thickBot="1">
      <c r="A447" s="70"/>
      <c r="B447" s="58"/>
      <c r="C447" s="59"/>
      <c r="D447" s="60"/>
      <c r="E447" s="86"/>
      <c r="F447" s="87"/>
      <c r="G447" s="86"/>
      <c r="H447" s="87"/>
      <c r="I447" s="87"/>
      <c r="J447" s="61"/>
      <c r="K447" s="94"/>
      <c r="L447" s="87"/>
      <c r="M447" s="72"/>
      <c r="N447" s="62"/>
      <c r="O447" s="62"/>
    </row>
    <row r="448" spans="1:15">
      <c r="A448" s="44" t="s">
        <v>55</v>
      </c>
      <c r="C448" s="71"/>
    </row>
    <row r="449" spans="1:15">
      <c r="C449" s="71"/>
    </row>
    <row r="450" spans="1:15">
      <c r="C450" s="71"/>
    </row>
    <row r="451" spans="1:15">
      <c r="G451" s="77"/>
      <c r="M451" s="20"/>
    </row>
    <row r="452" spans="1:15">
      <c r="C452" s="45"/>
      <c r="H452" s="77" t="s">
        <v>0</v>
      </c>
      <c r="I452" s="76"/>
    </row>
    <row r="453" spans="1:15">
      <c r="H453" s="78" t="s">
        <v>1</v>
      </c>
      <c r="I453" s="76"/>
      <c r="K453" s="92"/>
    </row>
    <row r="454" spans="1:15">
      <c r="C454" s="45"/>
      <c r="H454" s="78" t="s">
        <v>2</v>
      </c>
      <c r="I454" s="76"/>
    </row>
    <row r="455" spans="1:15">
      <c r="H455" s="78" t="s">
        <v>39</v>
      </c>
      <c r="I455" s="98">
        <f>I106</f>
        <v>0</v>
      </c>
    </row>
    <row r="456" spans="1:15">
      <c r="H456" s="608">
        <f>B464</f>
        <v>43101</v>
      </c>
      <c r="I456" s="76"/>
      <c r="O456" s="21"/>
    </row>
    <row r="457" spans="1:15" ht="13.8" thickBot="1"/>
    <row r="458" spans="1:15">
      <c r="A458" s="23"/>
      <c r="B458" s="24"/>
      <c r="C458" s="26"/>
      <c r="D458" s="64"/>
      <c r="E458" s="88"/>
      <c r="F458" s="82"/>
      <c r="G458" s="88"/>
      <c r="H458" s="82"/>
      <c r="I458" s="82" t="s">
        <v>3</v>
      </c>
      <c r="J458" s="65" t="s">
        <v>56</v>
      </c>
      <c r="K458" s="95" t="s">
        <v>8</v>
      </c>
      <c r="L458" s="82"/>
      <c r="M458" s="63"/>
      <c r="N458" s="66"/>
      <c r="O458" s="25"/>
    </row>
    <row r="459" spans="1:15">
      <c r="C459" s="17"/>
      <c r="D459" s="33"/>
      <c r="E459" s="77"/>
      <c r="F459" s="78"/>
      <c r="G459" s="77"/>
      <c r="H459" s="78" t="s">
        <v>5</v>
      </c>
      <c r="I459" s="78" t="s">
        <v>4</v>
      </c>
      <c r="J459" s="29" t="s">
        <v>57</v>
      </c>
      <c r="K459" s="91" t="s">
        <v>16</v>
      </c>
      <c r="L459" s="78" t="s">
        <v>6</v>
      </c>
      <c r="M459" s="16" t="s">
        <v>7</v>
      </c>
      <c r="N459" s="31"/>
    </row>
    <row r="460" spans="1:15">
      <c r="C460" s="17"/>
      <c r="D460" s="33"/>
      <c r="E460" s="77"/>
      <c r="F460" s="78"/>
      <c r="G460" s="77" t="s">
        <v>12</v>
      </c>
      <c r="H460" s="78" t="s">
        <v>11</v>
      </c>
      <c r="I460" s="78" t="s">
        <v>10</v>
      </c>
      <c r="J460" s="29" t="s">
        <v>15</v>
      </c>
      <c r="K460" s="91" t="s">
        <v>26</v>
      </c>
      <c r="L460" s="78" t="s">
        <v>13</v>
      </c>
      <c r="M460" s="16" t="s">
        <v>13</v>
      </c>
      <c r="N460" s="31" t="s">
        <v>14</v>
      </c>
      <c r="O460" s="17"/>
    </row>
    <row r="461" spans="1:15">
      <c r="C461" s="17" t="s">
        <v>18</v>
      </c>
      <c r="D461" s="33" t="s">
        <v>19</v>
      </c>
      <c r="E461" s="77" t="s">
        <v>23</v>
      </c>
      <c r="F461" s="78" t="s">
        <v>24</v>
      </c>
      <c r="G461" s="77" t="s">
        <v>22</v>
      </c>
      <c r="H461" s="78" t="s">
        <v>21</v>
      </c>
      <c r="I461" s="78" t="s">
        <v>20</v>
      </c>
      <c r="J461" s="29" t="s">
        <v>25</v>
      </c>
      <c r="K461" s="89" t="s">
        <v>153</v>
      </c>
      <c r="L461" s="78" t="s">
        <v>22</v>
      </c>
      <c r="M461" s="16" t="s">
        <v>22</v>
      </c>
      <c r="N461" s="31" t="s">
        <v>10</v>
      </c>
      <c r="O461" s="17"/>
    </row>
    <row r="462" spans="1:15" ht="13.8" thickBot="1">
      <c r="A462" s="35" t="s">
        <v>27</v>
      </c>
      <c r="B462" s="36" t="s">
        <v>40</v>
      </c>
      <c r="C462" s="39" t="s">
        <v>50</v>
      </c>
      <c r="D462" s="40" t="s">
        <v>51</v>
      </c>
      <c r="E462" s="83" t="s">
        <v>52</v>
      </c>
      <c r="F462" s="83" t="s">
        <v>52</v>
      </c>
      <c r="G462" s="83" t="s">
        <v>52</v>
      </c>
      <c r="H462" s="83" t="s">
        <v>52</v>
      </c>
      <c r="I462" s="83" t="s">
        <v>52</v>
      </c>
      <c r="J462" s="42"/>
      <c r="K462" s="83" t="s">
        <v>52</v>
      </c>
      <c r="L462" s="83" t="s">
        <v>52</v>
      </c>
      <c r="M462" s="40" t="s">
        <v>51</v>
      </c>
      <c r="N462" s="115" t="s">
        <v>52</v>
      </c>
      <c r="O462" s="32"/>
    </row>
    <row r="463" spans="1:15" ht="13.8" thickTop="1">
      <c r="A463" s="44"/>
      <c r="C463" s="45"/>
      <c r="D463" s="46"/>
      <c r="E463" s="84"/>
      <c r="F463" s="85"/>
      <c r="G463" s="84"/>
      <c r="H463" s="85"/>
      <c r="I463" s="85"/>
      <c r="J463" s="30"/>
      <c r="K463" s="92"/>
      <c r="L463" s="85"/>
      <c r="M463" s="20"/>
      <c r="N463" s="52"/>
      <c r="O463" s="45"/>
    </row>
    <row r="464" spans="1:15">
      <c r="A464" s="67" t="str">
        <f ca="1">OFFSET('day lookup'!$A$1,WEEKDAY(B464)-1,0)</f>
        <v>MON</v>
      </c>
      <c r="B464" s="13">
        <f>B443+1</f>
        <v>43101</v>
      </c>
      <c r="C464" s="99" t="str">
        <f>VLOOKUP($B464,Computations!$B$10:$AY$386,VLOOKUP(C$1,'day lookup'!$D$1:$E$52,2))</f>
        <v/>
      </c>
      <c r="D464" s="99">
        <f>VLOOKUP($B464,Computations!$B$10:$AY$386,VLOOKUP(D$1,'day lookup'!$D$1:$E$52,2))</f>
        <v>0</v>
      </c>
      <c r="E464" s="99" t="str">
        <f>VLOOKUP($B464,Computations!$B$10:$AY$386,VLOOKUP(E$1,'day lookup'!$D$1:$E$52,2))</f>
        <v/>
      </c>
      <c r="F464" s="99">
        <f>VLOOKUP($B464,Computations!$B$10:$AY$386,VLOOKUP(F$1,'day lookup'!$D$1:$E$52,2))</f>
        <v>0</v>
      </c>
      <c r="G464" s="99" t="str">
        <f>VLOOKUP($B464,Computations!$B$10:$AY$386,VLOOKUP(G$1,'day lookup'!$D$1:$E$52,2))</f>
        <v/>
      </c>
      <c r="H464" s="99">
        <f>VLOOKUP($B464,Computations!$B$10:$AY$386,VLOOKUP(H$1,'day lookup'!$D$1:$E$52,2))</f>
        <v>0</v>
      </c>
      <c r="I464" s="99">
        <f>VLOOKUP($B464,Computations!$B$10:$AY$386,VLOOKUP(I$1,'day lookup'!$D$1:$E$52,2))</f>
        <v>0</v>
      </c>
      <c r="J464" s="381" t="str">
        <f>VLOOKUP($B464,Computations!$B$10:$AY$386,VLOOKUP(J$1,'day lookup'!$D$1:$E$52,2))</f>
        <v/>
      </c>
      <c r="K464" s="99" t="str">
        <f>VLOOKUP($B464,Computations!$B$10:$AY$386,VLOOKUP(K$1,'day lookup'!$D$1:$E$52,2))</f>
        <v/>
      </c>
      <c r="L464" s="99" t="str">
        <f>VLOOKUP($B464,Computations!$B$10:$AY$386,VLOOKUP(L$1,'day lookup'!$D$1:$E$52,2))</f>
        <v/>
      </c>
      <c r="M464" s="99" t="str">
        <f>VLOOKUP($B464,Computations!$B$10:$AY$386,VLOOKUP(M$1,'day lookup'!$D$1:$E$52,2))</f>
        <v/>
      </c>
      <c r="N464" s="99">
        <f>VLOOKUP($B464,Computations!$B$10:$AY$386,VLOOKUP(N$1,'day lookup'!$D$1:$E$52,2))</f>
        <v>0</v>
      </c>
      <c r="O464" s="99"/>
    </row>
    <row r="465" spans="1:15">
      <c r="A465" s="67" t="str">
        <f ca="1">OFFSET('day lookup'!$A$1,WEEKDAY(B465)-1,0)</f>
        <v>TUE</v>
      </c>
      <c r="B465" s="69">
        <f t="shared" ref="B465:B493" si="29">B464+1</f>
        <v>43102</v>
      </c>
      <c r="C465" s="99" t="str">
        <f>VLOOKUP($B465,Computations!$B$10:$AY$386,VLOOKUP(C$1,'day lookup'!$D$1:$E$52,2))</f>
        <v/>
      </c>
      <c r="D465" s="99">
        <f>VLOOKUP($B465,Computations!$B$10:$AY$386,VLOOKUP(D$1,'day lookup'!$D$1:$E$52,2))</f>
        <v>0</v>
      </c>
      <c r="E465" s="99" t="str">
        <f>VLOOKUP($B465,Computations!$B$10:$AY$386,VLOOKUP(E$1,'day lookup'!$D$1:$E$52,2))</f>
        <v/>
      </c>
      <c r="F465" s="99">
        <f>VLOOKUP($B465,Computations!$B$10:$AY$386,VLOOKUP(F$1,'day lookup'!$D$1:$E$52,2))</f>
        <v>0</v>
      </c>
      <c r="G465" s="99" t="str">
        <f>VLOOKUP($B465,Computations!$B$10:$AY$386,VLOOKUP(G$1,'day lookup'!$D$1:$E$52,2))</f>
        <v/>
      </c>
      <c r="H465" s="99">
        <f>VLOOKUP($B465,Computations!$B$10:$AY$386,VLOOKUP(H$1,'day lookup'!$D$1:$E$52,2))</f>
        <v>0</v>
      </c>
      <c r="I465" s="99">
        <f>VLOOKUP($B465,Computations!$B$10:$AY$386,VLOOKUP(I$1,'day lookup'!$D$1:$E$52,2))</f>
        <v>0</v>
      </c>
      <c r="J465" s="381" t="str">
        <f>VLOOKUP($B465,Computations!$B$10:$AY$386,VLOOKUP(J$1,'day lookup'!$D$1:$E$52,2))</f>
        <v/>
      </c>
      <c r="K465" s="99" t="str">
        <f>VLOOKUP($B465,Computations!$B$10:$AY$386,VLOOKUP(K$1,'day lookup'!$D$1:$E$52,2))</f>
        <v/>
      </c>
      <c r="L465" s="99" t="str">
        <f>VLOOKUP($B465,Computations!$B$10:$AY$386,VLOOKUP(L$1,'day lookup'!$D$1:$E$52,2))</f>
        <v/>
      </c>
      <c r="M465" s="99" t="str">
        <f>VLOOKUP($B465,Computations!$B$10:$AY$386,VLOOKUP(M$1,'day lookup'!$D$1:$E$52,2))</f>
        <v/>
      </c>
      <c r="N465" s="99">
        <f>VLOOKUP($B465,Computations!$B$10:$AY$386,VLOOKUP(N$1,'day lookup'!$D$1:$E$52,2))</f>
        <v>0</v>
      </c>
      <c r="O465" s="99"/>
    </row>
    <row r="466" spans="1:15">
      <c r="A466" s="67" t="str">
        <f ca="1">OFFSET('day lookup'!$A$1,WEEKDAY(B466)-1,0)</f>
        <v>WED</v>
      </c>
      <c r="B466" s="69">
        <f t="shared" si="29"/>
        <v>43103</v>
      </c>
      <c r="C466" s="99" t="str">
        <f>VLOOKUP($B466,Computations!$B$10:$AY$386,VLOOKUP(C$1,'day lookup'!$D$1:$E$52,2))</f>
        <v/>
      </c>
      <c r="D466" s="99">
        <f>VLOOKUP($B466,Computations!$B$10:$AY$386,VLOOKUP(D$1,'day lookup'!$D$1:$E$52,2))</f>
        <v>0</v>
      </c>
      <c r="E466" s="99" t="str">
        <f>VLOOKUP($B466,Computations!$B$10:$AY$386,VLOOKUP(E$1,'day lookup'!$D$1:$E$52,2))</f>
        <v/>
      </c>
      <c r="F466" s="99">
        <f>VLOOKUP($B466,Computations!$B$10:$AY$386,VLOOKUP(F$1,'day lookup'!$D$1:$E$52,2))</f>
        <v>0</v>
      </c>
      <c r="G466" s="99" t="str">
        <f>VLOOKUP($B466,Computations!$B$10:$AY$386,VLOOKUP(G$1,'day lookup'!$D$1:$E$52,2))</f>
        <v/>
      </c>
      <c r="H466" s="99">
        <f>VLOOKUP($B466,Computations!$B$10:$AY$386,VLOOKUP(H$1,'day lookup'!$D$1:$E$52,2))</f>
        <v>0</v>
      </c>
      <c r="I466" s="99">
        <f>VLOOKUP($B466,Computations!$B$10:$AY$386,VLOOKUP(I$1,'day lookup'!$D$1:$E$52,2))</f>
        <v>0</v>
      </c>
      <c r="J466" s="381" t="str">
        <f>VLOOKUP($B466,Computations!$B$10:$AY$386,VLOOKUP(J$1,'day lookup'!$D$1:$E$52,2))</f>
        <v/>
      </c>
      <c r="K466" s="99" t="str">
        <f>VLOOKUP($B466,Computations!$B$10:$AY$386,VLOOKUP(K$1,'day lookup'!$D$1:$E$52,2))</f>
        <v/>
      </c>
      <c r="L466" s="99" t="str">
        <f>VLOOKUP($B466,Computations!$B$10:$AY$386,VLOOKUP(L$1,'day lookup'!$D$1:$E$52,2))</f>
        <v/>
      </c>
      <c r="M466" s="99" t="str">
        <f>VLOOKUP($B466,Computations!$B$10:$AY$386,VLOOKUP(M$1,'day lookup'!$D$1:$E$52,2))</f>
        <v/>
      </c>
      <c r="N466" s="99">
        <f>VLOOKUP($B466,Computations!$B$10:$AY$386,VLOOKUP(N$1,'day lookup'!$D$1:$E$52,2))</f>
        <v>0</v>
      </c>
      <c r="O466" s="99"/>
    </row>
    <row r="467" spans="1:15">
      <c r="A467" s="67" t="str">
        <f ca="1">OFFSET('day lookup'!$A$1,WEEKDAY(B467)-1,0)</f>
        <v>THU</v>
      </c>
      <c r="B467" s="69">
        <f t="shared" si="29"/>
        <v>43104</v>
      </c>
      <c r="C467" s="99" t="str">
        <f>VLOOKUP($B467,Computations!$B$10:$AY$386,VLOOKUP(C$1,'day lookup'!$D$1:$E$52,2))</f>
        <v/>
      </c>
      <c r="D467" s="99">
        <f>VLOOKUP($B467,Computations!$B$10:$AY$386,VLOOKUP(D$1,'day lookup'!$D$1:$E$52,2))</f>
        <v>0</v>
      </c>
      <c r="E467" s="99" t="str">
        <f>VLOOKUP($B467,Computations!$B$10:$AY$386,VLOOKUP(E$1,'day lookup'!$D$1:$E$52,2))</f>
        <v/>
      </c>
      <c r="F467" s="99">
        <f>VLOOKUP($B467,Computations!$B$10:$AY$386,VLOOKUP(F$1,'day lookup'!$D$1:$E$52,2))</f>
        <v>0</v>
      </c>
      <c r="G467" s="99" t="str">
        <f>VLOOKUP($B467,Computations!$B$10:$AY$386,VLOOKUP(G$1,'day lookup'!$D$1:$E$52,2))</f>
        <v/>
      </c>
      <c r="H467" s="99">
        <f>VLOOKUP($B467,Computations!$B$10:$AY$386,VLOOKUP(H$1,'day lookup'!$D$1:$E$52,2))</f>
        <v>0</v>
      </c>
      <c r="I467" s="99">
        <f>VLOOKUP($B467,Computations!$B$10:$AY$386,VLOOKUP(I$1,'day lookup'!$D$1:$E$52,2))</f>
        <v>0</v>
      </c>
      <c r="J467" s="381" t="str">
        <f>VLOOKUP($B467,Computations!$B$10:$AY$386,VLOOKUP(J$1,'day lookup'!$D$1:$E$52,2))</f>
        <v/>
      </c>
      <c r="K467" s="99" t="str">
        <f>VLOOKUP($B467,Computations!$B$10:$AY$386,VLOOKUP(K$1,'day lookup'!$D$1:$E$52,2))</f>
        <v/>
      </c>
      <c r="L467" s="99" t="str">
        <f>VLOOKUP($B467,Computations!$B$10:$AY$386,VLOOKUP(L$1,'day lookup'!$D$1:$E$52,2))</f>
        <v/>
      </c>
      <c r="M467" s="99" t="str">
        <f>VLOOKUP($B467,Computations!$B$10:$AY$386,VLOOKUP(M$1,'day lookup'!$D$1:$E$52,2))</f>
        <v/>
      </c>
      <c r="N467" s="99">
        <f>VLOOKUP($B467,Computations!$B$10:$AY$386,VLOOKUP(N$1,'day lookup'!$D$1:$E$52,2))</f>
        <v>0</v>
      </c>
      <c r="O467" s="99"/>
    </row>
    <row r="468" spans="1:15">
      <c r="A468" s="67" t="str">
        <f ca="1">OFFSET('day lookup'!$A$1,WEEKDAY(B468)-1,0)</f>
        <v>FRI</v>
      </c>
      <c r="B468" s="69">
        <f t="shared" si="29"/>
        <v>43105</v>
      </c>
      <c r="C468" s="99" t="str">
        <f>VLOOKUP($B468,Computations!$B$10:$AY$386,VLOOKUP(C$1,'day lookup'!$D$1:$E$52,2))</f>
        <v/>
      </c>
      <c r="D468" s="99">
        <f>VLOOKUP($B468,Computations!$B$10:$AY$386,VLOOKUP(D$1,'day lookup'!$D$1:$E$52,2))</f>
        <v>0</v>
      </c>
      <c r="E468" s="99" t="str">
        <f>VLOOKUP($B468,Computations!$B$10:$AY$386,VLOOKUP(E$1,'day lookup'!$D$1:$E$52,2))</f>
        <v/>
      </c>
      <c r="F468" s="99">
        <f>VLOOKUP($B468,Computations!$B$10:$AY$386,VLOOKUP(F$1,'day lookup'!$D$1:$E$52,2))</f>
        <v>0</v>
      </c>
      <c r="G468" s="99" t="str">
        <f>VLOOKUP($B468,Computations!$B$10:$AY$386,VLOOKUP(G$1,'day lookup'!$D$1:$E$52,2))</f>
        <v/>
      </c>
      <c r="H468" s="99">
        <f>VLOOKUP($B468,Computations!$B$10:$AY$386,VLOOKUP(H$1,'day lookup'!$D$1:$E$52,2))</f>
        <v>0</v>
      </c>
      <c r="I468" s="99">
        <f>VLOOKUP($B468,Computations!$B$10:$AY$386,VLOOKUP(I$1,'day lookup'!$D$1:$E$52,2))</f>
        <v>0</v>
      </c>
      <c r="J468" s="381" t="str">
        <f>VLOOKUP($B468,Computations!$B$10:$AY$386,VLOOKUP(J$1,'day lookup'!$D$1:$E$52,2))</f>
        <v/>
      </c>
      <c r="K468" s="99" t="str">
        <f>VLOOKUP($B468,Computations!$B$10:$AY$386,VLOOKUP(K$1,'day lookup'!$D$1:$E$52,2))</f>
        <v/>
      </c>
      <c r="L468" s="99" t="str">
        <f>VLOOKUP($B468,Computations!$B$10:$AY$386,VLOOKUP(L$1,'day lookup'!$D$1:$E$52,2))</f>
        <v/>
      </c>
      <c r="M468" s="99" t="str">
        <f>VLOOKUP($B468,Computations!$B$10:$AY$386,VLOOKUP(M$1,'day lookup'!$D$1:$E$52,2))</f>
        <v/>
      </c>
      <c r="N468" s="99">
        <f>VLOOKUP($B468,Computations!$B$10:$AY$386,VLOOKUP(N$1,'day lookup'!$D$1:$E$52,2))</f>
        <v>0</v>
      </c>
      <c r="O468" s="99"/>
    </row>
    <row r="469" spans="1:15">
      <c r="A469" s="67" t="str">
        <f ca="1">OFFSET('day lookup'!$A$1,WEEKDAY(B469)-1,0)</f>
        <v>SAT</v>
      </c>
      <c r="B469" s="69">
        <f t="shared" si="29"/>
        <v>43106</v>
      </c>
      <c r="C469" s="99" t="str">
        <f>VLOOKUP($B469,Computations!$B$10:$AY$386,VLOOKUP(C$1,'day lookup'!$D$1:$E$52,2))</f>
        <v/>
      </c>
      <c r="D469" s="99">
        <f>VLOOKUP($B469,Computations!$B$10:$AY$386,VLOOKUP(D$1,'day lookup'!$D$1:$E$52,2))</f>
        <v>0</v>
      </c>
      <c r="E469" s="99" t="str">
        <f>VLOOKUP($B469,Computations!$B$10:$AY$386,VLOOKUP(E$1,'day lookup'!$D$1:$E$52,2))</f>
        <v/>
      </c>
      <c r="F469" s="99">
        <f>VLOOKUP($B469,Computations!$B$10:$AY$386,VLOOKUP(F$1,'day lookup'!$D$1:$E$52,2))</f>
        <v>0</v>
      </c>
      <c r="G469" s="99" t="str">
        <f>VLOOKUP($B469,Computations!$B$10:$AY$386,VLOOKUP(G$1,'day lookup'!$D$1:$E$52,2))</f>
        <v/>
      </c>
      <c r="H469" s="99">
        <f>VLOOKUP($B469,Computations!$B$10:$AY$386,VLOOKUP(H$1,'day lookup'!$D$1:$E$52,2))</f>
        <v>0</v>
      </c>
      <c r="I469" s="99">
        <f>VLOOKUP($B469,Computations!$B$10:$AY$386,VLOOKUP(I$1,'day lookup'!$D$1:$E$52,2))</f>
        <v>0</v>
      </c>
      <c r="J469" s="381" t="str">
        <f>VLOOKUP($B469,Computations!$B$10:$AY$386,VLOOKUP(J$1,'day lookup'!$D$1:$E$52,2))</f>
        <v/>
      </c>
      <c r="K469" s="99" t="str">
        <f>VLOOKUP($B469,Computations!$B$10:$AY$386,VLOOKUP(K$1,'day lookup'!$D$1:$E$52,2))</f>
        <v/>
      </c>
      <c r="L469" s="99" t="str">
        <f>VLOOKUP($B469,Computations!$B$10:$AY$386,VLOOKUP(L$1,'day lookup'!$D$1:$E$52,2))</f>
        <v/>
      </c>
      <c r="M469" s="99" t="str">
        <f>VLOOKUP($B469,Computations!$B$10:$AY$386,VLOOKUP(M$1,'day lookup'!$D$1:$E$52,2))</f>
        <v/>
      </c>
      <c r="N469" s="99">
        <f>VLOOKUP($B469,Computations!$B$10:$AY$386,VLOOKUP(N$1,'day lookup'!$D$1:$E$52,2))</f>
        <v>0</v>
      </c>
      <c r="O469" s="99"/>
    </row>
    <row r="470" spans="1:15">
      <c r="A470" s="67" t="str">
        <f ca="1">OFFSET('day lookup'!$A$1,WEEKDAY(B470)-1,0)</f>
        <v>SUN</v>
      </c>
      <c r="B470" s="69">
        <f t="shared" si="29"/>
        <v>43107</v>
      </c>
      <c r="C470" s="99" t="str">
        <f>VLOOKUP($B470,Computations!$B$10:$AY$386,VLOOKUP(C$1,'day lookup'!$D$1:$E$52,2))</f>
        <v/>
      </c>
      <c r="D470" s="99">
        <f>VLOOKUP($B470,Computations!$B$10:$AY$386,VLOOKUP(D$1,'day lookup'!$D$1:$E$52,2))</f>
        <v>0</v>
      </c>
      <c r="E470" s="99" t="str">
        <f>VLOOKUP($B470,Computations!$B$10:$AY$386,VLOOKUP(E$1,'day lookup'!$D$1:$E$52,2))</f>
        <v/>
      </c>
      <c r="F470" s="99">
        <f>VLOOKUP($B470,Computations!$B$10:$AY$386,VLOOKUP(F$1,'day lookup'!$D$1:$E$52,2))</f>
        <v>0</v>
      </c>
      <c r="G470" s="99" t="str">
        <f>VLOOKUP($B470,Computations!$B$10:$AY$386,VLOOKUP(G$1,'day lookup'!$D$1:$E$52,2))</f>
        <v/>
      </c>
      <c r="H470" s="99">
        <f>VLOOKUP($B470,Computations!$B$10:$AY$386,VLOOKUP(H$1,'day lookup'!$D$1:$E$52,2))</f>
        <v>0</v>
      </c>
      <c r="I470" s="99">
        <f>VLOOKUP($B470,Computations!$B$10:$AY$386,VLOOKUP(I$1,'day lookup'!$D$1:$E$52,2))</f>
        <v>0</v>
      </c>
      <c r="J470" s="381" t="str">
        <f>VLOOKUP($B470,Computations!$B$10:$AY$386,VLOOKUP(J$1,'day lookup'!$D$1:$E$52,2))</f>
        <v/>
      </c>
      <c r="K470" s="99" t="str">
        <f>VLOOKUP($B470,Computations!$B$10:$AY$386,VLOOKUP(K$1,'day lookup'!$D$1:$E$52,2))</f>
        <v/>
      </c>
      <c r="L470" s="99" t="str">
        <f>VLOOKUP($B470,Computations!$B$10:$AY$386,VLOOKUP(L$1,'day lookup'!$D$1:$E$52,2))</f>
        <v/>
      </c>
      <c r="M470" s="99" t="str">
        <f>VLOOKUP($B470,Computations!$B$10:$AY$386,VLOOKUP(M$1,'day lookup'!$D$1:$E$52,2))</f>
        <v/>
      </c>
      <c r="N470" s="99">
        <f>VLOOKUP($B470,Computations!$B$10:$AY$386,VLOOKUP(N$1,'day lookup'!$D$1:$E$52,2))</f>
        <v>0</v>
      </c>
      <c r="O470" s="99"/>
    </row>
    <row r="471" spans="1:15">
      <c r="A471" s="67" t="str">
        <f ca="1">OFFSET('day lookup'!$A$1,WEEKDAY(B471)-1,0)</f>
        <v>MON</v>
      </c>
      <c r="B471" s="69">
        <f t="shared" si="29"/>
        <v>43108</v>
      </c>
      <c r="C471" s="99" t="str">
        <f>VLOOKUP($B471,Computations!$B$10:$AY$386,VLOOKUP(C$1,'day lookup'!$D$1:$E$52,2))</f>
        <v/>
      </c>
      <c r="D471" s="99">
        <f>VLOOKUP($B471,Computations!$B$10:$AY$386,VLOOKUP(D$1,'day lookup'!$D$1:$E$52,2))</f>
        <v>0</v>
      </c>
      <c r="E471" s="99" t="str">
        <f>VLOOKUP($B471,Computations!$B$10:$AY$386,VLOOKUP(E$1,'day lookup'!$D$1:$E$52,2))</f>
        <v/>
      </c>
      <c r="F471" s="99">
        <f>VLOOKUP($B471,Computations!$B$10:$AY$386,VLOOKUP(F$1,'day lookup'!$D$1:$E$52,2))</f>
        <v>0</v>
      </c>
      <c r="G471" s="99" t="str">
        <f>VLOOKUP($B471,Computations!$B$10:$AY$386,VLOOKUP(G$1,'day lookup'!$D$1:$E$52,2))</f>
        <v/>
      </c>
      <c r="H471" s="99">
        <f>VLOOKUP($B471,Computations!$B$10:$AY$386,VLOOKUP(H$1,'day lookup'!$D$1:$E$52,2))</f>
        <v>0</v>
      </c>
      <c r="I471" s="99">
        <f>VLOOKUP($B471,Computations!$B$10:$AY$386,VLOOKUP(I$1,'day lookup'!$D$1:$E$52,2))</f>
        <v>0</v>
      </c>
      <c r="J471" s="381" t="str">
        <f>VLOOKUP($B471,Computations!$B$10:$AY$386,VLOOKUP(J$1,'day lookup'!$D$1:$E$52,2))</f>
        <v/>
      </c>
      <c r="K471" s="99" t="str">
        <f>VLOOKUP($B471,Computations!$B$10:$AY$386,VLOOKUP(K$1,'day lookup'!$D$1:$E$52,2))</f>
        <v/>
      </c>
      <c r="L471" s="99" t="str">
        <f>VLOOKUP($B471,Computations!$B$10:$AY$386,VLOOKUP(L$1,'day lookup'!$D$1:$E$52,2))</f>
        <v/>
      </c>
      <c r="M471" s="99" t="str">
        <f>VLOOKUP($B471,Computations!$B$10:$AY$386,VLOOKUP(M$1,'day lookup'!$D$1:$E$52,2))</f>
        <v/>
      </c>
      <c r="N471" s="99">
        <f>VLOOKUP($B471,Computations!$B$10:$AY$386,VLOOKUP(N$1,'day lookup'!$D$1:$E$52,2))</f>
        <v>0</v>
      </c>
      <c r="O471" s="99"/>
    </row>
    <row r="472" spans="1:15">
      <c r="A472" s="67" t="str">
        <f ca="1">OFFSET('day lookup'!$A$1,WEEKDAY(B472)-1,0)</f>
        <v>TUE</v>
      </c>
      <c r="B472" s="69">
        <f t="shared" si="29"/>
        <v>43109</v>
      </c>
      <c r="C472" s="99" t="str">
        <f>VLOOKUP($B472,Computations!$B$10:$AY$386,VLOOKUP(C$1,'day lookup'!$D$1:$E$52,2))</f>
        <v/>
      </c>
      <c r="D472" s="99">
        <f>VLOOKUP($B472,Computations!$B$10:$AY$386,VLOOKUP(D$1,'day lookup'!$D$1:$E$52,2))</f>
        <v>0</v>
      </c>
      <c r="E472" s="99" t="str">
        <f>VLOOKUP($B472,Computations!$B$10:$AY$386,VLOOKUP(E$1,'day lookup'!$D$1:$E$52,2))</f>
        <v/>
      </c>
      <c r="F472" s="99">
        <f>VLOOKUP($B472,Computations!$B$10:$AY$386,VLOOKUP(F$1,'day lookup'!$D$1:$E$52,2))</f>
        <v>0</v>
      </c>
      <c r="G472" s="99" t="str">
        <f>VLOOKUP($B472,Computations!$B$10:$AY$386,VLOOKUP(G$1,'day lookup'!$D$1:$E$52,2))</f>
        <v/>
      </c>
      <c r="H472" s="99">
        <f>VLOOKUP($B472,Computations!$B$10:$AY$386,VLOOKUP(H$1,'day lookup'!$D$1:$E$52,2))</f>
        <v>0</v>
      </c>
      <c r="I472" s="99">
        <f>VLOOKUP($B472,Computations!$B$10:$AY$386,VLOOKUP(I$1,'day lookup'!$D$1:$E$52,2))</f>
        <v>0</v>
      </c>
      <c r="J472" s="381" t="str">
        <f>VLOOKUP($B472,Computations!$B$10:$AY$386,VLOOKUP(J$1,'day lookup'!$D$1:$E$52,2))</f>
        <v/>
      </c>
      <c r="K472" s="99" t="str">
        <f>VLOOKUP($B472,Computations!$B$10:$AY$386,VLOOKUP(K$1,'day lookup'!$D$1:$E$52,2))</f>
        <v/>
      </c>
      <c r="L472" s="99" t="str">
        <f>VLOOKUP($B472,Computations!$B$10:$AY$386,VLOOKUP(L$1,'day lookup'!$D$1:$E$52,2))</f>
        <v/>
      </c>
      <c r="M472" s="99" t="str">
        <f>VLOOKUP($B472,Computations!$B$10:$AY$386,VLOOKUP(M$1,'day lookup'!$D$1:$E$52,2))</f>
        <v/>
      </c>
      <c r="N472" s="99">
        <f>VLOOKUP($B472,Computations!$B$10:$AY$386,VLOOKUP(N$1,'day lookup'!$D$1:$E$52,2))</f>
        <v>0</v>
      </c>
      <c r="O472" s="99"/>
    </row>
    <row r="473" spans="1:15">
      <c r="A473" s="67" t="str">
        <f ca="1">OFFSET('day lookup'!$A$1,WEEKDAY(B473)-1,0)</f>
        <v>WED</v>
      </c>
      <c r="B473" s="69">
        <f t="shared" si="29"/>
        <v>43110</v>
      </c>
      <c r="C473" s="99" t="str">
        <f>VLOOKUP($B473,Computations!$B$10:$AY$386,VLOOKUP(C$1,'day lookup'!$D$1:$E$52,2))</f>
        <v/>
      </c>
      <c r="D473" s="99">
        <f>VLOOKUP($B473,Computations!$B$10:$AY$386,VLOOKUP(D$1,'day lookup'!$D$1:$E$52,2))</f>
        <v>0</v>
      </c>
      <c r="E473" s="99" t="str">
        <f>VLOOKUP($B473,Computations!$B$10:$AY$386,VLOOKUP(E$1,'day lookup'!$D$1:$E$52,2))</f>
        <v/>
      </c>
      <c r="F473" s="99">
        <f>VLOOKUP($B473,Computations!$B$10:$AY$386,VLOOKUP(F$1,'day lookup'!$D$1:$E$52,2))</f>
        <v>0</v>
      </c>
      <c r="G473" s="99" t="str">
        <f>VLOOKUP($B473,Computations!$B$10:$AY$386,VLOOKUP(G$1,'day lookup'!$D$1:$E$52,2))</f>
        <v/>
      </c>
      <c r="H473" s="99">
        <f>VLOOKUP($B473,Computations!$B$10:$AY$386,VLOOKUP(H$1,'day lookup'!$D$1:$E$52,2))</f>
        <v>0</v>
      </c>
      <c r="I473" s="99">
        <f>VLOOKUP($B473,Computations!$B$10:$AY$386,VLOOKUP(I$1,'day lookup'!$D$1:$E$52,2))</f>
        <v>0</v>
      </c>
      <c r="J473" s="381" t="str">
        <f>VLOOKUP($B473,Computations!$B$10:$AY$386,VLOOKUP(J$1,'day lookup'!$D$1:$E$52,2))</f>
        <v/>
      </c>
      <c r="K473" s="99" t="str">
        <f>VLOOKUP($B473,Computations!$B$10:$AY$386,VLOOKUP(K$1,'day lookup'!$D$1:$E$52,2))</f>
        <v/>
      </c>
      <c r="L473" s="99" t="str">
        <f>VLOOKUP($B473,Computations!$B$10:$AY$386,VLOOKUP(L$1,'day lookup'!$D$1:$E$52,2))</f>
        <v/>
      </c>
      <c r="M473" s="99" t="str">
        <f>VLOOKUP($B473,Computations!$B$10:$AY$386,VLOOKUP(M$1,'day lookup'!$D$1:$E$52,2))</f>
        <v/>
      </c>
      <c r="N473" s="99">
        <f>VLOOKUP($B473,Computations!$B$10:$AY$386,VLOOKUP(N$1,'day lookup'!$D$1:$E$52,2))</f>
        <v>0</v>
      </c>
      <c r="O473" s="99"/>
    </row>
    <row r="474" spans="1:15">
      <c r="A474" s="67" t="str">
        <f ca="1">OFFSET('day lookup'!$A$1,WEEKDAY(B474)-1,0)</f>
        <v>THU</v>
      </c>
      <c r="B474" s="69">
        <f t="shared" si="29"/>
        <v>43111</v>
      </c>
      <c r="C474" s="99" t="str">
        <f>VLOOKUP($B474,Computations!$B$10:$AY$386,VLOOKUP(C$1,'day lookup'!$D$1:$E$52,2))</f>
        <v/>
      </c>
      <c r="D474" s="99">
        <f>VLOOKUP($B474,Computations!$B$10:$AY$386,VLOOKUP(D$1,'day lookup'!$D$1:$E$52,2))</f>
        <v>0</v>
      </c>
      <c r="E474" s="99" t="str">
        <f>VLOOKUP($B474,Computations!$B$10:$AY$386,VLOOKUP(E$1,'day lookup'!$D$1:$E$52,2))</f>
        <v/>
      </c>
      <c r="F474" s="99">
        <f>VLOOKUP($B474,Computations!$B$10:$AY$386,VLOOKUP(F$1,'day lookup'!$D$1:$E$52,2))</f>
        <v>0</v>
      </c>
      <c r="G474" s="99" t="str">
        <f>VLOOKUP($B474,Computations!$B$10:$AY$386,VLOOKUP(G$1,'day lookup'!$D$1:$E$52,2))</f>
        <v/>
      </c>
      <c r="H474" s="99">
        <f>VLOOKUP($B474,Computations!$B$10:$AY$386,VLOOKUP(H$1,'day lookup'!$D$1:$E$52,2))</f>
        <v>0</v>
      </c>
      <c r="I474" s="99">
        <f>VLOOKUP($B474,Computations!$B$10:$AY$386,VLOOKUP(I$1,'day lookup'!$D$1:$E$52,2))</f>
        <v>0</v>
      </c>
      <c r="J474" s="381" t="str">
        <f>VLOOKUP($B474,Computations!$B$10:$AY$386,VLOOKUP(J$1,'day lookup'!$D$1:$E$52,2))</f>
        <v/>
      </c>
      <c r="K474" s="99" t="str">
        <f>VLOOKUP($B474,Computations!$B$10:$AY$386,VLOOKUP(K$1,'day lookup'!$D$1:$E$52,2))</f>
        <v/>
      </c>
      <c r="L474" s="99" t="str">
        <f>VLOOKUP($B474,Computations!$B$10:$AY$386,VLOOKUP(L$1,'day lookup'!$D$1:$E$52,2))</f>
        <v/>
      </c>
      <c r="M474" s="99" t="str">
        <f>VLOOKUP($B474,Computations!$B$10:$AY$386,VLOOKUP(M$1,'day lookup'!$D$1:$E$52,2))</f>
        <v/>
      </c>
      <c r="N474" s="99">
        <f>VLOOKUP($B474,Computations!$B$10:$AY$386,VLOOKUP(N$1,'day lookup'!$D$1:$E$52,2))</f>
        <v>0</v>
      </c>
      <c r="O474" s="99"/>
    </row>
    <row r="475" spans="1:15">
      <c r="A475" s="67" t="str">
        <f ca="1">OFFSET('day lookup'!$A$1,WEEKDAY(B475)-1,0)</f>
        <v>FRI</v>
      </c>
      <c r="B475" s="69">
        <f t="shared" si="29"/>
        <v>43112</v>
      </c>
      <c r="C475" s="99" t="str">
        <f>VLOOKUP($B475,Computations!$B$10:$AY$386,VLOOKUP(C$1,'day lookup'!$D$1:$E$52,2))</f>
        <v/>
      </c>
      <c r="D475" s="99">
        <f>VLOOKUP($B475,Computations!$B$10:$AY$386,VLOOKUP(D$1,'day lookup'!$D$1:$E$52,2))</f>
        <v>0</v>
      </c>
      <c r="E475" s="99" t="str">
        <f>VLOOKUP($B475,Computations!$B$10:$AY$386,VLOOKUP(E$1,'day lookup'!$D$1:$E$52,2))</f>
        <v/>
      </c>
      <c r="F475" s="99">
        <f>VLOOKUP($B475,Computations!$B$10:$AY$386,VLOOKUP(F$1,'day lookup'!$D$1:$E$52,2))</f>
        <v>0</v>
      </c>
      <c r="G475" s="99" t="str">
        <f>VLOOKUP($B475,Computations!$B$10:$AY$386,VLOOKUP(G$1,'day lookup'!$D$1:$E$52,2))</f>
        <v/>
      </c>
      <c r="H475" s="99">
        <f>VLOOKUP($B475,Computations!$B$10:$AY$386,VLOOKUP(H$1,'day lookup'!$D$1:$E$52,2))</f>
        <v>0</v>
      </c>
      <c r="I475" s="99">
        <f>VLOOKUP($B475,Computations!$B$10:$AY$386,VLOOKUP(I$1,'day lookup'!$D$1:$E$52,2))</f>
        <v>0</v>
      </c>
      <c r="J475" s="381" t="str">
        <f>VLOOKUP($B475,Computations!$B$10:$AY$386,VLOOKUP(J$1,'day lookup'!$D$1:$E$52,2))</f>
        <v/>
      </c>
      <c r="K475" s="99" t="str">
        <f>VLOOKUP($B475,Computations!$B$10:$AY$386,VLOOKUP(K$1,'day lookup'!$D$1:$E$52,2))</f>
        <v/>
      </c>
      <c r="L475" s="99" t="str">
        <f>VLOOKUP($B475,Computations!$B$10:$AY$386,VLOOKUP(L$1,'day lookup'!$D$1:$E$52,2))</f>
        <v/>
      </c>
      <c r="M475" s="99" t="str">
        <f>VLOOKUP($B475,Computations!$B$10:$AY$386,VLOOKUP(M$1,'day lookup'!$D$1:$E$52,2))</f>
        <v/>
      </c>
      <c r="N475" s="99">
        <f>VLOOKUP($B475,Computations!$B$10:$AY$386,VLOOKUP(N$1,'day lookup'!$D$1:$E$52,2))</f>
        <v>0</v>
      </c>
      <c r="O475" s="99"/>
    </row>
    <row r="476" spans="1:15">
      <c r="A476" s="67" t="str">
        <f ca="1">OFFSET('day lookup'!$A$1,WEEKDAY(B476)-1,0)</f>
        <v>SAT</v>
      </c>
      <c r="B476" s="69">
        <f t="shared" si="29"/>
        <v>43113</v>
      </c>
      <c r="C476" s="99" t="str">
        <f>VLOOKUP($B476,Computations!$B$10:$AY$386,VLOOKUP(C$1,'day lookup'!$D$1:$E$52,2))</f>
        <v/>
      </c>
      <c r="D476" s="99">
        <f>VLOOKUP($B476,Computations!$B$10:$AY$386,VLOOKUP(D$1,'day lookup'!$D$1:$E$52,2))</f>
        <v>0</v>
      </c>
      <c r="E476" s="99" t="str">
        <f>VLOOKUP($B476,Computations!$B$10:$AY$386,VLOOKUP(E$1,'day lookup'!$D$1:$E$52,2))</f>
        <v/>
      </c>
      <c r="F476" s="99">
        <f>VLOOKUP($B476,Computations!$B$10:$AY$386,VLOOKUP(F$1,'day lookup'!$D$1:$E$52,2))</f>
        <v>0</v>
      </c>
      <c r="G476" s="99" t="str">
        <f>VLOOKUP($B476,Computations!$B$10:$AY$386,VLOOKUP(G$1,'day lookup'!$D$1:$E$52,2))</f>
        <v/>
      </c>
      <c r="H476" s="99">
        <f>VLOOKUP($B476,Computations!$B$10:$AY$386,VLOOKUP(H$1,'day lookup'!$D$1:$E$52,2))</f>
        <v>0</v>
      </c>
      <c r="I476" s="99">
        <f>VLOOKUP($B476,Computations!$B$10:$AY$386,VLOOKUP(I$1,'day lookup'!$D$1:$E$52,2))</f>
        <v>0</v>
      </c>
      <c r="J476" s="381" t="str">
        <f>VLOOKUP($B476,Computations!$B$10:$AY$386,VLOOKUP(J$1,'day lookup'!$D$1:$E$52,2))</f>
        <v/>
      </c>
      <c r="K476" s="99" t="str">
        <f>VLOOKUP($B476,Computations!$B$10:$AY$386,VLOOKUP(K$1,'day lookup'!$D$1:$E$52,2))</f>
        <v/>
      </c>
      <c r="L476" s="99" t="str">
        <f>VLOOKUP($B476,Computations!$B$10:$AY$386,VLOOKUP(L$1,'day lookup'!$D$1:$E$52,2))</f>
        <v/>
      </c>
      <c r="M476" s="99" t="str">
        <f>VLOOKUP($B476,Computations!$B$10:$AY$386,VLOOKUP(M$1,'day lookup'!$D$1:$E$52,2))</f>
        <v/>
      </c>
      <c r="N476" s="99">
        <f>VLOOKUP($B476,Computations!$B$10:$AY$386,VLOOKUP(N$1,'day lookup'!$D$1:$E$52,2))</f>
        <v>0</v>
      </c>
      <c r="O476" s="99"/>
    </row>
    <row r="477" spans="1:15">
      <c r="A477" s="67" t="str">
        <f ca="1">OFFSET('day lookup'!$A$1,WEEKDAY(B477)-1,0)</f>
        <v>SUN</v>
      </c>
      <c r="B477" s="69">
        <f t="shared" si="29"/>
        <v>43114</v>
      </c>
      <c r="C477" s="99" t="str">
        <f>VLOOKUP($B477,Computations!$B$10:$AY$386,VLOOKUP(C$1,'day lookup'!$D$1:$E$52,2))</f>
        <v/>
      </c>
      <c r="D477" s="99">
        <f>VLOOKUP($B477,Computations!$B$10:$AY$386,VLOOKUP(D$1,'day lookup'!$D$1:$E$52,2))</f>
        <v>0</v>
      </c>
      <c r="E477" s="99" t="str">
        <f>VLOOKUP($B477,Computations!$B$10:$AY$386,VLOOKUP(E$1,'day lookup'!$D$1:$E$52,2))</f>
        <v/>
      </c>
      <c r="F477" s="99">
        <f>VLOOKUP($B477,Computations!$B$10:$AY$386,VLOOKUP(F$1,'day lookup'!$D$1:$E$52,2))</f>
        <v>0</v>
      </c>
      <c r="G477" s="99" t="str">
        <f>VLOOKUP($B477,Computations!$B$10:$AY$386,VLOOKUP(G$1,'day lookup'!$D$1:$E$52,2))</f>
        <v/>
      </c>
      <c r="H477" s="99">
        <f>VLOOKUP($B477,Computations!$B$10:$AY$386,VLOOKUP(H$1,'day lookup'!$D$1:$E$52,2))</f>
        <v>0</v>
      </c>
      <c r="I477" s="99">
        <f>VLOOKUP($B477,Computations!$B$10:$AY$386,VLOOKUP(I$1,'day lookup'!$D$1:$E$52,2))</f>
        <v>0</v>
      </c>
      <c r="J477" s="381" t="str">
        <f>VLOOKUP($B477,Computations!$B$10:$AY$386,VLOOKUP(J$1,'day lookup'!$D$1:$E$52,2))</f>
        <v/>
      </c>
      <c r="K477" s="99" t="str">
        <f>VLOOKUP($B477,Computations!$B$10:$AY$386,VLOOKUP(K$1,'day lookup'!$D$1:$E$52,2))</f>
        <v/>
      </c>
      <c r="L477" s="99" t="str">
        <f>VLOOKUP($B477,Computations!$B$10:$AY$386,VLOOKUP(L$1,'day lookup'!$D$1:$E$52,2))</f>
        <v/>
      </c>
      <c r="M477" s="99" t="str">
        <f>VLOOKUP($B477,Computations!$B$10:$AY$386,VLOOKUP(M$1,'day lookup'!$D$1:$E$52,2))</f>
        <v/>
      </c>
      <c r="N477" s="99">
        <f>VLOOKUP($B477,Computations!$B$10:$AY$386,VLOOKUP(N$1,'day lookup'!$D$1:$E$52,2))</f>
        <v>0</v>
      </c>
      <c r="O477" s="99"/>
    </row>
    <row r="478" spans="1:15">
      <c r="A478" s="67" t="str">
        <f ca="1">OFFSET('day lookup'!$A$1,WEEKDAY(B478)-1,0)</f>
        <v>MON</v>
      </c>
      <c r="B478" s="69">
        <f t="shared" si="29"/>
        <v>43115</v>
      </c>
      <c r="C478" s="99" t="str">
        <f>VLOOKUP($B478,Computations!$B$10:$AY$386,VLOOKUP(C$1,'day lookup'!$D$1:$E$52,2))</f>
        <v/>
      </c>
      <c r="D478" s="99">
        <f>VLOOKUP($B478,Computations!$B$10:$AY$386,VLOOKUP(D$1,'day lookup'!$D$1:$E$52,2))</f>
        <v>0</v>
      </c>
      <c r="E478" s="99" t="str">
        <f>VLOOKUP($B478,Computations!$B$10:$AY$386,VLOOKUP(E$1,'day lookup'!$D$1:$E$52,2))</f>
        <v/>
      </c>
      <c r="F478" s="99">
        <f>VLOOKUP($B478,Computations!$B$10:$AY$386,VLOOKUP(F$1,'day lookup'!$D$1:$E$52,2))</f>
        <v>0</v>
      </c>
      <c r="G478" s="99" t="str">
        <f>VLOOKUP($B478,Computations!$B$10:$AY$386,VLOOKUP(G$1,'day lookup'!$D$1:$E$52,2))</f>
        <v/>
      </c>
      <c r="H478" s="99">
        <f>VLOOKUP($B478,Computations!$B$10:$AY$386,VLOOKUP(H$1,'day lookup'!$D$1:$E$52,2))</f>
        <v>0</v>
      </c>
      <c r="I478" s="99">
        <f>VLOOKUP($B478,Computations!$B$10:$AY$386,VLOOKUP(I$1,'day lookup'!$D$1:$E$52,2))</f>
        <v>0</v>
      </c>
      <c r="J478" s="381" t="str">
        <f>VLOOKUP($B478,Computations!$B$10:$AY$386,VLOOKUP(J$1,'day lookup'!$D$1:$E$52,2))</f>
        <v/>
      </c>
      <c r="K478" s="99" t="str">
        <f>VLOOKUP($B478,Computations!$B$10:$AY$386,VLOOKUP(K$1,'day lookup'!$D$1:$E$52,2))</f>
        <v/>
      </c>
      <c r="L478" s="99" t="str">
        <f>VLOOKUP($B478,Computations!$B$10:$AY$386,VLOOKUP(L$1,'day lookup'!$D$1:$E$52,2))</f>
        <v/>
      </c>
      <c r="M478" s="99" t="str">
        <f>VLOOKUP($B478,Computations!$B$10:$AY$386,VLOOKUP(M$1,'day lookup'!$D$1:$E$52,2))</f>
        <v/>
      </c>
      <c r="N478" s="99">
        <f>VLOOKUP($B478,Computations!$B$10:$AY$386,VLOOKUP(N$1,'day lookup'!$D$1:$E$52,2))</f>
        <v>0</v>
      </c>
      <c r="O478" s="99"/>
    </row>
    <row r="479" spans="1:15">
      <c r="A479" s="67" t="str">
        <f ca="1">OFFSET('day lookup'!$A$1,WEEKDAY(B479)-1,0)</f>
        <v>TUE</v>
      </c>
      <c r="B479" s="69">
        <f t="shared" si="29"/>
        <v>43116</v>
      </c>
      <c r="C479" s="99" t="str">
        <f>VLOOKUP($B479,Computations!$B$10:$AY$386,VLOOKUP(C$1,'day lookup'!$D$1:$E$52,2))</f>
        <v/>
      </c>
      <c r="D479" s="99">
        <f>VLOOKUP($B479,Computations!$B$10:$AY$386,VLOOKUP(D$1,'day lookup'!$D$1:$E$52,2))</f>
        <v>0</v>
      </c>
      <c r="E479" s="99" t="str">
        <f>VLOOKUP($B479,Computations!$B$10:$AY$386,VLOOKUP(E$1,'day lookup'!$D$1:$E$52,2))</f>
        <v/>
      </c>
      <c r="F479" s="99">
        <f>VLOOKUP($B479,Computations!$B$10:$AY$386,VLOOKUP(F$1,'day lookup'!$D$1:$E$52,2))</f>
        <v>0</v>
      </c>
      <c r="G479" s="99" t="str">
        <f>VLOOKUP($B479,Computations!$B$10:$AY$386,VLOOKUP(G$1,'day lookup'!$D$1:$E$52,2))</f>
        <v/>
      </c>
      <c r="H479" s="99">
        <f>VLOOKUP($B479,Computations!$B$10:$AY$386,VLOOKUP(H$1,'day lookup'!$D$1:$E$52,2))</f>
        <v>0</v>
      </c>
      <c r="I479" s="99">
        <f>VLOOKUP($B479,Computations!$B$10:$AY$386,VLOOKUP(I$1,'day lookup'!$D$1:$E$52,2))</f>
        <v>0</v>
      </c>
      <c r="J479" s="381" t="str">
        <f>VLOOKUP($B479,Computations!$B$10:$AY$386,VLOOKUP(J$1,'day lookup'!$D$1:$E$52,2))</f>
        <v/>
      </c>
      <c r="K479" s="99" t="str">
        <f>VLOOKUP($B479,Computations!$B$10:$AY$386,VLOOKUP(K$1,'day lookup'!$D$1:$E$52,2))</f>
        <v/>
      </c>
      <c r="L479" s="99" t="str">
        <f>VLOOKUP($B479,Computations!$B$10:$AY$386,VLOOKUP(L$1,'day lookup'!$D$1:$E$52,2))</f>
        <v/>
      </c>
      <c r="M479" s="99" t="str">
        <f>VLOOKUP($B479,Computations!$B$10:$AY$386,VLOOKUP(M$1,'day lookup'!$D$1:$E$52,2))</f>
        <v/>
      </c>
      <c r="N479" s="99">
        <f>VLOOKUP($B479,Computations!$B$10:$AY$386,VLOOKUP(N$1,'day lookup'!$D$1:$E$52,2))</f>
        <v>0</v>
      </c>
      <c r="O479" s="99"/>
    </row>
    <row r="480" spans="1:15">
      <c r="A480" s="67" t="str">
        <f ca="1">OFFSET('day lookup'!$A$1,WEEKDAY(B480)-1,0)</f>
        <v>WED</v>
      </c>
      <c r="B480" s="69">
        <f t="shared" si="29"/>
        <v>43117</v>
      </c>
      <c r="C480" s="99" t="str">
        <f>VLOOKUP($B480,Computations!$B$10:$AY$386,VLOOKUP(C$1,'day lookup'!$D$1:$E$52,2))</f>
        <v/>
      </c>
      <c r="D480" s="99">
        <f>VLOOKUP($B480,Computations!$B$10:$AY$386,VLOOKUP(D$1,'day lookup'!$D$1:$E$52,2))</f>
        <v>0</v>
      </c>
      <c r="E480" s="99" t="str">
        <f>VLOOKUP($B480,Computations!$B$10:$AY$386,VLOOKUP(E$1,'day lookup'!$D$1:$E$52,2))</f>
        <v/>
      </c>
      <c r="F480" s="99">
        <f>VLOOKUP($B480,Computations!$B$10:$AY$386,VLOOKUP(F$1,'day lookup'!$D$1:$E$52,2))</f>
        <v>0</v>
      </c>
      <c r="G480" s="99" t="str">
        <f>VLOOKUP($B480,Computations!$B$10:$AY$386,VLOOKUP(G$1,'day lookup'!$D$1:$E$52,2))</f>
        <v/>
      </c>
      <c r="H480" s="99">
        <f>VLOOKUP($B480,Computations!$B$10:$AY$386,VLOOKUP(H$1,'day lookup'!$D$1:$E$52,2))</f>
        <v>0</v>
      </c>
      <c r="I480" s="99">
        <f>VLOOKUP($B480,Computations!$B$10:$AY$386,VLOOKUP(I$1,'day lookup'!$D$1:$E$52,2))</f>
        <v>0</v>
      </c>
      <c r="J480" s="381" t="str">
        <f>VLOOKUP($B480,Computations!$B$10:$AY$386,VLOOKUP(J$1,'day lookup'!$D$1:$E$52,2))</f>
        <v/>
      </c>
      <c r="K480" s="99" t="str">
        <f>VLOOKUP($B480,Computations!$B$10:$AY$386,VLOOKUP(K$1,'day lookup'!$D$1:$E$52,2))</f>
        <v/>
      </c>
      <c r="L480" s="99" t="str">
        <f>VLOOKUP($B480,Computations!$B$10:$AY$386,VLOOKUP(L$1,'day lookup'!$D$1:$E$52,2))</f>
        <v/>
      </c>
      <c r="M480" s="99" t="str">
        <f>VLOOKUP($B480,Computations!$B$10:$AY$386,VLOOKUP(M$1,'day lookup'!$D$1:$E$52,2))</f>
        <v/>
      </c>
      <c r="N480" s="99">
        <f>VLOOKUP($B480,Computations!$B$10:$AY$386,VLOOKUP(N$1,'day lookup'!$D$1:$E$52,2))</f>
        <v>0</v>
      </c>
      <c r="O480" s="99"/>
    </row>
    <row r="481" spans="1:15">
      <c r="A481" s="67" t="str">
        <f ca="1">OFFSET('day lookup'!$A$1,WEEKDAY(B481)-1,0)</f>
        <v>THU</v>
      </c>
      <c r="B481" s="69">
        <f t="shared" si="29"/>
        <v>43118</v>
      </c>
      <c r="C481" s="99" t="str">
        <f>VLOOKUP($B481,Computations!$B$10:$AY$386,VLOOKUP(C$1,'day lookup'!$D$1:$E$52,2))</f>
        <v/>
      </c>
      <c r="D481" s="99">
        <f>VLOOKUP($B481,Computations!$B$10:$AY$386,VLOOKUP(D$1,'day lookup'!$D$1:$E$52,2))</f>
        <v>0</v>
      </c>
      <c r="E481" s="99" t="str">
        <f>VLOOKUP($B481,Computations!$B$10:$AY$386,VLOOKUP(E$1,'day lookup'!$D$1:$E$52,2))</f>
        <v/>
      </c>
      <c r="F481" s="99">
        <f>VLOOKUP($B481,Computations!$B$10:$AY$386,VLOOKUP(F$1,'day lookup'!$D$1:$E$52,2))</f>
        <v>0</v>
      </c>
      <c r="G481" s="99" t="str">
        <f>VLOOKUP($B481,Computations!$B$10:$AY$386,VLOOKUP(G$1,'day lookup'!$D$1:$E$52,2))</f>
        <v/>
      </c>
      <c r="H481" s="99">
        <f>VLOOKUP($B481,Computations!$B$10:$AY$386,VLOOKUP(H$1,'day lookup'!$D$1:$E$52,2))</f>
        <v>0</v>
      </c>
      <c r="I481" s="99">
        <f>VLOOKUP($B481,Computations!$B$10:$AY$386,VLOOKUP(I$1,'day lookup'!$D$1:$E$52,2))</f>
        <v>0</v>
      </c>
      <c r="J481" s="381" t="str">
        <f>VLOOKUP($B481,Computations!$B$10:$AY$386,VLOOKUP(J$1,'day lookup'!$D$1:$E$52,2))</f>
        <v/>
      </c>
      <c r="K481" s="99" t="str">
        <f>VLOOKUP($B481,Computations!$B$10:$AY$386,VLOOKUP(K$1,'day lookup'!$D$1:$E$52,2))</f>
        <v/>
      </c>
      <c r="L481" s="99" t="str">
        <f>VLOOKUP($B481,Computations!$B$10:$AY$386,VLOOKUP(L$1,'day lookup'!$D$1:$E$52,2))</f>
        <v/>
      </c>
      <c r="M481" s="99" t="str">
        <f>VLOOKUP($B481,Computations!$B$10:$AY$386,VLOOKUP(M$1,'day lookup'!$D$1:$E$52,2))</f>
        <v/>
      </c>
      <c r="N481" s="99">
        <f>VLOOKUP($B481,Computations!$B$10:$AY$386,VLOOKUP(N$1,'day lookup'!$D$1:$E$52,2))</f>
        <v>0</v>
      </c>
      <c r="O481" s="99"/>
    </row>
    <row r="482" spans="1:15">
      <c r="A482" s="67" t="str">
        <f ca="1">OFFSET('day lookup'!$A$1,WEEKDAY(B482)-1,0)</f>
        <v>FRI</v>
      </c>
      <c r="B482" s="69">
        <f t="shared" si="29"/>
        <v>43119</v>
      </c>
      <c r="C482" s="99" t="str">
        <f>VLOOKUP($B482,Computations!$B$10:$AY$386,VLOOKUP(C$1,'day lookup'!$D$1:$E$52,2))</f>
        <v/>
      </c>
      <c r="D482" s="99">
        <f>VLOOKUP($B482,Computations!$B$10:$AY$386,VLOOKUP(D$1,'day lookup'!$D$1:$E$52,2))</f>
        <v>0</v>
      </c>
      <c r="E482" s="99" t="str">
        <f>VLOOKUP($B482,Computations!$B$10:$AY$386,VLOOKUP(E$1,'day lookup'!$D$1:$E$52,2))</f>
        <v/>
      </c>
      <c r="F482" s="99">
        <f>VLOOKUP($B482,Computations!$B$10:$AY$386,VLOOKUP(F$1,'day lookup'!$D$1:$E$52,2))</f>
        <v>0</v>
      </c>
      <c r="G482" s="99" t="str">
        <f>VLOOKUP($B482,Computations!$B$10:$AY$386,VLOOKUP(G$1,'day lookup'!$D$1:$E$52,2))</f>
        <v/>
      </c>
      <c r="H482" s="99">
        <f>VLOOKUP($B482,Computations!$B$10:$AY$386,VLOOKUP(H$1,'day lookup'!$D$1:$E$52,2))</f>
        <v>0</v>
      </c>
      <c r="I482" s="99">
        <f>VLOOKUP($B482,Computations!$B$10:$AY$386,VLOOKUP(I$1,'day lookup'!$D$1:$E$52,2))</f>
        <v>0</v>
      </c>
      <c r="J482" s="381" t="str">
        <f>VLOOKUP($B482,Computations!$B$10:$AY$386,VLOOKUP(J$1,'day lookup'!$D$1:$E$52,2))</f>
        <v/>
      </c>
      <c r="K482" s="99" t="str">
        <f>VLOOKUP($B482,Computations!$B$10:$AY$386,VLOOKUP(K$1,'day lookup'!$D$1:$E$52,2))</f>
        <v/>
      </c>
      <c r="L482" s="99" t="str">
        <f>VLOOKUP($B482,Computations!$B$10:$AY$386,VLOOKUP(L$1,'day lookup'!$D$1:$E$52,2))</f>
        <v/>
      </c>
      <c r="M482" s="99" t="str">
        <f>VLOOKUP($B482,Computations!$B$10:$AY$386,VLOOKUP(M$1,'day lookup'!$D$1:$E$52,2))</f>
        <v/>
      </c>
      <c r="N482" s="99">
        <f>VLOOKUP($B482,Computations!$B$10:$AY$386,VLOOKUP(N$1,'day lookup'!$D$1:$E$52,2))</f>
        <v>0</v>
      </c>
      <c r="O482" s="99"/>
    </row>
    <row r="483" spans="1:15">
      <c r="A483" s="67" t="str">
        <f ca="1">OFFSET('day lookup'!$A$1,WEEKDAY(B483)-1,0)</f>
        <v>SAT</v>
      </c>
      <c r="B483" s="69">
        <f t="shared" si="29"/>
        <v>43120</v>
      </c>
      <c r="C483" s="99" t="str">
        <f>VLOOKUP($B483,Computations!$B$10:$AY$386,VLOOKUP(C$1,'day lookup'!$D$1:$E$52,2))</f>
        <v/>
      </c>
      <c r="D483" s="99">
        <f>VLOOKUP($B483,Computations!$B$10:$AY$386,VLOOKUP(D$1,'day lookup'!$D$1:$E$52,2))</f>
        <v>0</v>
      </c>
      <c r="E483" s="99" t="str">
        <f>VLOOKUP($B483,Computations!$B$10:$AY$386,VLOOKUP(E$1,'day lookup'!$D$1:$E$52,2))</f>
        <v/>
      </c>
      <c r="F483" s="99">
        <f>VLOOKUP($B483,Computations!$B$10:$AY$386,VLOOKUP(F$1,'day lookup'!$D$1:$E$52,2))</f>
        <v>0</v>
      </c>
      <c r="G483" s="99" t="str">
        <f>VLOOKUP($B483,Computations!$B$10:$AY$386,VLOOKUP(G$1,'day lookup'!$D$1:$E$52,2))</f>
        <v/>
      </c>
      <c r="H483" s="99">
        <f>VLOOKUP($B483,Computations!$B$10:$AY$386,VLOOKUP(H$1,'day lookup'!$D$1:$E$52,2))</f>
        <v>0</v>
      </c>
      <c r="I483" s="99">
        <f>VLOOKUP($B483,Computations!$B$10:$AY$386,VLOOKUP(I$1,'day lookup'!$D$1:$E$52,2))</f>
        <v>0</v>
      </c>
      <c r="J483" s="381" t="str">
        <f>VLOOKUP($B483,Computations!$B$10:$AY$386,VLOOKUP(J$1,'day lookup'!$D$1:$E$52,2))</f>
        <v/>
      </c>
      <c r="K483" s="99" t="str">
        <f>VLOOKUP($B483,Computations!$B$10:$AY$386,VLOOKUP(K$1,'day lookup'!$D$1:$E$52,2))</f>
        <v/>
      </c>
      <c r="L483" s="99" t="str">
        <f>VLOOKUP($B483,Computations!$B$10:$AY$386,VLOOKUP(L$1,'day lookup'!$D$1:$E$52,2))</f>
        <v/>
      </c>
      <c r="M483" s="99" t="str">
        <f>VLOOKUP($B483,Computations!$B$10:$AY$386,VLOOKUP(M$1,'day lookup'!$D$1:$E$52,2))</f>
        <v/>
      </c>
      <c r="N483" s="99">
        <f>VLOOKUP($B483,Computations!$B$10:$AY$386,VLOOKUP(N$1,'day lookup'!$D$1:$E$52,2))</f>
        <v>0</v>
      </c>
      <c r="O483" s="99"/>
    </row>
    <row r="484" spans="1:15">
      <c r="A484" s="67" t="str">
        <f ca="1">OFFSET('day lookup'!$A$1,WEEKDAY(B484)-1,0)</f>
        <v>SUN</v>
      </c>
      <c r="B484" s="69">
        <f t="shared" si="29"/>
        <v>43121</v>
      </c>
      <c r="C484" s="99" t="str">
        <f>VLOOKUP($B484,Computations!$B$10:$AY$386,VLOOKUP(C$1,'day lookup'!$D$1:$E$52,2))</f>
        <v/>
      </c>
      <c r="D484" s="99">
        <f>VLOOKUP($B484,Computations!$B$10:$AY$386,VLOOKUP(D$1,'day lookup'!$D$1:$E$52,2))</f>
        <v>0</v>
      </c>
      <c r="E484" s="99" t="str">
        <f>VLOOKUP($B484,Computations!$B$10:$AY$386,VLOOKUP(E$1,'day lookup'!$D$1:$E$52,2))</f>
        <v/>
      </c>
      <c r="F484" s="99">
        <f>VLOOKUP($B484,Computations!$B$10:$AY$386,VLOOKUP(F$1,'day lookup'!$D$1:$E$52,2))</f>
        <v>0</v>
      </c>
      <c r="G484" s="99" t="str">
        <f>VLOOKUP($B484,Computations!$B$10:$AY$386,VLOOKUP(G$1,'day lookup'!$D$1:$E$52,2))</f>
        <v/>
      </c>
      <c r="H484" s="99">
        <f>VLOOKUP($B484,Computations!$B$10:$AY$386,VLOOKUP(H$1,'day lookup'!$D$1:$E$52,2))</f>
        <v>0</v>
      </c>
      <c r="I484" s="99">
        <f>VLOOKUP($B484,Computations!$B$10:$AY$386,VLOOKUP(I$1,'day lookup'!$D$1:$E$52,2))</f>
        <v>0</v>
      </c>
      <c r="J484" s="381" t="str">
        <f>VLOOKUP($B484,Computations!$B$10:$AY$386,VLOOKUP(J$1,'day lookup'!$D$1:$E$52,2))</f>
        <v/>
      </c>
      <c r="K484" s="99" t="str">
        <f>VLOOKUP($B484,Computations!$B$10:$AY$386,VLOOKUP(K$1,'day lookup'!$D$1:$E$52,2))</f>
        <v/>
      </c>
      <c r="L484" s="99" t="str">
        <f>VLOOKUP($B484,Computations!$B$10:$AY$386,VLOOKUP(L$1,'day lookup'!$D$1:$E$52,2))</f>
        <v/>
      </c>
      <c r="M484" s="99" t="str">
        <f>VLOOKUP($B484,Computations!$B$10:$AY$386,VLOOKUP(M$1,'day lookup'!$D$1:$E$52,2))</f>
        <v/>
      </c>
      <c r="N484" s="99">
        <f>VLOOKUP($B484,Computations!$B$10:$AY$386,VLOOKUP(N$1,'day lookup'!$D$1:$E$52,2))</f>
        <v>0</v>
      </c>
      <c r="O484" s="99"/>
    </row>
    <row r="485" spans="1:15">
      <c r="A485" s="67" t="str">
        <f ca="1">OFFSET('day lookup'!$A$1,WEEKDAY(B485)-1,0)</f>
        <v>MON</v>
      </c>
      <c r="B485" s="69">
        <f t="shared" si="29"/>
        <v>43122</v>
      </c>
      <c r="C485" s="99" t="str">
        <f>VLOOKUP($B485,Computations!$B$10:$AY$386,VLOOKUP(C$1,'day lookup'!$D$1:$E$52,2))</f>
        <v/>
      </c>
      <c r="D485" s="99">
        <f>VLOOKUP($B485,Computations!$B$10:$AY$386,VLOOKUP(D$1,'day lookup'!$D$1:$E$52,2))</f>
        <v>0</v>
      </c>
      <c r="E485" s="99" t="str">
        <f>VLOOKUP($B485,Computations!$B$10:$AY$386,VLOOKUP(E$1,'day lookup'!$D$1:$E$52,2))</f>
        <v/>
      </c>
      <c r="F485" s="99">
        <f>VLOOKUP($B485,Computations!$B$10:$AY$386,VLOOKUP(F$1,'day lookup'!$D$1:$E$52,2))</f>
        <v>0</v>
      </c>
      <c r="G485" s="99" t="str">
        <f>VLOOKUP($B485,Computations!$B$10:$AY$386,VLOOKUP(G$1,'day lookup'!$D$1:$E$52,2))</f>
        <v/>
      </c>
      <c r="H485" s="99">
        <f>VLOOKUP($B485,Computations!$B$10:$AY$386,VLOOKUP(H$1,'day lookup'!$D$1:$E$52,2))</f>
        <v>0</v>
      </c>
      <c r="I485" s="99">
        <f>VLOOKUP($B485,Computations!$B$10:$AY$386,VLOOKUP(I$1,'day lookup'!$D$1:$E$52,2))</f>
        <v>0</v>
      </c>
      <c r="J485" s="381" t="str">
        <f>VLOOKUP($B485,Computations!$B$10:$AY$386,VLOOKUP(J$1,'day lookup'!$D$1:$E$52,2))</f>
        <v/>
      </c>
      <c r="K485" s="99" t="str">
        <f>VLOOKUP($B485,Computations!$B$10:$AY$386,VLOOKUP(K$1,'day lookup'!$D$1:$E$52,2))</f>
        <v/>
      </c>
      <c r="L485" s="99" t="str">
        <f>VLOOKUP($B485,Computations!$B$10:$AY$386,VLOOKUP(L$1,'day lookup'!$D$1:$E$52,2))</f>
        <v/>
      </c>
      <c r="M485" s="99" t="str">
        <f>VLOOKUP($B485,Computations!$B$10:$AY$386,VLOOKUP(M$1,'day lookup'!$D$1:$E$52,2))</f>
        <v/>
      </c>
      <c r="N485" s="99">
        <f>VLOOKUP($B485,Computations!$B$10:$AY$386,VLOOKUP(N$1,'day lookup'!$D$1:$E$52,2))</f>
        <v>0</v>
      </c>
      <c r="O485" s="99"/>
    </row>
    <row r="486" spans="1:15">
      <c r="A486" s="67" t="str">
        <f ca="1">OFFSET('day lookup'!$A$1,WEEKDAY(B486)-1,0)</f>
        <v>TUE</v>
      </c>
      <c r="B486" s="69">
        <f t="shared" si="29"/>
        <v>43123</v>
      </c>
      <c r="C486" s="99" t="str">
        <f>VLOOKUP($B486,Computations!$B$10:$AY$386,VLOOKUP(C$1,'day lookup'!$D$1:$E$52,2))</f>
        <v/>
      </c>
      <c r="D486" s="99">
        <f>VLOOKUP($B486,Computations!$B$10:$AY$386,VLOOKUP(D$1,'day lookup'!$D$1:$E$52,2))</f>
        <v>0</v>
      </c>
      <c r="E486" s="99" t="str">
        <f>VLOOKUP($B486,Computations!$B$10:$AY$386,VLOOKUP(E$1,'day lookup'!$D$1:$E$52,2))</f>
        <v/>
      </c>
      <c r="F486" s="99">
        <f>VLOOKUP($B486,Computations!$B$10:$AY$386,VLOOKUP(F$1,'day lookup'!$D$1:$E$52,2))</f>
        <v>0</v>
      </c>
      <c r="G486" s="99" t="str">
        <f>VLOOKUP($B486,Computations!$B$10:$AY$386,VLOOKUP(G$1,'day lookup'!$D$1:$E$52,2))</f>
        <v/>
      </c>
      <c r="H486" s="99">
        <f>VLOOKUP($B486,Computations!$B$10:$AY$386,VLOOKUP(H$1,'day lookup'!$D$1:$E$52,2))</f>
        <v>0</v>
      </c>
      <c r="I486" s="99">
        <f>VLOOKUP($B486,Computations!$B$10:$AY$386,VLOOKUP(I$1,'day lookup'!$D$1:$E$52,2))</f>
        <v>0</v>
      </c>
      <c r="J486" s="381" t="str">
        <f>VLOOKUP($B486,Computations!$B$10:$AY$386,VLOOKUP(J$1,'day lookup'!$D$1:$E$52,2))</f>
        <v/>
      </c>
      <c r="K486" s="99" t="str">
        <f>VLOOKUP($B486,Computations!$B$10:$AY$386,VLOOKUP(K$1,'day lookup'!$D$1:$E$52,2))</f>
        <v/>
      </c>
      <c r="L486" s="99" t="str">
        <f>VLOOKUP($B486,Computations!$B$10:$AY$386,VLOOKUP(L$1,'day lookup'!$D$1:$E$52,2))</f>
        <v/>
      </c>
      <c r="M486" s="99" t="str">
        <f>VLOOKUP($B486,Computations!$B$10:$AY$386,VLOOKUP(M$1,'day lookup'!$D$1:$E$52,2))</f>
        <v/>
      </c>
      <c r="N486" s="99">
        <f>VLOOKUP($B486,Computations!$B$10:$AY$386,VLOOKUP(N$1,'day lookup'!$D$1:$E$52,2))</f>
        <v>0</v>
      </c>
      <c r="O486" s="99"/>
    </row>
    <row r="487" spans="1:15">
      <c r="A487" s="67" t="str">
        <f ca="1">OFFSET('day lookup'!$A$1,WEEKDAY(B487)-1,0)</f>
        <v>WED</v>
      </c>
      <c r="B487" s="69">
        <f t="shared" si="29"/>
        <v>43124</v>
      </c>
      <c r="C487" s="99" t="str">
        <f>VLOOKUP($B487,Computations!$B$10:$AY$386,VLOOKUP(C$1,'day lookup'!$D$1:$E$52,2))</f>
        <v/>
      </c>
      <c r="D487" s="99">
        <f>VLOOKUP($B487,Computations!$B$10:$AY$386,VLOOKUP(D$1,'day lookup'!$D$1:$E$52,2))</f>
        <v>0</v>
      </c>
      <c r="E487" s="99" t="str">
        <f>VLOOKUP($B487,Computations!$B$10:$AY$386,VLOOKUP(E$1,'day lookup'!$D$1:$E$52,2))</f>
        <v/>
      </c>
      <c r="F487" s="99">
        <f>VLOOKUP($B487,Computations!$B$10:$AY$386,VLOOKUP(F$1,'day lookup'!$D$1:$E$52,2))</f>
        <v>0</v>
      </c>
      <c r="G487" s="99" t="str">
        <f>VLOOKUP($B487,Computations!$B$10:$AY$386,VLOOKUP(G$1,'day lookup'!$D$1:$E$52,2))</f>
        <v/>
      </c>
      <c r="H487" s="99">
        <f>VLOOKUP($B487,Computations!$B$10:$AY$386,VLOOKUP(H$1,'day lookup'!$D$1:$E$52,2))</f>
        <v>0</v>
      </c>
      <c r="I487" s="99">
        <f>VLOOKUP($B487,Computations!$B$10:$AY$386,VLOOKUP(I$1,'day lookup'!$D$1:$E$52,2))</f>
        <v>0</v>
      </c>
      <c r="J487" s="381" t="str">
        <f>VLOOKUP($B487,Computations!$B$10:$AY$386,VLOOKUP(J$1,'day lookup'!$D$1:$E$52,2))</f>
        <v/>
      </c>
      <c r="K487" s="99" t="str">
        <f>VLOOKUP($B487,Computations!$B$10:$AY$386,VLOOKUP(K$1,'day lookup'!$D$1:$E$52,2))</f>
        <v/>
      </c>
      <c r="L487" s="99" t="str">
        <f>VLOOKUP($B487,Computations!$B$10:$AY$386,VLOOKUP(L$1,'day lookup'!$D$1:$E$52,2))</f>
        <v/>
      </c>
      <c r="M487" s="99" t="str">
        <f>VLOOKUP($B487,Computations!$B$10:$AY$386,VLOOKUP(M$1,'day lookup'!$D$1:$E$52,2))</f>
        <v/>
      </c>
      <c r="N487" s="99">
        <f>VLOOKUP($B487,Computations!$B$10:$AY$386,VLOOKUP(N$1,'day lookup'!$D$1:$E$52,2))</f>
        <v>0</v>
      </c>
      <c r="O487" s="99"/>
    </row>
    <row r="488" spans="1:15">
      <c r="A488" s="67" t="str">
        <f ca="1">OFFSET('day lookup'!$A$1,WEEKDAY(B488)-1,0)</f>
        <v>THU</v>
      </c>
      <c r="B488" s="69">
        <f t="shared" si="29"/>
        <v>43125</v>
      </c>
      <c r="C488" s="99" t="str">
        <f>VLOOKUP($B488,Computations!$B$10:$AY$386,VLOOKUP(C$1,'day lookup'!$D$1:$E$52,2))</f>
        <v/>
      </c>
      <c r="D488" s="99">
        <f>VLOOKUP($B488,Computations!$B$10:$AY$386,VLOOKUP(D$1,'day lookup'!$D$1:$E$52,2))</f>
        <v>0</v>
      </c>
      <c r="E488" s="99" t="str">
        <f>VLOOKUP($B488,Computations!$B$10:$AY$386,VLOOKUP(E$1,'day lookup'!$D$1:$E$52,2))</f>
        <v/>
      </c>
      <c r="F488" s="99">
        <f>VLOOKUP($B488,Computations!$B$10:$AY$386,VLOOKUP(F$1,'day lookup'!$D$1:$E$52,2))</f>
        <v>0</v>
      </c>
      <c r="G488" s="99" t="str">
        <f>VLOOKUP($B488,Computations!$B$10:$AY$386,VLOOKUP(G$1,'day lookup'!$D$1:$E$52,2))</f>
        <v/>
      </c>
      <c r="H488" s="99">
        <f>VLOOKUP($B488,Computations!$B$10:$AY$386,VLOOKUP(H$1,'day lookup'!$D$1:$E$52,2))</f>
        <v>0</v>
      </c>
      <c r="I488" s="99">
        <f>VLOOKUP($B488,Computations!$B$10:$AY$386,VLOOKUP(I$1,'day lookup'!$D$1:$E$52,2))</f>
        <v>0</v>
      </c>
      <c r="J488" s="381" t="str">
        <f>VLOOKUP($B488,Computations!$B$10:$AY$386,VLOOKUP(J$1,'day lookup'!$D$1:$E$52,2))</f>
        <v/>
      </c>
      <c r="K488" s="99" t="str">
        <f>VLOOKUP($B488,Computations!$B$10:$AY$386,VLOOKUP(K$1,'day lookup'!$D$1:$E$52,2))</f>
        <v/>
      </c>
      <c r="L488" s="99" t="str">
        <f>VLOOKUP($B488,Computations!$B$10:$AY$386,VLOOKUP(L$1,'day lookup'!$D$1:$E$52,2))</f>
        <v/>
      </c>
      <c r="M488" s="99" t="str">
        <f>VLOOKUP($B488,Computations!$B$10:$AY$386,VLOOKUP(M$1,'day lookup'!$D$1:$E$52,2))</f>
        <v/>
      </c>
      <c r="N488" s="99">
        <f>VLOOKUP($B488,Computations!$B$10:$AY$386,VLOOKUP(N$1,'day lookup'!$D$1:$E$52,2))</f>
        <v>0</v>
      </c>
      <c r="O488" s="99"/>
    </row>
    <row r="489" spans="1:15">
      <c r="A489" s="67" t="str">
        <f ca="1">OFFSET('day lookup'!$A$1,WEEKDAY(B489)-1,0)</f>
        <v>FRI</v>
      </c>
      <c r="B489" s="69">
        <f t="shared" si="29"/>
        <v>43126</v>
      </c>
      <c r="C489" s="99" t="str">
        <f>VLOOKUP($B489,Computations!$B$10:$AY$386,VLOOKUP(C$1,'day lookup'!$D$1:$E$52,2))</f>
        <v/>
      </c>
      <c r="D489" s="99">
        <f>VLOOKUP($B489,Computations!$B$10:$AY$386,VLOOKUP(D$1,'day lookup'!$D$1:$E$52,2))</f>
        <v>0</v>
      </c>
      <c r="E489" s="99" t="str">
        <f>VLOOKUP($B489,Computations!$B$10:$AY$386,VLOOKUP(E$1,'day lookup'!$D$1:$E$52,2))</f>
        <v/>
      </c>
      <c r="F489" s="99">
        <f>VLOOKUP($B489,Computations!$B$10:$AY$386,VLOOKUP(F$1,'day lookup'!$D$1:$E$52,2))</f>
        <v>0</v>
      </c>
      <c r="G489" s="99" t="str">
        <f>VLOOKUP($B489,Computations!$B$10:$AY$386,VLOOKUP(G$1,'day lookup'!$D$1:$E$52,2))</f>
        <v/>
      </c>
      <c r="H489" s="99">
        <f>VLOOKUP($B489,Computations!$B$10:$AY$386,VLOOKUP(H$1,'day lookup'!$D$1:$E$52,2))</f>
        <v>0</v>
      </c>
      <c r="I489" s="99">
        <f>VLOOKUP($B489,Computations!$B$10:$AY$386,VLOOKUP(I$1,'day lookup'!$D$1:$E$52,2))</f>
        <v>0</v>
      </c>
      <c r="J489" s="381" t="str">
        <f>VLOOKUP($B489,Computations!$B$10:$AY$386,VLOOKUP(J$1,'day lookup'!$D$1:$E$52,2))</f>
        <v/>
      </c>
      <c r="K489" s="99" t="str">
        <f>VLOOKUP($B489,Computations!$B$10:$AY$386,VLOOKUP(K$1,'day lookup'!$D$1:$E$52,2))</f>
        <v/>
      </c>
      <c r="L489" s="99" t="str">
        <f>VLOOKUP($B489,Computations!$B$10:$AY$386,VLOOKUP(L$1,'day lookup'!$D$1:$E$52,2))</f>
        <v/>
      </c>
      <c r="M489" s="99" t="str">
        <f>VLOOKUP($B489,Computations!$B$10:$AY$386,VLOOKUP(M$1,'day lookup'!$D$1:$E$52,2))</f>
        <v/>
      </c>
      <c r="N489" s="99">
        <f>VLOOKUP($B489,Computations!$B$10:$AY$386,VLOOKUP(N$1,'day lookup'!$D$1:$E$52,2))</f>
        <v>0</v>
      </c>
      <c r="O489" s="99"/>
    </row>
    <row r="490" spans="1:15">
      <c r="A490" s="67" t="str">
        <f ca="1">OFFSET('day lookup'!$A$1,WEEKDAY(B490)-1,0)</f>
        <v>SAT</v>
      </c>
      <c r="B490" s="69">
        <f t="shared" si="29"/>
        <v>43127</v>
      </c>
      <c r="C490" s="99" t="str">
        <f>VLOOKUP($B490,Computations!$B$10:$AY$386,VLOOKUP(C$1,'day lookup'!$D$1:$E$52,2))</f>
        <v/>
      </c>
      <c r="D490" s="99">
        <f>VLOOKUP($B490,Computations!$B$10:$AY$386,VLOOKUP(D$1,'day lookup'!$D$1:$E$52,2))</f>
        <v>0</v>
      </c>
      <c r="E490" s="99" t="str">
        <f>VLOOKUP($B490,Computations!$B$10:$AY$386,VLOOKUP(E$1,'day lookup'!$D$1:$E$52,2))</f>
        <v/>
      </c>
      <c r="F490" s="99">
        <f>VLOOKUP($B490,Computations!$B$10:$AY$386,VLOOKUP(F$1,'day lookup'!$D$1:$E$52,2))</f>
        <v>0</v>
      </c>
      <c r="G490" s="99" t="str">
        <f>VLOOKUP($B490,Computations!$B$10:$AY$386,VLOOKUP(G$1,'day lookup'!$D$1:$E$52,2))</f>
        <v/>
      </c>
      <c r="H490" s="99">
        <f>VLOOKUP($B490,Computations!$B$10:$AY$386,VLOOKUP(H$1,'day lookup'!$D$1:$E$52,2))</f>
        <v>0</v>
      </c>
      <c r="I490" s="99">
        <f>VLOOKUP($B490,Computations!$B$10:$AY$386,VLOOKUP(I$1,'day lookup'!$D$1:$E$52,2))</f>
        <v>0</v>
      </c>
      <c r="J490" s="381" t="str">
        <f>VLOOKUP($B490,Computations!$B$10:$AY$386,VLOOKUP(J$1,'day lookup'!$D$1:$E$52,2))</f>
        <v/>
      </c>
      <c r="K490" s="99" t="str">
        <f>VLOOKUP($B490,Computations!$B$10:$AY$386,VLOOKUP(K$1,'day lookup'!$D$1:$E$52,2))</f>
        <v/>
      </c>
      <c r="L490" s="99" t="str">
        <f>VLOOKUP($B490,Computations!$B$10:$AY$386,VLOOKUP(L$1,'day lookup'!$D$1:$E$52,2))</f>
        <v/>
      </c>
      <c r="M490" s="99" t="str">
        <f>VLOOKUP($B490,Computations!$B$10:$AY$386,VLOOKUP(M$1,'day lookup'!$D$1:$E$52,2))</f>
        <v/>
      </c>
      <c r="N490" s="99">
        <f>VLOOKUP($B490,Computations!$B$10:$AY$386,VLOOKUP(N$1,'day lookup'!$D$1:$E$52,2))</f>
        <v>0</v>
      </c>
      <c r="O490" s="99"/>
    </row>
    <row r="491" spans="1:15">
      <c r="A491" s="67" t="str">
        <f ca="1">OFFSET('day lookup'!$A$1,WEEKDAY(B491)-1,0)</f>
        <v>SUN</v>
      </c>
      <c r="B491" s="69">
        <f t="shared" si="29"/>
        <v>43128</v>
      </c>
      <c r="C491" s="99" t="str">
        <f>VLOOKUP($B491,Computations!$B$10:$AY$386,VLOOKUP(C$1,'day lookup'!$D$1:$E$52,2))</f>
        <v/>
      </c>
      <c r="D491" s="99">
        <f>VLOOKUP($B491,Computations!$B$10:$AY$386,VLOOKUP(D$1,'day lookup'!$D$1:$E$52,2))</f>
        <v>0</v>
      </c>
      <c r="E491" s="99" t="str">
        <f>VLOOKUP($B491,Computations!$B$10:$AY$386,VLOOKUP(E$1,'day lookup'!$D$1:$E$52,2))</f>
        <v/>
      </c>
      <c r="F491" s="99">
        <f>VLOOKUP($B491,Computations!$B$10:$AY$386,VLOOKUP(F$1,'day lookup'!$D$1:$E$52,2))</f>
        <v>0</v>
      </c>
      <c r="G491" s="99" t="str">
        <f>VLOOKUP($B491,Computations!$B$10:$AY$386,VLOOKUP(G$1,'day lookup'!$D$1:$E$52,2))</f>
        <v/>
      </c>
      <c r="H491" s="99">
        <f>VLOOKUP($B491,Computations!$B$10:$AY$386,VLOOKUP(H$1,'day lookup'!$D$1:$E$52,2))</f>
        <v>0</v>
      </c>
      <c r="I491" s="99">
        <f>VLOOKUP($B491,Computations!$B$10:$AY$386,VLOOKUP(I$1,'day lookup'!$D$1:$E$52,2))</f>
        <v>0</v>
      </c>
      <c r="J491" s="381" t="str">
        <f>VLOOKUP($B491,Computations!$B$10:$AY$386,VLOOKUP(J$1,'day lookup'!$D$1:$E$52,2))</f>
        <v/>
      </c>
      <c r="K491" s="99" t="str">
        <f>VLOOKUP($B491,Computations!$B$10:$AY$386,VLOOKUP(K$1,'day lookup'!$D$1:$E$52,2))</f>
        <v/>
      </c>
      <c r="L491" s="99" t="str">
        <f>VLOOKUP($B491,Computations!$B$10:$AY$386,VLOOKUP(L$1,'day lookup'!$D$1:$E$52,2))</f>
        <v/>
      </c>
      <c r="M491" s="99" t="str">
        <f>VLOOKUP($B491,Computations!$B$10:$AY$386,VLOOKUP(M$1,'day lookup'!$D$1:$E$52,2))</f>
        <v/>
      </c>
      <c r="N491" s="99">
        <f>VLOOKUP($B491,Computations!$B$10:$AY$386,VLOOKUP(N$1,'day lookup'!$D$1:$E$52,2))</f>
        <v>0</v>
      </c>
      <c r="O491" s="99"/>
    </row>
    <row r="492" spans="1:15">
      <c r="A492" s="67" t="str">
        <f ca="1">OFFSET('day lookup'!$A$1,WEEKDAY(B492)-1,0)</f>
        <v>MON</v>
      </c>
      <c r="B492" s="69">
        <f t="shared" si="29"/>
        <v>43129</v>
      </c>
      <c r="C492" s="99" t="str">
        <f>VLOOKUP($B492,Computations!$B$10:$AY$386,VLOOKUP(C$1,'day lookup'!$D$1:$E$52,2))</f>
        <v/>
      </c>
      <c r="D492" s="99">
        <f>VLOOKUP($B492,Computations!$B$10:$AY$386,VLOOKUP(D$1,'day lookup'!$D$1:$E$52,2))</f>
        <v>0</v>
      </c>
      <c r="E492" s="99" t="str">
        <f>VLOOKUP($B492,Computations!$B$10:$AY$386,VLOOKUP(E$1,'day lookup'!$D$1:$E$52,2))</f>
        <v/>
      </c>
      <c r="F492" s="99">
        <f>VLOOKUP($B492,Computations!$B$10:$AY$386,VLOOKUP(F$1,'day lookup'!$D$1:$E$52,2))</f>
        <v>0</v>
      </c>
      <c r="G492" s="99" t="str">
        <f>VLOOKUP($B492,Computations!$B$10:$AY$386,VLOOKUP(G$1,'day lookup'!$D$1:$E$52,2))</f>
        <v/>
      </c>
      <c r="H492" s="99">
        <f>VLOOKUP($B492,Computations!$B$10:$AY$386,VLOOKUP(H$1,'day lookup'!$D$1:$E$52,2))</f>
        <v>0</v>
      </c>
      <c r="I492" s="99">
        <f>VLOOKUP($B492,Computations!$B$10:$AY$386,VLOOKUP(I$1,'day lookup'!$D$1:$E$52,2))</f>
        <v>0</v>
      </c>
      <c r="J492" s="381" t="str">
        <f>VLOOKUP($B492,Computations!$B$10:$AY$386,VLOOKUP(J$1,'day lookup'!$D$1:$E$52,2))</f>
        <v/>
      </c>
      <c r="K492" s="99" t="str">
        <f>VLOOKUP($B492,Computations!$B$10:$AY$386,VLOOKUP(K$1,'day lookup'!$D$1:$E$52,2))</f>
        <v/>
      </c>
      <c r="L492" s="99" t="str">
        <f>VLOOKUP($B492,Computations!$B$10:$AY$386,VLOOKUP(L$1,'day lookup'!$D$1:$E$52,2))</f>
        <v/>
      </c>
      <c r="M492" s="99" t="str">
        <f>VLOOKUP($B492,Computations!$B$10:$AY$386,VLOOKUP(M$1,'day lookup'!$D$1:$E$52,2))</f>
        <v/>
      </c>
      <c r="N492" s="99">
        <f>VLOOKUP($B492,Computations!$B$10:$AY$386,VLOOKUP(N$1,'day lookup'!$D$1:$E$52,2))</f>
        <v>0</v>
      </c>
      <c r="O492" s="99"/>
    </row>
    <row r="493" spans="1:15">
      <c r="A493" s="67" t="str">
        <f ca="1">OFFSET('day lookup'!$A$1,WEEKDAY(B493)-1,0)</f>
        <v>TUE</v>
      </c>
      <c r="B493" s="69">
        <f t="shared" si="29"/>
        <v>43130</v>
      </c>
      <c r="C493" s="99" t="str">
        <f>VLOOKUP($B493,Computations!$B$10:$AY$386,VLOOKUP(C$1,'day lookup'!$D$1:$E$52,2))</f>
        <v/>
      </c>
      <c r="D493" s="99">
        <f>VLOOKUP($B493,Computations!$B$10:$AY$386,VLOOKUP(D$1,'day lookup'!$D$1:$E$52,2))</f>
        <v>0</v>
      </c>
      <c r="E493" s="99" t="str">
        <f>VLOOKUP($B493,Computations!$B$10:$AY$386,VLOOKUP(E$1,'day lookup'!$D$1:$E$52,2))</f>
        <v/>
      </c>
      <c r="F493" s="99">
        <f>VLOOKUP($B493,Computations!$B$10:$AY$386,VLOOKUP(F$1,'day lookup'!$D$1:$E$52,2))</f>
        <v>0</v>
      </c>
      <c r="G493" s="99" t="str">
        <f>VLOOKUP($B493,Computations!$B$10:$AY$386,VLOOKUP(G$1,'day lookup'!$D$1:$E$52,2))</f>
        <v/>
      </c>
      <c r="H493" s="99">
        <f>VLOOKUP($B493,Computations!$B$10:$AY$386,VLOOKUP(H$1,'day lookup'!$D$1:$E$52,2))</f>
        <v>0</v>
      </c>
      <c r="I493" s="99">
        <f>VLOOKUP($B493,Computations!$B$10:$AY$386,VLOOKUP(I$1,'day lookup'!$D$1:$E$52,2))</f>
        <v>0</v>
      </c>
      <c r="J493" s="381" t="str">
        <f>VLOOKUP($B493,Computations!$B$10:$AY$386,VLOOKUP(J$1,'day lookup'!$D$1:$E$52,2))</f>
        <v/>
      </c>
      <c r="K493" s="99" t="str">
        <f>VLOOKUP($B493,Computations!$B$10:$AY$386,VLOOKUP(K$1,'day lookup'!$D$1:$E$52,2))</f>
        <v/>
      </c>
      <c r="L493" s="99" t="str">
        <f>VLOOKUP($B493,Computations!$B$10:$AY$386,VLOOKUP(L$1,'day lookup'!$D$1:$E$52,2))</f>
        <v/>
      </c>
      <c r="M493" s="99" t="str">
        <f>VLOOKUP($B493,Computations!$B$10:$AY$386,VLOOKUP(M$1,'day lookup'!$D$1:$E$52,2))</f>
        <v/>
      </c>
      <c r="N493" s="99">
        <f>VLOOKUP($B493,Computations!$B$10:$AY$386,VLOOKUP(N$1,'day lookup'!$D$1:$E$52,2))</f>
        <v>0</v>
      </c>
      <c r="O493" s="99"/>
    </row>
    <row r="494" spans="1:15">
      <c r="A494" s="67" t="str">
        <f ca="1">OFFSET('day lookup'!$A$1,WEEKDAY(B494)-1,0)</f>
        <v>WED</v>
      </c>
      <c r="B494" s="69">
        <f>B493+1</f>
        <v>43131</v>
      </c>
      <c r="C494" s="99" t="str">
        <f>VLOOKUP($B494,Computations!$B$10:$AY$386,VLOOKUP(C$1,'day lookup'!$D$1:$E$52,2))</f>
        <v/>
      </c>
      <c r="D494" s="99">
        <f>VLOOKUP($B494,Computations!$B$10:$AY$386,VLOOKUP(D$1,'day lookup'!$D$1:$E$52,2))</f>
        <v>0</v>
      </c>
      <c r="E494" s="99" t="str">
        <f>VLOOKUP($B494,Computations!$B$10:$AY$386,VLOOKUP(E$1,'day lookup'!$D$1:$E$52,2))</f>
        <v/>
      </c>
      <c r="F494" s="99">
        <f>VLOOKUP($B494,Computations!$B$10:$AY$386,VLOOKUP(F$1,'day lookup'!$D$1:$E$52,2))</f>
        <v>0</v>
      </c>
      <c r="G494" s="99" t="str">
        <f>VLOOKUP($B494,Computations!$B$10:$AY$386,VLOOKUP(G$1,'day lookup'!$D$1:$E$52,2))</f>
        <v/>
      </c>
      <c r="H494" s="99">
        <f>VLOOKUP($B494,Computations!$B$10:$AY$386,VLOOKUP(H$1,'day lookup'!$D$1:$E$52,2))</f>
        <v>0</v>
      </c>
      <c r="I494" s="99">
        <f>VLOOKUP($B494,Computations!$B$10:$AY$386,VLOOKUP(I$1,'day lookup'!$D$1:$E$52,2))</f>
        <v>0</v>
      </c>
      <c r="J494" s="381" t="str">
        <f>VLOOKUP($B494,Computations!$B$10:$AY$386,VLOOKUP(J$1,'day lookup'!$D$1:$E$52,2))</f>
        <v/>
      </c>
      <c r="K494" s="99" t="str">
        <f>VLOOKUP($B494,Computations!$B$10:$AY$386,VLOOKUP(K$1,'day lookup'!$D$1:$E$52,2))</f>
        <v/>
      </c>
      <c r="L494" s="99" t="str">
        <f>VLOOKUP($B494,Computations!$B$10:$AY$386,VLOOKUP(L$1,'day lookup'!$D$1:$E$52,2))</f>
        <v/>
      </c>
      <c r="M494" s="99" t="str">
        <f>VLOOKUP($B494,Computations!$B$10:$AY$386,VLOOKUP(M$1,'day lookup'!$D$1:$E$52,2))</f>
        <v/>
      </c>
      <c r="N494" s="99">
        <f>VLOOKUP($B494,Computations!$B$10:$AY$386,VLOOKUP(N$1,'day lookup'!$D$1:$E$52,2))</f>
        <v>0</v>
      </c>
      <c r="O494" s="99"/>
    </row>
    <row r="495" spans="1:15">
      <c r="A495" s="75"/>
    </row>
    <row r="496" spans="1:15">
      <c r="A496" s="44" t="s">
        <v>48</v>
      </c>
      <c r="C496" s="55">
        <f t="shared" ref="C496:I496" si="30">AVERAGEA(C464:C494)</f>
        <v>0</v>
      </c>
      <c r="D496" s="55">
        <f t="shared" si="30"/>
        <v>0</v>
      </c>
      <c r="E496" s="55">
        <f t="shared" si="30"/>
        <v>0</v>
      </c>
      <c r="F496" s="55">
        <f t="shared" si="30"/>
        <v>0</v>
      </c>
      <c r="G496" s="55">
        <f t="shared" si="30"/>
        <v>0</v>
      </c>
      <c r="H496" s="55">
        <f t="shared" si="30"/>
        <v>0</v>
      </c>
      <c r="I496" s="55">
        <f t="shared" si="30"/>
        <v>0</v>
      </c>
      <c r="K496" s="93"/>
      <c r="L496" s="55">
        <f>AVERAGEA(L464:L494)</f>
        <v>0</v>
      </c>
      <c r="M496" s="54"/>
      <c r="N496" s="19">
        <f>AVERAGEA(N464:N478)</f>
        <v>0</v>
      </c>
      <c r="O496" s="55"/>
    </row>
    <row r="497" spans="1:15">
      <c r="A497" s="96" t="s">
        <v>49</v>
      </c>
      <c r="B497" s="97"/>
      <c r="C497" s="19"/>
      <c r="D497" s="49"/>
      <c r="E497" s="49">
        <f>SUM(E464:E494)*1.9835</f>
        <v>0</v>
      </c>
      <c r="F497" s="49">
        <f>SUM(F464:F494)*1.9835</f>
        <v>0</v>
      </c>
      <c r="G497" s="49">
        <f>SUM(G464:G494)*1.9835</f>
        <v>0</v>
      </c>
      <c r="H497" s="49">
        <f>SUM(H464:H494)*1.9835</f>
        <v>0</v>
      </c>
      <c r="I497" s="49">
        <f>SUM(I464:I494)*1.9835</f>
        <v>0</v>
      </c>
      <c r="K497" s="53"/>
      <c r="L497" s="49">
        <f>SUM(L464:L494)*1.9835</f>
        <v>0</v>
      </c>
      <c r="M497" s="49"/>
      <c r="N497" s="49">
        <f>SUM(N464:N494)*1.9835</f>
        <v>0</v>
      </c>
      <c r="O497" s="19"/>
    </row>
    <row r="498" spans="1:15" ht="13.8" thickBot="1">
      <c r="A498" s="70"/>
      <c r="B498" s="58"/>
      <c r="C498" s="59"/>
      <c r="D498" s="60"/>
      <c r="E498" s="86"/>
      <c r="F498" s="87"/>
      <c r="G498" s="86"/>
      <c r="H498" s="87"/>
      <c r="I498" s="87"/>
      <c r="J498" s="61"/>
      <c r="K498" s="94"/>
      <c r="L498" s="87"/>
      <c r="M498" s="72"/>
      <c r="N498" s="62"/>
      <c r="O498" s="62"/>
    </row>
    <row r="499" spans="1:15">
      <c r="A499" s="44" t="s">
        <v>55</v>
      </c>
      <c r="C499" s="71"/>
    </row>
    <row r="503" spans="1:15">
      <c r="C503" s="45"/>
      <c r="H503" s="77" t="s">
        <v>0</v>
      </c>
      <c r="I503" s="76"/>
    </row>
    <row r="504" spans="1:15">
      <c r="H504" s="78" t="s">
        <v>1</v>
      </c>
      <c r="I504" s="76"/>
      <c r="K504" s="92"/>
    </row>
    <row r="505" spans="1:15">
      <c r="C505" s="45"/>
      <c r="H505" s="78" t="s">
        <v>2</v>
      </c>
      <c r="I505" s="76"/>
    </row>
    <row r="506" spans="1:15">
      <c r="H506" s="78" t="s">
        <v>39</v>
      </c>
      <c r="I506" s="98" t="str">
        <f>I157</f>
        <v>RIVER</v>
      </c>
    </row>
    <row r="507" spans="1:15">
      <c r="H507" s="608">
        <f>B515</f>
        <v>43132</v>
      </c>
      <c r="I507" s="76"/>
      <c r="O507" s="21"/>
    </row>
    <row r="508" spans="1:15" ht="13.8" thickBot="1"/>
    <row r="509" spans="1:15">
      <c r="A509" s="23"/>
      <c r="B509" s="24"/>
      <c r="C509" s="26"/>
      <c r="D509" s="64"/>
      <c r="E509" s="88"/>
      <c r="F509" s="82"/>
      <c r="G509" s="88"/>
      <c r="H509" s="82"/>
      <c r="I509" s="82" t="s">
        <v>3</v>
      </c>
      <c r="J509" s="65" t="s">
        <v>56</v>
      </c>
      <c r="K509" s="95" t="s">
        <v>8</v>
      </c>
      <c r="L509" s="82"/>
      <c r="M509" s="63"/>
      <c r="N509" s="66"/>
      <c r="O509" s="25"/>
    </row>
    <row r="510" spans="1:15">
      <c r="C510" s="17"/>
      <c r="D510" s="33"/>
      <c r="E510" s="77"/>
      <c r="F510" s="78"/>
      <c r="G510" s="77"/>
      <c r="H510" s="78" t="s">
        <v>5</v>
      </c>
      <c r="I510" s="78" t="s">
        <v>4</v>
      </c>
      <c r="J510" s="29" t="s">
        <v>57</v>
      </c>
      <c r="K510" s="91" t="s">
        <v>16</v>
      </c>
      <c r="L510" s="78" t="s">
        <v>6</v>
      </c>
      <c r="M510" s="16" t="s">
        <v>7</v>
      </c>
      <c r="N510" s="31"/>
    </row>
    <row r="511" spans="1:15">
      <c r="C511" s="17"/>
      <c r="D511" s="33"/>
      <c r="E511" s="77"/>
      <c r="F511" s="78"/>
      <c r="G511" s="77" t="s">
        <v>12</v>
      </c>
      <c r="H511" s="78" t="s">
        <v>11</v>
      </c>
      <c r="I511" s="78" t="s">
        <v>10</v>
      </c>
      <c r="J511" s="29" t="s">
        <v>15</v>
      </c>
      <c r="K511" s="91" t="s">
        <v>26</v>
      </c>
      <c r="L511" s="78" t="s">
        <v>13</v>
      </c>
      <c r="M511" s="16" t="s">
        <v>13</v>
      </c>
      <c r="N511" s="31" t="s">
        <v>14</v>
      </c>
      <c r="O511" s="17"/>
    </row>
    <row r="512" spans="1:15">
      <c r="C512" s="17" t="s">
        <v>18</v>
      </c>
      <c r="D512" s="33" t="s">
        <v>19</v>
      </c>
      <c r="E512" s="77" t="s">
        <v>23</v>
      </c>
      <c r="F512" s="78" t="s">
        <v>24</v>
      </c>
      <c r="G512" s="77" t="s">
        <v>22</v>
      </c>
      <c r="H512" s="78" t="s">
        <v>21</v>
      </c>
      <c r="I512" s="78" t="s">
        <v>20</v>
      </c>
      <c r="J512" s="29" t="s">
        <v>25</v>
      </c>
      <c r="K512" s="89" t="s">
        <v>153</v>
      </c>
      <c r="L512" s="78" t="s">
        <v>22</v>
      </c>
      <c r="M512" s="16" t="s">
        <v>22</v>
      </c>
      <c r="N512" s="31" t="s">
        <v>10</v>
      </c>
      <c r="O512" s="17"/>
    </row>
    <row r="513" spans="1:15" ht="13.8" thickBot="1">
      <c r="A513" s="35" t="s">
        <v>27</v>
      </c>
      <c r="B513" s="36" t="s">
        <v>40</v>
      </c>
      <c r="C513" s="39" t="s">
        <v>50</v>
      </c>
      <c r="D513" s="40" t="s">
        <v>51</v>
      </c>
      <c r="E513" s="83" t="s">
        <v>52</v>
      </c>
      <c r="F513" s="83" t="s">
        <v>52</v>
      </c>
      <c r="G513" s="83" t="s">
        <v>52</v>
      </c>
      <c r="H513" s="83" t="s">
        <v>52</v>
      </c>
      <c r="I513" s="83" t="s">
        <v>52</v>
      </c>
      <c r="J513" s="42"/>
      <c r="K513" s="83" t="s">
        <v>52</v>
      </c>
      <c r="L513" s="83" t="s">
        <v>52</v>
      </c>
      <c r="M513" s="40" t="s">
        <v>51</v>
      </c>
      <c r="N513" s="115" t="s">
        <v>52</v>
      </c>
      <c r="O513" s="32"/>
    </row>
    <row r="514" spans="1:15" ht="13.8" thickTop="1">
      <c r="A514" s="44"/>
      <c r="C514" s="45"/>
      <c r="D514" s="46"/>
      <c r="E514" s="84"/>
      <c r="F514" s="85"/>
      <c r="G514" s="84"/>
      <c r="H514" s="85"/>
      <c r="I514" s="85"/>
      <c r="J514" s="30"/>
      <c r="K514" s="92"/>
      <c r="L514" s="85"/>
      <c r="M514" s="20"/>
      <c r="N514" s="52"/>
      <c r="O514" s="45"/>
    </row>
    <row r="515" spans="1:15">
      <c r="A515" s="67" t="str">
        <f ca="1">OFFSET('day lookup'!$A$1,WEEKDAY(B515)-1,0)</f>
        <v>THU</v>
      </c>
      <c r="B515" s="13">
        <f>B494+1</f>
        <v>43132</v>
      </c>
      <c r="C515" s="99" t="str">
        <f>VLOOKUP($B515,Computations!$B$10:$AY$386,VLOOKUP(C$1,'day lookup'!$D$1:$E$52,2))</f>
        <v/>
      </c>
      <c r="D515" s="99">
        <f>VLOOKUP($B515,Computations!$B$10:$AY$386,VLOOKUP(D$1,'day lookup'!$D$1:$E$52,2))</f>
        <v>0</v>
      </c>
      <c r="E515" s="99" t="str">
        <f>VLOOKUP($B515,Computations!$B$10:$AY$386,VLOOKUP(E$1,'day lookup'!$D$1:$E$52,2))</f>
        <v/>
      </c>
      <c r="F515" s="99">
        <f>VLOOKUP($B515,Computations!$B$10:$AY$386,VLOOKUP(F$1,'day lookup'!$D$1:$E$52,2))</f>
        <v>0</v>
      </c>
      <c r="G515" s="99" t="str">
        <f>VLOOKUP($B515,Computations!$B$10:$AY$386,VLOOKUP(G$1,'day lookup'!$D$1:$E$52,2))</f>
        <v/>
      </c>
      <c r="H515" s="99">
        <f>VLOOKUP($B515,Computations!$B$10:$AY$386,VLOOKUP(H$1,'day lookup'!$D$1:$E$52,2))</f>
        <v>0</v>
      </c>
      <c r="I515" s="99">
        <f>VLOOKUP($B515,Computations!$B$10:$AY$386,VLOOKUP(I$1,'day lookup'!$D$1:$E$52,2))</f>
        <v>0</v>
      </c>
      <c r="J515" s="381" t="str">
        <f>VLOOKUP($B515,Computations!$B$10:$AY$386,VLOOKUP(J$1,'day lookup'!$D$1:$E$52,2))</f>
        <v/>
      </c>
      <c r="K515" s="99" t="str">
        <f>VLOOKUP($B515,Computations!$B$10:$AY$386,VLOOKUP(K$1,'day lookup'!$D$1:$E$52,2))</f>
        <v/>
      </c>
      <c r="L515" s="99" t="str">
        <f>VLOOKUP($B515,Computations!$B$10:$AY$386,VLOOKUP(L$1,'day lookup'!$D$1:$E$52,2))</f>
        <v/>
      </c>
      <c r="M515" s="99" t="str">
        <f>VLOOKUP($B515,Computations!$B$10:$AY$386,VLOOKUP(M$1,'day lookup'!$D$1:$E$52,2))</f>
        <v/>
      </c>
      <c r="N515" s="99">
        <f>VLOOKUP($B515,Computations!$B$10:$AY$386,VLOOKUP(N$1,'day lookup'!$D$1:$E$52,2))</f>
        <v>0</v>
      </c>
      <c r="O515" s="99"/>
    </row>
    <row r="516" spans="1:15">
      <c r="A516" s="67" t="str">
        <f ca="1">OFFSET('day lookup'!$A$1,WEEKDAY(B516)-1,0)</f>
        <v>FRI</v>
      </c>
      <c r="B516" s="69">
        <f t="shared" ref="B516:B542" si="31">B515+1</f>
        <v>43133</v>
      </c>
      <c r="C516" s="99" t="str">
        <f>VLOOKUP($B516,Computations!$B$10:$AY$386,VLOOKUP(C$1,'day lookup'!$D$1:$E$52,2))</f>
        <v/>
      </c>
      <c r="D516" s="99">
        <f>VLOOKUP($B516,Computations!$B$10:$AY$386,VLOOKUP(D$1,'day lookup'!$D$1:$E$52,2))</f>
        <v>0</v>
      </c>
      <c r="E516" s="99" t="str">
        <f>VLOOKUP($B516,Computations!$B$10:$AY$386,VLOOKUP(E$1,'day lookup'!$D$1:$E$52,2))</f>
        <v/>
      </c>
      <c r="F516" s="99">
        <f>VLOOKUP($B516,Computations!$B$10:$AY$386,VLOOKUP(F$1,'day lookup'!$D$1:$E$52,2))</f>
        <v>0</v>
      </c>
      <c r="G516" s="99" t="str">
        <f>VLOOKUP($B516,Computations!$B$10:$AY$386,VLOOKUP(G$1,'day lookup'!$D$1:$E$52,2))</f>
        <v/>
      </c>
      <c r="H516" s="99">
        <f>VLOOKUP($B516,Computations!$B$10:$AY$386,VLOOKUP(H$1,'day lookup'!$D$1:$E$52,2))</f>
        <v>0</v>
      </c>
      <c r="I516" s="99">
        <f>VLOOKUP($B516,Computations!$B$10:$AY$386,VLOOKUP(I$1,'day lookup'!$D$1:$E$52,2))</f>
        <v>0</v>
      </c>
      <c r="J516" s="381" t="str">
        <f>VLOOKUP($B516,Computations!$B$10:$AY$386,VLOOKUP(J$1,'day lookup'!$D$1:$E$52,2))</f>
        <v/>
      </c>
      <c r="K516" s="99" t="str">
        <f>VLOOKUP($B516,Computations!$B$10:$AY$386,VLOOKUP(K$1,'day lookup'!$D$1:$E$52,2))</f>
        <v/>
      </c>
      <c r="L516" s="99" t="str">
        <f>VLOOKUP($B516,Computations!$B$10:$AY$386,VLOOKUP(L$1,'day lookup'!$D$1:$E$52,2))</f>
        <v/>
      </c>
      <c r="M516" s="99" t="str">
        <f>VLOOKUP($B516,Computations!$B$10:$AY$386,VLOOKUP(M$1,'day lookup'!$D$1:$E$52,2))</f>
        <v/>
      </c>
      <c r="N516" s="99">
        <f>VLOOKUP($B516,Computations!$B$10:$AY$386,VLOOKUP(N$1,'day lookup'!$D$1:$E$52,2))</f>
        <v>0</v>
      </c>
      <c r="O516" s="99"/>
    </row>
    <row r="517" spans="1:15">
      <c r="A517" s="67" t="str">
        <f ca="1">OFFSET('day lookup'!$A$1,WEEKDAY(B517)-1,0)</f>
        <v>SAT</v>
      </c>
      <c r="B517" s="69">
        <f t="shared" si="31"/>
        <v>43134</v>
      </c>
      <c r="C517" s="99" t="str">
        <f>VLOOKUP($B517,Computations!$B$10:$AY$386,VLOOKUP(C$1,'day lookup'!$D$1:$E$52,2))</f>
        <v/>
      </c>
      <c r="D517" s="99">
        <f>VLOOKUP($B517,Computations!$B$10:$AY$386,VLOOKUP(D$1,'day lookup'!$D$1:$E$52,2))</f>
        <v>0</v>
      </c>
      <c r="E517" s="99" t="str">
        <f>VLOOKUP($B517,Computations!$B$10:$AY$386,VLOOKUP(E$1,'day lookup'!$D$1:$E$52,2))</f>
        <v/>
      </c>
      <c r="F517" s="99">
        <f>VLOOKUP($B517,Computations!$B$10:$AY$386,VLOOKUP(F$1,'day lookup'!$D$1:$E$52,2))</f>
        <v>0</v>
      </c>
      <c r="G517" s="99" t="str">
        <f>VLOOKUP($B517,Computations!$B$10:$AY$386,VLOOKUP(G$1,'day lookup'!$D$1:$E$52,2))</f>
        <v/>
      </c>
      <c r="H517" s="99">
        <f>VLOOKUP($B517,Computations!$B$10:$AY$386,VLOOKUP(H$1,'day lookup'!$D$1:$E$52,2))</f>
        <v>0</v>
      </c>
      <c r="I517" s="99">
        <f>VLOOKUP($B517,Computations!$B$10:$AY$386,VLOOKUP(I$1,'day lookup'!$D$1:$E$52,2))</f>
        <v>0</v>
      </c>
      <c r="J517" s="381" t="str">
        <f>VLOOKUP($B517,Computations!$B$10:$AY$386,VLOOKUP(J$1,'day lookup'!$D$1:$E$52,2))</f>
        <v/>
      </c>
      <c r="K517" s="99" t="str">
        <f>VLOOKUP($B517,Computations!$B$10:$AY$386,VLOOKUP(K$1,'day lookup'!$D$1:$E$52,2))</f>
        <v/>
      </c>
      <c r="L517" s="99" t="str">
        <f>VLOOKUP($B517,Computations!$B$10:$AY$386,VLOOKUP(L$1,'day lookup'!$D$1:$E$52,2))</f>
        <v/>
      </c>
      <c r="M517" s="99" t="str">
        <f>VLOOKUP($B517,Computations!$B$10:$AY$386,VLOOKUP(M$1,'day lookup'!$D$1:$E$52,2))</f>
        <v/>
      </c>
      <c r="N517" s="99">
        <f>VLOOKUP($B517,Computations!$B$10:$AY$386,VLOOKUP(N$1,'day lookup'!$D$1:$E$52,2))</f>
        <v>0</v>
      </c>
      <c r="O517" s="99"/>
    </row>
    <row r="518" spans="1:15">
      <c r="A518" s="67" t="str">
        <f ca="1">OFFSET('day lookup'!$A$1,WEEKDAY(B518)-1,0)</f>
        <v>SUN</v>
      </c>
      <c r="B518" s="69">
        <f t="shared" si="31"/>
        <v>43135</v>
      </c>
      <c r="C518" s="99" t="str">
        <f>VLOOKUP($B518,Computations!$B$10:$AY$386,VLOOKUP(C$1,'day lookup'!$D$1:$E$52,2))</f>
        <v/>
      </c>
      <c r="D518" s="99">
        <f>VLOOKUP($B518,Computations!$B$10:$AY$386,VLOOKUP(D$1,'day lookup'!$D$1:$E$52,2))</f>
        <v>0</v>
      </c>
      <c r="E518" s="99" t="str">
        <f>VLOOKUP($B518,Computations!$B$10:$AY$386,VLOOKUP(E$1,'day lookup'!$D$1:$E$52,2))</f>
        <v/>
      </c>
      <c r="F518" s="99">
        <f>VLOOKUP($B518,Computations!$B$10:$AY$386,VLOOKUP(F$1,'day lookup'!$D$1:$E$52,2))</f>
        <v>0</v>
      </c>
      <c r="G518" s="99" t="str">
        <f>VLOOKUP($B518,Computations!$B$10:$AY$386,VLOOKUP(G$1,'day lookup'!$D$1:$E$52,2))</f>
        <v/>
      </c>
      <c r="H518" s="99">
        <f>VLOOKUP($B518,Computations!$B$10:$AY$386,VLOOKUP(H$1,'day lookup'!$D$1:$E$52,2))</f>
        <v>0</v>
      </c>
      <c r="I518" s="99">
        <f>VLOOKUP($B518,Computations!$B$10:$AY$386,VLOOKUP(I$1,'day lookup'!$D$1:$E$52,2))</f>
        <v>0</v>
      </c>
      <c r="J518" s="381" t="str">
        <f>VLOOKUP($B518,Computations!$B$10:$AY$386,VLOOKUP(J$1,'day lookup'!$D$1:$E$52,2))</f>
        <v/>
      </c>
      <c r="K518" s="99" t="str">
        <f>VLOOKUP($B518,Computations!$B$10:$AY$386,VLOOKUP(K$1,'day lookup'!$D$1:$E$52,2))</f>
        <v/>
      </c>
      <c r="L518" s="99" t="str">
        <f>VLOOKUP($B518,Computations!$B$10:$AY$386,VLOOKUP(L$1,'day lookup'!$D$1:$E$52,2))</f>
        <v/>
      </c>
      <c r="M518" s="99" t="str">
        <f>VLOOKUP($B518,Computations!$B$10:$AY$386,VLOOKUP(M$1,'day lookup'!$D$1:$E$52,2))</f>
        <v/>
      </c>
      <c r="N518" s="99">
        <f>VLOOKUP($B518,Computations!$B$10:$AY$386,VLOOKUP(N$1,'day lookup'!$D$1:$E$52,2))</f>
        <v>0</v>
      </c>
      <c r="O518" s="99"/>
    </row>
    <row r="519" spans="1:15">
      <c r="A519" s="67" t="str">
        <f ca="1">OFFSET('day lookup'!$A$1,WEEKDAY(B519)-1,0)</f>
        <v>MON</v>
      </c>
      <c r="B519" s="69">
        <f t="shared" si="31"/>
        <v>43136</v>
      </c>
      <c r="C519" s="99" t="str">
        <f>VLOOKUP($B519,Computations!$B$10:$AY$386,VLOOKUP(C$1,'day lookup'!$D$1:$E$52,2))</f>
        <v/>
      </c>
      <c r="D519" s="99">
        <f>VLOOKUP($B519,Computations!$B$10:$AY$386,VLOOKUP(D$1,'day lookup'!$D$1:$E$52,2))</f>
        <v>0</v>
      </c>
      <c r="E519" s="99" t="str">
        <f>VLOOKUP($B519,Computations!$B$10:$AY$386,VLOOKUP(E$1,'day lookup'!$D$1:$E$52,2))</f>
        <v/>
      </c>
      <c r="F519" s="99">
        <f>VLOOKUP($B519,Computations!$B$10:$AY$386,VLOOKUP(F$1,'day lookup'!$D$1:$E$52,2))</f>
        <v>0</v>
      </c>
      <c r="G519" s="99" t="str">
        <f>VLOOKUP($B519,Computations!$B$10:$AY$386,VLOOKUP(G$1,'day lookup'!$D$1:$E$52,2))</f>
        <v/>
      </c>
      <c r="H519" s="99">
        <f>VLOOKUP($B519,Computations!$B$10:$AY$386,VLOOKUP(H$1,'day lookup'!$D$1:$E$52,2))</f>
        <v>0</v>
      </c>
      <c r="I519" s="99">
        <f>VLOOKUP($B519,Computations!$B$10:$AY$386,VLOOKUP(I$1,'day lookup'!$D$1:$E$52,2))</f>
        <v>0</v>
      </c>
      <c r="J519" s="381" t="str">
        <f>VLOOKUP($B519,Computations!$B$10:$AY$386,VLOOKUP(J$1,'day lookup'!$D$1:$E$52,2))</f>
        <v/>
      </c>
      <c r="K519" s="99" t="str">
        <f>VLOOKUP($B519,Computations!$B$10:$AY$386,VLOOKUP(K$1,'day lookup'!$D$1:$E$52,2))</f>
        <v/>
      </c>
      <c r="L519" s="99" t="str">
        <f>VLOOKUP($B519,Computations!$B$10:$AY$386,VLOOKUP(L$1,'day lookup'!$D$1:$E$52,2))</f>
        <v/>
      </c>
      <c r="M519" s="99" t="str">
        <f>VLOOKUP($B519,Computations!$B$10:$AY$386,VLOOKUP(M$1,'day lookup'!$D$1:$E$52,2))</f>
        <v/>
      </c>
      <c r="N519" s="99">
        <f>VLOOKUP($B519,Computations!$B$10:$AY$386,VLOOKUP(N$1,'day lookup'!$D$1:$E$52,2))</f>
        <v>0</v>
      </c>
      <c r="O519" s="99"/>
    </row>
    <row r="520" spans="1:15">
      <c r="A520" s="67" t="str">
        <f ca="1">OFFSET('day lookup'!$A$1,WEEKDAY(B520)-1,0)</f>
        <v>TUE</v>
      </c>
      <c r="B520" s="69">
        <f t="shared" si="31"/>
        <v>43137</v>
      </c>
      <c r="C520" s="99" t="str">
        <f>VLOOKUP($B520,Computations!$B$10:$AY$386,VLOOKUP(C$1,'day lookup'!$D$1:$E$52,2))</f>
        <v/>
      </c>
      <c r="D520" s="99">
        <f>VLOOKUP($B520,Computations!$B$10:$AY$386,VLOOKUP(D$1,'day lookup'!$D$1:$E$52,2))</f>
        <v>0</v>
      </c>
      <c r="E520" s="99" t="str">
        <f>VLOOKUP($B520,Computations!$B$10:$AY$386,VLOOKUP(E$1,'day lookup'!$D$1:$E$52,2))</f>
        <v/>
      </c>
      <c r="F520" s="99">
        <f>VLOOKUP($B520,Computations!$B$10:$AY$386,VLOOKUP(F$1,'day lookup'!$D$1:$E$52,2))</f>
        <v>0</v>
      </c>
      <c r="G520" s="99" t="str">
        <f>VLOOKUP($B520,Computations!$B$10:$AY$386,VLOOKUP(G$1,'day lookup'!$D$1:$E$52,2))</f>
        <v/>
      </c>
      <c r="H520" s="99">
        <f>VLOOKUP($B520,Computations!$B$10:$AY$386,VLOOKUP(H$1,'day lookup'!$D$1:$E$52,2))</f>
        <v>0</v>
      </c>
      <c r="I520" s="99">
        <f>VLOOKUP($B520,Computations!$B$10:$AY$386,VLOOKUP(I$1,'day lookup'!$D$1:$E$52,2))</f>
        <v>0</v>
      </c>
      <c r="J520" s="381" t="str">
        <f>VLOOKUP($B520,Computations!$B$10:$AY$386,VLOOKUP(J$1,'day lookup'!$D$1:$E$52,2))</f>
        <v/>
      </c>
      <c r="K520" s="99" t="str">
        <f>VLOOKUP($B520,Computations!$B$10:$AY$386,VLOOKUP(K$1,'day lookup'!$D$1:$E$52,2))</f>
        <v/>
      </c>
      <c r="L520" s="99" t="str">
        <f>VLOOKUP($B520,Computations!$B$10:$AY$386,VLOOKUP(L$1,'day lookup'!$D$1:$E$52,2))</f>
        <v/>
      </c>
      <c r="M520" s="99" t="str">
        <f>VLOOKUP($B520,Computations!$B$10:$AY$386,VLOOKUP(M$1,'day lookup'!$D$1:$E$52,2))</f>
        <v/>
      </c>
      <c r="N520" s="99">
        <f>VLOOKUP($B520,Computations!$B$10:$AY$386,VLOOKUP(N$1,'day lookup'!$D$1:$E$52,2))</f>
        <v>0</v>
      </c>
      <c r="O520" s="99"/>
    </row>
    <row r="521" spans="1:15">
      <c r="A521" s="67" t="str">
        <f ca="1">OFFSET('day lookup'!$A$1,WEEKDAY(B521)-1,0)</f>
        <v>WED</v>
      </c>
      <c r="B521" s="69">
        <f t="shared" si="31"/>
        <v>43138</v>
      </c>
      <c r="C521" s="99" t="str">
        <f>VLOOKUP($B521,Computations!$B$10:$AY$386,VLOOKUP(C$1,'day lookup'!$D$1:$E$52,2))</f>
        <v/>
      </c>
      <c r="D521" s="99">
        <f>VLOOKUP($B521,Computations!$B$10:$AY$386,VLOOKUP(D$1,'day lookup'!$D$1:$E$52,2))</f>
        <v>0</v>
      </c>
      <c r="E521" s="99" t="str">
        <f>VLOOKUP($B521,Computations!$B$10:$AY$386,VLOOKUP(E$1,'day lookup'!$D$1:$E$52,2))</f>
        <v/>
      </c>
      <c r="F521" s="99">
        <f>VLOOKUP($B521,Computations!$B$10:$AY$386,VLOOKUP(F$1,'day lookup'!$D$1:$E$52,2))</f>
        <v>0</v>
      </c>
      <c r="G521" s="99" t="str">
        <f>VLOOKUP($B521,Computations!$B$10:$AY$386,VLOOKUP(G$1,'day lookup'!$D$1:$E$52,2))</f>
        <v/>
      </c>
      <c r="H521" s="99">
        <f>VLOOKUP($B521,Computations!$B$10:$AY$386,VLOOKUP(H$1,'day lookup'!$D$1:$E$52,2))</f>
        <v>0</v>
      </c>
      <c r="I521" s="99">
        <f>VLOOKUP($B521,Computations!$B$10:$AY$386,VLOOKUP(I$1,'day lookup'!$D$1:$E$52,2))</f>
        <v>0</v>
      </c>
      <c r="J521" s="381" t="str">
        <f>VLOOKUP($B521,Computations!$B$10:$AY$386,VLOOKUP(J$1,'day lookup'!$D$1:$E$52,2))</f>
        <v/>
      </c>
      <c r="K521" s="99" t="str">
        <f>VLOOKUP($B521,Computations!$B$10:$AY$386,VLOOKUP(K$1,'day lookup'!$D$1:$E$52,2))</f>
        <v/>
      </c>
      <c r="L521" s="99" t="str">
        <f>VLOOKUP($B521,Computations!$B$10:$AY$386,VLOOKUP(L$1,'day lookup'!$D$1:$E$52,2))</f>
        <v/>
      </c>
      <c r="M521" s="99" t="str">
        <f>VLOOKUP($B521,Computations!$B$10:$AY$386,VLOOKUP(M$1,'day lookup'!$D$1:$E$52,2))</f>
        <v/>
      </c>
      <c r="N521" s="99">
        <f>VLOOKUP($B521,Computations!$B$10:$AY$386,VLOOKUP(N$1,'day lookup'!$D$1:$E$52,2))</f>
        <v>0</v>
      </c>
      <c r="O521" s="99"/>
    </row>
    <row r="522" spans="1:15">
      <c r="A522" s="67" t="str">
        <f ca="1">OFFSET('day lookup'!$A$1,WEEKDAY(B522)-1,0)</f>
        <v>THU</v>
      </c>
      <c r="B522" s="69">
        <f t="shared" si="31"/>
        <v>43139</v>
      </c>
      <c r="C522" s="99" t="str">
        <f>VLOOKUP($B522,Computations!$B$10:$AY$386,VLOOKUP(C$1,'day lookup'!$D$1:$E$52,2))</f>
        <v/>
      </c>
      <c r="D522" s="99">
        <f>VLOOKUP($B522,Computations!$B$10:$AY$386,VLOOKUP(D$1,'day lookup'!$D$1:$E$52,2))</f>
        <v>0</v>
      </c>
      <c r="E522" s="99" t="str">
        <f>VLOOKUP($B522,Computations!$B$10:$AY$386,VLOOKUP(E$1,'day lookup'!$D$1:$E$52,2))</f>
        <v/>
      </c>
      <c r="F522" s="99">
        <f>VLOOKUP($B522,Computations!$B$10:$AY$386,VLOOKUP(F$1,'day lookup'!$D$1:$E$52,2))</f>
        <v>0</v>
      </c>
      <c r="G522" s="99" t="str">
        <f>VLOOKUP($B522,Computations!$B$10:$AY$386,VLOOKUP(G$1,'day lookup'!$D$1:$E$52,2))</f>
        <v/>
      </c>
      <c r="H522" s="99">
        <f>VLOOKUP($B522,Computations!$B$10:$AY$386,VLOOKUP(H$1,'day lookup'!$D$1:$E$52,2))</f>
        <v>0</v>
      </c>
      <c r="I522" s="99">
        <f>VLOOKUP($B522,Computations!$B$10:$AY$386,VLOOKUP(I$1,'day lookup'!$D$1:$E$52,2))</f>
        <v>0</v>
      </c>
      <c r="J522" s="381" t="str">
        <f>VLOOKUP($B522,Computations!$B$10:$AY$386,VLOOKUP(J$1,'day lookup'!$D$1:$E$52,2))</f>
        <v/>
      </c>
      <c r="K522" s="99" t="str">
        <f>VLOOKUP($B522,Computations!$B$10:$AY$386,VLOOKUP(K$1,'day lookup'!$D$1:$E$52,2))</f>
        <v/>
      </c>
      <c r="L522" s="99" t="str">
        <f>VLOOKUP($B522,Computations!$B$10:$AY$386,VLOOKUP(L$1,'day lookup'!$D$1:$E$52,2))</f>
        <v/>
      </c>
      <c r="M522" s="99" t="str">
        <f>VLOOKUP($B522,Computations!$B$10:$AY$386,VLOOKUP(M$1,'day lookup'!$D$1:$E$52,2))</f>
        <v/>
      </c>
      <c r="N522" s="99">
        <f>VLOOKUP($B522,Computations!$B$10:$AY$386,VLOOKUP(N$1,'day lookup'!$D$1:$E$52,2))</f>
        <v>0</v>
      </c>
      <c r="O522" s="99"/>
    </row>
    <row r="523" spans="1:15">
      <c r="A523" s="67" t="str">
        <f ca="1">OFFSET('day lookup'!$A$1,WEEKDAY(B523)-1,0)</f>
        <v>FRI</v>
      </c>
      <c r="B523" s="69">
        <f t="shared" si="31"/>
        <v>43140</v>
      </c>
      <c r="C523" s="99" t="str">
        <f>VLOOKUP($B523,Computations!$B$10:$AY$386,VLOOKUP(C$1,'day lookup'!$D$1:$E$52,2))</f>
        <v/>
      </c>
      <c r="D523" s="99">
        <f>VLOOKUP($B523,Computations!$B$10:$AY$386,VLOOKUP(D$1,'day lookup'!$D$1:$E$52,2))</f>
        <v>0</v>
      </c>
      <c r="E523" s="99" t="str">
        <f>VLOOKUP($B523,Computations!$B$10:$AY$386,VLOOKUP(E$1,'day lookup'!$D$1:$E$52,2))</f>
        <v/>
      </c>
      <c r="F523" s="99">
        <f>VLOOKUP($B523,Computations!$B$10:$AY$386,VLOOKUP(F$1,'day lookup'!$D$1:$E$52,2))</f>
        <v>0</v>
      </c>
      <c r="G523" s="99" t="str">
        <f>VLOOKUP($B523,Computations!$B$10:$AY$386,VLOOKUP(G$1,'day lookup'!$D$1:$E$52,2))</f>
        <v/>
      </c>
      <c r="H523" s="99">
        <f>VLOOKUP($B523,Computations!$B$10:$AY$386,VLOOKUP(H$1,'day lookup'!$D$1:$E$52,2))</f>
        <v>0</v>
      </c>
      <c r="I523" s="99">
        <f>VLOOKUP($B523,Computations!$B$10:$AY$386,VLOOKUP(I$1,'day lookup'!$D$1:$E$52,2))</f>
        <v>0</v>
      </c>
      <c r="J523" s="381" t="str">
        <f>VLOOKUP($B523,Computations!$B$10:$AY$386,VLOOKUP(J$1,'day lookup'!$D$1:$E$52,2))</f>
        <v/>
      </c>
      <c r="K523" s="99" t="str">
        <f>VLOOKUP($B523,Computations!$B$10:$AY$386,VLOOKUP(K$1,'day lookup'!$D$1:$E$52,2))</f>
        <v/>
      </c>
      <c r="L523" s="99" t="str">
        <f>VLOOKUP($B523,Computations!$B$10:$AY$386,VLOOKUP(L$1,'day lookup'!$D$1:$E$52,2))</f>
        <v/>
      </c>
      <c r="M523" s="99" t="str">
        <f>VLOOKUP($B523,Computations!$B$10:$AY$386,VLOOKUP(M$1,'day lookup'!$D$1:$E$52,2))</f>
        <v/>
      </c>
      <c r="N523" s="99">
        <f>VLOOKUP($B523,Computations!$B$10:$AY$386,VLOOKUP(N$1,'day lookup'!$D$1:$E$52,2))</f>
        <v>0</v>
      </c>
      <c r="O523" s="99"/>
    </row>
    <row r="524" spans="1:15">
      <c r="A524" s="67" t="str">
        <f ca="1">OFFSET('day lookup'!$A$1,WEEKDAY(B524)-1,0)</f>
        <v>SAT</v>
      </c>
      <c r="B524" s="69">
        <f t="shared" si="31"/>
        <v>43141</v>
      </c>
      <c r="C524" s="99" t="str">
        <f>VLOOKUP($B524,Computations!$B$10:$AY$386,VLOOKUP(C$1,'day lookup'!$D$1:$E$52,2))</f>
        <v/>
      </c>
      <c r="D524" s="99">
        <f>VLOOKUP($B524,Computations!$B$10:$AY$386,VLOOKUP(D$1,'day lookup'!$D$1:$E$52,2))</f>
        <v>0</v>
      </c>
      <c r="E524" s="99" t="str">
        <f>VLOOKUP($B524,Computations!$B$10:$AY$386,VLOOKUP(E$1,'day lookup'!$D$1:$E$52,2))</f>
        <v/>
      </c>
      <c r="F524" s="99">
        <f>VLOOKUP($B524,Computations!$B$10:$AY$386,VLOOKUP(F$1,'day lookup'!$D$1:$E$52,2))</f>
        <v>0</v>
      </c>
      <c r="G524" s="99" t="str">
        <f>VLOOKUP($B524,Computations!$B$10:$AY$386,VLOOKUP(G$1,'day lookup'!$D$1:$E$52,2))</f>
        <v/>
      </c>
      <c r="H524" s="99">
        <f>VLOOKUP($B524,Computations!$B$10:$AY$386,VLOOKUP(H$1,'day lookup'!$D$1:$E$52,2))</f>
        <v>0</v>
      </c>
      <c r="I524" s="99">
        <f>VLOOKUP($B524,Computations!$B$10:$AY$386,VLOOKUP(I$1,'day lookup'!$D$1:$E$52,2))</f>
        <v>0</v>
      </c>
      <c r="J524" s="381" t="str">
        <f>VLOOKUP($B524,Computations!$B$10:$AY$386,VLOOKUP(J$1,'day lookup'!$D$1:$E$52,2))</f>
        <v/>
      </c>
      <c r="K524" s="99" t="str">
        <f>VLOOKUP($B524,Computations!$B$10:$AY$386,VLOOKUP(K$1,'day lookup'!$D$1:$E$52,2))</f>
        <v/>
      </c>
      <c r="L524" s="99" t="str">
        <f>VLOOKUP($B524,Computations!$B$10:$AY$386,VLOOKUP(L$1,'day lookup'!$D$1:$E$52,2))</f>
        <v/>
      </c>
      <c r="M524" s="99" t="str">
        <f>VLOOKUP($B524,Computations!$B$10:$AY$386,VLOOKUP(M$1,'day lookup'!$D$1:$E$52,2))</f>
        <v/>
      </c>
      <c r="N524" s="99">
        <f>VLOOKUP($B524,Computations!$B$10:$AY$386,VLOOKUP(N$1,'day lookup'!$D$1:$E$52,2))</f>
        <v>0</v>
      </c>
      <c r="O524" s="99"/>
    </row>
    <row r="525" spans="1:15">
      <c r="A525" s="67" t="str">
        <f ca="1">OFFSET('day lookup'!$A$1,WEEKDAY(B525)-1,0)</f>
        <v>SUN</v>
      </c>
      <c r="B525" s="69">
        <f t="shared" si="31"/>
        <v>43142</v>
      </c>
      <c r="C525" s="99" t="str">
        <f>VLOOKUP($B525,Computations!$B$10:$AY$386,VLOOKUP(C$1,'day lookup'!$D$1:$E$52,2))</f>
        <v/>
      </c>
      <c r="D525" s="99">
        <f>VLOOKUP($B525,Computations!$B$10:$AY$386,VLOOKUP(D$1,'day lookup'!$D$1:$E$52,2))</f>
        <v>0</v>
      </c>
      <c r="E525" s="99" t="str">
        <f>VLOOKUP($B525,Computations!$B$10:$AY$386,VLOOKUP(E$1,'day lookup'!$D$1:$E$52,2))</f>
        <v/>
      </c>
      <c r="F525" s="99">
        <f>VLOOKUP($B525,Computations!$B$10:$AY$386,VLOOKUP(F$1,'day lookup'!$D$1:$E$52,2))</f>
        <v>0</v>
      </c>
      <c r="G525" s="99" t="str">
        <f>VLOOKUP($B525,Computations!$B$10:$AY$386,VLOOKUP(G$1,'day lookup'!$D$1:$E$52,2))</f>
        <v/>
      </c>
      <c r="H525" s="99">
        <f>VLOOKUP($B525,Computations!$B$10:$AY$386,VLOOKUP(H$1,'day lookup'!$D$1:$E$52,2))</f>
        <v>0</v>
      </c>
      <c r="I525" s="99">
        <f>VLOOKUP($B525,Computations!$B$10:$AY$386,VLOOKUP(I$1,'day lookup'!$D$1:$E$52,2))</f>
        <v>0</v>
      </c>
      <c r="J525" s="381" t="str">
        <f>VLOOKUP($B525,Computations!$B$10:$AY$386,VLOOKUP(J$1,'day lookup'!$D$1:$E$52,2))</f>
        <v/>
      </c>
      <c r="K525" s="99" t="str">
        <f>VLOOKUP($B525,Computations!$B$10:$AY$386,VLOOKUP(K$1,'day lookup'!$D$1:$E$52,2))</f>
        <v/>
      </c>
      <c r="L525" s="99" t="str">
        <f>VLOOKUP($B525,Computations!$B$10:$AY$386,VLOOKUP(L$1,'day lookup'!$D$1:$E$52,2))</f>
        <v/>
      </c>
      <c r="M525" s="99" t="str">
        <f>VLOOKUP($B525,Computations!$B$10:$AY$386,VLOOKUP(M$1,'day lookup'!$D$1:$E$52,2))</f>
        <v/>
      </c>
      <c r="N525" s="99">
        <f>VLOOKUP($B525,Computations!$B$10:$AY$386,VLOOKUP(N$1,'day lookup'!$D$1:$E$52,2))</f>
        <v>0</v>
      </c>
      <c r="O525" s="99"/>
    </row>
    <row r="526" spans="1:15">
      <c r="A526" s="67" t="str">
        <f ca="1">OFFSET('day lookup'!$A$1,WEEKDAY(B526)-1,0)</f>
        <v>MON</v>
      </c>
      <c r="B526" s="69">
        <f t="shared" si="31"/>
        <v>43143</v>
      </c>
      <c r="C526" s="99" t="str">
        <f>VLOOKUP($B526,Computations!$B$10:$AY$386,VLOOKUP(C$1,'day lookup'!$D$1:$E$52,2))</f>
        <v/>
      </c>
      <c r="D526" s="99">
        <f>VLOOKUP($B526,Computations!$B$10:$AY$386,VLOOKUP(D$1,'day lookup'!$D$1:$E$52,2))</f>
        <v>0</v>
      </c>
      <c r="E526" s="99" t="str">
        <f>VLOOKUP($B526,Computations!$B$10:$AY$386,VLOOKUP(E$1,'day lookup'!$D$1:$E$52,2))</f>
        <v/>
      </c>
      <c r="F526" s="99">
        <f>VLOOKUP($B526,Computations!$B$10:$AY$386,VLOOKUP(F$1,'day lookup'!$D$1:$E$52,2))</f>
        <v>0</v>
      </c>
      <c r="G526" s="99" t="str">
        <f>VLOOKUP($B526,Computations!$B$10:$AY$386,VLOOKUP(G$1,'day lookup'!$D$1:$E$52,2))</f>
        <v/>
      </c>
      <c r="H526" s="99">
        <f>VLOOKUP($B526,Computations!$B$10:$AY$386,VLOOKUP(H$1,'day lookup'!$D$1:$E$52,2))</f>
        <v>0</v>
      </c>
      <c r="I526" s="99">
        <f>VLOOKUP($B526,Computations!$B$10:$AY$386,VLOOKUP(I$1,'day lookup'!$D$1:$E$52,2))</f>
        <v>0</v>
      </c>
      <c r="J526" s="381" t="str">
        <f>VLOOKUP($B526,Computations!$B$10:$AY$386,VLOOKUP(J$1,'day lookup'!$D$1:$E$52,2))</f>
        <v/>
      </c>
      <c r="K526" s="99" t="str">
        <f>VLOOKUP($B526,Computations!$B$10:$AY$386,VLOOKUP(K$1,'day lookup'!$D$1:$E$52,2))</f>
        <v/>
      </c>
      <c r="L526" s="99" t="str">
        <f>VLOOKUP($B526,Computations!$B$10:$AY$386,VLOOKUP(L$1,'day lookup'!$D$1:$E$52,2))</f>
        <v/>
      </c>
      <c r="M526" s="99" t="str">
        <f>VLOOKUP($B526,Computations!$B$10:$AY$386,VLOOKUP(M$1,'day lookup'!$D$1:$E$52,2))</f>
        <v/>
      </c>
      <c r="N526" s="99">
        <f>VLOOKUP($B526,Computations!$B$10:$AY$386,VLOOKUP(N$1,'day lookup'!$D$1:$E$52,2))</f>
        <v>0</v>
      </c>
      <c r="O526" s="99"/>
    </row>
    <row r="527" spans="1:15">
      <c r="A527" s="67" t="str">
        <f ca="1">OFFSET('day lookup'!$A$1,WEEKDAY(B527)-1,0)</f>
        <v>TUE</v>
      </c>
      <c r="B527" s="69">
        <f t="shared" si="31"/>
        <v>43144</v>
      </c>
      <c r="C527" s="99" t="str">
        <f>VLOOKUP($B527,Computations!$B$10:$AY$386,VLOOKUP(C$1,'day lookup'!$D$1:$E$52,2))</f>
        <v/>
      </c>
      <c r="D527" s="99">
        <f>VLOOKUP($B527,Computations!$B$10:$AY$386,VLOOKUP(D$1,'day lookup'!$D$1:$E$52,2))</f>
        <v>0</v>
      </c>
      <c r="E527" s="99" t="str">
        <f>VLOOKUP($B527,Computations!$B$10:$AY$386,VLOOKUP(E$1,'day lookup'!$D$1:$E$52,2))</f>
        <v/>
      </c>
      <c r="F527" s="99">
        <f>VLOOKUP($B527,Computations!$B$10:$AY$386,VLOOKUP(F$1,'day lookup'!$D$1:$E$52,2))</f>
        <v>0</v>
      </c>
      <c r="G527" s="99" t="str">
        <f>VLOOKUP($B527,Computations!$B$10:$AY$386,VLOOKUP(G$1,'day lookup'!$D$1:$E$52,2))</f>
        <v/>
      </c>
      <c r="H527" s="99">
        <f>VLOOKUP($B527,Computations!$B$10:$AY$386,VLOOKUP(H$1,'day lookup'!$D$1:$E$52,2))</f>
        <v>0</v>
      </c>
      <c r="I527" s="99">
        <f>VLOOKUP($B527,Computations!$B$10:$AY$386,VLOOKUP(I$1,'day lookup'!$D$1:$E$52,2))</f>
        <v>0</v>
      </c>
      <c r="J527" s="381" t="str">
        <f>VLOOKUP($B527,Computations!$B$10:$AY$386,VLOOKUP(J$1,'day lookup'!$D$1:$E$52,2))</f>
        <v/>
      </c>
      <c r="K527" s="99" t="str">
        <f>VLOOKUP($B527,Computations!$B$10:$AY$386,VLOOKUP(K$1,'day lookup'!$D$1:$E$52,2))</f>
        <v/>
      </c>
      <c r="L527" s="99" t="str">
        <f>VLOOKUP($B527,Computations!$B$10:$AY$386,VLOOKUP(L$1,'day lookup'!$D$1:$E$52,2))</f>
        <v/>
      </c>
      <c r="M527" s="99" t="str">
        <f>VLOOKUP($B527,Computations!$B$10:$AY$386,VLOOKUP(M$1,'day lookup'!$D$1:$E$52,2))</f>
        <v/>
      </c>
      <c r="N527" s="99">
        <f>VLOOKUP($B527,Computations!$B$10:$AY$386,VLOOKUP(N$1,'day lookup'!$D$1:$E$52,2))</f>
        <v>0</v>
      </c>
      <c r="O527" s="99"/>
    </row>
    <row r="528" spans="1:15">
      <c r="A528" s="67" t="str">
        <f ca="1">OFFSET('day lookup'!$A$1,WEEKDAY(B528)-1,0)</f>
        <v>WED</v>
      </c>
      <c r="B528" s="69">
        <f t="shared" si="31"/>
        <v>43145</v>
      </c>
      <c r="C528" s="99" t="str">
        <f>VLOOKUP($B528,Computations!$B$10:$AY$386,VLOOKUP(C$1,'day lookup'!$D$1:$E$52,2))</f>
        <v/>
      </c>
      <c r="D528" s="99">
        <f>VLOOKUP($B528,Computations!$B$10:$AY$386,VLOOKUP(D$1,'day lookup'!$D$1:$E$52,2))</f>
        <v>0</v>
      </c>
      <c r="E528" s="99" t="str">
        <f>VLOOKUP($B528,Computations!$B$10:$AY$386,VLOOKUP(E$1,'day lookup'!$D$1:$E$52,2))</f>
        <v/>
      </c>
      <c r="F528" s="99">
        <f>VLOOKUP($B528,Computations!$B$10:$AY$386,VLOOKUP(F$1,'day lookup'!$D$1:$E$52,2))</f>
        <v>0</v>
      </c>
      <c r="G528" s="99" t="str">
        <f>VLOOKUP($B528,Computations!$B$10:$AY$386,VLOOKUP(G$1,'day lookup'!$D$1:$E$52,2))</f>
        <v/>
      </c>
      <c r="H528" s="99">
        <f>VLOOKUP($B528,Computations!$B$10:$AY$386,VLOOKUP(H$1,'day lookup'!$D$1:$E$52,2))</f>
        <v>0</v>
      </c>
      <c r="I528" s="99">
        <f>VLOOKUP($B528,Computations!$B$10:$AY$386,VLOOKUP(I$1,'day lookup'!$D$1:$E$52,2))</f>
        <v>0</v>
      </c>
      <c r="J528" s="381" t="str">
        <f>VLOOKUP($B528,Computations!$B$10:$AY$386,VLOOKUP(J$1,'day lookup'!$D$1:$E$52,2))</f>
        <v/>
      </c>
      <c r="K528" s="99" t="str">
        <f>VLOOKUP($B528,Computations!$B$10:$AY$386,VLOOKUP(K$1,'day lookup'!$D$1:$E$52,2))</f>
        <v/>
      </c>
      <c r="L528" s="99" t="str">
        <f>VLOOKUP($B528,Computations!$B$10:$AY$386,VLOOKUP(L$1,'day lookup'!$D$1:$E$52,2))</f>
        <v/>
      </c>
      <c r="M528" s="99" t="str">
        <f>VLOOKUP($B528,Computations!$B$10:$AY$386,VLOOKUP(M$1,'day lookup'!$D$1:$E$52,2))</f>
        <v/>
      </c>
      <c r="N528" s="99">
        <f>VLOOKUP($B528,Computations!$B$10:$AY$386,VLOOKUP(N$1,'day lookup'!$D$1:$E$52,2))</f>
        <v>0</v>
      </c>
      <c r="O528" s="99"/>
    </row>
    <row r="529" spans="1:15">
      <c r="A529" s="67" t="str">
        <f ca="1">OFFSET('day lookup'!$A$1,WEEKDAY(B529)-1,0)</f>
        <v>THU</v>
      </c>
      <c r="B529" s="69">
        <f t="shared" si="31"/>
        <v>43146</v>
      </c>
      <c r="C529" s="99" t="str">
        <f>VLOOKUP($B529,Computations!$B$10:$AY$386,VLOOKUP(C$1,'day lookup'!$D$1:$E$52,2))</f>
        <v/>
      </c>
      <c r="D529" s="99">
        <f>VLOOKUP($B529,Computations!$B$10:$AY$386,VLOOKUP(D$1,'day lookup'!$D$1:$E$52,2))</f>
        <v>0</v>
      </c>
      <c r="E529" s="99" t="str">
        <f>VLOOKUP($B529,Computations!$B$10:$AY$386,VLOOKUP(E$1,'day lookup'!$D$1:$E$52,2))</f>
        <v/>
      </c>
      <c r="F529" s="99">
        <f>VLOOKUP($B529,Computations!$B$10:$AY$386,VLOOKUP(F$1,'day lookup'!$D$1:$E$52,2))</f>
        <v>0</v>
      </c>
      <c r="G529" s="99" t="str">
        <f>VLOOKUP($B529,Computations!$B$10:$AY$386,VLOOKUP(G$1,'day lookup'!$D$1:$E$52,2))</f>
        <v/>
      </c>
      <c r="H529" s="99">
        <f>VLOOKUP($B529,Computations!$B$10:$AY$386,VLOOKUP(H$1,'day lookup'!$D$1:$E$52,2))</f>
        <v>0</v>
      </c>
      <c r="I529" s="99">
        <f>VLOOKUP($B529,Computations!$B$10:$AY$386,VLOOKUP(I$1,'day lookup'!$D$1:$E$52,2))</f>
        <v>0</v>
      </c>
      <c r="J529" s="381" t="str">
        <f>VLOOKUP($B529,Computations!$B$10:$AY$386,VLOOKUP(J$1,'day lookup'!$D$1:$E$52,2))</f>
        <v/>
      </c>
      <c r="K529" s="99" t="str">
        <f>VLOOKUP($B529,Computations!$B$10:$AY$386,VLOOKUP(K$1,'day lookup'!$D$1:$E$52,2))</f>
        <v/>
      </c>
      <c r="L529" s="99" t="str">
        <f>VLOOKUP($B529,Computations!$B$10:$AY$386,VLOOKUP(L$1,'day lookup'!$D$1:$E$52,2))</f>
        <v/>
      </c>
      <c r="M529" s="99" t="str">
        <f>VLOOKUP($B529,Computations!$B$10:$AY$386,VLOOKUP(M$1,'day lookup'!$D$1:$E$52,2))</f>
        <v/>
      </c>
      <c r="N529" s="99">
        <f>VLOOKUP($B529,Computations!$B$10:$AY$386,VLOOKUP(N$1,'day lookup'!$D$1:$E$52,2))</f>
        <v>0</v>
      </c>
      <c r="O529" s="99"/>
    </row>
    <row r="530" spans="1:15">
      <c r="A530" s="67" t="str">
        <f ca="1">OFFSET('day lookup'!$A$1,WEEKDAY(B530)-1,0)</f>
        <v>FRI</v>
      </c>
      <c r="B530" s="69">
        <f t="shared" si="31"/>
        <v>43147</v>
      </c>
      <c r="C530" s="99" t="str">
        <f>VLOOKUP($B530,Computations!$B$10:$AY$386,VLOOKUP(C$1,'day lookup'!$D$1:$E$52,2))</f>
        <v/>
      </c>
      <c r="D530" s="99">
        <f>VLOOKUP($B530,Computations!$B$10:$AY$386,VLOOKUP(D$1,'day lookup'!$D$1:$E$52,2))</f>
        <v>0</v>
      </c>
      <c r="E530" s="99" t="str">
        <f>VLOOKUP($B530,Computations!$B$10:$AY$386,VLOOKUP(E$1,'day lookup'!$D$1:$E$52,2))</f>
        <v/>
      </c>
      <c r="F530" s="99">
        <f>VLOOKUP($B530,Computations!$B$10:$AY$386,VLOOKUP(F$1,'day lookup'!$D$1:$E$52,2))</f>
        <v>0</v>
      </c>
      <c r="G530" s="99" t="str">
        <f>VLOOKUP($B530,Computations!$B$10:$AY$386,VLOOKUP(G$1,'day lookup'!$D$1:$E$52,2))</f>
        <v/>
      </c>
      <c r="H530" s="99">
        <f>VLOOKUP($B530,Computations!$B$10:$AY$386,VLOOKUP(H$1,'day lookup'!$D$1:$E$52,2))</f>
        <v>0</v>
      </c>
      <c r="I530" s="99">
        <f>VLOOKUP($B530,Computations!$B$10:$AY$386,VLOOKUP(I$1,'day lookup'!$D$1:$E$52,2))</f>
        <v>0</v>
      </c>
      <c r="J530" s="381" t="str">
        <f>VLOOKUP($B530,Computations!$B$10:$AY$386,VLOOKUP(J$1,'day lookup'!$D$1:$E$52,2))</f>
        <v/>
      </c>
      <c r="K530" s="99" t="str">
        <f>VLOOKUP($B530,Computations!$B$10:$AY$386,VLOOKUP(K$1,'day lookup'!$D$1:$E$52,2))</f>
        <v/>
      </c>
      <c r="L530" s="99" t="str">
        <f>VLOOKUP($B530,Computations!$B$10:$AY$386,VLOOKUP(L$1,'day lookup'!$D$1:$E$52,2))</f>
        <v/>
      </c>
      <c r="M530" s="99" t="str">
        <f>VLOOKUP($B530,Computations!$B$10:$AY$386,VLOOKUP(M$1,'day lookup'!$D$1:$E$52,2))</f>
        <v/>
      </c>
      <c r="N530" s="99">
        <f>VLOOKUP($B530,Computations!$B$10:$AY$386,VLOOKUP(N$1,'day lookup'!$D$1:$E$52,2))</f>
        <v>0</v>
      </c>
      <c r="O530" s="99"/>
    </row>
    <row r="531" spans="1:15">
      <c r="A531" s="67" t="str">
        <f ca="1">OFFSET('day lookup'!$A$1,WEEKDAY(B531)-1,0)</f>
        <v>SAT</v>
      </c>
      <c r="B531" s="69">
        <f t="shared" si="31"/>
        <v>43148</v>
      </c>
      <c r="C531" s="99" t="str">
        <f>VLOOKUP($B531,Computations!$B$10:$AY$386,VLOOKUP(C$1,'day lookup'!$D$1:$E$52,2))</f>
        <v/>
      </c>
      <c r="D531" s="99">
        <f>VLOOKUP($B531,Computations!$B$10:$AY$386,VLOOKUP(D$1,'day lookup'!$D$1:$E$52,2))</f>
        <v>0</v>
      </c>
      <c r="E531" s="99" t="str">
        <f>VLOOKUP($B531,Computations!$B$10:$AY$386,VLOOKUP(E$1,'day lookup'!$D$1:$E$52,2))</f>
        <v/>
      </c>
      <c r="F531" s="99">
        <f>VLOOKUP($B531,Computations!$B$10:$AY$386,VLOOKUP(F$1,'day lookup'!$D$1:$E$52,2))</f>
        <v>0</v>
      </c>
      <c r="G531" s="99" t="str">
        <f>VLOOKUP($B531,Computations!$B$10:$AY$386,VLOOKUP(G$1,'day lookup'!$D$1:$E$52,2))</f>
        <v/>
      </c>
      <c r="H531" s="99">
        <f>VLOOKUP($B531,Computations!$B$10:$AY$386,VLOOKUP(H$1,'day lookup'!$D$1:$E$52,2))</f>
        <v>0</v>
      </c>
      <c r="I531" s="99">
        <f>VLOOKUP($B531,Computations!$B$10:$AY$386,VLOOKUP(I$1,'day lookup'!$D$1:$E$52,2))</f>
        <v>0</v>
      </c>
      <c r="J531" s="381" t="str">
        <f>VLOOKUP($B531,Computations!$B$10:$AY$386,VLOOKUP(J$1,'day lookup'!$D$1:$E$52,2))</f>
        <v/>
      </c>
      <c r="K531" s="99" t="str">
        <f>VLOOKUP($B531,Computations!$B$10:$AY$386,VLOOKUP(K$1,'day lookup'!$D$1:$E$52,2))</f>
        <v/>
      </c>
      <c r="L531" s="99" t="str">
        <f>VLOOKUP($B531,Computations!$B$10:$AY$386,VLOOKUP(L$1,'day lookup'!$D$1:$E$52,2))</f>
        <v/>
      </c>
      <c r="M531" s="99" t="str">
        <f>VLOOKUP($B531,Computations!$B$10:$AY$386,VLOOKUP(M$1,'day lookup'!$D$1:$E$52,2))</f>
        <v/>
      </c>
      <c r="N531" s="99">
        <f>VLOOKUP($B531,Computations!$B$10:$AY$386,VLOOKUP(N$1,'day lookup'!$D$1:$E$52,2))</f>
        <v>0</v>
      </c>
      <c r="O531" s="99"/>
    </row>
    <row r="532" spans="1:15">
      <c r="A532" s="67" t="str">
        <f ca="1">OFFSET('day lookup'!$A$1,WEEKDAY(B532)-1,0)</f>
        <v>SUN</v>
      </c>
      <c r="B532" s="69">
        <f t="shared" si="31"/>
        <v>43149</v>
      </c>
      <c r="C532" s="99" t="str">
        <f>VLOOKUP($B532,Computations!$B$10:$AY$386,VLOOKUP(C$1,'day lookup'!$D$1:$E$52,2))</f>
        <v/>
      </c>
      <c r="D532" s="99">
        <f>VLOOKUP($B532,Computations!$B$10:$AY$386,VLOOKUP(D$1,'day lookup'!$D$1:$E$52,2))</f>
        <v>0</v>
      </c>
      <c r="E532" s="99" t="str">
        <f>VLOOKUP($B532,Computations!$B$10:$AY$386,VLOOKUP(E$1,'day lookup'!$D$1:$E$52,2))</f>
        <v/>
      </c>
      <c r="F532" s="99">
        <f>VLOOKUP($B532,Computations!$B$10:$AY$386,VLOOKUP(F$1,'day lookup'!$D$1:$E$52,2))</f>
        <v>0</v>
      </c>
      <c r="G532" s="99" t="str">
        <f>VLOOKUP($B532,Computations!$B$10:$AY$386,VLOOKUP(G$1,'day lookup'!$D$1:$E$52,2))</f>
        <v/>
      </c>
      <c r="H532" s="99">
        <f>VLOOKUP($B532,Computations!$B$10:$AY$386,VLOOKUP(H$1,'day lookup'!$D$1:$E$52,2))</f>
        <v>0</v>
      </c>
      <c r="I532" s="99">
        <f>VLOOKUP($B532,Computations!$B$10:$AY$386,VLOOKUP(I$1,'day lookup'!$D$1:$E$52,2))</f>
        <v>0</v>
      </c>
      <c r="J532" s="381" t="str">
        <f>VLOOKUP($B532,Computations!$B$10:$AY$386,VLOOKUP(J$1,'day lookup'!$D$1:$E$52,2))</f>
        <v/>
      </c>
      <c r="K532" s="99" t="str">
        <f>VLOOKUP($B532,Computations!$B$10:$AY$386,VLOOKUP(K$1,'day lookup'!$D$1:$E$52,2))</f>
        <v/>
      </c>
      <c r="L532" s="99" t="str">
        <f>VLOOKUP($B532,Computations!$B$10:$AY$386,VLOOKUP(L$1,'day lookup'!$D$1:$E$52,2))</f>
        <v/>
      </c>
      <c r="M532" s="99" t="str">
        <f>VLOOKUP($B532,Computations!$B$10:$AY$386,VLOOKUP(M$1,'day lookup'!$D$1:$E$52,2))</f>
        <v/>
      </c>
      <c r="N532" s="99">
        <f>VLOOKUP($B532,Computations!$B$10:$AY$386,VLOOKUP(N$1,'day lookup'!$D$1:$E$52,2))</f>
        <v>0</v>
      </c>
      <c r="O532" s="99"/>
    </row>
    <row r="533" spans="1:15">
      <c r="A533" s="67" t="str">
        <f ca="1">OFFSET('day lookup'!$A$1,WEEKDAY(B533)-1,0)</f>
        <v>MON</v>
      </c>
      <c r="B533" s="69">
        <f t="shared" si="31"/>
        <v>43150</v>
      </c>
      <c r="C533" s="99" t="str">
        <f>VLOOKUP($B533,Computations!$B$10:$AY$386,VLOOKUP(C$1,'day lookup'!$D$1:$E$52,2))</f>
        <v/>
      </c>
      <c r="D533" s="99">
        <f>VLOOKUP($B533,Computations!$B$10:$AY$386,VLOOKUP(D$1,'day lookup'!$D$1:$E$52,2))</f>
        <v>0</v>
      </c>
      <c r="E533" s="99" t="str">
        <f>VLOOKUP($B533,Computations!$B$10:$AY$386,VLOOKUP(E$1,'day lookup'!$D$1:$E$52,2))</f>
        <v/>
      </c>
      <c r="F533" s="99">
        <f>VLOOKUP($B533,Computations!$B$10:$AY$386,VLOOKUP(F$1,'day lookup'!$D$1:$E$52,2))</f>
        <v>0</v>
      </c>
      <c r="G533" s="99" t="str">
        <f>VLOOKUP($B533,Computations!$B$10:$AY$386,VLOOKUP(G$1,'day lookup'!$D$1:$E$52,2))</f>
        <v/>
      </c>
      <c r="H533" s="99">
        <f>VLOOKUP($B533,Computations!$B$10:$AY$386,VLOOKUP(H$1,'day lookup'!$D$1:$E$52,2))</f>
        <v>0</v>
      </c>
      <c r="I533" s="99">
        <f>VLOOKUP($B533,Computations!$B$10:$AY$386,VLOOKUP(I$1,'day lookup'!$D$1:$E$52,2))</f>
        <v>0</v>
      </c>
      <c r="J533" s="381" t="str">
        <f>VLOOKUP($B533,Computations!$B$10:$AY$386,VLOOKUP(J$1,'day lookup'!$D$1:$E$52,2))</f>
        <v/>
      </c>
      <c r="K533" s="99" t="str">
        <f>VLOOKUP($B533,Computations!$B$10:$AY$386,VLOOKUP(K$1,'day lookup'!$D$1:$E$52,2))</f>
        <v/>
      </c>
      <c r="L533" s="99" t="str">
        <f>VLOOKUP($B533,Computations!$B$10:$AY$386,VLOOKUP(L$1,'day lookup'!$D$1:$E$52,2))</f>
        <v/>
      </c>
      <c r="M533" s="99" t="str">
        <f>VLOOKUP($B533,Computations!$B$10:$AY$386,VLOOKUP(M$1,'day lookup'!$D$1:$E$52,2))</f>
        <v/>
      </c>
      <c r="N533" s="99">
        <f>VLOOKUP($B533,Computations!$B$10:$AY$386,VLOOKUP(N$1,'day lookup'!$D$1:$E$52,2))</f>
        <v>0</v>
      </c>
      <c r="O533" s="99"/>
    </row>
    <row r="534" spans="1:15">
      <c r="A534" s="67" t="str">
        <f ca="1">OFFSET('day lookup'!$A$1,WEEKDAY(B534)-1,0)</f>
        <v>TUE</v>
      </c>
      <c r="B534" s="69">
        <f t="shared" si="31"/>
        <v>43151</v>
      </c>
      <c r="C534" s="99" t="str">
        <f>VLOOKUP($B534,Computations!$B$10:$AY$386,VLOOKUP(C$1,'day lookup'!$D$1:$E$52,2))</f>
        <v/>
      </c>
      <c r="D534" s="99">
        <f>VLOOKUP($B534,Computations!$B$10:$AY$386,VLOOKUP(D$1,'day lookup'!$D$1:$E$52,2))</f>
        <v>0</v>
      </c>
      <c r="E534" s="99" t="str">
        <f>VLOOKUP($B534,Computations!$B$10:$AY$386,VLOOKUP(E$1,'day lookup'!$D$1:$E$52,2))</f>
        <v/>
      </c>
      <c r="F534" s="99">
        <f>VLOOKUP($B534,Computations!$B$10:$AY$386,VLOOKUP(F$1,'day lookup'!$D$1:$E$52,2))</f>
        <v>0</v>
      </c>
      <c r="G534" s="99" t="str">
        <f>VLOOKUP($B534,Computations!$B$10:$AY$386,VLOOKUP(G$1,'day lookup'!$D$1:$E$52,2))</f>
        <v/>
      </c>
      <c r="H534" s="99">
        <f>VLOOKUP($B534,Computations!$B$10:$AY$386,VLOOKUP(H$1,'day lookup'!$D$1:$E$52,2))</f>
        <v>0</v>
      </c>
      <c r="I534" s="99">
        <f>VLOOKUP($B534,Computations!$B$10:$AY$386,VLOOKUP(I$1,'day lookup'!$D$1:$E$52,2))</f>
        <v>0</v>
      </c>
      <c r="J534" s="381" t="str">
        <f>VLOOKUP($B534,Computations!$B$10:$AY$386,VLOOKUP(J$1,'day lookup'!$D$1:$E$52,2))</f>
        <v/>
      </c>
      <c r="K534" s="99" t="str">
        <f>VLOOKUP($B534,Computations!$B$10:$AY$386,VLOOKUP(K$1,'day lookup'!$D$1:$E$52,2))</f>
        <v/>
      </c>
      <c r="L534" s="99" t="str">
        <f>VLOOKUP($B534,Computations!$B$10:$AY$386,VLOOKUP(L$1,'day lookup'!$D$1:$E$52,2))</f>
        <v/>
      </c>
      <c r="M534" s="99" t="str">
        <f>VLOOKUP($B534,Computations!$B$10:$AY$386,VLOOKUP(M$1,'day lookup'!$D$1:$E$52,2))</f>
        <v/>
      </c>
      <c r="N534" s="99">
        <f>VLOOKUP($B534,Computations!$B$10:$AY$386,VLOOKUP(N$1,'day lookup'!$D$1:$E$52,2))</f>
        <v>0</v>
      </c>
      <c r="O534" s="99"/>
    </row>
    <row r="535" spans="1:15">
      <c r="A535" s="67" t="str">
        <f ca="1">OFFSET('day lookup'!$A$1,WEEKDAY(B535)-1,0)</f>
        <v>WED</v>
      </c>
      <c r="B535" s="69">
        <f t="shared" si="31"/>
        <v>43152</v>
      </c>
      <c r="C535" s="99" t="str">
        <f>VLOOKUP($B535,Computations!$B$10:$AY$386,VLOOKUP(C$1,'day lookup'!$D$1:$E$52,2))</f>
        <v/>
      </c>
      <c r="D535" s="99">
        <f>VLOOKUP($B535,Computations!$B$10:$AY$386,VLOOKUP(D$1,'day lookup'!$D$1:$E$52,2))</f>
        <v>0</v>
      </c>
      <c r="E535" s="99" t="str">
        <f>VLOOKUP($B535,Computations!$B$10:$AY$386,VLOOKUP(E$1,'day lookup'!$D$1:$E$52,2))</f>
        <v/>
      </c>
      <c r="F535" s="99">
        <f>VLOOKUP($B535,Computations!$B$10:$AY$386,VLOOKUP(F$1,'day lookup'!$D$1:$E$52,2))</f>
        <v>0</v>
      </c>
      <c r="G535" s="99" t="str">
        <f>VLOOKUP($B535,Computations!$B$10:$AY$386,VLOOKUP(G$1,'day lookup'!$D$1:$E$52,2))</f>
        <v/>
      </c>
      <c r="H535" s="99">
        <f>VLOOKUP($B535,Computations!$B$10:$AY$386,VLOOKUP(H$1,'day lookup'!$D$1:$E$52,2))</f>
        <v>0</v>
      </c>
      <c r="I535" s="99">
        <f>VLOOKUP($B535,Computations!$B$10:$AY$386,VLOOKUP(I$1,'day lookup'!$D$1:$E$52,2))</f>
        <v>0</v>
      </c>
      <c r="J535" s="381" t="str">
        <f>VLOOKUP($B535,Computations!$B$10:$AY$386,VLOOKUP(J$1,'day lookup'!$D$1:$E$52,2))</f>
        <v/>
      </c>
      <c r="K535" s="99" t="str">
        <f>VLOOKUP($B535,Computations!$B$10:$AY$386,VLOOKUP(K$1,'day lookup'!$D$1:$E$52,2))</f>
        <v/>
      </c>
      <c r="L535" s="99" t="str">
        <f>VLOOKUP($B535,Computations!$B$10:$AY$386,VLOOKUP(L$1,'day lookup'!$D$1:$E$52,2))</f>
        <v/>
      </c>
      <c r="M535" s="99" t="str">
        <f>VLOOKUP($B535,Computations!$B$10:$AY$386,VLOOKUP(M$1,'day lookup'!$D$1:$E$52,2))</f>
        <v/>
      </c>
      <c r="N535" s="99">
        <f>VLOOKUP($B535,Computations!$B$10:$AY$386,VLOOKUP(N$1,'day lookup'!$D$1:$E$52,2))</f>
        <v>0</v>
      </c>
      <c r="O535" s="99"/>
    </row>
    <row r="536" spans="1:15">
      <c r="A536" s="67" t="str">
        <f ca="1">OFFSET('day lookup'!$A$1,WEEKDAY(B536)-1,0)</f>
        <v>THU</v>
      </c>
      <c r="B536" s="69">
        <f t="shared" si="31"/>
        <v>43153</v>
      </c>
      <c r="C536" s="99" t="str">
        <f>VLOOKUP($B536,Computations!$B$10:$AY$386,VLOOKUP(C$1,'day lookup'!$D$1:$E$52,2))</f>
        <v/>
      </c>
      <c r="D536" s="99">
        <f>VLOOKUP($B536,Computations!$B$10:$AY$386,VLOOKUP(D$1,'day lookup'!$D$1:$E$52,2))</f>
        <v>0</v>
      </c>
      <c r="E536" s="99" t="str">
        <f>VLOOKUP($B536,Computations!$B$10:$AY$386,VLOOKUP(E$1,'day lookup'!$D$1:$E$52,2))</f>
        <v/>
      </c>
      <c r="F536" s="99">
        <f>VLOOKUP($B536,Computations!$B$10:$AY$386,VLOOKUP(F$1,'day lookup'!$D$1:$E$52,2))</f>
        <v>0</v>
      </c>
      <c r="G536" s="99" t="str">
        <f>VLOOKUP($B536,Computations!$B$10:$AY$386,VLOOKUP(G$1,'day lookup'!$D$1:$E$52,2))</f>
        <v/>
      </c>
      <c r="H536" s="99">
        <f>VLOOKUP($B536,Computations!$B$10:$AY$386,VLOOKUP(H$1,'day lookup'!$D$1:$E$52,2))</f>
        <v>0</v>
      </c>
      <c r="I536" s="99">
        <f>VLOOKUP($B536,Computations!$B$10:$AY$386,VLOOKUP(I$1,'day lookup'!$D$1:$E$52,2))</f>
        <v>0</v>
      </c>
      <c r="J536" s="381" t="str">
        <f>VLOOKUP($B536,Computations!$B$10:$AY$386,VLOOKUP(J$1,'day lookup'!$D$1:$E$52,2))</f>
        <v/>
      </c>
      <c r="K536" s="99" t="str">
        <f>VLOOKUP($B536,Computations!$B$10:$AY$386,VLOOKUP(K$1,'day lookup'!$D$1:$E$52,2))</f>
        <v/>
      </c>
      <c r="L536" s="99" t="str">
        <f>VLOOKUP($B536,Computations!$B$10:$AY$386,VLOOKUP(L$1,'day lookup'!$D$1:$E$52,2))</f>
        <v/>
      </c>
      <c r="M536" s="99" t="str">
        <f>VLOOKUP($B536,Computations!$B$10:$AY$386,VLOOKUP(M$1,'day lookup'!$D$1:$E$52,2))</f>
        <v/>
      </c>
      <c r="N536" s="99">
        <f>VLOOKUP($B536,Computations!$B$10:$AY$386,VLOOKUP(N$1,'day lookup'!$D$1:$E$52,2))</f>
        <v>0</v>
      </c>
      <c r="O536" s="99"/>
    </row>
    <row r="537" spans="1:15">
      <c r="A537" s="67" t="str">
        <f ca="1">OFFSET('day lookup'!$A$1,WEEKDAY(B537)-1,0)</f>
        <v>FRI</v>
      </c>
      <c r="B537" s="69">
        <f t="shared" si="31"/>
        <v>43154</v>
      </c>
      <c r="C537" s="99" t="str">
        <f>VLOOKUP($B537,Computations!$B$10:$AY$386,VLOOKUP(C$1,'day lookup'!$D$1:$E$52,2))</f>
        <v/>
      </c>
      <c r="D537" s="99">
        <f>VLOOKUP($B537,Computations!$B$10:$AY$386,VLOOKUP(D$1,'day lookup'!$D$1:$E$52,2))</f>
        <v>0</v>
      </c>
      <c r="E537" s="99" t="str">
        <f>VLOOKUP($B537,Computations!$B$10:$AY$386,VLOOKUP(E$1,'day lookup'!$D$1:$E$52,2))</f>
        <v/>
      </c>
      <c r="F537" s="99">
        <f>VLOOKUP($B537,Computations!$B$10:$AY$386,VLOOKUP(F$1,'day lookup'!$D$1:$E$52,2))</f>
        <v>0</v>
      </c>
      <c r="G537" s="99" t="str">
        <f>VLOOKUP($B537,Computations!$B$10:$AY$386,VLOOKUP(G$1,'day lookup'!$D$1:$E$52,2))</f>
        <v/>
      </c>
      <c r="H537" s="99">
        <f>VLOOKUP($B537,Computations!$B$10:$AY$386,VLOOKUP(H$1,'day lookup'!$D$1:$E$52,2))</f>
        <v>0</v>
      </c>
      <c r="I537" s="99">
        <f>VLOOKUP($B537,Computations!$B$10:$AY$386,VLOOKUP(I$1,'day lookup'!$D$1:$E$52,2))</f>
        <v>0</v>
      </c>
      <c r="J537" s="381" t="str">
        <f>VLOOKUP($B537,Computations!$B$10:$AY$386,VLOOKUP(J$1,'day lookup'!$D$1:$E$52,2))</f>
        <v/>
      </c>
      <c r="K537" s="99" t="str">
        <f>VLOOKUP($B537,Computations!$B$10:$AY$386,VLOOKUP(K$1,'day lookup'!$D$1:$E$52,2))</f>
        <v/>
      </c>
      <c r="L537" s="99" t="str">
        <f>VLOOKUP($B537,Computations!$B$10:$AY$386,VLOOKUP(L$1,'day lookup'!$D$1:$E$52,2))</f>
        <v/>
      </c>
      <c r="M537" s="99" t="str">
        <f>VLOOKUP($B537,Computations!$B$10:$AY$386,VLOOKUP(M$1,'day lookup'!$D$1:$E$52,2))</f>
        <v/>
      </c>
      <c r="N537" s="99">
        <f>VLOOKUP($B537,Computations!$B$10:$AY$386,VLOOKUP(N$1,'day lookup'!$D$1:$E$52,2))</f>
        <v>0</v>
      </c>
      <c r="O537" s="99"/>
    </row>
    <row r="538" spans="1:15">
      <c r="A538" s="67" t="str">
        <f ca="1">OFFSET('day lookup'!$A$1,WEEKDAY(B538)-1,0)</f>
        <v>SAT</v>
      </c>
      <c r="B538" s="69">
        <f t="shared" si="31"/>
        <v>43155</v>
      </c>
      <c r="C538" s="99" t="str">
        <f>VLOOKUP($B538,Computations!$B$10:$AY$386,VLOOKUP(C$1,'day lookup'!$D$1:$E$52,2))</f>
        <v/>
      </c>
      <c r="D538" s="99">
        <f>VLOOKUP($B538,Computations!$B$10:$AY$386,VLOOKUP(D$1,'day lookup'!$D$1:$E$52,2))</f>
        <v>0</v>
      </c>
      <c r="E538" s="99" t="str">
        <f>VLOOKUP($B538,Computations!$B$10:$AY$386,VLOOKUP(E$1,'day lookup'!$D$1:$E$52,2))</f>
        <v/>
      </c>
      <c r="F538" s="99">
        <f>VLOOKUP($B538,Computations!$B$10:$AY$386,VLOOKUP(F$1,'day lookup'!$D$1:$E$52,2))</f>
        <v>0</v>
      </c>
      <c r="G538" s="99" t="str">
        <f>VLOOKUP($B538,Computations!$B$10:$AY$386,VLOOKUP(G$1,'day lookup'!$D$1:$E$52,2))</f>
        <v/>
      </c>
      <c r="H538" s="99">
        <f>VLOOKUP($B538,Computations!$B$10:$AY$386,VLOOKUP(H$1,'day lookup'!$D$1:$E$52,2))</f>
        <v>0</v>
      </c>
      <c r="I538" s="99">
        <f>VLOOKUP($B538,Computations!$B$10:$AY$386,VLOOKUP(I$1,'day lookup'!$D$1:$E$52,2))</f>
        <v>0</v>
      </c>
      <c r="J538" s="381" t="str">
        <f>VLOOKUP($B538,Computations!$B$10:$AY$386,VLOOKUP(J$1,'day lookup'!$D$1:$E$52,2))</f>
        <v/>
      </c>
      <c r="K538" s="99" t="str">
        <f>VLOOKUP($B538,Computations!$B$10:$AY$386,VLOOKUP(K$1,'day lookup'!$D$1:$E$52,2))</f>
        <v/>
      </c>
      <c r="L538" s="99" t="str">
        <f>VLOOKUP($B538,Computations!$B$10:$AY$386,VLOOKUP(L$1,'day lookup'!$D$1:$E$52,2))</f>
        <v/>
      </c>
      <c r="M538" s="99" t="str">
        <f>VLOOKUP($B538,Computations!$B$10:$AY$386,VLOOKUP(M$1,'day lookup'!$D$1:$E$52,2))</f>
        <v/>
      </c>
      <c r="N538" s="99">
        <f>VLOOKUP($B538,Computations!$B$10:$AY$386,VLOOKUP(N$1,'day lookup'!$D$1:$E$52,2))</f>
        <v>0</v>
      </c>
      <c r="O538" s="99"/>
    </row>
    <row r="539" spans="1:15">
      <c r="A539" s="67" t="str">
        <f ca="1">OFFSET('day lookup'!$A$1,WEEKDAY(B539)-1,0)</f>
        <v>SUN</v>
      </c>
      <c r="B539" s="69">
        <f t="shared" si="31"/>
        <v>43156</v>
      </c>
      <c r="C539" s="99" t="str">
        <f>VLOOKUP($B539,Computations!$B$10:$AY$386,VLOOKUP(C$1,'day lookup'!$D$1:$E$52,2))</f>
        <v/>
      </c>
      <c r="D539" s="99">
        <f>VLOOKUP($B539,Computations!$B$10:$AY$386,VLOOKUP(D$1,'day lookup'!$D$1:$E$52,2))</f>
        <v>0</v>
      </c>
      <c r="E539" s="99" t="str">
        <f>VLOOKUP($B539,Computations!$B$10:$AY$386,VLOOKUP(E$1,'day lookup'!$D$1:$E$52,2))</f>
        <v/>
      </c>
      <c r="F539" s="99">
        <f>VLOOKUP($B539,Computations!$B$10:$AY$386,VLOOKUP(F$1,'day lookup'!$D$1:$E$52,2))</f>
        <v>0</v>
      </c>
      <c r="G539" s="99" t="str">
        <f>VLOOKUP($B539,Computations!$B$10:$AY$386,VLOOKUP(G$1,'day lookup'!$D$1:$E$52,2))</f>
        <v/>
      </c>
      <c r="H539" s="99">
        <f>VLOOKUP($B539,Computations!$B$10:$AY$386,VLOOKUP(H$1,'day lookup'!$D$1:$E$52,2))</f>
        <v>0</v>
      </c>
      <c r="I539" s="99">
        <f>VLOOKUP($B539,Computations!$B$10:$AY$386,VLOOKUP(I$1,'day lookup'!$D$1:$E$52,2))</f>
        <v>0</v>
      </c>
      <c r="J539" s="381" t="str">
        <f>VLOOKUP($B539,Computations!$B$10:$AY$386,VLOOKUP(J$1,'day lookup'!$D$1:$E$52,2))</f>
        <v/>
      </c>
      <c r="K539" s="99" t="str">
        <f>VLOOKUP($B539,Computations!$B$10:$AY$386,VLOOKUP(K$1,'day lookup'!$D$1:$E$52,2))</f>
        <v/>
      </c>
      <c r="L539" s="99" t="str">
        <f>VLOOKUP($B539,Computations!$B$10:$AY$386,VLOOKUP(L$1,'day lookup'!$D$1:$E$52,2))</f>
        <v/>
      </c>
      <c r="M539" s="99" t="str">
        <f>VLOOKUP($B539,Computations!$B$10:$AY$386,VLOOKUP(M$1,'day lookup'!$D$1:$E$52,2))</f>
        <v/>
      </c>
      <c r="N539" s="99">
        <f>VLOOKUP($B539,Computations!$B$10:$AY$386,VLOOKUP(N$1,'day lookup'!$D$1:$E$52,2))</f>
        <v>0</v>
      </c>
      <c r="O539" s="99"/>
    </row>
    <row r="540" spans="1:15">
      <c r="A540" s="67" t="str">
        <f ca="1">OFFSET('day lookup'!$A$1,WEEKDAY(B540)-1,0)</f>
        <v>MON</v>
      </c>
      <c r="B540" s="69">
        <f t="shared" si="31"/>
        <v>43157</v>
      </c>
      <c r="C540" s="99" t="str">
        <f>VLOOKUP($B540,Computations!$B$10:$AY$386,VLOOKUP(C$1,'day lookup'!$D$1:$E$52,2))</f>
        <v/>
      </c>
      <c r="D540" s="99">
        <f>VLOOKUP($B540,Computations!$B$10:$AY$386,VLOOKUP(D$1,'day lookup'!$D$1:$E$52,2))</f>
        <v>0</v>
      </c>
      <c r="E540" s="99" t="str">
        <f>VLOOKUP($B540,Computations!$B$10:$AY$386,VLOOKUP(E$1,'day lookup'!$D$1:$E$52,2))</f>
        <v/>
      </c>
      <c r="F540" s="99">
        <f>VLOOKUP($B540,Computations!$B$10:$AY$386,VLOOKUP(F$1,'day lookup'!$D$1:$E$52,2))</f>
        <v>0</v>
      </c>
      <c r="G540" s="99" t="str">
        <f>VLOOKUP($B540,Computations!$B$10:$AY$386,VLOOKUP(G$1,'day lookup'!$D$1:$E$52,2))</f>
        <v/>
      </c>
      <c r="H540" s="99">
        <f>VLOOKUP($B540,Computations!$B$10:$AY$386,VLOOKUP(H$1,'day lookup'!$D$1:$E$52,2))</f>
        <v>0</v>
      </c>
      <c r="I540" s="99">
        <f>VLOOKUP($B540,Computations!$B$10:$AY$386,VLOOKUP(I$1,'day lookup'!$D$1:$E$52,2))</f>
        <v>0</v>
      </c>
      <c r="J540" s="381" t="str">
        <f>VLOOKUP($B540,Computations!$B$10:$AY$386,VLOOKUP(J$1,'day lookup'!$D$1:$E$52,2))</f>
        <v/>
      </c>
      <c r="K540" s="99" t="str">
        <f>VLOOKUP($B540,Computations!$B$10:$AY$386,VLOOKUP(K$1,'day lookup'!$D$1:$E$52,2))</f>
        <v/>
      </c>
      <c r="L540" s="99" t="str">
        <f>VLOOKUP($B540,Computations!$B$10:$AY$386,VLOOKUP(L$1,'day lookup'!$D$1:$E$52,2))</f>
        <v/>
      </c>
      <c r="M540" s="99" t="str">
        <f>VLOOKUP($B540,Computations!$B$10:$AY$386,VLOOKUP(M$1,'day lookup'!$D$1:$E$52,2))</f>
        <v/>
      </c>
      <c r="N540" s="99">
        <f>VLOOKUP($B540,Computations!$B$10:$AY$386,VLOOKUP(N$1,'day lookup'!$D$1:$E$52,2))</f>
        <v>0</v>
      </c>
      <c r="O540" s="99"/>
    </row>
    <row r="541" spans="1:15">
      <c r="A541" s="67" t="str">
        <f ca="1">OFFSET('day lookup'!$A$1,WEEKDAY(B541)-1,0)</f>
        <v>TUE</v>
      </c>
      <c r="B541" s="69">
        <f t="shared" si="31"/>
        <v>43158</v>
      </c>
      <c r="C541" s="99" t="str">
        <f>VLOOKUP($B541,Computations!$B$10:$AY$386,VLOOKUP(C$1,'day lookup'!$D$1:$E$52,2))</f>
        <v/>
      </c>
      <c r="D541" s="99">
        <f>VLOOKUP($B541,Computations!$B$10:$AY$386,VLOOKUP(D$1,'day lookup'!$D$1:$E$52,2))</f>
        <v>0</v>
      </c>
      <c r="E541" s="99" t="str">
        <f>VLOOKUP($B541,Computations!$B$10:$AY$386,VLOOKUP(E$1,'day lookup'!$D$1:$E$52,2))</f>
        <v/>
      </c>
      <c r="F541" s="99">
        <f>VLOOKUP($B541,Computations!$B$10:$AY$386,VLOOKUP(F$1,'day lookup'!$D$1:$E$52,2))</f>
        <v>0</v>
      </c>
      <c r="G541" s="99" t="str">
        <f>VLOOKUP($B541,Computations!$B$10:$AY$386,VLOOKUP(G$1,'day lookup'!$D$1:$E$52,2))</f>
        <v/>
      </c>
      <c r="H541" s="99">
        <f>VLOOKUP($B541,Computations!$B$10:$AY$386,VLOOKUP(H$1,'day lookup'!$D$1:$E$52,2))</f>
        <v>0</v>
      </c>
      <c r="I541" s="99">
        <f>VLOOKUP($B541,Computations!$B$10:$AY$386,VLOOKUP(I$1,'day lookup'!$D$1:$E$52,2))</f>
        <v>0</v>
      </c>
      <c r="J541" s="381" t="str">
        <f>VLOOKUP($B541,Computations!$B$10:$AY$386,VLOOKUP(J$1,'day lookup'!$D$1:$E$52,2))</f>
        <v/>
      </c>
      <c r="K541" s="99" t="str">
        <f>VLOOKUP($B541,Computations!$B$10:$AY$386,VLOOKUP(K$1,'day lookup'!$D$1:$E$52,2))</f>
        <v/>
      </c>
      <c r="L541" s="99" t="str">
        <f>VLOOKUP($B541,Computations!$B$10:$AY$386,VLOOKUP(L$1,'day lookup'!$D$1:$E$52,2))</f>
        <v/>
      </c>
      <c r="M541" s="99" t="str">
        <f>VLOOKUP($B541,Computations!$B$10:$AY$386,VLOOKUP(M$1,'day lookup'!$D$1:$E$52,2))</f>
        <v/>
      </c>
      <c r="N541" s="99">
        <f>VLOOKUP($B541,Computations!$B$10:$AY$386,VLOOKUP(N$1,'day lookup'!$D$1:$E$52,2))</f>
        <v>0</v>
      </c>
      <c r="O541" s="99"/>
    </row>
    <row r="542" spans="1:15">
      <c r="A542" s="67" t="str">
        <f ca="1">OFFSET('day lookup'!$A$1,WEEKDAY(B542)-1,0)</f>
        <v>WED</v>
      </c>
      <c r="B542" s="69">
        <f t="shared" si="31"/>
        <v>43159</v>
      </c>
      <c r="C542" s="99" t="str">
        <f>VLOOKUP($B542,Computations!$B$10:$AY$386,VLOOKUP(C$1,'day lookup'!$D$1:$E$52,2))</f>
        <v/>
      </c>
      <c r="D542" s="99">
        <f>VLOOKUP($B542,Computations!$B$10:$AY$386,VLOOKUP(D$1,'day lookup'!$D$1:$E$52,2))</f>
        <v>0</v>
      </c>
      <c r="E542" s="99" t="str">
        <f>VLOOKUP($B542,Computations!$B$10:$AY$386,VLOOKUP(E$1,'day lookup'!$D$1:$E$52,2))</f>
        <v/>
      </c>
      <c r="F542" s="99">
        <f>VLOOKUP($B542,Computations!$B$10:$AY$386,VLOOKUP(F$1,'day lookup'!$D$1:$E$52,2))</f>
        <v>0</v>
      </c>
      <c r="G542" s="99" t="str">
        <f>VLOOKUP($B542,Computations!$B$10:$AY$386,VLOOKUP(G$1,'day lookup'!$D$1:$E$52,2))</f>
        <v/>
      </c>
      <c r="H542" s="99">
        <f>VLOOKUP($B542,Computations!$B$10:$AY$386,VLOOKUP(H$1,'day lookup'!$D$1:$E$52,2))</f>
        <v>0</v>
      </c>
      <c r="I542" s="99">
        <f>VLOOKUP($B542,Computations!$B$10:$AY$386,VLOOKUP(I$1,'day lookup'!$D$1:$E$52,2))</f>
        <v>0</v>
      </c>
      <c r="J542" s="381" t="str">
        <f>VLOOKUP($B542,Computations!$B$10:$AY$386,VLOOKUP(J$1,'day lookup'!$D$1:$E$52,2))</f>
        <v/>
      </c>
      <c r="K542" s="99" t="str">
        <f>VLOOKUP($B542,Computations!$B$10:$AY$386,VLOOKUP(K$1,'day lookup'!$D$1:$E$52,2))</f>
        <v/>
      </c>
      <c r="L542" s="99" t="str">
        <f>VLOOKUP($B542,Computations!$B$10:$AY$386,VLOOKUP(L$1,'day lookup'!$D$1:$E$52,2))</f>
        <v/>
      </c>
      <c r="M542" s="99" t="str">
        <f>VLOOKUP($B542,Computations!$B$10:$AY$386,VLOOKUP(M$1,'day lookup'!$D$1:$E$52,2))</f>
        <v/>
      </c>
      <c r="N542" s="99">
        <f>VLOOKUP($B542,Computations!$B$10:$AY$386,VLOOKUP(N$1,'day lookup'!$D$1:$E$52,2))</f>
        <v>0</v>
      </c>
      <c r="O542" s="99"/>
    </row>
    <row r="543" spans="1:15">
      <c r="A543" s="75"/>
    </row>
    <row r="544" spans="1:15">
      <c r="A544" s="44" t="s">
        <v>48</v>
      </c>
      <c r="C544" s="55">
        <f t="shared" ref="C544:I544" si="32">AVERAGEA(C515:C542)</f>
        <v>0</v>
      </c>
      <c r="D544" s="55">
        <f t="shared" si="32"/>
        <v>0</v>
      </c>
      <c r="E544" s="55">
        <f t="shared" si="32"/>
        <v>0</v>
      </c>
      <c r="F544" s="55">
        <f t="shared" si="32"/>
        <v>0</v>
      </c>
      <c r="G544" s="55">
        <f t="shared" si="32"/>
        <v>0</v>
      </c>
      <c r="H544" s="55">
        <f t="shared" si="32"/>
        <v>0</v>
      </c>
      <c r="I544" s="55">
        <f t="shared" si="32"/>
        <v>0</v>
      </c>
      <c r="K544" s="93"/>
      <c r="L544" s="55">
        <f>AVERAGEA(L515:L542)</f>
        <v>0</v>
      </c>
      <c r="M544" s="54"/>
      <c r="N544" s="19">
        <f>AVERAGEA(N515:N529)</f>
        <v>0</v>
      </c>
      <c r="O544" s="55"/>
    </row>
    <row r="545" spans="1:15">
      <c r="A545" s="96" t="s">
        <v>49</v>
      </c>
      <c r="B545" s="97"/>
      <c r="C545" s="19"/>
      <c r="D545" s="49"/>
      <c r="E545" s="49">
        <f>SUM(E515:E542)*1.9835</f>
        <v>0</v>
      </c>
      <c r="F545" s="49">
        <f>SUM(F515:F542)*1.9835</f>
        <v>0</v>
      </c>
      <c r="G545" s="49">
        <f>SUM(G515:G542)*1.9835</f>
        <v>0</v>
      </c>
      <c r="H545" s="49">
        <f>SUM(H515:H542)*1.9835</f>
        <v>0</v>
      </c>
      <c r="I545" s="49">
        <f>SUM(I515:I542)*1.9835</f>
        <v>0</v>
      </c>
      <c r="K545" s="53"/>
      <c r="L545" s="49">
        <f>SUM(L515:L542)*1.9835</f>
        <v>0</v>
      </c>
      <c r="M545" s="49"/>
      <c r="N545" s="49">
        <f>SUM(N515:N542)*1.9835</f>
        <v>0</v>
      </c>
      <c r="O545" s="19"/>
    </row>
    <row r="546" spans="1:15" ht="13.8" thickBot="1">
      <c r="A546" s="70"/>
      <c r="B546" s="58"/>
      <c r="C546" s="59"/>
      <c r="D546" s="60"/>
      <c r="E546" s="86"/>
      <c r="F546" s="87"/>
      <c r="G546" s="86"/>
      <c r="H546" s="87"/>
      <c r="I546" s="87"/>
      <c r="J546" s="61"/>
      <c r="K546" s="94"/>
      <c r="L546" s="87"/>
      <c r="M546" s="72"/>
      <c r="N546" s="62"/>
      <c r="O546" s="62"/>
    </row>
    <row r="551" spans="1:15">
      <c r="C551" s="45"/>
      <c r="H551" s="77" t="s">
        <v>0</v>
      </c>
      <c r="I551" s="76"/>
    </row>
    <row r="552" spans="1:15">
      <c r="H552" s="78" t="s">
        <v>1</v>
      </c>
      <c r="I552" s="76"/>
      <c r="K552" s="92"/>
    </row>
    <row r="553" spans="1:15">
      <c r="C553" s="45"/>
      <c r="H553" s="78" t="s">
        <v>2</v>
      </c>
      <c r="I553" s="76"/>
    </row>
    <row r="554" spans="1:15">
      <c r="H554" s="78" t="s">
        <v>39</v>
      </c>
      <c r="I554" s="98">
        <f>I205</f>
        <v>0</v>
      </c>
    </row>
    <row r="555" spans="1:15">
      <c r="H555" s="608">
        <f>B563</f>
        <v>43160</v>
      </c>
      <c r="I555" s="76"/>
      <c r="O555" s="21"/>
    </row>
    <row r="556" spans="1:15" ht="13.8" thickBot="1"/>
    <row r="557" spans="1:15">
      <c r="A557" s="23"/>
      <c r="B557" s="24"/>
      <c r="C557" s="26"/>
      <c r="D557" s="64"/>
      <c r="E557" s="88"/>
      <c r="F557" s="82"/>
      <c r="G557" s="88"/>
      <c r="H557" s="82"/>
      <c r="I557" s="82" t="s">
        <v>3</v>
      </c>
      <c r="J557" s="65" t="s">
        <v>56</v>
      </c>
      <c r="K557" s="95" t="s">
        <v>8</v>
      </c>
      <c r="L557" s="82"/>
      <c r="M557" s="63"/>
      <c r="N557" s="66"/>
      <c r="O557" s="25"/>
    </row>
    <row r="558" spans="1:15">
      <c r="C558" s="17"/>
      <c r="D558" s="33"/>
      <c r="E558" s="77"/>
      <c r="F558" s="78"/>
      <c r="G558" s="77"/>
      <c r="H558" s="78" t="s">
        <v>5</v>
      </c>
      <c r="I558" s="78" t="s">
        <v>4</v>
      </c>
      <c r="J558" s="29" t="s">
        <v>57</v>
      </c>
      <c r="K558" s="91" t="s">
        <v>16</v>
      </c>
      <c r="L558" s="78" t="s">
        <v>6</v>
      </c>
      <c r="M558" s="16" t="s">
        <v>7</v>
      </c>
      <c r="N558" s="31"/>
    </row>
    <row r="559" spans="1:15">
      <c r="C559" s="17"/>
      <c r="D559" s="33"/>
      <c r="E559" s="77"/>
      <c r="F559" s="78"/>
      <c r="G559" s="77" t="s">
        <v>12</v>
      </c>
      <c r="H559" s="78" t="s">
        <v>11</v>
      </c>
      <c r="I559" s="78" t="s">
        <v>10</v>
      </c>
      <c r="J559" s="29" t="s">
        <v>15</v>
      </c>
      <c r="K559" s="91" t="s">
        <v>26</v>
      </c>
      <c r="L559" s="78" t="s">
        <v>13</v>
      </c>
      <c r="M559" s="16" t="s">
        <v>13</v>
      </c>
      <c r="N559" s="31" t="s">
        <v>14</v>
      </c>
      <c r="O559" s="17"/>
    </row>
    <row r="560" spans="1:15">
      <c r="C560" s="17" t="s">
        <v>18</v>
      </c>
      <c r="D560" s="33" t="s">
        <v>19</v>
      </c>
      <c r="E560" s="77" t="s">
        <v>23</v>
      </c>
      <c r="F560" s="78" t="s">
        <v>24</v>
      </c>
      <c r="G560" s="77" t="s">
        <v>22</v>
      </c>
      <c r="H560" s="78" t="s">
        <v>21</v>
      </c>
      <c r="I560" s="78" t="s">
        <v>20</v>
      </c>
      <c r="J560" s="29" t="s">
        <v>25</v>
      </c>
      <c r="K560" s="89" t="s">
        <v>153</v>
      </c>
      <c r="L560" s="78" t="s">
        <v>22</v>
      </c>
      <c r="M560" s="16" t="s">
        <v>22</v>
      </c>
      <c r="N560" s="31" t="s">
        <v>10</v>
      </c>
      <c r="O560" s="17"/>
    </row>
    <row r="561" spans="1:15" ht="13.8" thickBot="1">
      <c r="A561" s="35" t="s">
        <v>27</v>
      </c>
      <c r="B561" s="36" t="s">
        <v>40</v>
      </c>
      <c r="C561" s="39" t="s">
        <v>50</v>
      </c>
      <c r="D561" s="40" t="s">
        <v>51</v>
      </c>
      <c r="E561" s="83" t="s">
        <v>52</v>
      </c>
      <c r="F561" s="83" t="s">
        <v>52</v>
      </c>
      <c r="G561" s="83" t="s">
        <v>52</v>
      </c>
      <c r="H561" s="83" t="s">
        <v>52</v>
      </c>
      <c r="I561" s="83" t="s">
        <v>52</v>
      </c>
      <c r="J561" s="42"/>
      <c r="K561" s="83" t="s">
        <v>52</v>
      </c>
      <c r="L561" s="83" t="s">
        <v>52</v>
      </c>
      <c r="M561" s="40" t="s">
        <v>51</v>
      </c>
      <c r="N561" s="115" t="s">
        <v>52</v>
      </c>
      <c r="O561" s="32"/>
    </row>
    <row r="562" spans="1:15" ht="13.8" thickTop="1">
      <c r="A562" s="44"/>
      <c r="C562" s="45"/>
      <c r="D562" s="46"/>
      <c r="E562" s="84"/>
      <c r="F562" s="85"/>
      <c r="G562" s="84"/>
      <c r="H562" s="85"/>
      <c r="I562" s="85"/>
      <c r="J562" s="30"/>
      <c r="K562" s="92"/>
      <c r="L562" s="85"/>
      <c r="M562" s="20"/>
      <c r="N562" s="52"/>
      <c r="O562" s="45"/>
    </row>
    <row r="563" spans="1:15">
      <c r="A563" s="67" t="str">
        <f ca="1">OFFSET('day lookup'!$A$1,WEEKDAY(B563)-1,0)</f>
        <v>THU</v>
      </c>
      <c r="B563" s="13">
        <f>B542+1</f>
        <v>43160</v>
      </c>
      <c r="C563" s="99" t="str">
        <f>VLOOKUP($B563,Computations!$B$10:$AY$386,VLOOKUP(C$1,'day lookup'!$D$1:$E$52,2))</f>
        <v/>
      </c>
      <c r="D563" s="99">
        <f>VLOOKUP($B563,Computations!$B$10:$AY$386,VLOOKUP(D$1,'day lookup'!$D$1:$E$52,2))</f>
        <v>0</v>
      </c>
      <c r="E563" s="99" t="str">
        <f>VLOOKUP($B563,Computations!$B$10:$AY$386,VLOOKUP(E$1,'day lookup'!$D$1:$E$52,2))</f>
        <v/>
      </c>
      <c r="F563" s="99">
        <f>VLOOKUP($B563,Computations!$B$10:$AY$386,VLOOKUP(F$1,'day lookup'!$D$1:$E$52,2))</f>
        <v>0</v>
      </c>
      <c r="G563" s="99" t="str">
        <f>VLOOKUP($B563,Computations!$B$10:$AY$386,VLOOKUP(G$1,'day lookup'!$D$1:$E$52,2))</f>
        <v/>
      </c>
      <c r="H563" s="99">
        <f>VLOOKUP($B563,Computations!$B$10:$AY$386,VLOOKUP(H$1,'day lookup'!$D$1:$E$52,2))</f>
        <v>0</v>
      </c>
      <c r="I563" s="99">
        <f>VLOOKUP($B563,Computations!$B$10:$AY$386,VLOOKUP(I$1,'day lookup'!$D$1:$E$52,2))</f>
        <v>0</v>
      </c>
      <c r="J563" s="381" t="str">
        <f>VLOOKUP($B563,Computations!$B$10:$AY$386,VLOOKUP(J$1,'day lookup'!$D$1:$E$52,2))</f>
        <v/>
      </c>
      <c r="K563" s="99" t="str">
        <f>VLOOKUP($B563,Computations!$B$10:$AY$386,VLOOKUP(K$1,'day lookup'!$D$1:$E$52,2))</f>
        <v/>
      </c>
      <c r="L563" s="99" t="str">
        <f>VLOOKUP($B563,Computations!$B$10:$AY$386,VLOOKUP(L$1,'day lookup'!$D$1:$E$52,2))</f>
        <v/>
      </c>
      <c r="M563" s="99" t="str">
        <f>VLOOKUP($B563,Computations!$B$10:$AY$386,VLOOKUP(M$1,'day lookup'!$D$1:$E$52,2))</f>
        <v/>
      </c>
      <c r="N563" s="99">
        <f>VLOOKUP($B563,Computations!$B$10:$AY$386,VLOOKUP(N$1,'day lookup'!$D$1:$E$52,2))</f>
        <v>0</v>
      </c>
      <c r="O563" s="99"/>
    </row>
    <row r="564" spans="1:15">
      <c r="A564" s="67" t="str">
        <f ca="1">OFFSET('day lookup'!$A$1,WEEKDAY(B564)-1,0)</f>
        <v>FRI</v>
      </c>
      <c r="B564" s="69">
        <f t="shared" ref="B564:B590" si="33">B563+1</f>
        <v>43161</v>
      </c>
      <c r="C564" s="99" t="str">
        <f>VLOOKUP($B564,Computations!$B$10:$AY$386,VLOOKUP(C$1,'day lookup'!$D$1:$E$52,2))</f>
        <v/>
      </c>
      <c r="D564" s="99">
        <f>VLOOKUP($B564,Computations!$B$10:$AY$386,VLOOKUP(D$1,'day lookup'!$D$1:$E$52,2))</f>
        <v>0</v>
      </c>
      <c r="E564" s="99" t="str">
        <f>VLOOKUP($B564,Computations!$B$10:$AY$386,VLOOKUP(E$1,'day lookup'!$D$1:$E$52,2))</f>
        <v/>
      </c>
      <c r="F564" s="99">
        <f>VLOOKUP($B564,Computations!$B$10:$AY$386,VLOOKUP(F$1,'day lookup'!$D$1:$E$52,2))</f>
        <v>0</v>
      </c>
      <c r="G564" s="99" t="str">
        <f>VLOOKUP($B564,Computations!$B$10:$AY$386,VLOOKUP(G$1,'day lookup'!$D$1:$E$52,2))</f>
        <v/>
      </c>
      <c r="H564" s="99">
        <f>VLOOKUP($B564,Computations!$B$10:$AY$386,VLOOKUP(H$1,'day lookup'!$D$1:$E$52,2))</f>
        <v>0</v>
      </c>
      <c r="I564" s="99">
        <f>VLOOKUP($B564,Computations!$B$10:$AY$386,VLOOKUP(I$1,'day lookup'!$D$1:$E$52,2))</f>
        <v>0</v>
      </c>
      <c r="J564" s="381" t="str">
        <f>VLOOKUP($B564,Computations!$B$10:$AY$386,VLOOKUP(J$1,'day lookup'!$D$1:$E$52,2))</f>
        <v/>
      </c>
      <c r="K564" s="99" t="str">
        <f>VLOOKUP($B564,Computations!$B$10:$AY$386,VLOOKUP(K$1,'day lookup'!$D$1:$E$52,2))</f>
        <v/>
      </c>
      <c r="L564" s="99" t="str">
        <f>VLOOKUP($B564,Computations!$B$10:$AY$386,VLOOKUP(L$1,'day lookup'!$D$1:$E$52,2))</f>
        <v/>
      </c>
      <c r="M564" s="99" t="str">
        <f>VLOOKUP($B564,Computations!$B$10:$AY$386,VLOOKUP(M$1,'day lookup'!$D$1:$E$52,2))</f>
        <v/>
      </c>
      <c r="N564" s="99">
        <f>VLOOKUP($B564,Computations!$B$10:$AY$386,VLOOKUP(N$1,'day lookup'!$D$1:$E$52,2))</f>
        <v>0</v>
      </c>
      <c r="O564" s="99"/>
    </row>
    <row r="565" spans="1:15">
      <c r="A565" s="67" t="str">
        <f ca="1">OFFSET('day lookup'!$A$1,WEEKDAY(B565)-1,0)</f>
        <v>SAT</v>
      </c>
      <c r="B565" s="69">
        <f t="shared" si="33"/>
        <v>43162</v>
      </c>
      <c r="C565" s="99" t="str">
        <f>VLOOKUP($B565,Computations!$B$10:$AY$386,VLOOKUP(C$1,'day lookup'!$D$1:$E$52,2))</f>
        <v/>
      </c>
      <c r="D565" s="99">
        <f>VLOOKUP($B565,Computations!$B$10:$AY$386,VLOOKUP(D$1,'day lookup'!$D$1:$E$52,2))</f>
        <v>0</v>
      </c>
      <c r="E565" s="99" t="str">
        <f>VLOOKUP($B565,Computations!$B$10:$AY$386,VLOOKUP(E$1,'day lookup'!$D$1:$E$52,2))</f>
        <v/>
      </c>
      <c r="F565" s="99">
        <f>VLOOKUP($B565,Computations!$B$10:$AY$386,VLOOKUP(F$1,'day lookup'!$D$1:$E$52,2))</f>
        <v>0</v>
      </c>
      <c r="G565" s="99" t="str">
        <f>VLOOKUP($B565,Computations!$B$10:$AY$386,VLOOKUP(G$1,'day lookup'!$D$1:$E$52,2))</f>
        <v/>
      </c>
      <c r="H565" s="99">
        <f>VLOOKUP($B565,Computations!$B$10:$AY$386,VLOOKUP(H$1,'day lookup'!$D$1:$E$52,2))</f>
        <v>0</v>
      </c>
      <c r="I565" s="99">
        <f>VLOOKUP($B565,Computations!$B$10:$AY$386,VLOOKUP(I$1,'day lookup'!$D$1:$E$52,2))</f>
        <v>0</v>
      </c>
      <c r="J565" s="381" t="str">
        <f>VLOOKUP($B565,Computations!$B$10:$AY$386,VLOOKUP(J$1,'day lookup'!$D$1:$E$52,2))</f>
        <v/>
      </c>
      <c r="K565" s="99" t="str">
        <f>VLOOKUP($B565,Computations!$B$10:$AY$386,VLOOKUP(K$1,'day lookup'!$D$1:$E$52,2))</f>
        <v/>
      </c>
      <c r="L565" s="99" t="str">
        <f>VLOOKUP($B565,Computations!$B$10:$AY$386,VLOOKUP(L$1,'day lookup'!$D$1:$E$52,2))</f>
        <v/>
      </c>
      <c r="M565" s="99" t="str">
        <f>VLOOKUP($B565,Computations!$B$10:$AY$386,VLOOKUP(M$1,'day lookup'!$D$1:$E$52,2))</f>
        <v/>
      </c>
      <c r="N565" s="99">
        <f>VLOOKUP($B565,Computations!$B$10:$AY$386,VLOOKUP(N$1,'day lookup'!$D$1:$E$52,2))</f>
        <v>0</v>
      </c>
      <c r="O565" s="99"/>
    </row>
    <row r="566" spans="1:15">
      <c r="A566" s="67" t="str">
        <f ca="1">OFFSET('day lookup'!$A$1,WEEKDAY(B566)-1,0)</f>
        <v>SUN</v>
      </c>
      <c r="B566" s="69">
        <f t="shared" si="33"/>
        <v>43163</v>
      </c>
      <c r="C566" s="99" t="str">
        <f>VLOOKUP($B566,Computations!$B$10:$AY$386,VLOOKUP(C$1,'day lookup'!$D$1:$E$52,2))</f>
        <v/>
      </c>
      <c r="D566" s="99">
        <f>VLOOKUP($B566,Computations!$B$10:$AY$386,VLOOKUP(D$1,'day lookup'!$D$1:$E$52,2))</f>
        <v>0</v>
      </c>
      <c r="E566" s="99" t="str">
        <f>VLOOKUP($B566,Computations!$B$10:$AY$386,VLOOKUP(E$1,'day lookup'!$D$1:$E$52,2))</f>
        <v/>
      </c>
      <c r="F566" s="99">
        <f>VLOOKUP($B566,Computations!$B$10:$AY$386,VLOOKUP(F$1,'day lookup'!$D$1:$E$52,2))</f>
        <v>0</v>
      </c>
      <c r="G566" s="99" t="str">
        <f>VLOOKUP($B566,Computations!$B$10:$AY$386,VLOOKUP(G$1,'day lookup'!$D$1:$E$52,2))</f>
        <v/>
      </c>
      <c r="H566" s="99">
        <f>VLOOKUP($B566,Computations!$B$10:$AY$386,VLOOKUP(H$1,'day lookup'!$D$1:$E$52,2))</f>
        <v>0</v>
      </c>
      <c r="I566" s="99">
        <f>VLOOKUP($B566,Computations!$B$10:$AY$386,VLOOKUP(I$1,'day lookup'!$D$1:$E$52,2))</f>
        <v>0</v>
      </c>
      <c r="J566" s="381" t="str">
        <f>VLOOKUP($B566,Computations!$B$10:$AY$386,VLOOKUP(J$1,'day lookup'!$D$1:$E$52,2))</f>
        <v/>
      </c>
      <c r="K566" s="99" t="str">
        <f>VLOOKUP($B566,Computations!$B$10:$AY$386,VLOOKUP(K$1,'day lookup'!$D$1:$E$52,2))</f>
        <v/>
      </c>
      <c r="L566" s="99" t="str">
        <f>VLOOKUP($B566,Computations!$B$10:$AY$386,VLOOKUP(L$1,'day lookup'!$D$1:$E$52,2))</f>
        <v/>
      </c>
      <c r="M566" s="99" t="str">
        <f>VLOOKUP($B566,Computations!$B$10:$AY$386,VLOOKUP(M$1,'day lookup'!$D$1:$E$52,2))</f>
        <v/>
      </c>
      <c r="N566" s="99">
        <f>VLOOKUP($B566,Computations!$B$10:$AY$386,VLOOKUP(N$1,'day lookup'!$D$1:$E$52,2))</f>
        <v>0</v>
      </c>
      <c r="O566" s="99"/>
    </row>
    <row r="567" spans="1:15">
      <c r="A567" s="67" t="str">
        <f ca="1">OFFSET('day lookup'!$A$1,WEEKDAY(B567)-1,0)</f>
        <v>MON</v>
      </c>
      <c r="B567" s="69">
        <f t="shared" si="33"/>
        <v>43164</v>
      </c>
      <c r="C567" s="99" t="str">
        <f>VLOOKUP($B567,Computations!$B$10:$AY$386,VLOOKUP(C$1,'day lookup'!$D$1:$E$52,2))</f>
        <v/>
      </c>
      <c r="D567" s="99">
        <f>VLOOKUP($B567,Computations!$B$10:$AY$386,VLOOKUP(D$1,'day lookup'!$D$1:$E$52,2))</f>
        <v>0</v>
      </c>
      <c r="E567" s="99" t="str">
        <f>VLOOKUP($B567,Computations!$B$10:$AY$386,VLOOKUP(E$1,'day lookup'!$D$1:$E$52,2))</f>
        <v/>
      </c>
      <c r="F567" s="99">
        <f>VLOOKUP($B567,Computations!$B$10:$AY$386,VLOOKUP(F$1,'day lookup'!$D$1:$E$52,2))</f>
        <v>0</v>
      </c>
      <c r="G567" s="99" t="str">
        <f>VLOOKUP($B567,Computations!$B$10:$AY$386,VLOOKUP(G$1,'day lookup'!$D$1:$E$52,2))</f>
        <v/>
      </c>
      <c r="H567" s="99">
        <f>VLOOKUP($B567,Computations!$B$10:$AY$386,VLOOKUP(H$1,'day lookup'!$D$1:$E$52,2))</f>
        <v>0</v>
      </c>
      <c r="I567" s="99">
        <f>VLOOKUP($B567,Computations!$B$10:$AY$386,VLOOKUP(I$1,'day lookup'!$D$1:$E$52,2))</f>
        <v>0</v>
      </c>
      <c r="J567" s="381" t="str">
        <f>VLOOKUP($B567,Computations!$B$10:$AY$386,VLOOKUP(J$1,'day lookup'!$D$1:$E$52,2))</f>
        <v/>
      </c>
      <c r="K567" s="99" t="str">
        <f>VLOOKUP($B567,Computations!$B$10:$AY$386,VLOOKUP(K$1,'day lookup'!$D$1:$E$52,2))</f>
        <v/>
      </c>
      <c r="L567" s="99" t="str">
        <f>VLOOKUP($B567,Computations!$B$10:$AY$386,VLOOKUP(L$1,'day lookup'!$D$1:$E$52,2))</f>
        <v/>
      </c>
      <c r="M567" s="99" t="str">
        <f>VLOOKUP($B567,Computations!$B$10:$AY$386,VLOOKUP(M$1,'day lookup'!$D$1:$E$52,2))</f>
        <v/>
      </c>
      <c r="N567" s="99">
        <f>VLOOKUP($B567,Computations!$B$10:$AY$386,VLOOKUP(N$1,'day lookup'!$D$1:$E$52,2))</f>
        <v>0</v>
      </c>
      <c r="O567" s="99"/>
    </row>
    <row r="568" spans="1:15">
      <c r="A568" s="67" t="str">
        <f ca="1">OFFSET('day lookup'!$A$1,WEEKDAY(B568)-1,0)</f>
        <v>TUE</v>
      </c>
      <c r="B568" s="69">
        <f t="shared" si="33"/>
        <v>43165</v>
      </c>
      <c r="C568" s="99" t="str">
        <f>VLOOKUP($B568,Computations!$B$10:$AY$386,VLOOKUP(C$1,'day lookup'!$D$1:$E$52,2))</f>
        <v/>
      </c>
      <c r="D568" s="99">
        <f>VLOOKUP($B568,Computations!$B$10:$AY$386,VLOOKUP(D$1,'day lookup'!$D$1:$E$52,2))</f>
        <v>0</v>
      </c>
      <c r="E568" s="99" t="str">
        <f>VLOOKUP($B568,Computations!$B$10:$AY$386,VLOOKUP(E$1,'day lookup'!$D$1:$E$52,2))</f>
        <v/>
      </c>
      <c r="F568" s="99">
        <f>VLOOKUP($B568,Computations!$B$10:$AY$386,VLOOKUP(F$1,'day lookup'!$D$1:$E$52,2))</f>
        <v>0</v>
      </c>
      <c r="G568" s="99" t="str">
        <f>VLOOKUP($B568,Computations!$B$10:$AY$386,VLOOKUP(G$1,'day lookup'!$D$1:$E$52,2))</f>
        <v/>
      </c>
      <c r="H568" s="99">
        <f>VLOOKUP($B568,Computations!$B$10:$AY$386,VLOOKUP(H$1,'day lookup'!$D$1:$E$52,2))</f>
        <v>0</v>
      </c>
      <c r="I568" s="99">
        <f>VLOOKUP($B568,Computations!$B$10:$AY$386,VLOOKUP(I$1,'day lookup'!$D$1:$E$52,2))</f>
        <v>0</v>
      </c>
      <c r="J568" s="381" t="str">
        <f>VLOOKUP($B568,Computations!$B$10:$AY$386,VLOOKUP(J$1,'day lookup'!$D$1:$E$52,2))</f>
        <v/>
      </c>
      <c r="K568" s="99" t="str">
        <f>VLOOKUP($B568,Computations!$B$10:$AY$386,VLOOKUP(K$1,'day lookup'!$D$1:$E$52,2))</f>
        <v/>
      </c>
      <c r="L568" s="99" t="str">
        <f>VLOOKUP($B568,Computations!$B$10:$AY$386,VLOOKUP(L$1,'day lookup'!$D$1:$E$52,2))</f>
        <v/>
      </c>
      <c r="M568" s="99" t="str">
        <f>VLOOKUP($B568,Computations!$B$10:$AY$386,VLOOKUP(M$1,'day lookup'!$D$1:$E$52,2))</f>
        <v/>
      </c>
      <c r="N568" s="99">
        <f>VLOOKUP($B568,Computations!$B$10:$AY$386,VLOOKUP(N$1,'day lookup'!$D$1:$E$52,2))</f>
        <v>0</v>
      </c>
      <c r="O568" s="99"/>
    </row>
    <row r="569" spans="1:15">
      <c r="A569" s="67" t="str">
        <f ca="1">OFFSET('day lookup'!$A$1,WEEKDAY(B569)-1,0)</f>
        <v>WED</v>
      </c>
      <c r="B569" s="69">
        <f t="shared" si="33"/>
        <v>43166</v>
      </c>
      <c r="C569" s="99" t="str">
        <f>VLOOKUP($B569,Computations!$B$10:$AY$386,VLOOKUP(C$1,'day lookup'!$D$1:$E$52,2))</f>
        <v/>
      </c>
      <c r="D569" s="99">
        <f>VLOOKUP($B569,Computations!$B$10:$AY$386,VLOOKUP(D$1,'day lookup'!$D$1:$E$52,2))</f>
        <v>0</v>
      </c>
      <c r="E569" s="99" t="str">
        <f>VLOOKUP($B569,Computations!$B$10:$AY$386,VLOOKUP(E$1,'day lookup'!$D$1:$E$52,2))</f>
        <v/>
      </c>
      <c r="F569" s="99">
        <f>VLOOKUP($B569,Computations!$B$10:$AY$386,VLOOKUP(F$1,'day lookup'!$D$1:$E$52,2))</f>
        <v>0</v>
      </c>
      <c r="G569" s="99" t="str">
        <f>VLOOKUP($B569,Computations!$B$10:$AY$386,VLOOKUP(G$1,'day lookup'!$D$1:$E$52,2))</f>
        <v/>
      </c>
      <c r="H569" s="99">
        <f>VLOOKUP($B569,Computations!$B$10:$AY$386,VLOOKUP(H$1,'day lookup'!$D$1:$E$52,2))</f>
        <v>0</v>
      </c>
      <c r="I569" s="99">
        <f>VLOOKUP($B569,Computations!$B$10:$AY$386,VLOOKUP(I$1,'day lookup'!$D$1:$E$52,2))</f>
        <v>0</v>
      </c>
      <c r="J569" s="381" t="str">
        <f>VLOOKUP($B569,Computations!$B$10:$AY$386,VLOOKUP(J$1,'day lookup'!$D$1:$E$52,2))</f>
        <v/>
      </c>
      <c r="K569" s="99" t="str">
        <f>VLOOKUP($B569,Computations!$B$10:$AY$386,VLOOKUP(K$1,'day lookup'!$D$1:$E$52,2))</f>
        <v/>
      </c>
      <c r="L569" s="99" t="str">
        <f>VLOOKUP($B569,Computations!$B$10:$AY$386,VLOOKUP(L$1,'day lookup'!$D$1:$E$52,2))</f>
        <v/>
      </c>
      <c r="M569" s="99" t="str">
        <f>VLOOKUP($B569,Computations!$B$10:$AY$386,VLOOKUP(M$1,'day lookup'!$D$1:$E$52,2))</f>
        <v/>
      </c>
      <c r="N569" s="99">
        <f>VLOOKUP($B569,Computations!$B$10:$AY$386,VLOOKUP(N$1,'day lookup'!$D$1:$E$52,2))</f>
        <v>0</v>
      </c>
      <c r="O569" s="99"/>
    </row>
    <row r="570" spans="1:15">
      <c r="A570" s="67" t="str">
        <f ca="1">OFFSET('day lookup'!$A$1,WEEKDAY(B570)-1,0)</f>
        <v>THU</v>
      </c>
      <c r="B570" s="69">
        <f t="shared" si="33"/>
        <v>43167</v>
      </c>
      <c r="C570" s="99" t="str">
        <f>VLOOKUP($B570,Computations!$B$10:$AY$386,VLOOKUP(C$1,'day lookup'!$D$1:$E$52,2))</f>
        <v/>
      </c>
      <c r="D570" s="99">
        <f>VLOOKUP($B570,Computations!$B$10:$AY$386,VLOOKUP(D$1,'day lookup'!$D$1:$E$52,2))</f>
        <v>0</v>
      </c>
      <c r="E570" s="99" t="str">
        <f>VLOOKUP($B570,Computations!$B$10:$AY$386,VLOOKUP(E$1,'day lookup'!$D$1:$E$52,2))</f>
        <v/>
      </c>
      <c r="F570" s="99">
        <f>VLOOKUP($B570,Computations!$B$10:$AY$386,VLOOKUP(F$1,'day lookup'!$D$1:$E$52,2))</f>
        <v>0</v>
      </c>
      <c r="G570" s="99" t="str">
        <f>VLOOKUP($B570,Computations!$B$10:$AY$386,VLOOKUP(G$1,'day lookup'!$D$1:$E$52,2))</f>
        <v/>
      </c>
      <c r="H570" s="99">
        <f>VLOOKUP($B570,Computations!$B$10:$AY$386,VLOOKUP(H$1,'day lookup'!$D$1:$E$52,2))</f>
        <v>0</v>
      </c>
      <c r="I570" s="99">
        <f>VLOOKUP($B570,Computations!$B$10:$AY$386,VLOOKUP(I$1,'day lookup'!$D$1:$E$52,2))</f>
        <v>0</v>
      </c>
      <c r="J570" s="381" t="str">
        <f>VLOOKUP($B570,Computations!$B$10:$AY$386,VLOOKUP(J$1,'day lookup'!$D$1:$E$52,2))</f>
        <v/>
      </c>
      <c r="K570" s="99" t="str">
        <f>VLOOKUP($B570,Computations!$B$10:$AY$386,VLOOKUP(K$1,'day lookup'!$D$1:$E$52,2))</f>
        <v/>
      </c>
      <c r="L570" s="99" t="str">
        <f>VLOOKUP($B570,Computations!$B$10:$AY$386,VLOOKUP(L$1,'day lookup'!$D$1:$E$52,2))</f>
        <v/>
      </c>
      <c r="M570" s="99" t="str">
        <f>VLOOKUP($B570,Computations!$B$10:$AY$386,VLOOKUP(M$1,'day lookup'!$D$1:$E$52,2))</f>
        <v/>
      </c>
      <c r="N570" s="99">
        <f>VLOOKUP($B570,Computations!$B$10:$AY$386,VLOOKUP(N$1,'day lookup'!$D$1:$E$52,2))</f>
        <v>0</v>
      </c>
      <c r="O570" s="99"/>
    </row>
    <row r="571" spans="1:15">
      <c r="A571" s="67" t="str">
        <f ca="1">OFFSET('day lookup'!$A$1,WEEKDAY(B571)-1,0)</f>
        <v>FRI</v>
      </c>
      <c r="B571" s="69">
        <f t="shared" si="33"/>
        <v>43168</v>
      </c>
      <c r="C571" s="99" t="str">
        <f>VLOOKUP($B571,Computations!$B$10:$AY$386,VLOOKUP(C$1,'day lookup'!$D$1:$E$52,2))</f>
        <v/>
      </c>
      <c r="D571" s="99">
        <f>VLOOKUP($B571,Computations!$B$10:$AY$386,VLOOKUP(D$1,'day lookup'!$D$1:$E$52,2))</f>
        <v>0</v>
      </c>
      <c r="E571" s="99" t="str">
        <f>VLOOKUP($B571,Computations!$B$10:$AY$386,VLOOKUP(E$1,'day lookup'!$D$1:$E$52,2))</f>
        <v/>
      </c>
      <c r="F571" s="99">
        <f>VLOOKUP($B571,Computations!$B$10:$AY$386,VLOOKUP(F$1,'day lookup'!$D$1:$E$52,2))</f>
        <v>0</v>
      </c>
      <c r="G571" s="99" t="str">
        <f>VLOOKUP($B571,Computations!$B$10:$AY$386,VLOOKUP(G$1,'day lookup'!$D$1:$E$52,2))</f>
        <v/>
      </c>
      <c r="H571" s="99">
        <f>VLOOKUP($B571,Computations!$B$10:$AY$386,VLOOKUP(H$1,'day lookup'!$D$1:$E$52,2))</f>
        <v>0</v>
      </c>
      <c r="I571" s="99">
        <f>VLOOKUP($B571,Computations!$B$10:$AY$386,VLOOKUP(I$1,'day lookup'!$D$1:$E$52,2))</f>
        <v>0</v>
      </c>
      <c r="J571" s="381" t="str">
        <f>VLOOKUP($B571,Computations!$B$10:$AY$386,VLOOKUP(J$1,'day lookup'!$D$1:$E$52,2))</f>
        <v/>
      </c>
      <c r="K571" s="99" t="str">
        <f>VLOOKUP($B571,Computations!$B$10:$AY$386,VLOOKUP(K$1,'day lookup'!$D$1:$E$52,2))</f>
        <v/>
      </c>
      <c r="L571" s="99" t="str">
        <f>VLOOKUP($B571,Computations!$B$10:$AY$386,VLOOKUP(L$1,'day lookup'!$D$1:$E$52,2))</f>
        <v/>
      </c>
      <c r="M571" s="99" t="str">
        <f>VLOOKUP($B571,Computations!$B$10:$AY$386,VLOOKUP(M$1,'day lookup'!$D$1:$E$52,2))</f>
        <v/>
      </c>
      <c r="N571" s="99">
        <f>VLOOKUP($B571,Computations!$B$10:$AY$386,VLOOKUP(N$1,'day lookup'!$D$1:$E$52,2))</f>
        <v>0</v>
      </c>
      <c r="O571" s="99"/>
    </row>
    <row r="572" spans="1:15">
      <c r="A572" s="67" t="str">
        <f ca="1">OFFSET('day lookup'!$A$1,WEEKDAY(B572)-1,0)</f>
        <v>SAT</v>
      </c>
      <c r="B572" s="69">
        <f t="shared" si="33"/>
        <v>43169</v>
      </c>
      <c r="C572" s="99" t="str">
        <f>VLOOKUP($B572,Computations!$B$10:$AY$386,VLOOKUP(C$1,'day lookup'!$D$1:$E$52,2))</f>
        <v/>
      </c>
      <c r="D572" s="99">
        <f>VLOOKUP($B572,Computations!$B$10:$AY$386,VLOOKUP(D$1,'day lookup'!$D$1:$E$52,2))</f>
        <v>0</v>
      </c>
      <c r="E572" s="99" t="str">
        <f>VLOOKUP($B572,Computations!$B$10:$AY$386,VLOOKUP(E$1,'day lookup'!$D$1:$E$52,2))</f>
        <v/>
      </c>
      <c r="F572" s="99">
        <f>VLOOKUP($B572,Computations!$B$10:$AY$386,VLOOKUP(F$1,'day lookup'!$D$1:$E$52,2))</f>
        <v>0</v>
      </c>
      <c r="G572" s="99" t="str">
        <f>VLOOKUP($B572,Computations!$B$10:$AY$386,VLOOKUP(G$1,'day lookup'!$D$1:$E$52,2))</f>
        <v/>
      </c>
      <c r="H572" s="99">
        <f>VLOOKUP($B572,Computations!$B$10:$AY$386,VLOOKUP(H$1,'day lookup'!$D$1:$E$52,2))</f>
        <v>0</v>
      </c>
      <c r="I572" s="99">
        <f>VLOOKUP($B572,Computations!$B$10:$AY$386,VLOOKUP(I$1,'day lookup'!$D$1:$E$52,2))</f>
        <v>0</v>
      </c>
      <c r="J572" s="381" t="str">
        <f>VLOOKUP($B572,Computations!$B$10:$AY$386,VLOOKUP(J$1,'day lookup'!$D$1:$E$52,2))</f>
        <v/>
      </c>
      <c r="K572" s="99" t="str">
        <f>VLOOKUP($B572,Computations!$B$10:$AY$386,VLOOKUP(K$1,'day lookup'!$D$1:$E$52,2))</f>
        <v/>
      </c>
      <c r="L572" s="99" t="str">
        <f>VLOOKUP($B572,Computations!$B$10:$AY$386,VLOOKUP(L$1,'day lookup'!$D$1:$E$52,2))</f>
        <v/>
      </c>
      <c r="M572" s="99" t="str">
        <f>VLOOKUP($B572,Computations!$B$10:$AY$386,VLOOKUP(M$1,'day lookup'!$D$1:$E$52,2))</f>
        <v/>
      </c>
      <c r="N572" s="99">
        <f>VLOOKUP($B572,Computations!$B$10:$AY$386,VLOOKUP(N$1,'day lookup'!$D$1:$E$52,2))</f>
        <v>0</v>
      </c>
      <c r="O572" s="99"/>
    </row>
    <row r="573" spans="1:15">
      <c r="A573" s="67" t="str">
        <f ca="1">OFFSET('day lookup'!$A$1,WEEKDAY(B573)-1,0)</f>
        <v>SUN</v>
      </c>
      <c r="B573" s="69">
        <f t="shared" si="33"/>
        <v>43170</v>
      </c>
      <c r="C573" s="99" t="str">
        <f>VLOOKUP($B573,Computations!$B$10:$AY$386,VLOOKUP(C$1,'day lookup'!$D$1:$E$52,2))</f>
        <v/>
      </c>
      <c r="D573" s="99">
        <f>VLOOKUP($B573,Computations!$B$10:$AY$386,VLOOKUP(D$1,'day lookup'!$D$1:$E$52,2))</f>
        <v>0</v>
      </c>
      <c r="E573" s="99" t="str">
        <f>VLOOKUP($B573,Computations!$B$10:$AY$386,VLOOKUP(E$1,'day lookup'!$D$1:$E$52,2))</f>
        <v/>
      </c>
      <c r="F573" s="99">
        <f>VLOOKUP($B573,Computations!$B$10:$AY$386,VLOOKUP(F$1,'day lookup'!$D$1:$E$52,2))</f>
        <v>0</v>
      </c>
      <c r="G573" s="99" t="str">
        <f>VLOOKUP($B573,Computations!$B$10:$AY$386,VLOOKUP(G$1,'day lookup'!$D$1:$E$52,2))</f>
        <v/>
      </c>
      <c r="H573" s="99">
        <f>VLOOKUP($B573,Computations!$B$10:$AY$386,VLOOKUP(H$1,'day lookup'!$D$1:$E$52,2))</f>
        <v>0</v>
      </c>
      <c r="I573" s="99">
        <f>VLOOKUP($B573,Computations!$B$10:$AY$386,VLOOKUP(I$1,'day lookup'!$D$1:$E$52,2))</f>
        <v>0</v>
      </c>
      <c r="J573" s="381" t="str">
        <f>VLOOKUP($B573,Computations!$B$10:$AY$386,VLOOKUP(J$1,'day lookup'!$D$1:$E$52,2))</f>
        <v/>
      </c>
      <c r="K573" s="99" t="str">
        <f>VLOOKUP($B573,Computations!$B$10:$AY$386,VLOOKUP(K$1,'day lookup'!$D$1:$E$52,2))</f>
        <v/>
      </c>
      <c r="L573" s="99" t="str">
        <f>VLOOKUP($B573,Computations!$B$10:$AY$386,VLOOKUP(L$1,'day lookup'!$D$1:$E$52,2))</f>
        <v/>
      </c>
      <c r="M573" s="99" t="str">
        <f>VLOOKUP($B573,Computations!$B$10:$AY$386,VLOOKUP(M$1,'day lookup'!$D$1:$E$52,2))</f>
        <v/>
      </c>
      <c r="N573" s="99">
        <f>VLOOKUP($B573,Computations!$B$10:$AY$386,VLOOKUP(N$1,'day lookup'!$D$1:$E$52,2))</f>
        <v>0</v>
      </c>
      <c r="O573" s="99"/>
    </row>
    <row r="574" spans="1:15">
      <c r="A574" s="67" t="str">
        <f ca="1">OFFSET('day lookup'!$A$1,WEEKDAY(B574)-1,0)</f>
        <v>MON</v>
      </c>
      <c r="B574" s="69">
        <f t="shared" si="33"/>
        <v>43171</v>
      </c>
      <c r="C574" s="99" t="str">
        <f>VLOOKUP($B574,Computations!$B$10:$AY$386,VLOOKUP(C$1,'day lookup'!$D$1:$E$52,2))</f>
        <v/>
      </c>
      <c r="D574" s="99">
        <f>VLOOKUP($B574,Computations!$B$10:$AY$386,VLOOKUP(D$1,'day lookup'!$D$1:$E$52,2))</f>
        <v>0</v>
      </c>
      <c r="E574" s="99" t="str">
        <f>VLOOKUP($B574,Computations!$B$10:$AY$386,VLOOKUP(E$1,'day lookup'!$D$1:$E$52,2))</f>
        <v/>
      </c>
      <c r="F574" s="99">
        <f>VLOOKUP($B574,Computations!$B$10:$AY$386,VLOOKUP(F$1,'day lookup'!$D$1:$E$52,2))</f>
        <v>0</v>
      </c>
      <c r="G574" s="99" t="str">
        <f>VLOOKUP($B574,Computations!$B$10:$AY$386,VLOOKUP(G$1,'day lookup'!$D$1:$E$52,2))</f>
        <v/>
      </c>
      <c r="H574" s="99">
        <f>VLOOKUP($B574,Computations!$B$10:$AY$386,VLOOKUP(H$1,'day lookup'!$D$1:$E$52,2))</f>
        <v>0</v>
      </c>
      <c r="I574" s="99">
        <f>VLOOKUP($B574,Computations!$B$10:$AY$386,VLOOKUP(I$1,'day lookup'!$D$1:$E$52,2))</f>
        <v>0</v>
      </c>
      <c r="J574" s="381" t="str">
        <f>VLOOKUP($B574,Computations!$B$10:$AY$386,VLOOKUP(J$1,'day lookup'!$D$1:$E$52,2))</f>
        <v/>
      </c>
      <c r="K574" s="99" t="str">
        <f>VLOOKUP($B574,Computations!$B$10:$AY$386,VLOOKUP(K$1,'day lookup'!$D$1:$E$52,2))</f>
        <v/>
      </c>
      <c r="L574" s="99" t="str">
        <f>VLOOKUP($B574,Computations!$B$10:$AY$386,VLOOKUP(L$1,'day lookup'!$D$1:$E$52,2))</f>
        <v/>
      </c>
      <c r="M574" s="99" t="str">
        <f>VLOOKUP($B574,Computations!$B$10:$AY$386,VLOOKUP(M$1,'day lookup'!$D$1:$E$52,2))</f>
        <v/>
      </c>
      <c r="N574" s="99">
        <f>VLOOKUP($B574,Computations!$B$10:$AY$386,VLOOKUP(N$1,'day lookup'!$D$1:$E$52,2))</f>
        <v>0</v>
      </c>
      <c r="O574" s="99"/>
    </row>
    <row r="575" spans="1:15">
      <c r="A575" s="67" t="str">
        <f ca="1">OFFSET('day lookup'!$A$1,WEEKDAY(B575)-1,0)</f>
        <v>TUE</v>
      </c>
      <c r="B575" s="69">
        <f t="shared" si="33"/>
        <v>43172</v>
      </c>
      <c r="C575" s="99" t="str">
        <f>VLOOKUP($B575,Computations!$B$10:$AY$386,VLOOKUP(C$1,'day lookup'!$D$1:$E$52,2))</f>
        <v/>
      </c>
      <c r="D575" s="99">
        <f>VLOOKUP($B575,Computations!$B$10:$AY$386,VLOOKUP(D$1,'day lookup'!$D$1:$E$52,2))</f>
        <v>0</v>
      </c>
      <c r="E575" s="99" t="str">
        <f>VLOOKUP($B575,Computations!$B$10:$AY$386,VLOOKUP(E$1,'day lookup'!$D$1:$E$52,2))</f>
        <v/>
      </c>
      <c r="F575" s="99">
        <f>VLOOKUP($B575,Computations!$B$10:$AY$386,VLOOKUP(F$1,'day lookup'!$D$1:$E$52,2))</f>
        <v>0</v>
      </c>
      <c r="G575" s="99" t="str">
        <f>VLOOKUP($B575,Computations!$B$10:$AY$386,VLOOKUP(G$1,'day lookup'!$D$1:$E$52,2))</f>
        <v/>
      </c>
      <c r="H575" s="99">
        <f>VLOOKUP($B575,Computations!$B$10:$AY$386,VLOOKUP(H$1,'day lookup'!$D$1:$E$52,2))</f>
        <v>0</v>
      </c>
      <c r="I575" s="99">
        <f>VLOOKUP($B575,Computations!$B$10:$AY$386,VLOOKUP(I$1,'day lookup'!$D$1:$E$52,2))</f>
        <v>0</v>
      </c>
      <c r="J575" s="381" t="str">
        <f>VLOOKUP($B575,Computations!$B$10:$AY$386,VLOOKUP(J$1,'day lookup'!$D$1:$E$52,2))</f>
        <v/>
      </c>
      <c r="K575" s="99" t="str">
        <f>VLOOKUP($B575,Computations!$B$10:$AY$386,VLOOKUP(K$1,'day lookup'!$D$1:$E$52,2))</f>
        <v/>
      </c>
      <c r="L575" s="99" t="str">
        <f>VLOOKUP($B575,Computations!$B$10:$AY$386,VLOOKUP(L$1,'day lookup'!$D$1:$E$52,2))</f>
        <v/>
      </c>
      <c r="M575" s="99" t="str">
        <f>VLOOKUP($B575,Computations!$B$10:$AY$386,VLOOKUP(M$1,'day lookup'!$D$1:$E$52,2))</f>
        <v/>
      </c>
      <c r="N575" s="99">
        <f>VLOOKUP($B575,Computations!$B$10:$AY$386,VLOOKUP(N$1,'day lookup'!$D$1:$E$52,2))</f>
        <v>0</v>
      </c>
      <c r="O575" s="99"/>
    </row>
    <row r="576" spans="1:15">
      <c r="A576" s="67" t="str">
        <f ca="1">OFFSET('day lookup'!$A$1,WEEKDAY(B576)-1,0)</f>
        <v>WED</v>
      </c>
      <c r="B576" s="69">
        <f t="shared" si="33"/>
        <v>43173</v>
      </c>
      <c r="C576" s="99" t="str">
        <f>VLOOKUP($B576,Computations!$B$10:$AY$386,VLOOKUP(C$1,'day lookup'!$D$1:$E$52,2))</f>
        <v/>
      </c>
      <c r="D576" s="99">
        <f>VLOOKUP($B576,Computations!$B$10:$AY$386,VLOOKUP(D$1,'day lookup'!$D$1:$E$52,2))</f>
        <v>0</v>
      </c>
      <c r="E576" s="99" t="str">
        <f>VLOOKUP($B576,Computations!$B$10:$AY$386,VLOOKUP(E$1,'day lookup'!$D$1:$E$52,2))</f>
        <v/>
      </c>
      <c r="F576" s="99">
        <f>VLOOKUP($B576,Computations!$B$10:$AY$386,VLOOKUP(F$1,'day lookup'!$D$1:$E$52,2))</f>
        <v>0</v>
      </c>
      <c r="G576" s="99" t="str">
        <f>VLOOKUP($B576,Computations!$B$10:$AY$386,VLOOKUP(G$1,'day lookup'!$D$1:$E$52,2))</f>
        <v/>
      </c>
      <c r="H576" s="99">
        <f>VLOOKUP($B576,Computations!$B$10:$AY$386,VLOOKUP(H$1,'day lookup'!$D$1:$E$52,2))</f>
        <v>0</v>
      </c>
      <c r="I576" s="99">
        <f>VLOOKUP($B576,Computations!$B$10:$AY$386,VLOOKUP(I$1,'day lookup'!$D$1:$E$52,2))</f>
        <v>0</v>
      </c>
      <c r="J576" s="381" t="str">
        <f>VLOOKUP($B576,Computations!$B$10:$AY$386,VLOOKUP(J$1,'day lookup'!$D$1:$E$52,2))</f>
        <v/>
      </c>
      <c r="K576" s="99" t="str">
        <f>VLOOKUP($B576,Computations!$B$10:$AY$386,VLOOKUP(K$1,'day lookup'!$D$1:$E$52,2))</f>
        <v/>
      </c>
      <c r="L576" s="99" t="str">
        <f>VLOOKUP($B576,Computations!$B$10:$AY$386,VLOOKUP(L$1,'day lookup'!$D$1:$E$52,2))</f>
        <v/>
      </c>
      <c r="M576" s="99" t="str">
        <f>VLOOKUP($B576,Computations!$B$10:$AY$386,VLOOKUP(M$1,'day lookup'!$D$1:$E$52,2))</f>
        <v/>
      </c>
      <c r="N576" s="99">
        <f>VLOOKUP($B576,Computations!$B$10:$AY$386,VLOOKUP(N$1,'day lookup'!$D$1:$E$52,2))</f>
        <v>0</v>
      </c>
      <c r="O576" s="99"/>
    </row>
    <row r="577" spans="1:15">
      <c r="A577" s="67" t="str">
        <f ca="1">OFFSET('day lookup'!$A$1,WEEKDAY(B577)-1,0)</f>
        <v>THU</v>
      </c>
      <c r="B577" s="69">
        <f t="shared" si="33"/>
        <v>43174</v>
      </c>
      <c r="C577" s="99" t="str">
        <f>VLOOKUP($B577,Computations!$B$10:$AY$386,VLOOKUP(C$1,'day lookup'!$D$1:$E$52,2))</f>
        <v/>
      </c>
      <c r="D577" s="99">
        <f>VLOOKUP($B577,Computations!$B$10:$AY$386,VLOOKUP(D$1,'day lookup'!$D$1:$E$52,2))</f>
        <v>0</v>
      </c>
      <c r="E577" s="99" t="str">
        <f>VLOOKUP($B577,Computations!$B$10:$AY$386,VLOOKUP(E$1,'day lookup'!$D$1:$E$52,2))</f>
        <v/>
      </c>
      <c r="F577" s="99">
        <f>VLOOKUP($B577,Computations!$B$10:$AY$386,VLOOKUP(F$1,'day lookup'!$D$1:$E$52,2))</f>
        <v>0</v>
      </c>
      <c r="G577" s="99" t="str">
        <f>VLOOKUP($B577,Computations!$B$10:$AY$386,VLOOKUP(G$1,'day lookup'!$D$1:$E$52,2))</f>
        <v/>
      </c>
      <c r="H577" s="99">
        <f>VLOOKUP($B577,Computations!$B$10:$AY$386,VLOOKUP(H$1,'day lookup'!$D$1:$E$52,2))</f>
        <v>0</v>
      </c>
      <c r="I577" s="99">
        <f>VLOOKUP($B577,Computations!$B$10:$AY$386,VLOOKUP(I$1,'day lookup'!$D$1:$E$52,2))</f>
        <v>0</v>
      </c>
      <c r="J577" s="381" t="str">
        <f>VLOOKUP($B577,Computations!$B$10:$AY$386,VLOOKUP(J$1,'day lookup'!$D$1:$E$52,2))</f>
        <v/>
      </c>
      <c r="K577" s="99" t="str">
        <f>VLOOKUP($B577,Computations!$B$10:$AY$386,VLOOKUP(K$1,'day lookup'!$D$1:$E$52,2))</f>
        <v/>
      </c>
      <c r="L577" s="99" t="str">
        <f>VLOOKUP($B577,Computations!$B$10:$AY$386,VLOOKUP(L$1,'day lookup'!$D$1:$E$52,2))</f>
        <v/>
      </c>
      <c r="M577" s="99" t="str">
        <f>VLOOKUP($B577,Computations!$B$10:$AY$386,VLOOKUP(M$1,'day lookup'!$D$1:$E$52,2))</f>
        <v/>
      </c>
      <c r="N577" s="99">
        <f>VLOOKUP($B577,Computations!$B$10:$AY$386,VLOOKUP(N$1,'day lookup'!$D$1:$E$52,2))</f>
        <v>0</v>
      </c>
      <c r="O577" s="99"/>
    </row>
    <row r="578" spans="1:15">
      <c r="A578" s="67" t="str">
        <f ca="1">OFFSET('day lookup'!$A$1,WEEKDAY(B578)-1,0)</f>
        <v>FRI</v>
      </c>
      <c r="B578" s="69">
        <f t="shared" si="33"/>
        <v>43175</v>
      </c>
      <c r="C578" s="99" t="str">
        <f>VLOOKUP($B578,Computations!$B$10:$AY$386,VLOOKUP(C$1,'day lookup'!$D$1:$E$52,2))</f>
        <v/>
      </c>
      <c r="D578" s="99">
        <f>VLOOKUP($B578,Computations!$B$10:$AY$386,VLOOKUP(D$1,'day lookup'!$D$1:$E$52,2))</f>
        <v>0</v>
      </c>
      <c r="E578" s="99" t="str">
        <f>VLOOKUP($B578,Computations!$B$10:$AY$386,VLOOKUP(E$1,'day lookup'!$D$1:$E$52,2))</f>
        <v/>
      </c>
      <c r="F578" s="99">
        <f>VLOOKUP($B578,Computations!$B$10:$AY$386,VLOOKUP(F$1,'day lookup'!$D$1:$E$52,2))</f>
        <v>0</v>
      </c>
      <c r="G578" s="99" t="str">
        <f>VLOOKUP($B578,Computations!$B$10:$AY$386,VLOOKUP(G$1,'day lookup'!$D$1:$E$52,2))</f>
        <v/>
      </c>
      <c r="H578" s="99">
        <f>VLOOKUP($B578,Computations!$B$10:$AY$386,VLOOKUP(H$1,'day lookup'!$D$1:$E$52,2))</f>
        <v>0</v>
      </c>
      <c r="I578" s="99">
        <f>VLOOKUP($B578,Computations!$B$10:$AY$386,VLOOKUP(I$1,'day lookup'!$D$1:$E$52,2))</f>
        <v>0</v>
      </c>
      <c r="J578" s="381" t="str">
        <f>VLOOKUP($B578,Computations!$B$10:$AY$386,VLOOKUP(J$1,'day lookup'!$D$1:$E$52,2))</f>
        <v/>
      </c>
      <c r="K578" s="99" t="str">
        <f>VLOOKUP($B578,Computations!$B$10:$AY$386,VLOOKUP(K$1,'day lookup'!$D$1:$E$52,2))</f>
        <v/>
      </c>
      <c r="L578" s="99" t="str">
        <f>VLOOKUP($B578,Computations!$B$10:$AY$386,VLOOKUP(L$1,'day lookup'!$D$1:$E$52,2))</f>
        <v/>
      </c>
      <c r="M578" s="99" t="str">
        <f>VLOOKUP($B578,Computations!$B$10:$AY$386,VLOOKUP(M$1,'day lookup'!$D$1:$E$52,2))</f>
        <v/>
      </c>
      <c r="N578" s="99">
        <f>VLOOKUP($B578,Computations!$B$10:$AY$386,VLOOKUP(N$1,'day lookup'!$D$1:$E$52,2))</f>
        <v>0</v>
      </c>
      <c r="O578" s="99"/>
    </row>
    <row r="579" spans="1:15">
      <c r="A579" s="67" t="str">
        <f ca="1">OFFSET('day lookup'!$A$1,WEEKDAY(B579)-1,0)</f>
        <v>SAT</v>
      </c>
      <c r="B579" s="69">
        <f t="shared" si="33"/>
        <v>43176</v>
      </c>
      <c r="C579" s="99" t="str">
        <f>VLOOKUP($B579,Computations!$B$10:$AY$386,VLOOKUP(C$1,'day lookup'!$D$1:$E$52,2))</f>
        <v/>
      </c>
      <c r="D579" s="99">
        <f>VLOOKUP($B579,Computations!$B$10:$AY$386,VLOOKUP(D$1,'day lookup'!$D$1:$E$52,2))</f>
        <v>0</v>
      </c>
      <c r="E579" s="99" t="str">
        <f>VLOOKUP($B579,Computations!$B$10:$AY$386,VLOOKUP(E$1,'day lookup'!$D$1:$E$52,2))</f>
        <v/>
      </c>
      <c r="F579" s="99">
        <f>VLOOKUP($B579,Computations!$B$10:$AY$386,VLOOKUP(F$1,'day lookup'!$D$1:$E$52,2))</f>
        <v>0</v>
      </c>
      <c r="G579" s="99" t="str">
        <f>VLOOKUP($B579,Computations!$B$10:$AY$386,VLOOKUP(G$1,'day lookup'!$D$1:$E$52,2))</f>
        <v/>
      </c>
      <c r="H579" s="99">
        <f>VLOOKUP($B579,Computations!$B$10:$AY$386,VLOOKUP(H$1,'day lookup'!$D$1:$E$52,2))</f>
        <v>0</v>
      </c>
      <c r="I579" s="99">
        <f>VLOOKUP($B579,Computations!$B$10:$AY$386,VLOOKUP(I$1,'day lookup'!$D$1:$E$52,2))</f>
        <v>0</v>
      </c>
      <c r="J579" s="381" t="str">
        <f>VLOOKUP($B579,Computations!$B$10:$AY$386,VLOOKUP(J$1,'day lookup'!$D$1:$E$52,2))</f>
        <v/>
      </c>
      <c r="K579" s="99" t="str">
        <f>VLOOKUP($B579,Computations!$B$10:$AY$386,VLOOKUP(K$1,'day lookup'!$D$1:$E$52,2))</f>
        <v/>
      </c>
      <c r="L579" s="99" t="str">
        <f>VLOOKUP($B579,Computations!$B$10:$AY$386,VLOOKUP(L$1,'day lookup'!$D$1:$E$52,2))</f>
        <v/>
      </c>
      <c r="M579" s="99" t="str">
        <f>VLOOKUP($B579,Computations!$B$10:$AY$386,VLOOKUP(M$1,'day lookup'!$D$1:$E$52,2))</f>
        <v/>
      </c>
      <c r="N579" s="99">
        <f>VLOOKUP($B579,Computations!$B$10:$AY$386,VLOOKUP(N$1,'day lookup'!$D$1:$E$52,2))</f>
        <v>0</v>
      </c>
      <c r="O579" s="99"/>
    </row>
    <row r="580" spans="1:15">
      <c r="A580" s="67" t="str">
        <f ca="1">OFFSET('day lookup'!$A$1,WEEKDAY(B580)-1,0)</f>
        <v>SUN</v>
      </c>
      <c r="B580" s="69">
        <f t="shared" si="33"/>
        <v>43177</v>
      </c>
      <c r="C580" s="99" t="str">
        <f>VLOOKUP($B580,Computations!$B$10:$AY$386,VLOOKUP(C$1,'day lookup'!$D$1:$E$52,2))</f>
        <v/>
      </c>
      <c r="D580" s="99">
        <f>VLOOKUP($B580,Computations!$B$10:$AY$386,VLOOKUP(D$1,'day lookup'!$D$1:$E$52,2))</f>
        <v>0</v>
      </c>
      <c r="E580" s="99" t="str">
        <f>VLOOKUP($B580,Computations!$B$10:$AY$386,VLOOKUP(E$1,'day lookup'!$D$1:$E$52,2))</f>
        <v/>
      </c>
      <c r="F580" s="99">
        <f>VLOOKUP($B580,Computations!$B$10:$AY$386,VLOOKUP(F$1,'day lookup'!$D$1:$E$52,2))</f>
        <v>0</v>
      </c>
      <c r="G580" s="99" t="str">
        <f>VLOOKUP($B580,Computations!$B$10:$AY$386,VLOOKUP(G$1,'day lookup'!$D$1:$E$52,2))</f>
        <v/>
      </c>
      <c r="H580" s="99">
        <f>VLOOKUP($B580,Computations!$B$10:$AY$386,VLOOKUP(H$1,'day lookup'!$D$1:$E$52,2))</f>
        <v>0</v>
      </c>
      <c r="I580" s="99">
        <f>VLOOKUP($B580,Computations!$B$10:$AY$386,VLOOKUP(I$1,'day lookup'!$D$1:$E$52,2))</f>
        <v>0</v>
      </c>
      <c r="J580" s="381" t="str">
        <f>VLOOKUP($B580,Computations!$B$10:$AY$386,VLOOKUP(J$1,'day lookup'!$D$1:$E$52,2))</f>
        <v/>
      </c>
      <c r="K580" s="99" t="str">
        <f>VLOOKUP($B580,Computations!$B$10:$AY$386,VLOOKUP(K$1,'day lookup'!$D$1:$E$52,2))</f>
        <v/>
      </c>
      <c r="L580" s="99" t="str">
        <f>VLOOKUP($B580,Computations!$B$10:$AY$386,VLOOKUP(L$1,'day lookup'!$D$1:$E$52,2))</f>
        <v/>
      </c>
      <c r="M580" s="99" t="str">
        <f>VLOOKUP($B580,Computations!$B$10:$AY$386,VLOOKUP(M$1,'day lookup'!$D$1:$E$52,2))</f>
        <v/>
      </c>
      <c r="N580" s="99">
        <f>VLOOKUP($B580,Computations!$B$10:$AY$386,VLOOKUP(N$1,'day lookup'!$D$1:$E$52,2))</f>
        <v>0</v>
      </c>
      <c r="O580" s="99"/>
    </row>
    <row r="581" spans="1:15">
      <c r="A581" s="67" t="str">
        <f ca="1">OFFSET('day lookup'!$A$1,WEEKDAY(B581)-1,0)</f>
        <v>MON</v>
      </c>
      <c r="B581" s="69">
        <f t="shared" si="33"/>
        <v>43178</v>
      </c>
      <c r="C581" s="99" t="str">
        <f>VLOOKUP($B581,Computations!$B$10:$AY$386,VLOOKUP(C$1,'day lookup'!$D$1:$E$52,2))</f>
        <v/>
      </c>
      <c r="D581" s="99">
        <f>VLOOKUP($B581,Computations!$B$10:$AY$386,VLOOKUP(D$1,'day lookup'!$D$1:$E$52,2))</f>
        <v>0</v>
      </c>
      <c r="E581" s="99" t="str">
        <f>VLOOKUP($B581,Computations!$B$10:$AY$386,VLOOKUP(E$1,'day lookup'!$D$1:$E$52,2))</f>
        <v/>
      </c>
      <c r="F581" s="99">
        <f>VLOOKUP($B581,Computations!$B$10:$AY$386,VLOOKUP(F$1,'day lookup'!$D$1:$E$52,2))</f>
        <v>0</v>
      </c>
      <c r="G581" s="99" t="str">
        <f>VLOOKUP($B581,Computations!$B$10:$AY$386,VLOOKUP(G$1,'day lookup'!$D$1:$E$52,2))</f>
        <v/>
      </c>
      <c r="H581" s="99">
        <f>VLOOKUP($B581,Computations!$B$10:$AY$386,VLOOKUP(H$1,'day lookup'!$D$1:$E$52,2))</f>
        <v>0</v>
      </c>
      <c r="I581" s="99">
        <f>VLOOKUP($B581,Computations!$B$10:$AY$386,VLOOKUP(I$1,'day lookup'!$D$1:$E$52,2))</f>
        <v>0</v>
      </c>
      <c r="J581" s="381" t="str">
        <f>VLOOKUP($B581,Computations!$B$10:$AY$386,VLOOKUP(J$1,'day lookup'!$D$1:$E$52,2))</f>
        <v/>
      </c>
      <c r="K581" s="99" t="str">
        <f>VLOOKUP($B581,Computations!$B$10:$AY$386,VLOOKUP(K$1,'day lookup'!$D$1:$E$52,2))</f>
        <v/>
      </c>
      <c r="L581" s="99" t="str">
        <f>VLOOKUP($B581,Computations!$B$10:$AY$386,VLOOKUP(L$1,'day lookup'!$D$1:$E$52,2))</f>
        <v/>
      </c>
      <c r="M581" s="99" t="str">
        <f>VLOOKUP($B581,Computations!$B$10:$AY$386,VLOOKUP(M$1,'day lookup'!$D$1:$E$52,2))</f>
        <v/>
      </c>
      <c r="N581" s="99">
        <f>VLOOKUP($B581,Computations!$B$10:$AY$386,VLOOKUP(N$1,'day lookup'!$D$1:$E$52,2))</f>
        <v>0</v>
      </c>
      <c r="O581" s="99"/>
    </row>
    <row r="582" spans="1:15">
      <c r="A582" s="67" t="str">
        <f ca="1">OFFSET('day lookup'!$A$1,WEEKDAY(B582)-1,0)</f>
        <v>TUE</v>
      </c>
      <c r="B582" s="69">
        <f t="shared" si="33"/>
        <v>43179</v>
      </c>
      <c r="C582" s="99" t="str">
        <f>VLOOKUP($B582,Computations!$B$10:$AY$386,VLOOKUP(C$1,'day lookup'!$D$1:$E$52,2))</f>
        <v/>
      </c>
      <c r="D582" s="99">
        <f>VLOOKUP($B582,Computations!$B$10:$AY$386,VLOOKUP(D$1,'day lookup'!$D$1:$E$52,2))</f>
        <v>0</v>
      </c>
      <c r="E582" s="99" t="str">
        <f>VLOOKUP($B582,Computations!$B$10:$AY$386,VLOOKUP(E$1,'day lookup'!$D$1:$E$52,2))</f>
        <v/>
      </c>
      <c r="F582" s="99">
        <f>VLOOKUP($B582,Computations!$B$10:$AY$386,VLOOKUP(F$1,'day lookup'!$D$1:$E$52,2))</f>
        <v>0</v>
      </c>
      <c r="G582" s="99" t="str">
        <f>VLOOKUP($B582,Computations!$B$10:$AY$386,VLOOKUP(G$1,'day lookup'!$D$1:$E$52,2))</f>
        <v/>
      </c>
      <c r="H582" s="99">
        <f>VLOOKUP($B582,Computations!$B$10:$AY$386,VLOOKUP(H$1,'day lookup'!$D$1:$E$52,2))</f>
        <v>0</v>
      </c>
      <c r="I582" s="99">
        <f>VLOOKUP($B582,Computations!$B$10:$AY$386,VLOOKUP(I$1,'day lookup'!$D$1:$E$52,2))</f>
        <v>0</v>
      </c>
      <c r="J582" s="381" t="str">
        <f>VLOOKUP($B582,Computations!$B$10:$AY$386,VLOOKUP(J$1,'day lookup'!$D$1:$E$52,2))</f>
        <v/>
      </c>
      <c r="K582" s="99" t="str">
        <f>VLOOKUP($B582,Computations!$B$10:$AY$386,VLOOKUP(K$1,'day lookup'!$D$1:$E$52,2))</f>
        <v/>
      </c>
      <c r="L582" s="99" t="str">
        <f>VLOOKUP($B582,Computations!$B$10:$AY$386,VLOOKUP(L$1,'day lookup'!$D$1:$E$52,2))</f>
        <v/>
      </c>
      <c r="M582" s="99" t="str">
        <f>VLOOKUP($B582,Computations!$B$10:$AY$386,VLOOKUP(M$1,'day lookup'!$D$1:$E$52,2))</f>
        <v/>
      </c>
      <c r="N582" s="99">
        <f>VLOOKUP($B582,Computations!$B$10:$AY$386,VLOOKUP(N$1,'day lookup'!$D$1:$E$52,2))</f>
        <v>0</v>
      </c>
      <c r="O582" s="99"/>
    </row>
    <row r="583" spans="1:15">
      <c r="A583" s="67" t="str">
        <f ca="1">OFFSET('day lookup'!$A$1,WEEKDAY(B583)-1,0)</f>
        <v>WED</v>
      </c>
      <c r="B583" s="69">
        <f t="shared" si="33"/>
        <v>43180</v>
      </c>
      <c r="C583" s="99" t="str">
        <f>VLOOKUP($B583,Computations!$B$10:$AY$386,VLOOKUP(C$1,'day lookup'!$D$1:$E$52,2))</f>
        <v/>
      </c>
      <c r="D583" s="99">
        <f>VLOOKUP($B583,Computations!$B$10:$AY$386,VLOOKUP(D$1,'day lookup'!$D$1:$E$52,2))</f>
        <v>0</v>
      </c>
      <c r="E583" s="99" t="str">
        <f>VLOOKUP($B583,Computations!$B$10:$AY$386,VLOOKUP(E$1,'day lookup'!$D$1:$E$52,2))</f>
        <v/>
      </c>
      <c r="F583" s="99">
        <f>VLOOKUP($B583,Computations!$B$10:$AY$386,VLOOKUP(F$1,'day lookup'!$D$1:$E$52,2))</f>
        <v>0</v>
      </c>
      <c r="G583" s="99" t="str">
        <f>VLOOKUP($B583,Computations!$B$10:$AY$386,VLOOKUP(G$1,'day lookup'!$D$1:$E$52,2))</f>
        <v/>
      </c>
      <c r="H583" s="99">
        <f>VLOOKUP($B583,Computations!$B$10:$AY$386,VLOOKUP(H$1,'day lookup'!$D$1:$E$52,2))</f>
        <v>0</v>
      </c>
      <c r="I583" s="99">
        <f>VLOOKUP($B583,Computations!$B$10:$AY$386,VLOOKUP(I$1,'day lookup'!$D$1:$E$52,2))</f>
        <v>0</v>
      </c>
      <c r="J583" s="381" t="str">
        <f>VLOOKUP($B583,Computations!$B$10:$AY$386,VLOOKUP(J$1,'day lookup'!$D$1:$E$52,2))</f>
        <v/>
      </c>
      <c r="K583" s="99" t="str">
        <f>VLOOKUP($B583,Computations!$B$10:$AY$386,VLOOKUP(K$1,'day lookup'!$D$1:$E$52,2))</f>
        <v/>
      </c>
      <c r="L583" s="99" t="str">
        <f>VLOOKUP($B583,Computations!$B$10:$AY$386,VLOOKUP(L$1,'day lookup'!$D$1:$E$52,2))</f>
        <v/>
      </c>
      <c r="M583" s="99" t="str">
        <f>VLOOKUP($B583,Computations!$B$10:$AY$386,VLOOKUP(M$1,'day lookup'!$D$1:$E$52,2))</f>
        <v/>
      </c>
      <c r="N583" s="99">
        <f>VLOOKUP($B583,Computations!$B$10:$AY$386,VLOOKUP(N$1,'day lookup'!$D$1:$E$52,2))</f>
        <v>0</v>
      </c>
      <c r="O583" s="99"/>
    </row>
    <row r="584" spans="1:15">
      <c r="A584" s="67" t="str">
        <f ca="1">OFFSET('day lookup'!$A$1,WEEKDAY(B584)-1,0)</f>
        <v>THU</v>
      </c>
      <c r="B584" s="69">
        <f t="shared" si="33"/>
        <v>43181</v>
      </c>
      <c r="C584" s="99" t="str">
        <f>VLOOKUP($B584,Computations!$B$10:$AY$386,VLOOKUP(C$1,'day lookup'!$D$1:$E$52,2))</f>
        <v/>
      </c>
      <c r="D584" s="99">
        <f>VLOOKUP($B584,Computations!$B$10:$AY$386,VLOOKUP(D$1,'day lookup'!$D$1:$E$52,2))</f>
        <v>0</v>
      </c>
      <c r="E584" s="99" t="str">
        <f>VLOOKUP($B584,Computations!$B$10:$AY$386,VLOOKUP(E$1,'day lookup'!$D$1:$E$52,2))</f>
        <v/>
      </c>
      <c r="F584" s="99">
        <f>VLOOKUP($B584,Computations!$B$10:$AY$386,VLOOKUP(F$1,'day lookup'!$D$1:$E$52,2))</f>
        <v>0</v>
      </c>
      <c r="G584" s="99" t="str">
        <f>VLOOKUP($B584,Computations!$B$10:$AY$386,VLOOKUP(G$1,'day lookup'!$D$1:$E$52,2))</f>
        <v/>
      </c>
      <c r="H584" s="99">
        <f>VLOOKUP($B584,Computations!$B$10:$AY$386,VLOOKUP(H$1,'day lookup'!$D$1:$E$52,2))</f>
        <v>0</v>
      </c>
      <c r="I584" s="99">
        <f>VLOOKUP($B584,Computations!$B$10:$AY$386,VLOOKUP(I$1,'day lookup'!$D$1:$E$52,2))</f>
        <v>0</v>
      </c>
      <c r="J584" s="381" t="str">
        <f>VLOOKUP($B584,Computations!$B$10:$AY$386,VLOOKUP(J$1,'day lookup'!$D$1:$E$52,2))</f>
        <v/>
      </c>
      <c r="K584" s="99" t="str">
        <f>VLOOKUP($B584,Computations!$B$10:$AY$386,VLOOKUP(K$1,'day lookup'!$D$1:$E$52,2))</f>
        <v/>
      </c>
      <c r="L584" s="99" t="str">
        <f>VLOOKUP($B584,Computations!$B$10:$AY$386,VLOOKUP(L$1,'day lookup'!$D$1:$E$52,2))</f>
        <v/>
      </c>
      <c r="M584" s="99" t="str">
        <f>VLOOKUP($B584,Computations!$B$10:$AY$386,VLOOKUP(M$1,'day lookup'!$D$1:$E$52,2))</f>
        <v/>
      </c>
      <c r="N584" s="99">
        <f>VLOOKUP($B584,Computations!$B$10:$AY$386,VLOOKUP(N$1,'day lookup'!$D$1:$E$52,2))</f>
        <v>0</v>
      </c>
      <c r="O584" s="99"/>
    </row>
    <row r="585" spans="1:15">
      <c r="A585" s="67" t="str">
        <f ca="1">OFFSET('day lookup'!$A$1,WEEKDAY(B585)-1,0)</f>
        <v>FRI</v>
      </c>
      <c r="B585" s="69">
        <f t="shared" si="33"/>
        <v>43182</v>
      </c>
      <c r="C585" s="99" t="str">
        <f>VLOOKUP($B585,Computations!$B$10:$AY$386,VLOOKUP(C$1,'day lookup'!$D$1:$E$52,2))</f>
        <v/>
      </c>
      <c r="D585" s="99">
        <f>VLOOKUP($B585,Computations!$B$10:$AY$386,VLOOKUP(D$1,'day lookup'!$D$1:$E$52,2))</f>
        <v>0</v>
      </c>
      <c r="E585" s="99" t="str">
        <f>VLOOKUP($B585,Computations!$B$10:$AY$386,VLOOKUP(E$1,'day lookup'!$D$1:$E$52,2))</f>
        <v/>
      </c>
      <c r="F585" s="99">
        <f>VLOOKUP($B585,Computations!$B$10:$AY$386,VLOOKUP(F$1,'day lookup'!$D$1:$E$52,2))</f>
        <v>0</v>
      </c>
      <c r="G585" s="99" t="str">
        <f>VLOOKUP($B585,Computations!$B$10:$AY$386,VLOOKUP(G$1,'day lookup'!$D$1:$E$52,2))</f>
        <v/>
      </c>
      <c r="H585" s="99">
        <f>VLOOKUP($B585,Computations!$B$10:$AY$386,VLOOKUP(H$1,'day lookup'!$D$1:$E$52,2))</f>
        <v>0</v>
      </c>
      <c r="I585" s="99">
        <f>VLOOKUP($B585,Computations!$B$10:$AY$386,VLOOKUP(I$1,'day lookup'!$D$1:$E$52,2))</f>
        <v>0</v>
      </c>
      <c r="J585" s="381" t="str">
        <f>VLOOKUP($B585,Computations!$B$10:$AY$386,VLOOKUP(J$1,'day lookup'!$D$1:$E$52,2))</f>
        <v/>
      </c>
      <c r="K585" s="99" t="str">
        <f>VLOOKUP($B585,Computations!$B$10:$AY$386,VLOOKUP(K$1,'day lookup'!$D$1:$E$52,2))</f>
        <v/>
      </c>
      <c r="L585" s="99" t="str">
        <f>VLOOKUP($B585,Computations!$B$10:$AY$386,VLOOKUP(L$1,'day lookup'!$D$1:$E$52,2))</f>
        <v/>
      </c>
      <c r="M585" s="99" t="str">
        <f>VLOOKUP($B585,Computations!$B$10:$AY$386,VLOOKUP(M$1,'day lookup'!$D$1:$E$52,2))</f>
        <v/>
      </c>
      <c r="N585" s="99">
        <f>VLOOKUP($B585,Computations!$B$10:$AY$386,VLOOKUP(N$1,'day lookup'!$D$1:$E$52,2))</f>
        <v>0</v>
      </c>
      <c r="O585" s="99"/>
    </row>
    <row r="586" spans="1:15">
      <c r="A586" s="67" t="str">
        <f ca="1">OFFSET('day lookup'!$A$1,WEEKDAY(B586)-1,0)</f>
        <v>SAT</v>
      </c>
      <c r="B586" s="69">
        <f t="shared" si="33"/>
        <v>43183</v>
      </c>
      <c r="C586" s="99" t="str">
        <f>VLOOKUP($B586,Computations!$B$10:$AY$386,VLOOKUP(C$1,'day lookup'!$D$1:$E$52,2))</f>
        <v/>
      </c>
      <c r="D586" s="99">
        <f>VLOOKUP($B586,Computations!$B$10:$AY$386,VLOOKUP(D$1,'day lookup'!$D$1:$E$52,2))</f>
        <v>0</v>
      </c>
      <c r="E586" s="99" t="str">
        <f>VLOOKUP($B586,Computations!$B$10:$AY$386,VLOOKUP(E$1,'day lookup'!$D$1:$E$52,2))</f>
        <v/>
      </c>
      <c r="F586" s="99">
        <f>VLOOKUP($B586,Computations!$B$10:$AY$386,VLOOKUP(F$1,'day lookup'!$D$1:$E$52,2))</f>
        <v>0</v>
      </c>
      <c r="G586" s="99" t="str">
        <f>VLOOKUP($B586,Computations!$B$10:$AY$386,VLOOKUP(G$1,'day lookup'!$D$1:$E$52,2))</f>
        <v/>
      </c>
      <c r="H586" s="99">
        <f>VLOOKUP($B586,Computations!$B$10:$AY$386,VLOOKUP(H$1,'day lookup'!$D$1:$E$52,2))</f>
        <v>0</v>
      </c>
      <c r="I586" s="99">
        <f>VLOOKUP($B586,Computations!$B$10:$AY$386,VLOOKUP(I$1,'day lookup'!$D$1:$E$52,2))</f>
        <v>0</v>
      </c>
      <c r="J586" s="381" t="str">
        <f>VLOOKUP($B586,Computations!$B$10:$AY$386,VLOOKUP(J$1,'day lookup'!$D$1:$E$52,2))</f>
        <v/>
      </c>
      <c r="K586" s="99" t="str">
        <f>VLOOKUP($B586,Computations!$B$10:$AY$386,VLOOKUP(K$1,'day lookup'!$D$1:$E$52,2))</f>
        <v/>
      </c>
      <c r="L586" s="99" t="str">
        <f>VLOOKUP($B586,Computations!$B$10:$AY$386,VLOOKUP(L$1,'day lookup'!$D$1:$E$52,2))</f>
        <v/>
      </c>
      <c r="M586" s="99" t="str">
        <f>VLOOKUP($B586,Computations!$B$10:$AY$386,VLOOKUP(M$1,'day lookup'!$D$1:$E$52,2))</f>
        <v/>
      </c>
      <c r="N586" s="99">
        <f>VLOOKUP($B586,Computations!$B$10:$AY$386,VLOOKUP(N$1,'day lookup'!$D$1:$E$52,2))</f>
        <v>0</v>
      </c>
      <c r="O586" s="99"/>
    </row>
    <row r="587" spans="1:15">
      <c r="A587" s="67" t="str">
        <f ca="1">OFFSET('day lookup'!$A$1,WEEKDAY(B587)-1,0)</f>
        <v>SUN</v>
      </c>
      <c r="B587" s="69">
        <f t="shared" si="33"/>
        <v>43184</v>
      </c>
      <c r="C587" s="99" t="str">
        <f>VLOOKUP($B587,Computations!$B$10:$AY$386,VLOOKUP(C$1,'day lookup'!$D$1:$E$52,2))</f>
        <v/>
      </c>
      <c r="D587" s="99">
        <f>VLOOKUP($B587,Computations!$B$10:$AY$386,VLOOKUP(D$1,'day lookup'!$D$1:$E$52,2))</f>
        <v>0</v>
      </c>
      <c r="E587" s="99" t="str">
        <f>VLOOKUP($B587,Computations!$B$10:$AY$386,VLOOKUP(E$1,'day lookup'!$D$1:$E$52,2))</f>
        <v/>
      </c>
      <c r="F587" s="99">
        <f>VLOOKUP($B587,Computations!$B$10:$AY$386,VLOOKUP(F$1,'day lookup'!$D$1:$E$52,2))</f>
        <v>0</v>
      </c>
      <c r="G587" s="99" t="str">
        <f>VLOOKUP($B587,Computations!$B$10:$AY$386,VLOOKUP(G$1,'day lookup'!$D$1:$E$52,2))</f>
        <v/>
      </c>
      <c r="H587" s="99">
        <f>VLOOKUP($B587,Computations!$B$10:$AY$386,VLOOKUP(H$1,'day lookup'!$D$1:$E$52,2))</f>
        <v>0</v>
      </c>
      <c r="I587" s="99">
        <f>VLOOKUP($B587,Computations!$B$10:$AY$386,VLOOKUP(I$1,'day lookup'!$D$1:$E$52,2))</f>
        <v>0</v>
      </c>
      <c r="J587" s="381" t="str">
        <f>VLOOKUP($B587,Computations!$B$10:$AY$386,VLOOKUP(J$1,'day lookup'!$D$1:$E$52,2))</f>
        <v/>
      </c>
      <c r="K587" s="99" t="str">
        <f>VLOOKUP($B587,Computations!$B$10:$AY$386,VLOOKUP(K$1,'day lookup'!$D$1:$E$52,2))</f>
        <v/>
      </c>
      <c r="L587" s="99" t="str">
        <f>VLOOKUP($B587,Computations!$B$10:$AY$386,VLOOKUP(L$1,'day lookup'!$D$1:$E$52,2))</f>
        <v/>
      </c>
      <c r="M587" s="99" t="str">
        <f>VLOOKUP($B587,Computations!$B$10:$AY$386,VLOOKUP(M$1,'day lookup'!$D$1:$E$52,2))</f>
        <v/>
      </c>
      <c r="N587" s="99">
        <f>VLOOKUP($B587,Computations!$B$10:$AY$386,VLOOKUP(N$1,'day lookup'!$D$1:$E$52,2))</f>
        <v>0</v>
      </c>
      <c r="O587" s="99"/>
    </row>
    <row r="588" spans="1:15">
      <c r="A588" s="67" t="str">
        <f ca="1">OFFSET('day lookup'!$A$1,WEEKDAY(B588)-1,0)</f>
        <v>MON</v>
      </c>
      <c r="B588" s="69">
        <f t="shared" si="33"/>
        <v>43185</v>
      </c>
      <c r="C588" s="99" t="str">
        <f>VLOOKUP($B588,Computations!$B$10:$AY$386,VLOOKUP(C$1,'day lookup'!$D$1:$E$52,2))</f>
        <v/>
      </c>
      <c r="D588" s="99">
        <f>VLOOKUP($B588,Computations!$B$10:$AY$386,VLOOKUP(D$1,'day lookup'!$D$1:$E$52,2))</f>
        <v>0</v>
      </c>
      <c r="E588" s="99" t="str">
        <f>VLOOKUP($B588,Computations!$B$10:$AY$386,VLOOKUP(E$1,'day lookup'!$D$1:$E$52,2))</f>
        <v/>
      </c>
      <c r="F588" s="99">
        <f>VLOOKUP($B588,Computations!$B$10:$AY$386,VLOOKUP(F$1,'day lookup'!$D$1:$E$52,2))</f>
        <v>0</v>
      </c>
      <c r="G588" s="99" t="str">
        <f>VLOOKUP($B588,Computations!$B$10:$AY$386,VLOOKUP(G$1,'day lookup'!$D$1:$E$52,2))</f>
        <v/>
      </c>
      <c r="H588" s="99">
        <f>VLOOKUP($B588,Computations!$B$10:$AY$386,VLOOKUP(H$1,'day lookup'!$D$1:$E$52,2))</f>
        <v>0</v>
      </c>
      <c r="I588" s="99">
        <f>VLOOKUP($B588,Computations!$B$10:$AY$386,VLOOKUP(I$1,'day lookup'!$D$1:$E$52,2))</f>
        <v>0</v>
      </c>
      <c r="J588" s="381" t="str">
        <f>VLOOKUP($B588,Computations!$B$10:$AY$386,VLOOKUP(J$1,'day lookup'!$D$1:$E$52,2))</f>
        <v/>
      </c>
      <c r="K588" s="99" t="str">
        <f>VLOOKUP($B588,Computations!$B$10:$AY$386,VLOOKUP(K$1,'day lookup'!$D$1:$E$52,2))</f>
        <v/>
      </c>
      <c r="L588" s="99" t="str">
        <f>VLOOKUP($B588,Computations!$B$10:$AY$386,VLOOKUP(L$1,'day lookup'!$D$1:$E$52,2))</f>
        <v/>
      </c>
      <c r="M588" s="99" t="str">
        <f>VLOOKUP($B588,Computations!$B$10:$AY$386,VLOOKUP(M$1,'day lookup'!$D$1:$E$52,2))</f>
        <v/>
      </c>
      <c r="N588" s="99">
        <f>VLOOKUP($B588,Computations!$B$10:$AY$386,VLOOKUP(N$1,'day lookup'!$D$1:$E$52,2))</f>
        <v>0</v>
      </c>
      <c r="O588" s="99"/>
    </row>
    <row r="589" spans="1:15">
      <c r="A589" s="67" t="str">
        <f ca="1">OFFSET('day lookup'!$A$1,WEEKDAY(B589)-1,0)</f>
        <v>TUE</v>
      </c>
      <c r="B589" s="69">
        <f t="shared" si="33"/>
        <v>43186</v>
      </c>
      <c r="C589" s="99" t="str">
        <f>VLOOKUP($B589,Computations!$B$10:$AY$386,VLOOKUP(C$1,'day lookup'!$D$1:$E$52,2))</f>
        <v/>
      </c>
      <c r="D589" s="99">
        <f>VLOOKUP($B589,Computations!$B$10:$AY$386,VLOOKUP(D$1,'day lookup'!$D$1:$E$52,2))</f>
        <v>0</v>
      </c>
      <c r="E589" s="99" t="str">
        <f>VLOOKUP($B589,Computations!$B$10:$AY$386,VLOOKUP(E$1,'day lookup'!$D$1:$E$52,2))</f>
        <v/>
      </c>
      <c r="F589" s="99">
        <f>VLOOKUP($B589,Computations!$B$10:$AY$386,VLOOKUP(F$1,'day lookup'!$D$1:$E$52,2))</f>
        <v>0</v>
      </c>
      <c r="G589" s="99" t="str">
        <f>VLOOKUP($B589,Computations!$B$10:$AY$386,VLOOKUP(G$1,'day lookup'!$D$1:$E$52,2))</f>
        <v/>
      </c>
      <c r="H589" s="99">
        <f>VLOOKUP($B589,Computations!$B$10:$AY$386,VLOOKUP(H$1,'day lookup'!$D$1:$E$52,2))</f>
        <v>0</v>
      </c>
      <c r="I589" s="99">
        <f>VLOOKUP($B589,Computations!$B$10:$AY$386,VLOOKUP(I$1,'day lookup'!$D$1:$E$52,2))</f>
        <v>0</v>
      </c>
      <c r="J589" s="381" t="str">
        <f>VLOOKUP($B589,Computations!$B$10:$AY$386,VLOOKUP(J$1,'day lookup'!$D$1:$E$52,2))</f>
        <v/>
      </c>
      <c r="K589" s="99" t="str">
        <f>VLOOKUP($B589,Computations!$B$10:$AY$386,VLOOKUP(K$1,'day lookup'!$D$1:$E$52,2))</f>
        <v/>
      </c>
      <c r="L589" s="99" t="str">
        <f>VLOOKUP($B589,Computations!$B$10:$AY$386,VLOOKUP(L$1,'day lookup'!$D$1:$E$52,2))</f>
        <v/>
      </c>
      <c r="M589" s="99" t="str">
        <f>VLOOKUP($B589,Computations!$B$10:$AY$386,VLOOKUP(M$1,'day lookup'!$D$1:$E$52,2))</f>
        <v/>
      </c>
      <c r="N589" s="99">
        <f>VLOOKUP($B589,Computations!$B$10:$AY$386,VLOOKUP(N$1,'day lookup'!$D$1:$E$52,2))</f>
        <v>0</v>
      </c>
      <c r="O589" s="99"/>
    </row>
    <row r="590" spans="1:15">
      <c r="A590" s="67" t="str">
        <f ca="1">OFFSET('day lookup'!$A$1,WEEKDAY(B590)-1,0)</f>
        <v>WED</v>
      </c>
      <c r="B590" s="69">
        <f t="shared" si="33"/>
        <v>43187</v>
      </c>
      <c r="C590" s="99" t="str">
        <f>VLOOKUP($B590,Computations!$B$10:$AY$386,VLOOKUP(C$1,'day lookup'!$D$1:$E$52,2))</f>
        <v/>
      </c>
      <c r="D590" s="99">
        <f>VLOOKUP($B590,Computations!$B$10:$AY$386,VLOOKUP(D$1,'day lookup'!$D$1:$E$52,2))</f>
        <v>0</v>
      </c>
      <c r="E590" s="99" t="str">
        <f>VLOOKUP($B590,Computations!$B$10:$AY$386,VLOOKUP(E$1,'day lookup'!$D$1:$E$52,2))</f>
        <v/>
      </c>
      <c r="F590" s="99">
        <f>VLOOKUP($B590,Computations!$B$10:$AY$386,VLOOKUP(F$1,'day lookup'!$D$1:$E$52,2))</f>
        <v>0</v>
      </c>
      <c r="G590" s="99" t="str">
        <f>VLOOKUP($B590,Computations!$B$10:$AY$386,VLOOKUP(G$1,'day lookup'!$D$1:$E$52,2))</f>
        <v/>
      </c>
      <c r="H590" s="99">
        <f>VLOOKUP($B590,Computations!$B$10:$AY$386,VLOOKUP(H$1,'day lookup'!$D$1:$E$52,2))</f>
        <v>0</v>
      </c>
      <c r="I590" s="99">
        <f>VLOOKUP($B590,Computations!$B$10:$AY$386,VLOOKUP(I$1,'day lookup'!$D$1:$E$52,2))</f>
        <v>0</v>
      </c>
      <c r="J590" s="381" t="str">
        <f>VLOOKUP($B590,Computations!$B$10:$AY$386,VLOOKUP(J$1,'day lookup'!$D$1:$E$52,2))</f>
        <v/>
      </c>
      <c r="K590" s="99" t="str">
        <f>VLOOKUP($B590,Computations!$B$10:$AY$386,VLOOKUP(K$1,'day lookup'!$D$1:$E$52,2))</f>
        <v/>
      </c>
      <c r="L590" s="99" t="str">
        <f>VLOOKUP($B590,Computations!$B$10:$AY$386,VLOOKUP(L$1,'day lookup'!$D$1:$E$52,2))</f>
        <v/>
      </c>
      <c r="M590" s="99" t="str">
        <f>VLOOKUP($B590,Computations!$B$10:$AY$386,VLOOKUP(M$1,'day lookup'!$D$1:$E$52,2))</f>
        <v/>
      </c>
      <c r="N590" s="99">
        <f>VLOOKUP($B590,Computations!$B$10:$AY$386,VLOOKUP(N$1,'day lookup'!$D$1:$E$52,2))</f>
        <v>0</v>
      </c>
      <c r="O590" s="99"/>
    </row>
    <row r="591" spans="1:15">
      <c r="A591" s="67" t="str">
        <f ca="1">OFFSET('day lookup'!$A$1,WEEKDAY(B591)-1,0)</f>
        <v>THU</v>
      </c>
      <c r="B591" s="69">
        <f>B590+1</f>
        <v>43188</v>
      </c>
      <c r="C591" s="99" t="str">
        <f>VLOOKUP($B591,Computations!$B$10:$AY$386,VLOOKUP(C$1,'day lookup'!$D$1:$E$52,2))</f>
        <v/>
      </c>
      <c r="D591" s="99">
        <f>VLOOKUP($B591,Computations!$B$10:$AY$386,VLOOKUP(D$1,'day lookup'!$D$1:$E$52,2))</f>
        <v>0</v>
      </c>
      <c r="E591" s="99" t="str">
        <f>VLOOKUP($B591,Computations!$B$10:$AY$386,VLOOKUP(E$1,'day lookup'!$D$1:$E$52,2))</f>
        <v/>
      </c>
      <c r="F591" s="99">
        <f>VLOOKUP($B591,Computations!$B$10:$AY$386,VLOOKUP(F$1,'day lookup'!$D$1:$E$52,2))</f>
        <v>0</v>
      </c>
      <c r="G591" s="99" t="str">
        <f>VLOOKUP($B591,Computations!$B$10:$AY$386,VLOOKUP(G$1,'day lookup'!$D$1:$E$52,2))</f>
        <v/>
      </c>
      <c r="H591" s="99">
        <f>VLOOKUP($B591,Computations!$B$10:$AY$386,VLOOKUP(H$1,'day lookup'!$D$1:$E$52,2))</f>
        <v>0</v>
      </c>
      <c r="I591" s="99">
        <f>VLOOKUP($B591,Computations!$B$10:$AY$386,VLOOKUP(I$1,'day lookup'!$D$1:$E$52,2))</f>
        <v>0</v>
      </c>
      <c r="J591" s="381" t="str">
        <f>VLOOKUP($B591,Computations!$B$10:$AY$386,VLOOKUP(J$1,'day lookup'!$D$1:$E$52,2))</f>
        <v/>
      </c>
      <c r="K591" s="99" t="str">
        <f>VLOOKUP($B591,Computations!$B$10:$AY$386,VLOOKUP(K$1,'day lookup'!$D$1:$E$52,2))</f>
        <v/>
      </c>
      <c r="L591" s="99" t="str">
        <f>VLOOKUP($B591,Computations!$B$10:$AY$386,VLOOKUP(L$1,'day lookup'!$D$1:$E$52,2))</f>
        <v/>
      </c>
      <c r="M591" s="99" t="str">
        <f>VLOOKUP($B591,Computations!$B$10:$AY$386,VLOOKUP(M$1,'day lookup'!$D$1:$E$52,2))</f>
        <v/>
      </c>
      <c r="N591" s="99">
        <f>VLOOKUP($B591,Computations!$B$10:$AY$386,VLOOKUP(N$1,'day lookup'!$D$1:$E$52,2))</f>
        <v>0</v>
      </c>
      <c r="O591" s="99"/>
    </row>
    <row r="592" spans="1:15">
      <c r="A592" s="67" t="str">
        <f ca="1">OFFSET('day lookup'!$A$1,WEEKDAY(B592)-1,0)</f>
        <v>FRI</v>
      </c>
      <c r="B592" s="69">
        <f>B591+1</f>
        <v>43189</v>
      </c>
      <c r="C592" s="99" t="str">
        <f>VLOOKUP($B592,Computations!$B$10:$AY$386,VLOOKUP(C$1,'day lookup'!$D$1:$E$52,2))</f>
        <v/>
      </c>
      <c r="D592" s="99">
        <f>VLOOKUP($B592,Computations!$B$10:$AY$386,VLOOKUP(D$1,'day lookup'!$D$1:$E$52,2))</f>
        <v>0</v>
      </c>
      <c r="E592" s="99" t="str">
        <f>VLOOKUP($B592,Computations!$B$10:$AY$386,VLOOKUP(E$1,'day lookup'!$D$1:$E$52,2))</f>
        <v/>
      </c>
      <c r="F592" s="99">
        <f>VLOOKUP($B592,Computations!$B$10:$AY$386,VLOOKUP(F$1,'day lookup'!$D$1:$E$52,2))</f>
        <v>0</v>
      </c>
      <c r="G592" s="99" t="str">
        <f>VLOOKUP($B592,Computations!$B$10:$AY$386,VLOOKUP(G$1,'day lookup'!$D$1:$E$52,2))</f>
        <v/>
      </c>
      <c r="H592" s="99">
        <f>VLOOKUP($B592,Computations!$B$10:$AY$386,VLOOKUP(H$1,'day lookup'!$D$1:$E$52,2))</f>
        <v>0</v>
      </c>
      <c r="I592" s="99">
        <f>VLOOKUP($B592,Computations!$B$10:$AY$386,VLOOKUP(I$1,'day lookup'!$D$1:$E$52,2))</f>
        <v>0</v>
      </c>
      <c r="J592" s="381" t="str">
        <f>VLOOKUP($B592,Computations!$B$10:$AY$386,VLOOKUP(J$1,'day lookup'!$D$1:$E$52,2))</f>
        <v/>
      </c>
      <c r="K592" s="99" t="str">
        <f>VLOOKUP($B592,Computations!$B$10:$AY$386,VLOOKUP(K$1,'day lookup'!$D$1:$E$52,2))</f>
        <v/>
      </c>
      <c r="L592" s="99" t="str">
        <f>VLOOKUP($B592,Computations!$B$10:$AY$386,VLOOKUP(L$1,'day lookup'!$D$1:$E$52,2))</f>
        <v/>
      </c>
      <c r="M592" s="99" t="str">
        <f>VLOOKUP($B592,Computations!$B$10:$AY$386,VLOOKUP(M$1,'day lookup'!$D$1:$E$52,2))</f>
        <v/>
      </c>
      <c r="N592" s="99">
        <f>VLOOKUP($B592,Computations!$B$10:$AY$386,VLOOKUP(N$1,'day lookup'!$D$1:$E$52,2))</f>
        <v>0</v>
      </c>
      <c r="O592" s="99"/>
    </row>
    <row r="593" spans="1:15">
      <c r="A593" s="67" t="str">
        <f ca="1">OFFSET('day lookup'!$A$1,WEEKDAY(B593)-1,0)</f>
        <v>SAT</v>
      </c>
      <c r="B593" s="69">
        <f>B592+1</f>
        <v>43190</v>
      </c>
      <c r="C593" s="99" t="str">
        <f>VLOOKUP($B593,Computations!$B$10:$AY$386,VLOOKUP(C$1,'day lookup'!$D$1:$E$52,2))</f>
        <v/>
      </c>
      <c r="D593" s="99">
        <f>VLOOKUP($B593,Computations!$B$10:$AY$386,VLOOKUP(D$1,'day lookup'!$D$1:$E$52,2))</f>
        <v>0</v>
      </c>
      <c r="E593" s="99" t="str">
        <f>VLOOKUP($B593,Computations!$B$10:$AY$386,VLOOKUP(E$1,'day lookup'!$D$1:$E$52,2))</f>
        <v/>
      </c>
      <c r="F593" s="99">
        <f>VLOOKUP($B593,Computations!$B$10:$AY$386,VLOOKUP(F$1,'day lookup'!$D$1:$E$52,2))</f>
        <v>0</v>
      </c>
      <c r="G593" s="99" t="str">
        <f>VLOOKUP($B593,Computations!$B$10:$AY$386,VLOOKUP(G$1,'day lookup'!$D$1:$E$52,2))</f>
        <v/>
      </c>
      <c r="H593" s="99">
        <f>VLOOKUP($B593,Computations!$B$10:$AY$386,VLOOKUP(H$1,'day lookup'!$D$1:$E$52,2))</f>
        <v>0</v>
      </c>
      <c r="I593" s="99">
        <f>VLOOKUP($B593,Computations!$B$10:$AY$386,VLOOKUP(I$1,'day lookup'!$D$1:$E$52,2))</f>
        <v>0</v>
      </c>
      <c r="J593" s="381" t="str">
        <f>VLOOKUP($B593,Computations!$B$10:$AY$386,VLOOKUP(J$1,'day lookup'!$D$1:$E$52,2))</f>
        <v/>
      </c>
      <c r="K593" s="99" t="str">
        <f>VLOOKUP($B593,Computations!$B$10:$AY$386,VLOOKUP(K$1,'day lookup'!$D$1:$E$52,2))</f>
        <v/>
      </c>
      <c r="L593" s="99" t="str">
        <f>VLOOKUP($B593,Computations!$B$10:$AY$386,VLOOKUP(L$1,'day lookup'!$D$1:$E$52,2))</f>
        <v/>
      </c>
      <c r="M593" s="99" t="str">
        <f>VLOOKUP($B593,Computations!$B$10:$AY$386,VLOOKUP(M$1,'day lookup'!$D$1:$E$52,2))</f>
        <v/>
      </c>
      <c r="N593" s="99">
        <f>VLOOKUP($B593,Computations!$B$10:$AY$386,VLOOKUP(N$1,'day lookup'!$D$1:$E$52,2))</f>
        <v>0</v>
      </c>
      <c r="O593" s="99"/>
    </row>
    <row r="594" spans="1:15">
      <c r="A594" s="75"/>
    </row>
    <row r="595" spans="1:15">
      <c r="A595" s="44" t="s">
        <v>48</v>
      </c>
      <c r="C595" s="55">
        <f t="shared" ref="C595:I595" si="34">AVERAGEA(C563:C593)</f>
        <v>0</v>
      </c>
      <c r="D595" s="55">
        <f t="shared" si="34"/>
        <v>0</v>
      </c>
      <c r="E595" s="55">
        <f t="shared" si="34"/>
        <v>0</v>
      </c>
      <c r="F595" s="55">
        <f t="shared" si="34"/>
        <v>0</v>
      </c>
      <c r="G595" s="55">
        <f t="shared" si="34"/>
        <v>0</v>
      </c>
      <c r="H595" s="55">
        <f t="shared" si="34"/>
        <v>0</v>
      </c>
      <c r="I595" s="55">
        <f t="shared" si="34"/>
        <v>0</v>
      </c>
      <c r="K595" s="93"/>
      <c r="L595" s="55">
        <f>AVERAGEA(L563:L593)</f>
        <v>0</v>
      </c>
      <c r="M595" s="54"/>
      <c r="N595" s="55">
        <f>AVERAGEA(N563:N593)</f>
        <v>0</v>
      </c>
      <c r="O595" s="55"/>
    </row>
    <row r="596" spans="1:15">
      <c r="A596" s="96" t="s">
        <v>49</v>
      </c>
      <c r="B596" s="97"/>
      <c r="C596" s="19"/>
      <c r="D596" s="49"/>
      <c r="E596" s="49">
        <f>SUM(E563:E593)*1.9835</f>
        <v>0</v>
      </c>
      <c r="F596" s="49">
        <f>SUM(F563:F593)*1.9835</f>
        <v>0</v>
      </c>
      <c r="G596" s="49">
        <f>SUM(G563:G593)*1.9835</f>
        <v>0</v>
      </c>
      <c r="H596" s="49">
        <f>SUM(H563:H593)*1.9835</f>
        <v>0</v>
      </c>
      <c r="I596" s="49">
        <f>SUM(I563:I593)*1.9835</f>
        <v>0</v>
      </c>
      <c r="K596" s="53"/>
      <c r="L596" s="49">
        <f>SUM(L563:L593)*1.9835</f>
        <v>0</v>
      </c>
      <c r="M596" s="49"/>
      <c r="N596" s="49">
        <f>SUM(N563:N593)*1.9835</f>
        <v>0</v>
      </c>
      <c r="O596" s="19"/>
    </row>
    <row r="597" spans="1:15" ht="13.8" thickBot="1">
      <c r="A597" s="70"/>
      <c r="B597" s="58"/>
      <c r="C597" s="59"/>
      <c r="D597" s="60"/>
      <c r="E597" s="86"/>
      <c r="F597" s="87"/>
      <c r="G597" s="86"/>
      <c r="H597" s="87"/>
      <c r="I597" s="87"/>
      <c r="J597" s="61"/>
      <c r="K597" s="94"/>
      <c r="L597" s="87"/>
      <c r="M597" s="72"/>
      <c r="N597" s="62"/>
      <c r="O597" s="62"/>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ignoredErrors>
    <ignoredError sqref="H6 A14 A15:A43 H55 A63:A93 C93 F93 H93:J93 L93 N93 H105 A113:A142 H154 A162:A192 C192 F192 H192:J192 N192 H204 A212:A242 C242 F242 H242:J242 L242 N242 H254 A262:A287 A288:A291 A312:A342 H304 C342 F342 H342:J342 N342" unlockedFormula="1"/>
    <ignoredError sqref="M46 M96 M145 M294 M345 M195"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31"/>
  <sheetViews>
    <sheetView workbookViewId="0">
      <selection activeCell="C3" sqref="C3"/>
    </sheetView>
  </sheetViews>
  <sheetFormatPr defaultRowHeight="12"/>
  <sheetData>
    <row r="1" spans="1:9">
      <c r="C1" t="s">
        <v>282</v>
      </c>
      <c r="D1" t="s">
        <v>283</v>
      </c>
      <c r="E1" t="s">
        <v>263</v>
      </c>
      <c r="F1" t="s">
        <v>282</v>
      </c>
      <c r="G1" t="s">
        <v>285</v>
      </c>
      <c r="H1" t="s">
        <v>263</v>
      </c>
      <c r="I1" t="s">
        <v>282</v>
      </c>
    </row>
    <row r="2" spans="1:9">
      <c r="A2" t="s">
        <v>56</v>
      </c>
      <c r="B2" t="s">
        <v>284</v>
      </c>
      <c r="C2">
        <v>1</v>
      </c>
      <c r="D2">
        <v>49200</v>
      </c>
      <c r="E2">
        <v>2002</v>
      </c>
      <c r="F2">
        <v>1</v>
      </c>
      <c r="G2">
        <v>41400</v>
      </c>
      <c r="H2">
        <v>2002</v>
      </c>
      <c r="I2">
        <v>1</v>
      </c>
    </row>
    <row r="3" spans="1:9">
      <c r="A3" t="s">
        <v>56</v>
      </c>
      <c r="B3" t="s">
        <v>284</v>
      </c>
      <c r="C3">
        <v>2</v>
      </c>
      <c r="D3">
        <v>53500</v>
      </c>
      <c r="E3">
        <v>1977</v>
      </c>
      <c r="F3">
        <v>2</v>
      </c>
      <c r="G3">
        <v>48700</v>
      </c>
      <c r="H3">
        <v>1977</v>
      </c>
      <c r="I3">
        <v>2</v>
      </c>
    </row>
    <row r="4" spans="1:9">
      <c r="A4" t="s">
        <v>56</v>
      </c>
      <c r="B4" t="s">
        <v>284</v>
      </c>
      <c r="C4">
        <v>3</v>
      </c>
      <c r="D4">
        <v>81700</v>
      </c>
      <c r="E4">
        <v>2004</v>
      </c>
      <c r="F4">
        <v>3</v>
      </c>
      <c r="G4">
        <v>73500</v>
      </c>
      <c r="H4">
        <v>2004</v>
      </c>
      <c r="I4">
        <v>3</v>
      </c>
    </row>
    <row r="5" spans="1:9">
      <c r="A5" t="s">
        <v>56</v>
      </c>
      <c r="B5" t="s">
        <v>284</v>
      </c>
      <c r="C5">
        <v>4</v>
      </c>
      <c r="D5">
        <v>87300</v>
      </c>
      <c r="E5">
        <v>1981</v>
      </c>
      <c r="F5">
        <v>4</v>
      </c>
      <c r="G5">
        <v>78100</v>
      </c>
      <c r="H5">
        <v>1989</v>
      </c>
      <c r="I5">
        <v>4</v>
      </c>
    </row>
    <row r="6" spans="1:9">
      <c r="A6" t="s">
        <v>56</v>
      </c>
      <c r="B6" t="s">
        <v>284</v>
      </c>
      <c r="C6">
        <v>5</v>
      </c>
      <c r="D6">
        <v>90500</v>
      </c>
      <c r="E6">
        <v>1989</v>
      </c>
      <c r="F6">
        <v>5</v>
      </c>
      <c r="G6">
        <v>80400</v>
      </c>
      <c r="H6">
        <v>1981</v>
      </c>
      <c r="I6">
        <v>5</v>
      </c>
    </row>
    <row r="7" spans="1:9">
      <c r="A7" t="s">
        <v>56</v>
      </c>
      <c r="B7" t="s">
        <v>284</v>
      </c>
      <c r="C7">
        <v>6</v>
      </c>
      <c r="D7">
        <v>94400</v>
      </c>
      <c r="E7">
        <v>1999</v>
      </c>
      <c r="F7">
        <v>6</v>
      </c>
      <c r="G7">
        <v>88600</v>
      </c>
      <c r="H7">
        <v>1990</v>
      </c>
      <c r="I7">
        <v>6</v>
      </c>
    </row>
    <row r="8" spans="1:9">
      <c r="A8" t="s">
        <v>56</v>
      </c>
      <c r="B8" t="s">
        <v>284</v>
      </c>
      <c r="C8">
        <v>7</v>
      </c>
      <c r="D8">
        <v>95100</v>
      </c>
      <c r="E8">
        <v>1990</v>
      </c>
      <c r="F8">
        <v>7</v>
      </c>
      <c r="G8">
        <v>89300</v>
      </c>
      <c r="H8">
        <v>1999</v>
      </c>
      <c r="I8">
        <v>7</v>
      </c>
    </row>
    <row r="9" spans="1:9">
      <c r="A9" t="s">
        <v>56</v>
      </c>
      <c r="B9" t="s">
        <v>284</v>
      </c>
      <c r="C9">
        <v>8</v>
      </c>
      <c r="D9">
        <v>98300</v>
      </c>
      <c r="E9">
        <v>1988</v>
      </c>
      <c r="F9">
        <v>8</v>
      </c>
      <c r="G9">
        <v>90900</v>
      </c>
      <c r="H9">
        <v>1988</v>
      </c>
      <c r="I9">
        <v>8</v>
      </c>
    </row>
    <row r="10" spans="1:9">
      <c r="A10" t="s">
        <v>56</v>
      </c>
      <c r="B10" t="s">
        <v>284</v>
      </c>
      <c r="C10">
        <v>9</v>
      </c>
      <c r="D10">
        <v>99100</v>
      </c>
      <c r="E10">
        <v>1976</v>
      </c>
      <c r="F10">
        <v>9</v>
      </c>
      <c r="G10">
        <v>93300</v>
      </c>
      <c r="H10">
        <v>1976</v>
      </c>
      <c r="I10">
        <v>9</v>
      </c>
    </row>
    <row r="11" spans="1:9">
      <c r="A11" t="s">
        <v>56</v>
      </c>
      <c r="B11" t="s">
        <v>284</v>
      </c>
      <c r="C11">
        <v>10</v>
      </c>
      <c r="D11">
        <v>102800</v>
      </c>
      <c r="E11">
        <v>2001</v>
      </c>
      <c r="F11">
        <v>10</v>
      </c>
      <c r="G11">
        <v>95500</v>
      </c>
      <c r="H11">
        <v>2001</v>
      </c>
      <c r="I11">
        <v>10</v>
      </c>
    </row>
    <row r="12" spans="1:9">
      <c r="A12" t="s">
        <v>56</v>
      </c>
      <c r="B12" t="s">
        <v>284</v>
      </c>
      <c r="C12">
        <v>11</v>
      </c>
      <c r="D12">
        <v>106200</v>
      </c>
      <c r="E12">
        <v>1992</v>
      </c>
      <c r="F12">
        <v>11</v>
      </c>
      <c r="G12">
        <v>98100</v>
      </c>
      <c r="H12">
        <v>1992</v>
      </c>
      <c r="I12">
        <v>11</v>
      </c>
    </row>
    <row r="13" spans="1:9">
      <c r="A13" t="s">
        <v>56</v>
      </c>
      <c r="B13" t="s">
        <v>284</v>
      </c>
      <c r="C13">
        <v>12</v>
      </c>
      <c r="D13">
        <v>110900</v>
      </c>
      <c r="E13">
        <v>1987</v>
      </c>
      <c r="F13">
        <v>12</v>
      </c>
      <c r="G13">
        <v>100600</v>
      </c>
      <c r="H13">
        <v>1987</v>
      </c>
      <c r="I13">
        <v>12</v>
      </c>
    </row>
    <row r="14" spans="1:9">
      <c r="A14" t="s">
        <v>56</v>
      </c>
      <c r="B14" t="s">
        <v>284</v>
      </c>
      <c r="C14">
        <v>13</v>
      </c>
      <c r="D14">
        <v>111500</v>
      </c>
      <c r="E14">
        <v>1994</v>
      </c>
      <c r="F14">
        <v>13</v>
      </c>
      <c r="G14">
        <v>102800</v>
      </c>
      <c r="H14">
        <v>1994</v>
      </c>
      <c r="I14">
        <v>13</v>
      </c>
    </row>
    <row r="15" spans="1:9">
      <c r="A15" t="s">
        <v>56</v>
      </c>
      <c r="B15" t="s">
        <v>284</v>
      </c>
      <c r="C15">
        <v>14</v>
      </c>
      <c r="D15">
        <v>121200</v>
      </c>
      <c r="E15">
        <v>1991</v>
      </c>
      <c r="F15">
        <v>14</v>
      </c>
      <c r="G15">
        <v>116100</v>
      </c>
      <c r="H15">
        <v>2000</v>
      </c>
      <c r="I15">
        <v>14</v>
      </c>
    </row>
    <row r="16" spans="1:9">
      <c r="A16" t="s">
        <v>56</v>
      </c>
      <c r="B16" t="s">
        <v>284</v>
      </c>
      <c r="C16">
        <v>15</v>
      </c>
      <c r="D16">
        <v>123600</v>
      </c>
      <c r="E16">
        <v>2003</v>
      </c>
      <c r="F16">
        <v>15</v>
      </c>
      <c r="G16">
        <v>116200</v>
      </c>
      <c r="H16">
        <v>1991</v>
      </c>
      <c r="I16">
        <v>15</v>
      </c>
    </row>
    <row r="17" spans="1:9">
      <c r="A17" t="s">
        <v>56</v>
      </c>
      <c r="B17" t="s">
        <v>284</v>
      </c>
      <c r="C17">
        <v>16</v>
      </c>
      <c r="D17">
        <v>126500</v>
      </c>
      <c r="E17">
        <v>2000</v>
      </c>
      <c r="F17">
        <v>16</v>
      </c>
      <c r="G17">
        <v>120800</v>
      </c>
      <c r="H17">
        <v>2003</v>
      </c>
      <c r="I17">
        <v>16</v>
      </c>
    </row>
    <row r="18" spans="1:9">
      <c r="A18" t="s">
        <v>56</v>
      </c>
      <c r="B18" t="s">
        <v>284</v>
      </c>
      <c r="C18">
        <v>17</v>
      </c>
      <c r="D18">
        <v>127900</v>
      </c>
      <c r="E18">
        <v>1980</v>
      </c>
      <c r="F18">
        <v>17</v>
      </c>
      <c r="G18">
        <v>122800</v>
      </c>
      <c r="H18">
        <v>1980</v>
      </c>
      <c r="I18">
        <v>17</v>
      </c>
    </row>
    <row r="19" spans="1:9">
      <c r="A19" t="s">
        <v>56</v>
      </c>
      <c r="B19" t="s">
        <v>284</v>
      </c>
      <c r="C19">
        <v>18</v>
      </c>
      <c r="D19">
        <v>137900</v>
      </c>
      <c r="E19">
        <v>1998</v>
      </c>
      <c r="F19">
        <v>18</v>
      </c>
      <c r="G19">
        <v>132400</v>
      </c>
      <c r="H19">
        <v>1998</v>
      </c>
      <c r="I19">
        <v>18</v>
      </c>
    </row>
    <row r="20" spans="1:9">
      <c r="A20" t="s">
        <v>56</v>
      </c>
      <c r="B20" t="s">
        <v>284</v>
      </c>
      <c r="C20">
        <v>19</v>
      </c>
      <c r="D20">
        <v>141000</v>
      </c>
      <c r="E20">
        <v>1975</v>
      </c>
      <c r="F20">
        <v>19</v>
      </c>
      <c r="G20">
        <v>137100</v>
      </c>
      <c r="H20">
        <v>1975</v>
      </c>
      <c r="I20">
        <v>19</v>
      </c>
    </row>
    <row r="21" spans="1:9">
      <c r="A21" t="s">
        <v>56</v>
      </c>
      <c r="B21" t="s">
        <v>284</v>
      </c>
      <c r="C21">
        <v>20</v>
      </c>
      <c r="D21">
        <v>144800</v>
      </c>
      <c r="E21">
        <v>1982</v>
      </c>
      <c r="F21">
        <v>20</v>
      </c>
      <c r="G21">
        <v>138100</v>
      </c>
      <c r="H21">
        <v>1982</v>
      </c>
      <c r="I21">
        <v>20</v>
      </c>
    </row>
    <row r="22" spans="1:9">
      <c r="A22" t="s">
        <v>56</v>
      </c>
      <c r="B22" t="s">
        <v>284</v>
      </c>
      <c r="C22">
        <v>21</v>
      </c>
      <c r="D22">
        <v>163000</v>
      </c>
      <c r="E22">
        <v>1978</v>
      </c>
      <c r="F22">
        <v>21</v>
      </c>
      <c r="G22">
        <v>154600</v>
      </c>
      <c r="H22">
        <v>1986</v>
      </c>
      <c r="I22">
        <v>21</v>
      </c>
    </row>
    <row r="23" spans="1:9">
      <c r="A23" t="s">
        <v>56</v>
      </c>
      <c r="B23" t="s">
        <v>284</v>
      </c>
      <c r="C23">
        <v>22</v>
      </c>
      <c r="D23">
        <v>167100</v>
      </c>
      <c r="E23">
        <v>1986</v>
      </c>
      <c r="F23">
        <v>22</v>
      </c>
      <c r="G23">
        <v>155500</v>
      </c>
      <c r="H23">
        <v>1978</v>
      </c>
      <c r="I23">
        <v>22</v>
      </c>
    </row>
    <row r="24" spans="1:9">
      <c r="A24" t="s">
        <v>56</v>
      </c>
      <c r="B24" t="s">
        <v>284</v>
      </c>
      <c r="C24">
        <v>23</v>
      </c>
      <c r="D24">
        <v>170600</v>
      </c>
      <c r="E24">
        <v>1996</v>
      </c>
      <c r="F24">
        <v>23</v>
      </c>
      <c r="G24">
        <v>159000</v>
      </c>
      <c r="H24">
        <v>1996</v>
      </c>
      <c r="I24">
        <v>23</v>
      </c>
    </row>
    <row r="25" spans="1:9">
      <c r="A25" t="s">
        <v>56</v>
      </c>
      <c r="B25" t="s">
        <v>284</v>
      </c>
      <c r="C25">
        <v>24</v>
      </c>
      <c r="D25">
        <v>171600</v>
      </c>
      <c r="E25">
        <v>1979</v>
      </c>
      <c r="F25">
        <v>24</v>
      </c>
      <c r="G25">
        <v>160700</v>
      </c>
      <c r="H25">
        <v>1985</v>
      </c>
      <c r="I25">
        <v>24</v>
      </c>
    </row>
    <row r="26" spans="1:9">
      <c r="A26" t="s">
        <v>56</v>
      </c>
      <c r="B26" t="s">
        <v>284</v>
      </c>
      <c r="C26">
        <v>25</v>
      </c>
      <c r="D26">
        <v>172400</v>
      </c>
      <c r="E26">
        <v>1985</v>
      </c>
      <c r="F26">
        <v>25</v>
      </c>
      <c r="G26">
        <v>166800</v>
      </c>
      <c r="H26">
        <v>1979</v>
      </c>
      <c r="I26">
        <v>25</v>
      </c>
    </row>
    <row r="27" spans="1:9">
      <c r="A27" t="s">
        <v>56</v>
      </c>
      <c r="B27" t="s">
        <v>284</v>
      </c>
      <c r="C27">
        <v>26</v>
      </c>
      <c r="D27">
        <v>177800</v>
      </c>
      <c r="E27">
        <v>1997</v>
      </c>
      <c r="F27">
        <v>26</v>
      </c>
      <c r="G27">
        <v>167400</v>
      </c>
      <c r="H27">
        <v>1997</v>
      </c>
      <c r="I27">
        <v>26</v>
      </c>
    </row>
    <row r="28" spans="1:9">
      <c r="A28" t="s">
        <v>56</v>
      </c>
      <c r="B28" t="s">
        <v>284</v>
      </c>
      <c r="C28">
        <v>27</v>
      </c>
      <c r="D28">
        <v>190600</v>
      </c>
      <c r="E28">
        <v>1983</v>
      </c>
      <c r="F28">
        <v>27</v>
      </c>
      <c r="G28">
        <v>187000</v>
      </c>
      <c r="H28">
        <v>1983</v>
      </c>
      <c r="I28">
        <v>27</v>
      </c>
    </row>
    <row r="29" spans="1:9">
      <c r="A29" t="s">
        <v>56</v>
      </c>
      <c r="B29" t="s">
        <v>284</v>
      </c>
      <c r="C29">
        <v>28</v>
      </c>
      <c r="D29">
        <v>193200</v>
      </c>
      <c r="E29">
        <v>1993</v>
      </c>
      <c r="F29">
        <v>28</v>
      </c>
      <c r="G29">
        <v>187300</v>
      </c>
      <c r="H29">
        <v>1993</v>
      </c>
      <c r="I29">
        <v>28</v>
      </c>
    </row>
    <row r="30" spans="1:9">
      <c r="A30" t="s">
        <v>56</v>
      </c>
      <c r="B30" t="s">
        <v>284</v>
      </c>
      <c r="C30">
        <v>29</v>
      </c>
      <c r="D30">
        <v>223400</v>
      </c>
      <c r="E30">
        <v>1995</v>
      </c>
      <c r="F30">
        <v>29</v>
      </c>
      <c r="G30">
        <v>217900</v>
      </c>
      <c r="H30">
        <v>1995</v>
      </c>
      <c r="I30">
        <v>29</v>
      </c>
    </row>
    <row r="31" spans="1:9">
      <c r="A31" t="s">
        <v>56</v>
      </c>
      <c r="B31" t="s">
        <v>284</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BT469"/>
  <sheetViews>
    <sheetView workbookViewId="0">
      <pane xSplit="3" ySplit="9" topLeftCell="D166" activePane="bottomRight" state="frozen"/>
      <selection pane="topRight" activeCell="D1" sqref="D1"/>
      <selection pane="bottomLeft" activeCell="A10" sqref="A10"/>
      <selection pane="bottomRight" activeCell="BT366" sqref="BT366"/>
    </sheetView>
  </sheetViews>
  <sheetFormatPr defaultRowHeight="13.2"/>
  <cols>
    <col min="1" max="2" width="8" style="6" customWidth="1"/>
    <col min="3" max="3" width="9.109375" style="124" customWidth="1"/>
    <col min="4" max="5" width="16.109375" style="76" customWidth="1"/>
    <col min="6" max="17" width="12.44140625" style="6" customWidth="1"/>
    <col min="18" max="30" width="10.88671875" style="6" customWidth="1"/>
    <col min="31" max="35" width="10.88671875" style="76" customWidth="1"/>
    <col min="37" max="68" width="9" style="430"/>
    <col min="69" max="69" width="9" style="529"/>
    <col min="70" max="72" width="9" style="430"/>
  </cols>
  <sheetData>
    <row r="2" spans="1:72">
      <c r="A2" s="117" t="s">
        <v>235</v>
      </c>
    </row>
    <row r="3" spans="1:72">
      <c r="A3" s="117" t="s">
        <v>236</v>
      </c>
    </row>
    <row r="4" spans="1:72">
      <c r="A4" s="121" t="s">
        <v>237</v>
      </c>
    </row>
    <row r="5" spans="1:72">
      <c r="A5" s="121"/>
    </row>
    <row r="6" spans="1:72" ht="13.8" thickBot="1"/>
    <row r="7" spans="1:72">
      <c r="A7" s="23"/>
      <c r="B7" s="23"/>
      <c r="C7" s="330"/>
      <c r="D7" s="331" t="s">
        <v>238</v>
      </c>
      <c r="E7" s="331" t="s">
        <v>238</v>
      </c>
      <c r="F7" s="63" t="s">
        <v>239</v>
      </c>
      <c r="G7" s="27"/>
      <c r="H7" s="23"/>
      <c r="I7" s="23"/>
      <c r="J7" s="23"/>
      <c r="K7" s="23"/>
      <c r="L7" s="23"/>
      <c r="M7" s="23"/>
      <c r="N7" s="23"/>
      <c r="O7" s="23"/>
      <c r="P7" s="23"/>
      <c r="Q7" s="23"/>
      <c r="R7" s="63"/>
      <c r="S7" s="63"/>
      <c r="T7" s="63"/>
      <c r="U7" s="63"/>
      <c r="V7" s="63"/>
      <c r="W7" s="63"/>
      <c r="X7" s="63"/>
      <c r="Y7" s="63"/>
      <c r="Z7" s="63"/>
      <c r="AA7" s="63"/>
      <c r="AB7" s="63"/>
      <c r="AC7" s="63"/>
      <c r="AD7" s="63"/>
      <c r="AE7" s="88"/>
      <c r="AF7" s="88"/>
      <c r="AG7" s="88"/>
      <c r="AH7" s="88"/>
      <c r="AI7" s="88"/>
      <c r="AK7" s="431" t="s">
        <v>239</v>
      </c>
      <c r="AL7" s="432"/>
      <c r="AM7" s="433"/>
      <c r="AN7" s="433"/>
      <c r="AO7" s="433"/>
      <c r="AP7" s="433"/>
      <c r="AQ7" s="433"/>
      <c r="AR7" s="433"/>
      <c r="AS7" s="433"/>
      <c r="AT7" s="433"/>
      <c r="AU7" s="433"/>
      <c r="AV7" s="433"/>
      <c r="AW7" s="431"/>
      <c r="AX7" s="431"/>
      <c r="AY7" s="431"/>
      <c r="AZ7" s="431"/>
      <c r="BA7" s="431"/>
      <c r="BB7" s="431"/>
      <c r="BC7" s="431"/>
      <c r="BD7" s="431"/>
      <c r="BE7" s="431"/>
      <c r="BF7" s="431"/>
      <c r="BG7" s="431"/>
      <c r="BH7" s="431"/>
      <c r="BI7" s="431"/>
      <c r="BJ7" s="431"/>
      <c r="BK7" s="431"/>
      <c r="BL7" s="431"/>
      <c r="BM7" s="431"/>
      <c r="BN7" s="431"/>
      <c r="BO7" s="528"/>
      <c r="BP7" s="528"/>
      <c r="BR7" s="525" t="s">
        <v>442</v>
      </c>
      <c r="BT7" s="548" t="s">
        <v>270</v>
      </c>
    </row>
    <row r="8" spans="1:72" s="125" customFormat="1">
      <c r="A8" s="192"/>
      <c r="B8" s="192"/>
      <c r="C8" s="192"/>
      <c r="D8" s="350" t="s">
        <v>240</v>
      </c>
      <c r="E8" s="350" t="s">
        <v>240</v>
      </c>
      <c r="F8" s="350">
        <v>1975</v>
      </c>
      <c r="G8" s="350">
        <v>1976</v>
      </c>
      <c r="H8" s="350">
        <v>1977</v>
      </c>
      <c r="I8" s="350">
        <v>1978</v>
      </c>
      <c r="J8" s="350">
        <v>1979</v>
      </c>
      <c r="K8" s="350">
        <v>1980</v>
      </c>
      <c r="L8" s="350">
        <v>1981</v>
      </c>
      <c r="M8" s="350">
        <v>1982</v>
      </c>
      <c r="N8" s="350">
        <v>1983</v>
      </c>
      <c r="O8" s="350">
        <v>1984</v>
      </c>
      <c r="P8" s="350">
        <v>1985</v>
      </c>
      <c r="Q8" s="350">
        <v>1986</v>
      </c>
      <c r="R8" s="350">
        <v>1987</v>
      </c>
      <c r="S8" s="350">
        <v>1988</v>
      </c>
      <c r="T8" s="350">
        <v>1989</v>
      </c>
      <c r="U8" s="350">
        <v>1990</v>
      </c>
      <c r="V8" s="350">
        <v>1991</v>
      </c>
      <c r="W8" s="350">
        <v>1992</v>
      </c>
      <c r="X8" s="350">
        <v>1993</v>
      </c>
      <c r="Y8" s="350">
        <v>1994</v>
      </c>
      <c r="Z8" s="350">
        <v>1995</v>
      </c>
      <c r="AA8" s="350">
        <v>1996</v>
      </c>
      <c r="AB8" s="350">
        <v>1997</v>
      </c>
      <c r="AC8" s="350">
        <v>1998</v>
      </c>
      <c r="AD8" s="350">
        <v>1999</v>
      </c>
      <c r="AE8" s="350">
        <v>2000</v>
      </c>
      <c r="AF8" s="350">
        <v>2001</v>
      </c>
      <c r="AG8" s="350">
        <v>2002</v>
      </c>
      <c r="AH8" s="350">
        <v>2003</v>
      </c>
      <c r="AI8" s="350">
        <v>2004</v>
      </c>
      <c r="AK8" s="350">
        <v>1975</v>
      </c>
      <c r="AL8" s="350">
        <v>1976</v>
      </c>
      <c r="AM8" s="350">
        <v>1977</v>
      </c>
      <c r="AN8" s="350">
        <v>1978</v>
      </c>
      <c r="AO8" s="350">
        <v>1979</v>
      </c>
      <c r="AP8" s="350">
        <v>1980</v>
      </c>
      <c r="AQ8" s="350">
        <v>1981</v>
      </c>
      <c r="AR8" s="350">
        <v>1982</v>
      </c>
      <c r="AS8" s="350">
        <v>1983</v>
      </c>
      <c r="AT8" s="350">
        <v>1984</v>
      </c>
      <c r="AU8" s="350">
        <v>1985</v>
      </c>
      <c r="AV8" s="350">
        <v>1986</v>
      </c>
      <c r="AW8" s="350">
        <v>1987</v>
      </c>
      <c r="AX8" s="350">
        <v>1988</v>
      </c>
      <c r="AY8" s="350">
        <v>1989</v>
      </c>
      <c r="AZ8" s="350">
        <v>1990</v>
      </c>
      <c r="BA8" s="350">
        <v>1991</v>
      </c>
      <c r="BB8" s="350">
        <v>1992</v>
      </c>
      <c r="BC8" s="350">
        <v>1993</v>
      </c>
      <c r="BD8" s="350">
        <v>1994</v>
      </c>
      <c r="BE8" s="350">
        <v>1995</v>
      </c>
      <c r="BF8" s="350">
        <v>1996</v>
      </c>
      <c r="BG8" s="350">
        <v>1997</v>
      </c>
      <c r="BH8" s="350">
        <v>1998</v>
      </c>
      <c r="BI8" s="350">
        <v>1999</v>
      </c>
      <c r="BJ8" s="350">
        <v>2000</v>
      </c>
      <c r="BK8" s="350">
        <v>2001</v>
      </c>
      <c r="BL8" s="350">
        <v>2002</v>
      </c>
      <c r="BM8" s="350">
        <v>2003</v>
      </c>
      <c r="BN8" s="350">
        <v>2004</v>
      </c>
      <c r="BO8" s="350"/>
      <c r="BP8" s="350"/>
      <c r="BQ8" s="529"/>
      <c r="BR8" s="526" t="s">
        <v>443</v>
      </c>
      <c r="BT8" s="549" t="s">
        <v>307</v>
      </c>
    </row>
    <row r="9" spans="1:72" ht="13.8" thickBot="1">
      <c r="A9" s="41" t="s">
        <v>241</v>
      </c>
      <c r="B9" s="41" t="s">
        <v>242</v>
      </c>
      <c r="C9" s="332"/>
      <c r="D9" s="83" t="s">
        <v>243</v>
      </c>
      <c r="E9" s="83" t="s">
        <v>52</v>
      </c>
      <c r="F9" s="41" t="s">
        <v>243</v>
      </c>
      <c r="G9" s="41" t="s">
        <v>243</v>
      </c>
      <c r="H9" s="41" t="s">
        <v>243</v>
      </c>
      <c r="I9" s="41" t="s">
        <v>243</v>
      </c>
      <c r="J9" s="41" t="s">
        <v>243</v>
      </c>
      <c r="K9" s="41" t="s">
        <v>243</v>
      </c>
      <c r="L9" s="41" t="s">
        <v>243</v>
      </c>
      <c r="M9" s="41" t="s">
        <v>243</v>
      </c>
      <c r="N9" s="41" t="s">
        <v>243</v>
      </c>
      <c r="O9" s="41" t="s">
        <v>243</v>
      </c>
      <c r="P9" s="41" t="s">
        <v>243</v>
      </c>
      <c r="Q9" s="41" t="s">
        <v>243</v>
      </c>
      <c r="R9" s="41" t="s">
        <v>243</v>
      </c>
      <c r="S9" s="41" t="s">
        <v>243</v>
      </c>
      <c r="T9" s="41" t="s">
        <v>243</v>
      </c>
      <c r="U9" s="41" t="s">
        <v>243</v>
      </c>
      <c r="V9" s="41" t="s">
        <v>243</v>
      </c>
      <c r="W9" s="41" t="s">
        <v>243</v>
      </c>
      <c r="X9" s="41" t="s">
        <v>243</v>
      </c>
      <c r="Y9" s="41" t="s">
        <v>243</v>
      </c>
      <c r="Z9" s="41" t="s">
        <v>243</v>
      </c>
      <c r="AA9" s="41" t="s">
        <v>243</v>
      </c>
      <c r="AB9" s="41" t="s">
        <v>243</v>
      </c>
      <c r="AC9" s="41" t="s">
        <v>243</v>
      </c>
      <c r="AD9" s="41" t="s">
        <v>243</v>
      </c>
      <c r="AE9" s="83" t="s">
        <v>243</v>
      </c>
      <c r="AF9" s="83" t="s">
        <v>243</v>
      </c>
      <c r="AG9" s="83" t="s">
        <v>243</v>
      </c>
      <c r="AH9" s="83" t="s">
        <v>243</v>
      </c>
      <c r="AI9" s="83" t="s">
        <v>243</v>
      </c>
      <c r="AK9" s="434" t="s">
        <v>52</v>
      </c>
      <c r="AL9" s="434" t="s">
        <v>52</v>
      </c>
      <c r="AM9" s="434" t="s">
        <v>52</v>
      </c>
      <c r="AN9" s="434" t="s">
        <v>52</v>
      </c>
      <c r="AO9" s="434" t="s">
        <v>52</v>
      </c>
      <c r="AP9" s="434" t="s">
        <v>52</v>
      </c>
      <c r="AQ9" s="434" t="s">
        <v>52</v>
      </c>
      <c r="AR9" s="434" t="s">
        <v>52</v>
      </c>
      <c r="AS9" s="434" t="s">
        <v>52</v>
      </c>
      <c r="AT9" s="434" t="s">
        <v>52</v>
      </c>
      <c r="AU9" s="434" t="s">
        <v>52</v>
      </c>
      <c r="AV9" s="434" t="s">
        <v>52</v>
      </c>
      <c r="AW9" s="434" t="s">
        <v>52</v>
      </c>
      <c r="AX9" s="434" t="s">
        <v>52</v>
      </c>
      <c r="AY9" s="434" t="s">
        <v>52</v>
      </c>
      <c r="AZ9" s="434" t="s">
        <v>52</v>
      </c>
      <c r="BA9" s="434" t="s">
        <v>52</v>
      </c>
      <c r="BB9" s="434" t="s">
        <v>52</v>
      </c>
      <c r="BC9" s="434" t="s">
        <v>52</v>
      </c>
      <c r="BD9" s="434" t="s">
        <v>52</v>
      </c>
      <c r="BE9" s="434" t="s">
        <v>52</v>
      </c>
      <c r="BF9" s="434" t="s">
        <v>52</v>
      </c>
      <c r="BG9" s="434" t="s">
        <v>52</v>
      </c>
      <c r="BH9" s="434" t="s">
        <v>52</v>
      </c>
      <c r="BI9" s="434" t="s">
        <v>52</v>
      </c>
      <c r="BJ9" s="434" t="s">
        <v>52</v>
      </c>
      <c r="BK9" s="434" t="s">
        <v>52</v>
      </c>
      <c r="BL9" s="434" t="s">
        <v>52</v>
      </c>
      <c r="BM9" s="434" t="s">
        <v>52</v>
      </c>
      <c r="BN9" s="434" t="s">
        <v>52</v>
      </c>
      <c r="BO9" s="528"/>
      <c r="BP9" s="528"/>
      <c r="BR9" s="527" t="s">
        <v>163</v>
      </c>
      <c r="BT9" s="548" t="s">
        <v>163</v>
      </c>
    </row>
    <row r="10" spans="1:72" ht="13.8" thickTop="1">
      <c r="A10" s="34"/>
      <c r="B10" s="34"/>
      <c r="C10" s="333"/>
      <c r="D10" s="334"/>
      <c r="E10" s="334"/>
      <c r="F10" s="34"/>
      <c r="G10" s="34"/>
      <c r="H10" s="34"/>
      <c r="I10" s="34"/>
      <c r="J10" s="34"/>
      <c r="K10" s="34"/>
      <c r="L10" s="34"/>
      <c r="M10" s="34"/>
      <c r="N10" s="34"/>
      <c r="O10" s="34"/>
      <c r="P10" s="34"/>
      <c r="Q10" s="34"/>
    </row>
    <row r="11" spans="1:72">
      <c r="A11" s="6">
        <v>10</v>
      </c>
      <c r="B11" s="6">
        <v>1</v>
      </c>
      <c r="C11" s="124">
        <f>DATE(Input!C1-1,10,1)</f>
        <v>42644</v>
      </c>
      <c r="D11" s="76">
        <f>AVERAGE(F11:AI11)</f>
        <v>142.31186711666663</v>
      </c>
      <c r="E11" s="76">
        <f>D11/1.98347</f>
        <v>71.748938535327795</v>
      </c>
      <c r="F11" s="335">
        <v>67.437979999999996</v>
      </c>
      <c r="G11" s="335">
        <v>119.0082</v>
      </c>
      <c r="H11" s="335">
        <v>134.87595999999999</v>
      </c>
      <c r="I11" s="335">
        <v>79.338800000000006</v>
      </c>
      <c r="J11" s="335">
        <v>77.355330000000009</v>
      </c>
      <c r="K11" s="335">
        <v>89.256150000000005</v>
      </c>
      <c r="L11" s="335">
        <v>69.421450000000007</v>
      </c>
      <c r="M11" s="335">
        <v>122.97514000000001</v>
      </c>
      <c r="N11" s="335">
        <v>271.73539</v>
      </c>
      <c r="O11" s="335">
        <v>87.272680000000008</v>
      </c>
      <c r="P11" s="335">
        <v>178.51230000000001</v>
      </c>
      <c r="Q11" s="335">
        <v>201.40154380000001</v>
      </c>
      <c r="R11" s="76">
        <v>245.69</v>
      </c>
      <c r="S11" s="76">
        <v>69.930000000000007</v>
      </c>
      <c r="T11" s="76">
        <v>105.04</v>
      </c>
      <c r="U11" s="76">
        <v>39.64</v>
      </c>
      <c r="V11" s="76">
        <v>119.31</v>
      </c>
      <c r="W11" s="76">
        <v>97.02</v>
      </c>
      <c r="X11" s="76">
        <v>133.43</v>
      </c>
      <c r="Y11" s="76">
        <v>177.17</v>
      </c>
      <c r="Z11" s="76">
        <v>117.01</v>
      </c>
      <c r="AA11" s="76">
        <v>256.52</v>
      </c>
      <c r="AB11" s="76">
        <v>242.29</v>
      </c>
      <c r="AC11" s="76">
        <v>199.19</v>
      </c>
      <c r="AD11" s="76">
        <v>123.9</v>
      </c>
      <c r="AE11" s="76">
        <v>223.59657310000003</v>
      </c>
      <c r="AF11" s="10">
        <v>207.51063140000002</v>
      </c>
      <c r="AG11" s="335">
        <v>81.342104699999993</v>
      </c>
      <c r="AH11" s="335">
        <v>206.40394779999795</v>
      </c>
      <c r="AI11" s="335">
        <v>125.7718327</v>
      </c>
      <c r="AK11" s="430">
        <f>F11/1.9835</f>
        <v>33.999485757499365</v>
      </c>
      <c r="AL11" s="430">
        <f t="shared" ref="AL11:BN11" si="0">G11/1.9835</f>
        <v>59.999092513234181</v>
      </c>
      <c r="AM11" s="430">
        <f t="shared" si="0"/>
        <v>67.998971514998729</v>
      </c>
      <c r="AN11" s="430">
        <f t="shared" si="0"/>
        <v>39.999395008822788</v>
      </c>
      <c r="AO11" s="430">
        <f t="shared" si="0"/>
        <v>38.999410133602225</v>
      </c>
      <c r="AP11" s="430">
        <f t="shared" si="0"/>
        <v>44.999319384925641</v>
      </c>
      <c r="AQ11" s="430">
        <f t="shared" si="0"/>
        <v>34.999470632719941</v>
      </c>
      <c r="AR11" s="430">
        <f t="shared" si="0"/>
        <v>61.999062263675327</v>
      </c>
      <c r="AS11" s="430">
        <f t="shared" si="0"/>
        <v>136.99792790521803</v>
      </c>
      <c r="AT11" s="430">
        <f t="shared" si="0"/>
        <v>43.999334509705072</v>
      </c>
      <c r="AU11" s="430">
        <f t="shared" si="0"/>
        <v>89.998638769851283</v>
      </c>
      <c r="AV11" s="430">
        <f t="shared" si="0"/>
        <v>101.53846422989665</v>
      </c>
      <c r="AW11" s="430">
        <f t="shared" si="0"/>
        <v>123.86690194101335</v>
      </c>
      <c r="AX11" s="430">
        <f t="shared" si="0"/>
        <v>35.255860852029244</v>
      </c>
      <c r="AY11" s="430">
        <f t="shared" si="0"/>
        <v>52.956894378623645</v>
      </c>
      <c r="AZ11" s="430">
        <f t="shared" si="0"/>
        <v>19.984875220569698</v>
      </c>
      <c r="BA11" s="430">
        <f t="shared" si="0"/>
        <v>60.151247794302996</v>
      </c>
      <c r="BB11" s="430">
        <f t="shared" si="0"/>
        <v>48.913536677590116</v>
      </c>
      <c r="BC11" s="430">
        <f t="shared" si="0"/>
        <v>67.269977312830861</v>
      </c>
      <c r="BD11" s="430">
        <f t="shared" si="0"/>
        <v>89.321905722208214</v>
      </c>
      <c r="BE11" s="430">
        <f t="shared" si="0"/>
        <v>58.991681371313334</v>
      </c>
      <c r="BF11" s="430">
        <f t="shared" si="0"/>
        <v>129.32694731535165</v>
      </c>
      <c r="BG11" s="430">
        <f t="shared" si="0"/>
        <v>122.15276027224603</v>
      </c>
      <c r="BH11" s="430">
        <f t="shared" si="0"/>
        <v>100.42349382404839</v>
      </c>
      <c r="BI11" s="430">
        <f t="shared" si="0"/>
        <v>62.465339047138897</v>
      </c>
      <c r="BJ11" s="430">
        <f t="shared" si="0"/>
        <v>112.72829498361483</v>
      </c>
      <c r="BK11" s="430">
        <f t="shared" si="0"/>
        <v>104.61841764557602</v>
      </c>
      <c r="BL11" s="430">
        <f t="shared" si="0"/>
        <v>41.009379732795558</v>
      </c>
      <c r="BM11" s="430">
        <f t="shared" si="0"/>
        <v>104.06047280060396</v>
      </c>
      <c r="BN11" s="430">
        <f t="shared" si="0"/>
        <v>63.409040937736329</v>
      </c>
      <c r="BQ11" s="529">
        <f>DATE(Input!$C$1,10,1)</f>
        <v>43009</v>
      </c>
      <c r="BR11" s="430">
        <f>AVERAGE(BA11,BI11,BK11,BM11)</f>
        <v>82.823869321905462</v>
      </c>
      <c r="BT11" s="430">
        <f>MEDIAN(AK11:BN11)</f>
        <v>62.232200655407112</v>
      </c>
    </row>
    <row r="12" spans="1:72">
      <c r="A12" s="6">
        <v>10</v>
      </c>
      <c r="B12" s="6">
        <v>2</v>
      </c>
      <c r="C12" s="124">
        <f>C11+1</f>
        <v>42645</v>
      </c>
      <c r="D12" s="76">
        <f t="shared" ref="D12:D75" si="1">AVERAGE(F12:AI12)</f>
        <v>139.98488260333343</v>
      </c>
      <c r="E12" s="76">
        <f t="shared" ref="E12:E75" si="2">D12/1.98347</f>
        <v>70.575749874378445</v>
      </c>
      <c r="F12" s="335">
        <v>57.520630000000004</v>
      </c>
      <c r="G12" s="335">
        <v>101.15697</v>
      </c>
      <c r="H12" s="335">
        <v>122.97514000000001</v>
      </c>
      <c r="I12" s="335">
        <v>81.322270000000003</v>
      </c>
      <c r="J12" s="335">
        <v>79.338800000000006</v>
      </c>
      <c r="K12" s="335">
        <v>59.504100000000001</v>
      </c>
      <c r="L12" s="335">
        <v>79.338800000000006</v>
      </c>
      <c r="M12" s="335">
        <v>85.289209999999997</v>
      </c>
      <c r="N12" s="335">
        <v>251.90069</v>
      </c>
      <c r="O12" s="335">
        <v>186.44618</v>
      </c>
      <c r="P12" s="335">
        <v>146.77678</v>
      </c>
      <c r="Q12" s="335">
        <v>201.40154380000001</v>
      </c>
      <c r="R12" s="76">
        <v>244.46</v>
      </c>
      <c r="S12" s="76">
        <v>60.79</v>
      </c>
      <c r="T12" s="76">
        <v>105.73</v>
      </c>
      <c r="U12" s="76">
        <v>93.78</v>
      </c>
      <c r="V12" s="76">
        <v>175.6</v>
      </c>
      <c r="W12" s="76">
        <v>95.1</v>
      </c>
      <c r="X12" s="76">
        <v>119.1</v>
      </c>
      <c r="Y12" s="76">
        <v>176.86</v>
      </c>
      <c r="Z12" s="76">
        <v>83.57</v>
      </c>
      <c r="AA12" s="76">
        <v>259.08999999999997</v>
      </c>
      <c r="AB12" s="76">
        <v>244.55</v>
      </c>
      <c r="AC12" s="76">
        <v>212.02</v>
      </c>
      <c r="AD12" s="76">
        <v>117.51</v>
      </c>
      <c r="AE12" s="76">
        <v>186.52551880000001</v>
      </c>
      <c r="AF12" s="10">
        <v>147.53049859999999</v>
      </c>
      <c r="AG12" s="335">
        <v>95.3652376</v>
      </c>
      <c r="AH12" s="335">
        <v>167.14295730000205</v>
      </c>
      <c r="AI12" s="335">
        <v>161.85115199999998</v>
      </c>
      <c r="AK12" s="430">
        <f t="shared" ref="AK12:AK75" si="3">F12/1.9835</f>
        <v>28.999561381396521</v>
      </c>
      <c r="AL12" s="430">
        <f t="shared" ref="AL12:AL75" si="4">G12/1.9835</f>
        <v>50.999228636249057</v>
      </c>
      <c r="AM12" s="430">
        <f t="shared" ref="AM12:AM75" si="5">H12/1.9835</f>
        <v>61.999062263675327</v>
      </c>
      <c r="AN12" s="430">
        <f t="shared" ref="AN12:AN75" si="6">I12/1.9835</f>
        <v>40.999379884043357</v>
      </c>
      <c r="AO12" s="430">
        <f t="shared" ref="AO12:AO75" si="7">J12/1.9835</f>
        <v>39.999395008822788</v>
      </c>
      <c r="AP12" s="430">
        <f t="shared" ref="AP12:AP75" si="8">K12/1.9835</f>
        <v>29.999546256617091</v>
      </c>
      <c r="AQ12" s="430">
        <f t="shared" ref="AQ12:AQ75" si="9">L12/1.9835</f>
        <v>39.999395008822788</v>
      </c>
      <c r="AR12" s="430">
        <f t="shared" ref="AR12:AR75" si="10">M12/1.9835</f>
        <v>42.999349634484496</v>
      </c>
      <c r="AS12" s="430">
        <f t="shared" ref="AS12:AS75" si="11">N12/1.9835</f>
        <v>126.99807915301234</v>
      </c>
      <c r="AT12" s="430">
        <f t="shared" ref="AT12:AT75" si="12">O12/1.9835</f>
        <v>93.998578270733546</v>
      </c>
      <c r="AU12" s="430">
        <f t="shared" ref="AU12:AU75" si="13">P12/1.9835</f>
        <v>73.998880766322159</v>
      </c>
      <c r="AV12" s="430">
        <f t="shared" ref="AV12:AV75" si="14">Q12/1.9835</f>
        <v>101.53846422989665</v>
      </c>
      <c r="AW12" s="430">
        <f t="shared" ref="AW12:AW75" si="15">R12/1.9835</f>
        <v>123.24678598437106</v>
      </c>
      <c r="AX12" s="430">
        <f t="shared" ref="AX12:AX75" si="16">S12/1.9835</f>
        <v>30.647844718931182</v>
      </c>
      <c r="AY12" s="430">
        <f t="shared" ref="AY12:AY75" si="17">T12/1.9835</f>
        <v>53.304764305520543</v>
      </c>
      <c r="AZ12" s="430">
        <f t="shared" ref="AZ12:AZ75" si="18">U12/1.9835</f>
        <v>47.280060499117724</v>
      </c>
      <c r="BA12" s="430">
        <f t="shared" ref="BA12:BA75" si="19">V12/1.9835</f>
        <v>88.530375598689176</v>
      </c>
      <c r="BB12" s="430">
        <f t="shared" ref="BB12:BB75" si="20">W12/1.9835</f>
        <v>47.945550794050916</v>
      </c>
      <c r="BC12" s="430">
        <f t="shared" ref="BC12:BC75" si="21">X12/1.9835</f>
        <v>60.045374338290898</v>
      </c>
      <c r="BD12" s="430">
        <f t="shared" ref="BD12:BD75" si="22">Y12/1.9835</f>
        <v>89.165616334761793</v>
      </c>
      <c r="BE12" s="430">
        <f t="shared" ref="BE12:BE75" si="23">Z12/1.9835</f>
        <v>42.132593899672294</v>
      </c>
      <c r="BF12" s="430">
        <f t="shared" ref="BF12:BF75" si="24">AA12/1.9835</f>
        <v>130.62263675321401</v>
      </c>
      <c r="BG12" s="430">
        <f t="shared" ref="BG12:BG75" si="25">AB12/1.9835</f>
        <v>123.29216032266197</v>
      </c>
      <c r="BH12" s="430">
        <f t="shared" ref="BH12:BH75" si="26">AC12/1.9835</f>
        <v>106.89185782707335</v>
      </c>
      <c r="BI12" s="430">
        <f t="shared" ref="BI12:BI75" si="27">AD12/1.9835</f>
        <v>59.243761028485004</v>
      </c>
      <c r="BJ12" s="430">
        <f t="shared" ref="BJ12:BJ75" si="28">AE12/1.9835</f>
        <v>94.03857766574238</v>
      </c>
      <c r="BK12" s="430">
        <f t="shared" ref="BK12:BK75" si="29">AF12/1.9835</f>
        <v>74.378875018905973</v>
      </c>
      <c r="BL12" s="430">
        <f t="shared" ref="BL12:BL75" si="30">AG12/1.9835</f>
        <v>48.07927280060499</v>
      </c>
      <c r="BM12" s="430">
        <f t="shared" ref="BM12:BM75" si="31">AH12/1.9835</f>
        <v>84.266678749685937</v>
      </c>
      <c r="BN12" s="430">
        <f t="shared" ref="BN12:BN75" si="32">AI12/1.9835</f>
        <v>81.598765817998483</v>
      </c>
      <c r="BQ12" s="529">
        <f>BQ11+1</f>
        <v>43010</v>
      </c>
      <c r="BR12" s="430">
        <f t="shared" ref="BR12:BR75" si="33">AVERAGE(BA12,BI12,BK12,BM12)</f>
        <v>76.604922598941528</v>
      </c>
      <c r="BT12" s="430">
        <f t="shared" ref="BT12:BT75" si="34">MEDIAN(AK12:BN12)</f>
        <v>61.022218300983113</v>
      </c>
    </row>
    <row r="13" spans="1:72">
      <c r="A13" s="6">
        <v>10</v>
      </c>
      <c r="B13" s="6">
        <v>3</v>
      </c>
      <c r="C13" s="124">
        <f t="shared" ref="C13:C76" si="35">C12+1</f>
        <v>42646</v>
      </c>
      <c r="D13" s="76">
        <f t="shared" si="1"/>
        <v>146.88392590333348</v>
      </c>
      <c r="E13" s="76">
        <f t="shared" si="2"/>
        <v>74.054019422191146</v>
      </c>
      <c r="F13" s="335">
        <v>67.437979999999996</v>
      </c>
      <c r="G13" s="335">
        <v>119.0082</v>
      </c>
      <c r="H13" s="335">
        <v>117.02473000000001</v>
      </c>
      <c r="I13" s="335">
        <v>99.173500000000004</v>
      </c>
      <c r="J13" s="335">
        <v>73.388390000000001</v>
      </c>
      <c r="K13" s="335">
        <v>87.272680000000008</v>
      </c>
      <c r="L13" s="335">
        <v>71.404920000000004</v>
      </c>
      <c r="M13" s="335">
        <v>115.04126000000001</v>
      </c>
      <c r="N13" s="335">
        <v>241.98334</v>
      </c>
      <c r="O13" s="335">
        <v>164.62801000000002</v>
      </c>
      <c r="P13" s="335">
        <v>150.74372</v>
      </c>
      <c r="Q13" s="335">
        <v>182.63791760000001</v>
      </c>
      <c r="R13" s="76">
        <v>264.73</v>
      </c>
      <c r="S13" s="76">
        <v>60.98</v>
      </c>
      <c r="T13" s="76">
        <v>103.44</v>
      </c>
      <c r="U13" s="76">
        <v>112.56</v>
      </c>
      <c r="V13" s="76">
        <v>210.3</v>
      </c>
      <c r="W13" s="76">
        <v>74</v>
      </c>
      <c r="X13" s="76">
        <v>119.74</v>
      </c>
      <c r="Y13" s="76">
        <v>207.15</v>
      </c>
      <c r="Z13" s="76">
        <v>97.18</v>
      </c>
      <c r="AA13" s="76">
        <v>198.35</v>
      </c>
      <c r="AB13" s="76">
        <v>296.20999999999998</v>
      </c>
      <c r="AC13" s="76">
        <v>286.8</v>
      </c>
      <c r="AD13" s="76">
        <v>120.64</v>
      </c>
      <c r="AE13" s="76">
        <v>209.11724210000003</v>
      </c>
      <c r="AF13" s="10">
        <v>145.0511611</v>
      </c>
      <c r="AG13" s="335">
        <v>84.872681299999996</v>
      </c>
      <c r="AH13" s="335">
        <v>166.43890810000408</v>
      </c>
      <c r="AI13" s="335">
        <v>159.21313689999999</v>
      </c>
      <c r="AK13" s="430">
        <f t="shared" si="3"/>
        <v>33.999485757499365</v>
      </c>
      <c r="AL13" s="430">
        <f t="shared" si="4"/>
        <v>59.999092513234181</v>
      </c>
      <c r="AM13" s="430">
        <f t="shared" si="5"/>
        <v>58.999107638013612</v>
      </c>
      <c r="AN13" s="430">
        <f t="shared" si="6"/>
        <v>49.999243761028488</v>
      </c>
      <c r="AO13" s="430">
        <f t="shared" si="7"/>
        <v>36.99944038316108</v>
      </c>
      <c r="AP13" s="430">
        <f t="shared" si="8"/>
        <v>43.999334509705072</v>
      </c>
      <c r="AQ13" s="430">
        <f t="shared" si="9"/>
        <v>35.99945550794051</v>
      </c>
      <c r="AR13" s="430">
        <f t="shared" si="10"/>
        <v>57.999122762793043</v>
      </c>
      <c r="AS13" s="430">
        <f t="shared" si="11"/>
        <v>121.9981547769095</v>
      </c>
      <c r="AT13" s="430">
        <f t="shared" si="12"/>
        <v>82.99874464330729</v>
      </c>
      <c r="AU13" s="430">
        <f t="shared" si="13"/>
        <v>75.998850516763298</v>
      </c>
      <c r="AV13" s="430">
        <f t="shared" si="14"/>
        <v>92.078607310310062</v>
      </c>
      <c r="AW13" s="430">
        <f t="shared" si="15"/>
        <v>133.46609528611043</v>
      </c>
      <c r="AX13" s="430">
        <f t="shared" si="16"/>
        <v>30.743634988656414</v>
      </c>
      <c r="AY13" s="430">
        <f t="shared" si="17"/>
        <v>52.150239475674312</v>
      </c>
      <c r="AZ13" s="430">
        <f t="shared" si="18"/>
        <v>56.748172422485503</v>
      </c>
      <c r="BA13" s="430">
        <f t="shared" si="19"/>
        <v>106.02470380640283</v>
      </c>
      <c r="BB13" s="430">
        <f t="shared" si="20"/>
        <v>37.307789261406604</v>
      </c>
      <c r="BC13" s="430">
        <f t="shared" si="21"/>
        <v>60.368036299470631</v>
      </c>
      <c r="BD13" s="430">
        <f t="shared" si="22"/>
        <v>104.43660196622133</v>
      </c>
      <c r="BE13" s="430">
        <f t="shared" si="23"/>
        <v>48.994202167885057</v>
      </c>
      <c r="BF13" s="430">
        <f t="shared" si="24"/>
        <v>100</v>
      </c>
      <c r="BG13" s="430">
        <f t="shared" si="25"/>
        <v>149.33703050163851</v>
      </c>
      <c r="BH13" s="430">
        <f t="shared" si="26"/>
        <v>144.59289135366777</v>
      </c>
      <c r="BI13" s="430">
        <f t="shared" si="27"/>
        <v>60.821779682379628</v>
      </c>
      <c r="BJ13" s="430">
        <f t="shared" si="28"/>
        <v>105.42840539450468</v>
      </c>
      <c r="BK13" s="430">
        <f t="shared" si="29"/>
        <v>73.128893924880259</v>
      </c>
      <c r="BL13" s="430">
        <f t="shared" si="30"/>
        <v>42.789352810688172</v>
      </c>
      <c r="BM13" s="430">
        <f t="shared" si="31"/>
        <v>83.911725787750981</v>
      </c>
      <c r="BN13" s="430">
        <f t="shared" si="32"/>
        <v>80.26878593395513</v>
      </c>
      <c r="BQ13" s="529">
        <f t="shared" ref="BQ13:BQ76" si="36">BQ12+1</f>
        <v>43011</v>
      </c>
      <c r="BR13" s="430">
        <f t="shared" si="33"/>
        <v>80.971775800353413</v>
      </c>
      <c r="BT13" s="430">
        <f t="shared" si="34"/>
        <v>60.59490799092513</v>
      </c>
    </row>
    <row r="14" spans="1:72">
      <c r="A14" s="6">
        <v>10</v>
      </c>
      <c r="B14" s="6">
        <v>4</v>
      </c>
      <c r="C14" s="124">
        <f t="shared" si="35"/>
        <v>42647</v>
      </c>
      <c r="D14" s="76">
        <f t="shared" si="1"/>
        <v>152.0824272733332</v>
      </c>
      <c r="E14" s="76">
        <f t="shared" si="2"/>
        <v>76.674931949226959</v>
      </c>
      <c r="F14" s="335">
        <v>67.437979999999996</v>
      </c>
      <c r="G14" s="335">
        <v>109.09085</v>
      </c>
      <c r="H14" s="335">
        <v>142.80984000000001</v>
      </c>
      <c r="I14" s="335">
        <v>105.12391000000001</v>
      </c>
      <c r="J14" s="335">
        <v>53.553690000000003</v>
      </c>
      <c r="K14" s="335">
        <v>67.437979999999996</v>
      </c>
      <c r="L14" s="335">
        <v>79.338800000000006</v>
      </c>
      <c r="M14" s="335">
        <v>190.41311999999999</v>
      </c>
      <c r="N14" s="335">
        <v>204.29741000000001</v>
      </c>
      <c r="O14" s="335">
        <v>174.54536000000002</v>
      </c>
      <c r="P14" s="335">
        <v>243.96681000000001</v>
      </c>
      <c r="Q14" s="335">
        <v>216.27756880000001</v>
      </c>
      <c r="R14" s="76">
        <v>254.66</v>
      </c>
      <c r="S14" s="76">
        <v>61.64</v>
      </c>
      <c r="T14" s="76">
        <v>83.84</v>
      </c>
      <c r="U14" s="76">
        <v>104.2</v>
      </c>
      <c r="V14" s="76">
        <v>175.74</v>
      </c>
      <c r="W14" s="76">
        <v>58.37</v>
      </c>
      <c r="X14" s="76">
        <v>111.86</v>
      </c>
      <c r="Y14" s="76">
        <v>172.29</v>
      </c>
      <c r="Z14" s="76">
        <v>65.77</v>
      </c>
      <c r="AA14" s="76">
        <v>267.24</v>
      </c>
      <c r="AB14" s="76">
        <v>272.82</v>
      </c>
      <c r="AC14" s="76">
        <v>268.37</v>
      </c>
      <c r="AD14" s="76">
        <v>208.86</v>
      </c>
      <c r="AE14" s="76">
        <v>198.5255123</v>
      </c>
      <c r="AF14" s="10">
        <v>179.22634920000002</v>
      </c>
      <c r="AG14" s="335">
        <v>64.799964900000006</v>
      </c>
      <c r="AH14" s="335">
        <v>218.50659259999622</v>
      </c>
      <c r="AI14" s="335">
        <v>141.46108039999999</v>
      </c>
      <c r="AK14" s="430">
        <f t="shared" si="3"/>
        <v>33.999485757499365</v>
      </c>
      <c r="AL14" s="430">
        <f t="shared" si="4"/>
        <v>54.999168137131335</v>
      </c>
      <c r="AM14" s="430">
        <f t="shared" si="5"/>
        <v>71.998911015881021</v>
      </c>
      <c r="AN14" s="430">
        <f t="shared" si="6"/>
        <v>52.999198386690196</v>
      </c>
      <c r="AO14" s="430">
        <f t="shared" si="7"/>
        <v>26.999591630955383</v>
      </c>
      <c r="AP14" s="430">
        <f t="shared" si="8"/>
        <v>33.999485757499365</v>
      </c>
      <c r="AQ14" s="430">
        <f t="shared" si="9"/>
        <v>39.999395008822788</v>
      </c>
      <c r="AR14" s="430">
        <f t="shared" si="10"/>
        <v>95.998548021174685</v>
      </c>
      <c r="AS14" s="430">
        <f t="shared" si="11"/>
        <v>102.99844214771868</v>
      </c>
      <c r="AT14" s="430">
        <f t="shared" si="12"/>
        <v>87.998669019410144</v>
      </c>
      <c r="AU14" s="430">
        <f t="shared" si="13"/>
        <v>122.99813965213008</v>
      </c>
      <c r="AV14" s="430">
        <f t="shared" si="14"/>
        <v>109.03835079405093</v>
      </c>
      <c r="AW14" s="430">
        <f t="shared" si="15"/>
        <v>128.38921099067304</v>
      </c>
      <c r="AX14" s="430">
        <f t="shared" si="16"/>
        <v>31.076380136123014</v>
      </c>
      <c r="AY14" s="430">
        <f t="shared" si="17"/>
        <v>42.268716914544996</v>
      </c>
      <c r="AZ14" s="430">
        <f t="shared" si="18"/>
        <v>52.533400554575245</v>
      </c>
      <c r="BA14" s="430">
        <f t="shared" si="19"/>
        <v>88.60095790269726</v>
      </c>
      <c r="BB14" s="430">
        <f t="shared" si="20"/>
        <v>29.427779178220316</v>
      </c>
      <c r="BC14" s="430">
        <f t="shared" si="21"/>
        <v>56.395260902445173</v>
      </c>
      <c r="BD14" s="430">
        <f t="shared" si="22"/>
        <v>86.861608268212748</v>
      </c>
      <c r="BE14" s="430">
        <f t="shared" si="23"/>
        <v>33.158558104360978</v>
      </c>
      <c r="BF14" s="430">
        <f t="shared" si="24"/>
        <v>134.73153516511218</v>
      </c>
      <c r="BG14" s="430">
        <f t="shared" si="25"/>
        <v>137.54474413914795</v>
      </c>
      <c r="BH14" s="430">
        <f t="shared" si="26"/>
        <v>135.30123519032014</v>
      </c>
      <c r="BI14" s="430">
        <f t="shared" si="27"/>
        <v>105.29871439374843</v>
      </c>
      <c r="BJ14" s="430">
        <f t="shared" si="28"/>
        <v>100.08848616082682</v>
      </c>
      <c r="BK14" s="430">
        <f t="shared" si="29"/>
        <v>90.358633324930679</v>
      </c>
      <c r="BL14" s="430">
        <f t="shared" si="30"/>
        <v>32.669505873456018</v>
      </c>
      <c r="BM14" s="430">
        <f t="shared" si="31"/>
        <v>110.16213390471198</v>
      </c>
      <c r="BN14" s="430">
        <f t="shared" si="32"/>
        <v>71.31892130073102</v>
      </c>
      <c r="BQ14" s="529">
        <f t="shared" si="36"/>
        <v>43012</v>
      </c>
      <c r="BR14" s="430">
        <f t="shared" si="33"/>
        <v>98.605109881522097</v>
      </c>
      <c r="BT14" s="430">
        <f t="shared" si="34"/>
        <v>79.430259642046877</v>
      </c>
    </row>
    <row r="15" spans="1:72">
      <c r="A15" s="6">
        <v>10</v>
      </c>
      <c r="B15" s="6">
        <v>5</v>
      </c>
      <c r="C15" s="124">
        <f t="shared" si="35"/>
        <v>42648</v>
      </c>
      <c r="D15" s="76">
        <f t="shared" si="1"/>
        <v>146.89499749333334</v>
      </c>
      <c r="E15" s="76">
        <f t="shared" si="2"/>
        <v>74.059601351839618</v>
      </c>
      <c r="F15" s="335">
        <v>93.223089999999999</v>
      </c>
      <c r="G15" s="335">
        <v>91.239620000000002</v>
      </c>
      <c r="H15" s="335">
        <v>124.95861000000001</v>
      </c>
      <c r="I15" s="335">
        <v>83.30574</v>
      </c>
      <c r="J15" s="335">
        <v>71.404920000000004</v>
      </c>
      <c r="K15" s="335">
        <v>79.338800000000006</v>
      </c>
      <c r="L15" s="335">
        <v>69.421450000000007</v>
      </c>
      <c r="M15" s="335">
        <v>132.89249000000001</v>
      </c>
      <c r="N15" s="335">
        <v>214.21476000000001</v>
      </c>
      <c r="O15" s="335">
        <v>154.71066000000002</v>
      </c>
      <c r="P15" s="335">
        <v>317.35520000000002</v>
      </c>
      <c r="Q15" s="335">
        <v>197.43460380000002</v>
      </c>
      <c r="R15" s="76">
        <v>264.8</v>
      </c>
      <c r="S15" s="76">
        <v>52.08</v>
      </c>
      <c r="T15" s="76">
        <v>119.84</v>
      </c>
      <c r="U15" s="76">
        <v>95.46</v>
      </c>
      <c r="V15" s="76">
        <v>129.51</v>
      </c>
      <c r="W15" s="76">
        <v>77.44</v>
      </c>
      <c r="X15" s="76">
        <v>108.21</v>
      </c>
      <c r="Y15" s="76">
        <v>161.99</v>
      </c>
      <c r="Z15" s="76">
        <v>124.8</v>
      </c>
      <c r="AA15" s="76">
        <v>244.07</v>
      </c>
      <c r="AB15" s="76">
        <v>264.32</v>
      </c>
      <c r="AC15" s="76">
        <v>220.85</v>
      </c>
      <c r="AD15" s="76">
        <v>128.46</v>
      </c>
      <c r="AE15" s="76">
        <v>200.3106353</v>
      </c>
      <c r="AF15" s="10">
        <v>191.08749980000002</v>
      </c>
      <c r="AG15" s="335">
        <v>75.094174199999998</v>
      </c>
      <c r="AH15" s="335">
        <v>175.28560079999971</v>
      </c>
      <c r="AI15" s="335">
        <v>143.74207090000002</v>
      </c>
      <c r="AK15" s="430">
        <f t="shared" si="3"/>
        <v>46.999289135366773</v>
      </c>
      <c r="AL15" s="430">
        <f t="shared" si="4"/>
        <v>45.999304260146204</v>
      </c>
      <c r="AM15" s="430">
        <f t="shared" si="5"/>
        <v>62.999047138895897</v>
      </c>
      <c r="AN15" s="430">
        <f t="shared" si="6"/>
        <v>41.999364759263926</v>
      </c>
      <c r="AO15" s="430">
        <f t="shared" si="7"/>
        <v>35.99945550794051</v>
      </c>
      <c r="AP15" s="430">
        <f t="shared" si="8"/>
        <v>39.999395008822788</v>
      </c>
      <c r="AQ15" s="430">
        <f t="shared" si="9"/>
        <v>34.999470632719941</v>
      </c>
      <c r="AR15" s="430">
        <f t="shared" si="10"/>
        <v>66.998986639778167</v>
      </c>
      <c r="AS15" s="430">
        <f t="shared" si="11"/>
        <v>107.99836652382153</v>
      </c>
      <c r="AT15" s="430">
        <f t="shared" si="12"/>
        <v>77.998820267204451</v>
      </c>
      <c r="AU15" s="430">
        <f t="shared" si="13"/>
        <v>159.99758003529115</v>
      </c>
      <c r="AV15" s="430">
        <f t="shared" si="14"/>
        <v>99.538494479455522</v>
      </c>
      <c r="AW15" s="430">
        <f t="shared" si="15"/>
        <v>133.50138643811445</v>
      </c>
      <c r="AX15" s="430">
        <f t="shared" si="16"/>
        <v>26.256617091000756</v>
      </c>
      <c r="AY15" s="430">
        <f t="shared" si="17"/>
        <v>60.418452230904968</v>
      </c>
      <c r="AZ15" s="430">
        <f t="shared" si="18"/>
        <v>48.127048147214516</v>
      </c>
      <c r="BA15" s="430">
        <f t="shared" si="19"/>
        <v>65.29367280060498</v>
      </c>
      <c r="BB15" s="430">
        <f t="shared" si="20"/>
        <v>39.042097302747663</v>
      </c>
      <c r="BC15" s="430">
        <f t="shared" si="21"/>
        <v>54.555079405092002</v>
      </c>
      <c r="BD15" s="430">
        <f t="shared" si="22"/>
        <v>81.668767330476427</v>
      </c>
      <c r="BE15" s="430">
        <f t="shared" si="23"/>
        <v>62.919082430047894</v>
      </c>
      <c r="BF15" s="430">
        <f t="shared" si="24"/>
        <v>123.05016385177716</v>
      </c>
      <c r="BG15" s="430">
        <f t="shared" si="25"/>
        <v>133.25938996722965</v>
      </c>
      <c r="BH15" s="430">
        <f t="shared" si="26"/>
        <v>111.34358457272498</v>
      </c>
      <c r="BI15" s="430">
        <f t="shared" si="27"/>
        <v>64.764305520544497</v>
      </c>
      <c r="BJ15" s="430">
        <f t="shared" si="28"/>
        <v>100.98847254852534</v>
      </c>
      <c r="BK15" s="430">
        <f t="shared" si="29"/>
        <v>96.338542878749692</v>
      </c>
      <c r="BL15" s="430">
        <f t="shared" si="30"/>
        <v>37.859427375850764</v>
      </c>
      <c r="BM15" s="430">
        <f t="shared" si="31"/>
        <v>88.371868313586944</v>
      </c>
      <c r="BN15" s="430">
        <f t="shared" si="32"/>
        <v>72.46890390723469</v>
      </c>
      <c r="BQ15" s="529">
        <f t="shared" si="36"/>
        <v>43013</v>
      </c>
      <c r="BR15" s="430">
        <f t="shared" si="33"/>
        <v>78.692097378371528</v>
      </c>
      <c r="BT15" s="430">
        <f t="shared" si="34"/>
        <v>65.028989160574739</v>
      </c>
    </row>
    <row r="16" spans="1:72">
      <c r="A16" s="6">
        <v>10</v>
      </c>
      <c r="B16" s="6">
        <v>6</v>
      </c>
      <c r="C16" s="124">
        <f t="shared" si="35"/>
        <v>42649</v>
      </c>
      <c r="D16" s="76">
        <f t="shared" si="1"/>
        <v>142.67854426333346</v>
      </c>
      <c r="E16" s="76">
        <f t="shared" si="2"/>
        <v>71.933805030241672</v>
      </c>
      <c r="F16" s="335">
        <v>103.14044</v>
      </c>
      <c r="G16" s="335">
        <v>119.0082</v>
      </c>
      <c r="H16" s="335">
        <v>130.90902</v>
      </c>
      <c r="I16" s="335">
        <v>111.07432</v>
      </c>
      <c r="J16" s="335">
        <v>85.289209999999997</v>
      </c>
      <c r="K16" s="335">
        <v>39.669400000000003</v>
      </c>
      <c r="L16" s="335">
        <v>89.256150000000005</v>
      </c>
      <c r="M16" s="335">
        <v>132.89249000000001</v>
      </c>
      <c r="N16" s="335">
        <v>238.0164</v>
      </c>
      <c r="O16" s="335">
        <v>154.71066000000002</v>
      </c>
      <c r="P16" s="335">
        <v>317.35520000000002</v>
      </c>
      <c r="Q16" s="335">
        <v>179.44453090000002</v>
      </c>
      <c r="R16" s="76">
        <v>235.02</v>
      </c>
      <c r="S16" s="76">
        <v>62.02</v>
      </c>
      <c r="T16" s="76">
        <v>101.53</v>
      </c>
      <c r="U16" s="76">
        <v>95.64</v>
      </c>
      <c r="V16" s="336">
        <f>(V15+V17)/2</f>
        <v>152.92500000000001</v>
      </c>
      <c r="W16" s="76">
        <v>95.43</v>
      </c>
      <c r="X16" s="76">
        <v>99.14</v>
      </c>
      <c r="Y16" s="76">
        <v>137.79</v>
      </c>
      <c r="Z16" s="76">
        <v>94.64</v>
      </c>
      <c r="AA16" s="76">
        <v>230.66</v>
      </c>
      <c r="AB16" s="76">
        <v>238.49</v>
      </c>
      <c r="AC16" s="76">
        <v>226.38</v>
      </c>
      <c r="AD16" s="76">
        <v>104.65</v>
      </c>
      <c r="AE16" s="76">
        <v>176.66767289999999</v>
      </c>
      <c r="AF16" s="10">
        <v>139.8743044</v>
      </c>
      <c r="AG16" s="335">
        <v>75.233017099999998</v>
      </c>
      <c r="AH16" s="335">
        <v>162.7565926000035</v>
      </c>
      <c r="AI16" s="335">
        <v>150.74372</v>
      </c>
      <c r="AK16" s="430">
        <f t="shared" si="3"/>
        <v>51.99921351146962</v>
      </c>
      <c r="AL16" s="430">
        <f t="shared" si="4"/>
        <v>59.999092513234181</v>
      </c>
      <c r="AM16" s="430">
        <f t="shared" si="5"/>
        <v>65.999001764557605</v>
      </c>
      <c r="AN16" s="430">
        <f t="shared" si="6"/>
        <v>55.999153012351904</v>
      </c>
      <c r="AO16" s="430">
        <f t="shared" si="7"/>
        <v>42.999349634484496</v>
      </c>
      <c r="AP16" s="430">
        <f t="shared" si="8"/>
        <v>19.999697504411394</v>
      </c>
      <c r="AQ16" s="430">
        <f t="shared" si="9"/>
        <v>44.999319384925641</v>
      </c>
      <c r="AR16" s="430">
        <f t="shared" si="10"/>
        <v>66.998986639778167</v>
      </c>
      <c r="AS16" s="430">
        <f t="shared" si="11"/>
        <v>119.99818502646836</v>
      </c>
      <c r="AT16" s="430">
        <f t="shared" si="12"/>
        <v>77.998820267204451</v>
      </c>
      <c r="AU16" s="430">
        <f t="shared" si="13"/>
        <v>159.99758003529115</v>
      </c>
      <c r="AV16" s="430">
        <f t="shared" si="14"/>
        <v>90.468631661204952</v>
      </c>
      <c r="AW16" s="430">
        <f t="shared" si="15"/>
        <v>118.48752205697001</v>
      </c>
      <c r="AX16" s="430">
        <f t="shared" si="16"/>
        <v>31.267960675573484</v>
      </c>
      <c r="AY16" s="430">
        <f t="shared" si="17"/>
        <v>51.18729518527855</v>
      </c>
      <c r="AZ16" s="430">
        <f t="shared" si="18"/>
        <v>48.21779682379632</v>
      </c>
      <c r="BA16" s="430">
        <f t="shared" si="19"/>
        <v>77.098563145954131</v>
      </c>
      <c r="BB16" s="430">
        <f t="shared" si="20"/>
        <v>48.111923367784222</v>
      </c>
      <c r="BC16" s="430">
        <f t="shared" si="21"/>
        <v>49.982354423997982</v>
      </c>
      <c r="BD16" s="430">
        <f t="shared" si="22"/>
        <v>69.468111923367772</v>
      </c>
      <c r="BE16" s="430">
        <f t="shared" si="23"/>
        <v>47.713637509452987</v>
      </c>
      <c r="BF16" s="430">
        <f t="shared" si="24"/>
        <v>116.28938744643307</v>
      </c>
      <c r="BG16" s="430">
        <f t="shared" si="25"/>
        <v>120.23695487774137</v>
      </c>
      <c r="BH16" s="430">
        <f t="shared" si="26"/>
        <v>114.13158558104361</v>
      </c>
      <c r="BI16" s="430">
        <f t="shared" si="27"/>
        <v>52.76027224602975</v>
      </c>
      <c r="BJ16" s="430">
        <f t="shared" si="28"/>
        <v>89.068652835896131</v>
      </c>
      <c r="BK16" s="430">
        <f t="shared" si="29"/>
        <v>70.518933400554573</v>
      </c>
      <c r="BL16" s="430">
        <f t="shared" si="30"/>
        <v>37.92942631711621</v>
      </c>
      <c r="BM16" s="430">
        <f t="shared" si="31"/>
        <v>82.055252130074862</v>
      </c>
      <c r="BN16" s="430">
        <f t="shared" si="32"/>
        <v>75.998850516763298</v>
      </c>
      <c r="BQ16" s="529">
        <f t="shared" si="36"/>
        <v>43014</v>
      </c>
      <c r="BR16" s="430">
        <f t="shared" si="33"/>
        <v>70.608255230653327</v>
      </c>
      <c r="BT16" s="430">
        <f t="shared" si="34"/>
        <v>66.498994202167893</v>
      </c>
    </row>
    <row r="17" spans="1:72">
      <c r="A17" s="6">
        <v>10</v>
      </c>
      <c r="B17" s="6">
        <v>7</v>
      </c>
      <c r="C17" s="124">
        <f t="shared" si="35"/>
        <v>42650</v>
      </c>
      <c r="D17" s="76">
        <f t="shared" si="1"/>
        <v>155.50237048666654</v>
      </c>
      <c r="E17" s="76">
        <f t="shared" si="2"/>
        <v>78.399154253236262</v>
      </c>
      <c r="F17" s="335">
        <v>122.97514000000001</v>
      </c>
      <c r="G17" s="335">
        <v>91.239620000000002</v>
      </c>
      <c r="H17" s="335">
        <v>117.02473000000001</v>
      </c>
      <c r="I17" s="335">
        <v>111.07432</v>
      </c>
      <c r="J17" s="335">
        <v>75.371859999999998</v>
      </c>
      <c r="K17" s="335">
        <v>101.15697</v>
      </c>
      <c r="L17" s="335">
        <v>61.487570000000005</v>
      </c>
      <c r="M17" s="335">
        <v>113.05779</v>
      </c>
      <c r="N17" s="335">
        <v>200.33047000000002</v>
      </c>
      <c r="O17" s="335">
        <v>146.77678</v>
      </c>
      <c r="P17" s="335">
        <v>297.52050000000003</v>
      </c>
      <c r="Q17" s="335">
        <v>386.20144370000003</v>
      </c>
      <c r="R17" s="76">
        <v>254.78</v>
      </c>
      <c r="S17" s="76">
        <v>62.2</v>
      </c>
      <c r="T17" s="76">
        <v>128.74</v>
      </c>
      <c r="U17" s="76">
        <v>96.21</v>
      </c>
      <c r="V17" s="76">
        <v>176.34</v>
      </c>
      <c r="W17" s="76">
        <v>64.38</v>
      </c>
      <c r="X17" s="76">
        <v>130.03</v>
      </c>
      <c r="Y17" s="76">
        <v>220.16</v>
      </c>
      <c r="Z17" s="76">
        <v>45.92</v>
      </c>
      <c r="AA17" s="76">
        <v>221.36</v>
      </c>
      <c r="AB17" s="76">
        <v>239.29</v>
      </c>
      <c r="AC17" s="76">
        <v>205.32</v>
      </c>
      <c r="AD17" s="76">
        <v>173.09</v>
      </c>
      <c r="AE17" s="76">
        <v>280.20480690000005</v>
      </c>
      <c r="AF17" s="10">
        <v>174.04949250000001</v>
      </c>
      <c r="AG17" s="335">
        <v>76.542107300000012</v>
      </c>
      <c r="AH17" s="335">
        <v>163.47064179999623</v>
      </c>
      <c r="AI17" s="335">
        <v>128.76687240000001</v>
      </c>
      <c r="AK17" s="430">
        <f t="shared" si="3"/>
        <v>61.999062263675327</v>
      </c>
      <c r="AL17" s="430">
        <f t="shared" si="4"/>
        <v>45.999304260146204</v>
      </c>
      <c r="AM17" s="430">
        <f t="shared" si="5"/>
        <v>58.999107638013612</v>
      </c>
      <c r="AN17" s="430">
        <f t="shared" si="6"/>
        <v>55.999153012351904</v>
      </c>
      <c r="AO17" s="430">
        <f t="shared" si="7"/>
        <v>37.999425258381649</v>
      </c>
      <c r="AP17" s="430">
        <f t="shared" si="8"/>
        <v>50.999228636249057</v>
      </c>
      <c r="AQ17" s="430">
        <f t="shared" si="9"/>
        <v>30.999531131837664</v>
      </c>
      <c r="AR17" s="430">
        <f t="shared" si="10"/>
        <v>56.999137887572473</v>
      </c>
      <c r="AS17" s="430">
        <f t="shared" si="11"/>
        <v>100.99847239727755</v>
      </c>
      <c r="AT17" s="430">
        <f t="shared" si="12"/>
        <v>73.998880766322159</v>
      </c>
      <c r="AU17" s="430">
        <f t="shared" si="13"/>
        <v>149.99773128308547</v>
      </c>
      <c r="AV17" s="430">
        <f t="shared" si="14"/>
        <v>194.70705505419713</v>
      </c>
      <c r="AW17" s="430">
        <f t="shared" si="15"/>
        <v>128.44971010839424</v>
      </c>
      <c r="AX17" s="430">
        <f t="shared" si="16"/>
        <v>31.35870935215528</v>
      </c>
      <c r="AY17" s="430">
        <f t="shared" si="17"/>
        <v>64.905470128560623</v>
      </c>
      <c r="AZ17" s="430">
        <f t="shared" si="18"/>
        <v>48.505167632972018</v>
      </c>
      <c r="BA17" s="430">
        <f t="shared" si="19"/>
        <v>88.903453491303253</v>
      </c>
      <c r="BB17" s="430">
        <f t="shared" si="20"/>
        <v>32.457776657423743</v>
      </c>
      <c r="BC17" s="430">
        <f t="shared" si="21"/>
        <v>65.555835644063521</v>
      </c>
      <c r="BD17" s="430">
        <f t="shared" si="22"/>
        <v>110.99571464582807</v>
      </c>
      <c r="BE17" s="430">
        <f t="shared" si="23"/>
        <v>23.150995714645827</v>
      </c>
      <c r="BF17" s="430">
        <f t="shared" si="24"/>
        <v>111.60070582304009</v>
      </c>
      <c r="BG17" s="430">
        <f t="shared" si="25"/>
        <v>120.64028232921602</v>
      </c>
      <c r="BH17" s="430">
        <f t="shared" si="26"/>
        <v>103.51399042097302</v>
      </c>
      <c r="BI17" s="430">
        <f t="shared" si="27"/>
        <v>87.264935719687415</v>
      </c>
      <c r="BJ17" s="430">
        <f t="shared" si="28"/>
        <v>141.26786332240991</v>
      </c>
      <c r="BK17" s="430">
        <f t="shared" si="29"/>
        <v>87.748672800604993</v>
      </c>
      <c r="BL17" s="430">
        <f t="shared" si="30"/>
        <v>38.589416334761793</v>
      </c>
      <c r="BM17" s="430">
        <f t="shared" si="31"/>
        <v>82.415246685150606</v>
      </c>
      <c r="BN17" s="430">
        <f t="shared" si="32"/>
        <v>64.919018099319388</v>
      </c>
      <c r="BQ17" s="529">
        <f t="shared" si="36"/>
        <v>43015</v>
      </c>
      <c r="BR17" s="430">
        <f t="shared" si="33"/>
        <v>86.58307717418657</v>
      </c>
      <c r="BT17" s="430">
        <f t="shared" si="34"/>
        <v>65.237426871691454</v>
      </c>
    </row>
    <row r="18" spans="1:72">
      <c r="A18" s="6">
        <v>10</v>
      </c>
      <c r="B18" s="6">
        <v>8</v>
      </c>
      <c r="C18" s="124">
        <f t="shared" si="35"/>
        <v>42651</v>
      </c>
      <c r="D18" s="76">
        <f t="shared" si="1"/>
        <v>150.28112114666666</v>
      </c>
      <c r="E18" s="76">
        <f t="shared" si="2"/>
        <v>75.766772951779785</v>
      </c>
      <c r="F18" s="335">
        <v>93.223089999999999</v>
      </c>
      <c r="G18" s="335">
        <v>128.92555000000002</v>
      </c>
      <c r="H18" s="335">
        <v>117.02473000000001</v>
      </c>
      <c r="I18" s="335">
        <v>222.14864</v>
      </c>
      <c r="J18" s="335">
        <v>67.437979999999996</v>
      </c>
      <c r="K18" s="335">
        <v>65.454509999999999</v>
      </c>
      <c r="L18" s="335">
        <v>51.570219999999999</v>
      </c>
      <c r="M18" s="335">
        <v>95.206559999999996</v>
      </c>
      <c r="N18" s="335">
        <v>180.49576999999999</v>
      </c>
      <c r="O18" s="335">
        <v>119.0082</v>
      </c>
      <c r="P18" s="335">
        <v>267.76845000000003</v>
      </c>
      <c r="Q18" s="335">
        <v>392.44937420000002</v>
      </c>
      <c r="R18" s="76">
        <v>245.22</v>
      </c>
      <c r="S18" s="76">
        <v>52.22</v>
      </c>
      <c r="T18" s="76">
        <v>129.22999999999999</v>
      </c>
      <c r="U18" s="76">
        <v>106.02</v>
      </c>
      <c r="V18" s="76">
        <v>185.44</v>
      </c>
      <c r="W18" s="76">
        <v>91.68</v>
      </c>
      <c r="X18" s="76">
        <v>112.93</v>
      </c>
      <c r="Y18" s="76">
        <v>183.82</v>
      </c>
      <c r="Z18" s="76">
        <v>87.49</v>
      </c>
      <c r="AA18" s="76">
        <v>241.03</v>
      </c>
      <c r="AB18" s="76">
        <v>218.7</v>
      </c>
      <c r="AC18" s="76">
        <v>215.24</v>
      </c>
      <c r="AD18" s="76">
        <v>72.91</v>
      </c>
      <c r="AE18" s="76">
        <v>243.0345791</v>
      </c>
      <c r="AF18" s="10">
        <v>139.9338085</v>
      </c>
      <c r="AG18" s="335">
        <v>75.808223400000003</v>
      </c>
      <c r="AH18" s="335">
        <v>158.09502160000059</v>
      </c>
      <c r="AI18" s="335">
        <v>148.91892759999999</v>
      </c>
      <c r="AK18" s="430">
        <f t="shared" si="3"/>
        <v>46.999289135366773</v>
      </c>
      <c r="AL18" s="430">
        <f t="shared" si="4"/>
        <v>64.999016889337042</v>
      </c>
      <c r="AM18" s="430">
        <f t="shared" si="5"/>
        <v>58.999107638013612</v>
      </c>
      <c r="AN18" s="430">
        <f t="shared" si="6"/>
        <v>111.99830602470381</v>
      </c>
      <c r="AO18" s="430">
        <f t="shared" si="7"/>
        <v>33.999485757499365</v>
      </c>
      <c r="AP18" s="430">
        <f t="shared" si="8"/>
        <v>32.999500882278802</v>
      </c>
      <c r="AQ18" s="430">
        <f t="shared" si="9"/>
        <v>25.99960675573481</v>
      </c>
      <c r="AR18" s="430">
        <f t="shared" si="10"/>
        <v>47.999274010587342</v>
      </c>
      <c r="AS18" s="430">
        <f t="shared" si="11"/>
        <v>90.998623645071831</v>
      </c>
      <c r="AT18" s="430">
        <f t="shared" si="12"/>
        <v>59.999092513234181</v>
      </c>
      <c r="AU18" s="430">
        <f t="shared" si="13"/>
        <v>134.99795815477691</v>
      </c>
      <c r="AV18" s="430">
        <f t="shared" si="14"/>
        <v>197.85700741114192</v>
      </c>
      <c r="AW18" s="430">
        <f t="shared" si="15"/>
        <v>123.62994706327198</v>
      </c>
      <c r="AX18" s="430">
        <f t="shared" si="16"/>
        <v>26.327199395008822</v>
      </c>
      <c r="AY18" s="430">
        <f t="shared" si="17"/>
        <v>65.152508192588854</v>
      </c>
      <c r="AZ18" s="430">
        <f t="shared" si="18"/>
        <v>53.450970506680108</v>
      </c>
      <c r="BA18" s="430">
        <f t="shared" si="19"/>
        <v>93.491303251827574</v>
      </c>
      <c r="BB18" s="430">
        <f t="shared" si="20"/>
        <v>46.221325938996728</v>
      </c>
      <c r="BC18" s="430">
        <f t="shared" si="21"/>
        <v>56.934711368792541</v>
      </c>
      <c r="BD18" s="430">
        <f t="shared" si="22"/>
        <v>92.674565162591378</v>
      </c>
      <c r="BE18" s="430">
        <f t="shared" si="23"/>
        <v>44.108898411898153</v>
      </c>
      <c r="BF18" s="430">
        <f t="shared" si="24"/>
        <v>121.51751953617342</v>
      </c>
      <c r="BG18" s="430">
        <f t="shared" si="25"/>
        <v>110.25964204688681</v>
      </c>
      <c r="BH18" s="430">
        <f t="shared" si="26"/>
        <v>108.51525081925888</v>
      </c>
      <c r="BI18" s="430">
        <f t="shared" si="27"/>
        <v>36.758255608772373</v>
      </c>
      <c r="BJ18" s="430">
        <f t="shared" si="28"/>
        <v>122.52814676077641</v>
      </c>
      <c r="BK18" s="430">
        <f t="shared" si="29"/>
        <v>70.548932946811192</v>
      </c>
      <c r="BL18" s="430">
        <f t="shared" si="30"/>
        <v>38.219421930930174</v>
      </c>
      <c r="BM18" s="430">
        <f t="shared" si="31"/>
        <v>79.705077690950631</v>
      </c>
      <c r="BN18" s="430">
        <f t="shared" si="32"/>
        <v>75.078864431560362</v>
      </c>
      <c r="BQ18" s="529">
        <f t="shared" si="36"/>
        <v>43016</v>
      </c>
      <c r="BR18" s="430">
        <f t="shared" si="33"/>
        <v>70.12589237459045</v>
      </c>
      <c r="BT18" s="430">
        <f t="shared" si="34"/>
        <v>65.075762540962955</v>
      </c>
    </row>
    <row r="19" spans="1:72">
      <c r="A19" s="6">
        <v>10</v>
      </c>
      <c r="B19" s="6">
        <v>9</v>
      </c>
      <c r="C19" s="124">
        <f t="shared" si="35"/>
        <v>42652</v>
      </c>
      <c r="D19" s="76">
        <f t="shared" si="1"/>
        <v>154.28957487666682</v>
      </c>
      <c r="E19" s="76">
        <f t="shared" si="2"/>
        <v>77.78770280199187</v>
      </c>
      <c r="F19" s="335">
        <v>95.206559999999996</v>
      </c>
      <c r="G19" s="335">
        <v>119.0082</v>
      </c>
      <c r="H19" s="335">
        <v>120.99167</v>
      </c>
      <c r="I19" s="335">
        <v>138.84290000000001</v>
      </c>
      <c r="J19" s="335">
        <v>67.437979999999996</v>
      </c>
      <c r="K19" s="335">
        <v>55.53716</v>
      </c>
      <c r="L19" s="335">
        <v>79.338800000000006</v>
      </c>
      <c r="M19" s="335">
        <v>142.80984000000001</v>
      </c>
      <c r="N19" s="335">
        <v>267.76845000000003</v>
      </c>
      <c r="O19" s="335">
        <v>128.92555000000002</v>
      </c>
      <c r="P19" s="335">
        <v>253.88416000000001</v>
      </c>
      <c r="Q19" s="335">
        <v>298.59157379999999</v>
      </c>
      <c r="R19" s="76">
        <v>235.19</v>
      </c>
      <c r="S19" s="76">
        <v>52.88</v>
      </c>
      <c r="T19" s="76">
        <v>83.87</v>
      </c>
      <c r="U19" s="76">
        <v>106.13</v>
      </c>
      <c r="V19" s="76">
        <v>181.51</v>
      </c>
      <c r="W19" s="76">
        <v>86.11</v>
      </c>
      <c r="X19" s="76">
        <v>140.61000000000001</v>
      </c>
      <c r="Y19" s="76">
        <v>222.27</v>
      </c>
      <c r="Z19" s="76">
        <v>97</v>
      </c>
      <c r="AA19" s="76">
        <v>212.38</v>
      </c>
      <c r="AB19" s="76">
        <v>228.26</v>
      </c>
      <c r="AC19" s="76">
        <v>215.47</v>
      </c>
      <c r="AD19" s="76">
        <v>168.04</v>
      </c>
      <c r="AE19" s="76">
        <v>252.5552351</v>
      </c>
      <c r="AF19" s="10">
        <v>160.16520249999999</v>
      </c>
      <c r="AG19" s="335">
        <v>140.40984130000001</v>
      </c>
      <c r="AH19" s="335">
        <v>143.59006390000349</v>
      </c>
      <c r="AI19" s="335">
        <v>133.9040597</v>
      </c>
      <c r="AK19" s="430">
        <f t="shared" si="3"/>
        <v>47.999274010587342</v>
      </c>
      <c r="AL19" s="430">
        <f t="shared" si="4"/>
        <v>59.999092513234181</v>
      </c>
      <c r="AM19" s="430">
        <f t="shared" si="5"/>
        <v>60.999077388454751</v>
      </c>
      <c r="AN19" s="430">
        <f t="shared" si="6"/>
        <v>69.998941265439882</v>
      </c>
      <c r="AO19" s="430">
        <f t="shared" si="7"/>
        <v>33.999485757499365</v>
      </c>
      <c r="AP19" s="430">
        <f t="shared" si="8"/>
        <v>27.999576506175952</v>
      </c>
      <c r="AQ19" s="430">
        <f t="shared" si="9"/>
        <v>39.999395008822788</v>
      </c>
      <c r="AR19" s="430">
        <f t="shared" si="10"/>
        <v>71.998911015881021</v>
      </c>
      <c r="AS19" s="430">
        <f t="shared" si="11"/>
        <v>134.99795815477691</v>
      </c>
      <c r="AT19" s="430">
        <f t="shared" si="12"/>
        <v>64.999016889337042</v>
      </c>
      <c r="AU19" s="430">
        <f t="shared" si="13"/>
        <v>127.99806402823292</v>
      </c>
      <c r="AV19" s="430">
        <f t="shared" si="14"/>
        <v>150.53772311570455</v>
      </c>
      <c r="AW19" s="430">
        <f t="shared" si="15"/>
        <v>118.57322914040837</v>
      </c>
      <c r="AX19" s="430">
        <f t="shared" si="16"/>
        <v>26.659944542475422</v>
      </c>
      <c r="AY19" s="430">
        <f t="shared" si="17"/>
        <v>42.283841693975297</v>
      </c>
      <c r="AZ19" s="430">
        <f t="shared" si="18"/>
        <v>53.506428031257876</v>
      </c>
      <c r="BA19" s="430">
        <f t="shared" si="19"/>
        <v>91.509957146458277</v>
      </c>
      <c r="BB19" s="430">
        <f t="shared" si="20"/>
        <v>43.413158558104357</v>
      </c>
      <c r="BC19" s="430">
        <f t="shared" si="21"/>
        <v>70.889841189815982</v>
      </c>
      <c r="BD19" s="430">
        <f t="shared" si="22"/>
        <v>112.05949079909252</v>
      </c>
      <c r="BE19" s="430">
        <f t="shared" si="23"/>
        <v>48.903453491303253</v>
      </c>
      <c r="BF19" s="430">
        <f t="shared" si="24"/>
        <v>107.07335518023694</v>
      </c>
      <c r="BG19" s="430">
        <f t="shared" si="25"/>
        <v>115.07940509200907</v>
      </c>
      <c r="BH19" s="430">
        <f t="shared" si="26"/>
        <v>108.63120746155785</v>
      </c>
      <c r="BI19" s="430">
        <f t="shared" si="27"/>
        <v>84.718931182253584</v>
      </c>
      <c r="BJ19" s="430">
        <f t="shared" si="28"/>
        <v>127.32807416183513</v>
      </c>
      <c r="BK19" s="430">
        <f t="shared" si="29"/>
        <v>80.748778674061001</v>
      </c>
      <c r="BL19" s="430">
        <f t="shared" si="30"/>
        <v>70.788929316864127</v>
      </c>
      <c r="BM19" s="430">
        <f t="shared" si="31"/>
        <v>72.392268162341054</v>
      </c>
      <c r="BN19" s="430">
        <f t="shared" si="32"/>
        <v>67.508978926140657</v>
      </c>
      <c r="BQ19" s="529">
        <f t="shared" si="36"/>
        <v>43017</v>
      </c>
      <c r="BR19" s="430">
        <f t="shared" si="33"/>
        <v>82.342483791278482</v>
      </c>
      <c r="BT19" s="430">
        <f t="shared" si="34"/>
        <v>70.839385253340055</v>
      </c>
    </row>
    <row r="20" spans="1:72">
      <c r="A20" s="6">
        <v>10</v>
      </c>
      <c r="B20" s="6">
        <v>10</v>
      </c>
      <c r="C20" s="124">
        <f t="shared" si="35"/>
        <v>42653</v>
      </c>
      <c r="D20" s="76">
        <f t="shared" si="1"/>
        <v>147.25496295999992</v>
      </c>
      <c r="E20" s="76">
        <f t="shared" si="2"/>
        <v>74.241084039587136</v>
      </c>
      <c r="F20" s="335">
        <v>75.371859999999998</v>
      </c>
      <c r="G20" s="335">
        <v>91.239620000000002</v>
      </c>
      <c r="H20" s="335">
        <v>160.66107</v>
      </c>
      <c r="I20" s="335">
        <v>113.05779</v>
      </c>
      <c r="J20" s="335">
        <v>67.437979999999996</v>
      </c>
      <c r="K20" s="335">
        <v>107.10738000000001</v>
      </c>
      <c r="L20" s="335">
        <v>53.553690000000003</v>
      </c>
      <c r="M20" s="335">
        <v>132.89249000000001</v>
      </c>
      <c r="N20" s="335">
        <v>220.16517000000002</v>
      </c>
      <c r="O20" s="335">
        <v>146.77678</v>
      </c>
      <c r="P20" s="335">
        <v>253.88416000000001</v>
      </c>
      <c r="Q20" s="335">
        <v>289.46761179999999</v>
      </c>
      <c r="R20" s="76">
        <v>235.24</v>
      </c>
      <c r="S20" s="76">
        <v>52.62</v>
      </c>
      <c r="T20" s="76">
        <v>84.43</v>
      </c>
      <c r="U20" s="76">
        <v>89.13</v>
      </c>
      <c r="V20" s="76">
        <v>163.02000000000001</v>
      </c>
      <c r="W20" s="76">
        <v>66.73</v>
      </c>
      <c r="X20" s="76">
        <v>132.82</v>
      </c>
      <c r="Y20" s="76">
        <v>222.34</v>
      </c>
      <c r="Z20" s="76">
        <v>96.01</v>
      </c>
      <c r="AA20" s="76">
        <v>209.13</v>
      </c>
      <c r="AB20" s="76">
        <v>197.86</v>
      </c>
      <c r="AC20" s="76">
        <v>253.39</v>
      </c>
      <c r="AD20" s="76">
        <v>155.06</v>
      </c>
      <c r="AE20" s="76">
        <v>206.51889640000002</v>
      </c>
      <c r="AF20" s="10">
        <v>141.4412457</v>
      </c>
      <c r="AG20" s="335">
        <v>118.8693571</v>
      </c>
      <c r="AH20" s="335">
        <v>127.66519339999709</v>
      </c>
      <c r="AI20" s="335">
        <v>153.75859439999999</v>
      </c>
      <c r="AK20" s="430">
        <f t="shared" si="3"/>
        <v>37.999425258381649</v>
      </c>
      <c r="AL20" s="430">
        <f t="shared" si="4"/>
        <v>45.999304260146204</v>
      </c>
      <c r="AM20" s="430">
        <f t="shared" si="5"/>
        <v>80.998774892866138</v>
      </c>
      <c r="AN20" s="430">
        <f t="shared" si="6"/>
        <v>56.999137887572473</v>
      </c>
      <c r="AO20" s="430">
        <f t="shared" si="7"/>
        <v>33.999485757499365</v>
      </c>
      <c r="AP20" s="430">
        <f t="shared" si="8"/>
        <v>53.999183261910765</v>
      </c>
      <c r="AQ20" s="430">
        <f t="shared" si="9"/>
        <v>26.999591630955383</v>
      </c>
      <c r="AR20" s="430">
        <f t="shared" si="10"/>
        <v>66.998986639778167</v>
      </c>
      <c r="AS20" s="430">
        <f t="shared" si="11"/>
        <v>110.99832114948325</v>
      </c>
      <c r="AT20" s="430">
        <f t="shared" si="12"/>
        <v>73.998880766322159</v>
      </c>
      <c r="AU20" s="430">
        <f t="shared" si="13"/>
        <v>127.99806402823292</v>
      </c>
      <c r="AV20" s="430">
        <f t="shared" si="14"/>
        <v>145.93779268968993</v>
      </c>
      <c r="AW20" s="430">
        <f t="shared" si="15"/>
        <v>118.59843710612554</v>
      </c>
      <c r="AX20" s="430">
        <f t="shared" si="16"/>
        <v>26.528863120746156</v>
      </c>
      <c r="AY20" s="430">
        <f t="shared" si="17"/>
        <v>42.566170910007564</v>
      </c>
      <c r="AZ20" s="430">
        <f t="shared" si="18"/>
        <v>44.935719687421219</v>
      </c>
      <c r="BA20" s="430">
        <f t="shared" si="19"/>
        <v>82.188051424250062</v>
      </c>
      <c r="BB20" s="430">
        <f t="shared" si="20"/>
        <v>33.642551046130578</v>
      </c>
      <c r="BC20" s="430">
        <f t="shared" si="21"/>
        <v>66.962440131081422</v>
      </c>
      <c r="BD20" s="430">
        <f t="shared" si="22"/>
        <v>112.09478195109655</v>
      </c>
      <c r="BE20" s="430">
        <f t="shared" si="23"/>
        <v>48.404335770103351</v>
      </c>
      <c r="BF20" s="430">
        <f t="shared" si="24"/>
        <v>105.43483740862112</v>
      </c>
      <c r="BG20" s="430">
        <f t="shared" si="25"/>
        <v>99.752961935971769</v>
      </c>
      <c r="BH20" s="430">
        <f t="shared" si="26"/>
        <v>127.74892866145701</v>
      </c>
      <c r="BI20" s="430">
        <f t="shared" si="27"/>
        <v>78.174943282077137</v>
      </c>
      <c r="BJ20" s="430">
        <f t="shared" si="28"/>
        <v>104.11842520796573</v>
      </c>
      <c r="BK20" s="430">
        <f t="shared" si="29"/>
        <v>71.308921451978819</v>
      </c>
      <c r="BL20" s="430">
        <f t="shared" si="30"/>
        <v>59.929093571968743</v>
      </c>
      <c r="BM20" s="430">
        <f t="shared" si="31"/>
        <v>64.363596370051468</v>
      </c>
      <c r="BN20" s="430">
        <f t="shared" si="32"/>
        <v>77.518827527098551</v>
      </c>
      <c r="BQ20" s="529">
        <f t="shared" si="36"/>
        <v>43018</v>
      </c>
      <c r="BR20" s="430">
        <f t="shared" si="33"/>
        <v>74.008878132089364</v>
      </c>
      <c r="BT20" s="430">
        <f t="shared" si="34"/>
        <v>69.153954045878493</v>
      </c>
    </row>
    <row r="21" spans="1:72">
      <c r="A21" s="6">
        <v>10</v>
      </c>
      <c r="B21" s="6">
        <v>11</v>
      </c>
      <c r="C21" s="124">
        <f t="shared" si="35"/>
        <v>42654</v>
      </c>
      <c r="D21" s="76">
        <f t="shared" si="1"/>
        <v>146.50011081666662</v>
      </c>
      <c r="E21" s="76">
        <f t="shared" si="2"/>
        <v>73.860512544513711</v>
      </c>
      <c r="F21" s="335">
        <v>97.190030000000007</v>
      </c>
      <c r="G21" s="335">
        <v>109.09085</v>
      </c>
      <c r="H21" s="335">
        <v>134.87595999999999</v>
      </c>
      <c r="I21" s="335">
        <v>111.07432</v>
      </c>
      <c r="J21" s="335">
        <v>61.487570000000005</v>
      </c>
      <c r="K21" s="335">
        <v>101.15697</v>
      </c>
      <c r="L21" s="335">
        <v>71.404920000000004</v>
      </c>
      <c r="M21" s="335">
        <v>132.89249000000001</v>
      </c>
      <c r="N21" s="335">
        <v>220.16517000000002</v>
      </c>
      <c r="O21" s="335">
        <v>146.77678</v>
      </c>
      <c r="P21" s="335">
        <v>188.42965000000001</v>
      </c>
      <c r="Q21" s="335">
        <v>309.77834460000003</v>
      </c>
      <c r="R21" s="76">
        <v>304.37</v>
      </c>
      <c r="S21" s="76">
        <v>52.84</v>
      </c>
      <c r="T21" s="76">
        <v>93.7</v>
      </c>
      <c r="U21" s="76">
        <v>80.5</v>
      </c>
      <c r="V21" s="76">
        <v>163.53</v>
      </c>
      <c r="W21" s="76">
        <v>75.34</v>
      </c>
      <c r="X21" s="76">
        <v>133.87</v>
      </c>
      <c r="Y21" s="76">
        <v>203.02</v>
      </c>
      <c r="Z21" s="76">
        <v>76.8</v>
      </c>
      <c r="AA21" s="76">
        <v>224.48</v>
      </c>
      <c r="AB21" s="76">
        <v>181.84</v>
      </c>
      <c r="AC21" s="76">
        <v>253.52</v>
      </c>
      <c r="AD21" s="76">
        <v>156.94999999999999</v>
      </c>
      <c r="AE21" s="76">
        <v>198.34700000000001</v>
      </c>
      <c r="AF21" s="10">
        <v>128.50902130000003</v>
      </c>
      <c r="AG21" s="335">
        <v>98.161930300000009</v>
      </c>
      <c r="AH21" s="335">
        <v>129.57678259999852</v>
      </c>
      <c r="AI21" s="335">
        <v>155.32553570000002</v>
      </c>
      <c r="AK21" s="430">
        <f t="shared" si="3"/>
        <v>48.999258885807919</v>
      </c>
      <c r="AL21" s="430">
        <f t="shared" si="4"/>
        <v>54.999168137131335</v>
      </c>
      <c r="AM21" s="430">
        <f t="shared" si="5"/>
        <v>67.998971514998729</v>
      </c>
      <c r="AN21" s="430">
        <f t="shared" si="6"/>
        <v>55.999153012351904</v>
      </c>
      <c r="AO21" s="430">
        <f t="shared" si="7"/>
        <v>30.999531131837664</v>
      </c>
      <c r="AP21" s="430">
        <f t="shared" si="8"/>
        <v>50.999228636249057</v>
      </c>
      <c r="AQ21" s="430">
        <f t="shared" si="9"/>
        <v>35.99945550794051</v>
      </c>
      <c r="AR21" s="430">
        <f t="shared" si="10"/>
        <v>66.998986639778167</v>
      </c>
      <c r="AS21" s="430">
        <f t="shared" si="11"/>
        <v>110.99832114948325</v>
      </c>
      <c r="AT21" s="430">
        <f t="shared" si="12"/>
        <v>73.998880766322159</v>
      </c>
      <c r="AU21" s="430">
        <f t="shared" si="13"/>
        <v>94.998563145954122</v>
      </c>
      <c r="AV21" s="430">
        <f t="shared" si="14"/>
        <v>156.17763781194859</v>
      </c>
      <c r="AW21" s="430">
        <f t="shared" si="15"/>
        <v>153.45097050668011</v>
      </c>
      <c r="AX21" s="430">
        <f t="shared" si="16"/>
        <v>26.639778169901689</v>
      </c>
      <c r="AY21" s="430">
        <f t="shared" si="17"/>
        <v>47.239727753970257</v>
      </c>
      <c r="AZ21" s="430">
        <f t="shared" si="18"/>
        <v>40.584824804638266</v>
      </c>
      <c r="BA21" s="430">
        <f t="shared" si="19"/>
        <v>82.445172674565157</v>
      </c>
      <c r="BB21" s="430">
        <f t="shared" si="20"/>
        <v>37.983362742626674</v>
      </c>
      <c r="BC21" s="430">
        <f t="shared" si="21"/>
        <v>67.49180741114192</v>
      </c>
      <c r="BD21" s="430">
        <f t="shared" si="22"/>
        <v>102.35442399798336</v>
      </c>
      <c r="BE21" s="430">
        <f t="shared" si="23"/>
        <v>38.71943534156793</v>
      </c>
      <c r="BF21" s="430">
        <f t="shared" si="24"/>
        <v>113.17368288379127</v>
      </c>
      <c r="BG21" s="430">
        <f t="shared" si="25"/>
        <v>91.676329720191575</v>
      </c>
      <c r="BH21" s="430">
        <f t="shared" si="26"/>
        <v>127.81446937232165</v>
      </c>
      <c r="BI21" s="430">
        <f t="shared" si="27"/>
        <v>79.127804386186028</v>
      </c>
      <c r="BJ21" s="430">
        <f t="shared" si="28"/>
        <v>99.998487522056976</v>
      </c>
      <c r="BK21" s="430">
        <f t="shared" si="29"/>
        <v>64.789020065540726</v>
      </c>
      <c r="BL21" s="430">
        <f t="shared" si="30"/>
        <v>49.489251474665998</v>
      </c>
      <c r="BM21" s="430">
        <f t="shared" si="31"/>
        <v>65.327341870430317</v>
      </c>
      <c r="BN21" s="430">
        <f t="shared" si="32"/>
        <v>78.308815578522825</v>
      </c>
      <c r="BQ21" s="529">
        <f t="shared" si="36"/>
        <v>43019</v>
      </c>
      <c r="BR21" s="430">
        <f t="shared" si="33"/>
        <v>72.92233474918055</v>
      </c>
      <c r="BT21" s="430">
        <f t="shared" si="34"/>
        <v>67.245397025460051</v>
      </c>
    </row>
    <row r="22" spans="1:72">
      <c r="A22" s="6">
        <v>10</v>
      </c>
      <c r="B22" s="6">
        <v>12</v>
      </c>
      <c r="C22" s="124">
        <f t="shared" si="35"/>
        <v>42655</v>
      </c>
      <c r="D22" s="76">
        <f t="shared" si="1"/>
        <v>143.09655291666664</v>
      </c>
      <c r="E22" s="76">
        <f t="shared" si="2"/>
        <v>72.144551173784649</v>
      </c>
      <c r="F22" s="335">
        <v>77.355330000000009</v>
      </c>
      <c r="G22" s="335">
        <v>130.90902</v>
      </c>
      <c r="H22" s="335">
        <v>142.80984000000001</v>
      </c>
      <c r="I22" s="335">
        <v>87.272680000000008</v>
      </c>
      <c r="J22" s="335">
        <v>73.388390000000001</v>
      </c>
      <c r="K22" s="335">
        <v>107.10738000000001</v>
      </c>
      <c r="L22" s="335">
        <v>61.487570000000005</v>
      </c>
      <c r="M22" s="335">
        <v>132.89249000000001</v>
      </c>
      <c r="N22" s="335">
        <v>190.41311999999999</v>
      </c>
      <c r="O22" s="335">
        <v>146.77678</v>
      </c>
      <c r="P22" s="335">
        <v>168.59495000000001</v>
      </c>
      <c r="Q22" s="335">
        <v>295.49736059999998</v>
      </c>
      <c r="R22" s="76">
        <v>235.33</v>
      </c>
      <c r="S22" s="76">
        <v>53.5</v>
      </c>
      <c r="T22" s="76">
        <v>102.09</v>
      </c>
      <c r="U22" s="76">
        <v>98.98</v>
      </c>
      <c r="V22" s="76">
        <v>153.66999999999999</v>
      </c>
      <c r="W22" s="76">
        <v>20.92</v>
      </c>
      <c r="X22" s="76">
        <v>134.88999999999999</v>
      </c>
      <c r="Y22" s="76">
        <v>232.4</v>
      </c>
      <c r="Z22" s="76">
        <v>88.6</v>
      </c>
      <c r="AA22" s="76">
        <v>254.96</v>
      </c>
      <c r="AB22" s="76">
        <v>190.56</v>
      </c>
      <c r="AC22" s="76">
        <v>262.83999999999997</v>
      </c>
      <c r="AD22" s="76">
        <v>149.85</v>
      </c>
      <c r="AE22" s="76">
        <v>193.88419250000001</v>
      </c>
      <c r="AF22" s="10">
        <v>123.23299110000001</v>
      </c>
      <c r="AG22" s="335">
        <v>106.69085130000001</v>
      </c>
      <c r="AH22" s="335">
        <v>123.464799</v>
      </c>
      <c r="AI22" s="335">
        <v>152.52884300000002</v>
      </c>
      <c r="AK22" s="430">
        <f t="shared" si="3"/>
        <v>38.999410133602225</v>
      </c>
      <c r="AL22" s="430">
        <f t="shared" si="4"/>
        <v>65.999001764557605</v>
      </c>
      <c r="AM22" s="430">
        <f t="shared" si="5"/>
        <v>71.998911015881021</v>
      </c>
      <c r="AN22" s="430">
        <f t="shared" si="6"/>
        <v>43.999334509705072</v>
      </c>
      <c r="AO22" s="430">
        <f t="shared" si="7"/>
        <v>36.99944038316108</v>
      </c>
      <c r="AP22" s="430">
        <f t="shared" si="8"/>
        <v>53.999183261910765</v>
      </c>
      <c r="AQ22" s="430">
        <f t="shared" si="9"/>
        <v>30.999531131837664</v>
      </c>
      <c r="AR22" s="430">
        <f t="shared" si="10"/>
        <v>66.998986639778167</v>
      </c>
      <c r="AS22" s="430">
        <f t="shared" si="11"/>
        <v>95.998548021174685</v>
      </c>
      <c r="AT22" s="430">
        <f t="shared" si="12"/>
        <v>73.998880766322159</v>
      </c>
      <c r="AU22" s="430">
        <f t="shared" si="13"/>
        <v>84.998714393748429</v>
      </c>
      <c r="AV22" s="430">
        <f t="shared" si="14"/>
        <v>148.97774671036046</v>
      </c>
      <c r="AW22" s="430">
        <f t="shared" si="15"/>
        <v>118.64381144441644</v>
      </c>
      <c r="AX22" s="430">
        <f t="shared" si="16"/>
        <v>26.972523317368289</v>
      </c>
      <c r="AY22" s="430">
        <f t="shared" si="17"/>
        <v>51.469624401310817</v>
      </c>
      <c r="AZ22" s="430">
        <f t="shared" si="18"/>
        <v>49.901688933703049</v>
      </c>
      <c r="BA22" s="430">
        <f t="shared" si="19"/>
        <v>77.474161835139896</v>
      </c>
      <c r="BB22" s="430">
        <f t="shared" si="20"/>
        <v>10.547012856062516</v>
      </c>
      <c r="BC22" s="430">
        <f t="shared" si="21"/>
        <v>68.006049911772109</v>
      </c>
      <c r="BD22" s="430">
        <f t="shared" si="22"/>
        <v>117.16662465339047</v>
      </c>
      <c r="BE22" s="430">
        <f t="shared" si="23"/>
        <v>44.668515250819254</v>
      </c>
      <c r="BF22" s="430">
        <f t="shared" si="24"/>
        <v>128.54045878497607</v>
      </c>
      <c r="BG22" s="430">
        <f t="shared" si="25"/>
        <v>96.07259894126544</v>
      </c>
      <c r="BH22" s="430">
        <f t="shared" si="26"/>
        <v>132.5132341820015</v>
      </c>
      <c r="BI22" s="430">
        <f t="shared" si="27"/>
        <v>75.548273254348373</v>
      </c>
      <c r="BJ22" s="430">
        <f t="shared" si="28"/>
        <v>97.748521552810686</v>
      </c>
      <c r="BK22" s="430">
        <f t="shared" si="29"/>
        <v>62.129060297453996</v>
      </c>
      <c r="BL22" s="430">
        <f t="shared" si="30"/>
        <v>53.789186438114449</v>
      </c>
      <c r="BM22" s="430">
        <f t="shared" si="31"/>
        <v>62.245928409377363</v>
      </c>
      <c r="BN22" s="430">
        <f t="shared" si="32"/>
        <v>76.898836904461817</v>
      </c>
      <c r="BQ22" s="529">
        <f t="shared" si="36"/>
        <v>43020</v>
      </c>
      <c r="BR22" s="430">
        <f t="shared" si="33"/>
        <v>69.349355949079907</v>
      </c>
      <c r="BT22" s="430">
        <f t="shared" si="34"/>
        <v>67.502518275775145</v>
      </c>
    </row>
    <row r="23" spans="1:72">
      <c r="A23" s="6">
        <v>10</v>
      </c>
      <c r="B23" s="6">
        <v>13</v>
      </c>
      <c r="C23" s="124">
        <f t="shared" si="35"/>
        <v>42656</v>
      </c>
      <c r="D23" s="76">
        <f t="shared" si="1"/>
        <v>139.94559248333326</v>
      </c>
      <c r="E23" s="76">
        <f t="shared" si="2"/>
        <v>70.555941094815282</v>
      </c>
      <c r="F23" s="335">
        <v>97.190030000000007</v>
      </c>
      <c r="G23" s="335">
        <v>111.07432</v>
      </c>
      <c r="H23" s="335">
        <v>126.94208</v>
      </c>
      <c r="I23" s="335">
        <v>91.239620000000002</v>
      </c>
      <c r="J23" s="335">
        <v>67.437979999999996</v>
      </c>
      <c r="K23" s="335">
        <v>51.570219999999999</v>
      </c>
      <c r="L23" s="335">
        <v>71.404920000000004</v>
      </c>
      <c r="M23" s="335">
        <v>122.97514000000001</v>
      </c>
      <c r="N23" s="335">
        <v>210.24782000000002</v>
      </c>
      <c r="O23" s="335">
        <v>146.77678</v>
      </c>
      <c r="P23" s="335">
        <v>198.34700000000001</v>
      </c>
      <c r="Q23" s="335">
        <v>323.60313050000002</v>
      </c>
      <c r="R23" s="76">
        <v>215.75</v>
      </c>
      <c r="S23" s="76">
        <v>72.08</v>
      </c>
      <c r="T23" s="76">
        <v>111.73</v>
      </c>
      <c r="U23" s="76">
        <v>100.32</v>
      </c>
      <c r="V23" s="76">
        <v>154.19999999999999</v>
      </c>
      <c r="W23" s="76">
        <v>75.7</v>
      </c>
      <c r="X23" s="76">
        <v>117.02</v>
      </c>
      <c r="Y23" s="76">
        <v>217.6</v>
      </c>
      <c r="Z23" s="76">
        <v>107.55</v>
      </c>
      <c r="AA23" s="76">
        <v>254.63</v>
      </c>
      <c r="AB23" s="76">
        <v>190.4</v>
      </c>
      <c r="AC23" s="76">
        <v>216.24</v>
      </c>
      <c r="AD23" s="76">
        <v>118.26</v>
      </c>
      <c r="AE23" s="76">
        <v>162.50569710000002</v>
      </c>
      <c r="AF23" s="10">
        <v>129.9569544</v>
      </c>
      <c r="AG23" s="335">
        <v>106.6710166</v>
      </c>
      <c r="AH23" s="335">
        <v>110.63108039999824</v>
      </c>
      <c r="AI23" s="335">
        <v>118.3139855</v>
      </c>
      <c r="AK23" s="430">
        <f t="shared" si="3"/>
        <v>48.999258885807919</v>
      </c>
      <c r="AL23" s="430">
        <f t="shared" si="4"/>
        <v>55.999153012351904</v>
      </c>
      <c r="AM23" s="430">
        <f t="shared" si="5"/>
        <v>63.999032014116459</v>
      </c>
      <c r="AN23" s="430">
        <f t="shared" si="6"/>
        <v>45.999304260146204</v>
      </c>
      <c r="AO23" s="430">
        <f t="shared" si="7"/>
        <v>33.999485757499365</v>
      </c>
      <c r="AP23" s="430">
        <f t="shared" si="8"/>
        <v>25.99960675573481</v>
      </c>
      <c r="AQ23" s="430">
        <f t="shared" si="9"/>
        <v>35.99945550794051</v>
      </c>
      <c r="AR23" s="430">
        <f t="shared" si="10"/>
        <v>61.999062263675327</v>
      </c>
      <c r="AS23" s="430">
        <f t="shared" si="11"/>
        <v>105.99839677338039</v>
      </c>
      <c r="AT23" s="430">
        <f t="shared" si="12"/>
        <v>73.998880766322159</v>
      </c>
      <c r="AU23" s="430">
        <f t="shared" si="13"/>
        <v>99.998487522056976</v>
      </c>
      <c r="AV23" s="430">
        <f t="shared" si="14"/>
        <v>163.14753239223595</v>
      </c>
      <c r="AW23" s="430">
        <f t="shared" si="15"/>
        <v>108.77237206957399</v>
      </c>
      <c r="AX23" s="430">
        <f t="shared" si="16"/>
        <v>36.339803377867405</v>
      </c>
      <c r="AY23" s="430">
        <f t="shared" si="17"/>
        <v>56.329720191580542</v>
      </c>
      <c r="AZ23" s="430">
        <f t="shared" si="18"/>
        <v>50.577262414923112</v>
      </c>
      <c r="BA23" s="430">
        <f t="shared" si="19"/>
        <v>77.741366271741867</v>
      </c>
      <c r="BB23" s="430">
        <f t="shared" si="20"/>
        <v>38.164860095790267</v>
      </c>
      <c r="BC23" s="430">
        <f t="shared" si="21"/>
        <v>58.996722964456765</v>
      </c>
      <c r="BD23" s="430">
        <f t="shared" si="22"/>
        <v>109.70506680110914</v>
      </c>
      <c r="BE23" s="430">
        <f t="shared" si="23"/>
        <v>54.222334257625405</v>
      </c>
      <c r="BF23" s="430">
        <f t="shared" si="24"/>
        <v>128.37408621124274</v>
      </c>
      <c r="BG23" s="430">
        <f t="shared" si="25"/>
        <v>95.991933450970507</v>
      </c>
      <c r="BH23" s="430">
        <f t="shared" si="26"/>
        <v>109.01941013360222</v>
      </c>
      <c r="BI23" s="430">
        <f t="shared" si="27"/>
        <v>59.621880514242505</v>
      </c>
      <c r="BJ23" s="430">
        <f t="shared" si="28"/>
        <v>81.928760826821289</v>
      </c>
      <c r="BK23" s="430">
        <f t="shared" si="29"/>
        <v>65.519009024451719</v>
      </c>
      <c r="BL23" s="430">
        <f t="shared" si="30"/>
        <v>53.77918658936224</v>
      </c>
      <c r="BM23" s="430">
        <f t="shared" si="31"/>
        <v>55.775689639525204</v>
      </c>
      <c r="BN23" s="430">
        <f t="shared" si="32"/>
        <v>59.64909780690698</v>
      </c>
      <c r="BQ23" s="529">
        <f t="shared" si="36"/>
        <v>43021</v>
      </c>
      <c r="BR23" s="430">
        <f t="shared" si="33"/>
        <v>64.664486362490322</v>
      </c>
      <c r="BT23" s="430">
        <f t="shared" si="34"/>
        <v>59.635489160574743</v>
      </c>
    </row>
    <row r="24" spans="1:72">
      <c r="A24" s="6">
        <v>10</v>
      </c>
      <c r="B24" s="6">
        <v>14</v>
      </c>
      <c r="C24" s="124">
        <f t="shared" si="35"/>
        <v>42657</v>
      </c>
      <c r="D24" s="76">
        <f t="shared" si="1"/>
        <v>141.55332778666676</v>
      </c>
      <c r="E24" s="76">
        <f t="shared" si="2"/>
        <v>71.366508082636372</v>
      </c>
      <c r="F24" s="335">
        <v>97.190030000000007</v>
      </c>
      <c r="G24" s="335">
        <v>109.09085</v>
      </c>
      <c r="H24" s="335">
        <v>117.02473000000001</v>
      </c>
      <c r="I24" s="335">
        <v>75.371859999999998</v>
      </c>
      <c r="J24" s="335">
        <v>19.834700000000002</v>
      </c>
      <c r="K24" s="335">
        <v>57.520630000000004</v>
      </c>
      <c r="L24" s="335">
        <v>81.322270000000003</v>
      </c>
      <c r="M24" s="335">
        <v>142.80984000000001</v>
      </c>
      <c r="N24" s="335">
        <v>220.16517000000002</v>
      </c>
      <c r="O24" s="335">
        <v>253.88416000000001</v>
      </c>
      <c r="P24" s="335">
        <v>238.0164</v>
      </c>
      <c r="Q24" s="335">
        <v>295.59653409999999</v>
      </c>
      <c r="R24" s="76">
        <v>188.04</v>
      </c>
      <c r="S24" s="76">
        <v>109.85</v>
      </c>
      <c r="T24" s="76">
        <v>93.57</v>
      </c>
      <c r="U24" s="76">
        <v>91.28</v>
      </c>
      <c r="V24" s="76">
        <v>154.27000000000001</v>
      </c>
      <c r="W24" s="76">
        <v>59.07</v>
      </c>
      <c r="X24" s="76">
        <v>112.3</v>
      </c>
      <c r="Y24" s="76">
        <v>203.26</v>
      </c>
      <c r="Z24" s="76">
        <v>134.91</v>
      </c>
      <c r="AA24" s="76">
        <v>235.91</v>
      </c>
      <c r="AB24" s="76">
        <v>174.1</v>
      </c>
      <c r="AC24" s="76">
        <v>291.5</v>
      </c>
      <c r="AD24" s="76">
        <v>145.03</v>
      </c>
      <c r="AE24" s="76">
        <v>126.88257590000001</v>
      </c>
      <c r="AF24" s="10">
        <v>112.7801042</v>
      </c>
      <c r="AG24" s="335">
        <v>82.333839699999999</v>
      </c>
      <c r="AH24" s="335">
        <v>105.31265010000378</v>
      </c>
      <c r="AI24" s="335">
        <v>118.3734896</v>
      </c>
      <c r="AK24" s="430">
        <f t="shared" si="3"/>
        <v>48.999258885807919</v>
      </c>
      <c r="AL24" s="430">
        <f t="shared" si="4"/>
        <v>54.999168137131335</v>
      </c>
      <c r="AM24" s="430">
        <f t="shared" si="5"/>
        <v>58.999107638013612</v>
      </c>
      <c r="AN24" s="430">
        <f t="shared" si="6"/>
        <v>37.999425258381649</v>
      </c>
      <c r="AO24" s="430">
        <f t="shared" si="7"/>
        <v>9.9998487522056969</v>
      </c>
      <c r="AP24" s="430">
        <f t="shared" si="8"/>
        <v>28.999561381396521</v>
      </c>
      <c r="AQ24" s="430">
        <f t="shared" si="9"/>
        <v>40.999379884043357</v>
      </c>
      <c r="AR24" s="430">
        <f t="shared" si="10"/>
        <v>71.998911015881021</v>
      </c>
      <c r="AS24" s="430">
        <f t="shared" si="11"/>
        <v>110.99832114948325</v>
      </c>
      <c r="AT24" s="430">
        <f t="shared" si="12"/>
        <v>127.99806402823292</v>
      </c>
      <c r="AU24" s="430">
        <f t="shared" si="13"/>
        <v>119.99818502646836</v>
      </c>
      <c r="AV24" s="430">
        <f t="shared" si="14"/>
        <v>149.02774595412149</v>
      </c>
      <c r="AW24" s="430">
        <f t="shared" si="15"/>
        <v>94.802117469120233</v>
      </c>
      <c r="AX24" s="430">
        <f t="shared" si="16"/>
        <v>55.381900680615068</v>
      </c>
      <c r="AY24" s="430">
        <f t="shared" si="17"/>
        <v>47.174187043105618</v>
      </c>
      <c r="AZ24" s="430">
        <f t="shared" si="18"/>
        <v>46.019662213259387</v>
      </c>
      <c r="BA24" s="430">
        <f t="shared" si="19"/>
        <v>77.776657423745903</v>
      </c>
      <c r="BB24" s="430">
        <f t="shared" si="20"/>
        <v>29.780690698260649</v>
      </c>
      <c r="BC24" s="430">
        <f t="shared" si="21"/>
        <v>56.61709100075624</v>
      </c>
      <c r="BD24" s="430">
        <f t="shared" si="22"/>
        <v>102.47542223342576</v>
      </c>
      <c r="BE24" s="430">
        <f t="shared" si="23"/>
        <v>68.016133098058987</v>
      </c>
      <c r="BF24" s="430">
        <f t="shared" si="24"/>
        <v>118.93622384673556</v>
      </c>
      <c r="BG24" s="430">
        <f t="shared" si="25"/>
        <v>87.774136627174187</v>
      </c>
      <c r="BH24" s="430">
        <f t="shared" si="26"/>
        <v>146.96244013108142</v>
      </c>
      <c r="BI24" s="430">
        <f t="shared" si="27"/>
        <v>73.118225359213511</v>
      </c>
      <c r="BJ24" s="430">
        <f t="shared" si="28"/>
        <v>63.969032467859847</v>
      </c>
      <c r="BK24" s="430">
        <f t="shared" si="29"/>
        <v>56.859140005041588</v>
      </c>
      <c r="BL24" s="430">
        <f t="shared" si="30"/>
        <v>41.509372170405847</v>
      </c>
      <c r="BM24" s="430">
        <f t="shared" si="31"/>
        <v>53.094353466097189</v>
      </c>
      <c r="BN24" s="430">
        <f t="shared" si="32"/>
        <v>59.679097353163598</v>
      </c>
      <c r="BQ24" s="529">
        <f t="shared" si="36"/>
        <v>43022</v>
      </c>
      <c r="BR24" s="430">
        <f t="shared" si="33"/>
        <v>65.212094063524546</v>
      </c>
      <c r="BT24" s="430">
        <f t="shared" si="34"/>
        <v>59.339102495588605</v>
      </c>
    </row>
    <row r="25" spans="1:72">
      <c r="A25" s="6">
        <v>10</v>
      </c>
      <c r="B25" s="6">
        <v>15</v>
      </c>
      <c r="C25" s="124">
        <f t="shared" si="35"/>
        <v>42658</v>
      </c>
      <c r="D25" s="76">
        <f t="shared" si="1"/>
        <v>143.97616669333328</v>
      </c>
      <c r="E25" s="76">
        <f t="shared" si="2"/>
        <v>72.588023359734848</v>
      </c>
      <c r="F25" s="335">
        <v>79.338800000000006</v>
      </c>
      <c r="G25" s="335">
        <v>99.173500000000004</v>
      </c>
      <c r="H25" s="335">
        <v>126.94208</v>
      </c>
      <c r="I25" s="335">
        <v>146.77678</v>
      </c>
      <c r="J25" s="335">
        <v>57.520630000000004</v>
      </c>
      <c r="K25" s="335">
        <v>47.603279999999998</v>
      </c>
      <c r="L25" s="335">
        <v>136.85943</v>
      </c>
      <c r="M25" s="335">
        <v>113.05779</v>
      </c>
      <c r="N25" s="335">
        <v>210.24782000000002</v>
      </c>
      <c r="O25" s="335">
        <v>158.67760000000001</v>
      </c>
      <c r="P25" s="335">
        <v>168.59495000000001</v>
      </c>
      <c r="Q25" s="335">
        <v>224.6478122</v>
      </c>
      <c r="R25" s="76">
        <v>227.98</v>
      </c>
      <c r="S25" s="76">
        <v>81.98</v>
      </c>
      <c r="T25" s="76">
        <v>102.78</v>
      </c>
      <c r="U25" s="76">
        <v>118.72</v>
      </c>
      <c r="V25" s="76">
        <v>190.81</v>
      </c>
      <c r="W25" s="76">
        <v>63.91</v>
      </c>
      <c r="X25" s="76">
        <v>149.62</v>
      </c>
      <c r="Y25" s="76">
        <v>251.91</v>
      </c>
      <c r="Z25" s="76">
        <v>143.44</v>
      </c>
      <c r="AA25" s="76">
        <v>223.69</v>
      </c>
      <c r="AB25" s="76">
        <v>191.83</v>
      </c>
      <c r="AC25" s="76">
        <v>253.64</v>
      </c>
      <c r="AD25" s="76">
        <v>145.27000000000001</v>
      </c>
      <c r="AE25" s="76">
        <v>129.77844210000001</v>
      </c>
      <c r="AF25" s="10">
        <v>117.9569609</v>
      </c>
      <c r="AG25" s="335">
        <v>115.59663160000001</v>
      </c>
      <c r="AH25" s="335">
        <v>104.82678259999855</v>
      </c>
      <c r="AI25" s="335">
        <v>136.10571140000002</v>
      </c>
      <c r="AK25" s="430">
        <f t="shared" si="3"/>
        <v>39.999395008822788</v>
      </c>
      <c r="AL25" s="430">
        <f t="shared" si="4"/>
        <v>49.999243761028488</v>
      </c>
      <c r="AM25" s="430">
        <f t="shared" si="5"/>
        <v>63.999032014116459</v>
      </c>
      <c r="AN25" s="430">
        <f t="shared" si="6"/>
        <v>73.998880766322159</v>
      </c>
      <c r="AO25" s="430">
        <f t="shared" si="7"/>
        <v>28.999561381396521</v>
      </c>
      <c r="AP25" s="430">
        <f t="shared" si="8"/>
        <v>23.999637005293671</v>
      </c>
      <c r="AQ25" s="430">
        <f t="shared" si="9"/>
        <v>68.998956390219305</v>
      </c>
      <c r="AR25" s="430">
        <f t="shared" si="10"/>
        <v>56.999137887572473</v>
      </c>
      <c r="AS25" s="430">
        <f t="shared" si="11"/>
        <v>105.99839677338039</v>
      </c>
      <c r="AT25" s="430">
        <f t="shared" si="12"/>
        <v>79.998790017645575</v>
      </c>
      <c r="AU25" s="430">
        <f t="shared" si="13"/>
        <v>84.998714393748429</v>
      </c>
      <c r="AV25" s="430">
        <f t="shared" si="14"/>
        <v>113.25828696748172</v>
      </c>
      <c r="AW25" s="430">
        <f t="shared" si="15"/>
        <v>114.93824048399293</v>
      </c>
      <c r="AX25" s="430">
        <f t="shared" si="16"/>
        <v>41.3309805898664</v>
      </c>
      <c r="AY25" s="430">
        <f t="shared" si="17"/>
        <v>51.817494328207715</v>
      </c>
      <c r="AZ25" s="430">
        <f t="shared" si="18"/>
        <v>59.853793798840435</v>
      </c>
      <c r="BA25" s="430">
        <f t="shared" si="19"/>
        <v>96.198638769851271</v>
      </c>
      <c r="BB25" s="430">
        <f t="shared" si="20"/>
        <v>32.220821779682375</v>
      </c>
      <c r="BC25" s="430">
        <f t="shared" si="21"/>
        <v>75.432316612049405</v>
      </c>
      <c r="BD25" s="430">
        <f t="shared" si="22"/>
        <v>127.00277287622889</v>
      </c>
      <c r="BE25" s="430">
        <f t="shared" si="23"/>
        <v>72.31661204940761</v>
      </c>
      <c r="BF25" s="430">
        <f t="shared" si="24"/>
        <v>112.77539702546004</v>
      </c>
      <c r="BG25" s="430">
        <f t="shared" si="25"/>
        <v>96.712881270481475</v>
      </c>
      <c r="BH25" s="430">
        <f t="shared" si="26"/>
        <v>127.87496849004285</v>
      </c>
      <c r="BI25" s="430">
        <f t="shared" si="27"/>
        <v>73.239223594655911</v>
      </c>
      <c r="BJ25" s="430">
        <f t="shared" si="28"/>
        <v>65.429010385681877</v>
      </c>
      <c r="BK25" s="430">
        <f t="shared" si="29"/>
        <v>59.469100529367282</v>
      </c>
      <c r="BL25" s="430">
        <f t="shared" si="30"/>
        <v>58.279118527854806</v>
      </c>
      <c r="BM25" s="430">
        <f t="shared" si="31"/>
        <v>52.849398840432848</v>
      </c>
      <c r="BN25" s="430">
        <f t="shared" si="32"/>
        <v>68.618962137635506</v>
      </c>
      <c r="BQ25" s="529">
        <f t="shared" si="36"/>
        <v>43023</v>
      </c>
      <c r="BR25" s="430">
        <f t="shared" si="33"/>
        <v>70.439090433576823</v>
      </c>
      <c r="BT25" s="430">
        <f t="shared" si="34"/>
        <v>68.808959263927406</v>
      </c>
    </row>
    <row r="26" spans="1:72">
      <c r="A26" s="6">
        <v>10</v>
      </c>
      <c r="B26" s="6">
        <v>16</v>
      </c>
      <c r="C26" s="124">
        <f t="shared" si="35"/>
        <v>42659</v>
      </c>
      <c r="D26" s="76">
        <f t="shared" si="1"/>
        <v>146.29612265666668</v>
      </c>
      <c r="E26" s="76">
        <f t="shared" si="2"/>
        <v>73.757668458139861</v>
      </c>
      <c r="F26" s="335">
        <v>59.504100000000001</v>
      </c>
      <c r="G26" s="335">
        <v>107.10738000000001</v>
      </c>
      <c r="H26" s="335">
        <v>65.454509999999999</v>
      </c>
      <c r="I26" s="335">
        <v>105.12391000000001</v>
      </c>
      <c r="J26" s="335">
        <v>77.355330000000009</v>
      </c>
      <c r="K26" s="335">
        <v>69.421450000000007</v>
      </c>
      <c r="L26" s="335">
        <v>136.85943</v>
      </c>
      <c r="M26" s="335">
        <v>194.38006000000001</v>
      </c>
      <c r="N26" s="335">
        <v>230.08252000000002</v>
      </c>
      <c r="O26" s="335">
        <v>156.69413</v>
      </c>
      <c r="P26" s="335">
        <v>192.39659</v>
      </c>
      <c r="Q26" s="335">
        <v>218.89574920000001</v>
      </c>
      <c r="R26" s="76">
        <v>200.03</v>
      </c>
      <c r="S26" s="76">
        <v>72.97</v>
      </c>
      <c r="T26" s="76">
        <v>102.45</v>
      </c>
      <c r="U26" s="76">
        <v>187.69</v>
      </c>
      <c r="V26" s="76">
        <v>191.29</v>
      </c>
      <c r="W26" s="76">
        <v>64.81</v>
      </c>
      <c r="X26" s="76">
        <v>148.5</v>
      </c>
      <c r="Y26" s="76">
        <v>280.68</v>
      </c>
      <c r="Z26" s="76">
        <v>134.83000000000001</v>
      </c>
      <c r="AA26" s="76">
        <v>214.43</v>
      </c>
      <c r="AB26" s="76">
        <v>231.8</v>
      </c>
      <c r="AC26" s="76">
        <v>245.1</v>
      </c>
      <c r="AD26" s="76">
        <v>155.19</v>
      </c>
      <c r="AE26" s="76">
        <v>129.77844210000001</v>
      </c>
      <c r="AF26" s="10">
        <v>113.67266570000001</v>
      </c>
      <c r="AG26" s="335">
        <v>83.087558299999998</v>
      </c>
      <c r="AH26" s="335">
        <v>94.043723899999989</v>
      </c>
      <c r="AI26" s="335">
        <v>125.2561305</v>
      </c>
      <c r="AK26" s="430">
        <f t="shared" si="3"/>
        <v>29.999546256617091</v>
      </c>
      <c r="AL26" s="430">
        <f t="shared" si="4"/>
        <v>53.999183261910765</v>
      </c>
      <c r="AM26" s="430">
        <f t="shared" si="5"/>
        <v>32.999500882278802</v>
      </c>
      <c r="AN26" s="430">
        <f t="shared" si="6"/>
        <v>52.999198386690196</v>
      </c>
      <c r="AO26" s="430">
        <f t="shared" si="7"/>
        <v>38.999410133602225</v>
      </c>
      <c r="AP26" s="430">
        <f t="shared" si="8"/>
        <v>34.999470632719941</v>
      </c>
      <c r="AQ26" s="430">
        <f t="shared" si="9"/>
        <v>68.998956390219305</v>
      </c>
      <c r="AR26" s="430">
        <f t="shared" si="10"/>
        <v>97.998517771615838</v>
      </c>
      <c r="AS26" s="430">
        <f t="shared" si="11"/>
        <v>115.99824552558609</v>
      </c>
      <c r="AT26" s="430">
        <f t="shared" si="12"/>
        <v>78.998805142424999</v>
      </c>
      <c r="AU26" s="430">
        <f t="shared" si="13"/>
        <v>96.998532896395261</v>
      </c>
      <c r="AV26" s="430">
        <f t="shared" si="14"/>
        <v>110.35833082934208</v>
      </c>
      <c r="AW26" s="430">
        <f t="shared" si="15"/>
        <v>100.8469876480968</v>
      </c>
      <c r="AX26" s="430">
        <f t="shared" si="16"/>
        <v>36.78850516763297</v>
      </c>
      <c r="AY26" s="430">
        <f t="shared" si="17"/>
        <v>51.651121754474417</v>
      </c>
      <c r="AZ26" s="430">
        <f t="shared" si="18"/>
        <v>94.625661709100072</v>
      </c>
      <c r="BA26" s="430">
        <f t="shared" si="19"/>
        <v>96.440635240736071</v>
      </c>
      <c r="BB26" s="430">
        <f t="shared" si="20"/>
        <v>32.674565162591378</v>
      </c>
      <c r="BC26" s="430">
        <f t="shared" si="21"/>
        <v>74.867658179984872</v>
      </c>
      <c r="BD26" s="430">
        <f t="shared" si="22"/>
        <v>141.50743634988658</v>
      </c>
      <c r="BE26" s="430">
        <f t="shared" si="23"/>
        <v>67.97580035291152</v>
      </c>
      <c r="BF26" s="430">
        <f t="shared" si="24"/>
        <v>108.10688177464078</v>
      </c>
      <c r="BG26" s="430">
        <f t="shared" si="25"/>
        <v>116.86412906478448</v>
      </c>
      <c r="BH26" s="430">
        <f t="shared" si="26"/>
        <v>123.56944794555079</v>
      </c>
      <c r="BI26" s="430">
        <f t="shared" si="27"/>
        <v>78.240483992941762</v>
      </c>
      <c r="BJ26" s="430">
        <f t="shared" si="28"/>
        <v>65.429010385681877</v>
      </c>
      <c r="BK26" s="430">
        <f t="shared" si="29"/>
        <v>57.309133198890855</v>
      </c>
      <c r="BL26" s="430">
        <f t="shared" si="30"/>
        <v>41.88936642298966</v>
      </c>
      <c r="BM26" s="430">
        <f t="shared" si="31"/>
        <v>47.413019359717666</v>
      </c>
      <c r="BN26" s="430">
        <f t="shared" si="32"/>
        <v>63.149044870178976</v>
      </c>
      <c r="BQ26" s="529">
        <f t="shared" si="36"/>
        <v>43024</v>
      </c>
      <c r="BR26" s="430">
        <f t="shared" si="33"/>
        <v>69.850817948071594</v>
      </c>
      <c r="BT26" s="430">
        <f t="shared" si="34"/>
        <v>68.487378371565413</v>
      </c>
    </row>
    <row r="27" spans="1:72">
      <c r="A27" s="6">
        <v>10</v>
      </c>
      <c r="B27" s="6">
        <v>17</v>
      </c>
      <c r="C27" s="124">
        <f t="shared" si="35"/>
        <v>42660</v>
      </c>
      <c r="D27" s="76">
        <f t="shared" si="1"/>
        <v>140.36262736333327</v>
      </c>
      <c r="E27" s="76">
        <f t="shared" si="2"/>
        <v>70.766196294036845</v>
      </c>
      <c r="F27" s="335">
        <v>59.504100000000001</v>
      </c>
      <c r="G27" s="335">
        <v>97.190030000000007</v>
      </c>
      <c r="H27" s="335">
        <v>81.322270000000003</v>
      </c>
      <c r="I27" s="335">
        <v>105.12391000000001</v>
      </c>
      <c r="J27" s="335">
        <v>45.619810000000001</v>
      </c>
      <c r="K27" s="335">
        <v>71.404920000000004</v>
      </c>
      <c r="L27" s="335">
        <v>146.77678</v>
      </c>
      <c r="M27" s="335">
        <v>115.04126000000001</v>
      </c>
      <c r="N27" s="335">
        <v>220.16517000000002</v>
      </c>
      <c r="O27" s="335">
        <v>156.69413</v>
      </c>
      <c r="P27" s="335">
        <v>230.08252000000002</v>
      </c>
      <c r="Q27" s="335">
        <v>246.50565160000002</v>
      </c>
      <c r="R27" s="76">
        <v>191.23</v>
      </c>
      <c r="S27" s="76">
        <v>72.680000000000007</v>
      </c>
      <c r="T27" s="76">
        <v>112.07</v>
      </c>
      <c r="U27" s="76">
        <v>130.63</v>
      </c>
      <c r="V27" s="76">
        <v>181.46</v>
      </c>
      <c r="W27" s="76">
        <v>69.22</v>
      </c>
      <c r="X27" s="76">
        <v>142</v>
      </c>
      <c r="Y27" s="76">
        <v>251.48</v>
      </c>
      <c r="Z27" s="76">
        <v>127.45</v>
      </c>
      <c r="AA27" s="76">
        <v>204.03</v>
      </c>
      <c r="AB27" s="76">
        <v>190.24</v>
      </c>
      <c r="AC27" s="76">
        <v>263.52</v>
      </c>
      <c r="AD27" s="76">
        <v>159.9</v>
      </c>
      <c r="AE27" s="76">
        <v>121.92390090000001</v>
      </c>
      <c r="AF27" s="10">
        <v>113.51398809999999</v>
      </c>
      <c r="AG27" s="335">
        <v>99.034657100000004</v>
      </c>
      <c r="AH27" s="335">
        <v>79.234386399998243</v>
      </c>
      <c r="AI27" s="335">
        <v>125.8313368</v>
      </c>
      <c r="AK27" s="430">
        <f t="shared" si="3"/>
        <v>29.999546256617091</v>
      </c>
      <c r="AL27" s="430">
        <f t="shared" si="4"/>
        <v>48.999258885807919</v>
      </c>
      <c r="AM27" s="430">
        <f t="shared" si="5"/>
        <v>40.999379884043357</v>
      </c>
      <c r="AN27" s="430">
        <f t="shared" si="6"/>
        <v>52.999198386690196</v>
      </c>
      <c r="AO27" s="430">
        <f t="shared" si="7"/>
        <v>22.999652130073102</v>
      </c>
      <c r="AP27" s="430">
        <f t="shared" si="8"/>
        <v>35.99945550794051</v>
      </c>
      <c r="AQ27" s="430">
        <f t="shared" si="9"/>
        <v>73.998880766322159</v>
      </c>
      <c r="AR27" s="430">
        <f t="shared" si="10"/>
        <v>57.999122762793043</v>
      </c>
      <c r="AS27" s="430">
        <f t="shared" si="11"/>
        <v>110.99832114948325</v>
      </c>
      <c r="AT27" s="430">
        <f t="shared" si="12"/>
        <v>78.998805142424999</v>
      </c>
      <c r="AU27" s="430">
        <f t="shared" si="13"/>
        <v>115.99824552558609</v>
      </c>
      <c r="AV27" s="430">
        <f t="shared" si="14"/>
        <v>124.27812029241241</v>
      </c>
      <c r="AW27" s="430">
        <f t="shared" si="15"/>
        <v>96.410385681875468</v>
      </c>
      <c r="AX27" s="430">
        <f t="shared" si="16"/>
        <v>36.642298966473412</v>
      </c>
      <c r="AY27" s="430">
        <f t="shared" si="17"/>
        <v>56.501134358457271</v>
      </c>
      <c r="AZ27" s="430">
        <f t="shared" si="18"/>
        <v>65.858331232669514</v>
      </c>
      <c r="BA27" s="430">
        <f t="shared" si="19"/>
        <v>91.484749180741119</v>
      </c>
      <c r="BB27" s="430">
        <f t="shared" si="20"/>
        <v>34.897907738845475</v>
      </c>
      <c r="BC27" s="430">
        <f t="shared" si="21"/>
        <v>71.59062263675321</v>
      </c>
      <c r="BD27" s="430">
        <f t="shared" si="22"/>
        <v>126.78598437106125</v>
      </c>
      <c r="BE27" s="430">
        <f t="shared" si="23"/>
        <v>64.255104613057725</v>
      </c>
      <c r="BF27" s="430">
        <f t="shared" si="24"/>
        <v>102.86362490547013</v>
      </c>
      <c r="BG27" s="430">
        <f t="shared" si="25"/>
        <v>95.911267960675573</v>
      </c>
      <c r="BH27" s="430">
        <f t="shared" si="26"/>
        <v>132.85606251575496</v>
      </c>
      <c r="BI27" s="430">
        <f t="shared" si="27"/>
        <v>80.615074363498863</v>
      </c>
      <c r="BJ27" s="430">
        <f t="shared" si="28"/>
        <v>61.46907027980842</v>
      </c>
      <c r="BK27" s="430">
        <f t="shared" si="29"/>
        <v>57.2291344088732</v>
      </c>
      <c r="BL27" s="430">
        <f t="shared" si="30"/>
        <v>49.929244819763049</v>
      </c>
      <c r="BM27" s="430">
        <f t="shared" si="31"/>
        <v>39.946753919837782</v>
      </c>
      <c r="BN27" s="430">
        <f t="shared" si="32"/>
        <v>63.43904048399294</v>
      </c>
      <c r="BQ27" s="529">
        <f t="shared" si="36"/>
        <v>43025</v>
      </c>
      <c r="BR27" s="430">
        <f t="shared" si="33"/>
        <v>67.318927968237745</v>
      </c>
      <c r="BT27" s="430">
        <f t="shared" si="34"/>
        <v>63.847072548525333</v>
      </c>
    </row>
    <row r="28" spans="1:72">
      <c r="A28" s="6">
        <v>10</v>
      </c>
      <c r="B28" s="6">
        <v>18</v>
      </c>
      <c r="C28" s="124">
        <f t="shared" si="35"/>
        <v>42661</v>
      </c>
      <c r="D28" s="76">
        <f t="shared" si="1"/>
        <v>139.0701263</v>
      </c>
      <c r="E28" s="76">
        <f t="shared" si="2"/>
        <v>70.114559988303327</v>
      </c>
      <c r="F28" s="335">
        <v>69.421450000000007</v>
      </c>
      <c r="G28" s="335">
        <v>99.173500000000004</v>
      </c>
      <c r="H28" s="335">
        <v>109.09085</v>
      </c>
      <c r="I28" s="335">
        <v>99.173500000000004</v>
      </c>
      <c r="J28" s="335">
        <v>83.30574</v>
      </c>
      <c r="K28" s="335">
        <v>53.553690000000003</v>
      </c>
      <c r="L28" s="335">
        <v>146.77678</v>
      </c>
      <c r="M28" s="335">
        <v>134.87595999999999</v>
      </c>
      <c r="N28" s="335">
        <v>200.33047000000002</v>
      </c>
      <c r="O28" s="335">
        <v>158.67760000000001</v>
      </c>
      <c r="P28" s="335">
        <v>152.72719000000001</v>
      </c>
      <c r="Q28" s="335">
        <v>236.6874751</v>
      </c>
      <c r="R28" s="76">
        <v>220.91</v>
      </c>
      <c r="S28" s="76">
        <v>63.7</v>
      </c>
      <c r="T28" s="76">
        <v>155.94999999999999</v>
      </c>
      <c r="U28" s="76">
        <v>111.03</v>
      </c>
      <c r="V28" s="76">
        <v>163.08000000000001</v>
      </c>
      <c r="W28" s="76">
        <v>57.44</v>
      </c>
      <c r="X28" s="76">
        <v>125.29</v>
      </c>
      <c r="Y28" s="76">
        <v>223.26</v>
      </c>
      <c r="Z28" s="76">
        <v>135.56</v>
      </c>
      <c r="AA28" s="76">
        <v>198.27</v>
      </c>
      <c r="AB28" s="76">
        <v>171.29</v>
      </c>
      <c r="AC28" s="76">
        <v>254.52</v>
      </c>
      <c r="AD28" s="76">
        <v>144.76</v>
      </c>
      <c r="AE28" s="76">
        <v>152.05281020000001</v>
      </c>
      <c r="AF28" s="10">
        <v>108.21812320000001</v>
      </c>
      <c r="AG28" s="335">
        <v>92.905734800000005</v>
      </c>
      <c r="AH28" s="335">
        <v>122.57546409999944</v>
      </c>
      <c r="AI28" s="335">
        <v>127.49745160000001</v>
      </c>
      <c r="AK28" s="430">
        <f t="shared" si="3"/>
        <v>34.999470632719941</v>
      </c>
      <c r="AL28" s="430">
        <f t="shared" si="4"/>
        <v>49.999243761028488</v>
      </c>
      <c r="AM28" s="430">
        <f t="shared" si="5"/>
        <v>54.999168137131335</v>
      </c>
      <c r="AN28" s="430">
        <f t="shared" si="6"/>
        <v>49.999243761028488</v>
      </c>
      <c r="AO28" s="430">
        <f t="shared" si="7"/>
        <v>41.999364759263926</v>
      </c>
      <c r="AP28" s="430">
        <f t="shared" si="8"/>
        <v>26.999591630955383</v>
      </c>
      <c r="AQ28" s="430">
        <f t="shared" si="9"/>
        <v>73.998880766322159</v>
      </c>
      <c r="AR28" s="430">
        <f t="shared" si="10"/>
        <v>67.998971514998729</v>
      </c>
      <c r="AS28" s="430">
        <f t="shared" si="11"/>
        <v>100.99847239727755</v>
      </c>
      <c r="AT28" s="430">
        <f t="shared" si="12"/>
        <v>79.998790017645575</v>
      </c>
      <c r="AU28" s="430">
        <f t="shared" si="13"/>
        <v>76.998835391983874</v>
      </c>
      <c r="AV28" s="430">
        <f t="shared" si="14"/>
        <v>119.32819516007058</v>
      </c>
      <c r="AW28" s="430">
        <f t="shared" si="15"/>
        <v>111.37383413158558</v>
      </c>
      <c r="AX28" s="430">
        <f t="shared" si="16"/>
        <v>32.114948323670284</v>
      </c>
      <c r="AY28" s="430">
        <f t="shared" si="17"/>
        <v>78.623645071842688</v>
      </c>
      <c r="AZ28" s="430">
        <f t="shared" si="18"/>
        <v>55.976808671540205</v>
      </c>
      <c r="BA28" s="430">
        <f t="shared" si="19"/>
        <v>82.218300983110666</v>
      </c>
      <c r="BB28" s="430">
        <f t="shared" si="20"/>
        <v>28.958911015881018</v>
      </c>
      <c r="BC28" s="430">
        <f t="shared" si="21"/>
        <v>63.166120494076132</v>
      </c>
      <c r="BD28" s="430">
        <f t="shared" si="22"/>
        <v>112.55860852029241</v>
      </c>
      <c r="BE28" s="430">
        <f t="shared" si="23"/>
        <v>68.343836652382151</v>
      </c>
      <c r="BF28" s="430">
        <f t="shared" si="24"/>
        <v>99.959667254852533</v>
      </c>
      <c r="BG28" s="430">
        <f t="shared" si="25"/>
        <v>86.357448953869422</v>
      </c>
      <c r="BH28" s="430">
        <f t="shared" si="26"/>
        <v>128.31862868666499</v>
      </c>
      <c r="BI28" s="430">
        <f t="shared" si="27"/>
        <v>72.982102344340802</v>
      </c>
      <c r="BJ28" s="430">
        <f t="shared" si="28"/>
        <v>76.658840534408881</v>
      </c>
      <c r="BK28" s="430">
        <f t="shared" si="29"/>
        <v>54.559174792034284</v>
      </c>
      <c r="BL28" s="430">
        <f t="shared" si="30"/>
        <v>46.839291555331485</v>
      </c>
      <c r="BM28" s="430">
        <f t="shared" si="31"/>
        <v>61.79756193597148</v>
      </c>
      <c r="BN28" s="430">
        <f t="shared" si="32"/>
        <v>64.279027779178222</v>
      </c>
      <c r="BQ28" s="529">
        <f t="shared" si="36"/>
        <v>43026</v>
      </c>
      <c r="BR28" s="430">
        <f t="shared" si="33"/>
        <v>67.88928501386431</v>
      </c>
      <c r="BT28" s="430">
        <f t="shared" si="34"/>
        <v>68.171404083690447</v>
      </c>
    </row>
    <row r="29" spans="1:72">
      <c r="A29" s="6">
        <v>10</v>
      </c>
      <c r="B29" s="6">
        <v>19</v>
      </c>
      <c r="C29" s="124">
        <f t="shared" si="35"/>
        <v>42662</v>
      </c>
      <c r="D29" s="76">
        <f t="shared" si="1"/>
        <v>136.72480064333331</v>
      </c>
      <c r="E29" s="76">
        <f t="shared" si="2"/>
        <v>68.932124329247884</v>
      </c>
      <c r="F29" s="335">
        <v>69.421450000000007</v>
      </c>
      <c r="G29" s="335">
        <v>97.190030000000007</v>
      </c>
      <c r="H29" s="335">
        <v>101.15697</v>
      </c>
      <c r="I29" s="335">
        <v>87.272680000000008</v>
      </c>
      <c r="J29" s="335">
        <v>59.504100000000001</v>
      </c>
      <c r="K29" s="335">
        <v>85.289209999999997</v>
      </c>
      <c r="L29" s="335">
        <v>109.09085</v>
      </c>
      <c r="M29" s="335">
        <v>105.12391000000001</v>
      </c>
      <c r="N29" s="335">
        <v>190.41311999999999</v>
      </c>
      <c r="O29" s="335">
        <v>156.69413</v>
      </c>
      <c r="P29" s="335">
        <v>206.28088</v>
      </c>
      <c r="Q29" s="335">
        <v>226.11557999999999</v>
      </c>
      <c r="R29" s="76">
        <v>191.89</v>
      </c>
      <c r="S29" s="76">
        <v>63.9</v>
      </c>
      <c r="T29" s="76">
        <v>41.16</v>
      </c>
      <c r="U29" s="76">
        <v>102</v>
      </c>
      <c r="V29" s="76">
        <v>273.70999999999998</v>
      </c>
      <c r="W29" s="76">
        <v>66.459999999999994</v>
      </c>
      <c r="X29" s="76">
        <v>143.93</v>
      </c>
      <c r="Y29" s="76">
        <v>205.4</v>
      </c>
      <c r="Z29" s="76">
        <v>135.34</v>
      </c>
      <c r="AA29" s="76">
        <v>237.94</v>
      </c>
      <c r="AB29" s="76">
        <v>241.76</v>
      </c>
      <c r="AC29" s="76">
        <v>226.44</v>
      </c>
      <c r="AD29" s="76">
        <v>144.79</v>
      </c>
      <c r="AE29" s="76">
        <v>135.867695</v>
      </c>
      <c r="AF29" s="10">
        <v>108.01977620000001</v>
      </c>
      <c r="AG29" s="335">
        <v>82.730533700000009</v>
      </c>
      <c r="AH29" s="335">
        <v>95.501098599999423</v>
      </c>
      <c r="AI29" s="335">
        <v>111.3520058</v>
      </c>
      <c r="AK29" s="430">
        <f t="shared" si="3"/>
        <v>34.999470632719941</v>
      </c>
      <c r="AL29" s="430">
        <f t="shared" si="4"/>
        <v>48.999258885807919</v>
      </c>
      <c r="AM29" s="430">
        <f t="shared" si="5"/>
        <v>50.999228636249057</v>
      </c>
      <c r="AN29" s="430">
        <f t="shared" si="6"/>
        <v>43.999334509705072</v>
      </c>
      <c r="AO29" s="430">
        <f t="shared" si="7"/>
        <v>29.999546256617091</v>
      </c>
      <c r="AP29" s="430">
        <f t="shared" si="8"/>
        <v>42.999349634484496</v>
      </c>
      <c r="AQ29" s="430">
        <f t="shared" si="9"/>
        <v>54.999168137131335</v>
      </c>
      <c r="AR29" s="430">
        <f t="shared" si="10"/>
        <v>52.999198386690196</v>
      </c>
      <c r="AS29" s="430">
        <f t="shared" si="11"/>
        <v>95.998548021174685</v>
      </c>
      <c r="AT29" s="430">
        <f t="shared" si="12"/>
        <v>78.998805142424999</v>
      </c>
      <c r="AU29" s="430">
        <f t="shared" si="13"/>
        <v>103.99842702293924</v>
      </c>
      <c r="AV29" s="430">
        <f t="shared" si="14"/>
        <v>113.99827577514495</v>
      </c>
      <c r="AW29" s="430">
        <f t="shared" si="15"/>
        <v>96.743130829342064</v>
      </c>
      <c r="AX29" s="430">
        <f t="shared" si="16"/>
        <v>32.215780186538943</v>
      </c>
      <c r="AY29" s="430">
        <f t="shared" si="17"/>
        <v>20.751197378371565</v>
      </c>
      <c r="AZ29" s="430">
        <f t="shared" si="18"/>
        <v>51.424250063019912</v>
      </c>
      <c r="BA29" s="430">
        <f t="shared" si="19"/>
        <v>137.99344592891353</v>
      </c>
      <c r="BB29" s="430">
        <f t="shared" si="20"/>
        <v>33.506428031257876</v>
      </c>
      <c r="BC29" s="430">
        <f t="shared" si="21"/>
        <v>72.563650113435841</v>
      </c>
      <c r="BD29" s="430">
        <f t="shared" si="22"/>
        <v>103.5543231661205</v>
      </c>
      <c r="BE29" s="430">
        <f t="shared" si="23"/>
        <v>68.232921603226615</v>
      </c>
      <c r="BF29" s="430">
        <f t="shared" si="24"/>
        <v>119.95966725485253</v>
      </c>
      <c r="BG29" s="430">
        <f t="shared" si="25"/>
        <v>121.88555583564406</v>
      </c>
      <c r="BH29" s="430">
        <f t="shared" si="26"/>
        <v>114.16183513990421</v>
      </c>
      <c r="BI29" s="430">
        <f t="shared" si="27"/>
        <v>72.997227123771111</v>
      </c>
      <c r="BJ29" s="430">
        <f t="shared" si="28"/>
        <v>68.498963952609017</v>
      </c>
      <c r="BK29" s="430">
        <f t="shared" si="29"/>
        <v>54.459176304512226</v>
      </c>
      <c r="BL29" s="430">
        <f t="shared" si="30"/>
        <v>41.709369145449969</v>
      </c>
      <c r="BM29" s="430">
        <f t="shared" si="31"/>
        <v>48.147768389210697</v>
      </c>
      <c r="BN29" s="430">
        <f t="shared" si="32"/>
        <v>56.139150894882782</v>
      </c>
      <c r="BQ29" s="529">
        <f t="shared" si="36"/>
        <v>43027</v>
      </c>
      <c r="BR29" s="430">
        <f t="shared" si="33"/>
        <v>78.399404436601884</v>
      </c>
      <c r="BT29" s="430">
        <f t="shared" si="34"/>
        <v>55.569159516007062</v>
      </c>
    </row>
    <row r="30" spans="1:72">
      <c r="A30" s="6">
        <v>10</v>
      </c>
      <c r="B30" s="6">
        <v>20</v>
      </c>
      <c r="C30" s="124">
        <f t="shared" si="35"/>
        <v>42663</v>
      </c>
      <c r="D30" s="76">
        <f t="shared" si="1"/>
        <v>130.15176536999999</v>
      </c>
      <c r="E30" s="76">
        <f t="shared" si="2"/>
        <v>65.618217250576009</v>
      </c>
      <c r="F30" s="335">
        <v>69.421450000000007</v>
      </c>
      <c r="G30" s="335">
        <v>105.12391000000001</v>
      </c>
      <c r="H30" s="335">
        <v>99.173500000000004</v>
      </c>
      <c r="I30" s="335">
        <v>93.223089999999999</v>
      </c>
      <c r="J30" s="335">
        <v>99.173500000000004</v>
      </c>
      <c r="K30" s="335">
        <v>105.12391000000001</v>
      </c>
      <c r="L30" s="335">
        <v>101.15697</v>
      </c>
      <c r="M30" s="335">
        <v>87.272680000000008</v>
      </c>
      <c r="N30" s="335">
        <v>190.41311999999999</v>
      </c>
      <c r="O30" s="335">
        <v>128.92555000000002</v>
      </c>
      <c r="P30" s="335">
        <v>166.61148</v>
      </c>
      <c r="Q30" s="335">
        <v>226.11557999999999</v>
      </c>
      <c r="R30" s="76">
        <v>192</v>
      </c>
      <c r="S30" s="76">
        <v>54.5</v>
      </c>
      <c r="T30" s="76">
        <v>94.16</v>
      </c>
      <c r="U30" s="76">
        <v>125.82</v>
      </c>
      <c r="V30" s="76">
        <v>190.99</v>
      </c>
      <c r="W30" s="76">
        <v>58.78</v>
      </c>
      <c r="X30" s="76">
        <v>134.27000000000001</v>
      </c>
      <c r="Y30" s="76">
        <v>195.92</v>
      </c>
      <c r="Z30" s="76">
        <v>119.68</v>
      </c>
      <c r="AA30" s="76">
        <v>123.06</v>
      </c>
      <c r="AB30" s="76">
        <v>224.74</v>
      </c>
      <c r="AC30" s="76">
        <v>227.1</v>
      </c>
      <c r="AD30" s="76">
        <v>154.02000000000001</v>
      </c>
      <c r="AE30" s="76">
        <v>128.09249260000001</v>
      </c>
      <c r="AF30" s="10">
        <v>108.27762730000001</v>
      </c>
      <c r="AG30" s="335">
        <v>82.889211299999999</v>
      </c>
      <c r="AH30" s="335">
        <v>107.86109860000001</v>
      </c>
      <c r="AI30" s="335">
        <v>110.6577913</v>
      </c>
      <c r="AK30" s="430">
        <f t="shared" si="3"/>
        <v>34.999470632719941</v>
      </c>
      <c r="AL30" s="430">
        <f t="shared" si="4"/>
        <v>52.999198386690196</v>
      </c>
      <c r="AM30" s="430">
        <f t="shared" si="5"/>
        <v>49.999243761028488</v>
      </c>
      <c r="AN30" s="430">
        <f t="shared" si="6"/>
        <v>46.999289135366773</v>
      </c>
      <c r="AO30" s="430">
        <f t="shared" si="7"/>
        <v>49.999243761028488</v>
      </c>
      <c r="AP30" s="430">
        <f t="shared" si="8"/>
        <v>52.999198386690196</v>
      </c>
      <c r="AQ30" s="430">
        <f t="shared" si="9"/>
        <v>50.999228636249057</v>
      </c>
      <c r="AR30" s="430">
        <f t="shared" si="10"/>
        <v>43.999334509705072</v>
      </c>
      <c r="AS30" s="430">
        <f t="shared" si="11"/>
        <v>95.998548021174685</v>
      </c>
      <c r="AT30" s="430">
        <f t="shared" si="12"/>
        <v>64.999016889337042</v>
      </c>
      <c r="AU30" s="430">
        <f t="shared" si="13"/>
        <v>83.998729518527853</v>
      </c>
      <c r="AV30" s="430">
        <f t="shared" si="14"/>
        <v>113.99827577514495</v>
      </c>
      <c r="AW30" s="430">
        <f t="shared" si="15"/>
        <v>96.79858835391984</v>
      </c>
      <c r="AX30" s="430">
        <f t="shared" si="16"/>
        <v>27.476682631711622</v>
      </c>
      <c r="AY30" s="430">
        <f t="shared" si="17"/>
        <v>47.471641038568187</v>
      </c>
      <c r="AZ30" s="430">
        <f t="shared" si="18"/>
        <v>63.43332493067809</v>
      </c>
      <c r="BA30" s="430">
        <f t="shared" si="19"/>
        <v>96.289387446433082</v>
      </c>
      <c r="BB30" s="430">
        <f t="shared" si="20"/>
        <v>29.634484497101084</v>
      </c>
      <c r="BC30" s="430">
        <f t="shared" si="21"/>
        <v>67.693471136879253</v>
      </c>
      <c r="BD30" s="430">
        <f t="shared" si="22"/>
        <v>98.774892866145692</v>
      </c>
      <c r="BE30" s="430">
        <f t="shared" si="23"/>
        <v>60.337786740610035</v>
      </c>
      <c r="BF30" s="430">
        <f t="shared" si="24"/>
        <v>62.041845223090498</v>
      </c>
      <c r="BG30" s="430">
        <f t="shared" si="25"/>
        <v>113.30476430552055</v>
      </c>
      <c r="BH30" s="430">
        <f t="shared" si="26"/>
        <v>114.49458028737081</v>
      </c>
      <c r="BI30" s="430">
        <f t="shared" si="27"/>
        <v>77.650617595160071</v>
      </c>
      <c r="BJ30" s="430">
        <f t="shared" si="28"/>
        <v>64.579023241744395</v>
      </c>
      <c r="BK30" s="430">
        <f t="shared" si="29"/>
        <v>54.589174338290903</v>
      </c>
      <c r="BL30" s="430">
        <f t="shared" si="30"/>
        <v>41.78936793546761</v>
      </c>
      <c r="BM30" s="430">
        <f t="shared" si="31"/>
        <v>54.379177514494579</v>
      </c>
      <c r="BN30" s="430">
        <f t="shared" si="32"/>
        <v>55.78915618855558</v>
      </c>
      <c r="BQ30" s="529">
        <f t="shared" si="36"/>
        <v>43028</v>
      </c>
      <c r="BR30" s="430">
        <f t="shared" si="33"/>
        <v>70.72708922359466</v>
      </c>
      <c r="BT30" s="430">
        <f t="shared" si="34"/>
        <v>58.063471464582804</v>
      </c>
    </row>
    <row r="31" spans="1:72">
      <c r="A31" s="6">
        <v>10</v>
      </c>
      <c r="B31" s="6">
        <v>21</v>
      </c>
      <c r="C31" s="124">
        <f t="shared" si="35"/>
        <v>42664</v>
      </c>
      <c r="D31" s="76">
        <f t="shared" si="1"/>
        <v>130.47550839666681</v>
      </c>
      <c r="E31" s="76">
        <f t="shared" si="2"/>
        <v>65.781437781598314</v>
      </c>
      <c r="F31" s="335">
        <v>69.421450000000007</v>
      </c>
      <c r="G31" s="335">
        <v>79.338800000000006</v>
      </c>
      <c r="H31" s="335">
        <v>91.239620000000002</v>
      </c>
      <c r="I31" s="335">
        <v>87.272680000000008</v>
      </c>
      <c r="J31" s="335">
        <v>71.404920000000004</v>
      </c>
      <c r="K31" s="335">
        <v>132.89249000000001</v>
      </c>
      <c r="L31" s="335">
        <v>101.15697</v>
      </c>
      <c r="M31" s="335">
        <v>101.15697</v>
      </c>
      <c r="N31" s="335">
        <v>200.33047000000002</v>
      </c>
      <c r="O31" s="335">
        <v>158.67760000000001</v>
      </c>
      <c r="P31" s="335">
        <v>166.61148</v>
      </c>
      <c r="Q31" s="335">
        <v>216.45608110000001</v>
      </c>
      <c r="R31" s="76">
        <v>270.17</v>
      </c>
      <c r="S31" s="76">
        <v>36.049999999999997</v>
      </c>
      <c r="T31" s="76">
        <v>94.27</v>
      </c>
      <c r="U31" s="76">
        <v>117.64</v>
      </c>
      <c r="V31" s="76">
        <v>163.16999999999999</v>
      </c>
      <c r="W31" s="76">
        <v>68.55</v>
      </c>
      <c r="X31" s="76">
        <v>125.33</v>
      </c>
      <c r="Y31" s="76">
        <v>184.48</v>
      </c>
      <c r="Z31" s="76">
        <v>114</v>
      </c>
      <c r="AA31" s="76">
        <v>171.21</v>
      </c>
      <c r="AB31" s="76">
        <v>181.98</v>
      </c>
      <c r="AC31" s="76">
        <v>217.32</v>
      </c>
      <c r="AD31" s="76">
        <v>154.43</v>
      </c>
      <c r="AE31" s="76">
        <v>148.14537430000001</v>
      </c>
      <c r="AF31" s="10">
        <v>108.892503</v>
      </c>
      <c r="AG31" s="335">
        <v>99.332177599999994</v>
      </c>
      <c r="AH31" s="335">
        <v>70.793578100003216</v>
      </c>
      <c r="AI31" s="335">
        <v>112.5420878</v>
      </c>
      <c r="AK31" s="430">
        <f t="shared" si="3"/>
        <v>34.999470632719941</v>
      </c>
      <c r="AL31" s="430">
        <f t="shared" si="4"/>
        <v>39.999395008822788</v>
      </c>
      <c r="AM31" s="430">
        <f t="shared" si="5"/>
        <v>45.999304260146204</v>
      </c>
      <c r="AN31" s="430">
        <f t="shared" si="6"/>
        <v>43.999334509705072</v>
      </c>
      <c r="AO31" s="430">
        <f t="shared" si="7"/>
        <v>35.99945550794051</v>
      </c>
      <c r="AP31" s="430">
        <f t="shared" si="8"/>
        <v>66.998986639778167</v>
      </c>
      <c r="AQ31" s="430">
        <f t="shared" si="9"/>
        <v>50.999228636249057</v>
      </c>
      <c r="AR31" s="430">
        <f t="shared" si="10"/>
        <v>50.999228636249057</v>
      </c>
      <c r="AS31" s="430">
        <f t="shared" si="11"/>
        <v>100.99847239727755</v>
      </c>
      <c r="AT31" s="430">
        <f t="shared" si="12"/>
        <v>79.998790017645575</v>
      </c>
      <c r="AU31" s="430">
        <f t="shared" si="13"/>
        <v>83.998729518527853</v>
      </c>
      <c r="AV31" s="430">
        <f t="shared" si="14"/>
        <v>109.12834943282077</v>
      </c>
      <c r="AW31" s="430">
        <f t="shared" si="15"/>
        <v>136.20872195613813</v>
      </c>
      <c r="AX31" s="430">
        <f t="shared" si="16"/>
        <v>18.174943282077134</v>
      </c>
      <c r="AY31" s="430">
        <f t="shared" si="17"/>
        <v>47.527098563145948</v>
      </c>
      <c r="AZ31" s="430">
        <f t="shared" si="18"/>
        <v>59.309301739349635</v>
      </c>
      <c r="BA31" s="430">
        <f t="shared" si="19"/>
        <v>82.26367532140155</v>
      </c>
      <c r="BB31" s="430">
        <f t="shared" si="20"/>
        <v>34.56012099823544</v>
      </c>
      <c r="BC31" s="430">
        <f t="shared" si="21"/>
        <v>63.186286866649858</v>
      </c>
      <c r="BD31" s="430">
        <f t="shared" si="22"/>
        <v>93.007310310057974</v>
      </c>
      <c r="BE31" s="430">
        <f t="shared" si="23"/>
        <v>57.474161835139903</v>
      </c>
      <c r="BF31" s="430">
        <f t="shared" si="24"/>
        <v>86.317116208721956</v>
      </c>
      <c r="BG31" s="430">
        <f t="shared" si="25"/>
        <v>91.746912024199645</v>
      </c>
      <c r="BH31" s="430">
        <f t="shared" si="26"/>
        <v>109.56390219309301</v>
      </c>
      <c r="BI31" s="430">
        <f t="shared" si="27"/>
        <v>77.857322914040836</v>
      </c>
      <c r="BJ31" s="430">
        <f t="shared" si="28"/>
        <v>74.688870330224361</v>
      </c>
      <c r="BK31" s="430">
        <f t="shared" si="29"/>
        <v>54.899169649609277</v>
      </c>
      <c r="BL31" s="430">
        <f t="shared" si="30"/>
        <v>50.079242551046129</v>
      </c>
      <c r="BM31" s="430">
        <f t="shared" si="31"/>
        <v>35.691241794808782</v>
      </c>
      <c r="BN31" s="430">
        <f t="shared" si="32"/>
        <v>56.739141820015128</v>
      </c>
      <c r="BQ31" s="529">
        <f t="shared" si="36"/>
        <v>43029</v>
      </c>
      <c r="BR31" s="430">
        <f t="shared" si="33"/>
        <v>62.677852419965106</v>
      </c>
      <c r="BT31" s="430">
        <f t="shared" si="34"/>
        <v>58.391731787244765</v>
      </c>
    </row>
    <row r="32" spans="1:72">
      <c r="A32" s="6">
        <v>10</v>
      </c>
      <c r="B32" s="6">
        <v>22</v>
      </c>
      <c r="C32" s="124">
        <f t="shared" si="35"/>
        <v>42665</v>
      </c>
      <c r="D32" s="76">
        <f t="shared" si="1"/>
        <v>129.42673712666667</v>
      </c>
      <c r="E32" s="76">
        <f t="shared" si="2"/>
        <v>65.252681979897176</v>
      </c>
      <c r="F32" s="335">
        <v>69.421450000000007</v>
      </c>
      <c r="G32" s="335">
        <v>89.256150000000005</v>
      </c>
      <c r="H32" s="335">
        <v>126.94208</v>
      </c>
      <c r="I32" s="335">
        <v>103.14044</v>
      </c>
      <c r="J32" s="335">
        <v>91.239620000000002</v>
      </c>
      <c r="K32" s="335">
        <v>122.97514000000001</v>
      </c>
      <c r="L32" s="335">
        <v>111.07432</v>
      </c>
      <c r="M32" s="335">
        <v>83.30574</v>
      </c>
      <c r="N32" s="335">
        <v>162.64454000000001</v>
      </c>
      <c r="O32" s="335">
        <v>130.90902</v>
      </c>
      <c r="P32" s="335">
        <v>168.59495000000001</v>
      </c>
      <c r="Q32" s="335">
        <v>216.9122792</v>
      </c>
      <c r="R32" s="76">
        <v>201.65</v>
      </c>
      <c r="S32" s="76">
        <v>64.489999999999995</v>
      </c>
      <c r="T32" s="76">
        <v>85.73</v>
      </c>
      <c r="U32" s="76">
        <v>125.87</v>
      </c>
      <c r="V32" s="76">
        <v>153.85</v>
      </c>
      <c r="W32" s="76">
        <v>59.38</v>
      </c>
      <c r="X32" s="76">
        <v>129.91999999999999</v>
      </c>
      <c r="Y32" s="76">
        <v>194.46</v>
      </c>
      <c r="Z32" s="76">
        <v>101.47</v>
      </c>
      <c r="AA32" s="76">
        <v>196.11</v>
      </c>
      <c r="AB32" s="76">
        <v>165.33</v>
      </c>
      <c r="AC32" s="76">
        <v>218</v>
      </c>
      <c r="AD32" s="76">
        <v>138.53</v>
      </c>
      <c r="AE32" s="76">
        <v>149.13710929999999</v>
      </c>
      <c r="AF32" s="10">
        <v>108.71399070000001</v>
      </c>
      <c r="AG32" s="335">
        <v>92.310693799999996</v>
      </c>
      <c r="AH32" s="335">
        <v>107.5635781</v>
      </c>
      <c r="AI32" s="335">
        <v>113.87101269999999</v>
      </c>
      <c r="AK32" s="430">
        <f t="shared" si="3"/>
        <v>34.999470632719941</v>
      </c>
      <c r="AL32" s="430">
        <f t="shared" si="4"/>
        <v>44.999319384925641</v>
      </c>
      <c r="AM32" s="430">
        <f t="shared" si="5"/>
        <v>63.999032014116459</v>
      </c>
      <c r="AN32" s="430">
        <f t="shared" si="6"/>
        <v>51.99921351146962</v>
      </c>
      <c r="AO32" s="430">
        <f t="shared" si="7"/>
        <v>45.999304260146204</v>
      </c>
      <c r="AP32" s="430">
        <f t="shared" si="8"/>
        <v>61.999062263675327</v>
      </c>
      <c r="AQ32" s="430">
        <f t="shared" si="9"/>
        <v>55.999153012351904</v>
      </c>
      <c r="AR32" s="430">
        <f t="shared" si="10"/>
        <v>41.999364759263926</v>
      </c>
      <c r="AS32" s="430">
        <f t="shared" si="11"/>
        <v>81.998759768086714</v>
      </c>
      <c r="AT32" s="430">
        <f t="shared" si="12"/>
        <v>65.999001764557605</v>
      </c>
      <c r="AU32" s="430">
        <f t="shared" si="13"/>
        <v>84.998714393748429</v>
      </c>
      <c r="AV32" s="430">
        <f t="shared" si="14"/>
        <v>109.3583459541215</v>
      </c>
      <c r="AW32" s="430">
        <f t="shared" si="15"/>
        <v>101.663725737333</v>
      </c>
      <c r="AX32" s="430">
        <f t="shared" si="16"/>
        <v>32.513234182001511</v>
      </c>
      <c r="AY32" s="430">
        <f t="shared" si="17"/>
        <v>43.221578018653894</v>
      </c>
      <c r="AZ32" s="430">
        <f t="shared" si="18"/>
        <v>63.458532896395262</v>
      </c>
      <c r="BA32" s="430">
        <f t="shared" si="19"/>
        <v>77.564910511721706</v>
      </c>
      <c r="BB32" s="430">
        <f t="shared" si="20"/>
        <v>29.936980085707084</v>
      </c>
      <c r="BC32" s="430">
        <f t="shared" si="21"/>
        <v>65.500378119485745</v>
      </c>
      <c r="BD32" s="430">
        <f t="shared" si="22"/>
        <v>98.038820267204443</v>
      </c>
      <c r="BE32" s="430">
        <f t="shared" si="23"/>
        <v>51.157045626417947</v>
      </c>
      <c r="BF32" s="430">
        <f t="shared" si="24"/>
        <v>98.870683135870934</v>
      </c>
      <c r="BG32" s="430">
        <f t="shared" si="25"/>
        <v>83.352659440383164</v>
      </c>
      <c r="BH32" s="430">
        <f t="shared" si="26"/>
        <v>109.90673052684649</v>
      </c>
      <c r="BI32" s="430">
        <f t="shared" si="27"/>
        <v>69.841189815981849</v>
      </c>
      <c r="BJ32" s="430">
        <f t="shared" si="28"/>
        <v>75.188862767834635</v>
      </c>
      <c r="BK32" s="430">
        <f t="shared" si="29"/>
        <v>54.809171010839428</v>
      </c>
      <c r="BL32" s="430">
        <f t="shared" si="30"/>
        <v>46.539296092765312</v>
      </c>
      <c r="BM32" s="430">
        <f t="shared" si="31"/>
        <v>54.229179783211492</v>
      </c>
      <c r="BN32" s="430">
        <f t="shared" si="32"/>
        <v>57.409131686412906</v>
      </c>
      <c r="BQ32" s="529">
        <f t="shared" si="36"/>
        <v>43030</v>
      </c>
      <c r="BR32" s="430">
        <f t="shared" si="33"/>
        <v>64.111112780438617</v>
      </c>
      <c r="BT32" s="430">
        <f t="shared" si="34"/>
        <v>62.728797580035291</v>
      </c>
    </row>
    <row r="33" spans="1:72">
      <c r="A33" s="6">
        <v>10</v>
      </c>
      <c r="B33" s="6">
        <v>23</v>
      </c>
      <c r="C33" s="124">
        <f t="shared" si="35"/>
        <v>42666</v>
      </c>
      <c r="D33" s="76">
        <f t="shared" si="1"/>
        <v>122.49339823666675</v>
      </c>
      <c r="E33" s="76">
        <f t="shared" si="2"/>
        <v>61.757121729427091</v>
      </c>
      <c r="F33" s="335">
        <v>79.338800000000006</v>
      </c>
      <c r="G33" s="335">
        <v>97.190030000000007</v>
      </c>
      <c r="H33" s="335">
        <v>126.94208</v>
      </c>
      <c r="I33" s="335">
        <v>83.30574</v>
      </c>
      <c r="J33" s="335">
        <v>166.61148</v>
      </c>
      <c r="K33" s="335">
        <v>45.619810000000001</v>
      </c>
      <c r="L33" s="335">
        <v>81.322270000000003</v>
      </c>
      <c r="M33" s="335">
        <v>25.78511</v>
      </c>
      <c r="N33" s="335">
        <v>190.41311999999999</v>
      </c>
      <c r="O33" s="335">
        <v>140.82637</v>
      </c>
      <c r="P33" s="335">
        <v>178.51230000000001</v>
      </c>
      <c r="Q33" s="335">
        <v>198.04947949999999</v>
      </c>
      <c r="R33" s="76">
        <v>183.37</v>
      </c>
      <c r="S33" s="76">
        <v>73.75</v>
      </c>
      <c r="T33" s="76">
        <v>85.86</v>
      </c>
      <c r="U33" s="76">
        <v>115.18</v>
      </c>
      <c r="V33" s="76">
        <v>172.32</v>
      </c>
      <c r="W33" s="76">
        <v>99.16</v>
      </c>
      <c r="X33" s="76">
        <v>113.91</v>
      </c>
      <c r="Y33" s="76">
        <v>184.72</v>
      </c>
      <c r="Z33" s="76">
        <v>93.65</v>
      </c>
      <c r="AA33" s="76">
        <v>168</v>
      </c>
      <c r="AB33" s="76">
        <v>200.29</v>
      </c>
      <c r="AC33" s="76">
        <v>172.05</v>
      </c>
      <c r="AD33" s="76">
        <v>139.19999999999999</v>
      </c>
      <c r="AE33" s="76">
        <v>133.01149820000001</v>
      </c>
      <c r="AF33" s="10">
        <v>42.406588599999999</v>
      </c>
      <c r="AG33" s="335">
        <v>89.9900339</v>
      </c>
      <c r="AH33" s="335">
        <v>79.987546600002915</v>
      </c>
      <c r="AI33" s="335">
        <v>114.02969030000001</v>
      </c>
      <c r="AK33" s="430">
        <f t="shared" si="3"/>
        <v>39.999395008822788</v>
      </c>
      <c r="AL33" s="430">
        <f t="shared" si="4"/>
        <v>48.999258885807919</v>
      </c>
      <c r="AM33" s="430">
        <f t="shared" si="5"/>
        <v>63.999032014116459</v>
      </c>
      <c r="AN33" s="430">
        <f t="shared" si="6"/>
        <v>41.999364759263926</v>
      </c>
      <c r="AO33" s="430">
        <f t="shared" si="7"/>
        <v>83.998729518527853</v>
      </c>
      <c r="AP33" s="430">
        <f t="shared" si="8"/>
        <v>22.999652130073102</v>
      </c>
      <c r="AQ33" s="430">
        <f t="shared" si="9"/>
        <v>40.999379884043357</v>
      </c>
      <c r="AR33" s="430">
        <f t="shared" si="10"/>
        <v>12.999803377867405</v>
      </c>
      <c r="AS33" s="430">
        <f t="shared" si="11"/>
        <v>95.998548021174685</v>
      </c>
      <c r="AT33" s="430">
        <f t="shared" si="12"/>
        <v>70.998926140660444</v>
      </c>
      <c r="AU33" s="430">
        <f t="shared" si="13"/>
        <v>89.998638769851283</v>
      </c>
      <c r="AV33" s="430">
        <f t="shared" si="14"/>
        <v>99.848489790773883</v>
      </c>
      <c r="AW33" s="430">
        <f t="shared" si="15"/>
        <v>92.447693471136873</v>
      </c>
      <c r="AX33" s="430">
        <f t="shared" si="16"/>
        <v>37.181749432820773</v>
      </c>
      <c r="AY33" s="430">
        <f t="shared" si="17"/>
        <v>43.287118729518525</v>
      </c>
      <c r="AZ33" s="430">
        <f t="shared" si="18"/>
        <v>58.069069826065039</v>
      </c>
      <c r="BA33" s="430">
        <f t="shared" si="19"/>
        <v>86.876733047643043</v>
      </c>
      <c r="BB33" s="430">
        <f t="shared" si="20"/>
        <v>49.992437610284846</v>
      </c>
      <c r="BC33" s="430">
        <f t="shared" si="21"/>
        <v>57.428787496849004</v>
      </c>
      <c r="BD33" s="430">
        <f t="shared" si="22"/>
        <v>93.128308545500374</v>
      </c>
      <c r="BE33" s="430">
        <f t="shared" si="23"/>
        <v>47.214519788253092</v>
      </c>
      <c r="BF33" s="430">
        <f t="shared" si="24"/>
        <v>84.698764809679858</v>
      </c>
      <c r="BG33" s="430">
        <f t="shared" si="25"/>
        <v>100.97806906982606</v>
      </c>
      <c r="BH33" s="430">
        <f t="shared" si="26"/>
        <v>86.740610032770363</v>
      </c>
      <c r="BI33" s="430">
        <f t="shared" si="27"/>
        <v>70.178976556591877</v>
      </c>
      <c r="BJ33" s="430">
        <f t="shared" si="28"/>
        <v>67.058985732291404</v>
      </c>
      <c r="BK33" s="430">
        <f t="shared" si="29"/>
        <v>21.37967663221578</v>
      </c>
      <c r="BL33" s="430">
        <f t="shared" si="30"/>
        <v>45.369313788757246</v>
      </c>
      <c r="BM33" s="430">
        <f t="shared" si="31"/>
        <v>40.326466649862823</v>
      </c>
      <c r="BN33" s="430">
        <f t="shared" si="32"/>
        <v>57.48913047643056</v>
      </c>
      <c r="BQ33" s="529">
        <f t="shared" si="36"/>
        <v>43031</v>
      </c>
      <c r="BR33" s="430">
        <f t="shared" si="33"/>
        <v>54.690463221578383</v>
      </c>
      <c r="BT33" s="430">
        <f t="shared" si="34"/>
        <v>57.779100151247803</v>
      </c>
    </row>
    <row r="34" spans="1:72">
      <c r="A34" s="6">
        <v>10</v>
      </c>
      <c r="B34" s="6">
        <v>24</v>
      </c>
      <c r="C34" s="124">
        <f t="shared" si="35"/>
        <v>42667</v>
      </c>
      <c r="D34" s="76">
        <f t="shared" si="1"/>
        <v>129.73361230333322</v>
      </c>
      <c r="E34" s="76">
        <f t="shared" si="2"/>
        <v>65.407398298604576</v>
      </c>
      <c r="F34" s="335">
        <v>69.421450000000007</v>
      </c>
      <c r="G34" s="335">
        <v>134.87595999999999</v>
      </c>
      <c r="H34" s="335">
        <v>128.92555000000002</v>
      </c>
      <c r="I34" s="335">
        <v>93.223089999999999</v>
      </c>
      <c r="J34" s="335">
        <v>63.471040000000002</v>
      </c>
      <c r="K34" s="335">
        <v>97.190030000000007</v>
      </c>
      <c r="L34" s="335">
        <v>111.07432</v>
      </c>
      <c r="M34" s="335">
        <v>93.223089999999999</v>
      </c>
      <c r="N34" s="335">
        <v>192.39659</v>
      </c>
      <c r="O34" s="335">
        <v>130.90902</v>
      </c>
      <c r="P34" s="335">
        <v>128.92555000000002</v>
      </c>
      <c r="Q34" s="335">
        <v>188.3899806</v>
      </c>
      <c r="R34" s="76">
        <v>202.96</v>
      </c>
      <c r="S34" s="76">
        <v>102.04</v>
      </c>
      <c r="T34" s="76">
        <v>85.97</v>
      </c>
      <c r="U34" s="76">
        <v>116.57</v>
      </c>
      <c r="V34" s="76">
        <v>171.92</v>
      </c>
      <c r="W34" s="76">
        <v>56.6</v>
      </c>
      <c r="X34" s="76">
        <v>140.93</v>
      </c>
      <c r="Y34" s="76">
        <v>180.87</v>
      </c>
      <c r="Z34" s="76">
        <v>93.34</v>
      </c>
      <c r="AA34" s="76">
        <v>158.61000000000001</v>
      </c>
      <c r="AB34" s="76">
        <v>201.31</v>
      </c>
      <c r="AC34" s="76">
        <v>284.37</v>
      </c>
      <c r="AD34" s="76">
        <v>141.31</v>
      </c>
      <c r="AE34" s="76">
        <v>125.6726592</v>
      </c>
      <c r="AF34" s="10">
        <v>109.24952759999999</v>
      </c>
      <c r="AG34" s="335">
        <v>85.428052899999997</v>
      </c>
      <c r="AH34" s="335">
        <v>117.02754659999651</v>
      </c>
      <c r="AI34" s="335">
        <v>85.804912200000004</v>
      </c>
      <c r="AK34" s="430">
        <f t="shared" si="3"/>
        <v>34.999470632719941</v>
      </c>
      <c r="AL34" s="430">
        <f t="shared" si="4"/>
        <v>67.998971514998729</v>
      </c>
      <c r="AM34" s="430">
        <f t="shared" si="5"/>
        <v>64.999016889337042</v>
      </c>
      <c r="AN34" s="430">
        <f t="shared" si="6"/>
        <v>46.999289135366773</v>
      </c>
      <c r="AO34" s="430">
        <f t="shared" si="7"/>
        <v>31.999516007058229</v>
      </c>
      <c r="AP34" s="430">
        <f t="shared" si="8"/>
        <v>48.999258885807919</v>
      </c>
      <c r="AQ34" s="430">
        <f t="shared" si="9"/>
        <v>55.999153012351904</v>
      </c>
      <c r="AR34" s="430">
        <f t="shared" si="10"/>
        <v>46.999289135366773</v>
      </c>
      <c r="AS34" s="430">
        <f t="shared" si="11"/>
        <v>96.998532896395261</v>
      </c>
      <c r="AT34" s="430">
        <f t="shared" si="12"/>
        <v>65.999001764557605</v>
      </c>
      <c r="AU34" s="430">
        <f t="shared" si="13"/>
        <v>64.999016889337042</v>
      </c>
      <c r="AV34" s="430">
        <f t="shared" si="14"/>
        <v>94.978563448449705</v>
      </c>
      <c r="AW34" s="430">
        <f t="shared" si="15"/>
        <v>102.32417443912277</v>
      </c>
      <c r="AX34" s="430">
        <f t="shared" si="16"/>
        <v>51.444416435593652</v>
      </c>
      <c r="AY34" s="430">
        <f t="shared" si="17"/>
        <v>43.342576254096294</v>
      </c>
      <c r="AZ34" s="430">
        <f t="shared" si="18"/>
        <v>58.769851273002267</v>
      </c>
      <c r="BA34" s="430">
        <f t="shared" si="19"/>
        <v>86.67506932190571</v>
      </c>
      <c r="BB34" s="430">
        <f t="shared" si="20"/>
        <v>28.535417191832618</v>
      </c>
      <c r="BC34" s="430">
        <f t="shared" si="21"/>
        <v>71.051172170405849</v>
      </c>
      <c r="BD34" s="430">
        <f t="shared" si="22"/>
        <v>91.187295185278543</v>
      </c>
      <c r="BE34" s="430">
        <f t="shared" si="23"/>
        <v>47.058230400806657</v>
      </c>
      <c r="BF34" s="430">
        <f t="shared" si="24"/>
        <v>79.964708847995965</v>
      </c>
      <c r="BG34" s="430">
        <f t="shared" si="25"/>
        <v>101.49231157045627</v>
      </c>
      <c r="BH34" s="430">
        <f t="shared" si="26"/>
        <v>143.36778421981347</v>
      </c>
      <c r="BI34" s="430">
        <f t="shared" si="27"/>
        <v>71.242752709856319</v>
      </c>
      <c r="BJ34" s="430">
        <f t="shared" si="28"/>
        <v>63.359041693975293</v>
      </c>
      <c r="BK34" s="430">
        <f t="shared" si="29"/>
        <v>55.079166927148975</v>
      </c>
      <c r="BL34" s="430">
        <f t="shared" si="30"/>
        <v>43.069348575749935</v>
      </c>
      <c r="BM34" s="430">
        <f t="shared" si="31"/>
        <v>59.000527653136629</v>
      </c>
      <c r="BN34" s="430">
        <f t="shared" si="32"/>
        <v>43.259345702041848</v>
      </c>
      <c r="BQ34" s="529">
        <f t="shared" si="36"/>
        <v>43032</v>
      </c>
      <c r="BR34" s="430">
        <f t="shared" si="33"/>
        <v>67.999379153011915</v>
      </c>
      <c r="BT34" s="430">
        <f t="shared" si="34"/>
        <v>61.179784673555957</v>
      </c>
    </row>
    <row r="35" spans="1:72">
      <c r="A35" s="6">
        <v>10</v>
      </c>
      <c r="B35" s="6">
        <v>25</v>
      </c>
      <c r="C35" s="124">
        <f t="shared" si="35"/>
        <v>42668</v>
      </c>
      <c r="D35" s="76">
        <f t="shared" si="1"/>
        <v>125.16300867333334</v>
      </c>
      <c r="E35" s="76">
        <f t="shared" si="2"/>
        <v>63.103051053624874</v>
      </c>
      <c r="F35" s="335">
        <v>69.421450000000007</v>
      </c>
      <c r="G35" s="335">
        <v>61.487570000000005</v>
      </c>
      <c r="H35" s="335">
        <v>105.12391000000001</v>
      </c>
      <c r="I35" s="335">
        <v>93.223089999999999</v>
      </c>
      <c r="J35" s="335">
        <v>81.322270000000003</v>
      </c>
      <c r="K35" s="335">
        <v>95.206559999999996</v>
      </c>
      <c r="L35" s="335">
        <v>91.239620000000002</v>
      </c>
      <c r="M35" s="335">
        <v>83.30574</v>
      </c>
      <c r="N35" s="335">
        <v>218.18170000000001</v>
      </c>
      <c r="O35" s="335">
        <v>130.90902</v>
      </c>
      <c r="P35" s="335">
        <v>158.67760000000001</v>
      </c>
      <c r="Q35" s="335">
        <v>196.68088520000001</v>
      </c>
      <c r="R35" s="76">
        <v>193.55</v>
      </c>
      <c r="S35" s="76">
        <v>111.21</v>
      </c>
      <c r="T35" s="76">
        <v>85.67</v>
      </c>
      <c r="U35" s="76">
        <v>98.9</v>
      </c>
      <c r="V35" s="76">
        <v>163</v>
      </c>
      <c r="W35" s="76">
        <v>147.11000000000001</v>
      </c>
      <c r="X35" s="76">
        <v>144.35</v>
      </c>
      <c r="Y35" s="76">
        <v>162.28</v>
      </c>
      <c r="Z35" s="76">
        <v>109.95</v>
      </c>
      <c r="AA35" s="76">
        <v>169.68</v>
      </c>
      <c r="AB35" s="76">
        <v>210.33</v>
      </c>
      <c r="AC35" s="76">
        <v>201.31</v>
      </c>
      <c r="AD35" s="76">
        <v>149.30000000000001</v>
      </c>
      <c r="AE35" s="76">
        <v>118.01646500000001</v>
      </c>
      <c r="AF35" s="10">
        <v>67.973516900000007</v>
      </c>
      <c r="AG35" s="335">
        <v>60.476000299999995</v>
      </c>
      <c r="AH35" s="335">
        <v>104.4693649</v>
      </c>
      <c r="AI35" s="335">
        <v>72.53549790000001</v>
      </c>
      <c r="AK35" s="430">
        <f t="shared" si="3"/>
        <v>34.999470632719941</v>
      </c>
      <c r="AL35" s="430">
        <f t="shared" si="4"/>
        <v>30.999531131837664</v>
      </c>
      <c r="AM35" s="430">
        <f t="shared" si="5"/>
        <v>52.999198386690196</v>
      </c>
      <c r="AN35" s="430">
        <f t="shared" si="6"/>
        <v>46.999289135366773</v>
      </c>
      <c r="AO35" s="430">
        <f t="shared" si="7"/>
        <v>40.999379884043357</v>
      </c>
      <c r="AP35" s="430">
        <f t="shared" si="8"/>
        <v>47.999274010587342</v>
      </c>
      <c r="AQ35" s="430">
        <f t="shared" si="9"/>
        <v>45.999304260146204</v>
      </c>
      <c r="AR35" s="430">
        <f t="shared" si="10"/>
        <v>41.999364759263926</v>
      </c>
      <c r="AS35" s="430">
        <f t="shared" si="11"/>
        <v>109.99833627426267</v>
      </c>
      <c r="AT35" s="430">
        <f t="shared" si="12"/>
        <v>65.999001764557605</v>
      </c>
      <c r="AU35" s="430">
        <f t="shared" si="13"/>
        <v>79.998790017645575</v>
      </c>
      <c r="AV35" s="430">
        <f t="shared" si="14"/>
        <v>99.158500226871695</v>
      </c>
      <c r="AW35" s="430">
        <f t="shared" si="15"/>
        <v>97.580035291152001</v>
      </c>
      <c r="AX35" s="430">
        <f t="shared" si="16"/>
        <v>56.067557348122001</v>
      </c>
      <c r="AY35" s="430">
        <f t="shared" si="17"/>
        <v>43.191328459793297</v>
      </c>
      <c r="AZ35" s="430">
        <f t="shared" si="18"/>
        <v>49.861356188555582</v>
      </c>
      <c r="BA35" s="430">
        <f t="shared" si="19"/>
        <v>82.177968237963199</v>
      </c>
      <c r="BB35" s="430">
        <f t="shared" si="20"/>
        <v>74.166876733047644</v>
      </c>
      <c r="BC35" s="430">
        <f t="shared" si="21"/>
        <v>72.775397025460038</v>
      </c>
      <c r="BD35" s="430">
        <f t="shared" si="22"/>
        <v>81.814973531635999</v>
      </c>
      <c r="BE35" s="430">
        <f t="shared" si="23"/>
        <v>55.432316612049405</v>
      </c>
      <c r="BF35" s="430">
        <f t="shared" si="24"/>
        <v>85.545752457776658</v>
      </c>
      <c r="BG35" s="430">
        <f t="shared" si="25"/>
        <v>106.03982858583312</v>
      </c>
      <c r="BH35" s="430">
        <f t="shared" si="26"/>
        <v>101.49231157045627</v>
      </c>
      <c r="BI35" s="430">
        <f t="shared" si="27"/>
        <v>75.270985631459538</v>
      </c>
      <c r="BJ35" s="430">
        <f t="shared" si="28"/>
        <v>59.4991000756239</v>
      </c>
      <c r="BK35" s="430">
        <f t="shared" si="29"/>
        <v>34.269481673808926</v>
      </c>
      <c r="BL35" s="430">
        <f t="shared" si="30"/>
        <v>30.489538845475167</v>
      </c>
      <c r="BM35" s="430">
        <f t="shared" si="31"/>
        <v>52.669203377867404</v>
      </c>
      <c r="BN35" s="430">
        <f t="shared" si="32"/>
        <v>36.569446886816237</v>
      </c>
      <c r="BQ35" s="529">
        <f t="shared" si="36"/>
        <v>43033</v>
      </c>
      <c r="BR35" s="430">
        <f t="shared" si="33"/>
        <v>61.09690973027476</v>
      </c>
      <c r="BT35" s="430">
        <f t="shared" si="34"/>
        <v>55.749936980085707</v>
      </c>
    </row>
    <row r="36" spans="1:72">
      <c r="A36" s="6">
        <v>10</v>
      </c>
      <c r="B36" s="6">
        <v>26</v>
      </c>
      <c r="C36" s="124">
        <f t="shared" si="35"/>
        <v>42669</v>
      </c>
      <c r="D36" s="76">
        <f t="shared" si="1"/>
        <v>126.78874350333335</v>
      </c>
      <c r="E36" s="76">
        <f t="shared" si="2"/>
        <v>63.922692807722498</v>
      </c>
      <c r="F36" s="335">
        <v>97.190030000000007</v>
      </c>
      <c r="G36" s="335">
        <v>89.256150000000005</v>
      </c>
      <c r="H36" s="335">
        <v>91.239620000000002</v>
      </c>
      <c r="I36" s="335">
        <v>93.223089999999999</v>
      </c>
      <c r="J36" s="335">
        <v>128.92555000000002</v>
      </c>
      <c r="K36" s="335">
        <v>87.272680000000008</v>
      </c>
      <c r="L36" s="335">
        <v>73.388390000000001</v>
      </c>
      <c r="M36" s="335">
        <v>65.454509999999999</v>
      </c>
      <c r="N36" s="335">
        <v>218.18170000000001</v>
      </c>
      <c r="O36" s="335">
        <v>138.84290000000001</v>
      </c>
      <c r="P36" s="335">
        <v>148.76025000000001</v>
      </c>
      <c r="Q36" s="335">
        <v>191.404855</v>
      </c>
      <c r="R36" s="76">
        <v>183.7</v>
      </c>
      <c r="S36" s="76">
        <v>46.56</v>
      </c>
      <c r="T36" s="76">
        <v>86.21</v>
      </c>
      <c r="U36" s="76">
        <v>113.61</v>
      </c>
      <c r="V36" s="76">
        <v>154.11000000000001</v>
      </c>
      <c r="W36" s="76">
        <v>107.94</v>
      </c>
      <c r="X36" s="76">
        <v>145.37</v>
      </c>
      <c r="Y36" s="76">
        <v>181.14</v>
      </c>
      <c r="Z36" s="76">
        <v>93.86</v>
      </c>
      <c r="AA36" s="76">
        <v>160.78</v>
      </c>
      <c r="AB36" s="76">
        <v>193.73</v>
      </c>
      <c r="AC36" s="76">
        <v>201.58</v>
      </c>
      <c r="AD36" s="76">
        <v>141.4</v>
      </c>
      <c r="AE36" s="76">
        <v>114.00985559999999</v>
      </c>
      <c r="AF36" s="10">
        <v>201.63956020000001</v>
      </c>
      <c r="AG36" s="335">
        <v>92.350363200000004</v>
      </c>
      <c r="AH36" s="335">
        <v>98.149364900000293</v>
      </c>
      <c r="AI36" s="335">
        <v>64.383436200000006</v>
      </c>
      <c r="AK36" s="430">
        <f t="shared" si="3"/>
        <v>48.999258885807919</v>
      </c>
      <c r="AL36" s="430">
        <f t="shared" si="4"/>
        <v>44.999319384925641</v>
      </c>
      <c r="AM36" s="430">
        <f t="shared" si="5"/>
        <v>45.999304260146204</v>
      </c>
      <c r="AN36" s="430">
        <f t="shared" si="6"/>
        <v>46.999289135366773</v>
      </c>
      <c r="AO36" s="430">
        <f t="shared" si="7"/>
        <v>64.999016889337042</v>
      </c>
      <c r="AP36" s="430">
        <f t="shared" si="8"/>
        <v>43.999334509705072</v>
      </c>
      <c r="AQ36" s="430">
        <f t="shared" si="9"/>
        <v>36.99944038316108</v>
      </c>
      <c r="AR36" s="430">
        <f t="shared" si="10"/>
        <v>32.999500882278802</v>
      </c>
      <c r="AS36" s="430">
        <f t="shared" si="11"/>
        <v>109.99833627426267</v>
      </c>
      <c r="AT36" s="430">
        <f t="shared" si="12"/>
        <v>69.998941265439882</v>
      </c>
      <c r="AU36" s="430">
        <f t="shared" si="13"/>
        <v>74.998865641542736</v>
      </c>
      <c r="AV36" s="430">
        <f t="shared" si="14"/>
        <v>96.498540458784973</v>
      </c>
      <c r="AW36" s="430">
        <f t="shared" si="15"/>
        <v>92.614066044870171</v>
      </c>
      <c r="AX36" s="430">
        <f t="shared" si="16"/>
        <v>23.47365767582556</v>
      </c>
      <c r="AY36" s="430">
        <f t="shared" si="17"/>
        <v>43.463574489538694</v>
      </c>
      <c r="AZ36" s="430">
        <f t="shared" si="18"/>
        <v>57.277539702546001</v>
      </c>
      <c r="BA36" s="430">
        <f t="shared" si="19"/>
        <v>77.695991933450969</v>
      </c>
      <c r="BB36" s="430">
        <f t="shared" si="20"/>
        <v>54.418956390219307</v>
      </c>
      <c r="BC36" s="430">
        <f t="shared" si="21"/>
        <v>73.289639526090241</v>
      </c>
      <c r="BD36" s="430">
        <f t="shared" si="22"/>
        <v>91.323418200151238</v>
      </c>
      <c r="BE36" s="430">
        <f t="shared" si="23"/>
        <v>47.320393244265183</v>
      </c>
      <c r="BF36" s="430">
        <f t="shared" si="24"/>
        <v>81.058734560120996</v>
      </c>
      <c r="BG36" s="430">
        <f t="shared" si="25"/>
        <v>97.670783967733797</v>
      </c>
      <c r="BH36" s="430">
        <f t="shared" si="26"/>
        <v>101.62843458532898</v>
      </c>
      <c r="BI36" s="430">
        <f t="shared" si="27"/>
        <v>71.288127048147217</v>
      </c>
      <c r="BJ36" s="430">
        <f t="shared" si="28"/>
        <v>57.479130627678344</v>
      </c>
      <c r="BK36" s="430">
        <f t="shared" si="29"/>
        <v>101.65846241492312</v>
      </c>
      <c r="BL36" s="430">
        <f t="shared" si="30"/>
        <v>46.559295790269729</v>
      </c>
      <c r="BM36" s="430">
        <f t="shared" si="31"/>
        <v>49.482916511217688</v>
      </c>
      <c r="BN36" s="430">
        <f t="shared" si="32"/>
        <v>32.459509049659694</v>
      </c>
      <c r="BQ36" s="529">
        <f t="shared" si="36"/>
        <v>43034</v>
      </c>
      <c r="BR36" s="430">
        <f t="shared" si="33"/>
        <v>75.031374476934744</v>
      </c>
      <c r="BT36" s="430">
        <f t="shared" si="34"/>
        <v>57.378335165112176</v>
      </c>
    </row>
    <row r="37" spans="1:72">
      <c r="A37" s="6">
        <v>10</v>
      </c>
      <c r="B37" s="6">
        <v>27</v>
      </c>
      <c r="C37" s="124">
        <f t="shared" si="35"/>
        <v>42670</v>
      </c>
      <c r="D37" s="76">
        <f t="shared" si="1"/>
        <v>124.30450141000009</v>
      </c>
      <c r="E37" s="76">
        <f t="shared" si="2"/>
        <v>62.670220073910912</v>
      </c>
      <c r="F37" s="335">
        <v>79.338800000000006</v>
      </c>
      <c r="G37" s="335">
        <v>115.04126000000001</v>
      </c>
      <c r="H37" s="335">
        <v>93.223089999999999</v>
      </c>
      <c r="I37" s="335">
        <v>101.15697</v>
      </c>
      <c r="J37" s="335">
        <v>53.553690000000003</v>
      </c>
      <c r="K37" s="335">
        <v>93.223089999999999</v>
      </c>
      <c r="L37" s="335">
        <v>83.30574</v>
      </c>
      <c r="M37" s="335">
        <v>105.12391000000001</v>
      </c>
      <c r="N37" s="335">
        <v>277.68580000000003</v>
      </c>
      <c r="O37" s="335">
        <v>128.92555000000002</v>
      </c>
      <c r="P37" s="335">
        <v>208.26435000000001</v>
      </c>
      <c r="Q37" s="335">
        <v>181.74535610000001</v>
      </c>
      <c r="R37" s="76">
        <v>184.3</v>
      </c>
      <c r="S37" s="76">
        <v>46.77</v>
      </c>
      <c r="T37" s="76">
        <v>86.74</v>
      </c>
      <c r="U37" s="76">
        <v>105.01</v>
      </c>
      <c r="V37" s="76">
        <v>163.13999999999999</v>
      </c>
      <c r="W37" s="76">
        <v>104.26</v>
      </c>
      <c r="X37" s="76">
        <v>149.41</v>
      </c>
      <c r="Y37" s="76">
        <v>142.97</v>
      </c>
      <c r="Z37" s="76">
        <v>85.67</v>
      </c>
      <c r="AA37" s="76">
        <v>180.14</v>
      </c>
      <c r="AB37" s="76">
        <v>194.38</v>
      </c>
      <c r="AC37" s="76">
        <v>165.29</v>
      </c>
      <c r="AD37" s="76">
        <v>145.41</v>
      </c>
      <c r="AE37" s="76">
        <v>115.4776234</v>
      </c>
      <c r="AF37" s="10">
        <v>87.173506500000002</v>
      </c>
      <c r="AG37" s="335">
        <v>76.403264400000012</v>
      </c>
      <c r="AH37" s="335">
        <v>98.489034300003198</v>
      </c>
      <c r="AI37" s="335">
        <v>77.514007599999999</v>
      </c>
      <c r="AK37" s="430">
        <f t="shared" si="3"/>
        <v>39.999395008822788</v>
      </c>
      <c r="AL37" s="430">
        <f t="shared" si="4"/>
        <v>57.999122762793043</v>
      </c>
      <c r="AM37" s="430">
        <f t="shared" si="5"/>
        <v>46.999289135366773</v>
      </c>
      <c r="AN37" s="430">
        <f t="shared" si="6"/>
        <v>50.999228636249057</v>
      </c>
      <c r="AO37" s="430">
        <f t="shared" si="7"/>
        <v>26.999591630955383</v>
      </c>
      <c r="AP37" s="430">
        <f t="shared" si="8"/>
        <v>46.999289135366773</v>
      </c>
      <c r="AQ37" s="430">
        <f t="shared" si="9"/>
        <v>41.999364759263926</v>
      </c>
      <c r="AR37" s="430">
        <f t="shared" si="10"/>
        <v>52.999198386690196</v>
      </c>
      <c r="AS37" s="430">
        <f t="shared" si="11"/>
        <v>139.99788253087976</v>
      </c>
      <c r="AT37" s="430">
        <f t="shared" si="12"/>
        <v>64.999016889337042</v>
      </c>
      <c r="AU37" s="430">
        <f t="shared" si="13"/>
        <v>104.99841189815982</v>
      </c>
      <c r="AV37" s="430">
        <f t="shared" si="14"/>
        <v>91.62861411646081</v>
      </c>
      <c r="AW37" s="430">
        <f t="shared" si="15"/>
        <v>92.916561633476178</v>
      </c>
      <c r="AX37" s="430">
        <f t="shared" si="16"/>
        <v>23.579531131837662</v>
      </c>
      <c r="AY37" s="430">
        <f t="shared" si="17"/>
        <v>43.730778926140658</v>
      </c>
      <c r="AZ37" s="430">
        <f t="shared" si="18"/>
        <v>52.94176959919335</v>
      </c>
      <c r="BA37" s="430">
        <f t="shared" si="19"/>
        <v>82.248550541971255</v>
      </c>
      <c r="BB37" s="430">
        <f t="shared" si="20"/>
        <v>52.563650113435848</v>
      </c>
      <c r="BC37" s="430">
        <f t="shared" si="21"/>
        <v>75.3264431560373</v>
      </c>
      <c r="BD37" s="430">
        <f t="shared" si="22"/>
        <v>72.079657171666241</v>
      </c>
      <c r="BE37" s="430">
        <f t="shared" si="23"/>
        <v>43.191328459793297</v>
      </c>
      <c r="BF37" s="430">
        <f t="shared" si="24"/>
        <v>90.819258885807912</v>
      </c>
      <c r="BG37" s="430">
        <f t="shared" si="25"/>
        <v>97.998487522056962</v>
      </c>
      <c r="BH37" s="430">
        <f t="shared" si="26"/>
        <v>83.332493067809423</v>
      </c>
      <c r="BI37" s="430">
        <f t="shared" si="27"/>
        <v>73.309805898663981</v>
      </c>
      <c r="BJ37" s="430">
        <f t="shared" si="28"/>
        <v>58.219119435341568</v>
      </c>
      <c r="BK37" s="430">
        <f t="shared" si="29"/>
        <v>43.949335265944036</v>
      </c>
      <c r="BL37" s="430">
        <f t="shared" si="30"/>
        <v>38.519417393496347</v>
      </c>
      <c r="BM37" s="430">
        <f t="shared" si="31"/>
        <v>49.654164003026565</v>
      </c>
      <c r="BN37" s="430">
        <f t="shared" si="32"/>
        <v>39.079408923619866</v>
      </c>
      <c r="BQ37" s="529">
        <f t="shared" si="36"/>
        <v>43035</v>
      </c>
      <c r="BR37" s="430">
        <f t="shared" si="33"/>
        <v>62.290463927401461</v>
      </c>
      <c r="BT37" s="430">
        <f t="shared" si="34"/>
        <v>52.970483992941773</v>
      </c>
    </row>
    <row r="38" spans="1:72">
      <c r="A38" s="6">
        <v>10</v>
      </c>
      <c r="B38" s="6">
        <v>28</v>
      </c>
      <c r="C38" s="124">
        <f t="shared" si="35"/>
        <v>42671</v>
      </c>
      <c r="D38" s="76">
        <f t="shared" si="1"/>
        <v>127.16964801000005</v>
      </c>
      <c r="E38" s="76">
        <f t="shared" si="2"/>
        <v>64.11473226718833</v>
      </c>
      <c r="F38" s="335">
        <v>87.272680000000008</v>
      </c>
      <c r="G38" s="335">
        <v>115.04126000000001</v>
      </c>
      <c r="H38" s="335">
        <v>85.289209999999997</v>
      </c>
      <c r="I38" s="335">
        <v>83.30574</v>
      </c>
      <c r="J38" s="335">
        <v>101.15697</v>
      </c>
      <c r="K38" s="335">
        <v>81.322270000000003</v>
      </c>
      <c r="L38" s="335">
        <v>136.85943</v>
      </c>
      <c r="M38" s="335">
        <v>91.239620000000002</v>
      </c>
      <c r="N38" s="335">
        <v>192.39659</v>
      </c>
      <c r="O38" s="335">
        <v>120.99167</v>
      </c>
      <c r="P38" s="335">
        <v>178.51230000000001</v>
      </c>
      <c r="Q38" s="335">
        <v>193.38832500000001</v>
      </c>
      <c r="R38" s="76">
        <v>183.95</v>
      </c>
      <c r="S38" s="76">
        <v>65.5</v>
      </c>
      <c r="T38" s="76">
        <v>86.87</v>
      </c>
      <c r="U38" s="76">
        <v>95.98</v>
      </c>
      <c r="V38" s="76">
        <v>154.25</v>
      </c>
      <c r="W38" s="76">
        <v>88.42</v>
      </c>
      <c r="X38" s="76">
        <v>175.31</v>
      </c>
      <c r="Y38" s="76">
        <v>162.30000000000001</v>
      </c>
      <c r="Z38" s="76">
        <v>85.76</v>
      </c>
      <c r="AA38" s="76">
        <v>152.32</v>
      </c>
      <c r="AB38" s="76">
        <v>217.67</v>
      </c>
      <c r="AC38" s="76">
        <v>212.15</v>
      </c>
      <c r="AD38" s="76">
        <v>185.87</v>
      </c>
      <c r="AE38" s="76">
        <v>90.783421900000008</v>
      </c>
      <c r="AF38" s="10">
        <v>103.9139933</v>
      </c>
      <c r="AG38" s="335">
        <v>84.773507800000004</v>
      </c>
      <c r="AH38" s="335">
        <v>104.4693649</v>
      </c>
      <c r="AI38" s="335">
        <v>98.023087400000009</v>
      </c>
      <c r="AK38" s="430">
        <f t="shared" si="3"/>
        <v>43.999334509705072</v>
      </c>
      <c r="AL38" s="430">
        <f t="shared" si="4"/>
        <v>57.999122762793043</v>
      </c>
      <c r="AM38" s="430">
        <f t="shared" si="5"/>
        <v>42.999349634484496</v>
      </c>
      <c r="AN38" s="430">
        <f t="shared" si="6"/>
        <v>41.999364759263926</v>
      </c>
      <c r="AO38" s="430">
        <f t="shared" si="7"/>
        <v>50.999228636249057</v>
      </c>
      <c r="AP38" s="430">
        <f t="shared" si="8"/>
        <v>40.999379884043357</v>
      </c>
      <c r="AQ38" s="430">
        <f t="shared" si="9"/>
        <v>68.998956390219305</v>
      </c>
      <c r="AR38" s="430">
        <f t="shared" si="10"/>
        <v>45.999304260146204</v>
      </c>
      <c r="AS38" s="430">
        <f t="shared" si="11"/>
        <v>96.998532896395261</v>
      </c>
      <c r="AT38" s="430">
        <f t="shared" si="12"/>
        <v>60.999077388454751</v>
      </c>
      <c r="AU38" s="430">
        <f t="shared" si="13"/>
        <v>89.998638769851283</v>
      </c>
      <c r="AV38" s="430">
        <f t="shared" si="14"/>
        <v>97.498525334005549</v>
      </c>
      <c r="AW38" s="430">
        <f t="shared" si="15"/>
        <v>92.740105873456002</v>
      </c>
      <c r="AX38" s="430">
        <f t="shared" si="16"/>
        <v>33.022435089488276</v>
      </c>
      <c r="AY38" s="430">
        <f t="shared" si="17"/>
        <v>43.796319637005297</v>
      </c>
      <c r="AZ38" s="430">
        <f t="shared" si="18"/>
        <v>48.389210990673057</v>
      </c>
      <c r="BA38" s="430">
        <f t="shared" si="19"/>
        <v>77.766574237459039</v>
      </c>
      <c r="BB38" s="430">
        <f t="shared" si="20"/>
        <v>44.577766574237458</v>
      </c>
      <c r="BC38" s="430">
        <f t="shared" si="21"/>
        <v>88.384169397529618</v>
      </c>
      <c r="BD38" s="430">
        <f t="shared" si="22"/>
        <v>81.825056717922863</v>
      </c>
      <c r="BE38" s="430">
        <f t="shared" si="23"/>
        <v>43.236702798084195</v>
      </c>
      <c r="BF38" s="430">
        <f t="shared" si="24"/>
        <v>76.793546760776394</v>
      </c>
      <c r="BG38" s="430">
        <f t="shared" si="25"/>
        <v>109.74035795311318</v>
      </c>
      <c r="BH38" s="430">
        <f t="shared" si="26"/>
        <v>106.95739853793799</v>
      </c>
      <c r="BI38" s="430">
        <f t="shared" si="27"/>
        <v>93.708091756995216</v>
      </c>
      <c r="BJ38" s="430">
        <f t="shared" si="28"/>
        <v>45.769307738845477</v>
      </c>
      <c r="BK38" s="430">
        <f t="shared" si="29"/>
        <v>52.389207612805649</v>
      </c>
      <c r="BL38" s="430">
        <f t="shared" si="30"/>
        <v>42.73935356692715</v>
      </c>
      <c r="BM38" s="430">
        <f t="shared" si="31"/>
        <v>52.669203377867404</v>
      </c>
      <c r="BN38" s="430">
        <f t="shared" si="32"/>
        <v>49.419252533400559</v>
      </c>
      <c r="BQ38" s="529">
        <f t="shared" si="36"/>
        <v>43036</v>
      </c>
      <c r="BR38" s="430">
        <f t="shared" si="33"/>
        <v>69.133269246281827</v>
      </c>
      <c r="BT38" s="430">
        <f t="shared" si="34"/>
        <v>52.529205495336527</v>
      </c>
    </row>
    <row r="39" spans="1:72">
      <c r="A39" s="6">
        <v>10</v>
      </c>
      <c r="B39" s="6">
        <v>29</v>
      </c>
      <c r="C39" s="124">
        <f t="shared" si="35"/>
        <v>42672</v>
      </c>
      <c r="D39" s="76">
        <f t="shared" si="1"/>
        <v>126.71597956333336</v>
      </c>
      <c r="E39" s="76">
        <f t="shared" si="2"/>
        <v>63.886007634768035</v>
      </c>
      <c r="F39" s="335">
        <v>79.338800000000006</v>
      </c>
      <c r="G39" s="335">
        <v>89.256150000000005</v>
      </c>
      <c r="H39" s="335">
        <v>85.289209999999997</v>
      </c>
      <c r="I39" s="335">
        <v>83.30574</v>
      </c>
      <c r="J39" s="335">
        <v>73.388390000000001</v>
      </c>
      <c r="K39" s="335">
        <v>63.471040000000002</v>
      </c>
      <c r="L39" s="335">
        <v>43.636340000000004</v>
      </c>
      <c r="M39" s="335">
        <v>120.99167</v>
      </c>
      <c r="N39" s="335">
        <v>162.64454000000001</v>
      </c>
      <c r="O39" s="335">
        <v>119.0082</v>
      </c>
      <c r="P39" s="335">
        <v>190.41311999999999</v>
      </c>
      <c r="Q39" s="335">
        <v>215.76186660000002</v>
      </c>
      <c r="R39" s="76">
        <v>203.46</v>
      </c>
      <c r="S39" s="76">
        <v>74.7</v>
      </c>
      <c r="T39" s="76">
        <v>86.98</v>
      </c>
      <c r="U39" s="76">
        <v>95.98</v>
      </c>
      <c r="V39" s="76">
        <v>144.93</v>
      </c>
      <c r="W39" s="76">
        <v>113.54</v>
      </c>
      <c r="X39" s="76">
        <v>174.96</v>
      </c>
      <c r="Y39" s="76">
        <v>162.94</v>
      </c>
      <c r="Z39" s="76">
        <v>101.94</v>
      </c>
      <c r="AA39" s="76">
        <v>152.69</v>
      </c>
      <c r="AB39" s="76">
        <v>237.03</v>
      </c>
      <c r="AC39" s="76">
        <v>203.8</v>
      </c>
      <c r="AD39" s="76">
        <v>153.78</v>
      </c>
      <c r="AE39" s="76">
        <v>189.99659130000001</v>
      </c>
      <c r="AF39" s="10">
        <v>120.594976</v>
      </c>
      <c r="AG39" s="335">
        <v>84.912350700000005</v>
      </c>
      <c r="AH39" s="335">
        <v>104.35035670000001</v>
      </c>
      <c r="AI39" s="335">
        <v>68.390045599999993</v>
      </c>
      <c r="AK39" s="430">
        <f t="shared" si="3"/>
        <v>39.999395008822788</v>
      </c>
      <c r="AL39" s="430">
        <f t="shared" si="4"/>
        <v>44.999319384925641</v>
      </c>
      <c r="AM39" s="430">
        <f t="shared" si="5"/>
        <v>42.999349634484496</v>
      </c>
      <c r="AN39" s="430">
        <f t="shared" si="6"/>
        <v>41.999364759263926</v>
      </c>
      <c r="AO39" s="430">
        <f t="shared" si="7"/>
        <v>36.99944038316108</v>
      </c>
      <c r="AP39" s="430">
        <f t="shared" si="8"/>
        <v>31.999516007058229</v>
      </c>
      <c r="AQ39" s="430">
        <f t="shared" si="9"/>
        <v>21.999667254852536</v>
      </c>
      <c r="AR39" s="430">
        <f t="shared" si="10"/>
        <v>60.999077388454751</v>
      </c>
      <c r="AS39" s="430">
        <f t="shared" si="11"/>
        <v>81.998759768086714</v>
      </c>
      <c r="AT39" s="430">
        <f t="shared" si="12"/>
        <v>59.999092513234181</v>
      </c>
      <c r="AU39" s="430">
        <f t="shared" si="13"/>
        <v>95.998548021174685</v>
      </c>
      <c r="AV39" s="430">
        <f t="shared" si="14"/>
        <v>108.77835472649357</v>
      </c>
      <c r="AW39" s="430">
        <f t="shared" si="15"/>
        <v>102.57625409629443</v>
      </c>
      <c r="AX39" s="430">
        <f t="shared" si="16"/>
        <v>37.660700781446941</v>
      </c>
      <c r="AY39" s="430">
        <f t="shared" si="17"/>
        <v>43.851777161583058</v>
      </c>
      <c r="AZ39" s="430">
        <f t="shared" si="18"/>
        <v>48.389210990673057</v>
      </c>
      <c r="BA39" s="430">
        <f t="shared" si="19"/>
        <v>73.067809427779181</v>
      </c>
      <c r="BB39" s="430">
        <f t="shared" si="20"/>
        <v>57.242248550541973</v>
      </c>
      <c r="BC39" s="430">
        <f t="shared" si="21"/>
        <v>88.207713637509457</v>
      </c>
      <c r="BD39" s="430">
        <f t="shared" si="22"/>
        <v>82.147718679102596</v>
      </c>
      <c r="BE39" s="430">
        <f t="shared" si="23"/>
        <v>51.394000504159315</v>
      </c>
      <c r="BF39" s="430">
        <f t="shared" si="24"/>
        <v>76.980085707083433</v>
      </c>
      <c r="BG39" s="430">
        <f t="shared" si="25"/>
        <v>119.50088227880011</v>
      </c>
      <c r="BH39" s="430">
        <f t="shared" si="26"/>
        <v>102.74766826317116</v>
      </c>
      <c r="BI39" s="430">
        <f t="shared" si="27"/>
        <v>77.529619359717671</v>
      </c>
      <c r="BJ39" s="430">
        <f t="shared" si="28"/>
        <v>95.788551197378368</v>
      </c>
      <c r="BK39" s="430">
        <f t="shared" si="29"/>
        <v>60.799080413410636</v>
      </c>
      <c r="BL39" s="430">
        <f t="shared" si="30"/>
        <v>42.809352508192589</v>
      </c>
      <c r="BM39" s="430">
        <f t="shared" si="31"/>
        <v>52.609204285354174</v>
      </c>
      <c r="BN39" s="430">
        <f t="shared" si="32"/>
        <v>34.479478497605243</v>
      </c>
      <c r="BQ39" s="529">
        <f t="shared" si="36"/>
        <v>43037</v>
      </c>
      <c r="BR39" s="430">
        <f t="shared" si="33"/>
        <v>66.00142837156541</v>
      </c>
      <c r="BT39" s="430">
        <f t="shared" si="34"/>
        <v>58.620670531888081</v>
      </c>
    </row>
    <row r="40" spans="1:72">
      <c r="A40" s="6">
        <v>10</v>
      </c>
      <c r="B40" s="6">
        <v>30</v>
      </c>
      <c r="C40" s="124">
        <f t="shared" si="35"/>
        <v>42673</v>
      </c>
      <c r="D40" s="76">
        <f t="shared" si="1"/>
        <v>122.68265811666649</v>
      </c>
      <c r="E40" s="76">
        <f t="shared" si="2"/>
        <v>61.852540303945354</v>
      </c>
      <c r="F40" s="335">
        <v>61.487570000000005</v>
      </c>
      <c r="G40" s="335">
        <v>99.173500000000004</v>
      </c>
      <c r="H40" s="335">
        <v>87.272680000000008</v>
      </c>
      <c r="I40" s="335">
        <v>77.355330000000009</v>
      </c>
      <c r="J40" s="335">
        <v>83.30574</v>
      </c>
      <c r="K40" s="335">
        <v>35.702460000000002</v>
      </c>
      <c r="L40" s="335">
        <v>71.404920000000004</v>
      </c>
      <c r="M40" s="335">
        <v>103.14044</v>
      </c>
      <c r="N40" s="335">
        <v>222.14864</v>
      </c>
      <c r="O40" s="335">
        <v>120.99167</v>
      </c>
      <c r="P40" s="335">
        <v>204.29741000000001</v>
      </c>
      <c r="Q40" s="335">
        <v>191.42468970000002</v>
      </c>
      <c r="R40" s="76">
        <v>165.27</v>
      </c>
      <c r="S40" s="76">
        <v>84.32</v>
      </c>
      <c r="T40" s="76">
        <v>86.68</v>
      </c>
      <c r="U40" s="76">
        <v>81.67</v>
      </c>
      <c r="V40" s="76">
        <v>127.57</v>
      </c>
      <c r="W40" s="76">
        <v>96.89</v>
      </c>
      <c r="X40" s="76">
        <v>249.07</v>
      </c>
      <c r="Y40" s="76">
        <v>115.17</v>
      </c>
      <c r="Z40" s="76">
        <v>98.42</v>
      </c>
      <c r="AA40" s="76">
        <v>162.78</v>
      </c>
      <c r="AB40" s="76">
        <v>229.39</v>
      </c>
      <c r="AC40" s="76">
        <v>195.08</v>
      </c>
      <c r="AD40" s="76">
        <v>153.81</v>
      </c>
      <c r="AE40" s="76">
        <v>103.39829110000001</v>
      </c>
      <c r="AF40" s="10">
        <v>121.03133940000001</v>
      </c>
      <c r="AG40" s="335">
        <v>92.152016200000006</v>
      </c>
      <c r="AH40" s="335">
        <v>91.504489199994183</v>
      </c>
      <c r="AI40" s="335">
        <v>68.568557900000002</v>
      </c>
      <c r="AK40" s="430">
        <f t="shared" si="3"/>
        <v>30.999531131837664</v>
      </c>
      <c r="AL40" s="430">
        <f t="shared" si="4"/>
        <v>49.999243761028488</v>
      </c>
      <c r="AM40" s="430">
        <f t="shared" si="5"/>
        <v>43.999334509705072</v>
      </c>
      <c r="AN40" s="430">
        <f t="shared" si="6"/>
        <v>38.999410133602225</v>
      </c>
      <c r="AO40" s="430">
        <f t="shared" si="7"/>
        <v>41.999364759263926</v>
      </c>
      <c r="AP40" s="430">
        <f t="shared" si="8"/>
        <v>17.999727753970255</v>
      </c>
      <c r="AQ40" s="430">
        <f t="shared" si="9"/>
        <v>35.99945550794051</v>
      </c>
      <c r="AR40" s="430">
        <f t="shared" si="10"/>
        <v>51.99921351146962</v>
      </c>
      <c r="AS40" s="430">
        <f t="shared" si="11"/>
        <v>111.99830602470381</v>
      </c>
      <c r="AT40" s="430">
        <f t="shared" si="12"/>
        <v>60.999077388454751</v>
      </c>
      <c r="AU40" s="430">
        <f t="shared" si="13"/>
        <v>102.99844214771868</v>
      </c>
      <c r="AV40" s="430">
        <f t="shared" si="14"/>
        <v>96.508540307537189</v>
      </c>
      <c r="AW40" s="430">
        <f t="shared" si="15"/>
        <v>83.32240988152256</v>
      </c>
      <c r="AX40" s="430">
        <f t="shared" si="16"/>
        <v>42.510713385429789</v>
      </c>
      <c r="AY40" s="430">
        <f t="shared" si="17"/>
        <v>43.700529367280062</v>
      </c>
      <c r="AZ40" s="430">
        <f t="shared" si="18"/>
        <v>41.174691202419964</v>
      </c>
      <c r="BA40" s="430">
        <f t="shared" si="19"/>
        <v>64.315603730778918</v>
      </c>
      <c r="BB40" s="430">
        <f t="shared" si="20"/>
        <v>48.847995966725485</v>
      </c>
      <c r="BC40" s="430">
        <f t="shared" si="21"/>
        <v>125.57096042349382</v>
      </c>
      <c r="BD40" s="430">
        <f t="shared" si="22"/>
        <v>58.064028232921601</v>
      </c>
      <c r="BE40" s="430">
        <f t="shared" si="23"/>
        <v>49.619359717670783</v>
      </c>
      <c r="BF40" s="430">
        <f t="shared" si="24"/>
        <v>82.067053188807662</v>
      </c>
      <c r="BG40" s="430">
        <f t="shared" si="25"/>
        <v>115.64910511721703</v>
      </c>
      <c r="BH40" s="430">
        <f t="shared" si="26"/>
        <v>98.351399042097313</v>
      </c>
      <c r="BI40" s="430">
        <f t="shared" si="27"/>
        <v>77.544744139147966</v>
      </c>
      <c r="BJ40" s="430">
        <f t="shared" si="28"/>
        <v>52.129211545248303</v>
      </c>
      <c r="BK40" s="430">
        <f t="shared" si="29"/>
        <v>61.019077085959168</v>
      </c>
      <c r="BL40" s="430">
        <f t="shared" si="30"/>
        <v>46.459297302747672</v>
      </c>
      <c r="BM40" s="430">
        <f t="shared" si="31"/>
        <v>46.132840534405936</v>
      </c>
      <c r="BN40" s="430">
        <f t="shared" si="32"/>
        <v>34.569477136375092</v>
      </c>
      <c r="BQ40" s="529">
        <f t="shared" si="36"/>
        <v>43038</v>
      </c>
      <c r="BR40" s="430">
        <f t="shared" si="33"/>
        <v>62.253066372573002</v>
      </c>
      <c r="BT40" s="430">
        <f t="shared" si="34"/>
        <v>50.999228636249057</v>
      </c>
    </row>
    <row r="41" spans="1:72">
      <c r="A41" s="6">
        <v>10</v>
      </c>
      <c r="B41" s="6">
        <v>31</v>
      </c>
      <c r="C41" s="124">
        <f t="shared" si="35"/>
        <v>42674</v>
      </c>
      <c r="D41" s="76">
        <f t="shared" si="1"/>
        <v>134.3119116666667</v>
      </c>
      <c r="E41" s="76">
        <f t="shared" si="2"/>
        <v>67.715625477908262</v>
      </c>
      <c r="F41" s="335">
        <v>105.12391000000001</v>
      </c>
      <c r="G41" s="335">
        <v>89.256150000000005</v>
      </c>
      <c r="H41" s="335">
        <v>85.289209999999997</v>
      </c>
      <c r="I41" s="335">
        <v>101.15697</v>
      </c>
      <c r="J41" s="335">
        <v>71.404920000000004</v>
      </c>
      <c r="K41" s="335">
        <v>109.09085</v>
      </c>
      <c r="L41" s="335">
        <v>79.338800000000006</v>
      </c>
      <c r="M41" s="335">
        <v>85.289209999999997</v>
      </c>
      <c r="N41" s="335">
        <v>212.23129</v>
      </c>
      <c r="O41" s="335">
        <v>119.0082</v>
      </c>
      <c r="P41" s="335">
        <v>204.29741000000001</v>
      </c>
      <c r="Q41" s="335">
        <v>201.06435390000001</v>
      </c>
      <c r="R41" s="76">
        <v>202.96</v>
      </c>
      <c r="S41" s="76">
        <v>84.45</v>
      </c>
      <c r="T41" s="76">
        <v>87.22</v>
      </c>
      <c r="U41" s="76">
        <v>98.91</v>
      </c>
      <c r="V41" s="76">
        <v>136.16999999999999</v>
      </c>
      <c r="W41" s="76">
        <v>109.97</v>
      </c>
      <c r="X41" s="76">
        <v>229.28</v>
      </c>
      <c r="Y41" s="76">
        <v>162.85</v>
      </c>
      <c r="Z41" s="76">
        <v>105.94</v>
      </c>
      <c r="AA41" s="76">
        <v>182.01</v>
      </c>
      <c r="AB41" s="76">
        <v>273.99</v>
      </c>
      <c r="AC41" s="76">
        <v>185.97</v>
      </c>
      <c r="AD41" s="76">
        <v>145.53</v>
      </c>
      <c r="AE41" s="76">
        <v>87.887555700000007</v>
      </c>
      <c r="AF41" s="10">
        <v>170.5585853</v>
      </c>
      <c r="AG41" s="335">
        <v>100.30407790000001</v>
      </c>
      <c r="AH41" s="335">
        <v>135.07035670000116</v>
      </c>
      <c r="AI41" s="335">
        <v>67.735500500000001</v>
      </c>
      <c r="AK41" s="430">
        <f t="shared" si="3"/>
        <v>52.999198386690196</v>
      </c>
      <c r="AL41" s="430">
        <f t="shared" si="4"/>
        <v>44.999319384925641</v>
      </c>
      <c r="AM41" s="430">
        <f t="shared" si="5"/>
        <v>42.999349634484496</v>
      </c>
      <c r="AN41" s="430">
        <f t="shared" si="6"/>
        <v>50.999228636249057</v>
      </c>
      <c r="AO41" s="430">
        <f t="shared" si="7"/>
        <v>35.99945550794051</v>
      </c>
      <c r="AP41" s="430">
        <f t="shared" si="8"/>
        <v>54.999168137131335</v>
      </c>
      <c r="AQ41" s="430">
        <f t="shared" si="9"/>
        <v>39.999395008822788</v>
      </c>
      <c r="AR41" s="430">
        <f t="shared" si="10"/>
        <v>42.999349634484496</v>
      </c>
      <c r="AS41" s="430">
        <f t="shared" si="11"/>
        <v>106.99838164860095</v>
      </c>
      <c r="AT41" s="430">
        <f t="shared" si="12"/>
        <v>59.999092513234181</v>
      </c>
      <c r="AU41" s="430">
        <f t="shared" si="13"/>
        <v>102.99844214771868</v>
      </c>
      <c r="AV41" s="430">
        <f t="shared" si="14"/>
        <v>101.36846680110915</v>
      </c>
      <c r="AW41" s="430">
        <f t="shared" si="15"/>
        <v>102.32417443912277</v>
      </c>
      <c r="AX41" s="430">
        <f t="shared" si="16"/>
        <v>42.576254096294427</v>
      </c>
      <c r="AY41" s="430">
        <f t="shared" si="17"/>
        <v>43.972775397025458</v>
      </c>
      <c r="AZ41" s="430">
        <f t="shared" si="18"/>
        <v>49.866397781699014</v>
      </c>
      <c r="BA41" s="430">
        <f t="shared" si="19"/>
        <v>68.651373834131576</v>
      </c>
      <c r="BB41" s="430">
        <f t="shared" si="20"/>
        <v>55.442399798336275</v>
      </c>
      <c r="BC41" s="430">
        <f t="shared" si="21"/>
        <v>115.59364759263927</v>
      </c>
      <c r="BD41" s="430">
        <f t="shared" si="22"/>
        <v>82.102344340811698</v>
      </c>
      <c r="BE41" s="430">
        <f t="shared" si="23"/>
        <v>53.410637761532641</v>
      </c>
      <c r="BF41" s="430">
        <f t="shared" si="24"/>
        <v>91.76203680362994</v>
      </c>
      <c r="BG41" s="430">
        <f t="shared" si="25"/>
        <v>138.13461053692967</v>
      </c>
      <c r="BH41" s="430">
        <f t="shared" si="26"/>
        <v>93.758507688429546</v>
      </c>
      <c r="BI41" s="430">
        <f t="shared" si="27"/>
        <v>73.370305016385174</v>
      </c>
      <c r="BJ41" s="430">
        <f t="shared" si="28"/>
        <v>44.309329821023447</v>
      </c>
      <c r="BK41" s="430">
        <f t="shared" si="29"/>
        <v>85.98869942021679</v>
      </c>
      <c r="BL41" s="430">
        <f t="shared" si="30"/>
        <v>50.569235139904215</v>
      </c>
      <c r="BM41" s="430">
        <f t="shared" si="31"/>
        <v>68.09697842198193</v>
      </c>
      <c r="BN41" s="430">
        <f t="shared" si="32"/>
        <v>34.149483488782458</v>
      </c>
      <c r="BQ41" s="529">
        <f t="shared" si="36"/>
        <v>43039</v>
      </c>
      <c r="BR41" s="430">
        <f t="shared" si="33"/>
        <v>74.026839173178871</v>
      </c>
      <c r="BT41" s="430">
        <f t="shared" si="34"/>
        <v>55.220783967733809</v>
      </c>
    </row>
    <row r="42" spans="1:72">
      <c r="A42" s="6">
        <v>11</v>
      </c>
      <c r="B42" s="6">
        <v>1</v>
      </c>
      <c r="C42" s="124">
        <f t="shared" si="35"/>
        <v>42675</v>
      </c>
      <c r="D42" s="76">
        <f t="shared" si="1"/>
        <v>129.28173833999992</v>
      </c>
      <c r="E42" s="76">
        <f t="shared" si="2"/>
        <v>65.179578385354915</v>
      </c>
      <c r="F42" s="335">
        <v>71.404920000000004</v>
      </c>
      <c r="G42" s="335">
        <v>144.79330999999999</v>
      </c>
      <c r="H42" s="335">
        <v>105.12391000000001</v>
      </c>
      <c r="I42" s="335">
        <v>93.223089999999999</v>
      </c>
      <c r="J42" s="335">
        <v>91.239620000000002</v>
      </c>
      <c r="K42" s="335">
        <v>27.76858</v>
      </c>
      <c r="L42" s="335">
        <v>97.190030000000007</v>
      </c>
      <c r="M42" s="335">
        <v>93.223089999999999</v>
      </c>
      <c r="N42" s="335">
        <v>192.39659</v>
      </c>
      <c r="O42" s="335">
        <v>140.82637</v>
      </c>
      <c r="P42" s="335">
        <v>186.44618</v>
      </c>
      <c r="Q42" s="335">
        <v>181.7651908</v>
      </c>
      <c r="R42" s="76">
        <v>183.7</v>
      </c>
      <c r="S42" s="76">
        <v>84.58</v>
      </c>
      <c r="T42" s="76">
        <v>78.790000000000006</v>
      </c>
      <c r="U42" s="76">
        <v>99.36</v>
      </c>
      <c r="V42" s="76">
        <v>136.71</v>
      </c>
      <c r="W42" s="76">
        <v>121.49</v>
      </c>
      <c r="X42" s="76">
        <v>184.37</v>
      </c>
      <c r="Y42" s="76">
        <v>172.76</v>
      </c>
      <c r="Z42" s="76">
        <v>68.599999999999994</v>
      </c>
      <c r="AA42" s="76">
        <v>219.95</v>
      </c>
      <c r="AB42" s="76">
        <v>204.1</v>
      </c>
      <c r="AC42" s="76">
        <v>176.9</v>
      </c>
      <c r="AD42" s="76">
        <v>141.62</v>
      </c>
      <c r="AE42" s="76">
        <v>133.50736570000001</v>
      </c>
      <c r="AF42" s="10">
        <v>170.53875060000001</v>
      </c>
      <c r="AG42" s="335">
        <v>80.429708500000004</v>
      </c>
      <c r="AH42" s="335">
        <v>127.43391129999912</v>
      </c>
      <c r="AI42" s="335">
        <v>68.211533299999999</v>
      </c>
      <c r="AK42" s="430">
        <f t="shared" si="3"/>
        <v>35.99945550794051</v>
      </c>
      <c r="AL42" s="430">
        <f t="shared" si="4"/>
        <v>72.998895891101583</v>
      </c>
      <c r="AM42" s="430">
        <f t="shared" si="5"/>
        <v>52.999198386690196</v>
      </c>
      <c r="AN42" s="430">
        <f t="shared" si="6"/>
        <v>46.999289135366773</v>
      </c>
      <c r="AO42" s="430">
        <f t="shared" si="7"/>
        <v>45.999304260146204</v>
      </c>
      <c r="AP42" s="430">
        <f t="shared" si="8"/>
        <v>13.999788253087976</v>
      </c>
      <c r="AQ42" s="430">
        <f t="shared" si="9"/>
        <v>48.999258885807919</v>
      </c>
      <c r="AR42" s="430">
        <f t="shared" si="10"/>
        <v>46.999289135366773</v>
      </c>
      <c r="AS42" s="430">
        <f t="shared" si="11"/>
        <v>96.998532896395261</v>
      </c>
      <c r="AT42" s="430">
        <f t="shared" si="12"/>
        <v>70.998926140660444</v>
      </c>
      <c r="AU42" s="430">
        <f t="shared" si="13"/>
        <v>93.998578270733546</v>
      </c>
      <c r="AV42" s="430">
        <f t="shared" si="14"/>
        <v>91.638613965213011</v>
      </c>
      <c r="AW42" s="430">
        <f t="shared" si="15"/>
        <v>92.614066044870171</v>
      </c>
      <c r="AX42" s="430">
        <f t="shared" si="16"/>
        <v>42.641794807159059</v>
      </c>
      <c r="AY42" s="430">
        <f t="shared" si="17"/>
        <v>39.722712377111172</v>
      </c>
      <c r="AZ42" s="430">
        <f t="shared" si="18"/>
        <v>50.093269473153512</v>
      </c>
      <c r="BA42" s="430">
        <f t="shared" si="19"/>
        <v>68.923619863876993</v>
      </c>
      <c r="BB42" s="430">
        <f t="shared" si="20"/>
        <v>61.250315099571459</v>
      </c>
      <c r="BC42" s="430">
        <f t="shared" si="21"/>
        <v>92.951852785480213</v>
      </c>
      <c r="BD42" s="430">
        <f t="shared" si="22"/>
        <v>87.098563145954117</v>
      </c>
      <c r="BE42" s="430">
        <f t="shared" si="23"/>
        <v>34.585328963952605</v>
      </c>
      <c r="BF42" s="430">
        <f t="shared" si="24"/>
        <v>110.88984118981597</v>
      </c>
      <c r="BG42" s="430">
        <f t="shared" si="25"/>
        <v>102.89891605747415</v>
      </c>
      <c r="BH42" s="430">
        <f t="shared" si="26"/>
        <v>89.18578270733552</v>
      </c>
      <c r="BI42" s="430">
        <f t="shared" si="27"/>
        <v>71.399042097302754</v>
      </c>
      <c r="BJ42" s="430">
        <f t="shared" si="28"/>
        <v>67.308981951096555</v>
      </c>
      <c r="BK42" s="430">
        <f t="shared" si="29"/>
        <v>85.978699571464588</v>
      </c>
      <c r="BL42" s="430">
        <f t="shared" si="30"/>
        <v>40.549386690194105</v>
      </c>
      <c r="BM42" s="430">
        <f t="shared" si="31"/>
        <v>64.246993345096612</v>
      </c>
      <c r="BN42" s="430">
        <f t="shared" si="32"/>
        <v>34.389479858835394</v>
      </c>
      <c r="BQ42" s="529">
        <f t="shared" si="36"/>
        <v>43040</v>
      </c>
      <c r="BR42" s="430">
        <f t="shared" si="33"/>
        <v>72.637088719435226</v>
      </c>
      <c r="BT42" s="430">
        <f t="shared" si="34"/>
        <v>65.777987648096584</v>
      </c>
    </row>
    <row r="43" spans="1:72">
      <c r="A43" s="6">
        <v>11</v>
      </c>
      <c r="B43" s="6">
        <v>2</v>
      </c>
      <c r="C43" s="124">
        <f t="shared" si="35"/>
        <v>42676</v>
      </c>
      <c r="D43" s="76">
        <f t="shared" si="1"/>
        <v>125.11447737000002</v>
      </c>
      <c r="E43" s="76">
        <f t="shared" si="2"/>
        <v>63.078583174940896</v>
      </c>
      <c r="F43" s="335">
        <v>75.371859999999998</v>
      </c>
      <c r="G43" s="335">
        <v>109.09085</v>
      </c>
      <c r="H43" s="335">
        <v>95.206559999999996</v>
      </c>
      <c r="I43" s="335">
        <v>75.371859999999998</v>
      </c>
      <c r="J43" s="335">
        <v>83.30574</v>
      </c>
      <c r="K43" s="335">
        <v>35.702460000000002</v>
      </c>
      <c r="L43" s="335">
        <v>97.190030000000007</v>
      </c>
      <c r="M43" s="335">
        <v>85.289209999999997</v>
      </c>
      <c r="N43" s="335">
        <v>182.47924</v>
      </c>
      <c r="O43" s="335">
        <v>103.14044</v>
      </c>
      <c r="P43" s="335">
        <v>178.51230000000001</v>
      </c>
      <c r="Q43" s="335">
        <v>182.24122359999998</v>
      </c>
      <c r="R43" s="76">
        <v>193.72</v>
      </c>
      <c r="S43" s="76">
        <v>125.02</v>
      </c>
      <c r="T43" s="76">
        <v>78.5</v>
      </c>
      <c r="U43" s="76">
        <v>82.16</v>
      </c>
      <c r="V43" s="76">
        <v>173.32</v>
      </c>
      <c r="W43" s="76">
        <v>102.4</v>
      </c>
      <c r="X43" s="76">
        <v>207.61</v>
      </c>
      <c r="Y43" s="76">
        <v>155.03</v>
      </c>
      <c r="Z43" s="76">
        <v>80.39</v>
      </c>
      <c r="AA43" s="76">
        <v>163.85</v>
      </c>
      <c r="AB43" s="76">
        <v>178.77</v>
      </c>
      <c r="AC43" s="76">
        <v>171.74</v>
      </c>
      <c r="AD43" s="76">
        <v>210.45</v>
      </c>
      <c r="AE43" s="76">
        <v>114.96192120000001</v>
      </c>
      <c r="AF43" s="10">
        <v>117.06439940000001</v>
      </c>
      <c r="AG43" s="335">
        <v>81.123923000000005</v>
      </c>
      <c r="AH43" s="335">
        <v>129.96615130000058</v>
      </c>
      <c r="AI43" s="335">
        <v>84.456152599999996</v>
      </c>
      <c r="AK43" s="430">
        <f t="shared" si="3"/>
        <v>37.999425258381649</v>
      </c>
      <c r="AL43" s="430">
        <f t="shared" si="4"/>
        <v>54.999168137131335</v>
      </c>
      <c r="AM43" s="430">
        <f t="shared" si="5"/>
        <v>47.999274010587342</v>
      </c>
      <c r="AN43" s="430">
        <f t="shared" si="6"/>
        <v>37.999425258381649</v>
      </c>
      <c r="AO43" s="430">
        <f t="shared" si="7"/>
        <v>41.999364759263926</v>
      </c>
      <c r="AP43" s="430">
        <f t="shared" si="8"/>
        <v>17.999727753970255</v>
      </c>
      <c r="AQ43" s="430">
        <f t="shared" si="9"/>
        <v>48.999258885807919</v>
      </c>
      <c r="AR43" s="430">
        <f t="shared" si="10"/>
        <v>42.999349634484496</v>
      </c>
      <c r="AS43" s="430">
        <f t="shared" si="11"/>
        <v>91.998608520292407</v>
      </c>
      <c r="AT43" s="430">
        <f t="shared" si="12"/>
        <v>51.99921351146962</v>
      </c>
      <c r="AU43" s="430">
        <f t="shared" si="13"/>
        <v>89.998638769851283</v>
      </c>
      <c r="AV43" s="430">
        <f t="shared" si="14"/>
        <v>91.878610335265932</v>
      </c>
      <c r="AW43" s="430">
        <f t="shared" si="15"/>
        <v>97.665742374590366</v>
      </c>
      <c r="AX43" s="430">
        <f t="shared" si="16"/>
        <v>63.029997479203423</v>
      </c>
      <c r="AY43" s="430">
        <f t="shared" si="17"/>
        <v>39.5765061759516</v>
      </c>
      <c r="AZ43" s="430">
        <f t="shared" si="18"/>
        <v>41.421729266448196</v>
      </c>
      <c r="BA43" s="430">
        <f t="shared" si="19"/>
        <v>87.380892361986383</v>
      </c>
      <c r="BB43" s="430">
        <f t="shared" si="20"/>
        <v>51.625913788757252</v>
      </c>
      <c r="BC43" s="430">
        <f t="shared" si="21"/>
        <v>104.66851525081927</v>
      </c>
      <c r="BD43" s="430">
        <f t="shared" si="22"/>
        <v>78.159818502646829</v>
      </c>
      <c r="BE43" s="430">
        <f t="shared" si="23"/>
        <v>40.529367280060498</v>
      </c>
      <c r="BF43" s="430">
        <f t="shared" si="24"/>
        <v>82.606503655155024</v>
      </c>
      <c r="BG43" s="430">
        <f t="shared" si="25"/>
        <v>90.128560625157547</v>
      </c>
      <c r="BH43" s="430">
        <f t="shared" si="26"/>
        <v>86.584320645323928</v>
      </c>
      <c r="BI43" s="430">
        <f t="shared" si="27"/>
        <v>106.10032770355431</v>
      </c>
      <c r="BJ43" s="430">
        <f t="shared" si="28"/>
        <v>57.959123367784223</v>
      </c>
      <c r="BK43" s="430">
        <f t="shared" si="29"/>
        <v>59.019107335518029</v>
      </c>
      <c r="BL43" s="430">
        <f t="shared" si="30"/>
        <v>40.899381396521299</v>
      </c>
      <c r="BM43" s="430">
        <f t="shared" si="31"/>
        <v>65.523645727250099</v>
      </c>
      <c r="BN43" s="430">
        <f t="shared" si="32"/>
        <v>42.579355986891855</v>
      </c>
      <c r="BQ43" s="529">
        <f t="shared" si="36"/>
        <v>43041</v>
      </c>
      <c r="BR43" s="430">
        <f t="shared" si="33"/>
        <v>79.505993282077199</v>
      </c>
      <c r="BT43" s="430">
        <f t="shared" si="34"/>
        <v>56.479145752457782</v>
      </c>
    </row>
    <row r="44" spans="1:72">
      <c r="A44" s="6">
        <v>11</v>
      </c>
      <c r="B44" s="6">
        <v>3</v>
      </c>
      <c r="C44" s="124">
        <f t="shared" si="35"/>
        <v>42677</v>
      </c>
      <c r="D44" s="76">
        <f t="shared" si="1"/>
        <v>115.13815891666673</v>
      </c>
      <c r="E44" s="76">
        <f t="shared" si="2"/>
        <v>58.048853230281637</v>
      </c>
      <c r="F44" s="335">
        <v>95.206559999999996</v>
      </c>
      <c r="G44" s="335">
        <v>89.256150000000005</v>
      </c>
      <c r="H44" s="335">
        <v>87.272680000000008</v>
      </c>
      <c r="I44" s="335">
        <v>75.371859999999998</v>
      </c>
      <c r="J44" s="335">
        <v>35.702460000000002</v>
      </c>
      <c r="K44" s="335">
        <v>61.487570000000005</v>
      </c>
      <c r="L44" s="335">
        <v>81.322270000000003</v>
      </c>
      <c r="M44" s="335">
        <v>85.289209999999997</v>
      </c>
      <c r="N44" s="335">
        <v>134.87595999999999</v>
      </c>
      <c r="O44" s="335">
        <v>120.99167</v>
      </c>
      <c r="P44" s="335">
        <v>148.76025000000001</v>
      </c>
      <c r="Q44" s="335">
        <v>200.60815580000002</v>
      </c>
      <c r="R44" s="76">
        <v>174.52</v>
      </c>
      <c r="S44" s="76">
        <v>134.37</v>
      </c>
      <c r="T44" s="76">
        <v>96.15</v>
      </c>
      <c r="U44" s="76">
        <v>90.81</v>
      </c>
      <c r="V44" s="76">
        <v>127.53</v>
      </c>
      <c r="W44" s="76">
        <v>96.22</v>
      </c>
      <c r="X44" s="76">
        <v>147.66</v>
      </c>
      <c r="Y44" s="76">
        <v>146.44</v>
      </c>
      <c r="Z44" s="76">
        <v>96.53</v>
      </c>
      <c r="AA44" s="76">
        <v>117.64</v>
      </c>
      <c r="AB44" s="76">
        <v>204.16</v>
      </c>
      <c r="AC44" s="76">
        <v>144.05000000000001</v>
      </c>
      <c r="AD44" s="76">
        <v>145.62</v>
      </c>
      <c r="AE44" s="76">
        <v>124.2842302</v>
      </c>
      <c r="AF44" s="10">
        <v>100.44292080000001</v>
      </c>
      <c r="AG44" s="335">
        <v>81.282600599999995</v>
      </c>
      <c r="AH44" s="335">
        <v>93.106812500001737</v>
      </c>
      <c r="AI44" s="335">
        <v>117.1834076</v>
      </c>
      <c r="AK44" s="430">
        <f t="shared" si="3"/>
        <v>47.999274010587342</v>
      </c>
      <c r="AL44" s="430">
        <f t="shared" si="4"/>
        <v>44.999319384925641</v>
      </c>
      <c r="AM44" s="430">
        <f t="shared" si="5"/>
        <v>43.999334509705072</v>
      </c>
      <c r="AN44" s="430">
        <f t="shared" si="6"/>
        <v>37.999425258381649</v>
      </c>
      <c r="AO44" s="430">
        <f t="shared" si="7"/>
        <v>17.999727753970255</v>
      </c>
      <c r="AP44" s="430">
        <f t="shared" si="8"/>
        <v>30.999531131837664</v>
      </c>
      <c r="AQ44" s="430">
        <f t="shared" si="9"/>
        <v>40.999379884043357</v>
      </c>
      <c r="AR44" s="430">
        <f t="shared" si="10"/>
        <v>42.999349634484496</v>
      </c>
      <c r="AS44" s="430">
        <f t="shared" si="11"/>
        <v>67.998971514998729</v>
      </c>
      <c r="AT44" s="430">
        <f t="shared" si="12"/>
        <v>60.999077388454751</v>
      </c>
      <c r="AU44" s="430">
        <f t="shared" si="13"/>
        <v>74.998865641542736</v>
      </c>
      <c r="AV44" s="430">
        <f t="shared" si="14"/>
        <v>101.13847027980843</v>
      </c>
      <c r="AW44" s="430">
        <f t="shared" si="15"/>
        <v>87.985883539198383</v>
      </c>
      <c r="AX44" s="430">
        <f t="shared" si="16"/>
        <v>67.743887068313583</v>
      </c>
      <c r="AY44" s="430">
        <f t="shared" si="17"/>
        <v>48.474918074111422</v>
      </c>
      <c r="AZ44" s="430">
        <f t="shared" si="18"/>
        <v>45.782707335518026</v>
      </c>
      <c r="BA44" s="430">
        <f t="shared" si="19"/>
        <v>64.295437358205191</v>
      </c>
      <c r="BB44" s="430">
        <f t="shared" si="20"/>
        <v>48.51020922611545</v>
      </c>
      <c r="BC44" s="430">
        <f t="shared" si="21"/>
        <v>74.444164355936479</v>
      </c>
      <c r="BD44" s="430">
        <f t="shared" si="22"/>
        <v>73.829089992437602</v>
      </c>
      <c r="BE44" s="430">
        <f t="shared" si="23"/>
        <v>48.666498613561885</v>
      </c>
      <c r="BF44" s="430">
        <f t="shared" si="24"/>
        <v>59.309301739349635</v>
      </c>
      <c r="BG44" s="430">
        <f t="shared" si="25"/>
        <v>102.92916561633476</v>
      </c>
      <c r="BH44" s="430">
        <f t="shared" si="26"/>
        <v>72.624149231157048</v>
      </c>
      <c r="BI44" s="430">
        <f t="shared" si="27"/>
        <v>73.415679354676072</v>
      </c>
      <c r="BJ44" s="430">
        <f t="shared" si="28"/>
        <v>62.659052281320896</v>
      </c>
      <c r="BK44" s="430">
        <f t="shared" si="29"/>
        <v>50.639234081169654</v>
      </c>
      <c r="BL44" s="430">
        <f t="shared" si="30"/>
        <v>40.97938018653894</v>
      </c>
      <c r="BM44" s="430">
        <f t="shared" si="31"/>
        <v>46.940666750694092</v>
      </c>
      <c r="BN44" s="430">
        <f t="shared" si="32"/>
        <v>59.079106428031253</v>
      </c>
      <c r="BQ44" s="529">
        <f t="shared" si="36"/>
        <v>43042</v>
      </c>
      <c r="BR44" s="430">
        <f t="shared" si="33"/>
        <v>58.822754386186261</v>
      </c>
      <c r="BT44" s="430">
        <f t="shared" si="34"/>
        <v>54.859170254600457</v>
      </c>
    </row>
    <row r="45" spans="1:72">
      <c r="A45" s="6">
        <v>11</v>
      </c>
      <c r="B45" s="6">
        <v>4</v>
      </c>
      <c r="C45" s="124">
        <f t="shared" si="35"/>
        <v>42678</v>
      </c>
      <c r="D45" s="76">
        <f t="shared" si="1"/>
        <v>121.80124265333328</v>
      </c>
      <c r="E45" s="76">
        <f t="shared" si="2"/>
        <v>61.408159767142067</v>
      </c>
      <c r="F45" s="335">
        <v>57.520630000000004</v>
      </c>
      <c r="G45" s="335">
        <v>89.256150000000005</v>
      </c>
      <c r="H45" s="335">
        <v>113.05779</v>
      </c>
      <c r="I45" s="335">
        <v>93.223089999999999</v>
      </c>
      <c r="J45" s="335">
        <v>83.30574</v>
      </c>
      <c r="K45" s="335">
        <v>57.520630000000004</v>
      </c>
      <c r="L45" s="335">
        <v>97.190030000000007</v>
      </c>
      <c r="M45" s="335">
        <v>103.14044</v>
      </c>
      <c r="N45" s="335">
        <v>172.56189000000001</v>
      </c>
      <c r="O45" s="335">
        <v>120.99167</v>
      </c>
      <c r="P45" s="335">
        <v>178.51230000000001</v>
      </c>
      <c r="Q45" s="335">
        <v>153.77842910000001</v>
      </c>
      <c r="R45" s="76">
        <v>164.78</v>
      </c>
      <c r="S45" s="76">
        <v>133.16999999999999</v>
      </c>
      <c r="T45" s="76">
        <v>70.22</v>
      </c>
      <c r="U45" s="76">
        <v>117.02</v>
      </c>
      <c r="V45" s="76">
        <v>136.97999999999999</v>
      </c>
      <c r="W45" s="76">
        <v>120.97</v>
      </c>
      <c r="X45" s="76">
        <v>169.66</v>
      </c>
      <c r="Y45" s="76">
        <v>159.57</v>
      </c>
      <c r="Z45" s="76">
        <v>104.79</v>
      </c>
      <c r="AA45" s="76">
        <v>127.33</v>
      </c>
      <c r="AB45" s="76">
        <v>212.49</v>
      </c>
      <c r="AC45" s="76">
        <v>171.64</v>
      </c>
      <c r="AD45" s="76">
        <v>153.54</v>
      </c>
      <c r="AE45" s="76">
        <v>119.86109210000001</v>
      </c>
      <c r="AF45" s="10">
        <v>117.0842341</v>
      </c>
      <c r="AG45" s="335">
        <v>89.5735052</v>
      </c>
      <c r="AH45" s="335">
        <v>80.387308399998261</v>
      </c>
      <c r="AI45" s="335">
        <v>84.912350700000005</v>
      </c>
      <c r="AK45" s="430">
        <f t="shared" si="3"/>
        <v>28.999561381396521</v>
      </c>
      <c r="AL45" s="430">
        <f t="shared" si="4"/>
        <v>44.999319384925641</v>
      </c>
      <c r="AM45" s="430">
        <f t="shared" si="5"/>
        <v>56.999137887572473</v>
      </c>
      <c r="AN45" s="430">
        <f t="shared" si="6"/>
        <v>46.999289135366773</v>
      </c>
      <c r="AO45" s="430">
        <f t="shared" si="7"/>
        <v>41.999364759263926</v>
      </c>
      <c r="AP45" s="430">
        <f t="shared" si="8"/>
        <v>28.999561381396521</v>
      </c>
      <c r="AQ45" s="430">
        <f t="shared" si="9"/>
        <v>48.999258885807919</v>
      </c>
      <c r="AR45" s="430">
        <f t="shared" si="10"/>
        <v>51.99921351146962</v>
      </c>
      <c r="AS45" s="430">
        <f t="shared" si="11"/>
        <v>86.998684144189568</v>
      </c>
      <c r="AT45" s="430">
        <f t="shared" si="12"/>
        <v>60.999077388454751</v>
      </c>
      <c r="AU45" s="430">
        <f t="shared" si="13"/>
        <v>89.998638769851283</v>
      </c>
      <c r="AV45" s="430">
        <f t="shared" si="14"/>
        <v>77.528827375850767</v>
      </c>
      <c r="AW45" s="430">
        <f t="shared" si="15"/>
        <v>83.075371817494329</v>
      </c>
      <c r="AX45" s="430">
        <f t="shared" si="16"/>
        <v>67.138895891101583</v>
      </c>
      <c r="AY45" s="430">
        <f t="shared" si="17"/>
        <v>35.402067053188809</v>
      </c>
      <c r="AZ45" s="430">
        <f t="shared" si="18"/>
        <v>58.996722964456765</v>
      </c>
      <c r="BA45" s="430">
        <f t="shared" si="19"/>
        <v>69.059742878749674</v>
      </c>
      <c r="BB45" s="430">
        <f t="shared" si="20"/>
        <v>60.988152256112933</v>
      </c>
      <c r="BC45" s="430">
        <f t="shared" si="21"/>
        <v>85.53566927148978</v>
      </c>
      <c r="BD45" s="430">
        <f t="shared" si="22"/>
        <v>80.448701789765565</v>
      </c>
      <c r="BE45" s="430">
        <f t="shared" si="23"/>
        <v>52.830854550037813</v>
      </c>
      <c r="BF45" s="430">
        <f t="shared" si="24"/>
        <v>64.194605495336518</v>
      </c>
      <c r="BG45" s="430">
        <f t="shared" si="25"/>
        <v>107.12881270481472</v>
      </c>
      <c r="BH45" s="430">
        <f t="shared" si="26"/>
        <v>86.533904713889584</v>
      </c>
      <c r="BI45" s="430">
        <f t="shared" si="27"/>
        <v>77.408621124275271</v>
      </c>
      <c r="BJ45" s="430">
        <f t="shared" si="28"/>
        <v>60.429086009579031</v>
      </c>
      <c r="BK45" s="430">
        <f t="shared" si="29"/>
        <v>59.029107184270231</v>
      </c>
      <c r="BL45" s="430">
        <f t="shared" si="30"/>
        <v>45.159316964960929</v>
      </c>
      <c r="BM45" s="430">
        <f t="shared" si="31"/>
        <v>40.528010284849138</v>
      </c>
      <c r="BN45" s="430">
        <f t="shared" si="32"/>
        <v>42.809352508192589</v>
      </c>
      <c r="BQ45" s="529">
        <f t="shared" si="36"/>
        <v>43043</v>
      </c>
      <c r="BR45" s="430">
        <f t="shared" si="33"/>
        <v>61.506370368036073</v>
      </c>
      <c r="BT45" s="430">
        <f t="shared" si="34"/>
        <v>59.729096596924634</v>
      </c>
    </row>
    <row r="46" spans="1:72">
      <c r="A46" s="6">
        <v>11</v>
      </c>
      <c r="B46" s="6">
        <v>5</v>
      </c>
      <c r="C46" s="124">
        <f t="shared" si="35"/>
        <v>42679</v>
      </c>
      <c r="D46" s="76">
        <f t="shared" si="1"/>
        <v>120.27131953333338</v>
      </c>
      <c r="E46" s="76">
        <f t="shared" si="2"/>
        <v>60.636823109668093</v>
      </c>
      <c r="F46" s="335">
        <v>67.437979999999996</v>
      </c>
      <c r="G46" s="335">
        <v>99.173500000000004</v>
      </c>
      <c r="H46" s="335">
        <v>87.272680000000008</v>
      </c>
      <c r="I46" s="335">
        <v>83.30574</v>
      </c>
      <c r="J46" s="335">
        <v>93.223089999999999</v>
      </c>
      <c r="K46" s="335">
        <v>91.239620000000002</v>
      </c>
      <c r="L46" s="335">
        <v>89.256150000000005</v>
      </c>
      <c r="M46" s="335">
        <v>77.355330000000009</v>
      </c>
      <c r="N46" s="335">
        <v>166.61148</v>
      </c>
      <c r="O46" s="335">
        <v>120.99167</v>
      </c>
      <c r="P46" s="335">
        <v>170.57841999999999</v>
      </c>
      <c r="Q46" s="335">
        <v>201.06435390000001</v>
      </c>
      <c r="R46" s="76">
        <v>140.56</v>
      </c>
      <c r="S46" s="76">
        <v>114.34</v>
      </c>
      <c r="T46" s="76">
        <v>78.91</v>
      </c>
      <c r="U46" s="76">
        <v>117.47</v>
      </c>
      <c r="V46" s="76">
        <v>200.61</v>
      </c>
      <c r="W46" s="76">
        <v>144.63</v>
      </c>
      <c r="X46" s="76">
        <v>155.59</v>
      </c>
      <c r="Y46" s="76">
        <v>130.97</v>
      </c>
      <c r="Z46" s="76">
        <v>80.62</v>
      </c>
      <c r="AA46" s="76">
        <v>118.32</v>
      </c>
      <c r="AB46" s="76">
        <v>212.92</v>
      </c>
      <c r="AC46" s="76">
        <v>163.09</v>
      </c>
      <c r="AD46" s="76">
        <v>105.42</v>
      </c>
      <c r="AE46" s="76">
        <v>122.83629710000001</v>
      </c>
      <c r="AF46" s="10">
        <v>117.06439940000001</v>
      </c>
      <c r="AG46" s="335">
        <v>73.824753400000006</v>
      </c>
      <c r="AH46" s="335">
        <v>99.077308400000589</v>
      </c>
      <c r="AI46" s="335">
        <v>84.376813800000008</v>
      </c>
      <c r="AK46" s="430">
        <f t="shared" si="3"/>
        <v>33.999485757499365</v>
      </c>
      <c r="AL46" s="430">
        <f t="shared" si="4"/>
        <v>49.999243761028488</v>
      </c>
      <c r="AM46" s="430">
        <f t="shared" si="5"/>
        <v>43.999334509705072</v>
      </c>
      <c r="AN46" s="430">
        <f t="shared" si="6"/>
        <v>41.999364759263926</v>
      </c>
      <c r="AO46" s="430">
        <f t="shared" si="7"/>
        <v>46.999289135366773</v>
      </c>
      <c r="AP46" s="430">
        <f t="shared" si="8"/>
        <v>45.999304260146204</v>
      </c>
      <c r="AQ46" s="430">
        <f t="shared" si="9"/>
        <v>44.999319384925641</v>
      </c>
      <c r="AR46" s="430">
        <f t="shared" si="10"/>
        <v>38.999410133602225</v>
      </c>
      <c r="AS46" s="430">
        <f t="shared" si="11"/>
        <v>83.998729518527853</v>
      </c>
      <c r="AT46" s="430">
        <f t="shared" si="12"/>
        <v>60.999077388454751</v>
      </c>
      <c r="AU46" s="430">
        <f t="shared" si="13"/>
        <v>85.998699268968991</v>
      </c>
      <c r="AV46" s="430">
        <f t="shared" si="14"/>
        <v>101.36846680110915</v>
      </c>
      <c r="AW46" s="430">
        <f t="shared" si="15"/>
        <v>70.86463322409881</v>
      </c>
      <c r="AX46" s="430">
        <f t="shared" si="16"/>
        <v>57.645576002016639</v>
      </c>
      <c r="AY46" s="430">
        <f t="shared" si="17"/>
        <v>39.783211494832365</v>
      </c>
      <c r="AZ46" s="430">
        <f t="shared" si="18"/>
        <v>59.223594655911263</v>
      </c>
      <c r="BA46" s="430">
        <f t="shared" si="19"/>
        <v>101.13940005041593</v>
      </c>
      <c r="BB46" s="430">
        <f t="shared" si="20"/>
        <v>72.916561633476178</v>
      </c>
      <c r="BC46" s="430">
        <f t="shared" si="21"/>
        <v>78.442147718679109</v>
      </c>
      <c r="BD46" s="430">
        <f t="shared" si="22"/>
        <v>66.029745399546258</v>
      </c>
      <c r="BE46" s="430">
        <f t="shared" si="23"/>
        <v>40.645323922359466</v>
      </c>
      <c r="BF46" s="430">
        <f t="shared" si="24"/>
        <v>59.652130073103095</v>
      </c>
      <c r="BG46" s="430">
        <f t="shared" si="25"/>
        <v>107.34560120998235</v>
      </c>
      <c r="BH46" s="430">
        <f t="shared" si="26"/>
        <v>82.223342576254097</v>
      </c>
      <c r="BI46" s="430">
        <f t="shared" si="27"/>
        <v>53.148474918074115</v>
      </c>
      <c r="BJ46" s="430">
        <f t="shared" si="28"/>
        <v>61.929063322409888</v>
      </c>
      <c r="BK46" s="430">
        <f t="shared" si="29"/>
        <v>59.019107335518029</v>
      </c>
      <c r="BL46" s="430">
        <f t="shared" si="30"/>
        <v>37.219437055709605</v>
      </c>
      <c r="BM46" s="430">
        <f t="shared" si="31"/>
        <v>49.950747869927191</v>
      </c>
      <c r="BN46" s="430">
        <f t="shared" si="32"/>
        <v>42.539356591883035</v>
      </c>
      <c r="BQ46" s="529">
        <f t="shared" si="36"/>
        <v>43044</v>
      </c>
      <c r="BR46" s="430">
        <f t="shared" si="33"/>
        <v>65.814432543483804</v>
      </c>
      <c r="BT46" s="430">
        <f t="shared" si="34"/>
        <v>58.332341668767334</v>
      </c>
    </row>
    <row r="47" spans="1:72">
      <c r="A47" s="6">
        <v>11</v>
      </c>
      <c r="B47" s="6">
        <v>6</v>
      </c>
      <c r="C47" s="124">
        <f t="shared" si="35"/>
        <v>42680</v>
      </c>
      <c r="D47" s="76">
        <f t="shared" si="1"/>
        <v>112.51255645666667</v>
      </c>
      <c r="E47" s="76">
        <f t="shared" si="2"/>
        <v>56.725111273004721</v>
      </c>
      <c r="F47" s="335">
        <v>67.437979999999996</v>
      </c>
      <c r="G47" s="335">
        <v>81.322270000000003</v>
      </c>
      <c r="H47" s="335">
        <v>105.12391000000001</v>
      </c>
      <c r="I47" s="335">
        <v>83.30574</v>
      </c>
      <c r="J47" s="335">
        <v>83.30574</v>
      </c>
      <c r="K47" s="335">
        <v>83.30574</v>
      </c>
      <c r="L47" s="335">
        <v>79.338800000000006</v>
      </c>
      <c r="M47" s="335">
        <v>95.206559999999996</v>
      </c>
      <c r="N47" s="335">
        <v>146.77678</v>
      </c>
      <c r="O47" s="335">
        <v>120.99167</v>
      </c>
      <c r="P47" s="335">
        <v>168.59495000000001</v>
      </c>
      <c r="Q47" s="335">
        <v>181.80486020000001</v>
      </c>
      <c r="R47" s="76">
        <v>150.16999999999999</v>
      </c>
      <c r="S47" s="76">
        <v>151.22</v>
      </c>
      <c r="T47" s="76">
        <v>79.47</v>
      </c>
      <c r="U47" s="76">
        <v>117.48</v>
      </c>
      <c r="V47" s="76">
        <v>182.42</v>
      </c>
      <c r="W47" s="76">
        <v>156.99</v>
      </c>
      <c r="X47" s="76">
        <v>131.1</v>
      </c>
      <c r="Y47" s="76">
        <v>131.1</v>
      </c>
      <c r="Z47" s="76">
        <v>88.9</v>
      </c>
      <c r="AA47" s="76">
        <v>147.84</v>
      </c>
      <c r="AB47" s="76">
        <v>187.2</v>
      </c>
      <c r="AC47" s="76">
        <v>162.87</v>
      </c>
      <c r="AD47" s="76">
        <v>161.91999999999999</v>
      </c>
      <c r="AE47" s="76">
        <v>-137.93050380000003</v>
      </c>
      <c r="AF47" s="10">
        <v>108.55531309999999</v>
      </c>
      <c r="AG47" s="335">
        <v>89.633009299999998</v>
      </c>
      <c r="AH47" s="335">
        <v>85.884250999999992</v>
      </c>
      <c r="AI47" s="335">
        <v>84.039623899999995</v>
      </c>
      <c r="AK47" s="430">
        <f t="shared" si="3"/>
        <v>33.999485757499365</v>
      </c>
      <c r="AL47" s="430">
        <f t="shared" si="4"/>
        <v>40.999379884043357</v>
      </c>
      <c r="AM47" s="430">
        <f t="shared" si="5"/>
        <v>52.999198386690196</v>
      </c>
      <c r="AN47" s="430">
        <f t="shared" si="6"/>
        <v>41.999364759263926</v>
      </c>
      <c r="AO47" s="430">
        <f t="shared" si="7"/>
        <v>41.999364759263926</v>
      </c>
      <c r="AP47" s="430">
        <f t="shared" si="8"/>
        <v>41.999364759263926</v>
      </c>
      <c r="AQ47" s="430">
        <f t="shared" si="9"/>
        <v>39.999395008822788</v>
      </c>
      <c r="AR47" s="430">
        <f t="shared" si="10"/>
        <v>47.999274010587342</v>
      </c>
      <c r="AS47" s="430">
        <f t="shared" si="11"/>
        <v>73.998880766322159</v>
      </c>
      <c r="AT47" s="430">
        <f t="shared" si="12"/>
        <v>60.999077388454751</v>
      </c>
      <c r="AU47" s="430">
        <f t="shared" si="13"/>
        <v>84.998714393748429</v>
      </c>
      <c r="AV47" s="430">
        <f t="shared" si="14"/>
        <v>91.658613662717414</v>
      </c>
      <c r="AW47" s="430">
        <f t="shared" si="15"/>
        <v>75.709604234938226</v>
      </c>
      <c r="AX47" s="430">
        <f t="shared" si="16"/>
        <v>76.238971514998738</v>
      </c>
      <c r="AY47" s="430">
        <f t="shared" si="17"/>
        <v>40.065540710864632</v>
      </c>
      <c r="AZ47" s="430">
        <f t="shared" si="18"/>
        <v>59.228636249054702</v>
      </c>
      <c r="BA47" s="430">
        <f t="shared" si="19"/>
        <v>91.968742122510704</v>
      </c>
      <c r="BB47" s="430">
        <f t="shared" si="20"/>
        <v>79.147970758759769</v>
      </c>
      <c r="BC47" s="430">
        <f t="shared" si="21"/>
        <v>66.095286110410882</v>
      </c>
      <c r="BD47" s="430">
        <f t="shared" si="22"/>
        <v>66.095286110410882</v>
      </c>
      <c r="BE47" s="430">
        <f t="shared" si="23"/>
        <v>44.819763045122258</v>
      </c>
      <c r="BF47" s="430">
        <f t="shared" si="24"/>
        <v>74.534913032518276</v>
      </c>
      <c r="BG47" s="430">
        <f t="shared" si="25"/>
        <v>94.378623645071841</v>
      </c>
      <c r="BH47" s="430">
        <f t="shared" si="26"/>
        <v>82.112427527098561</v>
      </c>
      <c r="BI47" s="430">
        <f t="shared" si="27"/>
        <v>81.633476178472392</v>
      </c>
      <c r="BJ47" s="430">
        <f t="shared" si="28"/>
        <v>-69.538948222838428</v>
      </c>
      <c r="BK47" s="430">
        <f t="shared" si="29"/>
        <v>54.729172220821773</v>
      </c>
      <c r="BL47" s="430">
        <f t="shared" si="30"/>
        <v>45.189316511217541</v>
      </c>
      <c r="BM47" s="430">
        <f t="shared" si="31"/>
        <v>43.299345097050661</v>
      </c>
      <c r="BN47" s="430">
        <f t="shared" si="32"/>
        <v>42.369359163095538</v>
      </c>
      <c r="BQ47" s="529">
        <f t="shared" si="36"/>
        <v>43045</v>
      </c>
      <c r="BR47" s="430">
        <f t="shared" si="33"/>
        <v>67.907683904713878</v>
      </c>
      <c r="BT47" s="430">
        <f t="shared" si="34"/>
        <v>56.978904234938241</v>
      </c>
    </row>
    <row r="48" spans="1:72">
      <c r="A48" s="6">
        <v>11</v>
      </c>
      <c r="B48" s="6">
        <v>7</v>
      </c>
      <c r="C48" s="124">
        <f t="shared" si="35"/>
        <v>42681</v>
      </c>
      <c r="D48" s="76">
        <f t="shared" si="1"/>
        <v>102.25009793000009</v>
      </c>
      <c r="E48" s="76">
        <f t="shared" si="2"/>
        <v>51.551118963231154</v>
      </c>
      <c r="F48" s="335">
        <v>41.65287</v>
      </c>
      <c r="G48" s="335">
        <v>99.173500000000004</v>
      </c>
      <c r="H48" s="335">
        <v>75.371859999999998</v>
      </c>
      <c r="I48" s="335">
        <v>77.355330000000009</v>
      </c>
      <c r="J48" s="335">
        <v>55.53716</v>
      </c>
      <c r="K48" s="335">
        <v>55.53716</v>
      </c>
      <c r="L48" s="335">
        <v>79.338800000000006</v>
      </c>
      <c r="M48" s="335">
        <v>105.12391000000001</v>
      </c>
      <c r="N48" s="335">
        <v>146.77678</v>
      </c>
      <c r="O48" s="335">
        <v>103.14044</v>
      </c>
      <c r="P48" s="335">
        <v>170.57841999999999</v>
      </c>
      <c r="Q48" s="335">
        <v>152.74702470000003</v>
      </c>
      <c r="R48" s="76">
        <v>63.58</v>
      </c>
      <c r="S48" s="76">
        <v>160.27000000000001</v>
      </c>
      <c r="T48" s="76">
        <v>96.62</v>
      </c>
      <c r="U48" s="76">
        <v>98.11</v>
      </c>
      <c r="V48" s="336">
        <f>(V47+V49)/2</f>
        <v>143.815</v>
      </c>
      <c r="W48" s="76">
        <v>156.61000000000001</v>
      </c>
      <c r="X48" s="76">
        <v>139.44</v>
      </c>
      <c r="Y48" s="76">
        <v>131.22</v>
      </c>
      <c r="Z48" s="76">
        <v>88.59</v>
      </c>
      <c r="AA48" s="76">
        <v>167.3</v>
      </c>
      <c r="AB48" s="76">
        <v>161.94</v>
      </c>
      <c r="AC48" s="76">
        <v>143.99</v>
      </c>
      <c r="AD48" s="76">
        <v>137.88999999999999</v>
      </c>
      <c r="AE48" s="76">
        <v>-139.437941</v>
      </c>
      <c r="AF48" s="10">
        <v>67.656161699999998</v>
      </c>
      <c r="AG48" s="335">
        <v>105.32225700000001</v>
      </c>
      <c r="AH48" s="335">
        <v>98.254251000002611</v>
      </c>
      <c r="AI48" s="335">
        <v>83.999954500000001</v>
      </c>
      <c r="AK48" s="430">
        <f t="shared" si="3"/>
        <v>20.999682379631963</v>
      </c>
      <c r="AL48" s="430">
        <f t="shared" si="4"/>
        <v>49.999243761028488</v>
      </c>
      <c r="AM48" s="430">
        <f t="shared" si="5"/>
        <v>37.999425258381649</v>
      </c>
      <c r="AN48" s="430">
        <f t="shared" si="6"/>
        <v>38.999410133602225</v>
      </c>
      <c r="AO48" s="430">
        <f t="shared" si="7"/>
        <v>27.999576506175952</v>
      </c>
      <c r="AP48" s="430">
        <f t="shared" si="8"/>
        <v>27.999576506175952</v>
      </c>
      <c r="AQ48" s="430">
        <f t="shared" si="9"/>
        <v>39.999395008822788</v>
      </c>
      <c r="AR48" s="430">
        <f t="shared" si="10"/>
        <v>52.999198386690196</v>
      </c>
      <c r="AS48" s="430">
        <f t="shared" si="11"/>
        <v>73.998880766322159</v>
      </c>
      <c r="AT48" s="430">
        <f t="shared" si="12"/>
        <v>51.99921351146962</v>
      </c>
      <c r="AU48" s="430">
        <f t="shared" si="13"/>
        <v>85.998699268968991</v>
      </c>
      <c r="AV48" s="430">
        <f t="shared" si="14"/>
        <v>77.00883524073609</v>
      </c>
      <c r="AW48" s="430">
        <f t="shared" si="15"/>
        <v>32.054449205949076</v>
      </c>
      <c r="AX48" s="430">
        <f t="shared" si="16"/>
        <v>80.801613309805902</v>
      </c>
      <c r="AY48" s="430">
        <f t="shared" si="17"/>
        <v>48.71187295185279</v>
      </c>
      <c r="AZ48" s="430">
        <f t="shared" si="18"/>
        <v>49.463070330224348</v>
      </c>
      <c r="BA48" s="430">
        <f t="shared" si="19"/>
        <v>72.505671792286364</v>
      </c>
      <c r="BB48" s="430">
        <f t="shared" si="20"/>
        <v>78.956390219309313</v>
      </c>
      <c r="BC48" s="430">
        <f t="shared" si="21"/>
        <v>70.299974792034277</v>
      </c>
      <c r="BD48" s="430">
        <f t="shared" si="22"/>
        <v>66.155785228132089</v>
      </c>
      <c r="BE48" s="430">
        <f t="shared" si="23"/>
        <v>44.663473657675823</v>
      </c>
      <c r="BF48" s="430">
        <f t="shared" si="24"/>
        <v>84.345853289639535</v>
      </c>
      <c r="BG48" s="430">
        <f t="shared" si="25"/>
        <v>81.643559364759255</v>
      </c>
      <c r="BH48" s="430">
        <f t="shared" si="26"/>
        <v>72.593899672296445</v>
      </c>
      <c r="BI48" s="430">
        <f t="shared" si="27"/>
        <v>69.518527854802116</v>
      </c>
      <c r="BJ48" s="430">
        <f t="shared" si="28"/>
        <v>-70.298936728006041</v>
      </c>
      <c r="BK48" s="430">
        <f t="shared" si="29"/>
        <v>34.109484093773631</v>
      </c>
      <c r="BL48" s="430">
        <f t="shared" si="30"/>
        <v>53.099196874212254</v>
      </c>
      <c r="BM48" s="430">
        <f t="shared" si="31"/>
        <v>49.535795815479005</v>
      </c>
      <c r="BN48" s="430">
        <f t="shared" si="32"/>
        <v>42.349359465591128</v>
      </c>
      <c r="BQ48" s="529">
        <f t="shared" si="36"/>
        <v>43046</v>
      </c>
      <c r="BR48" s="430">
        <f t="shared" si="33"/>
        <v>56.417369889085279</v>
      </c>
      <c r="BT48" s="430">
        <f t="shared" si="34"/>
        <v>50.999228636249057</v>
      </c>
    </row>
    <row r="49" spans="1:72">
      <c r="A49" s="6">
        <v>11</v>
      </c>
      <c r="B49" s="6">
        <v>8</v>
      </c>
      <c r="C49" s="124">
        <f t="shared" si="35"/>
        <v>42682</v>
      </c>
      <c r="D49" s="76">
        <f t="shared" si="1"/>
        <v>127.06446505333339</v>
      </c>
      <c r="E49" s="76">
        <f t="shared" si="2"/>
        <v>64.061702497811098</v>
      </c>
      <c r="F49" s="335">
        <v>59.504100000000001</v>
      </c>
      <c r="G49" s="335">
        <v>91.239620000000002</v>
      </c>
      <c r="H49" s="335">
        <v>101.15697</v>
      </c>
      <c r="I49" s="335">
        <v>75.371859999999998</v>
      </c>
      <c r="J49" s="335">
        <v>73.388390000000001</v>
      </c>
      <c r="K49" s="335">
        <v>91.239620000000002</v>
      </c>
      <c r="L49" s="335">
        <v>107.10738000000001</v>
      </c>
      <c r="M49" s="335">
        <v>95.206559999999996</v>
      </c>
      <c r="N49" s="335">
        <v>180.49576999999999</v>
      </c>
      <c r="O49" s="335">
        <v>216.19823</v>
      </c>
      <c r="P49" s="335">
        <v>184.46271000000002</v>
      </c>
      <c r="Q49" s="335">
        <v>217.90401420000001</v>
      </c>
      <c r="R49" s="76">
        <v>188.94</v>
      </c>
      <c r="S49" s="76">
        <v>133.09</v>
      </c>
      <c r="T49" s="76">
        <v>131.59</v>
      </c>
      <c r="U49" s="76">
        <v>96.96</v>
      </c>
      <c r="V49" s="76">
        <v>105.21</v>
      </c>
      <c r="W49" s="76">
        <v>141.33000000000001</v>
      </c>
      <c r="X49" s="76">
        <v>122.47</v>
      </c>
      <c r="Y49" s="76">
        <v>131.81</v>
      </c>
      <c r="Z49" s="76">
        <v>97.23</v>
      </c>
      <c r="AA49" s="76">
        <v>149.13999999999999</v>
      </c>
      <c r="AB49" s="76">
        <v>178.59</v>
      </c>
      <c r="AC49" s="76">
        <v>161.88</v>
      </c>
      <c r="AD49" s="76">
        <v>155.57</v>
      </c>
      <c r="AE49" s="76">
        <v>100.5420943</v>
      </c>
      <c r="AF49" s="10">
        <v>100.48259019999999</v>
      </c>
      <c r="AG49" s="335">
        <v>146.36025130000002</v>
      </c>
      <c r="AH49" s="335">
        <v>92.670449100001747</v>
      </c>
      <c r="AI49" s="335">
        <v>84.793342500000008</v>
      </c>
      <c r="AK49" s="430">
        <f t="shared" si="3"/>
        <v>29.999546256617091</v>
      </c>
      <c r="AL49" s="430">
        <f t="shared" si="4"/>
        <v>45.999304260146204</v>
      </c>
      <c r="AM49" s="430">
        <f t="shared" si="5"/>
        <v>50.999228636249057</v>
      </c>
      <c r="AN49" s="430">
        <f t="shared" si="6"/>
        <v>37.999425258381649</v>
      </c>
      <c r="AO49" s="430">
        <f t="shared" si="7"/>
        <v>36.99944038316108</v>
      </c>
      <c r="AP49" s="430">
        <f t="shared" si="8"/>
        <v>45.999304260146204</v>
      </c>
      <c r="AQ49" s="430">
        <f t="shared" si="9"/>
        <v>53.999183261910765</v>
      </c>
      <c r="AR49" s="430">
        <f t="shared" si="10"/>
        <v>47.999274010587342</v>
      </c>
      <c r="AS49" s="430">
        <f t="shared" si="11"/>
        <v>90.998623645071831</v>
      </c>
      <c r="AT49" s="430">
        <f t="shared" si="12"/>
        <v>108.99835139904209</v>
      </c>
      <c r="AU49" s="430">
        <f t="shared" si="13"/>
        <v>92.998593395512984</v>
      </c>
      <c r="AV49" s="430">
        <f t="shared" si="14"/>
        <v>109.85833839173179</v>
      </c>
      <c r="AW49" s="430">
        <f t="shared" si="15"/>
        <v>95.255860852029244</v>
      </c>
      <c r="AX49" s="430">
        <f t="shared" si="16"/>
        <v>67.098563145954117</v>
      </c>
      <c r="AY49" s="430">
        <f t="shared" si="17"/>
        <v>66.342324174439128</v>
      </c>
      <c r="AZ49" s="430">
        <f t="shared" si="18"/>
        <v>48.883287118729513</v>
      </c>
      <c r="BA49" s="430">
        <f t="shared" si="19"/>
        <v>53.042601462062009</v>
      </c>
      <c r="BB49" s="430">
        <f t="shared" si="20"/>
        <v>71.252835896143182</v>
      </c>
      <c r="BC49" s="430">
        <f t="shared" si="21"/>
        <v>61.744391227627929</v>
      </c>
      <c r="BD49" s="430">
        <f t="shared" si="22"/>
        <v>66.45323922359465</v>
      </c>
      <c r="BE49" s="430">
        <f t="shared" si="23"/>
        <v>49.019410133602221</v>
      </c>
      <c r="BF49" s="430">
        <f t="shared" si="24"/>
        <v>75.190320141164605</v>
      </c>
      <c r="BG49" s="430">
        <f t="shared" si="25"/>
        <v>90.037811948575751</v>
      </c>
      <c r="BH49" s="430">
        <f t="shared" si="26"/>
        <v>81.613309805898666</v>
      </c>
      <c r="BI49" s="430">
        <f t="shared" si="27"/>
        <v>78.432064532392232</v>
      </c>
      <c r="BJ49" s="430">
        <f t="shared" si="28"/>
        <v>50.689233324930676</v>
      </c>
      <c r="BK49" s="430">
        <f t="shared" si="29"/>
        <v>50.659233778674057</v>
      </c>
      <c r="BL49" s="430">
        <f t="shared" si="30"/>
        <v>73.788883942525842</v>
      </c>
      <c r="BM49" s="430">
        <f t="shared" si="31"/>
        <v>46.720670078145574</v>
      </c>
      <c r="BN49" s="430">
        <f t="shared" si="32"/>
        <v>42.749353415679359</v>
      </c>
      <c r="BQ49" s="529">
        <f t="shared" si="36"/>
        <v>43047</v>
      </c>
      <c r="BR49" s="430">
        <f t="shared" si="33"/>
        <v>57.21364246281847</v>
      </c>
      <c r="BT49" s="430">
        <f t="shared" si="34"/>
        <v>57.871787244769351</v>
      </c>
    </row>
    <row r="50" spans="1:72">
      <c r="A50" s="6">
        <v>11</v>
      </c>
      <c r="B50" s="6">
        <v>9</v>
      </c>
      <c r="C50" s="124">
        <f t="shared" si="35"/>
        <v>42683</v>
      </c>
      <c r="D50" s="76">
        <f t="shared" si="1"/>
        <v>120.63389331000005</v>
      </c>
      <c r="E50" s="76">
        <f t="shared" si="2"/>
        <v>60.819620821086303</v>
      </c>
      <c r="F50" s="335">
        <v>49.586750000000002</v>
      </c>
      <c r="G50" s="335">
        <v>146.77678</v>
      </c>
      <c r="H50" s="335">
        <v>83.30574</v>
      </c>
      <c r="I50" s="335">
        <v>49.586750000000002</v>
      </c>
      <c r="J50" s="335">
        <v>63.471040000000002</v>
      </c>
      <c r="K50" s="335">
        <v>83.30574</v>
      </c>
      <c r="L50" s="335">
        <v>107.10738000000001</v>
      </c>
      <c r="M50" s="335">
        <v>67.437979999999996</v>
      </c>
      <c r="N50" s="335">
        <v>162.64454000000001</v>
      </c>
      <c r="O50" s="335">
        <v>85.289209999999997</v>
      </c>
      <c r="P50" s="335">
        <v>200.33047000000002</v>
      </c>
      <c r="Q50" s="335">
        <v>227.06764560000002</v>
      </c>
      <c r="R50" s="76">
        <v>109.31</v>
      </c>
      <c r="S50" s="76">
        <v>96.62</v>
      </c>
      <c r="T50" s="76">
        <v>105.73</v>
      </c>
      <c r="U50" s="76">
        <v>114.13</v>
      </c>
      <c r="V50" s="76">
        <v>95.95</v>
      </c>
      <c r="W50" s="76">
        <v>135.56</v>
      </c>
      <c r="X50" s="76">
        <v>190.48</v>
      </c>
      <c r="Y50" s="76">
        <v>131.47</v>
      </c>
      <c r="Z50" s="76">
        <v>96.9</v>
      </c>
      <c r="AA50" s="76">
        <v>122.8</v>
      </c>
      <c r="AB50" s="76">
        <v>196.03</v>
      </c>
      <c r="AC50" s="76">
        <v>179.48</v>
      </c>
      <c r="AD50" s="76">
        <v>150.05000000000001</v>
      </c>
      <c r="AE50" s="76">
        <v>116.7470442</v>
      </c>
      <c r="AF50" s="10">
        <v>108.5949825</v>
      </c>
      <c r="AG50" s="335">
        <v>82.095823300000006</v>
      </c>
      <c r="AH50" s="335">
        <v>192.37218410000088</v>
      </c>
      <c r="AI50" s="335">
        <v>68.786739600000004</v>
      </c>
      <c r="AK50" s="430">
        <f t="shared" si="3"/>
        <v>24.999621880514244</v>
      </c>
      <c r="AL50" s="430">
        <f t="shared" si="4"/>
        <v>73.998880766322159</v>
      </c>
      <c r="AM50" s="430">
        <f t="shared" si="5"/>
        <v>41.999364759263926</v>
      </c>
      <c r="AN50" s="430">
        <f t="shared" si="6"/>
        <v>24.999621880514244</v>
      </c>
      <c r="AO50" s="430">
        <f t="shared" si="7"/>
        <v>31.999516007058229</v>
      </c>
      <c r="AP50" s="430">
        <f t="shared" si="8"/>
        <v>41.999364759263926</v>
      </c>
      <c r="AQ50" s="430">
        <f t="shared" si="9"/>
        <v>53.999183261910765</v>
      </c>
      <c r="AR50" s="430">
        <f t="shared" si="10"/>
        <v>33.999485757499365</v>
      </c>
      <c r="AS50" s="430">
        <f t="shared" si="11"/>
        <v>81.998759768086714</v>
      </c>
      <c r="AT50" s="430">
        <f t="shared" si="12"/>
        <v>42.999349634484496</v>
      </c>
      <c r="AU50" s="430">
        <f t="shared" si="13"/>
        <v>100.99847239727755</v>
      </c>
      <c r="AV50" s="430">
        <f t="shared" si="14"/>
        <v>114.47826851525083</v>
      </c>
      <c r="AW50" s="430">
        <f t="shared" si="15"/>
        <v>55.109654650869672</v>
      </c>
      <c r="AX50" s="430">
        <f t="shared" si="16"/>
        <v>48.71187295185279</v>
      </c>
      <c r="AY50" s="430">
        <f t="shared" si="17"/>
        <v>53.304764305520543</v>
      </c>
      <c r="AZ50" s="430">
        <f t="shared" si="18"/>
        <v>57.539702546004534</v>
      </c>
      <c r="BA50" s="430">
        <f t="shared" si="19"/>
        <v>48.374086211242755</v>
      </c>
      <c r="BB50" s="430">
        <f t="shared" si="20"/>
        <v>68.343836652382151</v>
      </c>
      <c r="BC50" s="430">
        <f t="shared" si="21"/>
        <v>96.032266196117959</v>
      </c>
      <c r="BD50" s="430">
        <f t="shared" si="22"/>
        <v>66.281825056717921</v>
      </c>
      <c r="BE50" s="430">
        <f t="shared" si="23"/>
        <v>48.853037559868923</v>
      </c>
      <c r="BF50" s="430">
        <f t="shared" si="24"/>
        <v>61.910763801361227</v>
      </c>
      <c r="BG50" s="430">
        <f t="shared" si="25"/>
        <v>98.830350390723467</v>
      </c>
      <c r="BH50" s="430">
        <f t="shared" si="26"/>
        <v>90.486513738341316</v>
      </c>
      <c r="BI50" s="430">
        <f t="shared" si="27"/>
        <v>75.649105117217047</v>
      </c>
      <c r="BJ50" s="430">
        <f t="shared" si="28"/>
        <v>58.859109755482734</v>
      </c>
      <c r="BK50" s="430">
        <f t="shared" si="29"/>
        <v>54.749171918326191</v>
      </c>
      <c r="BL50" s="430">
        <f t="shared" si="30"/>
        <v>41.389373985379379</v>
      </c>
      <c r="BM50" s="430">
        <f t="shared" si="31"/>
        <v>96.986228434585769</v>
      </c>
      <c r="BN50" s="430">
        <f t="shared" si="32"/>
        <v>34.679475472649358</v>
      </c>
      <c r="BQ50" s="529">
        <f t="shared" si="36"/>
        <v>43048</v>
      </c>
      <c r="BR50" s="430">
        <f t="shared" si="33"/>
        <v>68.939647920342935</v>
      </c>
      <c r="BT50" s="430">
        <f t="shared" si="34"/>
        <v>54.929413284597928</v>
      </c>
    </row>
    <row r="51" spans="1:72">
      <c r="A51" s="6">
        <v>11</v>
      </c>
      <c r="B51" s="6">
        <v>10</v>
      </c>
      <c r="C51" s="124">
        <f t="shared" si="35"/>
        <v>42684</v>
      </c>
      <c r="D51" s="76">
        <f t="shared" si="1"/>
        <v>109.86246031666647</v>
      </c>
      <c r="E51" s="76">
        <f t="shared" si="2"/>
        <v>55.389020412038732</v>
      </c>
      <c r="F51" s="335">
        <v>87.272680000000008</v>
      </c>
      <c r="G51" s="335">
        <v>91.239620000000002</v>
      </c>
      <c r="H51" s="335">
        <v>65.454509999999999</v>
      </c>
      <c r="I51" s="335">
        <v>57.520630000000004</v>
      </c>
      <c r="J51" s="335">
        <v>55.53716</v>
      </c>
      <c r="K51" s="335">
        <v>83.30574</v>
      </c>
      <c r="L51" s="335">
        <v>71.404920000000004</v>
      </c>
      <c r="M51" s="335">
        <v>69.421450000000007</v>
      </c>
      <c r="N51" s="335">
        <v>210.24782000000002</v>
      </c>
      <c r="O51" s="335">
        <v>111.07432</v>
      </c>
      <c r="P51" s="335">
        <v>142.80984000000001</v>
      </c>
      <c r="Q51" s="335">
        <v>189.46105439999999</v>
      </c>
      <c r="R51" s="76">
        <v>138.03</v>
      </c>
      <c r="S51" s="76">
        <v>114.68</v>
      </c>
      <c r="T51" s="76">
        <v>105.83</v>
      </c>
      <c r="U51" s="76">
        <v>114.57</v>
      </c>
      <c r="V51" s="76">
        <v>87.15</v>
      </c>
      <c r="W51" s="76">
        <v>135.16</v>
      </c>
      <c r="X51" s="76">
        <v>199.18</v>
      </c>
      <c r="Y51" s="76">
        <v>131.6</v>
      </c>
      <c r="Z51" s="76">
        <v>104.74</v>
      </c>
      <c r="AA51" s="76">
        <v>54.32</v>
      </c>
      <c r="AB51" s="76">
        <v>179.09</v>
      </c>
      <c r="AC51" s="76">
        <v>121.09</v>
      </c>
      <c r="AD51" s="76">
        <v>109.45</v>
      </c>
      <c r="AE51" s="76">
        <v>73.943761600000002</v>
      </c>
      <c r="AF51" s="10">
        <v>92.409867300000016</v>
      </c>
      <c r="AG51" s="335">
        <v>58.710712000000008</v>
      </c>
      <c r="AH51" s="335">
        <v>123.82763899999418</v>
      </c>
      <c r="AI51" s="335">
        <v>117.3420852</v>
      </c>
      <c r="AK51" s="430">
        <f t="shared" si="3"/>
        <v>43.999334509705072</v>
      </c>
      <c r="AL51" s="430">
        <f t="shared" si="4"/>
        <v>45.999304260146204</v>
      </c>
      <c r="AM51" s="430">
        <f t="shared" si="5"/>
        <v>32.999500882278802</v>
      </c>
      <c r="AN51" s="430">
        <f t="shared" si="6"/>
        <v>28.999561381396521</v>
      </c>
      <c r="AO51" s="430">
        <f t="shared" si="7"/>
        <v>27.999576506175952</v>
      </c>
      <c r="AP51" s="430">
        <f t="shared" si="8"/>
        <v>41.999364759263926</v>
      </c>
      <c r="AQ51" s="430">
        <f t="shared" si="9"/>
        <v>35.99945550794051</v>
      </c>
      <c r="AR51" s="430">
        <f t="shared" si="10"/>
        <v>34.999470632719941</v>
      </c>
      <c r="AS51" s="430">
        <f t="shared" si="11"/>
        <v>105.99839677338039</v>
      </c>
      <c r="AT51" s="430">
        <f t="shared" si="12"/>
        <v>55.999153012351904</v>
      </c>
      <c r="AU51" s="430">
        <f t="shared" si="13"/>
        <v>71.998911015881021</v>
      </c>
      <c r="AV51" s="430">
        <f t="shared" si="14"/>
        <v>95.518555281068814</v>
      </c>
      <c r="AW51" s="430">
        <f t="shared" si="15"/>
        <v>69.589110158810186</v>
      </c>
      <c r="AX51" s="430">
        <f t="shared" si="16"/>
        <v>57.816990168893369</v>
      </c>
      <c r="AY51" s="430">
        <f t="shared" si="17"/>
        <v>53.355180236954872</v>
      </c>
      <c r="AZ51" s="430">
        <f t="shared" si="18"/>
        <v>57.761532644315601</v>
      </c>
      <c r="BA51" s="430">
        <f t="shared" si="19"/>
        <v>43.93748424502143</v>
      </c>
      <c r="BB51" s="430">
        <f t="shared" si="20"/>
        <v>68.142172926644818</v>
      </c>
      <c r="BC51" s="430">
        <f t="shared" si="21"/>
        <v>100.41845223090496</v>
      </c>
      <c r="BD51" s="430">
        <f t="shared" si="22"/>
        <v>66.347365767582545</v>
      </c>
      <c r="BE51" s="430">
        <f t="shared" si="23"/>
        <v>52.805646584320641</v>
      </c>
      <c r="BF51" s="430">
        <f t="shared" si="24"/>
        <v>27.385933955129822</v>
      </c>
      <c r="BG51" s="430">
        <f t="shared" si="25"/>
        <v>90.289891605747414</v>
      </c>
      <c r="BH51" s="430">
        <f t="shared" si="26"/>
        <v>61.048651373834133</v>
      </c>
      <c r="BI51" s="430">
        <f t="shared" si="27"/>
        <v>55.180236954877742</v>
      </c>
      <c r="BJ51" s="430">
        <f t="shared" si="28"/>
        <v>37.279436148222835</v>
      </c>
      <c r="BK51" s="430">
        <f t="shared" si="29"/>
        <v>46.589295336526348</v>
      </c>
      <c r="BL51" s="430">
        <f t="shared" si="30"/>
        <v>29.599552306528867</v>
      </c>
      <c r="BM51" s="430">
        <f t="shared" si="31"/>
        <v>62.428857574990765</v>
      </c>
      <c r="BN51" s="430">
        <f t="shared" si="32"/>
        <v>59.1591052180489</v>
      </c>
      <c r="BQ51" s="529">
        <f t="shared" si="36"/>
        <v>43049</v>
      </c>
      <c r="BR51" s="430">
        <f t="shared" si="33"/>
        <v>52.033968527854064</v>
      </c>
      <c r="BT51" s="430">
        <f t="shared" si="34"/>
        <v>54.267708595916304</v>
      </c>
    </row>
    <row r="52" spans="1:72">
      <c r="A52" s="6">
        <v>11</v>
      </c>
      <c r="B52" s="6">
        <v>11</v>
      </c>
      <c r="C52" s="124">
        <f t="shared" si="35"/>
        <v>42685</v>
      </c>
      <c r="D52" s="76">
        <f t="shared" si="1"/>
        <v>114.22565902666673</v>
      </c>
      <c r="E52" s="76">
        <f t="shared" si="2"/>
        <v>57.58880095321166</v>
      </c>
      <c r="F52" s="335">
        <v>77.355330000000009</v>
      </c>
      <c r="G52" s="335">
        <v>63.471040000000002</v>
      </c>
      <c r="H52" s="335">
        <v>83.30574</v>
      </c>
      <c r="I52" s="335">
        <v>77.355330000000009</v>
      </c>
      <c r="J52" s="335">
        <v>75.371859999999998</v>
      </c>
      <c r="K52" s="335">
        <v>73.388390000000001</v>
      </c>
      <c r="L52" s="335">
        <v>89.256150000000005</v>
      </c>
      <c r="M52" s="335">
        <v>69.421450000000007</v>
      </c>
      <c r="N52" s="335">
        <v>210.24782000000002</v>
      </c>
      <c r="O52" s="335">
        <v>126.94208</v>
      </c>
      <c r="P52" s="335">
        <v>182.47924</v>
      </c>
      <c r="Q52" s="335">
        <v>198.62468580000001</v>
      </c>
      <c r="R52" s="76">
        <v>119.07</v>
      </c>
      <c r="S52" s="76">
        <v>124.64</v>
      </c>
      <c r="T52" s="76">
        <v>114.41</v>
      </c>
      <c r="U52" s="76">
        <v>97.03</v>
      </c>
      <c r="V52" s="76">
        <v>87.23</v>
      </c>
      <c r="W52" s="76">
        <v>135.16999999999999</v>
      </c>
      <c r="X52" s="76">
        <v>139.54</v>
      </c>
      <c r="Y52" s="76">
        <v>151.04</v>
      </c>
      <c r="Z52" s="76">
        <v>89.24</v>
      </c>
      <c r="AA52" s="76">
        <v>146.52000000000001</v>
      </c>
      <c r="AB52" s="76">
        <v>138.61000000000001</v>
      </c>
      <c r="AC52" s="76">
        <v>159.66999999999999</v>
      </c>
      <c r="AD52" s="76">
        <v>109.85</v>
      </c>
      <c r="AE52" s="76">
        <v>99.966887999999997</v>
      </c>
      <c r="AF52" s="10">
        <v>108.5949825</v>
      </c>
      <c r="AG52" s="335">
        <v>89.791686900000016</v>
      </c>
      <c r="AH52" s="335">
        <v>104.10606930000233</v>
      </c>
      <c r="AI52" s="335">
        <v>85.071028300000009</v>
      </c>
      <c r="AK52" s="430">
        <f t="shared" si="3"/>
        <v>38.999410133602225</v>
      </c>
      <c r="AL52" s="430">
        <f t="shared" si="4"/>
        <v>31.999516007058229</v>
      </c>
      <c r="AM52" s="430">
        <f t="shared" si="5"/>
        <v>41.999364759263926</v>
      </c>
      <c r="AN52" s="430">
        <f t="shared" si="6"/>
        <v>38.999410133602225</v>
      </c>
      <c r="AO52" s="430">
        <f t="shared" si="7"/>
        <v>37.999425258381649</v>
      </c>
      <c r="AP52" s="430">
        <f t="shared" si="8"/>
        <v>36.99944038316108</v>
      </c>
      <c r="AQ52" s="430">
        <f t="shared" si="9"/>
        <v>44.999319384925641</v>
      </c>
      <c r="AR52" s="430">
        <f t="shared" si="10"/>
        <v>34.999470632719941</v>
      </c>
      <c r="AS52" s="430">
        <f t="shared" si="11"/>
        <v>105.99839677338039</v>
      </c>
      <c r="AT52" s="430">
        <f t="shared" si="12"/>
        <v>63.999032014116459</v>
      </c>
      <c r="AU52" s="430">
        <f t="shared" si="13"/>
        <v>91.998608520292407</v>
      </c>
      <c r="AV52" s="430">
        <f t="shared" si="14"/>
        <v>100.13848540458785</v>
      </c>
      <c r="AW52" s="430">
        <f t="shared" si="15"/>
        <v>60.030249558860596</v>
      </c>
      <c r="AX52" s="430">
        <f t="shared" si="16"/>
        <v>62.83841693975296</v>
      </c>
      <c r="AY52" s="430">
        <f t="shared" si="17"/>
        <v>57.680867154020667</v>
      </c>
      <c r="AZ52" s="430">
        <f t="shared" si="18"/>
        <v>48.918578270733555</v>
      </c>
      <c r="BA52" s="430">
        <f t="shared" si="19"/>
        <v>43.977816990168897</v>
      </c>
      <c r="BB52" s="430">
        <f t="shared" si="20"/>
        <v>68.14721451978825</v>
      </c>
      <c r="BC52" s="430">
        <f t="shared" si="21"/>
        <v>70.350390723468607</v>
      </c>
      <c r="BD52" s="430">
        <f t="shared" si="22"/>
        <v>76.148222838416928</v>
      </c>
      <c r="BE52" s="430">
        <f t="shared" si="23"/>
        <v>44.991177211998988</v>
      </c>
      <c r="BF52" s="430">
        <f t="shared" si="24"/>
        <v>73.869422737585083</v>
      </c>
      <c r="BG52" s="430">
        <f t="shared" si="25"/>
        <v>69.881522561129316</v>
      </c>
      <c r="BH52" s="430">
        <f t="shared" si="26"/>
        <v>80.499117721199895</v>
      </c>
      <c r="BI52" s="430">
        <f t="shared" si="27"/>
        <v>55.381900680615068</v>
      </c>
      <c r="BJ52" s="430">
        <f t="shared" si="28"/>
        <v>50.399237711116712</v>
      </c>
      <c r="BK52" s="430">
        <f t="shared" si="29"/>
        <v>54.749171918326191</v>
      </c>
      <c r="BL52" s="430">
        <f t="shared" si="30"/>
        <v>45.269315301235196</v>
      </c>
      <c r="BM52" s="430">
        <f t="shared" si="31"/>
        <v>52.486044517268631</v>
      </c>
      <c r="BN52" s="430">
        <f t="shared" si="32"/>
        <v>42.889351298210237</v>
      </c>
      <c r="BQ52" s="529">
        <f t="shared" si="36"/>
        <v>43050</v>
      </c>
      <c r="BR52" s="430">
        <f t="shared" si="33"/>
        <v>51.648733526594697</v>
      </c>
      <c r="BT52" s="430">
        <f t="shared" si="34"/>
        <v>53.617608217797411</v>
      </c>
    </row>
    <row r="53" spans="1:72">
      <c r="A53" s="6">
        <v>11</v>
      </c>
      <c r="B53" s="6">
        <v>12</v>
      </c>
      <c r="C53" s="124">
        <f t="shared" si="35"/>
        <v>42686</v>
      </c>
      <c r="D53" s="76">
        <f t="shared" si="1"/>
        <v>111.11117965333321</v>
      </c>
      <c r="E53" s="76">
        <f t="shared" si="2"/>
        <v>56.01858341862151</v>
      </c>
      <c r="F53" s="335">
        <v>69.421450000000007</v>
      </c>
      <c r="G53" s="335">
        <v>81.322270000000003</v>
      </c>
      <c r="H53" s="335">
        <v>67.437979999999996</v>
      </c>
      <c r="I53" s="335">
        <v>77.355330000000009</v>
      </c>
      <c r="J53" s="335">
        <v>75.371859999999998</v>
      </c>
      <c r="K53" s="335">
        <v>91.239620000000002</v>
      </c>
      <c r="L53" s="335">
        <v>69.421450000000007</v>
      </c>
      <c r="M53" s="335">
        <v>49.586750000000002</v>
      </c>
      <c r="N53" s="335">
        <v>162.64454000000001</v>
      </c>
      <c r="O53" s="335">
        <v>117.02473000000001</v>
      </c>
      <c r="P53" s="335">
        <v>162.64454000000001</v>
      </c>
      <c r="Q53" s="335">
        <v>189.91725250000002</v>
      </c>
      <c r="R53" s="76">
        <v>148.37</v>
      </c>
      <c r="S53" s="76">
        <v>115.44</v>
      </c>
      <c r="T53" s="76">
        <v>89.07</v>
      </c>
      <c r="U53" s="76">
        <v>105.61</v>
      </c>
      <c r="V53" s="76">
        <v>86.85</v>
      </c>
      <c r="W53" s="76">
        <v>117.12</v>
      </c>
      <c r="X53" s="76">
        <v>113.52</v>
      </c>
      <c r="Y53" s="76">
        <v>188.38</v>
      </c>
      <c r="Z53" s="76">
        <v>105.24</v>
      </c>
      <c r="AA53" s="76">
        <v>156.46</v>
      </c>
      <c r="AB53" s="76">
        <v>144.77000000000001</v>
      </c>
      <c r="AC53" s="76">
        <v>184.52</v>
      </c>
      <c r="AD53" s="76">
        <v>126</v>
      </c>
      <c r="AE53" s="76">
        <v>111.8875427</v>
      </c>
      <c r="AF53" s="10">
        <v>84.337144400000014</v>
      </c>
      <c r="AG53" s="335">
        <v>82.1354927</v>
      </c>
      <c r="AH53" s="335">
        <v>91.331689499996514</v>
      </c>
      <c r="AI53" s="335">
        <v>68.9057478</v>
      </c>
      <c r="AK53" s="430">
        <f t="shared" si="3"/>
        <v>34.999470632719941</v>
      </c>
      <c r="AL53" s="430">
        <f t="shared" si="4"/>
        <v>40.999379884043357</v>
      </c>
      <c r="AM53" s="430">
        <f t="shared" si="5"/>
        <v>33.999485757499365</v>
      </c>
      <c r="AN53" s="430">
        <f t="shared" si="6"/>
        <v>38.999410133602225</v>
      </c>
      <c r="AO53" s="430">
        <f t="shared" si="7"/>
        <v>37.999425258381649</v>
      </c>
      <c r="AP53" s="430">
        <f t="shared" si="8"/>
        <v>45.999304260146204</v>
      </c>
      <c r="AQ53" s="430">
        <f t="shared" si="9"/>
        <v>34.999470632719941</v>
      </c>
      <c r="AR53" s="430">
        <f t="shared" si="10"/>
        <v>24.999621880514244</v>
      </c>
      <c r="AS53" s="430">
        <f t="shared" si="11"/>
        <v>81.998759768086714</v>
      </c>
      <c r="AT53" s="430">
        <f t="shared" si="12"/>
        <v>58.999107638013612</v>
      </c>
      <c r="AU53" s="430">
        <f t="shared" si="13"/>
        <v>81.998759768086714</v>
      </c>
      <c r="AV53" s="430">
        <f t="shared" si="14"/>
        <v>95.748551802369562</v>
      </c>
      <c r="AW53" s="430">
        <f t="shared" si="15"/>
        <v>74.802117469120248</v>
      </c>
      <c r="AX53" s="430">
        <f t="shared" si="16"/>
        <v>58.200151247794302</v>
      </c>
      <c r="AY53" s="430">
        <f t="shared" si="17"/>
        <v>44.905470128560623</v>
      </c>
      <c r="AZ53" s="430">
        <f t="shared" si="18"/>
        <v>53.244265187799343</v>
      </c>
      <c r="BA53" s="430">
        <f t="shared" si="19"/>
        <v>43.786236450718427</v>
      </c>
      <c r="BB53" s="430">
        <f t="shared" si="20"/>
        <v>59.047138895891102</v>
      </c>
      <c r="BC53" s="430">
        <f t="shared" si="21"/>
        <v>57.232165364255103</v>
      </c>
      <c r="BD53" s="430">
        <f t="shared" si="22"/>
        <v>94.973531635996977</v>
      </c>
      <c r="BE53" s="430">
        <f t="shared" si="23"/>
        <v>53.057726241492311</v>
      </c>
      <c r="BF53" s="430">
        <f t="shared" si="24"/>
        <v>78.880766322157811</v>
      </c>
      <c r="BG53" s="430">
        <f t="shared" si="25"/>
        <v>72.987143937484248</v>
      </c>
      <c r="BH53" s="430">
        <f t="shared" si="26"/>
        <v>93.027476682631715</v>
      </c>
      <c r="BI53" s="430">
        <f t="shared" si="27"/>
        <v>63.524073607259893</v>
      </c>
      <c r="BJ53" s="430">
        <f t="shared" si="28"/>
        <v>56.409146811192336</v>
      </c>
      <c r="BK53" s="430">
        <f t="shared" si="29"/>
        <v>42.519356894378632</v>
      </c>
      <c r="BL53" s="430">
        <f t="shared" si="30"/>
        <v>41.409373682883789</v>
      </c>
      <c r="BM53" s="430">
        <f t="shared" si="31"/>
        <v>46.045721956136383</v>
      </c>
      <c r="BN53" s="430">
        <f t="shared" si="32"/>
        <v>34.739474565162588</v>
      </c>
      <c r="BQ53" s="529">
        <f t="shared" si="36"/>
        <v>43051</v>
      </c>
      <c r="BR53" s="430">
        <f t="shared" si="33"/>
        <v>48.968847227123334</v>
      </c>
      <c r="BT53" s="430">
        <f t="shared" si="34"/>
        <v>53.150995714645831</v>
      </c>
    </row>
    <row r="54" spans="1:72">
      <c r="A54" s="6">
        <v>11</v>
      </c>
      <c r="B54" s="6">
        <v>13</v>
      </c>
      <c r="C54" s="124">
        <f t="shared" si="35"/>
        <v>42687</v>
      </c>
      <c r="D54" s="76">
        <f t="shared" si="1"/>
        <v>106.61433215333345</v>
      </c>
      <c r="E54" s="76">
        <f t="shared" si="2"/>
        <v>53.751421575992296</v>
      </c>
      <c r="F54" s="335">
        <v>59.504100000000001</v>
      </c>
      <c r="G54" s="335">
        <v>71.404920000000004</v>
      </c>
      <c r="H54" s="335">
        <v>65.454509999999999</v>
      </c>
      <c r="I54" s="335">
        <v>85.289209999999997</v>
      </c>
      <c r="J54" s="335">
        <v>75.371859999999998</v>
      </c>
      <c r="K54" s="335">
        <v>75.371859999999998</v>
      </c>
      <c r="L54" s="335">
        <v>69.421450000000007</v>
      </c>
      <c r="M54" s="335">
        <v>69.421450000000007</v>
      </c>
      <c r="N54" s="335">
        <v>142.80984000000001</v>
      </c>
      <c r="O54" s="335">
        <v>162.64454000000001</v>
      </c>
      <c r="P54" s="335">
        <v>144.79330999999999</v>
      </c>
      <c r="Q54" s="335">
        <v>142.25446840000001</v>
      </c>
      <c r="R54" s="76">
        <v>138.30000000000001</v>
      </c>
      <c r="S54" s="76">
        <v>115.74</v>
      </c>
      <c r="T54" s="76">
        <v>106.11</v>
      </c>
      <c r="U54" s="76">
        <v>105.63</v>
      </c>
      <c r="V54" s="76">
        <v>80.709999999999994</v>
      </c>
      <c r="W54" s="76">
        <v>125.12</v>
      </c>
      <c r="X54" s="76">
        <v>113.6</v>
      </c>
      <c r="Y54" s="76">
        <v>131.9</v>
      </c>
      <c r="Z54" s="76">
        <v>97.14</v>
      </c>
      <c r="AA54" s="76">
        <v>152.22</v>
      </c>
      <c r="AB54" s="76">
        <v>142.22999999999999</v>
      </c>
      <c r="AC54" s="76">
        <v>147.93</v>
      </c>
      <c r="AD54" s="76">
        <v>125.61</v>
      </c>
      <c r="AE54" s="76">
        <v>91.894165099999995</v>
      </c>
      <c r="AF54" s="10">
        <v>68.211533299999999</v>
      </c>
      <c r="AG54" s="335">
        <v>81.044584200000003</v>
      </c>
      <c r="AH54" s="335">
        <v>110.06185480000377</v>
      </c>
      <c r="AI54" s="335">
        <v>101.2363088</v>
      </c>
      <c r="AK54" s="430">
        <f t="shared" si="3"/>
        <v>29.999546256617091</v>
      </c>
      <c r="AL54" s="430">
        <f t="shared" si="4"/>
        <v>35.99945550794051</v>
      </c>
      <c r="AM54" s="430">
        <f t="shared" si="5"/>
        <v>32.999500882278802</v>
      </c>
      <c r="AN54" s="430">
        <f t="shared" si="6"/>
        <v>42.999349634484496</v>
      </c>
      <c r="AO54" s="430">
        <f t="shared" si="7"/>
        <v>37.999425258381649</v>
      </c>
      <c r="AP54" s="430">
        <f t="shared" si="8"/>
        <v>37.999425258381649</v>
      </c>
      <c r="AQ54" s="430">
        <f t="shared" si="9"/>
        <v>34.999470632719941</v>
      </c>
      <c r="AR54" s="430">
        <f t="shared" si="10"/>
        <v>34.999470632719941</v>
      </c>
      <c r="AS54" s="430">
        <f t="shared" si="11"/>
        <v>71.998911015881021</v>
      </c>
      <c r="AT54" s="430">
        <f t="shared" si="12"/>
        <v>81.998759768086714</v>
      </c>
      <c r="AU54" s="430">
        <f t="shared" si="13"/>
        <v>72.998895891101583</v>
      </c>
      <c r="AV54" s="430">
        <f t="shared" si="14"/>
        <v>71.718915250819265</v>
      </c>
      <c r="AW54" s="430">
        <f t="shared" si="15"/>
        <v>69.725233173682895</v>
      </c>
      <c r="AX54" s="430">
        <f t="shared" si="16"/>
        <v>58.351399042097299</v>
      </c>
      <c r="AY54" s="430">
        <f t="shared" si="17"/>
        <v>53.496344844971013</v>
      </c>
      <c r="AZ54" s="430">
        <f t="shared" si="18"/>
        <v>53.254348374086206</v>
      </c>
      <c r="BA54" s="430">
        <f t="shared" si="19"/>
        <v>40.690698260650365</v>
      </c>
      <c r="BB54" s="430">
        <f t="shared" si="20"/>
        <v>63.08041341063776</v>
      </c>
      <c r="BC54" s="430">
        <f t="shared" si="21"/>
        <v>57.272498109402569</v>
      </c>
      <c r="BD54" s="430">
        <f t="shared" si="22"/>
        <v>66.498613561885563</v>
      </c>
      <c r="BE54" s="430">
        <f t="shared" si="23"/>
        <v>48.974035795311316</v>
      </c>
      <c r="BF54" s="430">
        <f t="shared" si="24"/>
        <v>76.743130829342064</v>
      </c>
      <c r="BG54" s="430">
        <f t="shared" si="25"/>
        <v>71.706579279052178</v>
      </c>
      <c r="BH54" s="430">
        <f t="shared" si="26"/>
        <v>74.580287370809174</v>
      </c>
      <c r="BI54" s="430">
        <f t="shared" si="27"/>
        <v>63.327451474665992</v>
      </c>
      <c r="BJ54" s="430">
        <f t="shared" si="28"/>
        <v>46.329299268968988</v>
      </c>
      <c r="BK54" s="430">
        <f t="shared" si="29"/>
        <v>34.389479858835394</v>
      </c>
      <c r="BL54" s="430">
        <f t="shared" si="30"/>
        <v>40.859382001512479</v>
      </c>
      <c r="BM54" s="430">
        <f t="shared" si="31"/>
        <v>55.488709251325318</v>
      </c>
      <c r="BN54" s="430">
        <f t="shared" si="32"/>
        <v>51.039228031257878</v>
      </c>
      <c r="BQ54" s="529">
        <f t="shared" si="36"/>
        <v>43052</v>
      </c>
      <c r="BR54" s="430">
        <f t="shared" si="33"/>
        <v>48.474084711369272</v>
      </c>
      <c r="BT54" s="430">
        <f t="shared" si="34"/>
        <v>53.375346609528606</v>
      </c>
    </row>
    <row r="55" spans="1:72">
      <c r="A55" s="6">
        <v>11</v>
      </c>
      <c r="B55" s="6">
        <v>14</v>
      </c>
      <c r="C55" s="124">
        <f t="shared" si="35"/>
        <v>42688</v>
      </c>
      <c r="D55" s="76">
        <f t="shared" si="1"/>
        <v>105.48932538333331</v>
      </c>
      <c r="E55" s="76">
        <f t="shared" si="2"/>
        <v>53.184230355555314</v>
      </c>
      <c r="F55" s="335">
        <v>87.272680000000008</v>
      </c>
      <c r="G55" s="335">
        <v>85.289209999999997</v>
      </c>
      <c r="H55" s="335">
        <v>75.371859999999998</v>
      </c>
      <c r="I55" s="335">
        <v>83.30574</v>
      </c>
      <c r="J55" s="335">
        <v>65.454509999999999</v>
      </c>
      <c r="K55" s="335">
        <v>39.669400000000003</v>
      </c>
      <c r="L55" s="335">
        <v>160.66107</v>
      </c>
      <c r="M55" s="335">
        <v>79.338800000000006</v>
      </c>
      <c r="N55" s="335">
        <v>134.87595999999999</v>
      </c>
      <c r="O55" s="335">
        <v>109.09085</v>
      </c>
      <c r="P55" s="335">
        <v>202.31394</v>
      </c>
      <c r="Q55" s="335">
        <v>41.553696500000001</v>
      </c>
      <c r="R55" s="76">
        <v>128.05000000000001</v>
      </c>
      <c r="S55" s="76">
        <v>116.71</v>
      </c>
      <c r="T55" s="76">
        <v>132.86000000000001</v>
      </c>
      <c r="U55" s="76">
        <v>70.56</v>
      </c>
      <c r="V55" s="76">
        <v>97.71</v>
      </c>
      <c r="W55" s="76">
        <v>116.39</v>
      </c>
      <c r="X55" s="76">
        <v>139.66</v>
      </c>
      <c r="Y55" s="76">
        <v>160.49</v>
      </c>
      <c r="Z55" s="76">
        <v>49.5</v>
      </c>
      <c r="AA55" s="76">
        <v>139.44</v>
      </c>
      <c r="AB55" s="76">
        <v>183.44</v>
      </c>
      <c r="AC55" s="76">
        <v>185.66</v>
      </c>
      <c r="AD55" s="76">
        <v>117.74</v>
      </c>
      <c r="AE55" s="76">
        <v>91.993338600000001</v>
      </c>
      <c r="AF55" s="10">
        <v>76.323925599999995</v>
      </c>
      <c r="AG55" s="335">
        <v>-25.705771200000001</v>
      </c>
      <c r="AH55" s="335">
        <v>103.11185479999942</v>
      </c>
      <c r="AI55" s="335">
        <v>116.54869720000001</v>
      </c>
      <c r="AK55" s="430">
        <f t="shared" si="3"/>
        <v>43.999334509705072</v>
      </c>
      <c r="AL55" s="430">
        <f t="shared" si="4"/>
        <v>42.999349634484496</v>
      </c>
      <c r="AM55" s="430">
        <f t="shared" si="5"/>
        <v>37.999425258381649</v>
      </c>
      <c r="AN55" s="430">
        <f t="shared" si="6"/>
        <v>41.999364759263926</v>
      </c>
      <c r="AO55" s="430">
        <f t="shared" si="7"/>
        <v>32.999500882278802</v>
      </c>
      <c r="AP55" s="430">
        <f t="shared" si="8"/>
        <v>19.999697504411394</v>
      </c>
      <c r="AQ55" s="430">
        <f t="shared" si="9"/>
        <v>80.998774892866138</v>
      </c>
      <c r="AR55" s="430">
        <f t="shared" si="10"/>
        <v>39.999395008822788</v>
      </c>
      <c r="AS55" s="430">
        <f t="shared" si="11"/>
        <v>67.998971514998729</v>
      </c>
      <c r="AT55" s="430">
        <f t="shared" si="12"/>
        <v>54.999168137131335</v>
      </c>
      <c r="AU55" s="430">
        <f t="shared" si="13"/>
        <v>101.99845727249811</v>
      </c>
      <c r="AV55" s="430">
        <f t="shared" si="14"/>
        <v>20.949683135870934</v>
      </c>
      <c r="AW55" s="430">
        <f t="shared" si="15"/>
        <v>64.557600201663732</v>
      </c>
      <c r="AX55" s="430">
        <f t="shared" si="16"/>
        <v>58.84043357701033</v>
      </c>
      <c r="AY55" s="430">
        <f t="shared" si="17"/>
        <v>66.982606503655163</v>
      </c>
      <c r="AZ55" s="430">
        <f t="shared" si="18"/>
        <v>35.573481220065538</v>
      </c>
      <c r="BA55" s="430">
        <f t="shared" si="19"/>
        <v>49.261406604487014</v>
      </c>
      <c r="BB55" s="430">
        <f t="shared" si="20"/>
        <v>58.679102596420471</v>
      </c>
      <c r="BC55" s="430">
        <f t="shared" si="21"/>
        <v>70.410889841189814</v>
      </c>
      <c r="BD55" s="430">
        <f t="shared" si="22"/>
        <v>80.912528358961438</v>
      </c>
      <c r="BE55" s="430">
        <f t="shared" si="23"/>
        <v>24.955886059994956</v>
      </c>
      <c r="BF55" s="430">
        <f t="shared" si="24"/>
        <v>70.299974792034277</v>
      </c>
      <c r="BG55" s="430">
        <f t="shared" si="25"/>
        <v>92.482984623140908</v>
      </c>
      <c r="BH55" s="430">
        <f t="shared" si="26"/>
        <v>93.602218300983111</v>
      </c>
      <c r="BI55" s="430">
        <f t="shared" si="27"/>
        <v>59.359717670783965</v>
      </c>
      <c r="BJ55" s="430">
        <f t="shared" si="28"/>
        <v>46.379298512730024</v>
      </c>
      <c r="BK55" s="430">
        <f t="shared" si="29"/>
        <v>38.47941799848752</v>
      </c>
      <c r="BL55" s="430">
        <f t="shared" si="30"/>
        <v>-12.959803982858583</v>
      </c>
      <c r="BM55" s="430">
        <f t="shared" si="31"/>
        <v>51.984802016636962</v>
      </c>
      <c r="BN55" s="430">
        <f t="shared" si="32"/>
        <v>58.759111267960677</v>
      </c>
      <c r="BQ55" s="529">
        <f t="shared" si="36"/>
        <v>43053</v>
      </c>
      <c r="BR55" s="430">
        <f t="shared" si="33"/>
        <v>49.771336072598864</v>
      </c>
      <c r="BT55" s="430">
        <f t="shared" si="34"/>
        <v>53.491985076884148</v>
      </c>
    </row>
    <row r="56" spans="1:72">
      <c r="A56" s="6">
        <v>11</v>
      </c>
      <c r="B56" s="6">
        <v>15</v>
      </c>
      <c r="C56" s="124">
        <f t="shared" si="35"/>
        <v>42689</v>
      </c>
      <c r="D56" s="76">
        <f t="shared" si="1"/>
        <v>102.84617605000001</v>
      </c>
      <c r="E56" s="76">
        <f t="shared" si="2"/>
        <v>51.85164184484767</v>
      </c>
      <c r="F56" s="335">
        <v>59.504100000000001</v>
      </c>
      <c r="G56" s="335">
        <v>69.421450000000007</v>
      </c>
      <c r="H56" s="335">
        <v>101.15697</v>
      </c>
      <c r="I56" s="335">
        <v>69.421450000000007</v>
      </c>
      <c r="J56" s="335">
        <v>37.685929999999999</v>
      </c>
      <c r="K56" s="335">
        <v>39.669400000000003</v>
      </c>
      <c r="L56" s="335">
        <v>95.206559999999996</v>
      </c>
      <c r="M56" s="335">
        <v>71.404920000000004</v>
      </c>
      <c r="N56" s="335">
        <v>97.190030000000007</v>
      </c>
      <c r="O56" s="335">
        <v>109.09085</v>
      </c>
      <c r="P56" s="335">
        <v>154.71066000000002</v>
      </c>
      <c r="Q56" s="335">
        <v>156.69413</v>
      </c>
      <c r="R56" s="76">
        <v>118.5</v>
      </c>
      <c r="S56" s="76">
        <v>116.89</v>
      </c>
      <c r="T56" s="76">
        <v>115.17</v>
      </c>
      <c r="U56" s="76">
        <v>88.17</v>
      </c>
      <c r="V56" s="76">
        <v>93.38</v>
      </c>
      <c r="W56" s="76">
        <v>133.49</v>
      </c>
      <c r="X56" s="76">
        <v>114.1</v>
      </c>
      <c r="Y56" s="76">
        <v>96.47</v>
      </c>
      <c r="Z56" s="76">
        <v>57.45</v>
      </c>
      <c r="AA56" s="76">
        <v>159.72</v>
      </c>
      <c r="AB56" s="76">
        <v>200.43</v>
      </c>
      <c r="AC56" s="76">
        <v>115.07</v>
      </c>
      <c r="AD56" s="76">
        <v>117.73</v>
      </c>
      <c r="AE56" s="76">
        <v>92.072677400000003</v>
      </c>
      <c r="AF56" s="10">
        <v>109.884238</v>
      </c>
      <c r="AG56" s="335">
        <v>69.064425400000005</v>
      </c>
      <c r="AH56" s="335">
        <v>103.80119359999999</v>
      </c>
      <c r="AI56" s="335">
        <v>122.83629710000001</v>
      </c>
      <c r="AK56" s="430">
        <f t="shared" si="3"/>
        <v>29.999546256617091</v>
      </c>
      <c r="AL56" s="430">
        <f t="shared" si="4"/>
        <v>34.999470632719941</v>
      </c>
      <c r="AM56" s="430">
        <f t="shared" si="5"/>
        <v>50.999228636249057</v>
      </c>
      <c r="AN56" s="430">
        <f t="shared" si="6"/>
        <v>34.999470632719941</v>
      </c>
      <c r="AO56" s="430">
        <f t="shared" si="7"/>
        <v>18.999712629190824</v>
      </c>
      <c r="AP56" s="430">
        <f t="shared" si="8"/>
        <v>19.999697504411394</v>
      </c>
      <c r="AQ56" s="430">
        <f t="shared" si="9"/>
        <v>47.999274010587342</v>
      </c>
      <c r="AR56" s="430">
        <f t="shared" si="10"/>
        <v>35.99945550794051</v>
      </c>
      <c r="AS56" s="430">
        <f t="shared" si="11"/>
        <v>48.999258885807919</v>
      </c>
      <c r="AT56" s="430">
        <f t="shared" si="12"/>
        <v>54.999168137131335</v>
      </c>
      <c r="AU56" s="430">
        <f t="shared" si="13"/>
        <v>77.998820267204451</v>
      </c>
      <c r="AV56" s="430">
        <f t="shared" si="14"/>
        <v>78.998805142424999</v>
      </c>
      <c r="AW56" s="430">
        <f t="shared" si="15"/>
        <v>59.742878749684898</v>
      </c>
      <c r="AX56" s="430">
        <f t="shared" si="16"/>
        <v>58.931182253592134</v>
      </c>
      <c r="AY56" s="430">
        <f t="shared" si="17"/>
        <v>58.064028232921601</v>
      </c>
      <c r="AZ56" s="430">
        <f t="shared" si="18"/>
        <v>44.451726745651627</v>
      </c>
      <c r="BA56" s="430">
        <f t="shared" si="19"/>
        <v>47.078396773380383</v>
      </c>
      <c r="BB56" s="430">
        <f t="shared" si="20"/>
        <v>67.300226871691464</v>
      </c>
      <c r="BC56" s="430">
        <f t="shared" si="21"/>
        <v>57.524577766574232</v>
      </c>
      <c r="BD56" s="430">
        <f t="shared" si="22"/>
        <v>48.636249054701281</v>
      </c>
      <c r="BE56" s="430">
        <f t="shared" si="23"/>
        <v>28.963952609024453</v>
      </c>
      <c r="BF56" s="430">
        <f t="shared" si="24"/>
        <v>80.524325686917066</v>
      </c>
      <c r="BG56" s="430">
        <f t="shared" si="25"/>
        <v>101.04865137383413</v>
      </c>
      <c r="BH56" s="430">
        <f t="shared" si="26"/>
        <v>58.013612301487264</v>
      </c>
      <c r="BI56" s="430">
        <f t="shared" si="27"/>
        <v>59.354676077640534</v>
      </c>
      <c r="BJ56" s="430">
        <f t="shared" si="28"/>
        <v>46.419297907738844</v>
      </c>
      <c r="BK56" s="430">
        <f t="shared" si="29"/>
        <v>55.399162087219558</v>
      </c>
      <c r="BL56" s="430">
        <f t="shared" si="30"/>
        <v>34.819473355180236</v>
      </c>
      <c r="BM56" s="430">
        <f t="shared" si="31"/>
        <v>52.332338593395505</v>
      </c>
      <c r="BN56" s="430">
        <f t="shared" si="32"/>
        <v>61.929063322409888</v>
      </c>
      <c r="BQ56" s="529">
        <f t="shared" si="36"/>
        <v>43054</v>
      </c>
      <c r="BR56" s="430">
        <f t="shared" si="33"/>
        <v>53.541143382908999</v>
      </c>
      <c r="BT56" s="430">
        <f t="shared" si="34"/>
        <v>51.665783614822281</v>
      </c>
    </row>
    <row r="57" spans="1:72">
      <c r="A57" s="6">
        <v>11</v>
      </c>
      <c r="B57" s="6">
        <v>16</v>
      </c>
      <c r="C57" s="124">
        <f t="shared" si="35"/>
        <v>42690</v>
      </c>
      <c r="D57" s="76">
        <f t="shared" si="1"/>
        <v>98.436366296666662</v>
      </c>
      <c r="E57" s="76">
        <f t="shared" si="2"/>
        <v>49.62836155659862</v>
      </c>
      <c r="F57" s="335">
        <v>67.437979999999996</v>
      </c>
      <c r="G57" s="335">
        <v>95.206559999999996</v>
      </c>
      <c r="H57" s="335">
        <v>75.371859999999998</v>
      </c>
      <c r="I57" s="335">
        <v>59.504100000000001</v>
      </c>
      <c r="J57" s="335">
        <v>29.752050000000001</v>
      </c>
      <c r="K57" s="335">
        <v>55.53716</v>
      </c>
      <c r="L57" s="335">
        <v>55.53716</v>
      </c>
      <c r="M57" s="335">
        <v>71.404920000000004</v>
      </c>
      <c r="N57" s="335">
        <v>134.87595999999999</v>
      </c>
      <c r="O57" s="335">
        <v>97.190030000000007</v>
      </c>
      <c r="P57" s="335">
        <v>184.46271000000002</v>
      </c>
      <c r="Q57" s="335">
        <v>127.65612920000001</v>
      </c>
      <c r="R57" s="76">
        <v>128.01</v>
      </c>
      <c r="S57" s="76">
        <v>98.9</v>
      </c>
      <c r="T57" s="76">
        <v>86.61</v>
      </c>
      <c r="U57" s="76">
        <v>71.09</v>
      </c>
      <c r="V57" s="76">
        <v>95.01</v>
      </c>
      <c r="W57" s="76">
        <v>116.47</v>
      </c>
      <c r="X57" s="76">
        <v>123.26</v>
      </c>
      <c r="Y57" s="76">
        <v>92.27</v>
      </c>
      <c r="Z57" s="76">
        <v>60.39</v>
      </c>
      <c r="AA57" s="76">
        <v>133.97999999999999</v>
      </c>
      <c r="AB57" s="76">
        <v>183.5</v>
      </c>
      <c r="AC57" s="76">
        <v>114.87</v>
      </c>
      <c r="AD57" s="76">
        <v>117.75</v>
      </c>
      <c r="AE57" s="76">
        <v>118.07596910000001</v>
      </c>
      <c r="AF57" s="10">
        <v>82.86937660000001</v>
      </c>
      <c r="AG57" s="335">
        <v>67.894178099999991</v>
      </c>
      <c r="AH57" s="335">
        <v>84.971854800000003</v>
      </c>
      <c r="AI57" s="335">
        <v>123.23299110000001</v>
      </c>
      <c r="AK57" s="430">
        <f t="shared" si="3"/>
        <v>33.999485757499365</v>
      </c>
      <c r="AL57" s="430">
        <f t="shared" si="4"/>
        <v>47.999274010587342</v>
      </c>
      <c r="AM57" s="430">
        <f t="shared" si="5"/>
        <v>37.999425258381649</v>
      </c>
      <c r="AN57" s="430">
        <f t="shared" si="6"/>
        <v>29.999546256617091</v>
      </c>
      <c r="AO57" s="430">
        <f t="shared" si="7"/>
        <v>14.999773128308545</v>
      </c>
      <c r="AP57" s="430">
        <f t="shared" si="8"/>
        <v>27.999576506175952</v>
      </c>
      <c r="AQ57" s="430">
        <f t="shared" si="9"/>
        <v>27.999576506175952</v>
      </c>
      <c r="AR57" s="430">
        <f t="shared" si="10"/>
        <v>35.99945550794051</v>
      </c>
      <c r="AS57" s="430">
        <f t="shared" si="11"/>
        <v>67.998971514998729</v>
      </c>
      <c r="AT57" s="430">
        <f t="shared" si="12"/>
        <v>48.999258885807919</v>
      </c>
      <c r="AU57" s="430">
        <f t="shared" si="13"/>
        <v>92.998593395512984</v>
      </c>
      <c r="AV57" s="430">
        <f t="shared" si="14"/>
        <v>64.359026569195876</v>
      </c>
      <c r="AW57" s="430">
        <f t="shared" si="15"/>
        <v>64.537433829089991</v>
      </c>
      <c r="AX57" s="430">
        <f t="shared" si="16"/>
        <v>49.861356188555582</v>
      </c>
      <c r="AY57" s="430">
        <f t="shared" si="17"/>
        <v>43.665238215276027</v>
      </c>
      <c r="AZ57" s="430">
        <f t="shared" si="18"/>
        <v>35.84068565666751</v>
      </c>
      <c r="BA57" s="430">
        <f t="shared" si="19"/>
        <v>47.900176455760018</v>
      </c>
      <c r="BB57" s="430">
        <f t="shared" si="20"/>
        <v>58.71943534156793</v>
      </c>
      <c r="BC57" s="430">
        <f t="shared" si="21"/>
        <v>62.142677085959164</v>
      </c>
      <c r="BD57" s="430">
        <f t="shared" si="22"/>
        <v>46.518779934459289</v>
      </c>
      <c r="BE57" s="430">
        <f t="shared" si="23"/>
        <v>30.446180993193849</v>
      </c>
      <c r="BF57" s="430">
        <f t="shared" si="24"/>
        <v>67.547264935719681</v>
      </c>
      <c r="BG57" s="430">
        <f t="shared" si="25"/>
        <v>92.513234182001511</v>
      </c>
      <c r="BH57" s="430">
        <f t="shared" si="26"/>
        <v>57.912780438618604</v>
      </c>
      <c r="BI57" s="430">
        <f t="shared" si="27"/>
        <v>59.364759263927397</v>
      </c>
      <c r="BJ57" s="430">
        <f t="shared" si="28"/>
        <v>59.529099621880519</v>
      </c>
      <c r="BK57" s="430">
        <f t="shared" si="29"/>
        <v>41.779368086715408</v>
      </c>
      <c r="BL57" s="430">
        <f t="shared" si="30"/>
        <v>34.229482278800099</v>
      </c>
      <c r="BM57" s="430">
        <f t="shared" si="31"/>
        <v>42.839352054449208</v>
      </c>
      <c r="BN57" s="430">
        <f t="shared" si="32"/>
        <v>62.129060297453996</v>
      </c>
      <c r="BQ57" s="529">
        <f t="shared" si="36"/>
        <v>43055</v>
      </c>
      <c r="BR57" s="430">
        <f t="shared" si="33"/>
        <v>47.970913965213001</v>
      </c>
      <c r="BT57" s="430">
        <f t="shared" si="34"/>
        <v>47.94972523317368</v>
      </c>
    </row>
    <row r="58" spans="1:72">
      <c r="A58" s="6">
        <v>11</v>
      </c>
      <c r="B58" s="6">
        <v>17</v>
      </c>
      <c r="C58" s="124">
        <f t="shared" si="35"/>
        <v>42691</v>
      </c>
      <c r="D58" s="76">
        <f t="shared" si="1"/>
        <v>105.09929149999991</v>
      </c>
      <c r="E58" s="76">
        <f t="shared" si="2"/>
        <v>52.98758816619354</v>
      </c>
      <c r="F58" s="335">
        <v>51.570219999999999</v>
      </c>
      <c r="G58" s="335">
        <v>87.272680000000008</v>
      </c>
      <c r="H58" s="335">
        <v>79.338800000000006</v>
      </c>
      <c r="I58" s="335">
        <v>57.520630000000004</v>
      </c>
      <c r="J58" s="335">
        <v>29.752050000000001</v>
      </c>
      <c r="K58" s="335">
        <v>67.437979999999996</v>
      </c>
      <c r="L58" s="335">
        <v>47.603279999999998</v>
      </c>
      <c r="M58" s="335">
        <v>83.30574</v>
      </c>
      <c r="N58" s="335">
        <v>176.52883</v>
      </c>
      <c r="O58" s="335">
        <v>119.0082</v>
      </c>
      <c r="P58" s="335">
        <v>176.52883</v>
      </c>
      <c r="Q58" s="335">
        <v>109.5470481</v>
      </c>
      <c r="R58" s="76">
        <v>138.94999999999999</v>
      </c>
      <c r="S58" s="76">
        <v>107.97</v>
      </c>
      <c r="T58" s="76">
        <v>90.93</v>
      </c>
      <c r="U58" s="76">
        <v>105.74</v>
      </c>
      <c r="V58" s="76">
        <v>86.26</v>
      </c>
      <c r="W58" s="76">
        <v>113.52</v>
      </c>
      <c r="X58" s="76">
        <v>139.79</v>
      </c>
      <c r="Y58" s="76">
        <v>92.73</v>
      </c>
      <c r="Z58" s="76">
        <v>101.97</v>
      </c>
      <c r="AA58" s="76">
        <v>158.41</v>
      </c>
      <c r="AB58" s="76">
        <v>175.28</v>
      </c>
      <c r="AC58" s="76">
        <v>169.33</v>
      </c>
      <c r="AD58" s="76">
        <v>111.99</v>
      </c>
      <c r="AE58" s="76">
        <v>110.5387831</v>
      </c>
      <c r="AF58" s="10">
        <v>66.327236799999994</v>
      </c>
      <c r="AG58" s="335">
        <v>84.118962699999997</v>
      </c>
      <c r="AH58" s="335">
        <v>91.031854799997674</v>
      </c>
      <c r="AI58" s="335">
        <v>122.67761950000001</v>
      </c>
      <c r="AK58" s="430">
        <f t="shared" si="3"/>
        <v>25.99960675573481</v>
      </c>
      <c r="AL58" s="430">
        <f t="shared" si="4"/>
        <v>43.999334509705072</v>
      </c>
      <c r="AM58" s="430">
        <f t="shared" si="5"/>
        <v>39.999395008822788</v>
      </c>
      <c r="AN58" s="430">
        <f t="shared" si="6"/>
        <v>28.999561381396521</v>
      </c>
      <c r="AO58" s="430">
        <f t="shared" si="7"/>
        <v>14.999773128308545</v>
      </c>
      <c r="AP58" s="430">
        <f t="shared" si="8"/>
        <v>33.999485757499365</v>
      </c>
      <c r="AQ58" s="430">
        <f t="shared" si="9"/>
        <v>23.999637005293671</v>
      </c>
      <c r="AR58" s="430">
        <f t="shared" si="10"/>
        <v>41.999364759263926</v>
      </c>
      <c r="AS58" s="430">
        <f t="shared" si="11"/>
        <v>88.998653894630706</v>
      </c>
      <c r="AT58" s="430">
        <f t="shared" si="12"/>
        <v>59.999092513234181</v>
      </c>
      <c r="AU58" s="430">
        <f t="shared" si="13"/>
        <v>88.998653894630706</v>
      </c>
      <c r="AV58" s="430">
        <f t="shared" si="14"/>
        <v>55.229164658432062</v>
      </c>
      <c r="AW58" s="430">
        <f t="shared" si="15"/>
        <v>70.052936728006046</v>
      </c>
      <c r="AX58" s="430">
        <f t="shared" si="16"/>
        <v>54.434081169649609</v>
      </c>
      <c r="AY58" s="430">
        <f t="shared" si="17"/>
        <v>45.843206453239226</v>
      </c>
      <c r="AZ58" s="430">
        <f t="shared" si="18"/>
        <v>53.309805898663974</v>
      </c>
      <c r="BA58" s="430">
        <f t="shared" si="19"/>
        <v>43.488782455255866</v>
      </c>
      <c r="BB58" s="430">
        <f t="shared" si="20"/>
        <v>57.232165364255103</v>
      </c>
      <c r="BC58" s="430">
        <f t="shared" si="21"/>
        <v>70.476430552054438</v>
      </c>
      <c r="BD58" s="430">
        <f t="shared" si="22"/>
        <v>46.750693219057226</v>
      </c>
      <c r="BE58" s="430">
        <f t="shared" si="23"/>
        <v>51.40912528358961</v>
      </c>
      <c r="BF58" s="430">
        <f t="shared" si="24"/>
        <v>79.863876985127291</v>
      </c>
      <c r="BG58" s="430">
        <f t="shared" si="25"/>
        <v>88.369044618099323</v>
      </c>
      <c r="BH58" s="430">
        <f t="shared" si="26"/>
        <v>85.369296697756496</v>
      </c>
      <c r="BI58" s="430">
        <f t="shared" si="27"/>
        <v>56.460801613309805</v>
      </c>
      <c r="BJ58" s="430">
        <f t="shared" si="28"/>
        <v>55.72915709604235</v>
      </c>
      <c r="BK58" s="430">
        <f t="shared" si="29"/>
        <v>33.439494227375846</v>
      </c>
      <c r="BL58" s="430">
        <f t="shared" si="30"/>
        <v>42.409358558104358</v>
      </c>
      <c r="BM58" s="430">
        <f t="shared" si="31"/>
        <v>45.894557499368631</v>
      </c>
      <c r="BN58" s="430">
        <f t="shared" si="32"/>
        <v>61.849064532392241</v>
      </c>
      <c r="BQ58" s="529">
        <f t="shared" si="36"/>
        <v>43056</v>
      </c>
      <c r="BR58" s="430">
        <f t="shared" si="33"/>
        <v>44.820908948827537</v>
      </c>
      <c r="BT58" s="430">
        <f t="shared" si="34"/>
        <v>52.359465591126792</v>
      </c>
    </row>
    <row r="59" spans="1:72">
      <c r="A59" s="6">
        <v>11</v>
      </c>
      <c r="B59" s="6">
        <v>18</v>
      </c>
      <c r="C59" s="124">
        <f t="shared" si="35"/>
        <v>42692</v>
      </c>
      <c r="D59" s="76">
        <f t="shared" si="1"/>
        <v>108.89711570333351</v>
      </c>
      <c r="E59" s="76">
        <f t="shared" si="2"/>
        <v>54.902325572523665</v>
      </c>
      <c r="F59" s="335">
        <v>51.570219999999999</v>
      </c>
      <c r="G59" s="335">
        <v>97.190030000000007</v>
      </c>
      <c r="H59" s="335">
        <v>69.421450000000007</v>
      </c>
      <c r="I59" s="335">
        <v>73.388390000000001</v>
      </c>
      <c r="J59" s="335">
        <v>29.752050000000001</v>
      </c>
      <c r="K59" s="335">
        <v>67.437979999999996</v>
      </c>
      <c r="L59" s="335">
        <v>57.520630000000004</v>
      </c>
      <c r="M59" s="335">
        <v>109.09085</v>
      </c>
      <c r="N59" s="335">
        <v>144.79330999999999</v>
      </c>
      <c r="O59" s="335">
        <v>182.47924</v>
      </c>
      <c r="P59" s="335">
        <v>166.61148</v>
      </c>
      <c r="Q59" s="335">
        <v>193.26931680000001</v>
      </c>
      <c r="R59" s="76">
        <v>139.13</v>
      </c>
      <c r="S59" s="76">
        <v>81.209999999999994</v>
      </c>
      <c r="T59" s="76">
        <v>82.62</v>
      </c>
      <c r="U59" s="76">
        <v>88.66</v>
      </c>
      <c r="V59" s="76">
        <v>95.19</v>
      </c>
      <c r="W59" s="76">
        <v>147.62</v>
      </c>
      <c r="X59" s="76">
        <v>156.74</v>
      </c>
      <c r="Y59" s="76">
        <v>126.94</v>
      </c>
      <c r="Z59" s="76">
        <v>78.069999999999993</v>
      </c>
      <c r="AA59" s="76">
        <v>132.82</v>
      </c>
      <c r="AB59" s="76">
        <v>183.58</v>
      </c>
      <c r="AC59" s="76">
        <v>151.83000000000001</v>
      </c>
      <c r="AD59" s="76">
        <v>105.78</v>
      </c>
      <c r="AE59" s="76">
        <v>85.150367099999997</v>
      </c>
      <c r="AF59" s="10">
        <v>66.366906200000003</v>
      </c>
      <c r="AG59" s="335">
        <v>76.284256200000002</v>
      </c>
      <c r="AH59" s="335">
        <v>103.42185480000437</v>
      </c>
      <c r="AI59" s="335">
        <v>122.97514000000001</v>
      </c>
      <c r="AK59" s="430">
        <f t="shared" si="3"/>
        <v>25.99960675573481</v>
      </c>
      <c r="AL59" s="430">
        <f t="shared" si="4"/>
        <v>48.999258885807919</v>
      </c>
      <c r="AM59" s="430">
        <f t="shared" si="5"/>
        <v>34.999470632719941</v>
      </c>
      <c r="AN59" s="430">
        <f t="shared" si="6"/>
        <v>36.99944038316108</v>
      </c>
      <c r="AO59" s="430">
        <f t="shared" si="7"/>
        <v>14.999773128308545</v>
      </c>
      <c r="AP59" s="430">
        <f t="shared" si="8"/>
        <v>33.999485757499365</v>
      </c>
      <c r="AQ59" s="430">
        <f t="shared" si="9"/>
        <v>28.999561381396521</v>
      </c>
      <c r="AR59" s="430">
        <f t="shared" si="10"/>
        <v>54.999168137131335</v>
      </c>
      <c r="AS59" s="430">
        <f t="shared" si="11"/>
        <v>72.998895891101583</v>
      </c>
      <c r="AT59" s="430">
        <f t="shared" si="12"/>
        <v>91.998608520292407</v>
      </c>
      <c r="AU59" s="430">
        <f t="shared" si="13"/>
        <v>83.998729518527853</v>
      </c>
      <c r="AV59" s="430">
        <f t="shared" si="14"/>
        <v>97.438526241492312</v>
      </c>
      <c r="AW59" s="430">
        <f t="shared" si="15"/>
        <v>70.143685404587842</v>
      </c>
      <c r="AX59" s="430">
        <f t="shared" si="16"/>
        <v>40.942777917822028</v>
      </c>
      <c r="AY59" s="430">
        <f t="shared" si="17"/>
        <v>41.653642551046133</v>
      </c>
      <c r="AZ59" s="430">
        <f t="shared" si="18"/>
        <v>44.698764809679858</v>
      </c>
      <c r="BA59" s="430">
        <f t="shared" si="19"/>
        <v>47.990925132341815</v>
      </c>
      <c r="BB59" s="430">
        <f t="shared" si="20"/>
        <v>74.423997983362739</v>
      </c>
      <c r="BC59" s="430">
        <f t="shared" si="21"/>
        <v>79.021930930173937</v>
      </c>
      <c r="BD59" s="430">
        <f t="shared" si="22"/>
        <v>63.997983362742623</v>
      </c>
      <c r="BE59" s="430">
        <f t="shared" si="23"/>
        <v>39.359717670783965</v>
      </c>
      <c r="BF59" s="430">
        <f t="shared" si="24"/>
        <v>66.962440131081422</v>
      </c>
      <c r="BG59" s="430">
        <f t="shared" si="25"/>
        <v>92.553566927148978</v>
      </c>
      <c r="BH59" s="430">
        <f t="shared" si="26"/>
        <v>76.546508696748177</v>
      </c>
      <c r="BI59" s="430">
        <f t="shared" si="27"/>
        <v>53.329972271237708</v>
      </c>
      <c r="BJ59" s="430">
        <f t="shared" si="28"/>
        <v>42.929350693219057</v>
      </c>
      <c r="BK59" s="430">
        <f t="shared" si="29"/>
        <v>33.459493924880263</v>
      </c>
      <c r="BL59" s="430">
        <f t="shared" si="30"/>
        <v>38.45941830098311</v>
      </c>
      <c r="BM59" s="430">
        <f t="shared" si="31"/>
        <v>52.141091404085891</v>
      </c>
      <c r="BN59" s="430">
        <f t="shared" si="32"/>
        <v>61.999062263675327</v>
      </c>
      <c r="BQ59" s="529">
        <f t="shared" si="36"/>
        <v>43057</v>
      </c>
      <c r="BR59" s="430">
        <f t="shared" si="33"/>
        <v>46.730370683136421</v>
      </c>
      <c r="BT59" s="430">
        <f t="shared" si="34"/>
        <v>50.570175144946901</v>
      </c>
    </row>
    <row r="60" spans="1:72">
      <c r="A60" s="6">
        <v>11</v>
      </c>
      <c r="B60" s="6">
        <v>19</v>
      </c>
      <c r="C60" s="124">
        <f t="shared" si="35"/>
        <v>42693</v>
      </c>
      <c r="D60" s="76">
        <f t="shared" si="1"/>
        <v>107.91351337666664</v>
      </c>
      <c r="E60" s="76">
        <f t="shared" si="2"/>
        <v>54.406425797550071</v>
      </c>
      <c r="F60" s="335">
        <v>59.504100000000001</v>
      </c>
      <c r="G60" s="335">
        <v>69.421450000000007</v>
      </c>
      <c r="H60" s="335">
        <v>79.338800000000006</v>
      </c>
      <c r="I60" s="335">
        <v>81.322270000000003</v>
      </c>
      <c r="J60" s="335">
        <v>57.520630000000004</v>
      </c>
      <c r="K60" s="335">
        <v>111.07432</v>
      </c>
      <c r="L60" s="335">
        <v>47.603279999999998</v>
      </c>
      <c r="M60" s="335">
        <v>99.173500000000004</v>
      </c>
      <c r="N60" s="335">
        <v>182.47924</v>
      </c>
      <c r="O60" s="335">
        <v>109.09085</v>
      </c>
      <c r="P60" s="335">
        <v>148.76025000000001</v>
      </c>
      <c r="Q60" s="335">
        <v>128.92555000000002</v>
      </c>
      <c r="R60" s="76">
        <v>195.72</v>
      </c>
      <c r="S60" s="76">
        <v>81.47</v>
      </c>
      <c r="T60" s="76">
        <v>65.510000000000005</v>
      </c>
      <c r="U60" s="76">
        <v>97.23</v>
      </c>
      <c r="V60" s="76">
        <v>77.23</v>
      </c>
      <c r="W60" s="76">
        <v>125.27</v>
      </c>
      <c r="X60" s="76">
        <v>122.98</v>
      </c>
      <c r="Y60" s="76">
        <v>136.56</v>
      </c>
      <c r="Z60" s="76">
        <v>86.26</v>
      </c>
      <c r="AA60" s="76">
        <v>142.74</v>
      </c>
      <c r="AB60" s="76">
        <v>183.62</v>
      </c>
      <c r="AC60" s="76">
        <v>178.38</v>
      </c>
      <c r="AD60" s="76">
        <v>114.04</v>
      </c>
      <c r="AE60" s="76">
        <v>68.152029200000001</v>
      </c>
      <c r="AF60" s="10">
        <v>99.451185800000005</v>
      </c>
      <c r="AG60" s="335">
        <v>76.085909200000003</v>
      </c>
      <c r="AH60" s="335">
        <v>91.321854799998533</v>
      </c>
      <c r="AI60" s="335">
        <v>121.17018230000001</v>
      </c>
      <c r="AK60" s="430">
        <f t="shared" si="3"/>
        <v>29.999546256617091</v>
      </c>
      <c r="AL60" s="430">
        <f t="shared" si="4"/>
        <v>34.999470632719941</v>
      </c>
      <c r="AM60" s="430">
        <f t="shared" si="5"/>
        <v>39.999395008822788</v>
      </c>
      <c r="AN60" s="430">
        <f t="shared" si="6"/>
        <v>40.999379884043357</v>
      </c>
      <c r="AO60" s="430">
        <f t="shared" si="7"/>
        <v>28.999561381396521</v>
      </c>
      <c r="AP60" s="430">
        <f t="shared" si="8"/>
        <v>55.999153012351904</v>
      </c>
      <c r="AQ60" s="430">
        <f t="shared" si="9"/>
        <v>23.999637005293671</v>
      </c>
      <c r="AR60" s="430">
        <f t="shared" si="10"/>
        <v>49.999243761028488</v>
      </c>
      <c r="AS60" s="430">
        <f t="shared" si="11"/>
        <v>91.998608520292407</v>
      </c>
      <c r="AT60" s="430">
        <f t="shared" si="12"/>
        <v>54.999168137131335</v>
      </c>
      <c r="AU60" s="430">
        <f t="shared" si="13"/>
        <v>74.998865641542736</v>
      </c>
      <c r="AV60" s="430">
        <f t="shared" si="14"/>
        <v>64.999016889337042</v>
      </c>
      <c r="AW60" s="430">
        <f t="shared" si="15"/>
        <v>98.674061003277032</v>
      </c>
      <c r="AX60" s="430">
        <f t="shared" si="16"/>
        <v>41.073859339551298</v>
      </c>
      <c r="AY60" s="430">
        <f t="shared" si="17"/>
        <v>33.027476682631715</v>
      </c>
      <c r="AZ60" s="430">
        <f t="shared" si="18"/>
        <v>49.019410133602221</v>
      </c>
      <c r="BA60" s="430">
        <f t="shared" si="19"/>
        <v>38.936223846735572</v>
      </c>
      <c r="BB60" s="430">
        <f t="shared" si="20"/>
        <v>63.156037307789255</v>
      </c>
      <c r="BC60" s="430">
        <f t="shared" si="21"/>
        <v>62.001512477943031</v>
      </c>
      <c r="BD60" s="430">
        <f t="shared" si="22"/>
        <v>68.847995966725492</v>
      </c>
      <c r="BE60" s="430">
        <f t="shared" si="23"/>
        <v>43.488782455255866</v>
      </c>
      <c r="BF60" s="430">
        <f t="shared" si="24"/>
        <v>71.963700529367287</v>
      </c>
      <c r="BG60" s="430">
        <f t="shared" si="25"/>
        <v>92.573733299722718</v>
      </c>
      <c r="BH60" s="430">
        <f t="shared" si="26"/>
        <v>89.931938492563646</v>
      </c>
      <c r="BI60" s="430">
        <f t="shared" si="27"/>
        <v>57.494328207713636</v>
      </c>
      <c r="BJ60" s="430">
        <f t="shared" si="28"/>
        <v>34.359480312578775</v>
      </c>
      <c r="BK60" s="430">
        <f t="shared" si="29"/>
        <v>50.139241643559366</v>
      </c>
      <c r="BL60" s="430">
        <f t="shared" si="30"/>
        <v>38.359419813461052</v>
      </c>
      <c r="BM60" s="430">
        <f t="shared" si="31"/>
        <v>46.040763700528629</v>
      </c>
      <c r="BN60" s="430">
        <f t="shared" si="32"/>
        <v>61.089076027224607</v>
      </c>
      <c r="BQ60" s="529">
        <f t="shared" si="36"/>
        <v>43058</v>
      </c>
      <c r="BR60" s="430">
        <f t="shared" si="33"/>
        <v>48.152639349634299</v>
      </c>
      <c r="BT60" s="430">
        <f t="shared" si="34"/>
        <v>50.069242702293927</v>
      </c>
    </row>
    <row r="61" spans="1:72">
      <c r="A61" s="6">
        <v>11</v>
      </c>
      <c r="B61" s="6">
        <v>20</v>
      </c>
      <c r="C61" s="124">
        <f t="shared" si="35"/>
        <v>42694</v>
      </c>
      <c r="D61" s="76">
        <f t="shared" si="1"/>
        <v>97.493447860000018</v>
      </c>
      <c r="E61" s="76">
        <f t="shared" si="2"/>
        <v>49.152973253943856</v>
      </c>
      <c r="F61" s="335">
        <v>51.570219999999999</v>
      </c>
      <c r="G61" s="335">
        <v>77.355330000000009</v>
      </c>
      <c r="H61" s="335">
        <v>79.338800000000006</v>
      </c>
      <c r="I61" s="335">
        <v>109.09085</v>
      </c>
      <c r="J61" s="335">
        <v>57.520630000000004</v>
      </c>
      <c r="K61" s="335">
        <v>39.669400000000003</v>
      </c>
      <c r="L61" s="335">
        <v>57.520630000000004</v>
      </c>
      <c r="M61" s="335">
        <v>45.619810000000001</v>
      </c>
      <c r="N61" s="335">
        <v>144.79330999999999</v>
      </c>
      <c r="O61" s="335">
        <v>119.0082</v>
      </c>
      <c r="P61" s="335">
        <v>120.99167</v>
      </c>
      <c r="Q61" s="335">
        <v>129.36191339999999</v>
      </c>
      <c r="R61" s="76">
        <v>111.26</v>
      </c>
      <c r="S61" s="76">
        <v>128.58000000000001</v>
      </c>
      <c r="T61" s="76">
        <v>74.08</v>
      </c>
      <c r="U61" s="76">
        <v>80.39</v>
      </c>
      <c r="V61" s="76">
        <v>76.760000000000005</v>
      </c>
      <c r="W61" s="76">
        <v>90.61</v>
      </c>
      <c r="X61" s="76">
        <v>123.04</v>
      </c>
      <c r="Y61" s="76">
        <v>127.45</v>
      </c>
      <c r="Z61" s="76">
        <v>78.25</v>
      </c>
      <c r="AA61" s="76">
        <v>133.81</v>
      </c>
      <c r="AB61" s="76">
        <v>192.32</v>
      </c>
      <c r="AC61" s="76">
        <v>188.16</v>
      </c>
      <c r="AD61" s="76">
        <v>81.8</v>
      </c>
      <c r="AE61" s="76">
        <v>85.368548799999999</v>
      </c>
      <c r="AF61" s="10">
        <v>74.895827199999999</v>
      </c>
      <c r="AG61" s="335">
        <v>38.618160899999999</v>
      </c>
      <c r="AH61" s="335">
        <v>84.971854800000003</v>
      </c>
      <c r="AI61" s="335">
        <v>122.5982807</v>
      </c>
      <c r="AK61" s="430">
        <f t="shared" si="3"/>
        <v>25.99960675573481</v>
      </c>
      <c r="AL61" s="430">
        <f t="shared" si="4"/>
        <v>38.999410133602225</v>
      </c>
      <c r="AM61" s="430">
        <f t="shared" si="5"/>
        <v>39.999395008822788</v>
      </c>
      <c r="AN61" s="430">
        <f t="shared" si="6"/>
        <v>54.999168137131335</v>
      </c>
      <c r="AO61" s="430">
        <f t="shared" si="7"/>
        <v>28.999561381396521</v>
      </c>
      <c r="AP61" s="430">
        <f t="shared" si="8"/>
        <v>19.999697504411394</v>
      </c>
      <c r="AQ61" s="430">
        <f t="shared" si="9"/>
        <v>28.999561381396521</v>
      </c>
      <c r="AR61" s="430">
        <f t="shared" si="10"/>
        <v>22.999652130073102</v>
      </c>
      <c r="AS61" s="430">
        <f t="shared" si="11"/>
        <v>72.998895891101583</v>
      </c>
      <c r="AT61" s="430">
        <f t="shared" si="12"/>
        <v>59.999092513234181</v>
      </c>
      <c r="AU61" s="430">
        <f t="shared" si="13"/>
        <v>60.999077388454751</v>
      </c>
      <c r="AV61" s="430">
        <f t="shared" si="14"/>
        <v>65.219013561885546</v>
      </c>
      <c r="AW61" s="430">
        <f t="shared" si="15"/>
        <v>56.092765313839173</v>
      </c>
      <c r="AX61" s="430">
        <f t="shared" si="16"/>
        <v>64.824804638265704</v>
      </c>
      <c r="AY61" s="430">
        <f t="shared" si="17"/>
        <v>37.348122006554071</v>
      </c>
      <c r="AZ61" s="430">
        <f t="shared" si="18"/>
        <v>40.529367280060498</v>
      </c>
      <c r="BA61" s="430">
        <f t="shared" si="19"/>
        <v>38.699268968994204</v>
      </c>
      <c r="BB61" s="430">
        <f t="shared" si="20"/>
        <v>45.681875472649359</v>
      </c>
      <c r="BC61" s="430">
        <f t="shared" si="21"/>
        <v>62.031762036803634</v>
      </c>
      <c r="BD61" s="430">
        <f t="shared" si="22"/>
        <v>64.255104613057725</v>
      </c>
      <c r="BE61" s="430">
        <f t="shared" si="23"/>
        <v>39.450466347365769</v>
      </c>
      <c r="BF61" s="430">
        <f t="shared" si="24"/>
        <v>67.461557852281317</v>
      </c>
      <c r="BG61" s="430">
        <f t="shared" si="25"/>
        <v>96.959919334509706</v>
      </c>
      <c r="BH61" s="430">
        <f t="shared" si="26"/>
        <v>94.86261658684144</v>
      </c>
      <c r="BI61" s="430">
        <f t="shared" si="27"/>
        <v>41.240231913284596</v>
      </c>
      <c r="BJ61" s="430">
        <f t="shared" si="28"/>
        <v>43.039349029493316</v>
      </c>
      <c r="BK61" s="430">
        <f t="shared" si="29"/>
        <v>37.759428888328713</v>
      </c>
      <c r="BL61" s="430">
        <f t="shared" si="30"/>
        <v>19.46970552054449</v>
      </c>
      <c r="BM61" s="430">
        <f t="shared" si="31"/>
        <v>42.839352054449208</v>
      </c>
      <c r="BN61" s="430">
        <f t="shared" si="32"/>
        <v>61.809065137383413</v>
      </c>
      <c r="BQ61" s="529">
        <f t="shared" si="36"/>
        <v>43059</v>
      </c>
      <c r="BR61" s="430">
        <f t="shared" si="33"/>
        <v>40.134570456264179</v>
      </c>
      <c r="BT61" s="430">
        <f t="shared" si="34"/>
        <v>42.939350541971265</v>
      </c>
    </row>
    <row r="62" spans="1:72">
      <c r="A62" s="6">
        <v>11</v>
      </c>
      <c r="B62" s="6">
        <v>21</v>
      </c>
      <c r="C62" s="124">
        <f t="shared" si="35"/>
        <v>42695</v>
      </c>
      <c r="D62" s="76">
        <f t="shared" si="1"/>
        <v>101.81948678000012</v>
      </c>
      <c r="E62" s="76">
        <f t="shared" si="2"/>
        <v>51.334019057510382</v>
      </c>
      <c r="F62" s="335">
        <v>43.636340000000004</v>
      </c>
      <c r="G62" s="335">
        <v>61.487570000000005</v>
      </c>
      <c r="H62" s="335">
        <v>79.338800000000006</v>
      </c>
      <c r="I62" s="335">
        <v>47.603279999999998</v>
      </c>
      <c r="J62" s="335">
        <v>75.371859999999998</v>
      </c>
      <c r="K62" s="335">
        <v>69.421450000000007</v>
      </c>
      <c r="L62" s="335">
        <v>57.520630000000004</v>
      </c>
      <c r="M62" s="335">
        <v>83.30574</v>
      </c>
      <c r="N62" s="335">
        <v>164.62801000000002</v>
      </c>
      <c r="O62" s="335">
        <v>146.77678</v>
      </c>
      <c r="P62" s="335">
        <v>158.67760000000001</v>
      </c>
      <c r="Q62" s="335">
        <v>129.7982768</v>
      </c>
      <c r="R62" s="76">
        <v>112.32</v>
      </c>
      <c r="S62" s="76">
        <v>119.06</v>
      </c>
      <c r="T62" s="76">
        <v>57.04</v>
      </c>
      <c r="U62" s="76">
        <v>88.96</v>
      </c>
      <c r="V62" s="76">
        <v>78.55</v>
      </c>
      <c r="W62" s="76">
        <v>121.95</v>
      </c>
      <c r="X62" s="76">
        <v>106.64</v>
      </c>
      <c r="Y62" s="76">
        <v>155.96</v>
      </c>
      <c r="Z62" s="76">
        <v>86.41</v>
      </c>
      <c r="AA62" s="76">
        <v>125.38</v>
      </c>
      <c r="AB62" s="76">
        <v>166.8</v>
      </c>
      <c r="AC62" s="76">
        <v>160.57</v>
      </c>
      <c r="AD62" s="76">
        <v>97.55</v>
      </c>
      <c r="AE62" s="76">
        <v>110.83630360000001</v>
      </c>
      <c r="AF62" s="10">
        <v>74.915661900000003</v>
      </c>
      <c r="AG62" s="335">
        <v>60.694182000000005</v>
      </c>
      <c r="AH62" s="335">
        <v>91.021854800002913</v>
      </c>
      <c r="AI62" s="335">
        <v>122.3602643</v>
      </c>
      <c r="AK62" s="430">
        <f t="shared" si="3"/>
        <v>21.999667254852536</v>
      </c>
      <c r="AL62" s="430">
        <f t="shared" si="4"/>
        <v>30.999531131837664</v>
      </c>
      <c r="AM62" s="430">
        <f t="shared" si="5"/>
        <v>39.999395008822788</v>
      </c>
      <c r="AN62" s="430">
        <f t="shared" si="6"/>
        <v>23.999637005293671</v>
      </c>
      <c r="AO62" s="430">
        <f t="shared" si="7"/>
        <v>37.999425258381649</v>
      </c>
      <c r="AP62" s="430">
        <f t="shared" si="8"/>
        <v>34.999470632719941</v>
      </c>
      <c r="AQ62" s="430">
        <f t="shared" si="9"/>
        <v>28.999561381396521</v>
      </c>
      <c r="AR62" s="430">
        <f t="shared" si="10"/>
        <v>41.999364759263926</v>
      </c>
      <c r="AS62" s="430">
        <f t="shared" si="11"/>
        <v>82.99874464330729</v>
      </c>
      <c r="AT62" s="430">
        <f t="shared" si="12"/>
        <v>73.998880766322159</v>
      </c>
      <c r="AU62" s="430">
        <f t="shared" si="13"/>
        <v>79.998790017645575</v>
      </c>
      <c r="AV62" s="430">
        <f t="shared" si="14"/>
        <v>65.439010234434079</v>
      </c>
      <c r="AW62" s="430">
        <f t="shared" si="15"/>
        <v>56.627174187043103</v>
      </c>
      <c r="AX62" s="430">
        <f t="shared" si="16"/>
        <v>60.025207965717165</v>
      </c>
      <c r="AY62" s="430">
        <f t="shared" si="17"/>
        <v>28.757247290143685</v>
      </c>
      <c r="AZ62" s="430">
        <f t="shared" si="18"/>
        <v>44.850012603982854</v>
      </c>
      <c r="BA62" s="430">
        <f t="shared" si="19"/>
        <v>39.601714141668765</v>
      </c>
      <c r="BB62" s="430">
        <f t="shared" si="20"/>
        <v>61.482228384169396</v>
      </c>
      <c r="BC62" s="430">
        <f t="shared" si="21"/>
        <v>53.763549281572978</v>
      </c>
      <c r="BD62" s="430">
        <f t="shared" si="22"/>
        <v>78.628686664986134</v>
      </c>
      <c r="BE62" s="430">
        <f t="shared" si="23"/>
        <v>43.56440635240736</v>
      </c>
      <c r="BF62" s="430">
        <f t="shared" si="24"/>
        <v>63.211494832367023</v>
      </c>
      <c r="BG62" s="430">
        <f t="shared" si="25"/>
        <v>84.093773632467858</v>
      </c>
      <c r="BH62" s="430">
        <f t="shared" si="26"/>
        <v>80.952861104108891</v>
      </c>
      <c r="BI62" s="430">
        <f t="shared" si="27"/>
        <v>49.180741114192081</v>
      </c>
      <c r="BJ62" s="430">
        <f t="shared" si="28"/>
        <v>55.879154827325436</v>
      </c>
      <c r="BK62" s="430">
        <f t="shared" si="29"/>
        <v>37.769428737080922</v>
      </c>
      <c r="BL62" s="430">
        <f t="shared" si="30"/>
        <v>30.599537181749433</v>
      </c>
      <c r="BM62" s="430">
        <f t="shared" si="31"/>
        <v>45.889515906227835</v>
      </c>
      <c r="BN62" s="430">
        <f t="shared" si="32"/>
        <v>61.689066952356939</v>
      </c>
      <c r="BQ62" s="529">
        <f t="shared" si="36"/>
        <v>43060</v>
      </c>
      <c r="BR62" s="430">
        <f t="shared" si="33"/>
        <v>43.110349974792399</v>
      </c>
      <c r="BT62" s="430">
        <f t="shared" si="34"/>
        <v>47.535128510209958</v>
      </c>
    </row>
    <row r="63" spans="1:72">
      <c r="A63" s="6">
        <v>11</v>
      </c>
      <c r="B63" s="6">
        <v>22</v>
      </c>
      <c r="C63" s="124">
        <f t="shared" si="35"/>
        <v>42696</v>
      </c>
      <c r="D63" s="76">
        <f t="shared" si="1"/>
        <v>104.60729696666655</v>
      </c>
      <c r="E63" s="76">
        <f t="shared" si="2"/>
        <v>52.739540787945643</v>
      </c>
      <c r="F63" s="335">
        <v>45.619810000000001</v>
      </c>
      <c r="G63" s="335">
        <v>61.487570000000005</v>
      </c>
      <c r="H63" s="335">
        <v>63.471040000000002</v>
      </c>
      <c r="I63" s="335">
        <v>65.454509999999999</v>
      </c>
      <c r="J63" s="335">
        <v>49.586750000000002</v>
      </c>
      <c r="K63" s="335">
        <v>51.570219999999999</v>
      </c>
      <c r="L63" s="335">
        <v>39.669400000000003</v>
      </c>
      <c r="M63" s="335">
        <v>83.30574</v>
      </c>
      <c r="N63" s="335">
        <v>154.71066000000002</v>
      </c>
      <c r="O63" s="335">
        <v>101.15697</v>
      </c>
      <c r="P63" s="335">
        <v>166.61148</v>
      </c>
      <c r="Q63" s="335">
        <v>139.67595740000002</v>
      </c>
      <c r="R63" s="76">
        <v>150.81</v>
      </c>
      <c r="S63" s="76">
        <v>119.66</v>
      </c>
      <c r="T63" s="76">
        <v>74.83</v>
      </c>
      <c r="U63" s="76">
        <v>80.47</v>
      </c>
      <c r="V63" s="76">
        <v>70.760000000000005</v>
      </c>
      <c r="W63" s="76">
        <v>113.7</v>
      </c>
      <c r="X63" s="76">
        <v>89.45</v>
      </c>
      <c r="Y63" s="76">
        <v>174.35</v>
      </c>
      <c r="Z63" s="76">
        <v>86.49</v>
      </c>
      <c r="AA63" s="76">
        <v>151.09</v>
      </c>
      <c r="AB63" s="76">
        <v>192.4</v>
      </c>
      <c r="AC63" s="76">
        <v>161.13</v>
      </c>
      <c r="AD63" s="76">
        <v>104.24</v>
      </c>
      <c r="AE63" s="76">
        <v>119.2263817</v>
      </c>
      <c r="AF63" s="10">
        <v>99.510689900000003</v>
      </c>
      <c r="AG63" s="335">
        <v>109.26936230000001</v>
      </c>
      <c r="AH63" s="335">
        <v>97.381854799996205</v>
      </c>
      <c r="AI63" s="335">
        <v>121.1305129</v>
      </c>
      <c r="AK63" s="430">
        <f t="shared" si="3"/>
        <v>22.999652130073102</v>
      </c>
      <c r="AL63" s="430">
        <f t="shared" si="4"/>
        <v>30.999531131837664</v>
      </c>
      <c r="AM63" s="430">
        <f t="shared" si="5"/>
        <v>31.999516007058229</v>
      </c>
      <c r="AN63" s="430">
        <f t="shared" si="6"/>
        <v>32.999500882278802</v>
      </c>
      <c r="AO63" s="430">
        <f t="shared" si="7"/>
        <v>24.999621880514244</v>
      </c>
      <c r="AP63" s="430">
        <f t="shared" si="8"/>
        <v>25.99960675573481</v>
      </c>
      <c r="AQ63" s="430">
        <f t="shared" si="9"/>
        <v>19.999697504411394</v>
      </c>
      <c r="AR63" s="430">
        <f t="shared" si="10"/>
        <v>41.999364759263926</v>
      </c>
      <c r="AS63" s="430">
        <f t="shared" si="11"/>
        <v>77.998820267204451</v>
      </c>
      <c r="AT63" s="430">
        <f t="shared" si="12"/>
        <v>50.999228636249057</v>
      </c>
      <c r="AU63" s="430">
        <f t="shared" si="13"/>
        <v>83.998729518527853</v>
      </c>
      <c r="AV63" s="430">
        <f t="shared" si="14"/>
        <v>70.41893491303253</v>
      </c>
      <c r="AW63" s="430">
        <f t="shared" si="15"/>
        <v>76.032266196117973</v>
      </c>
      <c r="AX63" s="430">
        <f t="shared" si="16"/>
        <v>60.327703554323165</v>
      </c>
      <c r="AY63" s="430">
        <f t="shared" si="17"/>
        <v>37.726241492311566</v>
      </c>
      <c r="AZ63" s="430">
        <f t="shared" si="18"/>
        <v>40.569700025207965</v>
      </c>
      <c r="BA63" s="430">
        <f t="shared" si="19"/>
        <v>35.674313082934212</v>
      </c>
      <c r="BB63" s="430">
        <f t="shared" si="20"/>
        <v>57.322914040836906</v>
      </c>
      <c r="BC63" s="430">
        <f t="shared" si="21"/>
        <v>45.097050668011093</v>
      </c>
      <c r="BD63" s="430">
        <f t="shared" si="22"/>
        <v>87.900176455760018</v>
      </c>
      <c r="BE63" s="430">
        <f t="shared" si="23"/>
        <v>43.604739097554827</v>
      </c>
      <c r="BF63" s="430">
        <f t="shared" si="24"/>
        <v>76.1734308041341</v>
      </c>
      <c r="BG63" s="430">
        <f t="shared" si="25"/>
        <v>97.000252079657173</v>
      </c>
      <c r="BH63" s="430">
        <f t="shared" si="26"/>
        <v>81.235190320141157</v>
      </c>
      <c r="BI63" s="430">
        <f t="shared" si="27"/>
        <v>52.553566927148978</v>
      </c>
      <c r="BJ63" s="430">
        <f t="shared" si="28"/>
        <v>60.109090849508448</v>
      </c>
      <c r="BK63" s="430">
        <f t="shared" si="29"/>
        <v>50.169241189815985</v>
      </c>
      <c r="BL63" s="430">
        <f t="shared" si="30"/>
        <v>55.089166775901191</v>
      </c>
      <c r="BM63" s="430">
        <f t="shared" si="31"/>
        <v>49.095969145448045</v>
      </c>
      <c r="BN63" s="430">
        <f t="shared" si="32"/>
        <v>61.06907632972019</v>
      </c>
      <c r="BQ63" s="529">
        <f t="shared" si="36"/>
        <v>43061</v>
      </c>
      <c r="BR63" s="430">
        <f t="shared" si="33"/>
        <v>46.873272586336803</v>
      </c>
      <c r="BT63" s="430">
        <f t="shared" si="34"/>
        <v>50.584234913032518</v>
      </c>
    </row>
    <row r="64" spans="1:72">
      <c r="A64" s="6">
        <v>11</v>
      </c>
      <c r="B64" s="6">
        <v>23</v>
      </c>
      <c r="C64" s="124">
        <f t="shared" si="35"/>
        <v>42697</v>
      </c>
      <c r="D64" s="76">
        <f t="shared" si="1"/>
        <v>99.018701796666804</v>
      </c>
      <c r="E64" s="76">
        <f t="shared" si="2"/>
        <v>49.921955863545605</v>
      </c>
      <c r="F64" s="335">
        <v>43.636340000000004</v>
      </c>
      <c r="G64" s="335">
        <v>33.718989999999998</v>
      </c>
      <c r="H64" s="335">
        <v>45.619810000000001</v>
      </c>
      <c r="I64" s="335">
        <v>91.239620000000002</v>
      </c>
      <c r="J64" s="335">
        <v>67.437979999999996</v>
      </c>
      <c r="K64" s="335">
        <v>59.504100000000001</v>
      </c>
      <c r="L64" s="335">
        <v>57.520630000000004</v>
      </c>
      <c r="M64" s="335">
        <v>89.256150000000005</v>
      </c>
      <c r="N64" s="335">
        <v>134.87595999999999</v>
      </c>
      <c r="O64" s="335">
        <v>55.53716</v>
      </c>
      <c r="P64" s="335">
        <v>148.76025000000001</v>
      </c>
      <c r="Q64" s="335">
        <v>149.03793580000001</v>
      </c>
      <c r="R64" s="76">
        <v>93.92</v>
      </c>
      <c r="S64" s="76">
        <v>111.06</v>
      </c>
      <c r="T64" s="76">
        <v>100.12</v>
      </c>
      <c r="U64" s="76">
        <v>89.03</v>
      </c>
      <c r="V64" s="76">
        <v>62.96</v>
      </c>
      <c r="W64" s="76">
        <v>97.46</v>
      </c>
      <c r="X64" s="76">
        <v>140.08000000000001</v>
      </c>
      <c r="Y64" s="76">
        <v>165.75</v>
      </c>
      <c r="Z64" s="76">
        <v>62.71</v>
      </c>
      <c r="AA64" s="76">
        <v>159</v>
      </c>
      <c r="AB64" s="76">
        <v>217.53</v>
      </c>
      <c r="AC64" s="76">
        <v>143.31</v>
      </c>
      <c r="AD64" s="76">
        <v>104.24</v>
      </c>
      <c r="AE64" s="76">
        <v>77.712354599999998</v>
      </c>
      <c r="AF64" s="10">
        <v>66.505749100000003</v>
      </c>
      <c r="AG64" s="335">
        <v>85.110697700000003</v>
      </c>
      <c r="AH64" s="335">
        <v>97.381854800003495</v>
      </c>
      <c r="AI64" s="335">
        <v>120.5354719</v>
      </c>
      <c r="AK64" s="430">
        <f t="shared" si="3"/>
        <v>21.999667254852536</v>
      </c>
      <c r="AL64" s="430">
        <f t="shared" si="4"/>
        <v>16.999742878749682</v>
      </c>
      <c r="AM64" s="430">
        <f t="shared" si="5"/>
        <v>22.999652130073102</v>
      </c>
      <c r="AN64" s="430">
        <f t="shared" si="6"/>
        <v>45.999304260146204</v>
      </c>
      <c r="AO64" s="430">
        <f t="shared" si="7"/>
        <v>33.999485757499365</v>
      </c>
      <c r="AP64" s="430">
        <f t="shared" si="8"/>
        <v>29.999546256617091</v>
      </c>
      <c r="AQ64" s="430">
        <f t="shared" si="9"/>
        <v>28.999561381396521</v>
      </c>
      <c r="AR64" s="430">
        <f t="shared" si="10"/>
        <v>44.999319384925641</v>
      </c>
      <c r="AS64" s="430">
        <f t="shared" si="11"/>
        <v>67.998971514998729</v>
      </c>
      <c r="AT64" s="430">
        <f t="shared" si="12"/>
        <v>27.999576506175952</v>
      </c>
      <c r="AU64" s="430">
        <f t="shared" si="13"/>
        <v>74.998865641542736</v>
      </c>
      <c r="AV64" s="430">
        <f t="shared" si="14"/>
        <v>75.138863524073614</v>
      </c>
      <c r="AW64" s="430">
        <f t="shared" si="15"/>
        <v>47.350642803125787</v>
      </c>
      <c r="AX64" s="430">
        <f t="shared" si="16"/>
        <v>55.991933450970507</v>
      </c>
      <c r="AY64" s="430">
        <f t="shared" si="17"/>
        <v>50.476430552054453</v>
      </c>
      <c r="AZ64" s="430">
        <f t="shared" si="18"/>
        <v>44.885303755986889</v>
      </c>
      <c r="BA64" s="430">
        <f t="shared" si="19"/>
        <v>31.741870431056213</v>
      </c>
      <c r="BB64" s="430">
        <f t="shared" si="20"/>
        <v>49.135366775901183</v>
      </c>
      <c r="BC64" s="430">
        <f t="shared" si="21"/>
        <v>70.622636753214024</v>
      </c>
      <c r="BD64" s="430">
        <f t="shared" si="22"/>
        <v>83.56440635240736</v>
      </c>
      <c r="BE64" s="430">
        <f t="shared" si="23"/>
        <v>31.615830602470382</v>
      </c>
      <c r="BF64" s="430">
        <f t="shared" si="24"/>
        <v>80.161330980589867</v>
      </c>
      <c r="BG64" s="430">
        <f t="shared" si="25"/>
        <v>109.66977564910512</v>
      </c>
      <c r="BH64" s="430">
        <f t="shared" si="26"/>
        <v>72.251071338542985</v>
      </c>
      <c r="BI64" s="430">
        <f t="shared" si="27"/>
        <v>52.553566927148978</v>
      </c>
      <c r="BJ64" s="430">
        <f t="shared" si="28"/>
        <v>39.179407411141916</v>
      </c>
      <c r="BK64" s="430">
        <f t="shared" si="29"/>
        <v>33.529492866145702</v>
      </c>
      <c r="BL64" s="430">
        <f t="shared" si="30"/>
        <v>42.909350995714647</v>
      </c>
      <c r="BM64" s="430">
        <f t="shared" si="31"/>
        <v>49.095969145451726</v>
      </c>
      <c r="BN64" s="430">
        <f t="shared" si="32"/>
        <v>60.769080867154024</v>
      </c>
      <c r="BQ64" s="529">
        <f t="shared" si="36"/>
        <v>43062</v>
      </c>
      <c r="BR64" s="430">
        <f t="shared" si="33"/>
        <v>41.730224842450653</v>
      </c>
      <c r="BT64" s="430">
        <f t="shared" si="34"/>
        <v>46.674973531635999</v>
      </c>
    </row>
    <row r="65" spans="1:72">
      <c r="A65" s="6">
        <v>11</v>
      </c>
      <c r="B65" s="6">
        <v>24</v>
      </c>
      <c r="C65" s="124">
        <f t="shared" si="35"/>
        <v>42698</v>
      </c>
      <c r="D65" s="76">
        <f t="shared" si="1"/>
        <v>101.92435727333321</v>
      </c>
      <c r="E65" s="76">
        <f t="shared" si="2"/>
        <v>51.386891293204947</v>
      </c>
      <c r="F65" s="335">
        <v>81.322270000000003</v>
      </c>
      <c r="G65" s="335">
        <v>43.636340000000004</v>
      </c>
      <c r="H65" s="335">
        <v>63.471040000000002</v>
      </c>
      <c r="I65" s="335">
        <v>91.239620000000002</v>
      </c>
      <c r="J65" s="335">
        <v>57.520630000000004</v>
      </c>
      <c r="K65" s="335">
        <v>61.487570000000005</v>
      </c>
      <c r="L65" s="335">
        <v>85.289209999999997</v>
      </c>
      <c r="M65" s="335">
        <v>109.09085</v>
      </c>
      <c r="N65" s="335">
        <v>117.02473000000001</v>
      </c>
      <c r="O65" s="335">
        <v>120.99167</v>
      </c>
      <c r="P65" s="335">
        <v>158.67760000000001</v>
      </c>
      <c r="Q65" s="335">
        <v>158.38007949999999</v>
      </c>
      <c r="R65" s="76">
        <v>113.06</v>
      </c>
      <c r="S65" s="76">
        <v>119.59</v>
      </c>
      <c r="T65" s="76">
        <v>100.64</v>
      </c>
      <c r="U65" s="76">
        <v>89.07</v>
      </c>
      <c r="V65" s="76">
        <v>71.849999999999994</v>
      </c>
      <c r="W65" s="76">
        <v>113.78</v>
      </c>
      <c r="X65" s="76">
        <v>89.25</v>
      </c>
      <c r="Y65" s="76">
        <v>165.39</v>
      </c>
      <c r="Z65" s="76">
        <v>70.89</v>
      </c>
      <c r="AA65" s="76">
        <v>150.46</v>
      </c>
      <c r="AB65" s="76">
        <v>175.16</v>
      </c>
      <c r="AC65" s="76">
        <v>116.58</v>
      </c>
      <c r="AD65" s="76">
        <v>96.59</v>
      </c>
      <c r="AE65" s="76">
        <v>52.105756900000003</v>
      </c>
      <c r="AF65" s="10">
        <v>83.047888900000004</v>
      </c>
      <c r="AG65" s="335">
        <v>84.218136200000004</v>
      </c>
      <c r="AH65" s="335">
        <v>97.381854799996205</v>
      </c>
      <c r="AI65" s="335">
        <v>120.5354719</v>
      </c>
      <c r="AK65" s="430">
        <f t="shared" si="3"/>
        <v>40.999379884043357</v>
      </c>
      <c r="AL65" s="430">
        <f t="shared" si="4"/>
        <v>21.999667254852536</v>
      </c>
      <c r="AM65" s="430">
        <f t="shared" si="5"/>
        <v>31.999516007058229</v>
      </c>
      <c r="AN65" s="430">
        <f t="shared" si="6"/>
        <v>45.999304260146204</v>
      </c>
      <c r="AO65" s="430">
        <f t="shared" si="7"/>
        <v>28.999561381396521</v>
      </c>
      <c r="AP65" s="430">
        <f t="shared" si="8"/>
        <v>30.999531131837664</v>
      </c>
      <c r="AQ65" s="430">
        <f t="shared" si="9"/>
        <v>42.999349634484496</v>
      </c>
      <c r="AR65" s="430">
        <f t="shared" si="10"/>
        <v>54.999168137131335</v>
      </c>
      <c r="AS65" s="430">
        <f t="shared" si="11"/>
        <v>58.999107638013612</v>
      </c>
      <c r="AT65" s="430">
        <f t="shared" si="12"/>
        <v>60.999077388454751</v>
      </c>
      <c r="AU65" s="430">
        <f t="shared" si="13"/>
        <v>79.998790017645575</v>
      </c>
      <c r="AV65" s="430">
        <f t="shared" si="14"/>
        <v>79.848792286362482</v>
      </c>
      <c r="AW65" s="430">
        <f t="shared" si="15"/>
        <v>57.000252079657173</v>
      </c>
      <c r="AX65" s="430">
        <f t="shared" si="16"/>
        <v>60.292412402319137</v>
      </c>
      <c r="AY65" s="430">
        <f t="shared" si="17"/>
        <v>50.738593395512979</v>
      </c>
      <c r="AZ65" s="430">
        <f t="shared" si="18"/>
        <v>44.905470128560623</v>
      </c>
      <c r="BA65" s="430">
        <f t="shared" si="19"/>
        <v>36.223846735568436</v>
      </c>
      <c r="BB65" s="430">
        <f t="shared" si="20"/>
        <v>57.363246785984373</v>
      </c>
      <c r="BC65" s="430">
        <f t="shared" si="21"/>
        <v>44.996218805142426</v>
      </c>
      <c r="BD65" s="430">
        <f t="shared" si="22"/>
        <v>83.382908999243753</v>
      </c>
      <c r="BE65" s="430">
        <f t="shared" si="23"/>
        <v>35.739853793798837</v>
      </c>
      <c r="BF65" s="430">
        <f t="shared" si="24"/>
        <v>75.855810436097812</v>
      </c>
      <c r="BG65" s="430">
        <f t="shared" si="25"/>
        <v>88.308545500378116</v>
      </c>
      <c r="BH65" s="430">
        <f t="shared" si="26"/>
        <v>58.774892866145699</v>
      </c>
      <c r="BI65" s="430">
        <f t="shared" si="27"/>
        <v>48.696748172422488</v>
      </c>
      <c r="BJ65" s="430">
        <f t="shared" si="28"/>
        <v>26.269602672044368</v>
      </c>
      <c r="BK65" s="430">
        <f t="shared" si="29"/>
        <v>41.869366725485257</v>
      </c>
      <c r="BL65" s="430">
        <f t="shared" si="30"/>
        <v>42.459357801865387</v>
      </c>
      <c r="BM65" s="430">
        <f t="shared" si="31"/>
        <v>49.095969145448045</v>
      </c>
      <c r="BN65" s="430">
        <f t="shared" si="32"/>
        <v>60.769080867154024</v>
      </c>
      <c r="BQ65" s="529">
        <f t="shared" si="36"/>
        <v>43063</v>
      </c>
      <c r="BR65" s="430">
        <f t="shared" si="33"/>
        <v>43.971482694731058</v>
      </c>
      <c r="BT65" s="430">
        <f t="shared" si="34"/>
        <v>48.89635865893527</v>
      </c>
    </row>
    <row r="66" spans="1:72">
      <c r="A66" s="6">
        <v>11</v>
      </c>
      <c r="B66" s="6">
        <v>25</v>
      </c>
      <c r="C66" s="124">
        <f t="shared" si="35"/>
        <v>42699</v>
      </c>
      <c r="D66" s="76">
        <f t="shared" si="1"/>
        <v>105.59571694333339</v>
      </c>
      <c r="E66" s="76">
        <f t="shared" si="2"/>
        <v>53.237869462776537</v>
      </c>
      <c r="F66" s="335">
        <v>53.553690000000003</v>
      </c>
      <c r="G66" s="335">
        <v>61.487570000000005</v>
      </c>
      <c r="H66" s="335">
        <v>71.404920000000004</v>
      </c>
      <c r="I66" s="335">
        <v>91.239620000000002</v>
      </c>
      <c r="J66" s="335">
        <v>45.619810000000001</v>
      </c>
      <c r="K66" s="335">
        <v>61.487570000000005</v>
      </c>
      <c r="L66" s="335">
        <v>67.437979999999996</v>
      </c>
      <c r="M66" s="335">
        <v>73.388390000000001</v>
      </c>
      <c r="N66" s="335">
        <v>154.71066000000002</v>
      </c>
      <c r="O66" s="335">
        <v>174.54536000000002</v>
      </c>
      <c r="P66" s="335">
        <v>150.74372</v>
      </c>
      <c r="Q66" s="335">
        <v>168.09908250000001</v>
      </c>
      <c r="R66" s="76">
        <v>113.77</v>
      </c>
      <c r="S66" s="76">
        <v>87.84</v>
      </c>
      <c r="T66" s="76">
        <v>91.96</v>
      </c>
      <c r="U66" s="76">
        <v>106.55</v>
      </c>
      <c r="V66" s="76">
        <v>71.540000000000006</v>
      </c>
      <c r="W66" s="76">
        <v>142.02000000000001</v>
      </c>
      <c r="X66" s="76">
        <v>97.95</v>
      </c>
      <c r="Y66" s="76">
        <v>128.1</v>
      </c>
      <c r="Z66" s="76">
        <v>86.35</v>
      </c>
      <c r="AA66" s="76">
        <v>160.59</v>
      </c>
      <c r="AB66" s="76">
        <v>167.39</v>
      </c>
      <c r="AC66" s="76">
        <v>152.65</v>
      </c>
      <c r="AD66" s="76">
        <v>96.22</v>
      </c>
      <c r="AE66" s="76">
        <v>94.532180199999999</v>
      </c>
      <c r="AF66" s="10">
        <v>66.585087900000005</v>
      </c>
      <c r="AG66" s="335">
        <v>100.08589620000001</v>
      </c>
      <c r="AH66" s="335">
        <v>109.80185480000173</v>
      </c>
      <c r="AI66" s="335">
        <v>120.2181167</v>
      </c>
      <c r="AK66" s="430">
        <f t="shared" si="3"/>
        <v>26.999591630955383</v>
      </c>
      <c r="AL66" s="430">
        <f t="shared" si="4"/>
        <v>30.999531131837664</v>
      </c>
      <c r="AM66" s="430">
        <f t="shared" si="5"/>
        <v>35.99945550794051</v>
      </c>
      <c r="AN66" s="430">
        <f t="shared" si="6"/>
        <v>45.999304260146204</v>
      </c>
      <c r="AO66" s="430">
        <f t="shared" si="7"/>
        <v>22.999652130073102</v>
      </c>
      <c r="AP66" s="430">
        <f t="shared" si="8"/>
        <v>30.999531131837664</v>
      </c>
      <c r="AQ66" s="430">
        <f t="shared" si="9"/>
        <v>33.999485757499365</v>
      </c>
      <c r="AR66" s="430">
        <f t="shared" si="10"/>
        <v>36.99944038316108</v>
      </c>
      <c r="AS66" s="430">
        <f t="shared" si="11"/>
        <v>77.998820267204451</v>
      </c>
      <c r="AT66" s="430">
        <f t="shared" si="12"/>
        <v>87.998669019410144</v>
      </c>
      <c r="AU66" s="430">
        <f t="shared" si="13"/>
        <v>75.998850516763298</v>
      </c>
      <c r="AV66" s="430">
        <f t="shared" si="14"/>
        <v>84.748718174943278</v>
      </c>
      <c r="AW66" s="430">
        <f t="shared" si="15"/>
        <v>57.358205192840934</v>
      </c>
      <c r="AX66" s="430">
        <f t="shared" si="16"/>
        <v>44.285354171918328</v>
      </c>
      <c r="AY66" s="430">
        <f t="shared" si="17"/>
        <v>46.362490547012854</v>
      </c>
      <c r="AZ66" s="430">
        <f t="shared" si="18"/>
        <v>53.718174943282072</v>
      </c>
      <c r="BA66" s="430">
        <f t="shared" si="19"/>
        <v>36.067557348122008</v>
      </c>
      <c r="BB66" s="430">
        <f t="shared" si="20"/>
        <v>71.600705823040087</v>
      </c>
      <c r="BC66" s="430">
        <f t="shared" si="21"/>
        <v>49.382404839929421</v>
      </c>
      <c r="BD66" s="430">
        <f t="shared" si="22"/>
        <v>64.58280816738089</v>
      </c>
      <c r="BE66" s="430">
        <f t="shared" si="23"/>
        <v>43.534156793546757</v>
      </c>
      <c r="BF66" s="430">
        <f t="shared" si="24"/>
        <v>80.962944290395768</v>
      </c>
      <c r="BG66" s="430">
        <f t="shared" si="25"/>
        <v>84.391227627930419</v>
      </c>
      <c r="BH66" s="430">
        <f t="shared" si="26"/>
        <v>76.959919334509706</v>
      </c>
      <c r="BI66" s="430">
        <f t="shared" si="27"/>
        <v>48.51020922611545</v>
      </c>
      <c r="BJ66" s="430">
        <f t="shared" si="28"/>
        <v>47.659279153012349</v>
      </c>
      <c r="BK66" s="430">
        <f t="shared" si="29"/>
        <v>33.569492261154529</v>
      </c>
      <c r="BL66" s="430">
        <f t="shared" si="30"/>
        <v>50.459236803629949</v>
      </c>
      <c r="BM66" s="430">
        <f t="shared" si="31"/>
        <v>55.357627829595025</v>
      </c>
      <c r="BN66" s="430">
        <f t="shared" si="32"/>
        <v>60.609083287118729</v>
      </c>
      <c r="BQ66" s="529">
        <f t="shared" si="36"/>
        <v>43064</v>
      </c>
      <c r="BR66" s="430">
        <f t="shared" si="33"/>
        <v>43.376221666246757</v>
      </c>
      <c r="BT66" s="430">
        <f t="shared" si="34"/>
        <v>48.946307033022435</v>
      </c>
    </row>
    <row r="67" spans="1:72">
      <c r="A67" s="6">
        <v>11</v>
      </c>
      <c r="B67" s="6">
        <v>26</v>
      </c>
      <c r="C67" s="124">
        <f t="shared" si="35"/>
        <v>42700</v>
      </c>
      <c r="D67" s="76">
        <f t="shared" si="1"/>
        <v>106.80023149999991</v>
      </c>
      <c r="E67" s="76">
        <f t="shared" si="2"/>
        <v>53.845145880703974</v>
      </c>
      <c r="F67" s="335">
        <v>27.76858</v>
      </c>
      <c r="G67" s="335">
        <v>117.02473000000001</v>
      </c>
      <c r="H67" s="335">
        <v>47.603279999999998</v>
      </c>
      <c r="I67" s="335">
        <v>83.30574</v>
      </c>
      <c r="J67" s="335">
        <v>67.437979999999996</v>
      </c>
      <c r="K67" s="335">
        <v>122.97514000000001</v>
      </c>
      <c r="L67" s="335">
        <v>85.289209999999997</v>
      </c>
      <c r="M67" s="335">
        <v>71.404920000000004</v>
      </c>
      <c r="N67" s="335">
        <v>126.94208</v>
      </c>
      <c r="O67" s="335">
        <v>138.84290000000001</v>
      </c>
      <c r="P67" s="335">
        <v>140.82637</v>
      </c>
      <c r="Q67" s="335">
        <v>158.49908769999999</v>
      </c>
      <c r="R67" s="76">
        <v>132.36000000000001</v>
      </c>
      <c r="S67" s="76">
        <v>105.54</v>
      </c>
      <c r="T67" s="76">
        <v>83.73</v>
      </c>
      <c r="U67" s="76">
        <v>132.93</v>
      </c>
      <c r="V67" s="76">
        <v>72.099999999999994</v>
      </c>
      <c r="W67" s="76">
        <v>117.24</v>
      </c>
      <c r="X67" s="76">
        <v>81.260000000000005</v>
      </c>
      <c r="Y67" s="76">
        <v>128.72</v>
      </c>
      <c r="Z67" s="76">
        <v>71.08</v>
      </c>
      <c r="AA67" s="76">
        <v>179.03</v>
      </c>
      <c r="AB67" s="76">
        <v>167.04</v>
      </c>
      <c r="AC67" s="76">
        <v>167.46</v>
      </c>
      <c r="AD67" s="76">
        <v>104.87</v>
      </c>
      <c r="AE67" s="76">
        <v>111.60985690000001</v>
      </c>
      <c r="AF67" s="10">
        <v>83.087558299999998</v>
      </c>
      <c r="AG67" s="335">
        <v>84.833011900000002</v>
      </c>
      <c r="AH67" s="335">
        <v>72.502350699996498</v>
      </c>
      <c r="AI67" s="335">
        <v>120.69414950000001</v>
      </c>
      <c r="AK67" s="430">
        <f t="shared" si="3"/>
        <v>13.999788253087976</v>
      </c>
      <c r="AL67" s="430">
        <f t="shared" si="4"/>
        <v>58.999107638013612</v>
      </c>
      <c r="AM67" s="430">
        <f t="shared" si="5"/>
        <v>23.999637005293671</v>
      </c>
      <c r="AN67" s="430">
        <f t="shared" si="6"/>
        <v>41.999364759263926</v>
      </c>
      <c r="AO67" s="430">
        <f t="shared" si="7"/>
        <v>33.999485757499365</v>
      </c>
      <c r="AP67" s="430">
        <f t="shared" si="8"/>
        <v>61.999062263675327</v>
      </c>
      <c r="AQ67" s="430">
        <f t="shared" si="9"/>
        <v>42.999349634484496</v>
      </c>
      <c r="AR67" s="430">
        <f t="shared" si="10"/>
        <v>35.99945550794051</v>
      </c>
      <c r="AS67" s="430">
        <f t="shared" si="11"/>
        <v>63.999032014116459</v>
      </c>
      <c r="AT67" s="430">
        <f t="shared" si="12"/>
        <v>69.998941265439882</v>
      </c>
      <c r="AU67" s="430">
        <f t="shared" si="13"/>
        <v>70.998926140660444</v>
      </c>
      <c r="AV67" s="430">
        <f t="shared" si="14"/>
        <v>79.908791378875719</v>
      </c>
      <c r="AW67" s="430">
        <f t="shared" si="15"/>
        <v>66.7305268464835</v>
      </c>
      <c r="AX67" s="430">
        <f t="shared" si="16"/>
        <v>53.208974035795315</v>
      </c>
      <c r="AY67" s="430">
        <f t="shared" si="17"/>
        <v>42.213259389967227</v>
      </c>
      <c r="AZ67" s="430">
        <f t="shared" si="18"/>
        <v>67.017897655659183</v>
      </c>
      <c r="BA67" s="430">
        <f t="shared" si="19"/>
        <v>36.349886564154268</v>
      </c>
      <c r="BB67" s="430">
        <f t="shared" si="20"/>
        <v>59.107638013612295</v>
      </c>
      <c r="BC67" s="430">
        <f t="shared" si="21"/>
        <v>40.9679858835392</v>
      </c>
      <c r="BD67" s="430">
        <f t="shared" si="22"/>
        <v>64.89538694227376</v>
      </c>
      <c r="BE67" s="430">
        <f t="shared" si="23"/>
        <v>35.835644063524072</v>
      </c>
      <c r="BF67" s="430">
        <f t="shared" si="24"/>
        <v>90.25964204688681</v>
      </c>
      <c r="BG67" s="430">
        <f t="shared" si="25"/>
        <v>84.214771867910258</v>
      </c>
      <c r="BH67" s="430">
        <f t="shared" si="26"/>
        <v>84.426518779934455</v>
      </c>
      <c r="BI67" s="430">
        <f t="shared" si="27"/>
        <v>52.87118729518528</v>
      </c>
      <c r="BJ67" s="430">
        <f t="shared" si="28"/>
        <v>56.269148928661458</v>
      </c>
      <c r="BK67" s="430">
        <f t="shared" si="29"/>
        <v>41.88936642298966</v>
      </c>
      <c r="BL67" s="430">
        <f t="shared" si="30"/>
        <v>42.769353113183769</v>
      </c>
      <c r="BM67" s="430">
        <f t="shared" si="31"/>
        <v>36.552735417190064</v>
      </c>
      <c r="BN67" s="430">
        <f t="shared" si="32"/>
        <v>60.849079657171671</v>
      </c>
      <c r="BQ67" s="529">
        <f t="shared" si="36"/>
        <v>43065</v>
      </c>
      <c r="BR67" s="430">
        <f t="shared" si="33"/>
        <v>41.915793924879821</v>
      </c>
      <c r="BT67" s="430">
        <f t="shared" si="34"/>
        <v>54.739061482228387</v>
      </c>
    </row>
    <row r="68" spans="1:72">
      <c r="A68" s="6">
        <v>11</v>
      </c>
      <c r="B68" s="6">
        <v>27</v>
      </c>
      <c r="C68" s="124">
        <f t="shared" si="35"/>
        <v>42701</v>
      </c>
      <c r="D68" s="76">
        <f t="shared" si="1"/>
        <v>98.219091273333376</v>
      </c>
      <c r="E68" s="76">
        <f t="shared" si="2"/>
        <v>49.518818672999025</v>
      </c>
      <c r="F68" s="335">
        <v>37.685929999999999</v>
      </c>
      <c r="G68" s="335">
        <v>55.53716</v>
      </c>
      <c r="H68" s="335">
        <v>71.404920000000004</v>
      </c>
      <c r="I68" s="335">
        <v>75.371859999999998</v>
      </c>
      <c r="J68" s="335">
        <v>65.454509999999999</v>
      </c>
      <c r="K68" s="335">
        <v>105.12391000000001</v>
      </c>
      <c r="L68" s="335">
        <v>65.454509999999999</v>
      </c>
      <c r="M68" s="335">
        <v>35.702460000000002</v>
      </c>
      <c r="N68" s="335">
        <v>136.85943</v>
      </c>
      <c r="O68" s="335">
        <v>138.84290000000001</v>
      </c>
      <c r="P68" s="335">
        <v>142.80984000000001</v>
      </c>
      <c r="Q68" s="335">
        <v>118.88919180000001</v>
      </c>
      <c r="R68" s="76">
        <v>95.5</v>
      </c>
      <c r="S68" s="76">
        <v>88.25</v>
      </c>
      <c r="T68" s="76">
        <v>66.75</v>
      </c>
      <c r="U68" s="76">
        <v>97.88</v>
      </c>
      <c r="V68" s="76">
        <v>98.85</v>
      </c>
      <c r="W68" s="76">
        <v>108.17</v>
      </c>
      <c r="X68" s="76">
        <v>89.57</v>
      </c>
      <c r="Y68" s="76">
        <v>128.41999999999999</v>
      </c>
      <c r="Z68" s="76">
        <v>63.14</v>
      </c>
      <c r="AA68" s="76">
        <v>188.99</v>
      </c>
      <c r="AB68" s="76">
        <v>154.91999999999999</v>
      </c>
      <c r="AC68" s="76">
        <v>176.74</v>
      </c>
      <c r="AD68" s="76">
        <v>96.24</v>
      </c>
      <c r="AE68" s="76">
        <v>128.64786420000001</v>
      </c>
      <c r="AF68" s="10">
        <v>69.024755999999996</v>
      </c>
      <c r="AG68" s="335">
        <v>53.652863500000002</v>
      </c>
      <c r="AH68" s="335">
        <v>72.512185400001755</v>
      </c>
      <c r="AI68" s="335">
        <v>120.17844730000002</v>
      </c>
      <c r="AK68" s="430">
        <f t="shared" si="3"/>
        <v>18.999712629190824</v>
      </c>
      <c r="AL68" s="430">
        <f t="shared" si="4"/>
        <v>27.999576506175952</v>
      </c>
      <c r="AM68" s="430">
        <f t="shared" si="5"/>
        <v>35.99945550794051</v>
      </c>
      <c r="AN68" s="430">
        <f t="shared" si="6"/>
        <v>37.999425258381649</v>
      </c>
      <c r="AO68" s="430">
        <f t="shared" si="7"/>
        <v>32.999500882278802</v>
      </c>
      <c r="AP68" s="430">
        <f t="shared" si="8"/>
        <v>52.999198386690196</v>
      </c>
      <c r="AQ68" s="430">
        <f t="shared" si="9"/>
        <v>32.999500882278802</v>
      </c>
      <c r="AR68" s="430">
        <f t="shared" si="10"/>
        <v>17.999727753970255</v>
      </c>
      <c r="AS68" s="430">
        <f t="shared" si="11"/>
        <v>68.998956390219305</v>
      </c>
      <c r="AT68" s="430">
        <f t="shared" si="12"/>
        <v>69.998941265439882</v>
      </c>
      <c r="AU68" s="430">
        <f t="shared" si="13"/>
        <v>71.998911015881021</v>
      </c>
      <c r="AV68" s="430">
        <f t="shared" si="14"/>
        <v>59.939093420720951</v>
      </c>
      <c r="AW68" s="430">
        <f t="shared" si="15"/>
        <v>48.14721451978825</v>
      </c>
      <c r="AX68" s="430">
        <f t="shared" si="16"/>
        <v>44.492059490799093</v>
      </c>
      <c r="AY68" s="430">
        <f t="shared" si="17"/>
        <v>33.652634232417441</v>
      </c>
      <c r="AZ68" s="430">
        <f t="shared" si="18"/>
        <v>49.347113687925379</v>
      </c>
      <c r="BA68" s="430">
        <f t="shared" si="19"/>
        <v>49.836148222838411</v>
      </c>
      <c r="BB68" s="430">
        <f t="shared" si="20"/>
        <v>54.534913032518276</v>
      </c>
      <c r="BC68" s="430">
        <f t="shared" si="21"/>
        <v>45.157549785732286</v>
      </c>
      <c r="BD68" s="430">
        <f t="shared" si="22"/>
        <v>64.744139147970756</v>
      </c>
      <c r="BE68" s="430">
        <f t="shared" si="23"/>
        <v>31.832619107638013</v>
      </c>
      <c r="BF68" s="430">
        <f t="shared" si="24"/>
        <v>95.281068817746416</v>
      </c>
      <c r="BG68" s="430">
        <f t="shared" si="25"/>
        <v>78.104360978069067</v>
      </c>
      <c r="BH68" s="430">
        <f t="shared" si="26"/>
        <v>89.105117217040586</v>
      </c>
      <c r="BI68" s="430">
        <f t="shared" si="27"/>
        <v>48.520292412402313</v>
      </c>
      <c r="BJ68" s="430">
        <f t="shared" si="28"/>
        <v>64.85901900680615</v>
      </c>
      <c r="BK68" s="430">
        <f t="shared" si="29"/>
        <v>34.799473657675826</v>
      </c>
      <c r="BL68" s="430">
        <f t="shared" si="30"/>
        <v>27.049590874716412</v>
      </c>
      <c r="BM68" s="430">
        <f t="shared" si="31"/>
        <v>36.557693672801491</v>
      </c>
      <c r="BN68" s="430">
        <f t="shared" si="32"/>
        <v>60.589083589614326</v>
      </c>
      <c r="BQ68" s="529">
        <f t="shared" si="36"/>
        <v>43066</v>
      </c>
      <c r="BR68" s="430">
        <f t="shared" si="33"/>
        <v>42.42840199142951</v>
      </c>
      <c r="BT68" s="430">
        <f t="shared" si="34"/>
        <v>48.333753466095281</v>
      </c>
    </row>
    <row r="69" spans="1:72">
      <c r="A69" s="6">
        <v>11</v>
      </c>
      <c r="B69" s="6">
        <v>28</v>
      </c>
      <c r="C69" s="124">
        <f t="shared" si="35"/>
        <v>42702</v>
      </c>
      <c r="D69" s="76">
        <f t="shared" si="1"/>
        <v>97.996448860000015</v>
      </c>
      <c r="E69" s="76">
        <f t="shared" si="2"/>
        <v>49.406569728808606</v>
      </c>
      <c r="F69" s="335">
        <v>29.752050000000001</v>
      </c>
      <c r="G69" s="335">
        <v>109.09085</v>
      </c>
      <c r="H69" s="335">
        <v>29.752050000000001</v>
      </c>
      <c r="I69" s="335">
        <v>73.388390000000001</v>
      </c>
      <c r="J69" s="335">
        <v>57.520630000000004</v>
      </c>
      <c r="K69" s="335">
        <v>71.404920000000004</v>
      </c>
      <c r="L69" s="335">
        <v>67.437979999999996</v>
      </c>
      <c r="M69" s="335">
        <v>83.30574</v>
      </c>
      <c r="N69" s="335">
        <v>126.94208</v>
      </c>
      <c r="O69" s="335">
        <v>101.15697</v>
      </c>
      <c r="P69" s="335">
        <v>162.64454000000001</v>
      </c>
      <c r="Q69" s="335">
        <v>156.2577666</v>
      </c>
      <c r="R69" s="76">
        <v>106.85</v>
      </c>
      <c r="S69" s="76">
        <v>88.03</v>
      </c>
      <c r="T69" s="76">
        <v>84.01</v>
      </c>
      <c r="U69" s="76">
        <v>71.55</v>
      </c>
      <c r="V69" s="76">
        <v>99.36</v>
      </c>
      <c r="W69" s="76">
        <v>113.92</v>
      </c>
      <c r="X69" s="76">
        <v>89.67</v>
      </c>
      <c r="Y69" s="76">
        <v>149.21</v>
      </c>
      <c r="Z69" s="76">
        <v>86.99</v>
      </c>
      <c r="AA69" s="76">
        <v>144.78</v>
      </c>
      <c r="AB69" s="76">
        <v>125.98</v>
      </c>
      <c r="AC69" s="76">
        <v>141.04</v>
      </c>
      <c r="AD69" s="76">
        <v>96.66</v>
      </c>
      <c r="AE69" s="76">
        <v>111.7090304</v>
      </c>
      <c r="AF69" s="10">
        <v>102.3073826</v>
      </c>
      <c r="AG69" s="335">
        <v>47.2660901</v>
      </c>
      <c r="AH69" s="335">
        <v>91.312020100000581</v>
      </c>
      <c r="AI69" s="335">
        <v>120.594976</v>
      </c>
      <c r="AK69" s="430">
        <f t="shared" si="3"/>
        <v>14.999773128308545</v>
      </c>
      <c r="AL69" s="430">
        <f t="shared" si="4"/>
        <v>54.999168137131335</v>
      </c>
      <c r="AM69" s="430">
        <f t="shared" si="5"/>
        <v>14.999773128308545</v>
      </c>
      <c r="AN69" s="430">
        <f t="shared" si="6"/>
        <v>36.99944038316108</v>
      </c>
      <c r="AO69" s="430">
        <f t="shared" si="7"/>
        <v>28.999561381396521</v>
      </c>
      <c r="AP69" s="430">
        <f t="shared" si="8"/>
        <v>35.99945550794051</v>
      </c>
      <c r="AQ69" s="430">
        <f t="shared" si="9"/>
        <v>33.999485757499365</v>
      </c>
      <c r="AR69" s="430">
        <f t="shared" si="10"/>
        <v>41.999364759263926</v>
      </c>
      <c r="AS69" s="430">
        <f t="shared" si="11"/>
        <v>63.999032014116459</v>
      </c>
      <c r="AT69" s="430">
        <f t="shared" si="12"/>
        <v>50.999228636249057</v>
      </c>
      <c r="AU69" s="430">
        <f t="shared" si="13"/>
        <v>81.998759768086714</v>
      </c>
      <c r="AV69" s="430">
        <f t="shared" si="14"/>
        <v>78.778808469876481</v>
      </c>
      <c r="AW69" s="430">
        <f t="shared" si="15"/>
        <v>53.869422737585076</v>
      </c>
      <c r="AX69" s="430">
        <f t="shared" si="16"/>
        <v>44.381144441643556</v>
      </c>
      <c r="AY69" s="430">
        <f t="shared" si="17"/>
        <v>42.354423997983368</v>
      </c>
      <c r="AZ69" s="430">
        <f t="shared" si="18"/>
        <v>36.07259894126544</v>
      </c>
      <c r="BA69" s="430">
        <f t="shared" si="19"/>
        <v>50.093269473153512</v>
      </c>
      <c r="BB69" s="430">
        <f t="shared" si="20"/>
        <v>57.433829089992436</v>
      </c>
      <c r="BC69" s="430">
        <f t="shared" si="21"/>
        <v>45.207965717166623</v>
      </c>
      <c r="BD69" s="430">
        <f t="shared" si="22"/>
        <v>75.22561129316864</v>
      </c>
      <c r="BE69" s="430">
        <f t="shared" si="23"/>
        <v>43.85681875472649</v>
      </c>
      <c r="BF69" s="430">
        <f t="shared" si="24"/>
        <v>72.99218553062768</v>
      </c>
      <c r="BG69" s="430">
        <f t="shared" si="25"/>
        <v>63.51399042097303</v>
      </c>
      <c r="BH69" s="430">
        <f t="shared" si="26"/>
        <v>71.10662969498361</v>
      </c>
      <c r="BI69" s="430">
        <f t="shared" si="27"/>
        <v>48.732039324426516</v>
      </c>
      <c r="BJ69" s="430">
        <f t="shared" si="28"/>
        <v>56.319148172422487</v>
      </c>
      <c r="BK69" s="430">
        <f t="shared" si="29"/>
        <v>51.579219863876979</v>
      </c>
      <c r="BL69" s="430">
        <f t="shared" si="30"/>
        <v>23.829639576506175</v>
      </c>
      <c r="BM69" s="430">
        <f t="shared" si="31"/>
        <v>46.035805444920889</v>
      </c>
      <c r="BN69" s="430">
        <f t="shared" si="32"/>
        <v>60.799080413410636</v>
      </c>
      <c r="BQ69" s="529">
        <f t="shared" si="36"/>
        <v>43067</v>
      </c>
      <c r="BR69" s="430">
        <f t="shared" si="33"/>
        <v>49.110083526594472</v>
      </c>
      <c r="BT69" s="430">
        <f t="shared" si="34"/>
        <v>49.412654398790011</v>
      </c>
    </row>
    <row r="70" spans="1:72">
      <c r="A70" s="6">
        <v>11</v>
      </c>
      <c r="B70" s="6">
        <v>29</v>
      </c>
      <c r="C70" s="124">
        <f t="shared" si="35"/>
        <v>42703</v>
      </c>
      <c r="D70" s="76">
        <f t="shared" si="1"/>
        <v>99.901474673333269</v>
      </c>
      <c r="E70" s="76">
        <f t="shared" si="2"/>
        <v>50.3670207632751</v>
      </c>
      <c r="F70" s="335">
        <v>29.752050000000001</v>
      </c>
      <c r="G70" s="335">
        <v>99.173500000000004</v>
      </c>
      <c r="H70" s="335">
        <v>21.818170000000002</v>
      </c>
      <c r="I70" s="335">
        <v>91.239620000000002</v>
      </c>
      <c r="J70" s="335">
        <v>39.669400000000003</v>
      </c>
      <c r="K70" s="335">
        <v>63.471040000000002</v>
      </c>
      <c r="L70" s="335">
        <v>59.504100000000001</v>
      </c>
      <c r="M70" s="335">
        <v>73.388390000000001</v>
      </c>
      <c r="N70" s="335">
        <v>134.87595999999999</v>
      </c>
      <c r="O70" s="335">
        <v>119.0082</v>
      </c>
      <c r="P70" s="335">
        <v>162.64454000000001</v>
      </c>
      <c r="Q70" s="335">
        <v>165.5007368</v>
      </c>
      <c r="R70" s="76">
        <v>104.79</v>
      </c>
      <c r="S70" s="76">
        <v>88.25</v>
      </c>
      <c r="T70" s="76">
        <v>84.15</v>
      </c>
      <c r="U70" s="76">
        <v>89.02</v>
      </c>
      <c r="V70" s="76">
        <v>63.26</v>
      </c>
      <c r="W70" s="76">
        <v>117.34</v>
      </c>
      <c r="X70" s="76">
        <v>123.68</v>
      </c>
      <c r="Y70" s="76">
        <v>149.33000000000001</v>
      </c>
      <c r="Z70" s="76">
        <v>79.03</v>
      </c>
      <c r="AA70" s="76">
        <v>182.46</v>
      </c>
      <c r="AB70" s="76">
        <v>159.69</v>
      </c>
      <c r="AC70" s="76">
        <v>158.63999999999999</v>
      </c>
      <c r="AD70" s="76">
        <v>112.35</v>
      </c>
      <c r="AE70" s="76">
        <v>95.246229400000004</v>
      </c>
      <c r="AF70" s="10">
        <v>69.381780599999999</v>
      </c>
      <c r="AG70" s="335">
        <v>48.733857900000004</v>
      </c>
      <c r="AH70" s="335">
        <v>91.031854799997674</v>
      </c>
      <c r="AI70" s="335">
        <v>120.61481070000001</v>
      </c>
      <c r="AK70" s="430">
        <f t="shared" si="3"/>
        <v>14.999773128308545</v>
      </c>
      <c r="AL70" s="430">
        <f t="shared" si="4"/>
        <v>49.999243761028488</v>
      </c>
      <c r="AM70" s="430">
        <f t="shared" si="5"/>
        <v>10.999833627426268</v>
      </c>
      <c r="AN70" s="430">
        <f t="shared" si="6"/>
        <v>45.999304260146204</v>
      </c>
      <c r="AO70" s="430">
        <f t="shared" si="7"/>
        <v>19.999697504411394</v>
      </c>
      <c r="AP70" s="430">
        <f t="shared" si="8"/>
        <v>31.999516007058229</v>
      </c>
      <c r="AQ70" s="430">
        <f t="shared" si="9"/>
        <v>29.999546256617091</v>
      </c>
      <c r="AR70" s="430">
        <f t="shared" si="10"/>
        <v>36.99944038316108</v>
      </c>
      <c r="AS70" s="430">
        <f t="shared" si="11"/>
        <v>67.998971514998729</v>
      </c>
      <c r="AT70" s="430">
        <f t="shared" si="12"/>
        <v>59.999092513234181</v>
      </c>
      <c r="AU70" s="430">
        <f t="shared" si="13"/>
        <v>81.998759768086714</v>
      </c>
      <c r="AV70" s="430">
        <f t="shared" si="14"/>
        <v>83.438737988404327</v>
      </c>
      <c r="AW70" s="430">
        <f t="shared" si="15"/>
        <v>52.830854550037813</v>
      </c>
      <c r="AX70" s="430">
        <f t="shared" si="16"/>
        <v>44.492059490799093</v>
      </c>
      <c r="AY70" s="430">
        <f t="shared" si="17"/>
        <v>42.425006301991431</v>
      </c>
      <c r="AZ70" s="430">
        <f t="shared" si="18"/>
        <v>44.880262162843458</v>
      </c>
      <c r="BA70" s="430">
        <f t="shared" si="19"/>
        <v>31.893118225359213</v>
      </c>
      <c r="BB70" s="430">
        <f t="shared" si="20"/>
        <v>59.158053945046632</v>
      </c>
      <c r="BC70" s="430">
        <f t="shared" si="21"/>
        <v>62.354423997983368</v>
      </c>
      <c r="BD70" s="430">
        <f t="shared" si="22"/>
        <v>75.286110410889847</v>
      </c>
      <c r="BE70" s="430">
        <f t="shared" si="23"/>
        <v>39.843710612553565</v>
      </c>
      <c r="BF70" s="430">
        <f t="shared" si="24"/>
        <v>91.988908495084445</v>
      </c>
      <c r="BG70" s="430">
        <f t="shared" si="25"/>
        <v>80.509200907486758</v>
      </c>
      <c r="BH70" s="430">
        <f t="shared" si="26"/>
        <v>79.97983362742626</v>
      </c>
      <c r="BI70" s="430">
        <f t="shared" si="27"/>
        <v>56.642298966473405</v>
      </c>
      <c r="BJ70" s="430">
        <f t="shared" si="28"/>
        <v>48.01927370809176</v>
      </c>
      <c r="BK70" s="430">
        <f t="shared" si="29"/>
        <v>34.979470935215524</v>
      </c>
      <c r="BL70" s="430">
        <f t="shared" si="30"/>
        <v>24.569628384169398</v>
      </c>
      <c r="BM70" s="430">
        <f t="shared" si="31"/>
        <v>45.894557499368631</v>
      </c>
      <c r="BN70" s="430">
        <f t="shared" si="32"/>
        <v>60.809080262162844</v>
      </c>
      <c r="BQ70" s="529">
        <f t="shared" si="36"/>
        <v>43068</v>
      </c>
      <c r="BR70" s="430">
        <f t="shared" si="33"/>
        <v>42.352361406604196</v>
      </c>
      <c r="BT70" s="430">
        <f t="shared" si="34"/>
        <v>47.009288984118982</v>
      </c>
    </row>
    <row r="71" spans="1:72">
      <c r="A71" s="6">
        <v>11</v>
      </c>
      <c r="B71" s="6">
        <v>30</v>
      </c>
      <c r="C71" s="124">
        <f t="shared" si="35"/>
        <v>42704</v>
      </c>
      <c r="D71" s="76">
        <f t="shared" si="1"/>
        <v>99.810338010000024</v>
      </c>
      <c r="E71" s="76">
        <f t="shared" si="2"/>
        <v>50.321072670622705</v>
      </c>
      <c r="F71" s="335">
        <v>11.90082</v>
      </c>
      <c r="G71" s="335">
        <v>81.322270000000003</v>
      </c>
      <c r="H71" s="335">
        <v>77.355330000000009</v>
      </c>
      <c r="I71" s="335">
        <v>81.322270000000003</v>
      </c>
      <c r="J71" s="335">
        <v>103.14044</v>
      </c>
      <c r="K71" s="335">
        <v>53.553690000000003</v>
      </c>
      <c r="L71" s="335">
        <v>41.65287</v>
      </c>
      <c r="M71" s="335">
        <v>75.371859999999998</v>
      </c>
      <c r="N71" s="335">
        <v>128.92555000000002</v>
      </c>
      <c r="O71" s="335">
        <v>105.12391000000001</v>
      </c>
      <c r="P71" s="335">
        <v>142.80984000000001</v>
      </c>
      <c r="Q71" s="335">
        <v>165.81809200000001</v>
      </c>
      <c r="R71" s="76">
        <v>140.61000000000001</v>
      </c>
      <c r="S71" s="76">
        <v>97.6</v>
      </c>
      <c r="T71" s="76">
        <v>92.6</v>
      </c>
      <c r="U71" s="76">
        <v>80.58</v>
      </c>
      <c r="V71" s="76">
        <v>63.4</v>
      </c>
      <c r="W71" s="76">
        <v>108.3</v>
      </c>
      <c r="X71" s="76">
        <v>89.86</v>
      </c>
      <c r="Y71" s="76">
        <v>149.91</v>
      </c>
      <c r="Z71" s="76">
        <v>87.14</v>
      </c>
      <c r="AA71" s="76">
        <v>147.63</v>
      </c>
      <c r="AB71" s="76">
        <v>151.57</v>
      </c>
      <c r="AC71" s="76">
        <v>132.63</v>
      </c>
      <c r="AD71" s="76">
        <v>80.599999999999994</v>
      </c>
      <c r="AE71" s="76">
        <v>111.8478733</v>
      </c>
      <c r="AF71" s="10">
        <v>85.864416300000002</v>
      </c>
      <c r="AG71" s="335">
        <v>100.78011070000001</v>
      </c>
      <c r="AH71" s="335">
        <v>84.971854800000003</v>
      </c>
      <c r="AI71" s="335">
        <v>120.1189432</v>
      </c>
      <c r="AK71" s="430">
        <f t="shared" si="3"/>
        <v>5.9999092513234178</v>
      </c>
      <c r="AL71" s="430">
        <f t="shared" si="4"/>
        <v>40.999379884043357</v>
      </c>
      <c r="AM71" s="430">
        <f t="shared" si="5"/>
        <v>38.999410133602225</v>
      </c>
      <c r="AN71" s="430">
        <f t="shared" si="6"/>
        <v>40.999379884043357</v>
      </c>
      <c r="AO71" s="430">
        <f t="shared" si="7"/>
        <v>51.99921351146962</v>
      </c>
      <c r="AP71" s="430">
        <f t="shared" si="8"/>
        <v>26.999591630955383</v>
      </c>
      <c r="AQ71" s="430">
        <f t="shared" si="9"/>
        <v>20.999682379631963</v>
      </c>
      <c r="AR71" s="430">
        <f t="shared" si="10"/>
        <v>37.999425258381649</v>
      </c>
      <c r="AS71" s="430">
        <f t="shared" si="11"/>
        <v>64.999016889337042</v>
      </c>
      <c r="AT71" s="430">
        <f t="shared" si="12"/>
        <v>52.999198386690196</v>
      </c>
      <c r="AU71" s="430">
        <f t="shared" si="13"/>
        <v>71.998911015881021</v>
      </c>
      <c r="AV71" s="430">
        <f t="shared" si="14"/>
        <v>83.598735568439622</v>
      </c>
      <c r="AW71" s="430">
        <f t="shared" si="15"/>
        <v>70.889841189815982</v>
      </c>
      <c r="AX71" s="430">
        <f t="shared" si="16"/>
        <v>49.205949079909246</v>
      </c>
      <c r="AY71" s="430">
        <f t="shared" si="17"/>
        <v>46.685152508192587</v>
      </c>
      <c r="AZ71" s="430">
        <f t="shared" si="18"/>
        <v>40.625157549785733</v>
      </c>
      <c r="BA71" s="430">
        <f t="shared" si="19"/>
        <v>31.96370052936728</v>
      </c>
      <c r="BB71" s="430">
        <f t="shared" si="20"/>
        <v>54.600453743382907</v>
      </c>
      <c r="BC71" s="430">
        <f t="shared" si="21"/>
        <v>45.303755986891858</v>
      </c>
      <c r="BD71" s="430">
        <f t="shared" si="22"/>
        <v>75.578522813208977</v>
      </c>
      <c r="BE71" s="430">
        <f t="shared" si="23"/>
        <v>43.932442651877992</v>
      </c>
      <c r="BF71" s="430">
        <f t="shared" si="24"/>
        <v>74.42903957650617</v>
      </c>
      <c r="BG71" s="430">
        <f t="shared" si="25"/>
        <v>76.415427275018899</v>
      </c>
      <c r="BH71" s="430">
        <f t="shared" si="26"/>
        <v>66.86664986135618</v>
      </c>
      <c r="BI71" s="430">
        <f t="shared" si="27"/>
        <v>40.635240736072596</v>
      </c>
      <c r="BJ71" s="430">
        <f t="shared" si="28"/>
        <v>56.389147113687926</v>
      </c>
      <c r="BK71" s="430">
        <f t="shared" si="29"/>
        <v>43.28934524829846</v>
      </c>
      <c r="BL71" s="430">
        <f t="shared" si="30"/>
        <v>50.809231509957151</v>
      </c>
      <c r="BM71" s="430">
        <f t="shared" si="31"/>
        <v>42.839352054449208</v>
      </c>
      <c r="BN71" s="430">
        <f t="shared" si="32"/>
        <v>60.5590840433577</v>
      </c>
      <c r="BQ71" s="529">
        <f t="shared" si="36"/>
        <v>43069</v>
      </c>
      <c r="BR71" s="430">
        <f t="shared" si="33"/>
        <v>39.68190964204689</v>
      </c>
      <c r="BT71" s="430">
        <f t="shared" si="34"/>
        <v>47.945550794050916</v>
      </c>
    </row>
    <row r="72" spans="1:72">
      <c r="A72" s="6">
        <v>12</v>
      </c>
      <c r="B72" s="6">
        <v>1</v>
      </c>
      <c r="C72" s="124">
        <f t="shared" si="35"/>
        <v>42705</v>
      </c>
      <c r="D72" s="76">
        <f t="shared" si="1"/>
        <v>94.224695291409006</v>
      </c>
      <c r="E72" s="76">
        <f t="shared" si="2"/>
        <v>47.504976274614187</v>
      </c>
      <c r="F72" s="335">
        <v>9.9173500000000008</v>
      </c>
      <c r="G72" s="335">
        <v>63.471040000000002</v>
      </c>
      <c r="H72" s="335">
        <v>53.553690000000003</v>
      </c>
      <c r="I72" s="335">
        <v>65.454509999999999</v>
      </c>
      <c r="J72" s="335">
        <v>93.223089999999999</v>
      </c>
      <c r="K72" s="335">
        <v>63.471040000000002</v>
      </c>
      <c r="L72" s="335">
        <v>67.437979999999996</v>
      </c>
      <c r="M72" s="335">
        <v>47.603279999999998</v>
      </c>
      <c r="N72" s="335">
        <v>148.76025000000001</v>
      </c>
      <c r="O72" s="335">
        <v>113.05779</v>
      </c>
      <c r="P72" s="335">
        <v>140.82637</v>
      </c>
      <c r="Q72" s="335">
        <v>111.68919570000001</v>
      </c>
      <c r="R72" s="76">
        <v>94.38</v>
      </c>
      <c r="S72" s="76">
        <v>89.11</v>
      </c>
      <c r="T72" s="76">
        <v>75.680000000000007</v>
      </c>
      <c r="U72" s="76">
        <v>80.2</v>
      </c>
      <c r="V72" s="76">
        <v>63.96</v>
      </c>
      <c r="W72" s="76">
        <v>97.14</v>
      </c>
      <c r="X72" s="76">
        <v>103.75</v>
      </c>
      <c r="Y72" s="76">
        <v>149.58000000000001</v>
      </c>
      <c r="Z72" s="76">
        <v>63.55</v>
      </c>
      <c r="AA72" s="76">
        <v>246.25</v>
      </c>
      <c r="AB72" s="76">
        <v>143.03</v>
      </c>
      <c r="AC72" s="76">
        <v>96.71</v>
      </c>
      <c r="AD72" s="76">
        <v>112.76</v>
      </c>
      <c r="AE72" s="76">
        <v>86.737143099999997</v>
      </c>
      <c r="AF72" s="10">
        <v>69.441284699999997</v>
      </c>
      <c r="AG72" s="335">
        <v>70.730540199999993</v>
      </c>
      <c r="AH72" s="335">
        <v>84.971854800000003</v>
      </c>
      <c r="AI72" s="335">
        <v>120.29445024226972</v>
      </c>
      <c r="AK72" s="430">
        <f t="shared" si="3"/>
        <v>4.9999243761028485</v>
      </c>
      <c r="AL72" s="430">
        <f t="shared" si="4"/>
        <v>31.999516007058229</v>
      </c>
      <c r="AM72" s="430">
        <f t="shared" si="5"/>
        <v>26.999591630955383</v>
      </c>
      <c r="AN72" s="430">
        <f t="shared" si="6"/>
        <v>32.999500882278802</v>
      </c>
      <c r="AO72" s="430">
        <f t="shared" si="7"/>
        <v>46.999289135366773</v>
      </c>
      <c r="AP72" s="430">
        <f t="shared" si="8"/>
        <v>31.999516007058229</v>
      </c>
      <c r="AQ72" s="430">
        <f t="shared" si="9"/>
        <v>33.999485757499365</v>
      </c>
      <c r="AR72" s="430">
        <f t="shared" si="10"/>
        <v>23.999637005293671</v>
      </c>
      <c r="AS72" s="430">
        <f t="shared" si="11"/>
        <v>74.998865641542736</v>
      </c>
      <c r="AT72" s="430">
        <f t="shared" si="12"/>
        <v>56.999137887572473</v>
      </c>
      <c r="AU72" s="430">
        <f t="shared" si="13"/>
        <v>70.998926140660444</v>
      </c>
      <c r="AV72" s="430">
        <f t="shared" si="14"/>
        <v>56.309148323670286</v>
      </c>
      <c r="AW72" s="430">
        <f t="shared" si="15"/>
        <v>47.582556087723717</v>
      </c>
      <c r="AX72" s="430">
        <f t="shared" si="16"/>
        <v>44.925636501134356</v>
      </c>
      <c r="AY72" s="430">
        <f t="shared" si="17"/>
        <v>38.154776909503404</v>
      </c>
      <c r="AZ72" s="430">
        <f t="shared" si="18"/>
        <v>40.43357701033527</v>
      </c>
      <c r="BA72" s="430">
        <f t="shared" si="19"/>
        <v>32.246029745399547</v>
      </c>
      <c r="BB72" s="430">
        <f t="shared" si="20"/>
        <v>48.974035795311316</v>
      </c>
      <c r="BC72" s="430">
        <f t="shared" si="21"/>
        <v>52.306528863120747</v>
      </c>
      <c r="BD72" s="430">
        <f t="shared" si="22"/>
        <v>75.412150239475679</v>
      </c>
      <c r="BE72" s="430">
        <f t="shared" si="23"/>
        <v>32.039324426518775</v>
      </c>
      <c r="BF72" s="430">
        <f t="shared" si="24"/>
        <v>124.14923115704562</v>
      </c>
      <c r="BG72" s="430">
        <f t="shared" si="25"/>
        <v>72.109906730526845</v>
      </c>
      <c r="BH72" s="430">
        <f t="shared" si="26"/>
        <v>48.757247290143681</v>
      </c>
      <c r="BI72" s="430">
        <f t="shared" si="27"/>
        <v>56.849004285354177</v>
      </c>
      <c r="BJ72" s="430">
        <f t="shared" si="28"/>
        <v>43.729338593395511</v>
      </c>
      <c r="BK72" s="430">
        <f t="shared" si="29"/>
        <v>35.009470481472142</v>
      </c>
      <c r="BL72" s="430">
        <f t="shared" si="30"/>
        <v>35.65946065036551</v>
      </c>
      <c r="BM72" s="430">
        <f t="shared" si="31"/>
        <v>42.839352054449208</v>
      </c>
      <c r="BN72" s="430">
        <f t="shared" si="32"/>
        <v>60.647567553450827</v>
      </c>
      <c r="BQ72" s="529">
        <f t="shared" si="36"/>
        <v>43070</v>
      </c>
      <c r="BR72" s="430">
        <f t="shared" si="33"/>
        <v>41.735964141668774</v>
      </c>
      <c r="BT72" s="430">
        <f t="shared" si="34"/>
        <v>44.327487547264937</v>
      </c>
    </row>
    <row r="73" spans="1:72">
      <c r="A73" s="6">
        <v>12</v>
      </c>
      <c r="B73" s="6">
        <v>2</v>
      </c>
      <c r="C73" s="124">
        <f t="shared" si="35"/>
        <v>42706</v>
      </c>
      <c r="D73" s="76">
        <f t="shared" si="1"/>
        <v>95.964062468076264</v>
      </c>
      <c r="E73" s="76">
        <f t="shared" si="2"/>
        <v>48.381907701188453</v>
      </c>
      <c r="F73" s="335">
        <v>29.752050000000001</v>
      </c>
      <c r="G73" s="335">
        <v>31.735520000000001</v>
      </c>
      <c r="H73" s="335">
        <v>65.454509999999999</v>
      </c>
      <c r="I73" s="335">
        <v>47.603279999999998</v>
      </c>
      <c r="J73" s="335">
        <v>111.07432</v>
      </c>
      <c r="K73" s="335">
        <v>63.471040000000002</v>
      </c>
      <c r="L73" s="335">
        <v>49.586750000000002</v>
      </c>
      <c r="M73" s="335">
        <v>93.223089999999999</v>
      </c>
      <c r="N73" s="335">
        <v>128.92555000000002</v>
      </c>
      <c r="O73" s="335">
        <v>120.99167</v>
      </c>
      <c r="P73" s="335">
        <v>140.82637</v>
      </c>
      <c r="Q73" s="335">
        <v>148.42306010000001</v>
      </c>
      <c r="R73" s="76">
        <v>94.23</v>
      </c>
      <c r="S73" s="76">
        <v>98</v>
      </c>
      <c r="T73" s="76">
        <v>76.25</v>
      </c>
      <c r="U73" s="76">
        <v>80.66</v>
      </c>
      <c r="V73" s="76">
        <v>45.86</v>
      </c>
      <c r="W73" s="76">
        <v>114.52</v>
      </c>
      <c r="X73" s="76">
        <v>98.68</v>
      </c>
      <c r="Y73" s="76">
        <v>131.15</v>
      </c>
      <c r="Z73" s="76">
        <v>79.680000000000007</v>
      </c>
      <c r="AA73" s="76">
        <v>76.95</v>
      </c>
      <c r="AB73" s="76">
        <v>168.48</v>
      </c>
      <c r="AC73" s="76">
        <v>186.03</v>
      </c>
      <c r="AD73" s="76">
        <v>96.31</v>
      </c>
      <c r="AE73" s="76">
        <v>111.9867162</v>
      </c>
      <c r="AF73" s="10">
        <v>69.480954100000005</v>
      </c>
      <c r="AG73" s="335">
        <v>101.91068860000001</v>
      </c>
      <c r="AH73" s="335">
        <v>97.381854800003495</v>
      </c>
      <c r="AI73" s="335">
        <v>120.2944502422843</v>
      </c>
      <c r="AK73" s="430">
        <f t="shared" si="3"/>
        <v>14.999773128308545</v>
      </c>
      <c r="AL73" s="430">
        <f t="shared" si="4"/>
        <v>15.999758003529115</v>
      </c>
      <c r="AM73" s="430">
        <f t="shared" si="5"/>
        <v>32.999500882278802</v>
      </c>
      <c r="AN73" s="430">
        <f t="shared" si="6"/>
        <v>23.999637005293671</v>
      </c>
      <c r="AO73" s="430">
        <f t="shared" si="7"/>
        <v>55.999153012351904</v>
      </c>
      <c r="AP73" s="430">
        <f t="shared" si="8"/>
        <v>31.999516007058229</v>
      </c>
      <c r="AQ73" s="430">
        <f t="shared" si="9"/>
        <v>24.999621880514244</v>
      </c>
      <c r="AR73" s="430">
        <f t="shared" si="10"/>
        <v>46.999289135366773</v>
      </c>
      <c r="AS73" s="430">
        <f t="shared" si="11"/>
        <v>64.999016889337042</v>
      </c>
      <c r="AT73" s="430">
        <f t="shared" si="12"/>
        <v>60.999077388454751</v>
      </c>
      <c r="AU73" s="430">
        <f t="shared" si="13"/>
        <v>70.998926140660444</v>
      </c>
      <c r="AV73" s="430">
        <f t="shared" si="14"/>
        <v>74.828868212755239</v>
      </c>
      <c r="AW73" s="430">
        <f t="shared" si="15"/>
        <v>47.506932190572222</v>
      </c>
      <c r="AX73" s="430">
        <f t="shared" si="16"/>
        <v>49.407612805646586</v>
      </c>
      <c r="AY73" s="430">
        <f t="shared" si="17"/>
        <v>38.442147718679102</v>
      </c>
      <c r="AZ73" s="430">
        <f t="shared" si="18"/>
        <v>40.6654902949332</v>
      </c>
      <c r="BA73" s="430">
        <f t="shared" si="19"/>
        <v>23.120746155785227</v>
      </c>
      <c r="BB73" s="430">
        <f t="shared" si="20"/>
        <v>57.736324678598436</v>
      </c>
      <c r="BC73" s="430">
        <f t="shared" si="21"/>
        <v>49.750441139400053</v>
      </c>
      <c r="BD73" s="430">
        <f t="shared" si="22"/>
        <v>66.120494076128054</v>
      </c>
      <c r="BE73" s="430">
        <f t="shared" si="23"/>
        <v>40.171414166876737</v>
      </c>
      <c r="BF73" s="430">
        <f t="shared" si="24"/>
        <v>38.795059238719439</v>
      </c>
      <c r="BG73" s="430">
        <f t="shared" si="25"/>
        <v>84.940761280564658</v>
      </c>
      <c r="BH73" s="430">
        <f t="shared" si="26"/>
        <v>93.788757247290135</v>
      </c>
      <c r="BI73" s="430">
        <f t="shared" si="27"/>
        <v>48.555583564406355</v>
      </c>
      <c r="BJ73" s="430">
        <f t="shared" si="28"/>
        <v>56.459146054953365</v>
      </c>
      <c r="BK73" s="430">
        <f t="shared" si="29"/>
        <v>35.02947017897656</v>
      </c>
      <c r="BL73" s="430">
        <f t="shared" si="30"/>
        <v>51.379222888832878</v>
      </c>
      <c r="BM73" s="430">
        <f t="shared" si="31"/>
        <v>49.095969145451726</v>
      </c>
      <c r="BN73" s="430">
        <f t="shared" si="32"/>
        <v>60.647567553458181</v>
      </c>
      <c r="BQ73" s="529">
        <f t="shared" si="36"/>
        <v>43071</v>
      </c>
      <c r="BR73" s="430">
        <f t="shared" si="33"/>
        <v>38.950442261154969</v>
      </c>
      <c r="BT73" s="430">
        <f t="shared" si="34"/>
        <v>48.82577635492904</v>
      </c>
    </row>
    <row r="74" spans="1:72">
      <c r="A74" s="6">
        <v>12</v>
      </c>
      <c r="B74" s="6">
        <v>3</v>
      </c>
      <c r="C74" s="124">
        <f t="shared" si="35"/>
        <v>42707</v>
      </c>
      <c r="D74" s="76">
        <f t="shared" si="1"/>
        <v>94.627458234766635</v>
      </c>
      <c r="E74" s="76">
        <f t="shared" si="2"/>
        <v>47.708036035214363</v>
      </c>
      <c r="F74" s="335">
        <v>61.487570000000005</v>
      </c>
      <c r="G74" s="335">
        <v>65.454509999999999</v>
      </c>
      <c r="H74" s="335">
        <v>49.586750000000002</v>
      </c>
      <c r="I74" s="335">
        <v>134.87595999999999</v>
      </c>
      <c r="J74" s="335">
        <v>111.07432</v>
      </c>
      <c r="K74" s="335">
        <v>73.388390000000001</v>
      </c>
      <c r="L74" s="335">
        <v>95.206559999999996</v>
      </c>
      <c r="M74" s="335">
        <v>87.272680000000008</v>
      </c>
      <c r="N74" s="335">
        <v>128.92555000000002</v>
      </c>
      <c r="O74" s="335">
        <v>85.289209999999997</v>
      </c>
      <c r="P74" s="335">
        <v>77.355330000000009</v>
      </c>
      <c r="Q74" s="335">
        <v>142.35364189999999</v>
      </c>
      <c r="R74" s="76">
        <v>122.67</v>
      </c>
      <c r="S74" s="76">
        <v>89.09</v>
      </c>
      <c r="T74" s="76">
        <v>67.28</v>
      </c>
      <c r="U74" s="76">
        <v>71.83</v>
      </c>
      <c r="V74" s="76">
        <v>28.24</v>
      </c>
      <c r="W74" s="76">
        <v>97.25</v>
      </c>
      <c r="X74" s="76">
        <v>93.62</v>
      </c>
      <c r="Y74" s="76">
        <v>131.74</v>
      </c>
      <c r="Z74" s="76">
        <v>63.77</v>
      </c>
      <c r="AA74" s="76">
        <v>140.65</v>
      </c>
      <c r="AB74" s="76">
        <v>133.01</v>
      </c>
      <c r="AC74" s="76">
        <v>140.09</v>
      </c>
      <c r="AD74" s="76">
        <v>88.5</v>
      </c>
      <c r="AE74" s="76">
        <v>95.166890600000002</v>
      </c>
      <c r="AF74" s="10">
        <v>69.520623499999999</v>
      </c>
      <c r="AG74" s="335">
        <v>85.90408570000001</v>
      </c>
      <c r="AH74" s="335">
        <v>84.971854800000003</v>
      </c>
      <c r="AI74" s="335">
        <v>123.24982054299862</v>
      </c>
      <c r="AK74" s="430">
        <f t="shared" si="3"/>
        <v>30.999531131837664</v>
      </c>
      <c r="AL74" s="430">
        <f t="shared" si="4"/>
        <v>32.999500882278802</v>
      </c>
      <c r="AM74" s="430">
        <f t="shared" si="5"/>
        <v>24.999621880514244</v>
      </c>
      <c r="AN74" s="430">
        <f t="shared" si="6"/>
        <v>67.998971514998729</v>
      </c>
      <c r="AO74" s="430">
        <f t="shared" si="7"/>
        <v>55.999153012351904</v>
      </c>
      <c r="AP74" s="430">
        <f t="shared" si="8"/>
        <v>36.99944038316108</v>
      </c>
      <c r="AQ74" s="430">
        <f t="shared" si="9"/>
        <v>47.999274010587342</v>
      </c>
      <c r="AR74" s="430">
        <f t="shared" si="10"/>
        <v>43.999334509705072</v>
      </c>
      <c r="AS74" s="430">
        <f t="shared" si="11"/>
        <v>64.999016889337042</v>
      </c>
      <c r="AT74" s="430">
        <f t="shared" si="12"/>
        <v>42.999349634484496</v>
      </c>
      <c r="AU74" s="430">
        <f t="shared" si="13"/>
        <v>38.999410133602225</v>
      </c>
      <c r="AV74" s="430">
        <f t="shared" si="14"/>
        <v>71.768914494580272</v>
      </c>
      <c r="AW74" s="430">
        <f t="shared" si="15"/>
        <v>61.845223090496596</v>
      </c>
      <c r="AX74" s="430">
        <f t="shared" si="16"/>
        <v>44.915553314847493</v>
      </c>
      <c r="AY74" s="430">
        <f t="shared" si="17"/>
        <v>33.919838669019413</v>
      </c>
      <c r="AZ74" s="430">
        <f t="shared" si="18"/>
        <v>36.213763549281573</v>
      </c>
      <c r="BA74" s="430">
        <f t="shared" si="19"/>
        <v>14.237459037055709</v>
      </c>
      <c r="BB74" s="430">
        <f t="shared" si="20"/>
        <v>49.029493319889085</v>
      </c>
      <c r="BC74" s="430">
        <f t="shared" si="21"/>
        <v>47.19939500882279</v>
      </c>
      <c r="BD74" s="430">
        <f t="shared" si="22"/>
        <v>66.417948071590629</v>
      </c>
      <c r="BE74" s="430">
        <f t="shared" si="23"/>
        <v>32.150239475674312</v>
      </c>
      <c r="BF74" s="430">
        <f t="shared" si="24"/>
        <v>70.910007562389723</v>
      </c>
      <c r="BG74" s="430">
        <f t="shared" si="25"/>
        <v>67.05823040080665</v>
      </c>
      <c r="BH74" s="430">
        <f t="shared" si="26"/>
        <v>70.627678346357456</v>
      </c>
      <c r="BI74" s="430">
        <f t="shared" si="27"/>
        <v>44.618099319384925</v>
      </c>
      <c r="BJ74" s="430">
        <f t="shared" si="28"/>
        <v>47.979274313082932</v>
      </c>
      <c r="BK74" s="430">
        <f t="shared" si="29"/>
        <v>35.04946987648097</v>
      </c>
      <c r="BL74" s="430">
        <f t="shared" si="30"/>
        <v>43.309344945802877</v>
      </c>
      <c r="BM74" s="430">
        <f t="shared" si="31"/>
        <v>42.839352054449208</v>
      </c>
      <c r="BN74" s="430">
        <f t="shared" si="32"/>
        <v>62.137545017896961</v>
      </c>
      <c r="BQ74" s="529">
        <f t="shared" si="36"/>
        <v>43072</v>
      </c>
      <c r="BR74" s="430">
        <f t="shared" si="33"/>
        <v>34.186095071842701</v>
      </c>
      <c r="BT74" s="430">
        <f t="shared" si="34"/>
        <v>44.766826317116212</v>
      </c>
    </row>
    <row r="75" spans="1:72">
      <c r="A75" s="6">
        <v>12</v>
      </c>
      <c r="B75" s="6">
        <v>4</v>
      </c>
      <c r="C75" s="124">
        <f t="shared" si="35"/>
        <v>42708</v>
      </c>
      <c r="D75" s="76">
        <f t="shared" si="1"/>
        <v>91.16630503807616</v>
      </c>
      <c r="E75" s="76">
        <f t="shared" si="2"/>
        <v>45.96303702000845</v>
      </c>
      <c r="F75" s="335">
        <v>31.735520000000001</v>
      </c>
      <c r="G75" s="335">
        <v>83.30574</v>
      </c>
      <c r="H75" s="335">
        <v>67.437979999999996</v>
      </c>
      <c r="I75" s="335">
        <v>91.239620000000002</v>
      </c>
      <c r="J75" s="335">
        <v>57.520630000000004</v>
      </c>
      <c r="K75" s="335">
        <v>63.471040000000002</v>
      </c>
      <c r="L75" s="335">
        <v>49.586750000000002</v>
      </c>
      <c r="M75" s="335">
        <v>57.520630000000004</v>
      </c>
      <c r="N75" s="335">
        <v>120.99167</v>
      </c>
      <c r="O75" s="335">
        <v>130.90902</v>
      </c>
      <c r="P75" s="335">
        <v>122.97514000000001</v>
      </c>
      <c r="Q75" s="335">
        <v>137.27595869999999</v>
      </c>
      <c r="R75" s="76">
        <v>95.27</v>
      </c>
      <c r="S75" s="76">
        <v>98.84</v>
      </c>
      <c r="T75" s="76">
        <v>67.88</v>
      </c>
      <c r="U75" s="76">
        <v>100.94</v>
      </c>
      <c r="V75" s="76">
        <v>46.66</v>
      </c>
      <c r="W75" s="76">
        <v>97.31</v>
      </c>
      <c r="X75" s="76">
        <v>93.29</v>
      </c>
      <c r="Y75" s="76">
        <v>131.44999999999999</v>
      </c>
      <c r="Z75" s="76">
        <v>63.89</v>
      </c>
      <c r="AA75" s="76">
        <v>141.44</v>
      </c>
      <c r="AB75" s="76">
        <v>122.71</v>
      </c>
      <c r="AC75" s="76">
        <v>103.09</v>
      </c>
      <c r="AD75" s="76">
        <v>60.58</v>
      </c>
      <c r="AE75" s="76">
        <v>87.014828899999998</v>
      </c>
      <c r="AF75" s="10">
        <v>69.956986900000004</v>
      </c>
      <c r="AG75" s="335">
        <v>134.04290259999999</v>
      </c>
      <c r="AH75" s="335">
        <v>84.971854800000003</v>
      </c>
      <c r="AI75" s="335">
        <v>121.6828792422843</v>
      </c>
      <c r="AK75" s="430">
        <f t="shared" si="3"/>
        <v>15.999758003529115</v>
      </c>
      <c r="AL75" s="430">
        <f t="shared" si="4"/>
        <v>41.999364759263926</v>
      </c>
      <c r="AM75" s="430">
        <f t="shared" si="5"/>
        <v>33.999485757499365</v>
      </c>
      <c r="AN75" s="430">
        <f t="shared" si="6"/>
        <v>45.999304260146204</v>
      </c>
      <c r="AO75" s="430">
        <f t="shared" si="7"/>
        <v>28.999561381396521</v>
      </c>
      <c r="AP75" s="430">
        <f t="shared" si="8"/>
        <v>31.999516007058229</v>
      </c>
      <c r="AQ75" s="430">
        <f t="shared" si="9"/>
        <v>24.999621880514244</v>
      </c>
      <c r="AR75" s="430">
        <f t="shared" si="10"/>
        <v>28.999561381396521</v>
      </c>
      <c r="AS75" s="430">
        <f t="shared" si="11"/>
        <v>60.999077388454751</v>
      </c>
      <c r="AT75" s="430">
        <f t="shared" si="12"/>
        <v>65.999001764557605</v>
      </c>
      <c r="AU75" s="430">
        <f t="shared" si="13"/>
        <v>61.999062263675327</v>
      </c>
      <c r="AV75" s="430">
        <f t="shared" si="14"/>
        <v>69.208953214015622</v>
      </c>
      <c r="AW75" s="430">
        <f t="shared" si="15"/>
        <v>48.031257877489281</v>
      </c>
      <c r="AX75" s="430">
        <f t="shared" si="16"/>
        <v>49.831106629694986</v>
      </c>
      <c r="AY75" s="430">
        <f t="shared" si="17"/>
        <v>34.222334257625405</v>
      </c>
      <c r="AZ75" s="430">
        <f t="shared" si="18"/>
        <v>50.889841189815982</v>
      </c>
      <c r="BA75" s="430">
        <f t="shared" si="19"/>
        <v>23.524073607259893</v>
      </c>
      <c r="BB75" s="430">
        <f t="shared" si="20"/>
        <v>49.059742878749688</v>
      </c>
      <c r="BC75" s="430">
        <f t="shared" si="21"/>
        <v>47.033022435089492</v>
      </c>
      <c r="BD75" s="430">
        <f t="shared" si="22"/>
        <v>66.271741870431043</v>
      </c>
      <c r="BE75" s="430">
        <f t="shared" si="23"/>
        <v>32.210738593395511</v>
      </c>
      <c r="BF75" s="430">
        <f t="shared" si="24"/>
        <v>71.308293420720943</v>
      </c>
      <c r="BG75" s="430">
        <f t="shared" si="25"/>
        <v>61.865389463070329</v>
      </c>
      <c r="BH75" s="430">
        <f t="shared" si="26"/>
        <v>51.97378371565415</v>
      </c>
      <c r="BI75" s="430">
        <f t="shared" si="27"/>
        <v>30.54197126291908</v>
      </c>
      <c r="BJ75" s="430">
        <f t="shared" si="28"/>
        <v>43.869336475926389</v>
      </c>
      <c r="BK75" s="430">
        <f t="shared" si="29"/>
        <v>35.269466549029495</v>
      </c>
      <c r="BL75" s="430">
        <f t="shared" si="30"/>
        <v>67.578977867406095</v>
      </c>
      <c r="BM75" s="430">
        <f t="shared" si="31"/>
        <v>42.839352054449208</v>
      </c>
      <c r="BN75" s="430">
        <f t="shared" si="32"/>
        <v>61.347556966112577</v>
      </c>
      <c r="BQ75" s="529">
        <f t="shared" si="36"/>
        <v>43073</v>
      </c>
      <c r="BR75" s="430">
        <f t="shared" si="33"/>
        <v>33.043715868414424</v>
      </c>
      <c r="BT75" s="430">
        <f t="shared" si="34"/>
        <v>46.516163347617848</v>
      </c>
    </row>
    <row r="76" spans="1:72">
      <c r="A76" s="6">
        <v>12</v>
      </c>
      <c r="B76" s="6">
        <v>5</v>
      </c>
      <c r="C76" s="124">
        <f t="shared" si="35"/>
        <v>42709</v>
      </c>
      <c r="D76" s="76">
        <f t="shared" ref="D76:D139" si="37">AVERAGE(F76:AI76)</f>
        <v>97.190383608076147</v>
      </c>
      <c r="E76" s="76">
        <f t="shared" ref="E76:E139" si="38">D76/1.98347</f>
        <v>49.000178277501625</v>
      </c>
      <c r="F76" s="335">
        <v>31.735520000000001</v>
      </c>
      <c r="G76" s="335">
        <v>47.603279999999998</v>
      </c>
      <c r="H76" s="335">
        <v>67.437979999999996</v>
      </c>
      <c r="I76" s="335">
        <v>99.173500000000004</v>
      </c>
      <c r="J76" s="335">
        <v>67.437979999999996</v>
      </c>
      <c r="K76" s="335">
        <v>73.388390000000001</v>
      </c>
      <c r="L76" s="335">
        <v>85.289209999999997</v>
      </c>
      <c r="M76" s="335">
        <v>75.371859999999998</v>
      </c>
      <c r="N76" s="335">
        <v>148.76025000000001</v>
      </c>
      <c r="O76" s="335">
        <v>85.289209999999997</v>
      </c>
      <c r="P76" s="335">
        <v>115.04126000000001</v>
      </c>
      <c r="Q76" s="335">
        <v>110.3801055</v>
      </c>
      <c r="R76" s="76">
        <v>95.1</v>
      </c>
      <c r="S76" s="76">
        <v>107.68</v>
      </c>
      <c r="T76" s="76">
        <v>76.73</v>
      </c>
      <c r="U76" s="76">
        <v>95.22</v>
      </c>
      <c r="V76" s="76">
        <v>64.16</v>
      </c>
      <c r="W76" s="76">
        <v>106.01</v>
      </c>
      <c r="X76" s="76">
        <v>93.37</v>
      </c>
      <c r="Y76" s="76">
        <v>150.1</v>
      </c>
      <c r="Z76" s="76">
        <v>95.18</v>
      </c>
      <c r="AA76" s="76">
        <v>203.4</v>
      </c>
      <c r="AB76" s="76">
        <v>197.93</v>
      </c>
      <c r="AC76" s="76">
        <v>129.85</v>
      </c>
      <c r="AD76" s="76">
        <v>68.819999999999993</v>
      </c>
      <c r="AE76" s="76">
        <v>87.114002400000004</v>
      </c>
      <c r="AF76" s="10">
        <v>69.580127599999997</v>
      </c>
      <c r="AG76" s="335">
        <v>62.538809100000002</v>
      </c>
      <c r="AH76" s="335">
        <v>84.971854800000003</v>
      </c>
      <c r="AI76" s="335">
        <v>121.04816884228431</v>
      </c>
      <c r="AK76" s="430">
        <f t="shared" ref="AK76:AK139" si="39">F76/1.9835</f>
        <v>15.999758003529115</v>
      </c>
      <c r="AL76" s="430">
        <f t="shared" ref="AL76:AL139" si="40">G76/1.9835</f>
        <v>23.999637005293671</v>
      </c>
      <c r="AM76" s="430">
        <f t="shared" ref="AM76:AM139" si="41">H76/1.9835</f>
        <v>33.999485757499365</v>
      </c>
      <c r="AN76" s="430">
        <f t="shared" ref="AN76:AN139" si="42">I76/1.9835</f>
        <v>49.999243761028488</v>
      </c>
      <c r="AO76" s="430">
        <f t="shared" ref="AO76:AO139" si="43">J76/1.9835</f>
        <v>33.999485757499365</v>
      </c>
      <c r="AP76" s="430">
        <f t="shared" ref="AP76:AP139" si="44">K76/1.9835</f>
        <v>36.99944038316108</v>
      </c>
      <c r="AQ76" s="430">
        <f t="shared" ref="AQ76:AQ139" si="45">L76/1.9835</f>
        <v>42.999349634484496</v>
      </c>
      <c r="AR76" s="430">
        <f t="shared" ref="AR76:AR139" si="46">M76/1.9835</f>
        <v>37.999425258381649</v>
      </c>
      <c r="AS76" s="430">
        <f t="shared" ref="AS76:AS139" si="47">N76/1.9835</f>
        <v>74.998865641542736</v>
      </c>
      <c r="AT76" s="430">
        <f t="shared" ref="AT76:AT139" si="48">O76/1.9835</f>
        <v>42.999349634484496</v>
      </c>
      <c r="AU76" s="430">
        <f t="shared" ref="AU76:AU139" si="49">P76/1.9835</f>
        <v>57.999122762793043</v>
      </c>
      <c r="AV76" s="430">
        <f t="shared" ref="AV76:AV139" si="50">Q76/1.9835</f>
        <v>55.649158306024702</v>
      </c>
      <c r="AW76" s="430">
        <f t="shared" ref="AW76:AW139" si="51">R76/1.9835</f>
        <v>47.945550794050916</v>
      </c>
      <c r="AX76" s="430">
        <f t="shared" ref="AX76:AX139" si="52">S76/1.9835</f>
        <v>54.287874968490044</v>
      </c>
      <c r="AY76" s="430">
        <f t="shared" ref="AY76:AY139" si="53">T76/1.9835</f>
        <v>38.684144189563902</v>
      </c>
      <c r="AZ76" s="430">
        <f t="shared" ref="AZ76:AZ139" si="54">U76/1.9835</f>
        <v>48.006049911772116</v>
      </c>
      <c r="BA76" s="430">
        <f t="shared" ref="BA76:BA139" si="55">V76/1.9835</f>
        <v>32.346861608268213</v>
      </c>
      <c r="BB76" s="430">
        <f t="shared" ref="BB76:BB139" si="56">W76/1.9835</f>
        <v>53.445928913536676</v>
      </c>
      <c r="BC76" s="430">
        <f t="shared" ref="BC76:BC139" si="57">X76/1.9835</f>
        <v>47.073355180236959</v>
      </c>
      <c r="BD76" s="430">
        <f t="shared" ref="BD76:BD139" si="58">Y76/1.9835</f>
        <v>75.674313082934205</v>
      </c>
      <c r="BE76" s="430">
        <f t="shared" ref="BE76:BE139" si="59">Z76/1.9835</f>
        <v>47.98588353919839</v>
      </c>
      <c r="BF76" s="430">
        <f t="shared" ref="BF76:BF139" si="60">AA76/1.9835</f>
        <v>102.54600453743383</v>
      </c>
      <c r="BG76" s="430">
        <f t="shared" ref="BG76:BG139" si="61">AB76/1.9835</f>
        <v>99.788253087975804</v>
      </c>
      <c r="BH76" s="430">
        <f t="shared" ref="BH76:BH139" si="62">AC76/1.9835</f>
        <v>65.465086967481724</v>
      </c>
      <c r="BI76" s="430">
        <f t="shared" ref="BI76:BI139" si="63">AD76/1.9835</f>
        <v>34.696244013108135</v>
      </c>
      <c r="BJ76" s="430">
        <f t="shared" ref="BJ76:BJ139" si="64">AE76/1.9835</f>
        <v>43.919335719687425</v>
      </c>
      <c r="BK76" s="430">
        <f t="shared" ref="BK76:BK139" si="65">AF76/1.9835</f>
        <v>35.079469422737581</v>
      </c>
      <c r="BL76" s="430">
        <f t="shared" ref="BL76:BL139" si="66">AG76/1.9835</f>
        <v>31.529523115704563</v>
      </c>
      <c r="BM76" s="430">
        <f t="shared" ref="BM76:BM139" si="67">AH76/1.9835</f>
        <v>42.839352054449208</v>
      </c>
      <c r="BN76" s="430">
        <f t="shared" ref="BN76:BN139" si="68">AI76/1.9835</f>
        <v>61.027561806042002</v>
      </c>
      <c r="BQ76" s="529">
        <f t="shared" si="36"/>
        <v>43074</v>
      </c>
      <c r="BR76" s="430">
        <f t="shared" ref="BR76:BR139" si="69">AVERAGE(BA76,BI76,BK76,BM76)</f>
        <v>36.240481774640784</v>
      </c>
      <c r="BT76" s="430">
        <f t="shared" ref="BT76:BT139" si="70">MEDIAN(AK76:BN76)</f>
        <v>45.496345449962192</v>
      </c>
    </row>
    <row r="77" spans="1:72">
      <c r="A77" s="6">
        <v>12</v>
      </c>
      <c r="B77" s="6">
        <v>6</v>
      </c>
      <c r="C77" s="124">
        <f t="shared" ref="C77:C140" si="71">C76+1</f>
        <v>42710</v>
      </c>
      <c r="D77" s="76">
        <f t="shared" si="37"/>
        <v>85.915061798146098</v>
      </c>
      <c r="E77" s="76">
        <f t="shared" si="38"/>
        <v>43.315533785812789</v>
      </c>
      <c r="F77" s="335">
        <v>41.65287</v>
      </c>
      <c r="G77" s="335">
        <v>47.603279999999998</v>
      </c>
      <c r="H77" s="335">
        <v>67.437979999999996</v>
      </c>
      <c r="I77" s="335">
        <v>91.239620000000002</v>
      </c>
      <c r="J77" s="335">
        <v>111.07432</v>
      </c>
      <c r="K77" s="335">
        <v>55.53716</v>
      </c>
      <c r="L77" s="335">
        <v>95.206559999999996</v>
      </c>
      <c r="M77" s="335">
        <v>77.355330000000009</v>
      </c>
      <c r="N77" s="335">
        <v>85.289209999999997</v>
      </c>
      <c r="O77" s="335">
        <v>75.371859999999998</v>
      </c>
      <c r="P77" s="335">
        <v>105.12391000000001</v>
      </c>
      <c r="Q77" s="335">
        <v>75.3123559</v>
      </c>
      <c r="R77" s="76">
        <v>104.89</v>
      </c>
      <c r="S77" s="76">
        <v>99.22</v>
      </c>
      <c r="T77" s="76">
        <v>76.47</v>
      </c>
      <c r="U77" s="76">
        <v>86.81</v>
      </c>
      <c r="V77" s="76">
        <v>64.3</v>
      </c>
      <c r="W77" s="76">
        <v>105.65</v>
      </c>
      <c r="X77" s="76">
        <v>93.45</v>
      </c>
      <c r="Y77" s="76">
        <v>132.19</v>
      </c>
      <c r="Z77" s="76">
        <v>95.63</v>
      </c>
      <c r="AA77" s="76">
        <v>142.44</v>
      </c>
      <c r="AB77" s="76">
        <v>197.71</v>
      </c>
      <c r="AC77" s="76">
        <v>112.42</v>
      </c>
      <c r="AD77" s="76">
        <v>60.84</v>
      </c>
      <c r="AE77" s="76">
        <v>78.565246700000003</v>
      </c>
      <c r="AF77" s="10">
        <v>67.953682200000003</v>
      </c>
      <c r="AG77" s="335">
        <v>-59.523934700000005</v>
      </c>
      <c r="AH77" s="335">
        <v>84.971854800000003</v>
      </c>
      <c r="AI77" s="335">
        <v>105.26054904438266</v>
      </c>
      <c r="AK77" s="430">
        <f t="shared" si="39"/>
        <v>20.999682379631963</v>
      </c>
      <c r="AL77" s="430">
        <f t="shared" si="40"/>
        <v>23.999637005293671</v>
      </c>
      <c r="AM77" s="430">
        <f t="shared" si="41"/>
        <v>33.999485757499365</v>
      </c>
      <c r="AN77" s="430">
        <f t="shared" si="42"/>
        <v>45.999304260146204</v>
      </c>
      <c r="AO77" s="430">
        <f t="shared" si="43"/>
        <v>55.999153012351904</v>
      </c>
      <c r="AP77" s="430">
        <f t="shared" si="44"/>
        <v>27.999576506175952</v>
      </c>
      <c r="AQ77" s="430">
        <f t="shared" si="45"/>
        <v>47.999274010587342</v>
      </c>
      <c r="AR77" s="430">
        <f t="shared" si="46"/>
        <v>38.999410133602225</v>
      </c>
      <c r="AS77" s="430">
        <f t="shared" si="47"/>
        <v>42.999349634484496</v>
      </c>
      <c r="AT77" s="430">
        <f t="shared" si="48"/>
        <v>37.999425258381649</v>
      </c>
      <c r="AU77" s="430">
        <f t="shared" si="49"/>
        <v>52.999198386690196</v>
      </c>
      <c r="AV77" s="430">
        <f t="shared" si="50"/>
        <v>37.96942571212503</v>
      </c>
      <c r="AW77" s="430">
        <f t="shared" si="51"/>
        <v>52.881270481472143</v>
      </c>
      <c r="AX77" s="430">
        <f t="shared" si="52"/>
        <v>50.022687169145449</v>
      </c>
      <c r="AY77" s="430">
        <f t="shared" si="53"/>
        <v>38.553062767834632</v>
      </c>
      <c r="AZ77" s="430">
        <f t="shared" si="54"/>
        <v>43.766070078144693</v>
      </c>
      <c r="BA77" s="430">
        <f t="shared" si="55"/>
        <v>32.417443912276276</v>
      </c>
      <c r="BB77" s="430">
        <f t="shared" si="56"/>
        <v>53.264431560373083</v>
      </c>
      <c r="BC77" s="430">
        <f t="shared" si="57"/>
        <v>47.113687925384419</v>
      </c>
      <c r="BD77" s="430">
        <f t="shared" si="58"/>
        <v>66.64481976304512</v>
      </c>
      <c r="BE77" s="430">
        <f t="shared" si="59"/>
        <v>48.212755230652881</v>
      </c>
      <c r="BF77" s="430">
        <f t="shared" si="60"/>
        <v>71.812452735064284</v>
      </c>
      <c r="BG77" s="430">
        <f t="shared" si="61"/>
        <v>99.677338038820267</v>
      </c>
      <c r="BH77" s="430">
        <f t="shared" si="62"/>
        <v>56.67759011847744</v>
      </c>
      <c r="BI77" s="430">
        <f t="shared" si="63"/>
        <v>30.673052684648351</v>
      </c>
      <c r="BJ77" s="430">
        <f t="shared" si="64"/>
        <v>39.609400907486766</v>
      </c>
      <c r="BK77" s="430">
        <f t="shared" si="65"/>
        <v>34.259481825056717</v>
      </c>
      <c r="BL77" s="430">
        <f t="shared" si="66"/>
        <v>-30.009546105369299</v>
      </c>
      <c r="BM77" s="430">
        <f t="shared" si="67"/>
        <v>42.839352054449208</v>
      </c>
      <c r="BN77" s="430">
        <f t="shared" si="68"/>
        <v>53.068086233618679</v>
      </c>
      <c r="BQ77" s="529">
        <f t="shared" ref="BQ77:BQ140" si="72">BQ76+1</f>
        <v>43075</v>
      </c>
      <c r="BR77" s="430">
        <f t="shared" si="69"/>
        <v>35.047332619107635</v>
      </c>
      <c r="BT77" s="430">
        <f t="shared" si="70"/>
        <v>43.382709856314591</v>
      </c>
    </row>
    <row r="78" spans="1:72">
      <c r="A78" s="6">
        <v>12</v>
      </c>
      <c r="B78" s="6">
        <v>7</v>
      </c>
      <c r="C78" s="124">
        <f t="shared" si="71"/>
        <v>42711</v>
      </c>
      <c r="D78" s="76">
        <f t="shared" si="37"/>
        <v>91.998742119191803</v>
      </c>
      <c r="E78" s="76">
        <f t="shared" si="38"/>
        <v>46.382724275734851</v>
      </c>
      <c r="F78" s="335">
        <v>31.735520000000001</v>
      </c>
      <c r="G78" s="335">
        <v>47.603279999999998</v>
      </c>
      <c r="H78" s="335">
        <v>67.437979999999996</v>
      </c>
      <c r="I78" s="335">
        <v>39.669400000000003</v>
      </c>
      <c r="J78" s="335">
        <v>69.421450000000007</v>
      </c>
      <c r="K78" s="335">
        <v>67.437979999999996</v>
      </c>
      <c r="L78" s="335">
        <v>105.12391000000001</v>
      </c>
      <c r="M78" s="335">
        <v>87.272680000000008</v>
      </c>
      <c r="N78" s="335">
        <v>120.99167</v>
      </c>
      <c r="O78" s="335">
        <v>77.355330000000009</v>
      </c>
      <c r="P78" s="335">
        <v>132.89249000000001</v>
      </c>
      <c r="Q78" s="335">
        <v>183.21312390000003</v>
      </c>
      <c r="R78" s="76">
        <v>105.16</v>
      </c>
      <c r="S78" s="76">
        <v>117.13</v>
      </c>
      <c r="T78" s="76">
        <v>76.62</v>
      </c>
      <c r="U78" s="76">
        <v>86.42</v>
      </c>
      <c r="V78" s="76">
        <v>47.15</v>
      </c>
      <c r="W78" s="76">
        <v>106.1</v>
      </c>
      <c r="X78" s="76">
        <v>77.290000000000006</v>
      </c>
      <c r="Y78" s="76">
        <v>113.44</v>
      </c>
      <c r="Z78" s="76">
        <v>80.150000000000006</v>
      </c>
      <c r="AA78" s="76">
        <v>196.69</v>
      </c>
      <c r="AB78" s="76">
        <v>164.32</v>
      </c>
      <c r="AC78" s="76">
        <v>148.13999999999999</v>
      </c>
      <c r="AD78" s="76">
        <v>42.89</v>
      </c>
      <c r="AE78" s="76">
        <v>53.672698199999999</v>
      </c>
      <c r="AF78" s="10">
        <v>84.396648499999998</v>
      </c>
      <c r="AG78" s="335">
        <v>92.449536699999996</v>
      </c>
      <c r="AH78" s="335">
        <v>72.561854799996496</v>
      </c>
      <c r="AI78" s="335">
        <v>65.226711475757583</v>
      </c>
      <c r="AK78" s="430">
        <f t="shared" si="39"/>
        <v>15.999758003529115</v>
      </c>
      <c r="AL78" s="430">
        <f t="shared" si="40"/>
        <v>23.999637005293671</v>
      </c>
      <c r="AM78" s="430">
        <f t="shared" si="41"/>
        <v>33.999485757499365</v>
      </c>
      <c r="AN78" s="430">
        <f t="shared" si="42"/>
        <v>19.999697504411394</v>
      </c>
      <c r="AO78" s="430">
        <f t="shared" si="43"/>
        <v>34.999470632719941</v>
      </c>
      <c r="AP78" s="430">
        <f t="shared" si="44"/>
        <v>33.999485757499365</v>
      </c>
      <c r="AQ78" s="430">
        <f t="shared" si="45"/>
        <v>52.999198386690196</v>
      </c>
      <c r="AR78" s="430">
        <f t="shared" si="46"/>
        <v>43.999334509705072</v>
      </c>
      <c r="AS78" s="430">
        <f t="shared" si="47"/>
        <v>60.999077388454751</v>
      </c>
      <c r="AT78" s="430">
        <f t="shared" si="48"/>
        <v>38.999410133602225</v>
      </c>
      <c r="AU78" s="430">
        <f t="shared" si="49"/>
        <v>66.998986639778167</v>
      </c>
      <c r="AV78" s="430">
        <f t="shared" si="50"/>
        <v>92.368602924124033</v>
      </c>
      <c r="AW78" s="430">
        <f t="shared" si="51"/>
        <v>53.017393496344845</v>
      </c>
      <c r="AX78" s="430">
        <f t="shared" si="52"/>
        <v>59.052180489034534</v>
      </c>
      <c r="AY78" s="430">
        <f t="shared" si="53"/>
        <v>38.628686664986134</v>
      </c>
      <c r="AZ78" s="430">
        <f t="shared" si="54"/>
        <v>43.569447945550792</v>
      </c>
      <c r="BA78" s="430">
        <f t="shared" si="55"/>
        <v>23.771111671288125</v>
      </c>
      <c r="BB78" s="430">
        <f t="shared" si="56"/>
        <v>53.491303251827574</v>
      </c>
      <c r="BC78" s="430">
        <f t="shared" si="57"/>
        <v>38.966473405596169</v>
      </c>
      <c r="BD78" s="430">
        <f t="shared" si="58"/>
        <v>57.191832619107636</v>
      </c>
      <c r="BE78" s="430">
        <f t="shared" si="59"/>
        <v>40.408369044618098</v>
      </c>
      <c r="BF78" s="430">
        <f t="shared" si="60"/>
        <v>99.163095538190063</v>
      </c>
      <c r="BG78" s="430">
        <f t="shared" si="61"/>
        <v>82.843458532896392</v>
      </c>
      <c r="BH78" s="430">
        <f t="shared" si="62"/>
        <v>74.686160826821265</v>
      </c>
      <c r="BI78" s="430">
        <f t="shared" si="63"/>
        <v>21.623392992185529</v>
      </c>
      <c r="BJ78" s="430">
        <f t="shared" si="64"/>
        <v>27.059590723468617</v>
      </c>
      <c r="BK78" s="430">
        <f t="shared" si="65"/>
        <v>42.549356440635236</v>
      </c>
      <c r="BL78" s="430">
        <f t="shared" si="66"/>
        <v>46.609295034030751</v>
      </c>
      <c r="BM78" s="430">
        <f t="shared" si="67"/>
        <v>36.582734963446683</v>
      </c>
      <c r="BN78" s="430">
        <f t="shared" si="68"/>
        <v>32.884654134488322</v>
      </c>
      <c r="BQ78" s="529">
        <f t="shared" si="72"/>
        <v>43076</v>
      </c>
      <c r="BR78" s="430">
        <f t="shared" si="69"/>
        <v>31.131649016888893</v>
      </c>
      <c r="BT78" s="430">
        <f t="shared" si="70"/>
        <v>41.478862742626667</v>
      </c>
    </row>
    <row r="79" spans="1:72">
      <c r="A79" s="6">
        <v>12</v>
      </c>
      <c r="B79" s="6">
        <v>8</v>
      </c>
      <c r="C79" s="124">
        <f t="shared" si="71"/>
        <v>42712</v>
      </c>
      <c r="D79" s="76">
        <f t="shared" si="37"/>
        <v>89.336972662794608</v>
      </c>
      <c r="E79" s="76">
        <f t="shared" si="38"/>
        <v>45.040748114564174</v>
      </c>
      <c r="F79" s="335">
        <v>23.801639999999999</v>
      </c>
      <c r="G79" s="335">
        <v>49.586750000000002</v>
      </c>
      <c r="H79" s="335">
        <v>59.504100000000001</v>
      </c>
      <c r="I79" s="335">
        <v>73.388390000000001</v>
      </c>
      <c r="J79" s="335">
        <v>69.421450000000007</v>
      </c>
      <c r="K79" s="335">
        <v>65.454509999999999</v>
      </c>
      <c r="L79" s="335">
        <v>67.437979999999996</v>
      </c>
      <c r="M79" s="335">
        <v>79.338800000000006</v>
      </c>
      <c r="N79" s="335">
        <v>113.05779</v>
      </c>
      <c r="O79" s="335">
        <v>95.206559999999996</v>
      </c>
      <c r="P79" s="335">
        <v>152.72719000000001</v>
      </c>
      <c r="Q79" s="335">
        <v>67.080955400000008</v>
      </c>
      <c r="R79" s="76">
        <v>99.56</v>
      </c>
      <c r="S79" s="76">
        <v>99.59</v>
      </c>
      <c r="T79" s="76">
        <v>76.78</v>
      </c>
      <c r="U79" s="76">
        <v>104.22</v>
      </c>
      <c r="V79" s="76">
        <v>64.58</v>
      </c>
      <c r="W79" s="76">
        <v>97.53</v>
      </c>
      <c r="X79" s="76">
        <v>143.5</v>
      </c>
      <c r="Y79" s="76">
        <v>168.95</v>
      </c>
      <c r="Z79" s="76">
        <v>41.56</v>
      </c>
      <c r="AA79" s="76">
        <v>161.94999999999999</v>
      </c>
      <c r="AB79" s="76">
        <v>172.52</v>
      </c>
      <c r="AC79" s="76">
        <v>148.38999999999999</v>
      </c>
      <c r="AD79" s="76">
        <v>27.34</v>
      </c>
      <c r="AE79" s="76">
        <v>78.823097800000014</v>
      </c>
      <c r="AF79" s="10">
        <v>64.066080999999997</v>
      </c>
      <c r="AG79" s="335">
        <v>31.239652500000002</v>
      </c>
      <c r="AH79" s="335">
        <v>84.971854800000003</v>
      </c>
      <c r="AI79" s="335">
        <v>98.532378383838378</v>
      </c>
      <c r="AK79" s="430">
        <f t="shared" si="39"/>
        <v>11.999818502646836</v>
      </c>
      <c r="AL79" s="430">
        <f t="shared" si="40"/>
        <v>24.999621880514244</v>
      </c>
      <c r="AM79" s="430">
        <f t="shared" si="41"/>
        <v>29.999546256617091</v>
      </c>
      <c r="AN79" s="430">
        <f t="shared" si="42"/>
        <v>36.99944038316108</v>
      </c>
      <c r="AO79" s="430">
        <f t="shared" si="43"/>
        <v>34.999470632719941</v>
      </c>
      <c r="AP79" s="430">
        <f t="shared" si="44"/>
        <v>32.999500882278802</v>
      </c>
      <c r="AQ79" s="430">
        <f t="shared" si="45"/>
        <v>33.999485757499365</v>
      </c>
      <c r="AR79" s="430">
        <f t="shared" si="46"/>
        <v>39.999395008822788</v>
      </c>
      <c r="AS79" s="430">
        <f t="shared" si="47"/>
        <v>56.999137887572473</v>
      </c>
      <c r="AT79" s="430">
        <f t="shared" si="48"/>
        <v>47.999274010587342</v>
      </c>
      <c r="AU79" s="430">
        <f t="shared" si="49"/>
        <v>76.998835391983874</v>
      </c>
      <c r="AV79" s="430">
        <f t="shared" si="50"/>
        <v>33.819488479959674</v>
      </c>
      <c r="AW79" s="430">
        <f t="shared" si="51"/>
        <v>50.194101336022186</v>
      </c>
      <c r="AX79" s="430">
        <f t="shared" si="52"/>
        <v>50.209226115452481</v>
      </c>
      <c r="AY79" s="430">
        <f t="shared" si="53"/>
        <v>38.709352155281067</v>
      </c>
      <c r="AZ79" s="430">
        <f t="shared" si="54"/>
        <v>52.543483740862108</v>
      </c>
      <c r="BA79" s="430">
        <f t="shared" si="55"/>
        <v>32.55860852029241</v>
      </c>
      <c r="BB79" s="430">
        <f t="shared" si="56"/>
        <v>49.170657927905218</v>
      </c>
      <c r="BC79" s="430">
        <f t="shared" si="57"/>
        <v>72.346861608268213</v>
      </c>
      <c r="BD79" s="430">
        <f t="shared" si="58"/>
        <v>85.177716158306012</v>
      </c>
      <c r="BE79" s="430">
        <f t="shared" si="59"/>
        <v>20.952861104108898</v>
      </c>
      <c r="BF79" s="430">
        <f t="shared" si="60"/>
        <v>81.648600957902687</v>
      </c>
      <c r="BG79" s="430">
        <f t="shared" si="61"/>
        <v>86.977564910511731</v>
      </c>
      <c r="BH79" s="430">
        <f t="shared" si="62"/>
        <v>74.812200655407096</v>
      </c>
      <c r="BI79" s="430">
        <f t="shared" si="63"/>
        <v>13.783715654146709</v>
      </c>
      <c r="BJ79" s="430">
        <f t="shared" si="64"/>
        <v>39.739398941265449</v>
      </c>
      <c r="BK79" s="430">
        <f t="shared" si="65"/>
        <v>32.299511469624399</v>
      </c>
      <c r="BL79" s="430">
        <f t="shared" si="66"/>
        <v>15.749761784723974</v>
      </c>
      <c r="BM79" s="430">
        <f t="shared" si="67"/>
        <v>42.839352054449208</v>
      </c>
      <c r="BN79" s="430">
        <f t="shared" si="68"/>
        <v>49.676016326613748</v>
      </c>
      <c r="BQ79" s="529">
        <f t="shared" si="72"/>
        <v>43077</v>
      </c>
      <c r="BR79" s="430">
        <f t="shared" si="69"/>
        <v>30.370296924628182</v>
      </c>
      <c r="BT79" s="430">
        <f t="shared" si="70"/>
        <v>39.869396975044118</v>
      </c>
    </row>
    <row r="80" spans="1:72">
      <c r="A80" s="6">
        <v>12</v>
      </c>
      <c r="B80" s="6">
        <v>9</v>
      </c>
      <c r="C80" s="124">
        <f t="shared" si="71"/>
        <v>42713</v>
      </c>
      <c r="D80" s="76">
        <f t="shared" si="37"/>
        <v>80.326557879057418</v>
      </c>
      <c r="E80" s="76">
        <f t="shared" si="38"/>
        <v>40.497994867105334</v>
      </c>
      <c r="F80" s="335">
        <v>33.718989999999998</v>
      </c>
      <c r="G80" s="335">
        <v>59.504100000000001</v>
      </c>
      <c r="H80" s="335">
        <v>75.371859999999998</v>
      </c>
      <c r="I80" s="335">
        <v>65.454509999999999</v>
      </c>
      <c r="J80" s="335">
        <v>33.718989999999998</v>
      </c>
      <c r="K80" s="335">
        <v>57.520630000000004</v>
      </c>
      <c r="L80" s="335">
        <v>23.801639999999999</v>
      </c>
      <c r="M80" s="335">
        <v>59.504100000000001</v>
      </c>
      <c r="N80" s="335">
        <v>120.99167</v>
      </c>
      <c r="O80" s="335">
        <v>87.272680000000008</v>
      </c>
      <c r="P80" s="335">
        <v>152.72719000000001</v>
      </c>
      <c r="Q80" s="335">
        <v>86.003259200000002</v>
      </c>
      <c r="R80" s="76">
        <v>81.27</v>
      </c>
      <c r="S80" s="76">
        <v>90.72</v>
      </c>
      <c r="T80" s="76">
        <v>68.7</v>
      </c>
      <c r="U80" s="76">
        <v>95.38</v>
      </c>
      <c r="V80" s="76">
        <v>64.739999999999995</v>
      </c>
      <c r="W80" s="76">
        <v>106.2</v>
      </c>
      <c r="X80" s="76">
        <v>43.83</v>
      </c>
      <c r="Y80" s="76">
        <v>132.63999999999999</v>
      </c>
      <c r="Z80" s="76">
        <v>87.93</v>
      </c>
      <c r="AA80" s="76">
        <v>162.22</v>
      </c>
      <c r="AB80" s="76">
        <v>105.83</v>
      </c>
      <c r="AC80" s="76">
        <v>148.6</v>
      </c>
      <c r="AD80" s="76">
        <v>66.81</v>
      </c>
      <c r="AE80" s="76">
        <v>70.750374900000011</v>
      </c>
      <c r="AF80" s="10">
        <v>80.469377899999998</v>
      </c>
      <c r="AG80" s="335">
        <v>38.7570038</v>
      </c>
      <c r="AH80" s="335">
        <v>59.64598730000553</v>
      </c>
      <c r="AI80" s="335">
        <v>49.714373271717157</v>
      </c>
      <c r="AK80" s="430">
        <f t="shared" si="39"/>
        <v>16.999742878749682</v>
      </c>
      <c r="AL80" s="430">
        <f t="shared" si="40"/>
        <v>29.999546256617091</v>
      </c>
      <c r="AM80" s="430">
        <f t="shared" si="41"/>
        <v>37.999425258381649</v>
      </c>
      <c r="AN80" s="430">
        <f t="shared" si="42"/>
        <v>32.999500882278802</v>
      </c>
      <c r="AO80" s="430">
        <f t="shared" si="43"/>
        <v>16.999742878749682</v>
      </c>
      <c r="AP80" s="430">
        <f t="shared" si="44"/>
        <v>28.999561381396521</v>
      </c>
      <c r="AQ80" s="430">
        <f t="shared" si="45"/>
        <v>11.999818502646836</v>
      </c>
      <c r="AR80" s="430">
        <f t="shared" si="46"/>
        <v>29.999546256617091</v>
      </c>
      <c r="AS80" s="430">
        <f t="shared" si="47"/>
        <v>60.999077388454751</v>
      </c>
      <c r="AT80" s="430">
        <f t="shared" si="48"/>
        <v>43.999334509705072</v>
      </c>
      <c r="AU80" s="430">
        <f t="shared" si="49"/>
        <v>76.998835391983874</v>
      </c>
      <c r="AV80" s="430">
        <f t="shared" si="50"/>
        <v>43.359344189563899</v>
      </c>
      <c r="AW80" s="430">
        <f t="shared" si="51"/>
        <v>40.973027476682631</v>
      </c>
      <c r="AX80" s="430">
        <f t="shared" si="52"/>
        <v>45.737332997227121</v>
      </c>
      <c r="AY80" s="430">
        <f t="shared" si="53"/>
        <v>34.635744895386942</v>
      </c>
      <c r="AZ80" s="430">
        <f t="shared" si="54"/>
        <v>48.08671540206705</v>
      </c>
      <c r="BA80" s="430">
        <f t="shared" si="55"/>
        <v>32.639274010587343</v>
      </c>
      <c r="BB80" s="430">
        <f t="shared" si="56"/>
        <v>53.541719183261911</v>
      </c>
      <c r="BC80" s="430">
        <f t="shared" si="57"/>
        <v>22.097302747668262</v>
      </c>
      <c r="BD80" s="430">
        <f t="shared" si="58"/>
        <v>66.871691454499611</v>
      </c>
      <c r="BE80" s="430">
        <f t="shared" si="59"/>
        <v>44.330728510209227</v>
      </c>
      <c r="BF80" s="430">
        <f t="shared" si="60"/>
        <v>81.784723972775396</v>
      </c>
      <c r="BG80" s="430">
        <f t="shared" si="61"/>
        <v>53.355180236954872</v>
      </c>
      <c r="BH80" s="430">
        <f t="shared" si="62"/>
        <v>74.918074111419202</v>
      </c>
      <c r="BI80" s="430">
        <f t="shared" si="63"/>
        <v>33.682883791278044</v>
      </c>
      <c r="BJ80" s="430">
        <f t="shared" si="64"/>
        <v>35.669460499117726</v>
      </c>
      <c r="BK80" s="430">
        <f t="shared" si="65"/>
        <v>40.569386387698508</v>
      </c>
      <c r="BL80" s="430">
        <f t="shared" si="66"/>
        <v>19.539704461809933</v>
      </c>
      <c r="BM80" s="430">
        <f t="shared" si="67"/>
        <v>30.071080060501906</v>
      </c>
      <c r="BN80" s="430">
        <f t="shared" si="68"/>
        <v>25.063964341677416</v>
      </c>
      <c r="BQ80" s="529">
        <f t="shared" si="72"/>
        <v>43078</v>
      </c>
      <c r="BR80" s="430">
        <f t="shared" si="69"/>
        <v>34.24065606251645</v>
      </c>
      <c r="BT80" s="430">
        <f t="shared" si="70"/>
        <v>36.834442878749684</v>
      </c>
    </row>
    <row r="81" spans="1:72">
      <c r="A81" s="6">
        <v>12</v>
      </c>
      <c r="B81" s="6">
        <v>10</v>
      </c>
      <c r="C81" s="124">
        <f t="shared" si="71"/>
        <v>42714</v>
      </c>
      <c r="D81" s="76">
        <f t="shared" si="37"/>
        <v>89.967435573366998</v>
      </c>
      <c r="E81" s="76">
        <f t="shared" si="38"/>
        <v>45.358606670817807</v>
      </c>
      <c r="F81" s="335">
        <v>25.78511</v>
      </c>
      <c r="G81" s="335">
        <v>73.388390000000001</v>
      </c>
      <c r="H81" s="335">
        <v>61.487570000000005</v>
      </c>
      <c r="I81" s="335">
        <v>81.322270000000003</v>
      </c>
      <c r="J81" s="335">
        <v>69.421450000000007</v>
      </c>
      <c r="K81" s="335">
        <v>75.371859999999998</v>
      </c>
      <c r="L81" s="335">
        <v>41.65287</v>
      </c>
      <c r="M81" s="335">
        <v>59.504100000000001</v>
      </c>
      <c r="N81" s="335">
        <v>122.97514000000001</v>
      </c>
      <c r="O81" s="335">
        <v>95.206559999999996</v>
      </c>
      <c r="P81" s="335">
        <v>152.72719000000001</v>
      </c>
      <c r="Q81" s="335">
        <v>103.93382800000001</v>
      </c>
      <c r="R81" s="76">
        <v>32.11</v>
      </c>
      <c r="S81" s="76">
        <v>100</v>
      </c>
      <c r="T81" s="76">
        <v>77.5</v>
      </c>
      <c r="U81" s="76">
        <v>95.43</v>
      </c>
      <c r="V81" s="76">
        <v>73.91</v>
      </c>
      <c r="W81" s="76">
        <v>95.46</v>
      </c>
      <c r="X81" s="76">
        <v>176.79</v>
      </c>
      <c r="Y81" s="76">
        <v>122.91</v>
      </c>
      <c r="Z81" s="76">
        <v>57.37</v>
      </c>
      <c r="AA81" s="76">
        <v>145.78</v>
      </c>
      <c r="AB81" s="76">
        <v>197.9</v>
      </c>
      <c r="AC81" s="76">
        <v>139.83000000000001</v>
      </c>
      <c r="AD81" s="76">
        <v>51.24</v>
      </c>
      <c r="AE81" s="76">
        <v>87.649539300000001</v>
      </c>
      <c r="AF81" s="10">
        <v>80.469377899999998</v>
      </c>
      <c r="AG81" s="335">
        <v>54.069392200000003</v>
      </c>
      <c r="AH81" s="335">
        <v>84.475987300000014</v>
      </c>
      <c r="AI81" s="335">
        <v>63.352432501010107</v>
      </c>
      <c r="AK81" s="430">
        <f t="shared" si="39"/>
        <v>12.999803377867405</v>
      </c>
      <c r="AL81" s="430">
        <f t="shared" si="40"/>
        <v>36.99944038316108</v>
      </c>
      <c r="AM81" s="430">
        <f t="shared" si="41"/>
        <v>30.999531131837664</v>
      </c>
      <c r="AN81" s="430">
        <f t="shared" si="42"/>
        <v>40.999379884043357</v>
      </c>
      <c r="AO81" s="430">
        <f t="shared" si="43"/>
        <v>34.999470632719941</v>
      </c>
      <c r="AP81" s="430">
        <f t="shared" si="44"/>
        <v>37.999425258381649</v>
      </c>
      <c r="AQ81" s="430">
        <f t="shared" si="45"/>
        <v>20.999682379631963</v>
      </c>
      <c r="AR81" s="430">
        <f t="shared" si="46"/>
        <v>29.999546256617091</v>
      </c>
      <c r="AS81" s="430">
        <f t="shared" si="47"/>
        <v>61.999062263675327</v>
      </c>
      <c r="AT81" s="430">
        <f t="shared" si="48"/>
        <v>47.999274010587342</v>
      </c>
      <c r="AU81" s="430">
        <f t="shared" si="49"/>
        <v>76.998835391983874</v>
      </c>
      <c r="AV81" s="430">
        <f t="shared" si="50"/>
        <v>52.399207461557857</v>
      </c>
      <c r="AW81" s="430">
        <f t="shared" si="51"/>
        <v>16.188555583564405</v>
      </c>
      <c r="AX81" s="430">
        <f t="shared" si="52"/>
        <v>50.415931434333245</v>
      </c>
      <c r="AY81" s="430">
        <f t="shared" si="53"/>
        <v>39.072346861608267</v>
      </c>
      <c r="AZ81" s="430">
        <f t="shared" si="54"/>
        <v>48.111923367784222</v>
      </c>
      <c r="BA81" s="430">
        <f t="shared" si="55"/>
        <v>37.262414923115699</v>
      </c>
      <c r="BB81" s="430">
        <f t="shared" si="56"/>
        <v>48.127048147214516</v>
      </c>
      <c r="BC81" s="430">
        <f t="shared" si="57"/>
        <v>89.130325182757744</v>
      </c>
      <c r="BD81" s="430">
        <f t="shared" si="58"/>
        <v>61.966221325938996</v>
      </c>
      <c r="BE81" s="430">
        <f t="shared" si="59"/>
        <v>28.923619863876983</v>
      </c>
      <c r="BF81" s="430">
        <f t="shared" si="60"/>
        <v>73.496344844971006</v>
      </c>
      <c r="BG81" s="430">
        <f t="shared" si="61"/>
        <v>99.773128308545495</v>
      </c>
      <c r="BH81" s="430">
        <f t="shared" si="62"/>
        <v>70.496596924628193</v>
      </c>
      <c r="BI81" s="430">
        <f t="shared" si="63"/>
        <v>25.833123266952356</v>
      </c>
      <c r="BJ81" s="430">
        <f t="shared" si="64"/>
        <v>44.189331635996972</v>
      </c>
      <c r="BK81" s="430">
        <f t="shared" si="65"/>
        <v>40.569386387698508</v>
      </c>
      <c r="BL81" s="430">
        <f t="shared" si="66"/>
        <v>27.259587698512732</v>
      </c>
      <c r="BM81" s="430">
        <f t="shared" si="67"/>
        <v>42.589355835644071</v>
      </c>
      <c r="BN81" s="430">
        <f t="shared" si="68"/>
        <v>31.939718931691509</v>
      </c>
      <c r="BQ81" s="529">
        <f t="shared" si="72"/>
        <v>43079</v>
      </c>
      <c r="BR81" s="430">
        <f t="shared" si="69"/>
        <v>36.56357010335266</v>
      </c>
      <c r="BT81" s="430">
        <f t="shared" si="70"/>
        <v>40.784383135870932</v>
      </c>
    </row>
    <row r="82" spans="1:72">
      <c r="A82" s="6">
        <v>12</v>
      </c>
      <c r="B82" s="6">
        <v>11</v>
      </c>
      <c r="C82" s="124">
        <f t="shared" si="71"/>
        <v>42715</v>
      </c>
      <c r="D82" s="76">
        <f t="shared" si="37"/>
        <v>86.420364185858588</v>
      </c>
      <c r="E82" s="76">
        <f t="shared" si="38"/>
        <v>43.570290544277746</v>
      </c>
      <c r="F82" s="335">
        <v>27.76858</v>
      </c>
      <c r="G82" s="335">
        <v>47.603279999999998</v>
      </c>
      <c r="H82" s="335">
        <v>65.454509999999999</v>
      </c>
      <c r="I82" s="335">
        <v>65.454509999999999</v>
      </c>
      <c r="J82" s="335">
        <v>69.421450000000007</v>
      </c>
      <c r="K82" s="335">
        <v>57.520630000000004</v>
      </c>
      <c r="L82" s="335">
        <v>59.504100000000001</v>
      </c>
      <c r="M82" s="335">
        <v>79.338800000000006</v>
      </c>
      <c r="N82" s="335">
        <v>122.97514000000001</v>
      </c>
      <c r="O82" s="335">
        <v>87.272680000000008</v>
      </c>
      <c r="P82" s="335">
        <v>216.19823</v>
      </c>
      <c r="Q82" s="335">
        <v>163.61644029999999</v>
      </c>
      <c r="R82" s="76">
        <v>107.62</v>
      </c>
      <c r="S82" s="76">
        <v>93.24</v>
      </c>
      <c r="T82" s="76">
        <v>68.62</v>
      </c>
      <c r="U82" s="76">
        <v>69.73</v>
      </c>
      <c r="V82" s="76">
        <v>74.040000000000006</v>
      </c>
      <c r="W82" s="76">
        <v>104.12</v>
      </c>
      <c r="X82" s="76">
        <v>11.27</v>
      </c>
      <c r="Y82" s="76">
        <v>123.53</v>
      </c>
      <c r="Z82" s="76">
        <v>65.06</v>
      </c>
      <c r="AA82" s="76">
        <v>155.12</v>
      </c>
      <c r="AB82" s="76">
        <v>164.59</v>
      </c>
      <c r="AC82" s="76">
        <v>105.32</v>
      </c>
      <c r="AD82" s="76">
        <v>35.340000000000003</v>
      </c>
      <c r="AE82" s="76">
        <v>95.940443899999991</v>
      </c>
      <c r="AF82" s="10">
        <v>84.475987300000014</v>
      </c>
      <c r="AG82" s="335">
        <v>46.671049100000005</v>
      </c>
      <c r="AH82" s="335">
        <v>59.338632100000289</v>
      </c>
      <c r="AI82" s="335">
        <v>66.456462875757566</v>
      </c>
      <c r="AK82" s="430">
        <f t="shared" si="39"/>
        <v>13.999788253087976</v>
      </c>
      <c r="AL82" s="430">
        <f t="shared" si="40"/>
        <v>23.999637005293671</v>
      </c>
      <c r="AM82" s="430">
        <f t="shared" si="41"/>
        <v>32.999500882278802</v>
      </c>
      <c r="AN82" s="430">
        <f t="shared" si="42"/>
        <v>32.999500882278802</v>
      </c>
      <c r="AO82" s="430">
        <f t="shared" si="43"/>
        <v>34.999470632719941</v>
      </c>
      <c r="AP82" s="430">
        <f t="shared" si="44"/>
        <v>28.999561381396521</v>
      </c>
      <c r="AQ82" s="430">
        <f t="shared" si="45"/>
        <v>29.999546256617091</v>
      </c>
      <c r="AR82" s="430">
        <f t="shared" si="46"/>
        <v>39.999395008822788</v>
      </c>
      <c r="AS82" s="430">
        <f t="shared" si="47"/>
        <v>61.999062263675327</v>
      </c>
      <c r="AT82" s="430">
        <f t="shared" si="48"/>
        <v>43.999334509705072</v>
      </c>
      <c r="AU82" s="430">
        <f t="shared" si="49"/>
        <v>108.99835139904209</v>
      </c>
      <c r="AV82" s="430">
        <f t="shared" si="50"/>
        <v>82.488752356944786</v>
      </c>
      <c r="AW82" s="430">
        <f t="shared" si="51"/>
        <v>54.257625409629441</v>
      </c>
      <c r="AX82" s="430">
        <f t="shared" si="52"/>
        <v>47.00781446937232</v>
      </c>
      <c r="AY82" s="430">
        <f t="shared" si="53"/>
        <v>34.595412150239476</v>
      </c>
      <c r="AZ82" s="430">
        <f t="shared" si="54"/>
        <v>35.155028989160577</v>
      </c>
      <c r="BA82" s="430">
        <f t="shared" si="55"/>
        <v>37.327955633980338</v>
      </c>
      <c r="BB82" s="430">
        <f t="shared" si="56"/>
        <v>52.493067809427778</v>
      </c>
      <c r="BC82" s="430">
        <f t="shared" si="57"/>
        <v>5.6818754726493568</v>
      </c>
      <c r="BD82" s="430">
        <f t="shared" si="58"/>
        <v>62.278800100831859</v>
      </c>
      <c r="BE82" s="430">
        <f t="shared" si="59"/>
        <v>32.80060499117721</v>
      </c>
      <c r="BF82" s="430">
        <f t="shared" si="60"/>
        <v>78.205192840937741</v>
      </c>
      <c r="BG82" s="430">
        <f t="shared" si="61"/>
        <v>82.979581547769101</v>
      </c>
      <c r="BH82" s="430">
        <f t="shared" si="62"/>
        <v>53.098058986639771</v>
      </c>
      <c r="BI82" s="430">
        <f t="shared" si="63"/>
        <v>17.816990168893373</v>
      </c>
      <c r="BJ82" s="430">
        <f t="shared" si="64"/>
        <v>48.369268414418954</v>
      </c>
      <c r="BK82" s="430">
        <f t="shared" si="65"/>
        <v>42.589355835644071</v>
      </c>
      <c r="BL82" s="430">
        <f t="shared" si="66"/>
        <v>23.529644113940005</v>
      </c>
      <c r="BM82" s="430">
        <f t="shared" si="67"/>
        <v>29.916124073607406</v>
      </c>
      <c r="BN82" s="430">
        <f t="shared" si="68"/>
        <v>33.504644757125064</v>
      </c>
      <c r="BQ82" s="529">
        <f t="shared" si="72"/>
        <v>43080</v>
      </c>
      <c r="BR82" s="430">
        <f t="shared" si="69"/>
        <v>31.912606428031296</v>
      </c>
      <c r="BT82" s="430">
        <f t="shared" si="70"/>
        <v>36.241492311570454</v>
      </c>
    </row>
    <row r="83" spans="1:72">
      <c r="A83" s="6">
        <v>12</v>
      </c>
      <c r="B83" s="6">
        <v>12</v>
      </c>
      <c r="C83" s="124">
        <f t="shared" si="71"/>
        <v>42716</v>
      </c>
      <c r="D83" s="76">
        <f t="shared" si="37"/>
        <v>85.74747440336688</v>
      </c>
      <c r="E83" s="76">
        <f t="shared" si="38"/>
        <v>43.231041761845091</v>
      </c>
      <c r="F83" s="335">
        <v>19.834700000000002</v>
      </c>
      <c r="G83" s="335">
        <v>47.603279999999998</v>
      </c>
      <c r="H83" s="335">
        <v>75.371859999999998</v>
      </c>
      <c r="I83" s="335">
        <v>65.454509999999999</v>
      </c>
      <c r="J83" s="335">
        <v>43.636340000000004</v>
      </c>
      <c r="K83" s="335">
        <v>75.371859999999998</v>
      </c>
      <c r="L83" s="335">
        <v>59.504100000000001</v>
      </c>
      <c r="M83" s="335">
        <v>79.338800000000006</v>
      </c>
      <c r="N83" s="335">
        <v>105.12391000000001</v>
      </c>
      <c r="O83" s="335">
        <v>79.338800000000006</v>
      </c>
      <c r="P83" s="335">
        <v>180.49576999999999</v>
      </c>
      <c r="Q83" s="335">
        <v>115.5569622</v>
      </c>
      <c r="R83" s="76">
        <v>11.22</v>
      </c>
      <c r="S83" s="76">
        <v>87.35</v>
      </c>
      <c r="T83" s="76">
        <v>75.28</v>
      </c>
      <c r="U83" s="76">
        <v>95.52</v>
      </c>
      <c r="V83" s="76">
        <v>82.76</v>
      </c>
      <c r="W83" s="76">
        <v>103.76</v>
      </c>
      <c r="X83" s="76">
        <v>110.52</v>
      </c>
      <c r="Y83" s="76">
        <v>169.41</v>
      </c>
      <c r="Z83" s="76">
        <v>65.56</v>
      </c>
      <c r="AA83" s="76">
        <v>157.07</v>
      </c>
      <c r="AB83" s="76">
        <v>156.13</v>
      </c>
      <c r="AC83" s="76">
        <v>105.26</v>
      </c>
      <c r="AD83" s="76">
        <v>59.13</v>
      </c>
      <c r="AE83" s="76">
        <v>79.259461200000004</v>
      </c>
      <c r="AF83" s="10">
        <v>84.892516000000001</v>
      </c>
      <c r="AG83" s="335">
        <v>54.168565700000002</v>
      </c>
      <c r="AH83" s="335">
        <v>59.914003699997096</v>
      </c>
      <c r="AI83" s="335">
        <v>68.588793301010114</v>
      </c>
      <c r="AK83" s="430">
        <f t="shared" si="39"/>
        <v>9.9998487522056969</v>
      </c>
      <c r="AL83" s="430">
        <f t="shared" si="40"/>
        <v>23.999637005293671</v>
      </c>
      <c r="AM83" s="430">
        <f t="shared" si="41"/>
        <v>37.999425258381649</v>
      </c>
      <c r="AN83" s="430">
        <f t="shared" si="42"/>
        <v>32.999500882278802</v>
      </c>
      <c r="AO83" s="430">
        <f t="shared" si="43"/>
        <v>21.999667254852536</v>
      </c>
      <c r="AP83" s="430">
        <f t="shared" si="44"/>
        <v>37.999425258381649</v>
      </c>
      <c r="AQ83" s="430">
        <f t="shared" si="45"/>
        <v>29.999546256617091</v>
      </c>
      <c r="AR83" s="430">
        <f t="shared" si="46"/>
        <v>39.999395008822788</v>
      </c>
      <c r="AS83" s="430">
        <f t="shared" si="47"/>
        <v>52.999198386690196</v>
      </c>
      <c r="AT83" s="430">
        <f t="shared" si="48"/>
        <v>39.999395008822788</v>
      </c>
      <c r="AU83" s="430">
        <f t="shared" si="49"/>
        <v>90.998623645071831</v>
      </c>
      <c r="AV83" s="430">
        <f t="shared" si="50"/>
        <v>58.259118830350388</v>
      </c>
      <c r="AW83" s="430">
        <f t="shared" si="51"/>
        <v>5.656667506932191</v>
      </c>
      <c r="AX83" s="430">
        <f t="shared" si="52"/>
        <v>44.03831610789009</v>
      </c>
      <c r="AY83" s="430">
        <f t="shared" si="53"/>
        <v>37.953113183766071</v>
      </c>
      <c r="AZ83" s="430">
        <f t="shared" si="54"/>
        <v>48.15729770607512</v>
      </c>
      <c r="BA83" s="430">
        <f t="shared" si="55"/>
        <v>41.724224855054196</v>
      </c>
      <c r="BB83" s="430">
        <f t="shared" si="56"/>
        <v>52.311570456264178</v>
      </c>
      <c r="BC83" s="430">
        <f t="shared" si="57"/>
        <v>55.719687421225103</v>
      </c>
      <c r="BD83" s="430">
        <f t="shared" si="58"/>
        <v>85.409629442903949</v>
      </c>
      <c r="BE83" s="430">
        <f t="shared" si="59"/>
        <v>33.05268464834888</v>
      </c>
      <c r="BF83" s="430">
        <f t="shared" si="60"/>
        <v>79.188303503907235</v>
      </c>
      <c r="BG83" s="430">
        <f t="shared" si="61"/>
        <v>78.714393748424499</v>
      </c>
      <c r="BH83" s="430">
        <f t="shared" si="62"/>
        <v>53.067809427779181</v>
      </c>
      <c r="BI83" s="430">
        <f t="shared" si="63"/>
        <v>29.810940257121253</v>
      </c>
      <c r="BJ83" s="430">
        <f t="shared" si="64"/>
        <v>39.959395613813967</v>
      </c>
      <c r="BK83" s="430">
        <f t="shared" si="65"/>
        <v>42.79935265944038</v>
      </c>
      <c r="BL83" s="430">
        <f t="shared" si="66"/>
        <v>27.309586942273761</v>
      </c>
      <c r="BM83" s="430">
        <f t="shared" si="67"/>
        <v>30.206203024954423</v>
      </c>
      <c r="BN83" s="430">
        <f t="shared" si="68"/>
        <v>34.579679002273814</v>
      </c>
      <c r="BQ83" s="529">
        <f t="shared" si="72"/>
        <v>43081</v>
      </c>
      <c r="BR83" s="430">
        <f t="shared" si="69"/>
        <v>36.13518019914256</v>
      </c>
      <c r="BT83" s="430">
        <f t="shared" si="70"/>
        <v>39.979395311318378</v>
      </c>
    </row>
    <row r="84" spans="1:72">
      <c r="A84" s="6">
        <v>12</v>
      </c>
      <c r="B84" s="6">
        <v>13</v>
      </c>
      <c r="C84" s="124">
        <f t="shared" si="71"/>
        <v>42717</v>
      </c>
      <c r="D84" s="76">
        <f t="shared" si="37"/>
        <v>95.793190442659935</v>
      </c>
      <c r="E84" s="76">
        <f t="shared" si="38"/>
        <v>48.295759675044209</v>
      </c>
      <c r="F84" s="335">
        <v>45.619810000000001</v>
      </c>
      <c r="G84" s="335">
        <v>37.685929999999999</v>
      </c>
      <c r="H84" s="335">
        <v>73.388390000000001</v>
      </c>
      <c r="I84" s="335">
        <v>75.371859999999998</v>
      </c>
      <c r="J84" s="335">
        <v>61.487570000000005</v>
      </c>
      <c r="K84" s="335">
        <v>51.570219999999999</v>
      </c>
      <c r="L84" s="335">
        <v>61.487570000000005</v>
      </c>
      <c r="M84" s="335">
        <v>79.338800000000006</v>
      </c>
      <c r="N84" s="335">
        <v>122.97514000000001</v>
      </c>
      <c r="O84" s="335">
        <v>124.95861000000001</v>
      </c>
      <c r="P84" s="335">
        <v>126.94208</v>
      </c>
      <c r="Q84" s="335">
        <v>134.32058839999999</v>
      </c>
      <c r="R84" s="76">
        <v>233.97</v>
      </c>
      <c r="S84" s="76">
        <v>87.58</v>
      </c>
      <c r="T84" s="76">
        <v>83.66</v>
      </c>
      <c r="U84" s="76">
        <v>95.54</v>
      </c>
      <c r="V84" s="76">
        <v>83.31</v>
      </c>
      <c r="W84" s="76">
        <v>96.02</v>
      </c>
      <c r="X84" s="76">
        <v>77.459999999999994</v>
      </c>
      <c r="Y84" s="76">
        <v>123.82</v>
      </c>
      <c r="Z84" s="76">
        <v>119.23</v>
      </c>
      <c r="AA84" s="76">
        <v>192.27</v>
      </c>
      <c r="AB84" s="76">
        <v>148.1</v>
      </c>
      <c r="AC84" s="76">
        <v>123.59</v>
      </c>
      <c r="AD84" s="76">
        <v>51.39</v>
      </c>
      <c r="AE84" s="76">
        <v>79.358634699999996</v>
      </c>
      <c r="AF84" s="10">
        <v>84.515656700000008</v>
      </c>
      <c r="AG84" s="335">
        <v>31.180148400000004</v>
      </c>
      <c r="AH84" s="335">
        <v>84.158632100000005</v>
      </c>
      <c r="AI84" s="335">
        <v>83.496072979797987</v>
      </c>
      <c r="AK84" s="430">
        <f t="shared" si="39"/>
        <v>22.999652130073102</v>
      </c>
      <c r="AL84" s="430">
        <f t="shared" si="40"/>
        <v>18.999712629190824</v>
      </c>
      <c r="AM84" s="430">
        <f t="shared" si="41"/>
        <v>36.99944038316108</v>
      </c>
      <c r="AN84" s="430">
        <f t="shared" si="42"/>
        <v>37.999425258381649</v>
      </c>
      <c r="AO84" s="430">
        <f t="shared" si="43"/>
        <v>30.999531131837664</v>
      </c>
      <c r="AP84" s="430">
        <f t="shared" si="44"/>
        <v>25.99960675573481</v>
      </c>
      <c r="AQ84" s="430">
        <f t="shared" si="45"/>
        <v>30.999531131837664</v>
      </c>
      <c r="AR84" s="430">
        <f t="shared" si="46"/>
        <v>39.999395008822788</v>
      </c>
      <c r="AS84" s="430">
        <f t="shared" si="47"/>
        <v>61.999062263675327</v>
      </c>
      <c r="AT84" s="430">
        <f t="shared" si="48"/>
        <v>62.999047138895897</v>
      </c>
      <c r="AU84" s="430">
        <f t="shared" si="49"/>
        <v>63.999032014116459</v>
      </c>
      <c r="AV84" s="430">
        <f t="shared" si="50"/>
        <v>67.718975749936973</v>
      </c>
      <c r="AW84" s="430">
        <f t="shared" si="51"/>
        <v>117.9581547769095</v>
      </c>
      <c r="AX84" s="430">
        <f t="shared" si="52"/>
        <v>44.154272750189058</v>
      </c>
      <c r="AY84" s="430">
        <f t="shared" si="53"/>
        <v>42.177968237963192</v>
      </c>
      <c r="AZ84" s="430">
        <f t="shared" si="54"/>
        <v>48.16738089236199</v>
      </c>
      <c r="BA84" s="430">
        <f t="shared" si="55"/>
        <v>42.001512477943031</v>
      </c>
      <c r="BB84" s="430">
        <f t="shared" si="56"/>
        <v>48.409377363246783</v>
      </c>
      <c r="BC84" s="430">
        <f t="shared" si="57"/>
        <v>39.052180489034534</v>
      </c>
      <c r="BD84" s="430">
        <f t="shared" si="58"/>
        <v>62.425006301991424</v>
      </c>
      <c r="BE84" s="430">
        <f t="shared" si="59"/>
        <v>60.110915049155537</v>
      </c>
      <c r="BF84" s="430">
        <f t="shared" si="60"/>
        <v>96.934711368792549</v>
      </c>
      <c r="BG84" s="430">
        <f t="shared" si="61"/>
        <v>74.665994454247539</v>
      </c>
      <c r="BH84" s="430">
        <f t="shared" si="62"/>
        <v>62.309049659692462</v>
      </c>
      <c r="BI84" s="430">
        <f t="shared" si="63"/>
        <v>25.908747164103858</v>
      </c>
      <c r="BJ84" s="430">
        <f t="shared" si="64"/>
        <v>40.009394857574989</v>
      </c>
      <c r="BK84" s="430">
        <f t="shared" si="65"/>
        <v>42.609355533148481</v>
      </c>
      <c r="BL84" s="430">
        <f t="shared" si="66"/>
        <v>15.719762238467357</v>
      </c>
      <c r="BM84" s="430">
        <f t="shared" si="67"/>
        <v>42.429358255608776</v>
      </c>
      <c r="BN84" s="430">
        <f t="shared" si="68"/>
        <v>42.095322903855802</v>
      </c>
      <c r="BQ84" s="529">
        <f t="shared" si="72"/>
        <v>43082</v>
      </c>
      <c r="BR84" s="430">
        <f t="shared" si="69"/>
        <v>38.23724335770104</v>
      </c>
      <c r="BT84" s="430">
        <f t="shared" si="70"/>
        <v>42.303663246785987</v>
      </c>
    </row>
    <row r="85" spans="1:72">
      <c r="A85" s="6">
        <v>12</v>
      </c>
      <c r="B85" s="6">
        <v>14</v>
      </c>
      <c r="C85" s="124">
        <f t="shared" si="71"/>
        <v>42718</v>
      </c>
      <c r="D85" s="76">
        <f t="shared" si="37"/>
        <v>90.674812966835006</v>
      </c>
      <c r="E85" s="76">
        <f t="shared" si="38"/>
        <v>45.715242966535918</v>
      </c>
      <c r="F85" s="335">
        <v>29.752050000000001</v>
      </c>
      <c r="G85" s="335">
        <v>57.520630000000004</v>
      </c>
      <c r="H85" s="335">
        <v>91.239620000000002</v>
      </c>
      <c r="I85" s="335">
        <v>73.388390000000001</v>
      </c>
      <c r="J85" s="335">
        <v>83.30574</v>
      </c>
      <c r="K85" s="335">
        <v>49.586750000000002</v>
      </c>
      <c r="L85" s="335">
        <v>61.487570000000005</v>
      </c>
      <c r="M85" s="335">
        <v>97.190030000000007</v>
      </c>
      <c r="N85" s="335">
        <v>122.97514000000001</v>
      </c>
      <c r="O85" s="335">
        <v>158.67760000000001</v>
      </c>
      <c r="P85" s="335">
        <v>144.79330999999999</v>
      </c>
      <c r="Q85" s="335">
        <v>134.3602578</v>
      </c>
      <c r="R85" s="76">
        <v>67.72</v>
      </c>
      <c r="S85" s="76">
        <v>79.260000000000005</v>
      </c>
      <c r="T85" s="76">
        <v>100.18</v>
      </c>
      <c r="U85" s="76">
        <v>87.17</v>
      </c>
      <c r="V85" s="76">
        <v>65.37</v>
      </c>
      <c r="W85" s="76">
        <v>87.08</v>
      </c>
      <c r="X85" s="76">
        <v>77.569999999999993</v>
      </c>
      <c r="Y85" s="76">
        <v>124</v>
      </c>
      <c r="Z85" s="76">
        <v>42.38</v>
      </c>
      <c r="AA85" s="76">
        <v>132.18</v>
      </c>
      <c r="AB85" s="76">
        <v>164.42</v>
      </c>
      <c r="AC85" s="76">
        <v>123.48</v>
      </c>
      <c r="AD85" s="76">
        <v>35.130000000000003</v>
      </c>
      <c r="AE85" s="76">
        <v>104.76688540000001</v>
      </c>
      <c r="AF85" s="10">
        <v>84.535491399999998</v>
      </c>
      <c r="AG85" s="335">
        <v>85.031358900000001</v>
      </c>
      <c r="AH85" s="335">
        <v>71.195739999999418</v>
      </c>
      <c r="AI85" s="335">
        <v>84.497825505050514</v>
      </c>
      <c r="AK85" s="430">
        <f t="shared" si="39"/>
        <v>14.999773128308545</v>
      </c>
      <c r="AL85" s="430">
        <f t="shared" si="40"/>
        <v>28.999561381396521</v>
      </c>
      <c r="AM85" s="430">
        <f t="shared" si="41"/>
        <v>45.999304260146204</v>
      </c>
      <c r="AN85" s="430">
        <f t="shared" si="42"/>
        <v>36.99944038316108</v>
      </c>
      <c r="AO85" s="430">
        <f t="shared" si="43"/>
        <v>41.999364759263926</v>
      </c>
      <c r="AP85" s="430">
        <f t="shared" si="44"/>
        <v>24.999621880514244</v>
      </c>
      <c r="AQ85" s="430">
        <f t="shared" si="45"/>
        <v>30.999531131837664</v>
      </c>
      <c r="AR85" s="430">
        <f t="shared" si="46"/>
        <v>48.999258885807919</v>
      </c>
      <c r="AS85" s="430">
        <f t="shared" si="47"/>
        <v>61.999062263675327</v>
      </c>
      <c r="AT85" s="430">
        <f t="shared" si="48"/>
        <v>79.998790017645575</v>
      </c>
      <c r="AU85" s="430">
        <f t="shared" si="49"/>
        <v>72.998895891101583</v>
      </c>
      <c r="AV85" s="430">
        <f t="shared" si="50"/>
        <v>67.738975447441391</v>
      </c>
      <c r="AW85" s="430">
        <f t="shared" si="51"/>
        <v>34.141668767330472</v>
      </c>
      <c r="AX85" s="430">
        <f t="shared" si="52"/>
        <v>39.959667254852533</v>
      </c>
      <c r="AY85" s="430">
        <f t="shared" si="53"/>
        <v>50.506680110915049</v>
      </c>
      <c r="AZ85" s="430">
        <f t="shared" si="54"/>
        <v>43.947567431308293</v>
      </c>
      <c r="BA85" s="430">
        <f t="shared" si="55"/>
        <v>32.956894378623645</v>
      </c>
      <c r="BB85" s="430">
        <f t="shared" si="56"/>
        <v>43.902193093017395</v>
      </c>
      <c r="BC85" s="430">
        <f t="shared" si="57"/>
        <v>39.107638013612295</v>
      </c>
      <c r="BD85" s="430">
        <f t="shared" si="58"/>
        <v>62.515754978573227</v>
      </c>
      <c r="BE85" s="430">
        <f t="shared" si="59"/>
        <v>21.366271741870431</v>
      </c>
      <c r="BF85" s="430">
        <f t="shared" si="60"/>
        <v>66.639778169901689</v>
      </c>
      <c r="BG85" s="430">
        <f t="shared" si="61"/>
        <v>82.893874464330722</v>
      </c>
      <c r="BH85" s="430">
        <f t="shared" si="62"/>
        <v>62.253592135114694</v>
      </c>
      <c r="BI85" s="430">
        <f t="shared" si="63"/>
        <v>17.711116712881271</v>
      </c>
      <c r="BJ85" s="430">
        <f t="shared" si="64"/>
        <v>52.819201109150491</v>
      </c>
      <c r="BK85" s="430">
        <f t="shared" si="65"/>
        <v>42.619355381900675</v>
      </c>
      <c r="BL85" s="430">
        <f t="shared" si="66"/>
        <v>42.869351600705819</v>
      </c>
      <c r="BM85" s="430">
        <f t="shared" si="67"/>
        <v>35.893995462565876</v>
      </c>
      <c r="BN85" s="430">
        <f t="shared" si="68"/>
        <v>42.600365770128818</v>
      </c>
      <c r="BQ85" s="529">
        <f t="shared" si="72"/>
        <v>43083</v>
      </c>
      <c r="BR85" s="430">
        <f t="shared" si="69"/>
        <v>32.295340483992867</v>
      </c>
      <c r="BT85" s="430">
        <f t="shared" si="70"/>
        <v>42.744353491303244</v>
      </c>
    </row>
    <row r="86" spans="1:72">
      <c r="A86" s="6">
        <v>12</v>
      </c>
      <c r="B86" s="6">
        <v>15</v>
      </c>
      <c r="C86" s="124">
        <f t="shared" si="71"/>
        <v>42719</v>
      </c>
      <c r="D86" s="76">
        <f t="shared" si="37"/>
        <v>87.45998189074075</v>
      </c>
      <c r="E86" s="76">
        <f t="shared" si="38"/>
        <v>44.09443142106548</v>
      </c>
      <c r="F86" s="335">
        <v>29.752050000000001</v>
      </c>
      <c r="G86" s="335">
        <v>57.520630000000004</v>
      </c>
      <c r="H86" s="335">
        <v>53.553690000000003</v>
      </c>
      <c r="I86" s="335">
        <v>91.239620000000002</v>
      </c>
      <c r="J86" s="335">
        <v>65.454509999999999</v>
      </c>
      <c r="K86" s="335">
        <v>45.619810000000001</v>
      </c>
      <c r="L86" s="335">
        <v>61.487570000000005</v>
      </c>
      <c r="M86" s="335">
        <v>71.404920000000004</v>
      </c>
      <c r="N86" s="335">
        <v>105.12391000000001</v>
      </c>
      <c r="O86" s="335">
        <v>176.52883</v>
      </c>
      <c r="P86" s="335">
        <v>154.71066000000002</v>
      </c>
      <c r="Q86" s="335">
        <v>135.27265400000002</v>
      </c>
      <c r="R86" s="76">
        <v>132.21</v>
      </c>
      <c r="S86" s="76">
        <v>88.07</v>
      </c>
      <c r="T86" s="76">
        <v>83.97</v>
      </c>
      <c r="U86" s="76">
        <v>104.47</v>
      </c>
      <c r="V86" s="76">
        <v>65.5</v>
      </c>
      <c r="W86" s="76">
        <v>96.14</v>
      </c>
      <c r="X86" s="76">
        <v>94.6</v>
      </c>
      <c r="Y86" s="76">
        <v>133.1</v>
      </c>
      <c r="Z86" s="76">
        <v>57.99</v>
      </c>
      <c r="AA86" s="76">
        <v>72.209999999999994</v>
      </c>
      <c r="AB86" s="76">
        <v>123.56</v>
      </c>
      <c r="AC86" s="76">
        <v>115.26</v>
      </c>
      <c r="AD86" s="76">
        <v>59.27</v>
      </c>
      <c r="AE86" s="76">
        <v>62.856164300000003</v>
      </c>
      <c r="AF86" s="10">
        <v>100.8792842</v>
      </c>
      <c r="AG86" s="335">
        <v>61.685917000000003</v>
      </c>
      <c r="AH86" s="335">
        <v>70.915740000000596</v>
      </c>
      <c r="AI86" s="335">
        <v>53.44349722222222</v>
      </c>
      <c r="AK86" s="430">
        <f t="shared" si="39"/>
        <v>14.999773128308545</v>
      </c>
      <c r="AL86" s="430">
        <f t="shared" si="40"/>
        <v>28.999561381396521</v>
      </c>
      <c r="AM86" s="430">
        <f t="shared" si="41"/>
        <v>26.999591630955383</v>
      </c>
      <c r="AN86" s="430">
        <f t="shared" si="42"/>
        <v>45.999304260146204</v>
      </c>
      <c r="AO86" s="430">
        <f t="shared" si="43"/>
        <v>32.999500882278802</v>
      </c>
      <c r="AP86" s="430">
        <f t="shared" si="44"/>
        <v>22.999652130073102</v>
      </c>
      <c r="AQ86" s="430">
        <f t="shared" si="45"/>
        <v>30.999531131837664</v>
      </c>
      <c r="AR86" s="430">
        <f t="shared" si="46"/>
        <v>35.99945550794051</v>
      </c>
      <c r="AS86" s="430">
        <f t="shared" si="47"/>
        <v>52.999198386690196</v>
      </c>
      <c r="AT86" s="430">
        <f t="shared" si="48"/>
        <v>88.998653894630706</v>
      </c>
      <c r="AU86" s="430">
        <f t="shared" si="49"/>
        <v>77.998820267204451</v>
      </c>
      <c r="AV86" s="430">
        <f t="shared" si="50"/>
        <v>68.198968490042859</v>
      </c>
      <c r="AW86" s="430">
        <f t="shared" si="51"/>
        <v>66.654902949331998</v>
      </c>
      <c r="AX86" s="430">
        <f t="shared" si="52"/>
        <v>44.40131081421729</v>
      </c>
      <c r="AY86" s="430">
        <f t="shared" si="53"/>
        <v>42.334257625409627</v>
      </c>
      <c r="AZ86" s="430">
        <f t="shared" si="54"/>
        <v>52.669523569447946</v>
      </c>
      <c r="BA86" s="430">
        <f t="shared" si="55"/>
        <v>33.022435089488276</v>
      </c>
      <c r="BB86" s="430">
        <f t="shared" si="56"/>
        <v>48.469876480967983</v>
      </c>
      <c r="BC86" s="430">
        <f t="shared" si="57"/>
        <v>47.693471136879253</v>
      </c>
      <c r="BD86" s="430">
        <f t="shared" si="58"/>
        <v>67.103604739097548</v>
      </c>
      <c r="BE86" s="430">
        <f t="shared" si="59"/>
        <v>29.236198638769853</v>
      </c>
      <c r="BF86" s="430">
        <f t="shared" si="60"/>
        <v>36.405344088732036</v>
      </c>
      <c r="BG86" s="430">
        <f t="shared" si="61"/>
        <v>62.293924880262161</v>
      </c>
      <c r="BH86" s="430">
        <f t="shared" si="62"/>
        <v>58.109402571212506</v>
      </c>
      <c r="BI86" s="430">
        <f t="shared" si="63"/>
        <v>29.881522561129319</v>
      </c>
      <c r="BJ86" s="430">
        <f t="shared" si="64"/>
        <v>31.689520695739855</v>
      </c>
      <c r="BK86" s="430">
        <f t="shared" si="65"/>
        <v>50.859230753718172</v>
      </c>
      <c r="BL86" s="430">
        <f t="shared" si="66"/>
        <v>31.099529619359718</v>
      </c>
      <c r="BM86" s="430">
        <f t="shared" si="67"/>
        <v>35.752830854550339</v>
      </c>
      <c r="BN86" s="430">
        <f t="shared" si="68"/>
        <v>26.94403691566535</v>
      </c>
      <c r="BQ86" s="529">
        <f t="shared" si="72"/>
        <v>43084</v>
      </c>
      <c r="BR86" s="430">
        <f t="shared" si="69"/>
        <v>37.379004814721526</v>
      </c>
      <c r="BT86" s="430">
        <f t="shared" si="70"/>
        <v>39.369800857070828</v>
      </c>
    </row>
    <row r="87" spans="1:72">
      <c r="A87" s="6">
        <v>12</v>
      </c>
      <c r="B87" s="6">
        <v>16</v>
      </c>
      <c r="C87" s="124">
        <f t="shared" si="71"/>
        <v>42720</v>
      </c>
      <c r="D87" s="76">
        <f t="shared" si="37"/>
        <v>91.495223162390545</v>
      </c>
      <c r="E87" s="76">
        <f t="shared" si="38"/>
        <v>46.128866664174673</v>
      </c>
      <c r="F87" s="335">
        <v>65.454509999999999</v>
      </c>
      <c r="G87" s="335">
        <v>31.735520000000001</v>
      </c>
      <c r="H87" s="335">
        <v>47.603279999999998</v>
      </c>
      <c r="I87" s="335">
        <v>83.30574</v>
      </c>
      <c r="J87" s="335">
        <v>65.454509999999999</v>
      </c>
      <c r="K87" s="335">
        <v>53.553690000000003</v>
      </c>
      <c r="L87" s="335">
        <v>69.421450000000007</v>
      </c>
      <c r="M87" s="335">
        <v>79.338800000000006</v>
      </c>
      <c r="N87" s="335">
        <v>126.94208</v>
      </c>
      <c r="O87" s="335">
        <v>166.61148</v>
      </c>
      <c r="P87" s="335">
        <v>144.79330999999999</v>
      </c>
      <c r="Q87" s="335">
        <v>135.7486868</v>
      </c>
      <c r="R87" s="76">
        <v>106.57</v>
      </c>
      <c r="S87" s="76">
        <v>88.3</v>
      </c>
      <c r="T87" s="76">
        <v>84.12</v>
      </c>
      <c r="U87" s="76">
        <v>112.9</v>
      </c>
      <c r="V87" s="76">
        <v>66.08</v>
      </c>
      <c r="W87" s="76">
        <v>95.8</v>
      </c>
      <c r="X87" s="76">
        <v>85.83</v>
      </c>
      <c r="Y87" s="76">
        <v>133.69999999999999</v>
      </c>
      <c r="Z87" s="76">
        <v>73.53</v>
      </c>
      <c r="AA87" s="76">
        <v>151.56</v>
      </c>
      <c r="AB87" s="76">
        <v>173.08</v>
      </c>
      <c r="AC87" s="76">
        <v>133.06</v>
      </c>
      <c r="AD87" s="76">
        <v>43.78</v>
      </c>
      <c r="AE87" s="76">
        <v>88.24458030000001</v>
      </c>
      <c r="AF87" s="10">
        <v>68.231368000000003</v>
      </c>
      <c r="AG87" s="335">
        <v>46.909065499999997</v>
      </c>
      <c r="AH87" s="335">
        <v>70.786731799998549</v>
      </c>
      <c r="AI87" s="335">
        <v>52.411892471717159</v>
      </c>
      <c r="AK87" s="430">
        <f t="shared" si="39"/>
        <v>32.999500882278802</v>
      </c>
      <c r="AL87" s="430">
        <f t="shared" si="40"/>
        <v>15.999758003529115</v>
      </c>
      <c r="AM87" s="430">
        <f t="shared" si="41"/>
        <v>23.999637005293671</v>
      </c>
      <c r="AN87" s="430">
        <f t="shared" si="42"/>
        <v>41.999364759263926</v>
      </c>
      <c r="AO87" s="430">
        <f t="shared" si="43"/>
        <v>32.999500882278802</v>
      </c>
      <c r="AP87" s="430">
        <f t="shared" si="44"/>
        <v>26.999591630955383</v>
      </c>
      <c r="AQ87" s="430">
        <f t="shared" si="45"/>
        <v>34.999470632719941</v>
      </c>
      <c r="AR87" s="430">
        <f t="shared" si="46"/>
        <v>39.999395008822788</v>
      </c>
      <c r="AS87" s="430">
        <f t="shared" si="47"/>
        <v>63.999032014116459</v>
      </c>
      <c r="AT87" s="430">
        <f t="shared" si="48"/>
        <v>83.998729518527853</v>
      </c>
      <c r="AU87" s="430">
        <f t="shared" si="49"/>
        <v>72.998895891101583</v>
      </c>
      <c r="AV87" s="430">
        <f t="shared" si="50"/>
        <v>68.438964860095794</v>
      </c>
      <c r="AW87" s="430">
        <f t="shared" si="51"/>
        <v>53.728258129568943</v>
      </c>
      <c r="AX87" s="430">
        <f t="shared" si="52"/>
        <v>44.517267456516258</v>
      </c>
      <c r="AY87" s="430">
        <f t="shared" si="53"/>
        <v>42.409881522561129</v>
      </c>
      <c r="AZ87" s="430">
        <f t="shared" si="54"/>
        <v>56.91958658936224</v>
      </c>
      <c r="BA87" s="430">
        <f t="shared" si="55"/>
        <v>33.314847491807413</v>
      </c>
      <c r="BB87" s="430">
        <f t="shared" si="56"/>
        <v>48.298462314091253</v>
      </c>
      <c r="BC87" s="430">
        <f t="shared" si="57"/>
        <v>43.271993950088223</v>
      </c>
      <c r="BD87" s="430">
        <f t="shared" si="58"/>
        <v>67.406100327703541</v>
      </c>
      <c r="BE87" s="430">
        <f t="shared" si="59"/>
        <v>37.070834383665236</v>
      </c>
      <c r="BF87" s="430">
        <f t="shared" si="60"/>
        <v>76.410385681875468</v>
      </c>
      <c r="BG87" s="430">
        <f t="shared" si="61"/>
        <v>87.259894126543998</v>
      </c>
      <c r="BH87" s="430">
        <f t="shared" si="62"/>
        <v>67.083438366523822</v>
      </c>
      <c r="BI87" s="430">
        <f t="shared" si="63"/>
        <v>22.072094781951098</v>
      </c>
      <c r="BJ87" s="430">
        <f t="shared" si="64"/>
        <v>44.489327098563152</v>
      </c>
      <c r="BK87" s="430">
        <f t="shared" si="65"/>
        <v>34.399479707587602</v>
      </c>
      <c r="BL87" s="430">
        <f t="shared" si="66"/>
        <v>23.649642298966473</v>
      </c>
      <c r="BM87" s="430">
        <f t="shared" si="67"/>
        <v>35.68779016889264</v>
      </c>
      <c r="BN87" s="430">
        <f t="shared" si="68"/>
        <v>26.423943771977392</v>
      </c>
      <c r="BQ87" s="529">
        <f t="shared" si="72"/>
        <v>43085</v>
      </c>
      <c r="BR87" s="430">
        <f t="shared" si="69"/>
        <v>31.368553037559685</v>
      </c>
      <c r="BT87" s="430">
        <f t="shared" si="70"/>
        <v>42.204623140912531</v>
      </c>
    </row>
    <row r="88" spans="1:72">
      <c r="A88" s="6">
        <v>12</v>
      </c>
      <c r="B88" s="6">
        <v>17</v>
      </c>
      <c r="C88" s="124">
        <f t="shared" si="71"/>
        <v>42721</v>
      </c>
      <c r="D88" s="76">
        <f t="shared" si="37"/>
        <v>81.974547229898974</v>
      </c>
      <c r="E88" s="76">
        <f t="shared" si="38"/>
        <v>41.328856614871398</v>
      </c>
      <c r="F88" s="335">
        <v>23.801639999999999</v>
      </c>
      <c r="G88" s="335">
        <v>49.586750000000002</v>
      </c>
      <c r="H88" s="335">
        <v>55.53716</v>
      </c>
      <c r="I88" s="335">
        <v>59.504100000000001</v>
      </c>
      <c r="J88" s="335">
        <v>75.371859999999998</v>
      </c>
      <c r="K88" s="335">
        <v>57.520630000000004</v>
      </c>
      <c r="L88" s="335">
        <v>69.421450000000007</v>
      </c>
      <c r="M88" s="335">
        <v>63.471040000000002</v>
      </c>
      <c r="N88" s="335">
        <v>115.04126000000001</v>
      </c>
      <c r="O88" s="335">
        <v>200.33047000000002</v>
      </c>
      <c r="P88" s="335">
        <v>136.85943</v>
      </c>
      <c r="Q88" s="335">
        <v>135.8081909</v>
      </c>
      <c r="R88" s="76">
        <v>115.9</v>
      </c>
      <c r="S88" s="76">
        <v>-95.18</v>
      </c>
      <c r="T88" s="76">
        <v>84.28</v>
      </c>
      <c r="U88" s="76">
        <v>104.1</v>
      </c>
      <c r="V88" s="76">
        <v>39.24</v>
      </c>
      <c r="W88" s="76">
        <v>95.84</v>
      </c>
      <c r="X88" s="76">
        <v>86.42</v>
      </c>
      <c r="Y88" s="76">
        <v>133.41999999999999</v>
      </c>
      <c r="Z88" s="76">
        <v>65.760000000000005</v>
      </c>
      <c r="AA88" s="76">
        <v>178.1</v>
      </c>
      <c r="AB88" s="76">
        <v>131.88999999999999</v>
      </c>
      <c r="AC88" s="76">
        <v>115.9</v>
      </c>
      <c r="AD88" s="76">
        <v>59.37</v>
      </c>
      <c r="AE88" s="76">
        <v>96.456146100000012</v>
      </c>
      <c r="AF88" s="10">
        <v>68.271037400000012</v>
      </c>
      <c r="AG88" s="335">
        <v>1.4876024999999999</v>
      </c>
      <c r="AH88" s="335">
        <v>83.563591100000011</v>
      </c>
      <c r="AI88" s="335">
        <v>52.164058896969692</v>
      </c>
      <c r="AK88" s="430">
        <f t="shared" si="39"/>
        <v>11.999818502646836</v>
      </c>
      <c r="AL88" s="430">
        <f t="shared" si="40"/>
        <v>24.999621880514244</v>
      </c>
      <c r="AM88" s="430">
        <f t="shared" si="41"/>
        <v>27.999576506175952</v>
      </c>
      <c r="AN88" s="430">
        <f t="shared" si="42"/>
        <v>29.999546256617091</v>
      </c>
      <c r="AO88" s="430">
        <f t="shared" si="43"/>
        <v>37.999425258381649</v>
      </c>
      <c r="AP88" s="430">
        <f t="shared" si="44"/>
        <v>28.999561381396521</v>
      </c>
      <c r="AQ88" s="430">
        <f t="shared" si="45"/>
        <v>34.999470632719941</v>
      </c>
      <c r="AR88" s="430">
        <f t="shared" si="46"/>
        <v>31.999516007058229</v>
      </c>
      <c r="AS88" s="430">
        <f t="shared" si="47"/>
        <v>57.999122762793043</v>
      </c>
      <c r="AT88" s="430">
        <f t="shared" si="48"/>
        <v>100.99847239727755</v>
      </c>
      <c r="AU88" s="430">
        <f t="shared" si="49"/>
        <v>68.998956390219305</v>
      </c>
      <c r="AV88" s="430">
        <f t="shared" si="50"/>
        <v>68.468964406352413</v>
      </c>
      <c r="AW88" s="430">
        <f t="shared" si="51"/>
        <v>58.432064532392239</v>
      </c>
      <c r="AX88" s="430">
        <f t="shared" si="52"/>
        <v>-47.98588353919839</v>
      </c>
      <c r="AY88" s="430">
        <f t="shared" si="53"/>
        <v>42.490547012856062</v>
      </c>
      <c r="AZ88" s="430">
        <f t="shared" si="54"/>
        <v>52.482984623140908</v>
      </c>
      <c r="BA88" s="430">
        <f t="shared" si="55"/>
        <v>19.783211494832369</v>
      </c>
      <c r="BB88" s="430">
        <f t="shared" si="56"/>
        <v>48.318628686664987</v>
      </c>
      <c r="BC88" s="430">
        <f t="shared" si="57"/>
        <v>43.569447945550792</v>
      </c>
      <c r="BD88" s="430">
        <f t="shared" si="58"/>
        <v>67.264935719687415</v>
      </c>
      <c r="BE88" s="430">
        <f t="shared" si="59"/>
        <v>33.153516511217546</v>
      </c>
      <c r="BF88" s="430">
        <f t="shared" si="60"/>
        <v>89.790773884547519</v>
      </c>
      <c r="BG88" s="430">
        <f t="shared" si="61"/>
        <v>66.493571968742117</v>
      </c>
      <c r="BH88" s="430">
        <f t="shared" si="62"/>
        <v>58.432064532392239</v>
      </c>
      <c r="BI88" s="430">
        <f t="shared" si="63"/>
        <v>29.931938492563649</v>
      </c>
      <c r="BJ88" s="430">
        <f t="shared" si="64"/>
        <v>48.629264481976307</v>
      </c>
      <c r="BK88" s="430">
        <f t="shared" si="65"/>
        <v>34.419479405092012</v>
      </c>
      <c r="BL88" s="430">
        <f t="shared" si="66"/>
        <v>0.74998865641542722</v>
      </c>
      <c r="BM88" s="430">
        <f t="shared" si="67"/>
        <v>42.129362793042603</v>
      </c>
      <c r="BN88" s="430">
        <f t="shared" si="68"/>
        <v>26.298996166861453</v>
      </c>
      <c r="BQ88" s="529">
        <f t="shared" si="72"/>
        <v>43086</v>
      </c>
      <c r="BR88" s="430">
        <f t="shared" si="69"/>
        <v>31.565998046382656</v>
      </c>
      <c r="BT88" s="430">
        <f t="shared" si="70"/>
        <v>40.064394025712126</v>
      </c>
    </row>
    <row r="89" spans="1:72">
      <c r="A89" s="6">
        <v>12</v>
      </c>
      <c r="B89" s="6">
        <v>18</v>
      </c>
      <c r="C89" s="124">
        <f t="shared" si="71"/>
        <v>42722</v>
      </c>
      <c r="D89" s="76">
        <f t="shared" si="37"/>
        <v>93.690141047542085</v>
      </c>
      <c r="E89" s="76">
        <f t="shared" si="38"/>
        <v>47.235471697349638</v>
      </c>
      <c r="F89" s="335">
        <v>33.718989999999998</v>
      </c>
      <c r="G89" s="335">
        <v>51.570219999999999</v>
      </c>
      <c r="H89" s="335">
        <v>65.454509999999999</v>
      </c>
      <c r="I89" s="335">
        <v>73.388390000000001</v>
      </c>
      <c r="J89" s="335">
        <v>75.371859999999998</v>
      </c>
      <c r="K89" s="335">
        <v>65.454509999999999</v>
      </c>
      <c r="L89" s="335">
        <v>61.487570000000005</v>
      </c>
      <c r="M89" s="335">
        <v>55.53716</v>
      </c>
      <c r="N89" s="335">
        <v>107.10738000000001</v>
      </c>
      <c r="O89" s="335">
        <v>174.54536000000002</v>
      </c>
      <c r="P89" s="335">
        <v>119.0082</v>
      </c>
      <c r="Q89" s="335">
        <v>113.8313433</v>
      </c>
      <c r="R89" s="76">
        <v>116.83</v>
      </c>
      <c r="S89" s="76">
        <v>272.10000000000002</v>
      </c>
      <c r="T89" s="76">
        <v>92.6</v>
      </c>
      <c r="U89" s="76">
        <v>104.75</v>
      </c>
      <c r="V89" s="76">
        <v>83.91</v>
      </c>
      <c r="W89" s="76">
        <v>84.78</v>
      </c>
      <c r="X89" s="76">
        <v>94.56</v>
      </c>
      <c r="Y89" s="76">
        <v>115.31</v>
      </c>
      <c r="Z89" s="76">
        <v>73.75</v>
      </c>
      <c r="AA89" s="76">
        <v>137.01</v>
      </c>
      <c r="AB89" s="76">
        <v>131.61000000000001</v>
      </c>
      <c r="AC89" s="76">
        <v>116.26</v>
      </c>
      <c r="AD89" s="76">
        <v>35.369999999999997</v>
      </c>
      <c r="AE89" s="76">
        <v>80.290865599999989</v>
      </c>
      <c r="AF89" s="10">
        <v>68.310706799999991</v>
      </c>
      <c r="AG89" s="335">
        <v>54.426416800000005</v>
      </c>
      <c r="AH89" s="335">
        <v>83.1668971</v>
      </c>
      <c r="AI89" s="335">
        <v>69.19385182626263</v>
      </c>
      <c r="AK89" s="430">
        <f t="shared" si="39"/>
        <v>16.999742878749682</v>
      </c>
      <c r="AL89" s="430">
        <f t="shared" si="40"/>
        <v>25.99960675573481</v>
      </c>
      <c r="AM89" s="430">
        <f t="shared" si="41"/>
        <v>32.999500882278802</v>
      </c>
      <c r="AN89" s="430">
        <f t="shared" si="42"/>
        <v>36.99944038316108</v>
      </c>
      <c r="AO89" s="430">
        <f t="shared" si="43"/>
        <v>37.999425258381649</v>
      </c>
      <c r="AP89" s="430">
        <f t="shared" si="44"/>
        <v>32.999500882278802</v>
      </c>
      <c r="AQ89" s="430">
        <f t="shared" si="45"/>
        <v>30.999531131837664</v>
      </c>
      <c r="AR89" s="430">
        <f t="shared" si="46"/>
        <v>27.999576506175952</v>
      </c>
      <c r="AS89" s="430">
        <f t="shared" si="47"/>
        <v>53.999183261910765</v>
      </c>
      <c r="AT89" s="430">
        <f t="shared" si="48"/>
        <v>87.998669019410144</v>
      </c>
      <c r="AU89" s="430">
        <f t="shared" si="49"/>
        <v>59.999092513234181</v>
      </c>
      <c r="AV89" s="430">
        <f t="shared" si="50"/>
        <v>57.389131988908495</v>
      </c>
      <c r="AW89" s="430">
        <f t="shared" si="51"/>
        <v>58.90093269473153</v>
      </c>
      <c r="AX89" s="430">
        <f t="shared" si="52"/>
        <v>137.18174943282077</v>
      </c>
      <c r="AY89" s="430">
        <f t="shared" si="53"/>
        <v>46.685152508192587</v>
      </c>
      <c r="AZ89" s="430">
        <f t="shared" si="54"/>
        <v>52.81068817746408</v>
      </c>
      <c r="BA89" s="430">
        <f t="shared" si="55"/>
        <v>42.304008066549024</v>
      </c>
      <c r="BB89" s="430">
        <f t="shared" si="56"/>
        <v>42.742626670027725</v>
      </c>
      <c r="BC89" s="430">
        <f t="shared" si="57"/>
        <v>47.67330476430552</v>
      </c>
      <c r="BD89" s="430">
        <f t="shared" si="58"/>
        <v>58.134610536929671</v>
      </c>
      <c r="BE89" s="430">
        <f t="shared" si="59"/>
        <v>37.181749432820773</v>
      </c>
      <c r="BF89" s="430">
        <f t="shared" si="60"/>
        <v>69.074867658179983</v>
      </c>
      <c r="BG89" s="430">
        <f t="shared" si="61"/>
        <v>66.352407360725991</v>
      </c>
      <c r="BH89" s="430">
        <f t="shared" si="62"/>
        <v>58.613561885555839</v>
      </c>
      <c r="BI89" s="430">
        <f t="shared" si="63"/>
        <v>17.832114948323667</v>
      </c>
      <c r="BJ89" s="430">
        <f t="shared" si="64"/>
        <v>40.479387748928659</v>
      </c>
      <c r="BK89" s="430">
        <f t="shared" si="65"/>
        <v>34.439479102596415</v>
      </c>
      <c r="BL89" s="430">
        <f t="shared" si="66"/>
        <v>27.439584976052434</v>
      </c>
      <c r="BM89" s="430">
        <f t="shared" si="67"/>
        <v>41.929365817998487</v>
      </c>
      <c r="BN89" s="430">
        <f t="shared" si="68"/>
        <v>34.884724893502714</v>
      </c>
      <c r="BQ89" s="529">
        <f t="shared" si="72"/>
        <v>43087</v>
      </c>
      <c r="BR89" s="430">
        <f t="shared" si="69"/>
        <v>34.126241983866905</v>
      </c>
      <c r="BT89" s="430">
        <f t="shared" si="70"/>
        <v>42.116686942273759</v>
      </c>
    </row>
    <row r="90" spans="1:72">
      <c r="A90" s="6">
        <v>12</v>
      </c>
      <c r="B90" s="6">
        <v>19</v>
      </c>
      <c r="C90" s="124">
        <f t="shared" si="71"/>
        <v>42723</v>
      </c>
      <c r="D90" s="76">
        <f t="shared" si="37"/>
        <v>94.603973239898991</v>
      </c>
      <c r="E90" s="76">
        <f t="shared" si="38"/>
        <v>47.696195677221731</v>
      </c>
      <c r="F90" s="335">
        <v>49.586750000000002</v>
      </c>
      <c r="G90" s="335">
        <v>29.752050000000001</v>
      </c>
      <c r="H90" s="335">
        <v>65.454509999999999</v>
      </c>
      <c r="I90" s="335">
        <v>91.239620000000002</v>
      </c>
      <c r="J90" s="335">
        <v>128.92555000000002</v>
      </c>
      <c r="K90" s="335">
        <v>55.53716</v>
      </c>
      <c r="L90" s="335">
        <v>61.487570000000005</v>
      </c>
      <c r="M90" s="335">
        <v>81.322270000000003</v>
      </c>
      <c r="N90" s="335">
        <v>117.02473000000001</v>
      </c>
      <c r="O90" s="335">
        <v>210.24782000000002</v>
      </c>
      <c r="P90" s="335">
        <v>158.67760000000001</v>
      </c>
      <c r="Q90" s="335">
        <v>123.3321646</v>
      </c>
      <c r="R90" s="76">
        <v>145.91999999999999</v>
      </c>
      <c r="S90" s="76">
        <v>115.4</v>
      </c>
      <c r="T90" s="76">
        <v>101.29</v>
      </c>
      <c r="U90" s="76">
        <v>95.96</v>
      </c>
      <c r="V90" s="76">
        <v>84.78</v>
      </c>
      <c r="W90" s="76">
        <v>84.43</v>
      </c>
      <c r="X90" s="76">
        <v>95.04</v>
      </c>
      <c r="Y90" s="76">
        <v>134.18</v>
      </c>
      <c r="Z90" s="76">
        <v>43.15</v>
      </c>
      <c r="AA90" s="76">
        <v>102.27</v>
      </c>
      <c r="AB90" s="76">
        <v>132.13</v>
      </c>
      <c r="AC90" s="76">
        <v>108.16</v>
      </c>
      <c r="AD90" s="76">
        <v>43.96</v>
      </c>
      <c r="AE90" s="76">
        <v>96.634658400000006</v>
      </c>
      <c r="AF90" s="10">
        <v>85.051193600000005</v>
      </c>
      <c r="AG90" s="335">
        <v>61.844594600000001</v>
      </c>
      <c r="AH90" s="335">
        <v>83.1668971</v>
      </c>
      <c r="AI90" s="335">
        <v>52.164058896969692</v>
      </c>
      <c r="AK90" s="430">
        <f t="shared" si="39"/>
        <v>24.999621880514244</v>
      </c>
      <c r="AL90" s="430">
        <f t="shared" si="40"/>
        <v>14.999773128308545</v>
      </c>
      <c r="AM90" s="430">
        <f t="shared" si="41"/>
        <v>32.999500882278802</v>
      </c>
      <c r="AN90" s="430">
        <f t="shared" si="42"/>
        <v>45.999304260146204</v>
      </c>
      <c r="AO90" s="430">
        <f t="shared" si="43"/>
        <v>64.999016889337042</v>
      </c>
      <c r="AP90" s="430">
        <f t="shared" si="44"/>
        <v>27.999576506175952</v>
      </c>
      <c r="AQ90" s="430">
        <f t="shared" si="45"/>
        <v>30.999531131837664</v>
      </c>
      <c r="AR90" s="430">
        <f t="shared" si="46"/>
        <v>40.999379884043357</v>
      </c>
      <c r="AS90" s="430">
        <f t="shared" si="47"/>
        <v>58.999107638013612</v>
      </c>
      <c r="AT90" s="430">
        <f t="shared" si="48"/>
        <v>105.99839677338039</v>
      </c>
      <c r="AU90" s="430">
        <f t="shared" si="49"/>
        <v>79.998790017645575</v>
      </c>
      <c r="AV90" s="430">
        <f t="shared" si="50"/>
        <v>62.179059541215025</v>
      </c>
      <c r="AW90" s="430">
        <f t="shared" si="51"/>
        <v>73.566927148979076</v>
      </c>
      <c r="AX90" s="430">
        <f t="shared" si="52"/>
        <v>58.179984875220569</v>
      </c>
      <c r="AY90" s="430">
        <f t="shared" si="53"/>
        <v>51.066296949836151</v>
      </c>
      <c r="AZ90" s="430">
        <f t="shared" si="54"/>
        <v>48.379127804386179</v>
      </c>
      <c r="BA90" s="430">
        <f t="shared" si="55"/>
        <v>42.742626670027725</v>
      </c>
      <c r="BB90" s="430">
        <f t="shared" si="56"/>
        <v>42.566170910007564</v>
      </c>
      <c r="BC90" s="430">
        <f t="shared" si="57"/>
        <v>47.91530123519032</v>
      </c>
      <c r="BD90" s="430">
        <f t="shared" si="58"/>
        <v>67.648096798588355</v>
      </c>
      <c r="BE90" s="430">
        <f t="shared" si="59"/>
        <v>21.754474413914796</v>
      </c>
      <c r="BF90" s="430">
        <f t="shared" si="60"/>
        <v>51.560373077892613</v>
      </c>
      <c r="BG90" s="430">
        <f t="shared" si="61"/>
        <v>66.614570204184517</v>
      </c>
      <c r="BH90" s="430">
        <f t="shared" si="62"/>
        <v>54.529871439374837</v>
      </c>
      <c r="BI90" s="430">
        <f t="shared" si="63"/>
        <v>22.162843458532898</v>
      </c>
      <c r="BJ90" s="430">
        <f t="shared" si="64"/>
        <v>48.719263120746156</v>
      </c>
      <c r="BK90" s="430">
        <f t="shared" si="65"/>
        <v>42.879351449458028</v>
      </c>
      <c r="BL90" s="430">
        <f t="shared" si="66"/>
        <v>31.179528409377362</v>
      </c>
      <c r="BM90" s="430">
        <f t="shared" si="67"/>
        <v>41.929365817998487</v>
      </c>
      <c r="BN90" s="430">
        <f t="shared" si="68"/>
        <v>26.298996166861453</v>
      </c>
      <c r="BQ90" s="529">
        <f t="shared" si="72"/>
        <v>43088</v>
      </c>
      <c r="BR90" s="430">
        <f t="shared" si="69"/>
        <v>37.428546849004285</v>
      </c>
      <c r="BT90" s="430">
        <f t="shared" si="70"/>
        <v>46.957302747668265</v>
      </c>
    </row>
    <row r="91" spans="1:72">
      <c r="A91" s="6">
        <v>12</v>
      </c>
      <c r="B91" s="6">
        <v>20</v>
      </c>
      <c r="C91" s="124">
        <f t="shared" si="71"/>
        <v>42724</v>
      </c>
      <c r="D91" s="76">
        <f t="shared" si="37"/>
        <v>91.268998787542245</v>
      </c>
      <c r="E91" s="76">
        <f t="shared" si="38"/>
        <v>46.014811813408947</v>
      </c>
      <c r="F91" s="335">
        <v>57.520630000000004</v>
      </c>
      <c r="G91" s="335">
        <v>29.752050000000001</v>
      </c>
      <c r="H91" s="335">
        <v>65.454509999999999</v>
      </c>
      <c r="I91" s="335">
        <v>73.388390000000001</v>
      </c>
      <c r="J91" s="335">
        <v>119.0082</v>
      </c>
      <c r="K91" s="335">
        <v>39.669400000000003</v>
      </c>
      <c r="L91" s="335">
        <v>69.421450000000007</v>
      </c>
      <c r="M91" s="335">
        <v>91.239620000000002</v>
      </c>
      <c r="N91" s="335">
        <v>107.10738000000001</v>
      </c>
      <c r="O91" s="335">
        <v>158.67760000000001</v>
      </c>
      <c r="P91" s="335">
        <v>176.52883</v>
      </c>
      <c r="Q91" s="335">
        <v>120.49580250000001</v>
      </c>
      <c r="R91" s="76">
        <v>119.05</v>
      </c>
      <c r="S91" s="76">
        <v>71.81</v>
      </c>
      <c r="T91" s="76">
        <v>101.41</v>
      </c>
      <c r="U91" s="76">
        <v>95.99</v>
      </c>
      <c r="V91" s="76">
        <v>84.48</v>
      </c>
      <c r="W91" s="76">
        <v>93.45</v>
      </c>
      <c r="X91" s="76">
        <v>78.260000000000005</v>
      </c>
      <c r="Y91" s="76">
        <v>133.88999999999999</v>
      </c>
      <c r="Z91" s="76">
        <v>66.14</v>
      </c>
      <c r="AA91" s="76">
        <v>111.77</v>
      </c>
      <c r="AB91" s="76">
        <v>148.79</v>
      </c>
      <c r="AC91" s="76">
        <v>117.03</v>
      </c>
      <c r="AD91" s="76">
        <v>91.23</v>
      </c>
      <c r="AE91" s="76">
        <v>88.601604900000012</v>
      </c>
      <c r="AF91" s="10">
        <v>68.370210900000004</v>
      </c>
      <c r="AG91" s="335">
        <v>31.973536400000004</v>
      </c>
      <c r="AH91" s="335">
        <v>58.366897100004365</v>
      </c>
      <c r="AI91" s="335">
        <v>69.19385182626263</v>
      </c>
      <c r="AK91" s="430">
        <f t="shared" si="39"/>
        <v>28.999561381396521</v>
      </c>
      <c r="AL91" s="430">
        <f t="shared" si="40"/>
        <v>14.999773128308545</v>
      </c>
      <c r="AM91" s="430">
        <f t="shared" si="41"/>
        <v>32.999500882278802</v>
      </c>
      <c r="AN91" s="430">
        <f t="shared" si="42"/>
        <v>36.99944038316108</v>
      </c>
      <c r="AO91" s="430">
        <f t="shared" si="43"/>
        <v>59.999092513234181</v>
      </c>
      <c r="AP91" s="430">
        <f t="shared" si="44"/>
        <v>19.999697504411394</v>
      </c>
      <c r="AQ91" s="430">
        <f t="shared" si="45"/>
        <v>34.999470632719941</v>
      </c>
      <c r="AR91" s="430">
        <f t="shared" si="46"/>
        <v>45.999304260146204</v>
      </c>
      <c r="AS91" s="430">
        <f t="shared" si="47"/>
        <v>53.999183261910765</v>
      </c>
      <c r="AT91" s="430">
        <f t="shared" si="48"/>
        <v>79.998790017645575</v>
      </c>
      <c r="AU91" s="430">
        <f t="shared" si="49"/>
        <v>88.998653894630706</v>
      </c>
      <c r="AV91" s="430">
        <f t="shared" si="50"/>
        <v>60.749081169649614</v>
      </c>
      <c r="AW91" s="430">
        <f t="shared" si="51"/>
        <v>60.020166372573733</v>
      </c>
      <c r="AX91" s="430">
        <f t="shared" si="52"/>
        <v>36.20368036299471</v>
      </c>
      <c r="AY91" s="430">
        <f t="shared" si="53"/>
        <v>51.126796067557343</v>
      </c>
      <c r="AZ91" s="430">
        <f t="shared" si="54"/>
        <v>48.394252583816481</v>
      </c>
      <c r="BA91" s="430">
        <f t="shared" si="55"/>
        <v>42.591378875724729</v>
      </c>
      <c r="BB91" s="430">
        <f t="shared" si="56"/>
        <v>47.113687925384419</v>
      </c>
      <c r="BC91" s="430">
        <f t="shared" si="57"/>
        <v>39.4555079405092</v>
      </c>
      <c r="BD91" s="430">
        <f t="shared" si="58"/>
        <v>67.501890597428783</v>
      </c>
      <c r="BE91" s="430">
        <f t="shared" si="59"/>
        <v>33.345097050668009</v>
      </c>
      <c r="BF91" s="430">
        <f t="shared" si="60"/>
        <v>56.349886564154268</v>
      </c>
      <c r="BG91" s="430">
        <f t="shared" si="61"/>
        <v>75.01386438114443</v>
      </c>
      <c r="BH91" s="430">
        <f t="shared" si="62"/>
        <v>59.001764557600204</v>
      </c>
      <c r="BI91" s="430">
        <f t="shared" si="63"/>
        <v>45.994454247542222</v>
      </c>
      <c r="BJ91" s="430">
        <f t="shared" si="64"/>
        <v>44.669324376102857</v>
      </c>
      <c r="BK91" s="430">
        <f t="shared" si="65"/>
        <v>34.469478648853041</v>
      </c>
      <c r="BL91" s="430">
        <f t="shared" si="66"/>
        <v>16.119756188555584</v>
      </c>
      <c r="BM91" s="430">
        <f t="shared" si="67"/>
        <v>29.426214822286042</v>
      </c>
      <c r="BN91" s="430">
        <f t="shared" si="68"/>
        <v>34.884724893502714</v>
      </c>
      <c r="BQ91" s="529">
        <f t="shared" si="72"/>
        <v>43089</v>
      </c>
      <c r="BR91" s="430">
        <f t="shared" si="69"/>
        <v>38.120381648601509</v>
      </c>
      <c r="BT91" s="430">
        <f t="shared" si="70"/>
        <v>45.331889311822536</v>
      </c>
    </row>
    <row r="92" spans="1:72">
      <c r="A92" s="6">
        <v>12</v>
      </c>
      <c r="B92" s="6">
        <v>21</v>
      </c>
      <c r="C92" s="124">
        <f t="shared" si="71"/>
        <v>42725</v>
      </c>
      <c r="D92" s="76">
        <f t="shared" si="37"/>
        <v>92.463379696700329</v>
      </c>
      <c r="E92" s="76">
        <f t="shared" si="38"/>
        <v>46.616979181283469</v>
      </c>
      <c r="F92" s="335">
        <v>41.65287</v>
      </c>
      <c r="G92" s="335">
        <v>43.636340000000004</v>
      </c>
      <c r="H92" s="335">
        <v>55.53716</v>
      </c>
      <c r="I92" s="335">
        <v>91.239620000000002</v>
      </c>
      <c r="J92" s="335">
        <v>63.471040000000002</v>
      </c>
      <c r="K92" s="335">
        <v>57.520630000000004</v>
      </c>
      <c r="L92" s="335">
        <v>51.570219999999999</v>
      </c>
      <c r="M92" s="335">
        <v>117.02473000000001</v>
      </c>
      <c r="N92" s="335">
        <v>126.94208</v>
      </c>
      <c r="O92" s="335">
        <v>122.97514000000001</v>
      </c>
      <c r="P92" s="335">
        <v>257.85110000000003</v>
      </c>
      <c r="Q92" s="335">
        <v>103.4379605</v>
      </c>
      <c r="R92" s="76">
        <v>119.96</v>
      </c>
      <c r="S92" s="76">
        <v>98</v>
      </c>
      <c r="T92" s="76">
        <v>93</v>
      </c>
      <c r="U92" s="76">
        <v>79.27</v>
      </c>
      <c r="V92" s="76">
        <v>49.22</v>
      </c>
      <c r="W92" s="76">
        <v>93.11</v>
      </c>
      <c r="X92" s="76">
        <v>90.93</v>
      </c>
      <c r="Y92" s="76">
        <v>115.85</v>
      </c>
      <c r="Z92" s="76">
        <v>58.79</v>
      </c>
      <c r="AA92" s="76">
        <v>130.33000000000001</v>
      </c>
      <c r="AB92" s="76">
        <v>156.94</v>
      </c>
      <c r="AC92" s="76">
        <v>108.53</v>
      </c>
      <c r="AD92" s="76">
        <v>51.39</v>
      </c>
      <c r="AE92" s="76">
        <v>96.813170700000015</v>
      </c>
      <c r="AF92" s="10">
        <v>92.647883700000008</v>
      </c>
      <c r="AG92" s="335">
        <v>54.466086200000007</v>
      </c>
      <c r="AH92" s="335">
        <v>83.1668971</v>
      </c>
      <c r="AI92" s="335">
        <v>68.628462701010108</v>
      </c>
      <c r="AK92" s="430">
        <f t="shared" si="39"/>
        <v>20.999682379631963</v>
      </c>
      <c r="AL92" s="430">
        <f t="shared" si="40"/>
        <v>21.999667254852536</v>
      </c>
      <c r="AM92" s="430">
        <f t="shared" si="41"/>
        <v>27.999576506175952</v>
      </c>
      <c r="AN92" s="430">
        <f t="shared" si="42"/>
        <v>45.999304260146204</v>
      </c>
      <c r="AO92" s="430">
        <f t="shared" si="43"/>
        <v>31.999516007058229</v>
      </c>
      <c r="AP92" s="430">
        <f t="shared" si="44"/>
        <v>28.999561381396521</v>
      </c>
      <c r="AQ92" s="430">
        <f t="shared" si="45"/>
        <v>25.99960675573481</v>
      </c>
      <c r="AR92" s="430">
        <f t="shared" si="46"/>
        <v>58.999107638013612</v>
      </c>
      <c r="AS92" s="430">
        <f t="shared" si="47"/>
        <v>63.999032014116459</v>
      </c>
      <c r="AT92" s="430">
        <f t="shared" si="48"/>
        <v>61.999062263675327</v>
      </c>
      <c r="AU92" s="430">
        <f t="shared" si="49"/>
        <v>129.99803377867408</v>
      </c>
      <c r="AV92" s="430">
        <f t="shared" si="50"/>
        <v>52.149211242752713</v>
      </c>
      <c r="AW92" s="430">
        <f t="shared" si="51"/>
        <v>60.478951348626161</v>
      </c>
      <c r="AX92" s="430">
        <f t="shared" si="52"/>
        <v>49.407612805646586</v>
      </c>
      <c r="AY92" s="430">
        <f t="shared" si="53"/>
        <v>46.88681623392992</v>
      </c>
      <c r="AZ92" s="430">
        <f t="shared" si="54"/>
        <v>39.964708847995965</v>
      </c>
      <c r="BA92" s="430">
        <f t="shared" si="55"/>
        <v>24.814721451978823</v>
      </c>
      <c r="BB92" s="430">
        <f t="shared" si="56"/>
        <v>46.942273758507689</v>
      </c>
      <c r="BC92" s="430">
        <f t="shared" si="57"/>
        <v>45.843206453239226</v>
      </c>
      <c r="BD92" s="430">
        <f t="shared" si="58"/>
        <v>58.406856566675067</v>
      </c>
      <c r="BE92" s="430">
        <f t="shared" si="59"/>
        <v>29.639526090244516</v>
      </c>
      <c r="BF92" s="430">
        <f t="shared" si="60"/>
        <v>65.707083438366524</v>
      </c>
      <c r="BG92" s="430">
        <f t="shared" si="61"/>
        <v>79.122762793042597</v>
      </c>
      <c r="BH92" s="430">
        <f t="shared" si="62"/>
        <v>54.716410385681876</v>
      </c>
      <c r="BI92" s="430">
        <f t="shared" si="63"/>
        <v>25.908747164103858</v>
      </c>
      <c r="BJ92" s="430">
        <f t="shared" si="64"/>
        <v>48.809261759516012</v>
      </c>
      <c r="BK92" s="430">
        <f t="shared" si="65"/>
        <v>46.709293521552816</v>
      </c>
      <c r="BL92" s="430">
        <f t="shared" si="66"/>
        <v>27.459584673556847</v>
      </c>
      <c r="BM92" s="430">
        <f t="shared" si="67"/>
        <v>41.929365817998487</v>
      </c>
      <c r="BN92" s="430">
        <f t="shared" si="68"/>
        <v>34.599678699778224</v>
      </c>
      <c r="BQ92" s="529">
        <f t="shared" si="72"/>
        <v>43090</v>
      </c>
      <c r="BR92" s="430">
        <f t="shared" si="69"/>
        <v>34.840531988908495</v>
      </c>
      <c r="BT92" s="430">
        <f t="shared" si="70"/>
        <v>46.354298890849506</v>
      </c>
    </row>
    <row r="93" spans="1:72">
      <c r="A93" s="6">
        <v>12</v>
      </c>
      <c r="B93" s="6">
        <v>22</v>
      </c>
      <c r="C93" s="124">
        <f t="shared" si="71"/>
        <v>42726</v>
      </c>
      <c r="D93" s="76">
        <f t="shared" si="37"/>
        <v>86.720306174208517</v>
      </c>
      <c r="E93" s="76">
        <f t="shared" si="38"/>
        <v>43.721511378648792</v>
      </c>
      <c r="F93" s="335">
        <v>41.65287</v>
      </c>
      <c r="G93" s="335">
        <v>43.636340000000004</v>
      </c>
      <c r="H93" s="335">
        <v>57.520630000000004</v>
      </c>
      <c r="I93" s="335">
        <v>55.53716</v>
      </c>
      <c r="J93" s="335">
        <v>83.30574</v>
      </c>
      <c r="K93" s="335">
        <v>19.834700000000002</v>
      </c>
      <c r="L93" s="335">
        <v>49.586750000000002</v>
      </c>
      <c r="M93" s="335">
        <v>81.322270000000003</v>
      </c>
      <c r="N93" s="335">
        <v>107.10738000000001</v>
      </c>
      <c r="O93" s="335">
        <v>158.67760000000001</v>
      </c>
      <c r="P93" s="335">
        <v>178.51230000000001</v>
      </c>
      <c r="Q93" s="335">
        <v>95.444576400000003</v>
      </c>
      <c r="R93" s="76">
        <v>84.51</v>
      </c>
      <c r="S93" s="76">
        <v>124.52</v>
      </c>
      <c r="T93" s="76">
        <v>101.68</v>
      </c>
      <c r="U93" s="76">
        <v>96.08</v>
      </c>
      <c r="V93" s="76">
        <v>58.39</v>
      </c>
      <c r="W93" s="76">
        <v>93.16</v>
      </c>
      <c r="X93" s="76">
        <v>79.989999999999995</v>
      </c>
      <c r="Y93" s="76">
        <v>116.49</v>
      </c>
      <c r="Z93" s="76">
        <v>64.33</v>
      </c>
      <c r="AA93" s="76">
        <v>114.75</v>
      </c>
      <c r="AB93" s="76">
        <v>165.47</v>
      </c>
      <c r="AC93" s="76">
        <v>117.78</v>
      </c>
      <c r="AD93" s="76">
        <v>35.979999999999997</v>
      </c>
      <c r="AE93" s="76">
        <v>88.799951900000011</v>
      </c>
      <c r="AF93" s="10">
        <v>76.760289000000014</v>
      </c>
      <c r="AG93" s="335">
        <v>69.619797000000005</v>
      </c>
      <c r="AH93" s="335">
        <v>70.776897099993306</v>
      </c>
      <c r="AI93" s="335">
        <v>70.38393382626262</v>
      </c>
      <c r="AK93" s="430">
        <f t="shared" si="39"/>
        <v>20.999682379631963</v>
      </c>
      <c r="AL93" s="430">
        <f t="shared" si="40"/>
        <v>21.999667254852536</v>
      </c>
      <c r="AM93" s="430">
        <f t="shared" si="41"/>
        <v>28.999561381396521</v>
      </c>
      <c r="AN93" s="430">
        <f t="shared" si="42"/>
        <v>27.999576506175952</v>
      </c>
      <c r="AO93" s="430">
        <f t="shared" si="43"/>
        <v>41.999364759263926</v>
      </c>
      <c r="AP93" s="430">
        <f t="shared" si="44"/>
        <v>9.9998487522056969</v>
      </c>
      <c r="AQ93" s="430">
        <f t="shared" si="45"/>
        <v>24.999621880514244</v>
      </c>
      <c r="AR93" s="430">
        <f t="shared" si="46"/>
        <v>40.999379884043357</v>
      </c>
      <c r="AS93" s="430">
        <f t="shared" si="47"/>
        <v>53.999183261910765</v>
      </c>
      <c r="AT93" s="430">
        <f t="shared" si="48"/>
        <v>79.998790017645575</v>
      </c>
      <c r="AU93" s="430">
        <f t="shared" si="49"/>
        <v>89.998638769851283</v>
      </c>
      <c r="AV93" s="430">
        <f t="shared" si="50"/>
        <v>48.119272195613817</v>
      </c>
      <c r="AW93" s="430">
        <f t="shared" si="51"/>
        <v>42.606503655155031</v>
      </c>
      <c r="AX93" s="430">
        <f t="shared" si="52"/>
        <v>62.77791782203176</v>
      </c>
      <c r="AY93" s="430">
        <f t="shared" si="53"/>
        <v>51.262919082430052</v>
      </c>
      <c r="AZ93" s="430">
        <f t="shared" si="54"/>
        <v>48.439626922107387</v>
      </c>
      <c r="BA93" s="430">
        <f t="shared" si="55"/>
        <v>29.437862364507183</v>
      </c>
      <c r="BB93" s="430">
        <f t="shared" si="56"/>
        <v>46.967481724224854</v>
      </c>
      <c r="BC93" s="430">
        <f t="shared" si="57"/>
        <v>40.327703554323165</v>
      </c>
      <c r="BD93" s="430">
        <f t="shared" si="58"/>
        <v>58.7295185278548</v>
      </c>
      <c r="BE93" s="430">
        <f t="shared" si="59"/>
        <v>32.432568691706578</v>
      </c>
      <c r="BF93" s="430">
        <f t="shared" si="60"/>
        <v>57.852281320897404</v>
      </c>
      <c r="BG93" s="430">
        <f t="shared" si="61"/>
        <v>83.42324174439122</v>
      </c>
      <c r="BH93" s="430">
        <f t="shared" si="62"/>
        <v>59.379884043357698</v>
      </c>
      <c r="BI93" s="430">
        <f t="shared" si="63"/>
        <v>18.139652130073102</v>
      </c>
      <c r="BJ93" s="430">
        <f t="shared" si="64"/>
        <v>44.769322863624907</v>
      </c>
      <c r="BK93" s="430">
        <f t="shared" si="65"/>
        <v>38.699414671036052</v>
      </c>
      <c r="BL93" s="430">
        <f t="shared" si="66"/>
        <v>35.099469120241999</v>
      </c>
      <c r="BM93" s="430">
        <f t="shared" si="67"/>
        <v>35.68283191328122</v>
      </c>
      <c r="BN93" s="430">
        <f t="shared" si="68"/>
        <v>35.484715818635046</v>
      </c>
      <c r="BQ93" s="529">
        <f t="shared" si="72"/>
        <v>43091</v>
      </c>
      <c r="BR93" s="430">
        <f t="shared" si="69"/>
        <v>30.489940269724389</v>
      </c>
      <c r="BT93" s="430">
        <f t="shared" si="70"/>
        <v>41.499372321653638</v>
      </c>
    </row>
    <row r="94" spans="1:72">
      <c r="A94" s="6">
        <v>12</v>
      </c>
      <c r="B94" s="6">
        <v>23</v>
      </c>
      <c r="C94" s="124">
        <f t="shared" si="71"/>
        <v>42727</v>
      </c>
      <c r="D94" s="76">
        <f t="shared" si="37"/>
        <v>87.750943624074125</v>
      </c>
      <c r="E94" s="76">
        <f t="shared" si="38"/>
        <v>44.241124707746586</v>
      </c>
      <c r="F94" s="335">
        <v>51.570219999999999</v>
      </c>
      <c r="G94" s="335">
        <v>37.685929999999999</v>
      </c>
      <c r="H94" s="335">
        <v>59.504100000000001</v>
      </c>
      <c r="I94" s="335">
        <v>75.371859999999998</v>
      </c>
      <c r="J94" s="335">
        <v>67.437979999999996</v>
      </c>
      <c r="K94" s="335">
        <v>77.355330000000009</v>
      </c>
      <c r="L94" s="335">
        <v>89.256150000000005</v>
      </c>
      <c r="M94" s="335">
        <v>53.553690000000003</v>
      </c>
      <c r="N94" s="335">
        <v>107.10738000000001</v>
      </c>
      <c r="O94" s="335">
        <v>202.31394</v>
      </c>
      <c r="P94" s="335">
        <v>178.51230000000001</v>
      </c>
      <c r="Q94" s="335">
        <v>75.570207000000011</v>
      </c>
      <c r="R94" s="76">
        <v>111.72</v>
      </c>
      <c r="S94" s="76">
        <v>115.8</v>
      </c>
      <c r="T94" s="76">
        <v>93.28</v>
      </c>
      <c r="U94" s="76">
        <v>96.13</v>
      </c>
      <c r="V94" s="76">
        <v>67.09</v>
      </c>
      <c r="W94" s="76">
        <v>85.09</v>
      </c>
      <c r="X94" s="76">
        <v>72.5</v>
      </c>
      <c r="Y94" s="76">
        <v>116.24</v>
      </c>
      <c r="Z94" s="76">
        <v>63.25</v>
      </c>
      <c r="AA94" s="76">
        <v>132.4</v>
      </c>
      <c r="AB94" s="76">
        <v>157.1</v>
      </c>
      <c r="AC94" s="76">
        <v>109.75</v>
      </c>
      <c r="AD94" s="76">
        <v>43.78</v>
      </c>
      <c r="AE94" s="76">
        <v>80.39003910000001</v>
      </c>
      <c r="AF94" s="10">
        <v>60.535504400000001</v>
      </c>
      <c r="AG94" s="335">
        <v>39.014854900000003</v>
      </c>
      <c r="AH94" s="335">
        <v>58.386897100001164</v>
      </c>
      <c r="AI94" s="335">
        <v>54.831926222222229</v>
      </c>
      <c r="AK94" s="430">
        <f t="shared" si="39"/>
        <v>25.99960675573481</v>
      </c>
      <c r="AL94" s="430">
        <f t="shared" si="40"/>
        <v>18.999712629190824</v>
      </c>
      <c r="AM94" s="430">
        <f t="shared" si="41"/>
        <v>29.999546256617091</v>
      </c>
      <c r="AN94" s="430">
        <f t="shared" si="42"/>
        <v>37.999425258381649</v>
      </c>
      <c r="AO94" s="430">
        <f t="shared" si="43"/>
        <v>33.999485757499365</v>
      </c>
      <c r="AP94" s="430">
        <f t="shared" si="44"/>
        <v>38.999410133602225</v>
      </c>
      <c r="AQ94" s="430">
        <f t="shared" si="45"/>
        <v>44.999319384925641</v>
      </c>
      <c r="AR94" s="430">
        <f t="shared" si="46"/>
        <v>26.999591630955383</v>
      </c>
      <c r="AS94" s="430">
        <f t="shared" si="47"/>
        <v>53.999183261910765</v>
      </c>
      <c r="AT94" s="430">
        <f t="shared" si="48"/>
        <v>101.99845727249811</v>
      </c>
      <c r="AU94" s="430">
        <f t="shared" si="49"/>
        <v>89.998638769851283</v>
      </c>
      <c r="AV94" s="430">
        <f t="shared" si="50"/>
        <v>38.099423745903707</v>
      </c>
      <c r="AW94" s="430">
        <f t="shared" si="51"/>
        <v>56.324678598437103</v>
      </c>
      <c r="AX94" s="430">
        <f t="shared" si="52"/>
        <v>58.381648600957902</v>
      </c>
      <c r="AY94" s="430">
        <f t="shared" si="53"/>
        <v>47.027980841946054</v>
      </c>
      <c r="AZ94" s="430">
        <f t="shared" si="54"/>
        <v>48.464834887824551</v>
      </c>
      <c r="BA94" s="430">
        <f t="shared" si="55"/>
        <v>33.824048399294178</v>
      </c>
      <c r="BB94" s="430">
        <f t="shared" si="56"/>
        <v>42.89891605747416</v>
      </c>
      <c r="BC94" s="430">
        <f t="shared" si="57"/>
        <v>36.551550289891608</v>
      </c>
      <c r="BD94" s="430">
        <f t="shared" si="58"/>
        <v>58.603478699268962</v>
      </c>
      <c r="BE94" s="430">
        <f t="shared" si="59"/>
        <v>31.888076632215778</v>
      </c>
      <c r="BF94" s="430">
        <f t="shared" si="60"/>
        <v>66.750693219057226</v>
      </c>
      <c r="BG94" s="430">
        <f t="shared" si="61"/>
        <v>79.20342828333753</v>
      </c>
      <c r="BH94" s="430">
        <f t="shared" si="62"/>
        <v>55.331484749180738</v>
      </c>
      <c r="BI94" s="430">
        <f t="shared" si="63"/>
        <v>22.072094781951098</v>
      </c>
      <c r="BJ94" s="430">
        <f t="shared" si="64"/>
        <v>40.529386992689695</v>
      </c>
      <c r="BK94" s="430">
        <f t="shared" si="65"/>
        <v>30.519538391731786</v>
      </c>
      <c r="BL94" s="430">
        <f t="shared" si="66"/>
        <v>19.669702495588606</v>
      </c>
      <c r="BM94" s="430">
        <f t="shared" si="67"/>
        <v>29.436298008571296</v>
      </c>
      <c r="BN94" s="430">
        <f t="shared" si="68"/>
        <v>27.64402632831975</v>
      </c>
      <c r="BQ94" s="529">
        <f t="shared" si="72"/>
        <v>43092</v>
      </c>
      <c r="BR94" s="430">
        <f t="shared" si="69"/>
        <v>28.962994895387091</v>
      </c>
      <c r="BT94" s="430">
        <f t="shared" si="70"/>
        <v>38.549416939752966</v>
      </c>
    </row>
    <row r="95" spans="1:72">
      <c r="A95" s="6">
        <v>12</v>
      </c>
      <c r="B95" s="6">
        <v>24</v>
      </c>
      <c r="C95" s="124">
        <f t="shared" si="71"/>
        <v>42728</v>
      </c>
      <c r="D95" s="76">
        <f t="shared" si="37"/>
        <v>89.121323770740815</v>
      </c>
      <c r="E95" s="76">
        <f t="shared" si="38"/>
        <v>44.932025072595408</v>
      </c>
      <c r="F95" s="335">
        <v>51.570219999999999</v>
      </c>
      <c r="G95" s="335">
        <v>53.553690000000003</v>
      </c>
      <c r="H95" s="335">
        <v>25.78511</v>
      </c>
      <c r="I95" s="335">
        <v>81.322270000000003</v>
      </c>
      <c r="J95" s="335">
        <v>67.437979999999996</v>
      </c>
      <c r="K95" s="335">
        <v>77.355330000000009</v>
      </c>
      <c r="L95" s="335">
        <v>97.190030000000007</v>
      </c>
      <c r="M95" s="335">
        <v>57.520630000000004</v>
      </c>
      <c r="N95" s="335">
        <v>117.02473000000001</v>
      </c>
      <c r="O95" s="335">
        <v>220.16517000000002</v>
      </c>
      <c r="P95" s="335">
        <v>170.57841999999999</v>
      </c>
      <c r="Q95" s="335">
        <v>58.869389599999998</v>
      </c>
      <c r="R95" s="76">
        <v>94.3</v>
      </c>
      <c r="S95" s="76">
        <v>99.09</v>
      </c>
      <c r="T95" s="76">
        <v>110.44</v>
      </c>
      <c r="U95" s="76">
        <v>96.16</v>
      </c>
      <c r="V95" s="76">
        <v>102.53</v>
      </c>
      <c r="W95" s="76">
        <v>84.76</v>
      </c>
      <c r="X95" s="76">
        <v>88.63</v>
      </c>
      <c r="Y95" s="76">
        <v>116.88</v>
      </c>
      <c r="Z95" s="76">
        <v>70.75</v>
      </c>
      <c r="AA95" s="76">
        <v>125.16</v>
      </c>
      <c r="AB95" s="76">
        <v>149.13999999999999</v>
      </c>
      <c r="AC95" s="76">
        <v>109.74</v>
      </c>
      <c r="AD95" s="76">
        <v>44.23</v>
      </c>
      <c r="AE95" s="76">
        <v>80.489212600000002</v>
      </c>
      <c r="AF95" s="10">
        <v>60.178479800000005</v>
      </c>
      <c r="AG95" s="335">
        <v>38.856177299999999</v>
      </c>
      <c r="AH95" s="335">
        <v>70.786897100002619</v>
      </c>
      <c r="AI95" s="335">
        <v>53.145976722222208</v>
      </c>
      <c r="AK95" s="430">
        <f t="shared" si="39"/>
        <v>25.99960675573481</v>
      </c>
      <c r="AL95" s="430">
        <f t="shared" si="40"/>
        <v>26.999591630955383</v>
      </c>
      <c r="AM95" s="430">
        <f t="shared" si="41"/>
        <v>12.999803377867405</v>
      </c>
      <c r="AN95" s="430">
        <f t="shared" si="42"/>
        <v>40.999379884043357</v>
      </c>
      <c r="AO95" s="430">
        <f t="shared" si="43"/>
        <v>33.999485757499365</v>
      </c>
      <c r="AP95" s="430">
        <f t="shared" si="44"/>
        <v>38.999410133602225</v>
      </c>
      <c r="AQ95" s="430">
        <f t="shared" si="45"/>
        <v>48.999258885807919</v>
      </c>
      <c r="AR95" s="430">
        <f t="shared" si="46"/>
        <v>28.999561381396521</v>
      </c>
      <c r="AS95" s="430">
        <f t="shared" si="47"/>
        <v>58.999107638013612</v>
      </c>
      <c r="AT95" s="430">
        <f t="shared" si="48"/>
        <v>110.99832114948325</v>
      </c>
      <c r="AU95" s="430">
        <f t="shared" si="49"/>
        <v>85.998699268968991</v>
      </c>
      <c r="AV95" s="430">
        <f t="shared" si="50"/>
        <v>29.679551096546508</v>
      </c>
      <c r="AW95" s="430">
        <f t="shared" si="51"/>
        <v>47.54222334257625</v>
      </c>
      <c r="AX95" s="430">
        <f t="shared" si="52"/>
        <v>49.957146458280818</v>
      </c>
      <c r="AY95" s="430">
        <f t="shared" si="53"/>
        <v>55.679354676077637</v>
      </c>
      <c r="AZ95" s="430">
        <f t="shared" si="54"/>
        <v>48.479959667254853</v>
      </c>
      <c r="BA95" s="430">
        <f t="shared" si="55"/>
        <v>51.691454499621877</v>
      </c>
      <c r="BB95" s="430">
        <f t="shared" si="56"/>
        <v>42.732543483740862</v>
      </c>
      <c r="BC95" s="430">
        <f t="shared" si="57"/>
        <v>44.683640030249556</v>
      </c>
      <c r="BD95" s="430">
        <f t="shared" si="58"/>
        <v>58.926140660448695</v>
      </c>
      <c r="BE95" s="430">
        <f t="shared" si="59"/>
        <v>35.669271489790773</v>
      </c>
      <c r="BF95" s="430">
        <f t="shared" si="60"/>
        <v>63.100579783211494</v>
      </c>
      <c r="BG95" s="430">
        <f t="shared" si="61"/>
        <v>75.190320141164605</v>
      </c>
      <c r="BH95" s="430">
        <f t="shared" si="62"/>
        <v>55.326443156037307</v>
      </c>
      <c r="BI95" s="430">
        <f t="shared" si="63"/>
        <v>22.298966473405596</v>
      </c>
      <c r="BJ95" s="430">
        <f t="shared" si="64"/>
        <v>40.579386236450716</v>
      </c>
      <c r="BK95" s="430">
        <f t="shared" si="65"/>
        <v>30.339541114192087</v>
      </c>
      <c r="BL95" s="430">
        <f t="shared" si="66"/>
        <v>19.589703705570958</v>
      </c>
      <c r="BM95" s="430">
        <f t="shared" si="67"/>
        <v>35.687873506429348</v>
      </c>
      <c r="BN95" s="430">
        <f t="shared" si="68"/>
        <v>26.794039184382257</v>
      </c>
      <c r="BQ95" s="529">
        <f t="shared" si="72"/>
        <v>43093</v>
      </c>
      <c r="BR95" s="430">
        <f t="shared" si="69"/>
        <v>35.004458898412224</v>
      </c>
      <c r="BT95" s="430">
        <f t="shared" si="70"/>
        <v>41.86596168389211</v>
      </c>
    </row>
    <row r="96" spans="1:72">
      <c r="A96" s="6">
        <v>12</v>
      </c>
      <c r="B96" s="6">
        <v>25</v>
      </c>
      <c r="C96" s="124">
        <f t="shared" si="71"/>
        <v>42729</v>
      </c>
      <c r="D96" s="76">
        <f t="shared" si="37"/>
        <v>88.826235436700344</v>
      </c>
      <c r="E96" s="76">
        <f t="shared" si="38"/>
        <v>44.783251290264204</v>
      </c>
      <c r="F96" s="335">
        <v>35.702460000000002</v>
      </c>
      <c r="G96" s="335">
        <v>45.619810000000001</v>
      </c>
      <c r="H96" s="335">
        <v>57.520630000000004</v>
      </c>
      <c r="I96" s="335">
        <v>81.322270000000003</v>
      </c>
      <c r="J96" s="335">
        <v>75.371859999999998</v>
      </c>
      <c r="K96" s="335">
        <v>49.586750000000002</v>
      </c>
      <c r="L96" s="335">
        <v>35.702460000000002</v>
      </c>
      <c r="M96" s="335">
        <v>91.239620000000002</v>
      </c>
      <c r="N96" s="335">
        <v>97.190030000000007</v>
      </c>
      <c r="O96" s="335">
        <v>214.21476000000001</v>
      </c>
      <c r="P96" s="335">
        <v>188.42965000000001</v>
      </c>
      <c r="Q96" s="335">
        <v>120.63464540000001</v>
      </c>
      <c r="R96" s="76">
        <v>103.52</v>
      </c>
      <c r="S96" s="76">
        <v>81.599999999999994</v>
      </c>
      <c r="T96" s="76">
        <v>118.23</v>
      </c>
      <c r="U96" s="76">
        <v>87.83</v>
      </c>
      <c r="V96" s="76">
        <v>93.74</v>
      </c>
      <c r="W96" s="76">
        <v>77.12</v>
      </c>
      <c r="X96" s="76">
        <v>80.77</v>
      </c>
      <c r="Y96" s="76">
        <v>125.45</v>
      </c>
      <c r="Z96" s="76">
        <v>55.53</v>
      </c>
      <c r="AA96" s="76">
        <v>126.22</v>
      </c>
      <c r="AB96" s="76">
        <v>140.80000000000001</v>
      </c>
      <c r="AC96" s="76">
        <v>110.56</v>
      </c>
      <c r="AD96" s="76">
        <v>43.9</v>
      </c>
      <c r="AE96" s="76">
        <v>80.608220799999998</v>
      </c>
      <c r="AF96" s="10">
        <v>68.548723200000012</v>
      </c>
      <c r="AG96" s="335">
        <v>38.876012000000003</v>
      </c>
      <c r="AH96" s="335">
        <v>70.776897100000596</v>
      </c>
      <c r="AI96" s="335">
        <v>68.172264601010099</v>
      </c>
      <c r="AK96" s="430">
        <f t="shared" si="39"/>
        <v>17.999727753970255</v>
      </c>
      <c r="AL96" s="430">
        <f t="shared" si="40"/>
        <v>22.999652130073102</v>
      </c>
      <c r="AM96" s="430">
        <f t="shared" si="41"/>
        <v>28.999561381396521</v>
      </c>
      <c r="AN96" s="430">
        <f t="shared" si="42"/>
        <v>40.999379884043357</v>
      </c>
      <c r="AO96" s="430">
        <f t="shared" si="43"/>
        <v>37.999425258381649</v>
      </c>
      <c r="AP96" s="430">
        <f t="shared" si="44"/>
        <v>24.999621880514244</v>
      </c>
      <c r="AQ96" s="430">
        <f t="shared" si="45"/>
        <v>17.999727753970255</v>
      </c>
      <c r="AR96" s="430">
        <f t="shared" si="46"/>
        <v>45.999304260146204</v>
      </c>
      <c r="AS96" s="430">
        <f t="shared" si="47"/>
        <v>48.999258885807919</v>
      </c>
      <c r="AT96" s="430">
        <f t="shared" si="48"/>
        <v>107.99836652382153</v>
      </c>
      <c r="AU96" s="430">
        <f t="shared" si="49"/>
        <v>94.998563145954122</v>
      </c>
      <c r="AV96" s="430">
        <f t="shared" si="50"/>
        <v>60.819080110915053</v>
      </c>
      <c r="AW96" s="430">
        <f t="shared" si="51"/>
        <v>52.190572220821778</v>
      </c>
      <c r="AX96" s="430">
        <f t="shared" si="52"/>
        <v>41.139400050415929</v>
      </c>
      <c r="AY96" s="430">
        <f t="shared" si="53"/>
        <v>59.606755734812204</v>
      </c>
      <c r="AZ96" s="430">
        <f t="shared" si="54"/>
        <v>44.28031257877489</v>
      </c>
      <c r="BA96" s="430">
        <f t="shared" si="55"/>
        <v>47.259894126543983</v>
      </c>
      <c r="BB96" s="430">
        <f t="shared" si="56"/>
        <v>38.880766322157804</v>
      </c>
      <c r="BC96" s="430">
        <f t="shared" si="57"/>
        <v>40.720947819510961</v>
      </c>
      <c r="BD96" s="430">
        <f t="shared" si="58"/>
        <v>63.246785984371058</v>
      </c>
      <c r="BE96" s="430">
        <f t="shared" si="59"/>
        <v>27.995966725485253</v>
      </c>
      <c r="BF96" s="430">
        <f t="shared" si="60"/>
        <v>63.634988656415423</v>
      </c>
      <c r="BG96" s="430">
        <f t="shared" si="61"/>
        <v>70.985631459541224</v>
      </c>
      <c r="BH96" s="430">
        <f t="shared" si="62"/>
        <v>55.739853793798844</v>
      </c>
      <c r="BI96" s="430">
        <f t="shared" si="63"/>
        <v>22.132593899672294</v>
      </c>
      <c r="BJ96" s="430">
        <f t="shared" si="64"/>
        <v>40.639385328963954</v>
      </c>
      <c r="BK96" s="430">
        <f t="shared" si="65"/>
        <v>34.559477287622897</v>
      </c>
      <c r="BL96" s="430">
        <f t="shared" si="66"/>
        <v>19.599703554323167</v>
      </c>
      <c r="BM96" s="430">
        <f t="shared" si="67"/>
        <v>35.6828319132849</v>
      </c>
      <c r="BN96" s="430">
        <f t="shared" si="68"/>
        <v>34.36968217847749</v>
      </c>
      <c r="BQ96" s="529">
        <f t="shared" si="72"/>
        <v>43094</v>
      </c>
      <c r="BR96" s="430">
        <f t="shared" si="69"/>
        <v>34.908699306781017</v>
      </c>
      <c r="BT96" s="430">
        <f t="shared" si="70"/>
        <v>40.860163851777159</v>
      </c>
    </row>
    <row r="97" spans="1:72">
      <c r="A97" s="6">
        <v>12</v>
      </c>
      <c r="B97" s="6">
        <v>26</v>
      </c>
      <c r="C97" s="124">
        <f t="shared" si="71"/>
        <v>42730</v>
      </c>
      <c r="D97" s="76">
        <f t="shared" si="37"/>
        <v>88.041329560875511</v>
      </c>
      <c r="E97" s="76">
        <f t="shared" si="38"/>
        <v>44.387527696852239</v>
      </c>
      <c r="F97" s="335">
        <v>35.702460000000002</v>
      </c>
      <c r="G97" s="335">
        <v>45.619810000000001</v>
      </c>
      <c r="H97" s="335">
        <v>49.586750000000002</v>
      </c>
      <c r="I97" s="335">
        <v>83.30574</v>
      </c>
      <c r="J97" s="335">
        <v>67.437979999999996</v>
      </c>
      <c r="K97" s="335">
        <v>67.437979999999996</v>
      </c>
      <c r="L97" s="335">
        <v>61.487570000000005</v>
      </c>
      <c r="M97" s="335">
        <v>101.15697</v>
      </c>
      <c r="N97" s="335">
        <v>91.239620000000002</v>
      </c>
      <c r="O97" s="335">
        <v>194.38006000000001</v>
      </c>
      <c r="P97" s="335">
        <v>188.42965000000001</v>
      </c>
      <c r="Q97" s="335">
        <v>94.988378300000008</v>
      </c>
      <c r="R97" s="76">
        <v>113.13</v>
      </c>
      <c r="S97" s="76">
        <v>90.72</v>
      </c>
      <c r="T97" s="76">
        <v>102.16</v>
      </c>
      <c r="U97" s="76">
        <v>79.11</v>
      </c>
      <c r="V97" s="76">
        <v>50.2</v>
      </c>
      <c r="W97" s="76">
        <v>84.9</v>
      </c>
      <c r="X97" s="76">
        <v>80.88</v>
      </c>
      <c r="Y97" s="76">
        <v>126.08</v>
      </c>
      <c r="Z97" s="76">
        <v>48.14</v>
      </c>
      <c r="AA97" s="76">
        <v>144.06</v>
      </c>
      <c r="AB97" s="76">
        <v>149.34</v>
      </c>
      <c r="AC97" s="76">
        <v>102.17</v>
      </c>
      <c r="AD97" s="76">
        <v>43.95</v>
      </c>
      <c r="AE97" s="76">
        <v>97.666062800000006</v>
      </c>
      <c r="AF97" s="10">
        <v>60.674347300000001</v>
      </c>
      <c r="AG97" s="335">
        <v>47.325594199999998</v>
      </c>
      <c r="AH97" s="335">
        <v>70.786897100002619</v>
      </c>
      <c r="AI97" s="335">
        <v>69.174017126262612</v>
      </c>
      <c r="AK97" s="430">
        <f t="shared" si="39"/>
        <v>17.999727753970255</v>
      </c>
      <c r="AL97" s="430">
        <f t="shared" si="40"/>
        <v>22.999652130073102</v>
      </c>
      <c r="AM97" s="430">
        <f t="shared" si="41"/>
        <v>24.999621880514244</v>
      </c>
      <c r="AN97" s="430">
        <f t="shared" si="42"/>
        <v>41.999364759263926</v>
      </c>
      <c r="AO97" s="430">
        <f t="shared" si="43"/>
        <v>33.999485757499365</v>
      </c>
      <c r="AP97" s="430">
        <f t="shared" si="44"/>
        <v>33.999485757499365</v>
      </c>
      <c r="AQ97" s="430">
        <f t="shared" si="45"/>
        <v>30.999531131837664</v>
      </c>
      <c r="AR97" s="430">
        <f t="shared" si="46"/>
        <v>50.999228636249057</v>
      </c>
      <c r="AS97" s="430">
        <f t="shared" si="47"/>
        <v>45.999304260146204</v>
      </c>
      <c r="AT97" s="430">
        <f t="shared" si="48"/>
        <v>97.998517771615838</v>
      </c>
      <c r="AU97" s="430">
        <f t="shared" si="49"/>
        <v>94.998563145954122</v>
      </c>
      <c r="AV97" s="430">
        <f t="shared" si="50"/>
        <v>47.889275674313083</v>
      </c>
      <c r="AW97" s="430">
        <f t="shared" si="51"/>
        <v>57.035543231661201</v>
      </c>
      <c r="AX97" s="430">
        <f t="shared" si="52"/>
        <v>45.737332997227121</v>
      </c>
      <c r="AY97" s="430">
        <f t="shared" si="53"/>
        <v>51.504915553314845</v>
      </c>
      <c r="AZ97" s="430">
        <f t="shared" si="54"/>
        <v>39.884043357701032</v>
      </c>
      <c r="BA97" s="430">
        <f t="shared" si="55"/>
        <v>25.308797580035293</v>
      </c>
      <c r="BB97" s="430">
        <f t="shared" si="56"/>
        <v>42.803125787748932</v>
      </c>
      <c r="BC97" s="430">
        <f t="shared" si="57"/>
        <v>40.77640534408873</v>
      </c>
      <c r="BD97" s="430">
        <f t="shared" si="58"/>
        <v>63.56440635240736</v>
      </c>
      <c r="BE97" s="430">
        <f t="shared" si="59"/>
        <v>24.270229392488027</v>
      </c>
      <c r="BF97" s="430">
        <f t="shared" si="60"/>
        <v>72.62919082430048</v>
      </c>
      <c r="BG97" s="430">
        <f t="shared" si="61"/>
        <v>75.291152004033279</v>
      </c>
      <c r="BH97" s="430">
        <f t="shared" si="62"/>
        <v>51.509957146458284</v>
      </c>
      <c r="BI97" s="430">
        <f t="shared" si="63"/>
        <v>22.157801865389462</v>
      </c>
      <c r="BJ97" s="430">
        <f t="shared" si="64"/>
        <v>49.239255255860854</v>
      </c>
      <c r="BK97" s="430">
        <f t="shared" si="65"/>
        <v>30.589537332997228</v>
      </c>
      <c r="BL97" s="430">
        <f t="shared" si="66"/>
        <v>23.85963912276279</v>
      </c>
      <c r="BM97" s="430">
        <f t="shared" si="67"/>
        <v>35.687873506429348</v>
      </c>
      <c r="BN97" s="430">
        <f t="shared" si="68"/>
        <v>34.874725044750498</v>
      </c>
      <c r="BQ97" s="529">
        <f t="shared" si="72"/>
        <v>43095</v>
      </c>
      <c r="BR97" s="430">
        <f t="shared" si="69"/>
        <v>28.436002571212832</v>
      </c>
      <c r="BT97" s="430">
        <f t="shared" si="70"/>
        <v>41.387885051676328</v>
      </c>
    </row>
    <row r="98" spans="1:72">
      <c r="A98" s="6">
        <v>12</v>
      </c>
      <c r="B98" s="6">
        <v>27</v>
      </c>
      <c r="C98" s="124">
        <f t="shared" si="71"/>
        <v>42731</v>
      </c>
      <c r="D98" s="76">
        <f t="shared" si="37"/>
        <v>86.843983757407244</v>
      </c>
      <c r="E98" s="76">
        <f t="shared" si="38"/>
        <v>43.783865527286643</v>
      </c>
      <c r="F98" s="335">
        <v>33.718989999999998</v>
      </c>
      <c r="G98" s="335">
        <v>47.603279999999998</v>
      </c>
      <c r="H98" s="335">
        <v>65.454509999999999</v>
      </c>
      <c r="I98" s="335">
        <v>59.504100000000001</v>
      </c>
      <c r="J98" s="335">
        <v>59.504100000000001</v>
      </c>
      <c r="K98" s="335">
        <v>35.702460000000002</v>
      </c>
      <c r="L98" s="335">
        <v>71.404920000000004</v>
      </c>
      <c r="M98" s="335">
        <v>134.87595999999999</v>
      </c>
      <c r="N98" s="335">
        <v>99.173500000000004</v>
      </c>
      <c r="O98" s="335">
        <v>194.38006000000001</v>
      </c>
      <c r="P98" s="335">
        <v>218.18170000000001</v>
      </c>
      <c r="Q98" s="335">
        <v>121.78505800000001</v>
      </c>
      <c r="R98" s="76">
        <v>87.12</v>
      </c>
      <c r="S98" s="76">
        <v>108.24</v>
      </c>
      <c r="T98" s="76">
        <v>77.650000000000006</v>
      </c>
      <c r="U98" s="76">
        <v>87.94</v>
      </c>
      <c r="V98" s="76">
        <v>59.33</v>
      </c>
      <c r="W98" s="76">
        <v>68.77</v>
      </c>
      <c r="X98" s="76">
        <v>76.64</v>
      </c>
      <c r="Y98" s="76">
        <v>126.26</v>
      </c>
      <c r="Z98" s="76">
        <v>55.65</v>
      </c>
      <c r="AA98" s="76">
        <v>102.87</v>
      </c>
      <c r="AB98" s="76">
        <v>165.87</v>
      </c>
      <c r="AC98" s="76">
        <v>102.62</v>
      </c>
      <c r="AD98" s="76">
        <v>52.1</v>
      </c>
      <c r="AE98" s="76">
        <v>80.80656780000001</v>
      </c>
      <c r="AF98" s="10">
        <v>60.714016700000002</v>
      </c>
      <c r="AG98" s="335">
        <v>39.748738799999998</v>
      </c>
      <c r="AH98" s="335">
        <v>58.396897099995925</v>
      </c>
      <c r="AI98" s="335">
        <v>53.304654322222234</v>
      </c>
      <c r="AK98" s="430">
        <f t="shared" si="39"/>
        <v>16.999742878749682</v>
      </c>
      <c r="AL98" s="430">
        <f t="shared" si="40"/>
        <v>23.999637005293671</v>
      </c>
      <c r="AM98" s="430">
        <f t="shared" si="41"/>
        <v>32.999500882278802</v>
      </c>
      <c r="AN98" s="430">
        <f t="shared" si="42"/>
        <v>29.999546256617091</v>
      </c>
      <c r="AO98" s="430">
        <f t="shared" si="43"/>
        <v>29.999546256617091</v>
      </c>
      <c r="AP98" s="430">
        <f t="shared" si="44"/>
        <v>17.999727753970255</v>
      </c>
      <c r="AQ98" s="430">
        <f t="shared" si="45"/>
        <v>35.99945550794051</v>
      </c>
      <c r="AR98" s="430">
        <f t="shared" si="46"/>
        <v>67.998971514998729</v>
      </c>
      <c r="AS98" s="430">
        <f t="shared" si="47"/>
        <v>49.999243761028488</v>
      </c>
      <c r="AT98" s="430">
        <f t="shared" si="48"/>
        <v>97.998517771615838</v>
      </c>
      <c r="AU98" s="430">
        <f t="shared" si="49"/>
        <v>109.99833627426267</v>
      </c>
      <c r="AV98" s="430">
        <f t="shared" si="50"/>
        <v>61.399071338542981</v>
      </c>
      <c r="AW98" s="430">
        <f t="shared" si="51"/>
        <v>43.922359465591128</v>
      </c>
      <c r="AX98" s="430">
        <f t="shared" si="52"/>
        <v>54.570204184522304</v>
      </c>
      <c r="AY98" s="430">
        <f t="shared" si="53"/>
        <v>39.147970758759769</v>
      </c>
      <c r="AZ98" s="430">
        <f t="shared" si="54"/>
        <v>44.335770103352658</v>
      </c>
      <c r="BA98" s="430">
        <f t="shared" si="55"/>
        <v>29.911772119989916</v>
      </c>
      <c r="BB98" s="430">
        <f t="shared" si="56"/>
        <v>34.67103604739097</v>
      </c>
      <c r="BC98" s="430">
        <f t="shared" si="57"/>
        <v>38.638769851273004</v>
      </c>
      <c r="BD98" s="430">
        <f t="shared" si="58"/>
        <v>63.655155028989164</v>
      </c>
      <c r="BE98" s="430">
        <f t="shared" si="59"/>
        <v>28.056465843206453</v>
      </c>
      <c r="BF98" s="430">
        <f t="shared" si="60"/>
        <v>51.862868666498613</v>
      </c>
      <c r="BG98" s="430">
        <f t="shared" si="61"/>
        <v>83.624905470128567</v>
      </c>
      <c r="BH98" s="430">
        <f t="shared" si="62"/>
        <v>51.736828837912782</v>
      </c>
      <c r="BI98" s="430">
        <f t="shared" si="63"/>
        <v>26.266700277287622</v>
      </c>
      <c r="BJ98" s="430">
        <f t="shared" si="64"/>
        <v>40.739383816486011</v>
      </c>
      <c r="BK98" s="430">
        <f t="shared" si="65"/>
        <v>30.609537030501638</v>
      </c>
      <c r="BL98" s="430">
        <f t="shared" si="66"/>
        <v>20.039696899420214</v>
      </c>
      <c r="BM98" s="430">
        <f t="shared" si="67"/>
        <v>29.441339601712087</v>
      </c>
      <c r="BN98" s="430">
        <f t="shared" si="68"/>
        <v>26.874037974399915</v>
      </c>
      <c r="BQ98" s="529">
        <f t="shared" si="72"/>
        <v>43096</v>
      </c>
      <c r="BR98" s="430">
        <f t="shared" si="69"/>
        <v>29.057337257372815</v>
      </c>
      <c r="BT98" s="430">
        <f t="shared" si="70"/>
        <v>37.319112679606761</v>
      </c>
    </row>
    <row r="99" spans="1:72">
      <c r="A99" s="6">
        <v>12</v>
      </c>
      <c r="B99" s="6">
        <v>28</v>
      </c>
      <c r="C99" s="124">
        <f t="shared" si="71"/>
        <v>42732</v>
      </c>
      <c r="D99" s="76">
        <f t="shared" si="37"/>
        <v>84.77820985824907</v>
      </c>
      <c r="E99" s="76">
        <f t="shared" si="38"/>
        <v>42.742370622317992</v>
      </c>
      <c r="F99" s="335">
        <v>31.735520000000001</v>
      </c>
      <c r="G99" s="335">
        <v>47.603279999999998</v>
      </c>
      <c r="H99" s="335">
        <v>41.65287</v>
      </c>
      <c r="I99" s="335">
        <v>73.388390000000001</v>
      </c>
      <c r="J99" s="335">
        <v>59.504100000000001</v>
      </c>
      <c r="K99" s="335">
        <v>55.53716</v>
      </c>
      <c r="L99" s="335">
        <v>61.487570000000005</v>
      </c>
      <c r="M99" s="335">
        <v>57.520630000000004</v>
      </c>
      <c r="N99" s="335">
        <v>99.173500000000004</v>
      </c>
      <c r="O99" s="335">
        <v>186.44618</v>
      </c>
      <c r="P99" s="335">
        <v>174.54536000000002</v>
      </c>
      <c r="Q99" s="335">
        <v>104.6478772</v>
      </c>
      <c r="R99" s="76">
        <v>105.43</v>
      </c>
      <c r="S99" s="76">
        <v>108.45</v>
      </c>
      <c r="T99" s="76">
        <v>68.97</v>
      </c>
      <c r="U99" s="76">
        <v>96.33</v>
      </c>
      <c r="V99" s="76">
        <v>59.55</v>
      </c>
      <c r="W99" s="76">
        <v>76.95</v>
      </c>
      <c r="X99" s="76">
        <v>77.069999999999993</v>
      </c>
      <c r="Y99" s="76">
        <v>135.22999999999999</v>
      </c>
      <c r="Z99" s="76">
        <v>63.52</v>
      </c>
      <c r="AA99" s="76">
        <v>129.27000000000001</v>
      </c>
      <c r="AB99" s="76">
        <v>149.11000000000001</v>
      </c>
      <c r="AC99" s="76">
        <v>106.63</v>
      </c>
      <c r="AD99" s="76">
        <v>51.77</v>
      </c>
      <c r="AE99" s="76">
        <v>80.925575999999992</v>
      </c>
      <c r="AF99" s="10">
        <v>68.687566100000012</v>
      </c>
      <c r="AG99" s="335">
        <v>47.2660901</v>
      </c>
      <c r="AH99" s="335">
        <v>70.796897099997395</v>
      </c>
      <c r="AI99" s="335">
        <v>54.147729247474736</v>
      </c>
      <c r="AK99" s="430">
        <f t="shared" si="39"/>
        <v>15.999758003529115</v>
      </c>
      <c r="AL99" s="430">
        <f t="shared" si="40"/>
        <v>23.999637005293671</v>
      </c>
      <c r="AM99" s="430">
        <f t="shared" si="41"/>
        <v>20.999682379631963</v>
      </c>
      <c r="AN99" s="430">
        <f t="shared" si="42"/>
        <v>36.99944038316108</v>
      </c>
      <c r="AO99" s="430">
        <f t="shared" si="43"/>
        <v>29.999546256617091</v>
      </c>
      <c r="AP99" s="430">
        <f t="shared" si="44"/>
        <v>27.999576506175952</v>
      </c>
      <c r="AQ99" s="430">
        <f t="shared" si="45"/>
        <v>30.999531131837664</v>
      </c>
      <c r="AR99" s="430">
        <f t="shared" si="46"/>
        <v>28.999561381396521</v>
      </c>
      <c r="AS99" s="430">
        <f t="shared" si="47"/>
        <v>49.999243761028488</v>
      </c>
      <c r="AT99" s="430">
        <f t="shared" si="48"/>
        <v>93.998578270733546</v>
      </c>
      <c r="AU99" s="430">
        <f t="shared" si="49"/>
        <v>87.998669019410144</v>
      </c>
      <c r="AV99" s="430">
        <f t="shared" si="50"/>
        <v>52.759202016637254</v>
      </c>
      <c r="AW99" s="430">
        <f t="shared" si="51"/>
        <v>53.153516511217546</v>
      </c>
      <c r="AX99" s="430">
        <f t="shared" si="52"/>
        <v>54.676077640534409</v>
      </c>
      <c r="AY99" s="430">
        <f t="shared" si="53"/>
        <v>34.771867910259644</v>
      </c>
      <c r="AZ99" s="430">
        <f t="shared" si="54"/>
        <v>48.565666750693218</v>
      </c>
      <c r="BA99" s="430">
        <f t="shared" si="55"/>
        <v>30.022687169145449</v>
      </c>
      <c r="BB99" s="430">
        <f t="shared" si="56"/>
        <v>38.795059238719439</v>
      </c>
      <c r="BC99" s="430">
        <f t="shared" si="57"/>
        <v>38.855558356440632</v>
      </c>
      <c r="BD99" s="430">
        <f t="shared" si="58"/>
        <v>68.177464078648853</v>
      </c>
      <c r="BE99" s="430">
        <f t="shared" si="59"/>
        <v>32.02419964708848</v>
      </c>
      <c r="BF99" s="430">
        <f t="shared" si="60"/>
        <v>65.172674565162595</v>
      </c>
      <c r="BG99" s="430">
        <f t="shared" si="61"/>
        <v>75.17519536173431</v>
      </c>
      <c r="BH99" s="430">
        <f t="shared" si="62"/>
        <v>53.758507688429539</v>
      </c>
      <c r="BI99" s="430">
        <f t="shared" si="63"/>
        <v>26.100327703554324</v>
      </c>
      <c r="BJ99" s="430">
        <f t="shared" si="64"/>
        <v>40.799382908999242</v>
      </c>
      <c r="BK99" s="430">
        <f t="shared" si="65"/>
        <v>34.629476228888336</v>
      </c>
      <c r="BL99" s="430">
        <f t="shared" si="66"/>
        <v>23.829639576506175</v>
      </c>
      <c r="BM99" s="430">
        <f t="shared" si="67"/>
        <v>35.692915099570151</v>
      </c>
      <c r="BN99" s="430">
        <f t="shared" si="68"/>
        <v>27.299082050655272</v>
      </c>
      <c r="BQ99" s="529">
        <f t="shared" si="72"/>
        <v>43097</v>
      </c>
      <c r="BR99" s="430">
        <f t="shared" si="69"/>
        <v>31.611351550289562</v>
      </c>
      <c r="BT99" s="430">
        <f t="shared" si="70"/>
        <v>36.346177741365615</v>
      </c>
    </row>
    <row r="100" spans="1:72">
      <c r="A100" s="6">
        <v>12</v>
      </c>
      <c r="B100" s="6">
        <v>29</v>
      </c>
      <c r="C100" s="124">
        <f t="shared" si="71"/>
        <v>42733</v>
      </c>
      <c r="D100" s="76">
        <f t="shared" si="37"/>
        <v>84.112738328316496</v>
      </c>
      <c r="E100" s="76">
        <f t="shared" si="38"/>
        <v>42.406861877576418</v>
      </c>
      <c r="F100" s="335">
        <v>33.718989999999998</v>
      </c>
      <c r="G100" s="335">
        <v>39.669400000000003</v>
      </c>
      <c r="H100" s="335">
        <v>65.454509999999999</v>
      </c>
      <c r="I100" s="335">
        <v>73.388390000000001</v>
      </c>
      <c r="J100" s="335">
        <v>67.437979999999996</v>
      </c>
      <c r="K100" s="335">
        <v>47.603279999999998</v>
      </c>
      <c r="L100" s="335">
        <v>53.553690000000003</v>
      </c>
      <c r="M100" s="335">
        <v>67.437979999999996</v>
      </c>
      <c r="N100" s="335">
        <v>99.173500000000004</v>
      </c>
      <c r="O100" s="335">
        <v>134.87595999999999</v>
      </c>
      <c r="P100" s="335">
        <v>182.47924</v>
      </c>
      <c r="Q100" s="335">
        <v>122.8759665</v>
      </c>
      <c r="R100" s="76">
        <v>115.15</v>
      </c>
      <c r="S100" s="76">
        <v>57.05</v>
      </c>
      <c r="T100" s="76">
        <v>90.97</v>
      </c>
      <c r="U100" s="76">
        <v>79.27</v>
      </c>
      <c r="V100" s="76">
        <v>68.209999999999994</v>
      </c>
      <c r="W100" s="76">
        <v>94.02</v>
      </c>
      <c r="X100" s="76">
        <v>137.26</v>
      </c>
      <c r="Y100" s="76">
        <v>117.79</v>
      </c>
      <c r="Z100" s="76">
        <v>59.22</v>
      </c>
      <c r="AA100" s="76">
        <v>130.24</v>
      </c>
      <c r="AB100" s="76">
        <v>141.61000000000001</v>
      </c>
      <c r="AC100" s="76">
        <v>98.71</v>
      </c>
      <c r="AD100" s="76">
        <v>52.2</v>
      </c>
      <c r="AE100" s="76">
        <v>64.938807800000006</v>
      </c>
      <c r="AF100" s="10">
        <v>68.727235500000006</v>
      </c>
      <c r="AG100" s="335">
        <v>39.748738799999998</v>
      </c>
      <c r="AH100" s="335">
        <v>58.436731800000004</v>
      </c>
      <c r="AI100" s="335">
        <v>62.161749449494941</v>
      </c>
      <c r="AK100" s="430">
        <f t="shared" si="39"/>
        <v>16.999742878749682</v>
      </c>
      <c r="AL100" s="430">
        <f t="shared" si="40"/>
        <v>19.999697504411394</v>
      </c>
      <c r="AM100" s="430">
        <f t="shared" si="41"/>
        <v>32.999500882278802</v>
      </c>
      <c r="AN100" s="430">
        <f t="shared" si="42"/>
        <v>36.99944038316108</v>
      </c>
      <c r="AO100" s="430">
        <f t="shared" si="43"/>
        <v>33.999485757499365</v>
      </c>
      <c r="AP100" s="430">
        <f t="shared" si="44"/>
        <v>23.999637005293671</v>
      </c>
      <c r="AQ100" s="430">
        <f t="shared" si="45"/>
        <v>26.999591630955383</v>
      </c>
      <c r="AR100" s="430">
        <f t="shared" si="46"/>
        <v>33.999485757499365</v>
      </c>
      <c r="AS100" s="430">
        <f t="shared" si="47"/>
        <v>49.999243761028488</v>
      </c>
      <c r="AT100" s="430">
        <f t="shared" si="48"/>
        <v>67.998971514998729</v>
      </c>
      <c r="AU100" s="430">
        <f t="shared" si="49"/>
        <v>91.998608520292407</v>
      </c>
      <c r="AV100" s="430">
        <f t="shared" si="50"/>
        <v>61.949063019914291</v>
      </c>
      <c r="AW100" s="430">
        <f t="shared" si="51"/>
        <v>58.053945046634738</v>
      </c>
      <c r="AX100" s="430">
        <f t="shared" si="52"/>
        <v>28.762288883287116</v>
      </c>
      <c r="AY100" s="430">
        <f t="shared" si="53"/>
        <v>45.863372825812952</v>
      </c>
      <c r="AZ100" s="430">
        <f t="shared" si="54"/>
        <v>39.964708847995965</v>
      </c>
      <c r="BA100" s="430">
        <f t="shared" si="55"/>
        <v>34.388706831358704</v>
      </c>
      <c r="BB100" s="430">
        <f t="shared" si="56"/>
        <v>47.401058734560117</v>
      </c>
      <c r="BC100" s="430">
        <f t="shared" si="57"/>
        <v>69.200907486765814</v>
      </c>
      <c r="BD100" s="430">
        <f t="shared" si="58"/>
        <v>59.384925636501137</v>
      </c>
      <c r="BE100" s="430">
        <f t="shared" si="59"/>
        <v>29.856314595412147</v>
      </c>
      <c r="BF100" s="430">
        <f t="shared" si="60"/>
        <v>65.661709100075626</v>
      </c>
      <c r="BG100" s="430">
        <f t="shared" si="61"/>
        <v>71.394000504159322</v>
      </c>
      <c r="BH100" s="430">
        <f t="shared" si="62"/>
        <v>49.765565918830347</v>
      </c>
      <c r="BI100" s="430">
        <f t="shared" si="63"/>
        <v>26.317116208721956</v>
      </c>
      <c r="BJ100" s="430">
        <f t="shared" si="64"/>
        <v>32.739504814721457</v>
      </c>
      <c r="BK100" s="430">
        <f t="shared" si="65"/>
        <v>34.649475926392739</v>
      </c>
      <c r="BL100" s="430">
        <f t="shared" si="66"/>
        <v>20.039696899420214</v>
      </c>
      <c r="BM100" s="430">
        <f t="shared" si="67"/>
        <v>29.461422636753216</v>
      </c>
      <c r="BN100" s="430">
        <f t="shared" si="68"/>
        <v>31.339424980839397</v>
      </c>
      <c r="BQ100" s="529">
        <f t="shared" si="72"/>
        <v>43098</v>
      </c>
      <c r="BR100" s="430">
        <f t="shared" si="69"/>
        <v>31.204180400806653</v>
      </c>
      <c r="BT100" s="430">
        <f t="shared" si="70"/>
        <v>34.519091378875721</v>
      </c>
    </row>
    <row r="101" spans="1:72">
      <c r="A101" s="6">
        <v>12</v>
      </c>
      <c r="B101" s="6">
        <v>30</v>
      </c>
      <c r="C101" s="124">
        <f t="shared" si="71"/>
        <v>42734</v>
      </c>
      <c r="D101" s="76">
        <f t="shared" si="37"/>
        <v>89.756717200942845</v>
      </c>
      <c r="E101" s="76">
        <f t="shared" si="38"/>
        <v>45.252369433842127</v>
      </c>
      <c r="F101" s="335">
        <v>39.669400000000003</v>
      </c>
      <c r="G101" s="335">
        <v>39.669400000000003</v>
      </c>
      <c r="H101" s="335">
        <v>67.437979999999996</v>
      </c>
      <c r="I101" s="335">
        <v>83.30574</v>
      </c>
      <c r="J101" s="335">
        <v>59.504100000000001</v>
      </c>
      <c r="K101" s="335">
        <v>47.603279999999998</v>
      </c>
      <c r="L101" s="335">
        <v>61.487570000000005</v>
      </c>
      <c r="M101" s="335">
        <v>144.79330999999999</v>
      </c>
      <c r="N101" s="335">
        <v>65.454509999999999</v>
      </c>
      <c r="O101" s="335">
        <v>152.72719000000001</v>
      </c>
      <c r="P101" s="335">
        <v>174.54536000000002</v>
      </c>
      <c r="Q101" s="335">
        <v>166.15528190000001</v>
      </c>
      <c r="R101" s="76">
        <v>106.54</v>
      </c>
      <c r="S101" s="76">
        <v>91.77</v>
      </c>
      <c r="T101" s="76">
        <v>82.66</v>
      </c>
      <c r="U101" s="76">
        <v>79.33</v>
      </c>
      <c r="V101" s="76">
        <v>68.39</v>
      </c>
      <c r="W101" s="76">
        <v>93.67</v>
      </c>
      <c r="X101" s="76">
        <v>88.79</v>
      </c>
      <c r="Y101" s="76">
        <v>126.78</v>
      </c>
      <c r="Z101" s="76">
        <v>67.08</v>
      </c>
      <c r="AA101" s="76">
        <v>147.44999999999999</v>
      </c>
      <c r="AB101" s="76">
        <v>141.31</v>
      </c>
      <c r="AC101" s="76">
        <v>130.85</v>
      </c>
      <c r="AD101" s="76">
        <v>44.18</v>
      </c>
      <c r="AE101" s="76">
        <v>81.163592400000013</v>
      </c>
      <c r="AF101" s="10">
        <v>52.542120300000001</v>
      </c>
      <c r="AG101" s="335">
        <v>39.867747000000001</v>
      </c>
      <c r="AH101" s="335">
        <v>70.786897100002619</v>
      </c>
      <c r="AI101" s="335">
        <v>77.188037328282817</v>
      </c>
      <c r="AK101" s="430">
        <f t="shared" si="39"/>
        <v>19.999697504411394</v>
      </c>
      <c r="AL101" s="430">
        <f t="shared" si="40"/>
        <v>19.999697504411394</v>
      </c>
      <c r="AM101" s="430">
        <f t="shared" si="41"/>
        <v>33.999485757499365</v>
      </c>
      <c r="AN101" s="430">
        <f t="shared" si="42"/>
        <v>41.999364759263926</v>
      </c>
      <c r="AO101" s="430">
        <f t="shared" si="43"/>
        <v>29.999546256617091</v>
      </c>
      <c r="AP101" s="430">
        <f t="shared" si="44"/>
        <v>23.999637005293671</v>
      </c>
      <c r="AQ101" s="430">
        <f t="shared" si="45"/>
        <v>30.999531131837664</v>
      </c>
      <c r="AR101" s="430">
        <f t="shared" si="46"/>
        <v>72.998895891101583</v>
      </c>
      <c r="AS101" s="430">
        <f t="shared" si="47"/>
        <v>32.999500882278802</v>
      </c>
      <c r="AT101" s="430">
        <f t="shared" si="48"/>
        <v>76.998835391983874</v>
      </c>
      <c r="AU101" s="430">
        <f t="shared" si="49"/>
        <v>87.998669019410144</v>
      </c>
      <c r="AV101" s="430">
        <f t="shared" si="50"/>
        <v>83.768732997227119</v>
      </c>
      <c r="AW101" s="430">
        <f t="shared" si="51"/>
        <v>53.713133350138648</v>
      </c>
      <c r="AX101" s="430">
        <f t="shared" si="52"/>
        <v>46.266700277287619</v>
      </c>
      <c r="AY101" s="430">
        <f t="shared" si="53"/>
        <v>41.673808923619859</v>
      </c>
      <c r="AZ101" s="430">
        <f t="shared" si="54"/>
        <v>39.994958406856568</v>
      </c>
      <c r="BA101" s="430">
        <f t="shared" si="55"/>
        <v>34.479455507940507</v>
      </c>
      <c r="BB101" s="430">
        <f t="shared" si="56"/>
        <v>47.224602974539955</v>
      </c>
      <c r="BC101" s="430">
        <f t="shared" si="57"/>
        <v>44.764305520544497</v>
      </c>
      <c r="BD101" s="430">
        <f t="shared" si="58"/>
        <v>63.91731787244769</v>
      </c>
      <c r="BE101" s="430">
        <f t="shared" si="59"/>
        <v>33.819006806150739</v>
      </c>
      <c r="BF101" s="430">
        <f t="shared" si="60"/>
        <v>74.338290899924374</v>
      </c>
      <c r="BG101" s="430">
        <f t="shared" si="61"/>
        <v>71.242752709856319</v>
      </c>
      <c r="BH101" s="430">
        <f t="shared" si="62"/>
        <v>65.96924628182505</v>
      </c>
      <c r="BI101" s="430">
        <f t="shared" si="63"/>
        <v>22.273758507688427</v>
      </c>
      <c r="BJ101" s="430">
        <f t="shared" si="64"/>
        <v>40.919381094025717</v>
      </c>
      <c r="BK101" s="430">
        <f t="shared" si="65"/>
        <v>26.489599344592889</v>
      </c>
      <c r="BL101" s="430">
        <f t="shared" si="66"/>
        <v>20.099695991933451</v>
      </c>
      <c r="BM101" s="430">
        <f t="shared" si="67"/>
        <v>35.687873506429348</v>
      </c>
      <c r="BN101" s="430">
        <f t="shared" si="68"/>
        <v>38.915067974934615</v>
      </c>
      <c r="BQ101" s="529">
        <f t="shared" si="72"/>
        <v>43099</v>
      </c>
      <c r="BR101" s="430">
        <f t="shared" si="69"/>
        <v>29.732671716662793</v>
      </c>
      <c r="BT101" s="430">
        <f t="shared" si="70"/>
        <v>40.457169750441139</v>
      </c>
    </row>
    <row r="102" spans="1:72">
      <c r="A102" s="6">
        <v>12</v>
      </c>
      <c r="B102" s="6">
        <v>31</v>
      </c>
      <c r="C102" s="124">
        <f t="shared" si="71"/>
        <v>42735</v>
      </c>
      <c r="D102" s="76">
        <f t="shared" si="37"/>
        <v>85.710905747407338</v>
      </c>
      <c r="E102" s="76">
        <f t="shared" si="38"/>
        <v>43.212605054478935</v>
      </c>
      <c r="F102" s="335">
        <v>33.718989999999998</v>
      </c>
      <c r="G102" s="335">
        <v>37.685929999999999</v>
      </c>
      <c r="H102" s="335">
        <v>51.570219999999999</v>
      </c>
      <c r="I102" s="335">
        <v>73.388390000000001</v>
      </c>
      <c r="J102" s="335">
        <v>69.421450000000007</v>
      </c>
      <c r="K102" s="335">
        <v>49.586750000000002</v>
      </c>
      <c r="L102" s="335">
        <v>55.53716</v>
      </c>
      <c r="M102" s="335">
        <v>83.30574</v>
      </c>
      <c r="N102" s="335">
        <v>91.239620000000002</v>
      </c>
      <c r="O102" s="335">
        <v>174.54536000000002</v>
      </c>
      <c r="P102" s="335">
        <v>184.46271000000002</v>
      </c>
      <c r="Q102" s="335">
        <v>100.91895360000001</v>
      </c>
      <c r="R102" s="76">
        <v>89.8</v>
      </c>
      <c r="S102" s="76">
        <v>100.41</v>
      </c>
      <c r="T102" s="76">
        <v>90.86</v>
      </c>
      <c r="U102" s="76">
        <v>96.46</v>
      </c>
      <c r="V102" s="76">
        <v>60.18</v>
      </c>
      <c r="W102" s="76">
        <v>69.09</v>
      </c>
      <c r="X102" s="76">
        <v>63.87</v>
      </c>
      <c r="Y102" s="76">
        <v>117.74</v>
      </c>
      <c r="Z102" s="76">
        <v>44.5</v>
      </c>
      <c r="AA102" s="76">
        <v>173.81</v>
      </c>
      <c r="AB102" s="76">
        <v>183.74</v>
      </c>
      <c r="AC102" s="76">
        <v>86.02</v>
      </c>
      <c r="AD102" s="76">
        <v>52.3</v>
      </c>
      <c r="AE102" s="76">
        <v>73.249547100000001</v>
      </c>
      <c r="AF102" s="10">
        <v>84.991689500000007</v>
      </c>
      <c r="AG102" s="335">
        <v>54.942118999999998</v>
      </c>
      <c r="AH102" s="335">
        <v>70.836566499997375</v>
      </c>
      <c r="AI102" s="335">
        <v>53.145976722222208</v>
      </c>
      <c r="AK102" s="430">
        <f t="shared" si="39"/>
        <v>16.999742878749682</v>
      </c>
      <c r="AL102" s="430">
        <f t="shared" si="40"/>
        <v>18.999712629190824</v>
      </c>
      <c r="AM102" s="430">
        <f t="shared" si="41"/>
        <v>25.99960675573481</v>
      </c>
      <c r="AN102" s="430">
        <f t="shared" si="42"/>
        <v>36.99944038316108</v>
      </c>
      <c r="AO102" s="430">
        <f t="shared" si="43"/>
        <v>34.999470632719941</v>
      </c>
      <c r="AP102" s="430">
        <f t="shared" si="44"/>
        <v>24.999621880514244</v>
      </c>
      <c r="AQ102" s="430">
        <f t="shared" si="45"/>
        <v>27.999576506175952</v>
      </c>
      <c r="AR102" s="430">
        <f t="shared" si="46"/>
        <v>41.999364759263926</v>
      </c>
      <c r="AS102" s="430">
        <f t="shared" si="47"/>
        <v>45.999304260146204</v>
      </c>
      <c r="AT102" s="430">
        <f t="shared" si="48"/>
        <v>87.998669019410144</v>
      </c>
      <c r="AU102" s="430">
        <f t="shared" si="49"/>
        <v>92.998593395512984</v>
      </c>
      <c r="AV102" s="430">
        <f t="shared" si="50"/>
        <v>50.87923045122259</v>
      </c>
      <c r="AW102" s="430">
        <f t="shared" si="51"/>
        <v>45.273506428031254</v>
      </c>
      <c r="AX102" s="430">
        <f t="shared" si="52"/>
        <v>50.62263675321401</v>
      </c>
      <c r="AY102" s="430">
        <f t="shared" si="53"/>
        <v>45.807915301235191</v>
      </c>
      <c r="AZ102" s="430">
        <f t="shared" si="54"/>
        <v>48.63120746155785</v>
      </c>
      <c r="BA102" s="430">
        <f t="shared" si="55"/>
        <v>30.340307537181747</v>
      </c>
      <c r="BB102" s="430">
        <f t="shared" si="56"/>
        <v>34.832367027980844</v>
      </c>
      <c r="BC102" s="430">
        <f t="shared" si="57"/>
        <v>32.200655407108641</v>
      </c>
      <c r="BD102" s="430">
        <f t="shared" si="58"/>
        <v>59.359717670783965</v>
      </c>
      <c r="BE102" s="430">
        <f t="shared" si="59"/>
        <v>22.435089488278294</v>
      </c>
      <c r="BF102" s="430">
        <f t="shared" si="60"/>
        <v>87.627930426014615</v>
      </c>
      <c r="BG102" s="430">
        <f t="shared" si="61"/>
        <v>92.634232417443911</v>
      </c>
      <c r="BH102" s="430">
        <f t="shared" si="62"/>
        <v>43.367784219813458</v>
      </c>
      <c r="BI102" s="430">
        <f t="shared" si="63"/>
        <v>26.367532140156289</v>
      </c>
      <c r="BJ102" s="430">
        <f t="shared" si="64"/>
        <v>36.929441441895641</v>
      </c>
      <c r="BK102" s="430">
        <f t="shared" si="65"/>
        <v>42.849351903201416</v>
      </c>
      <c r="BL102" s="430">
        <f t="shared" si="66"/>
        <v>27.699581043609779</v>
      </c>
      <c r="BM102" s="430">
        <f t="shared" si="67"/>
        <v>35.712914797074554</v>
      </c>
      <c r="BN102" s="430">
        <f t="shared" si="68"/>
        <v>26.794039184382257</v>
      </c>
      <c r="BQ102" s="529">
        <f t="shared" si="72"/>
        <v>43100</v>
      </c>
      <c r="BR102" s="430">
        <f t="shared" si="69"/>
        <v>33.817526594403503</v>
      </c>
      <c r="BT102" s="430">
        <f t="shared" si="70"/>
        <v>36.96444091252836</v>
      </c>
    </row>
    <row r="103" spans="1:72">
      <c r="A103" s="6">
        <v>1</v>
      </c>
      <c r="B103" s="6">
        <v>1</v>
      </c>
      <c r="C103" s="124">
        <f t="shared" si="71"/>
        <v>42736</v>
      </c>
      <c r="D103" s="76">
        <f t="shared" si="37"/>
        <v>83.325061238384009</v>
      </c>
      <c r="E103" s="76">
        <f t="shared" si="38"/>
        <v>42.009741129628381</v>
      </c>
      <c r="F103" s="335">
        <v>27.76858</v>
      </c>
      <c r="G103" s="335">
        <v>37.685929999999999</v>
      </c>
      <c r="H103" s="335">
        <v>67.437979999999996</v>
      </c>
      <c r="I103" s="335">
        <v>65.454509999999999</v>
      </c>
      <c r="J103" s="335">
        <v>67.437979999999996</v>
      </c>
      <c r="K103" s="335">
        <v>51.570219999999999</v>
      </c>
      <c r="L103" s="335">
        <v>47.603279999999998</v>
      </c>
      <c r="M103" s="335">
        <v>136.85943</v>
      </c>
      <c r="N103" s="335">
        <v>109.09085</v>
      </c>
      <c r="O103" s="335">
        <v>160.66107</v>
      </c>
      <c r="P103" s="335">
        <v>166.61148</v>
      </c>
      <c r="Q103" s="335">
        <v>113.31564110000001</v>
      </c>
      <c r="R103" s="76">
        <v>90.36</v>
      </c>
      <c r="S103" s="76">
        <v>83.94</v>
      </c>
      <c r="T103" s="76">
        <v>74.55</v>
      </c>
      <c r="U103" s="76">
        <v>88.18</v>
      </c>
      <c r="V103" s="76">
        <v>69.22</v>
      </c>
      <c r="W103" s="76">
        <v>93.8</v>
      </c>
      <c r="X103" s="76">
        <v>72.77</v>
      </c>
      <c r="Y103" s="76">
        <v>117.92</v>
      </c>
      <c r="Z103" s="76">
        <v>51.97</v>
      </c>
      <c r="AA103" s="76">
        <v>149.16999999999999</v>
      </c>
      <c r="AB103" s="76">
        <v>93.62</v>
      </c>
      <c r="AC103" s="76">
        <v>86.83</v>
      </c>
      <c r="AD103" s="76">
        <v>60.03</v>
      </c>
      <c r="AE103" s="76">
        <v>89.414827599999995</v>
      </c>
      <c r="AF103" s="10">
        <v>53.0578225</v>
      </c>
      <c r="AG103" s="335">
        <v>32.310726299999999</v>
      </c>
      <c r="AH103" s="335">
        <v>70.816731800004661</v>
      </c>
      <c r="AI103" s="335">
        <v>70.29477785151515</v>
      </c>
      <c r="AK103" s="430">
        <f t="shared" si="39"/>
        <v>13.999788253087976</v>
      </c>
      <c r="AL103" s="430">
        <f t="shared" si="40"/>
        <v>18.999712629190824</v>
      </c>
      <c r="AM103" s="430">
        <f t="shared" si="41"/>
        <v>33.999485757499365</v>
      </c>
      <c r="AN103" s="430">
        <f t="shared" si="42"/>
        <v>32.999500882278802</v>
      </c>
      <c r="AO103" s="430">
        <f t="shared" si="43"/>
        <v>33.999485757499365</v>
      </c>
      <c r="AP103" s="430">
        <f t="shared" si="44"/>
        <v>25.99960675573481</v>
      </c>
      <c r="AQ103" s="430">
        <f t="shared" si="45"/>
        <v>23.999637005293671</v>
      </c>
      <c r="AR103" s="430">
        <f t="shared" si="46"/>
        <v>68.998956390219305</v>
      </c>
      <c r="AS103" s="430">
        <f t="shared" si="47"/>
        <v>54.999168137131335</v>
      </c>
      <c r="AT103" s="430">
        <f t="shared" si="48"/>
        <v>80.998774892866138</v>
      </c>
      <c r="AU103" s="430">
        <f t="shared" si="49"/>
        <v>83.998729518527853</v>
      </c>
      <c r="AV103" s="430">
        <f t="shared" si="50"/>
        <v>57.12913592135115</v>
      </c>
      <c r="AW103" s="430">
        <f t="shared" si="51"/>
        <v>45.555835644063521</v>
      </c>
      <c r="AX103" s="430">
        <f t="shared" si="52"/>
        <v>42.319132845979325</v>
      </c>
      <c r="AY103" s="430">
        <f t="shared" si="53"/>
        <v>37.585076884295432</v>
      </c>
      <c r="AZ103" s="430">
        <f t="shared" si="54"/>
        <v>44.456768338795065</v>
      </c>
      <c r="BA103" s="430">
        <f t="shared" si="55"/>
        <v>34.897907738845475</v>
      </c>
      <c r="BB103" s="430">
        <f t="shared" si="56"/>
        <v>47.290143685404587</v>
      </c>
      <c r="BC103" s="430">
        <f t="shared" si="57"/>
        <v>36.687673304764303</v>
      </c>
      <c r="BD103" s="430">
        <f t="shared" si="58"/>
        <v>59.450466347365769</v>
      </c>
      <c r="BE103" s="430">
        <f t="shared" si="59"/>
        <v>26.201159566422987</v>
      </c>
      <c r="BF103" s="430">
        <f t="shared" si="60"/>
        <v>75.2054449205949</v>
      </c>
      <c r="BG103" s="430">
        <f t="shared" si="61"/>
        <v>47.19939500882279</v>
      </c>
      <c r="BH103" s="430">
        <f t="shared" si="62"/>
        <v>43.776153264431557</v>
      </c>
      <c r="BI103" s="430">
        <f t="shared" si="63"/>
        <v>30.264683640030249</v>
      </c>
      <c r="BJ103" s="430">
        <f t="shared" si="64"/>
        <v>45.079318174943282</v>
      </c>
      <c r="BK103" s="430">
        <f t="shared" si="65"/>
        <v>26.749595412150239</v>
      </c>
      <c r="BL103" s="430">
        <f t="shared" si="66"/>
        <v>16.289753617343081</v>
      </c>
      <c r="BM103" s="430">
        <f t="shared" si="67"/>
        <v>35.702914948326018</v>
      </c>
      <c r="BN103" s="430">
        <f t="shared" si="68"/>
        <v>35.439767003536751</v>
      </c>
      <c r="BQ103" s="529">
        <f t="shared" si="72"/>
        <v>43101</v>
      </c>
      <c r="BR103" s="430">
        <f t="shared" si="69"/>
        <v>31.903775434837996</v>
      </c>
      <c r="BT103" s="430">
        <f t="shared" si="70"/>
        <v>37.136375094529868</v>
      </c>
    </row>
    <row r="104" spans="1:72">
      <c r="A104" s="6">
        <v>1</v>
      </c>
      <c r="B104" s="6">
        <v>2</v>
      </c>
      <c r="C104" s="124">
        <f t="shared" si="71"/>
        <v>42737</v>
      </c>
      <c r="D104" s="76">
        <f t="shared" si="37"/>
        <v>83.833315867676731</v>
      </c>
      <c r="E104" s="76">
        <f t="shared" si="38"/>
        <v>42.26598631069627</v>
      </c>
      <c r="F104" s="335">
        <v>27.76858</v>
      </c>
      <c r="G104" s="335">
        <v>47.603279999999998</v>
      </c>
      <c r="H104" s="335">
        <v>59.504100000000001</v>
      </c>
      <c r="I104" s="335">
        <v>73.388390000000001</v>
      </c>
      <c r="J104" s="335">
        <v>43.636340000000004</v>
      </c>
      <c r="K104" s="335">
        <v>49.586750000000002</v>
      </c>
      <c r="L104" s="335">
        <v>73.388390000000001</v>
      </c>
      <c r="M104" s="335">
        <v>111.07432</v>
      </c>
      <c r="N104" s="335">
        <v>101.15697</v>
      </c>
      <c r="O104" s="335">
        <v>144.79330999999999</v>
      </c>
      <c r="P104" s="335">
        <v>140.82637</v>
      </c>
      <c r="Q104" s="335">
        <v>105.18341410000001</v>
      </c>
      <c r="R104" s="76">
        <v>138.46</v>
      </c>
      <c r="S104" s="76">
        <v>83.8</v>
      </c>
      <c r="T104" s="76">
        <v>66.72</v>
      </c>
      <c r="U104" s="76">
        <v>96.56</v>
      </c>
      <c r="V104" s="76">
        <v>68.989999999999995</v>
      </c>
      <c r="W104" s="76">
        <v>77.319999999999993</v>
      </c>
      <c r="X104" s="76">
        <v>80.84</v>
      </c>
      <c r="Y104" s="76">
        <v>136.49</v>
      </c>
      <c r="Z104" s="76">
        <v>37.24</v>
      </c>
      <c r="AA104" s="76">
        <v>133.99</v>
      </c>
      <c r="AB104" s="76">
        <v>142.84</v>
      </c>
      <c r="AC104" s="76">
        <v>69.89</v>
      </c>
      <c r="AD104" s="76">
        <v>52.39</v>
      </c>
      <c r="AE104" s="76">
        <v>81.897476300000008</v>
      </c>
      <c r="AF104" s="10">
        <v>68.885913099999996</v>
      </c>
      <c r="AG104" s="335">
        <v>45.3024548</v>
      </c>
      <c r="AH104" s="335">
        <v>70.806897099999418</v>
      </c>
      <c r="AI104" s="335">
        <v>84.66652063030304</v>
      </c>
      <c r="AK104" s="430">
        <f t="shared" si="39"/>
        <v>13.999788253087976</v>
      </c>
      <c r="AL104" s="430">
        <f t="shared" si="40"/>
        <v>23.999637005293671</v>
      </c>
      <c r="AM104" s="430">
        <f t="shared" si="41"/>
        <v>29.999546256617091</v>
      </c>
      <c r="AN104" s="430">
        <f t="shared" si="42"/>
        <v>36.99944038316108</v>
      </c>
      <c r="AO104" s="430">
        <f t="shared" si="43"/>
        <v>21.999667254852536</v>
      </c>
      <c r="AP104" s="430">
        <f t="shared" si="44"/>
        <v>24.999621880514244</v>
      </c>
      <c r="AQ104" s="430">
        <f t="shared" si="45"/>
        <v>36.99944038316108</v>
      </c>
      <c r="AR104" s="430">
        <f t="shared" si="46"/>
        <v>55.999153012351904</v>
      </c>
      <c r="AS104" s="430">
        <f t="shared" si="47"/>
        <v>50.999228636249057</v>
      </c>
      <c r="AT104" s="430">
        <f t="shared" si="48"/>
        <v>72.998895891101583</v>
      </c>
      <c r="AU104" s="430">
        <f t="shared" si="49"/>
        <v>70.998926140660444</v>
      </c>
      <c r="AV104" s="430">
        <f t="shared" si="50"/>
        <v>53.029197932946815</v>
      </c>
      <c r="AW104" s="430">
        <f t="shared" si="51"/>
        <v>69.805898663977814</v>
      </c>
      <c r="AX104" s="430">
        <f t="shared" si="52"/>
        <v>42.248550541971262</v>
      </c>
      <c r="AY104" s="430">
        <f t="shared" si="53"/>
        <v>33.637509452987146</v>
      </c>
      <c r="AZ104" s="430">
        <f t="shared" si="54"/>
        <v>48.681623392992186</v>
      </c>
      <c r="BA104" s="430">
        <f t="shared" si="55"/>
        <v>34.781951096546507</v>
      </c>
      <c r="BB104" s="430">
        <f t="shared" si="56"/>
        <v>38.981598185026463</v>
      </c>
      <c r="BC104" s="430">
        <f t="shared" si="57"/>
        <v>40.756238971514996</v>
      </c>
      <c r="BD104" s="430">
        <f t="shared" si="58"/>
        <v>68.812704814721457</v>
      </c>
      <c r="BE104" s="430">
        <f t="shared" si="59"/>
        <v>18.774892866145702</v>
      </c>
      <c r="BF104" s="430">
        <f t="shared" si="60"/>
        <v>67.552306528863127</v>
      </c>
      <c r="BG104" s="430">
        <f t="shared" si="61"/>
        <v>72.014116460801617</v>
      </c>
      <c r="BH104" s="430">
        <f t="shared" si="62"/>
        <v>35.23569447945551</v>
      </c>
      <c r="BI104" s="430">
        <f t="shared" si="63"/>
        <v>26.412906478447191</v>
      </c>
      <c r="BJ104" s="430">
        <f t="shared" si="64"/>
        <v>41.289375497857328</v>
      </c>
      <c r="BK104" s="430">
        <f t="shared" si="65"/>
        <v>34.72947471641038</v>
      </c>
      <c r="BL104" s="430">
        <f t="shared" si="66"/>
        <v>22.83965455003781</v>
      </c>
      <c r="BM104" s="430">
        <f t="shared" si="67"/>
        <v>35.697956692714605</v>
      </c>
      <c r="BN104" s="430">
        <f t="shared" si="68"/>
        <v>42.685414988809192</v>
      </c>
      <c r="BQ104" s="529">
        <f t="shared" si="72"/>
        <v>43102</v>
      </c>
      <c r="BR104" s="430">
        <f t="shared" si="69"/>
        <v>32.905572246029671</v>
      </c>
      <c r="BT104" s="430">
        <f t="shared" si="70"/>
        <v>37.990519284093772</v>
      </c>
    </row>
    <row r="105" spans="1:72">
      <c r="A105" s="6">
        <v>1</v>
      </c>
      <c r="B105" s="6">
        <v>3</v>
      </c>
      <c r="C105" s="124">
        <f t="shared" si="71"/>
        <v>42738</v>
      </c>
      <c r="D105" s="76">
        <f t="shared" si="37"/>
        <v>85.268843977811372</v>
      </c>
      <c r="E105" s="76">
        <f t="shared" si="38"/>
        <v>42.989732124918135</v>
      </c>
      <c r="F105" s="335">
        <v>37.685929999999999</v>
      </c>
      <c r="G105" s="335">
        <v>23.801639999999999</v>
      </c>
      <c r="H105" s="335">
        <v>61.487570000000005</v>
      </c>
      <c r="I105" s="335">
        <v>65.454509999999999</v>
      </c>
      <c r="J105" s="335">
        <v>59.504100000000001</v>
      </c>
      <c r="K105" s="335">
        <v>51.570219999999999</v>
      </c>
      <c r="L105" s="335">
        <v>57.520630000000004</v>
      </c>
      <c r="M105" s="335">
        <v>67.437979999999996</v>
      </c>
      <c r="N105" s="335">
        <v>101.15697</v>
      </c>
      <c r="O105" s="335">
        <v>117.02473000000001</v>
      </c>
      <c r="P105" s="335">
        <v>158.67760000000001</v>
      </c>
      <c r="Q105" s="335">
        <v>142.86934410000001</v>
      </c>
      <c r="R105" s="76">
        <v>103.77</v>
      </c>
      <c r="S105" s="76">
        <v>84.52</v>
      </c>
      <c r="T105" s="76">
        <v>83.33</v>
      </c>
      <c r="U105" s="76">
        <v>79.53</v>
      </c>
      <c r="V105" s="76">
        <v>69.19</v>
      </c>
      <c r="W105" s="76">
        <v>85.87</v>
      </c>
      <c r="X105" s="76">
        <v>96.81</v>
      </c>
      <c r="Y105" s="76">
        <v>118.26</v>
      </c>
      <c r="Z105" s="76">
        <v>52.12</v>
      </c>
      <c r="AA105" s="76">
        <v>145.46</v>
      </c>
      <c r="AB105" s="76">
        <v>192.15</v>
      </c>
      <c r="AC105" s="76">
        <v>112.83</v>
      </c>
      <c r="AD105" s="76">
        <v>52.07</v>
      </c>
      <c r="AE105" s="76">
        <v>73.586736999999999</v>
      </c>
      <c r="AF105" s="10">
        <v>60.6346779</v>
      </c>
      <c r="AG105" s="335">
        <v>37.328905400000004</v>
      </c>
      <c r="AH105" s="335">
        <v>70.796897099997395</v>
      </c>
      <c r="AI105" s="335">
        <v>95.616877834343427</v>
      </c>
      <c r="AK105" s="430">
        <f t="shared" si="39"/>
        <v>18.999712629190824</v>
      </c>
      <c r="AL105" s="430">
        <f t="shared" si="40"/>
        <v>11.999818502646836</v>
      </c>
      <c r="AM105" s="430">
        <f t="shared" si="41"/>
        <v>30.999531131837664</v>
      </c>
      <c r="AN105" s="430">
        <f t="shared" si="42"/>
        <v>32.999500882278802</v>
      </c>
      <c r="AO105" s="430">
        <f t="shared" si="43"/>
        <v>29.999546256617091</v>
      </c>
      <c r="AP105" s="430">
        <f t="shared" si="44"/>
        <v>25.99960675573481</v>
      </c>
      <c r="AQ105" s="430">
        <f t="shared" si="45"/>
        <v>28.999561381396521</v>
      </c>
      <c r="AR105" s="430">
        <f t="shared" si="46"/>
        <v>33.999485757499365</v>
      </c>
      <c r="AS105" s="430">
        <f t="shared" si="47"/>
        <v>50.999228636249057</v>
      </c>
      <c r="AT105" s="430">
        <f t="shared" si="48"/>
        <v>58.999107638013612</v>
      </c>
      <c r="AU105" s="430">
        <f t="shared" si="49"/>
        <v>79.998790017645575</v>
      </c>
      <c r="AV105" s="430">
        <f t="shared" si="50"/>
        <v>72.028910562137639</v>
      </c>
      <c r="AW105" s="430">
        <f t="shared" si="51"/>
        <v>52.31661204940761</v>
      </c>
      <c r="AX105" s="430">
        <f t="shared" si="52"/>
        <v>42.611545248298462</v>
      </c>
      <c r="AY105" s="430">
        <f t="shared" si="53"/>
        <v>42.011595664229894</v>
      </c>
      <c r="AZ105" s="430">
        <f t="shared" si="54"/>
        <v>40.095790269725235</v>
      </c>
      <c r="BA105" s="430">
        <f t="shared" si="55"/>
        <v>34.882782959415174</v>
      </c>
      <c r="BB105" s="430">
        <f t="shared" si="56"/>
        <v>43.292160322661964</v>
      </c>
      <c r="BC105" s="430">
        <f t="shared" si="57"/>
        <v>48.807663221578018</v>
      </c>
      <c r="BD105" s="430">
        <f t="shared" si="58"/>
        <v>59.621880514242505</v>
      </c>
      <c r="BE105" s="430">
        <f t="shared" si="59"/>
        <v>26.276783463574489</v>
      </c>
      <c r="BF105" s="430">
        <f t="shared" si="60"/>
        <v>73.335013864381153</v>
      </c>
      <c r="BG105" s="430">
        <f t="shared" si="61"/>
        <v>96.874212251071341</v>
      </c>
      <c r="BH105" s="430">
        <f t="shared" si="62"/>
        <v>56.884295437358205</v>
      </c>
      <c r="BI105" s="430">
        <f t="shared" si="63"/>
        <v>26.251575497857324</v>
      </c>
      <c r="BJ105" s="430">
        <f t="shared" si="64"/>
        <v>37.099438870683137</v>
      </c>
      <c r="BK105" s="430">
        <f t="shared" si="65"/>
        <v>30.569537635492814</v>
      </c>
      <c r="BL105" s="430">
        <f t="shared" si="66"/>
        <v>18.819715351651123</v>
      </c>
      <c r="BM105" s="430">
        <f t="shared" si="67"/>
        <v>35.692915099570151</v>
      </c>
      <c r="BN105" s="430">
        <f t="shared" si="68"/>
        <v>48.20613956861277</v>
      </c>
      <c r="BQ105" s="529">
        <f t="shared" si="72"/>
        <v>43103</v>
      </c>
      <c r="BR105" s="430">
        <f t="shared" si="69"/>
        <v>31.849202798083866</v>
      </c>
      <c r="BT105" s="430">
        <f t="shared" si="70"/>
        <v>38.597614570204186</v>
      </c>
    </row>
    <row r="106" spans="1:72">
      <c r="A106" s="6">
        <v>1</v>
      </c>
      <c r="B106" s="6">
        <v>4</v>
      </c>
      <c r="C106" s="124">
        <f t="shared" si="71"/>
        <v>42739</v>
      </c>
      <c r="D106" s="76">
        <f t="shared" si="37"/>
        <v>81.343205388249118</v>
      </c>
      <c r="E106" s="76">
        <f t="shared" si="38"/>
        <v>41.010554930626185</v>
      </c>
      <c r="F106" s="335">
        <v>45.619810000000001</v>
      </c>
      <c r="G106" s="335">
        <v>31.735520000000001</v>
      </c>
      <c r="H106" s="335">
        <v>51.570219999999999</v>
      </c>
      <c r="I106" s="335">
        <v>65.454509999999999</v>
      </c>
      <c r="J106" s="335">
        <v>113.05779</v>
      </c>
      <c r="K106" s="335">
        <v>75.371859999999998</v>
      </c>
      <c r="L106" s="335">
        <v>55.53716</v>
      </c>
      <c r="M106" s="335">
        <v>59.504100000000001</v>
      </c>
      <c r="N106" s="335">
        <v>93.223089999999999</v>
      </c>
      <c r="O106" s="335">
        <v>128.92555000000002</v>
      </c>
      <c r="P106" s="335">
        <v>120.99167</v>
      </c>
      <c r="Q106" s="335">
        <v>121.0710088</v>
      </c>
      <c r="R106" s="76">
        <v>103.81</v>
      </c>
      <c r="S106" s="76">
        <v>101.44</v>
      </c>
      <c r="T106" s="76">
        <v>75.09</v>
      </c>
      <c r="U106" s="76">
        <v>80.02</v>
      </c>
      <c r="V106" s="76">
        <v>78.19</v>
      </c>
      <c r="W106" s="76">
        <v>93.98</v>
      </c>
      <c r="X106" s="76">
        <v>57.63</v>
      </c>
      <c r="Y106" s="76">
        <v>136.33000000000001</v>
      </c>
      <c r="Z106" s="76">
        <v>52.18</v>
      </c>
      <c r="AA106" s="76">
        <v>137.97</v>
      </c>
      <c r="AB106" s="76">
        <v>144.56</v>
      </c>
      <c r="AC106" s="76">
        <v>73.430000000000007</v>
      </c>
      <c r="AD106" s="76">
        <v>60.53</v>
      </c>
      <c r="AE106" s="76">
        <v>73.309051199999999</v>
      </c>
      <c r="AF106" s="10">
        <v>69.342111200000005</v>
      </c>
      <c r="AG106" s="335">
        <v>35.682625299999998</v>
      </c>
      <c r="AH106" s="335">
        <v>58.466731799998833</v>
      </c>
      <c r="AI106" s="335">
        <v>46.273353347474739</v>
      </c>
      <c r="AK106" s="430">
        <f t="shared" si="39"/>
        <v>22.999652130073102</v>
      </c>
      <c r="AL106" s="430">
        <f t="shared" si="40"/>
        <v>15.999758003529115</v>
      </c>
      <c r="AM106" s="430">
        <f t="shared" si="41"/>
        <v>25.99960675573481</v>
      </c>
      <c r="AN106" s="430">
        <f t="shared" si="42"/>
        <v>32.999500882278802</v>
      </c>
      <c r="AO106" s="430">
        <f t="shared" si="43"/>
        <v>56.999137887572473</v>
      </c>
      <c r="AP106" s="430">
        <f t="shared" si="44"/>
        <v>37.999425258381649</v>
      </c>
      <c r="AQ106" s="430">
        <f t="shared" si="45"/>
        <v>27.999576506175952</v>
      </c>
      <c r="AR106" s="430">
        <f t="shared" si="46"/>
        <v>29.999546256617091</v>
      </c>
      <c r="AS106" s="430">
        <f t="shared" si="47"/>
        <v>46.999289135366773</v>
      </c>
      <c r="AT106" s="430">
        <f t="shared" si="48"/>
        <v>64.999016889337042</v>
      </c>
      <c r="AU106" s="430">
        <f t="shared" si="49"/>
        <v>60.999077388454751</v>
      </c>
      <c r="AV106" s="430">
        <f t="shared" si="50"/>
        <v>61.039076783463571</v>
      </c>
      <c r="AW106" s="430">
        <f t="shared" si="51"/>
        <v>52.336778421981343</v>
      </c>
      <c r="AX106" s="430">
        <f t="shared" si="52"/>
        <v>51.141920846987645</v>
      </c>
      <c r="AY106" s="430">
        <f t="shared" si="53"/>
        <v>37.857322914040836</v>
      </c>
      <c r="AZ106" s="430">
        <f t="shared" si="54"/>
        <v>40.342828333753467</v>
      </c>
      <c r="BA106" s="430">
        <f t="shared" si="55"/>
        <v>39.420216788505165</v>
      </c>
      <c r="BB106" s="430">
        <f t="shared" si="56"/>
        <v>47.38089236198639</v>
      </c>
      <c r="BC106" s="430">
        <f t="shared" si="57"/>
        <v>29.054701285606253</v>
      </c>
      <c r="BD106" s="430">
        <f t="shared" si="58"/>
        <v>68.732039324426523</v>
      </c>
      <c r="BE106" s="430">
        <f t="shared" si="59"/>
        <v>26.307033022435089</v>
      </c>
      <c r="BF106" s="430">
        <f t="shared" si="60"/>
        <v>69.558860599949583</v>
      </c>
      <c r="BG106" s="430">
        <f t="shared" si="61"/>
        <v>72.881270481472143</v>
      </c>
      <c r="BH106" s="430">
        <f t="shared" si="62"/>
        <v>37.020418452230906</v>
      </c>
      <c r="BI106" s="430">
        <f t="shared" si="63"/>
        <v>30.516763297201916</v>
      </c>
      <c r="BJ106" s="430">
        <f t="shared" si="64"/>
        <v>36.959440988152252</v>
      </c>
      <c r="BK106" s="430">
        <f t="shared" si="65"/>
        <v>34.959471237711121</v>
      </c>
      <c r="BL106" s="430">
        <f t="shared" si="66"/>
        <v>17.989727905218047</v>
      </c>
      <c r="BM106" s="430">
        <f t="shared" si="67"/>
        <v>29.476547416182925</v>
      </c>
      <c r="BN106" s="430">
        <f t="shared" si="68"/>
        <v>23.329142096029614</v>
      </c>
      <c r="BQ106" s="529">
        <f t="shared" si="72"/>
        <v>43104</v>
      </c>
      <c r="BR106" s="430">
        <f t="shared" si="69"/>
        <v>33.593249684900286</v>
      </c>
      <c r="BT106" s="430">
        <f t="shared" si="70"/>
        <v>37.438870683135875</v>
      </c>
    </row>
    <row r="107" spans="1:72">
      <c r="A107" s="6">
        <v>1</v>
      </c>
      <c r="B107" s="6">
        <v>5</v>
      </c>
      <c r="C107" s="124">
        <f t="shared" si="71"/>
        <v>42740</v>
      </c>
      <c r="D107" s="76">
        <f t="shared" si="37"/>
        <v>84.457085841447778</v>
      </c>
      <c r="E107" s="76">
        <f t="shared" si="38"/>
        <v>42.580470509484776</v>
      </c>
      <c r="F107" s="335">
        <v>29.752050000000001</v>
      </c>
      <c r="G107" s="335">
        <v>31.735520000000001</v>
      </c>
      <c r="H107" s="335">
        <v>75.371859999999998</v>
      </c>
      <c r="I107" s="335">
        <v>85.289209999999997</v>
      </c>
      <c r="J107" s="335">
        <v>79.338800000000006</v>
      </c>
      <c r="K107" s="335">
        <v>75.371859999999998</v>
      </c>
      <c r="L107" s="335">
        <v>57.520630000000004</v>
      </c>
      <c r="M107" s="335">
        <v>113.05779</v>
      </c>
      <c r="N107" s="335">
        <v>103.14044</v>
      </c>
      <c r="O107" s="335">
        <v>138.84290000000001</v>
      </c>
      <c r="P107" s="335">
        <v>85.289209999999997</v>
      </c>
      <c r="Q107" s="335">
        <v>104.330522</v>
      </c>
      <c r="R107" s="76">
        <v>122.23</v>
      </c>
      <c r="S107" s="76">
        <v>110.4</v>
      </c>
      <c r="T107" s="76">
        <v>75.680000000000007</v>
      </c>
      <c r="U107" s="76">
        <v>79.650000000000006</v>
      </c>
      <c r="V107" s="76">
        <v>69.989999999999995</v>
      </c>
      <c r="W107" s="76">
        <v>85.98</v>
      </c>
      <c r="X107" s="76">
        <v>91.81</v>
      </c>
      <c r="Y107" s="76">
        <v>136.91999999999999</v>
      </c>
      <c r="Z107" s="76">
        <v>60</v>
      </c>
      <c r="AA107" s="76">
        <v>155.65</v>
      </c>
      <c r="AB107" s="76">
        <v>136.76</v>
      </c>
      <c r="AC107" s="76">
        <v>90.72</v>
      </c>
      <c r="AD107" s="76">
        <v>60.19</v>
      </c>
      <c r="AE107" s="76">
        <v>82.234666200000007</v>
      </c>
      <c r="AF107" s="10">
        <v>60.733851400000006</v>
      </c>
      <c r="AG107" s="335">
        <v>36.198327499999998</v>
      </c>
      <c r="AH107" s="335">
        <v>70.806897099999418</v>
      </c>
      <c r="AI107" s="335">
        <v>28.718041043434337</v>
      </c>
      <c r="AK107" s="430">
        <f t="shared" si="39"/>
        <v>14.999773128308545</v>
      </c>
      <c r="AL107" s="430">
        <f t="shared" si="40"/>
        <v>15.999758003529115</v>
      </c>
      <c r="AM107" s="430">
        <f t="shared" si="41"/>
        <v>37.999425258381649</v>
      </c>
      <c r="AN107" s="430">
        <f t="shared" si="42"/>
        <v>42.999349634484496</v>
      </c>
      <c r="AO107" s="430">
        <f t="shared" si="43"/>
        <v>39.999395008822788</v>
      </c>
      <c r="AP107" s="430">
        <f t="shared" si="44"/>
        <v>37.999425258381649</v>
      </c>
      <c r="AQ107" s="430">
        <f t="shared" si="45"/>
        <v>28.999561381396521</v>
      </c>
      <c r="AR107" s="430">
        <f t="shared" si="46"/>
        <v>56.999137887572473</v>
      </c>
      <c r="AS107" s="430">
        <f t="shared" si="47"/>
        <v>51.99921351146962</v>
      </c>
      <c r="AT107" s="430">
        <f t="shared" si="48"/>
        <v>69.998941265439882</v>
      </c>
      <c r="AU107" s="430">
        <f t="shared" si="49"/>
        <v>42.999349634484496</v>
      </c>
      <c r="AV107" s="430">
        <f t="shared" si="50"/>
        <v>52.599204436601966</v>
      </c>
      <c r="AW107" s="430">
        <f t="shared" si="51"/>
        <v>61.623392992185529</v>
      </c>
      <c r="AX107" s="430">
        <f t="shared" si="52"/>
        <v>55.65918830350391</v>
      </c>
      <c r="AY107" s="430">
        <f t="shared" si="53"/>
        <v>38.154776909503404</v>
      </c>
      <c r="AZ107" s="430">
        <f t="shared" si="54"/>
        <v>40.156289387446435</v>
      </c>
      <c r="BA107" s="430">
        <f t="shared" si="55"/>
        <v>35.28611041088984</v>
      </c>
      <c r="BB107" s="430">
        <f t="shared" si="56"/>
        <v>43.347617847239732</v>
      </c>
      <c r="BC107" s="430">
        <f t="shared" si="57"/>
        <v>46.286866649861359</v>
      </c>
      <c r="BD107" s="430">
        <f t="shared" si="58"/>
        <v>69.02949331988907</v>
      </c>
      <c r="BE107" s="430">
        <f t="shared" si="59"/>
        <v>30.249558860599947</v>
      </c>
      <c r="BF107" s="430">
        <f t="shared" si="60"/>
        <v>78.472397277539699</v>
      </c>
      <c r="BG107" s="430">
        <f t="shared" si="61"/>
        <v>68.948827829594151</v>
      </c>
      <c r="BH107" s="430">
        <f t="shared" si="62"/>
        <v>45.737332997227121</v>
      </c>
      <c r="BI107" s="430">
        <f t="shared" si="63"/>
        <v>30.345349130325182</v>
      </c>
      <c r="BJ107" s="430">
        <f t="shared" si="64"/>
        <v>41.459372926644825</v>
      </c>
      <c r="BK107" s="430">
        <f t="shared" si="65"/>
        <v>30.619536879253847</v>
      </c>
      <c r="BL107" s="430">
        <f t="shared" si="66"/>
        <v>18.249723972775396</v>
      </c>
      <c r="BM107" s="430">
        <f t="shared" si="67"/>
        <v>35.697956692714605</v>
      </c>
      <c r="BN107" s="430">
        <f t="shared" si="68"/>
        <v>14.478467881741535</v>
      </c>
      <c r="BQ107" s="529">
        <f t="shared" si="72"/>
        <v>43105</v>
      </c>
      <c r="BR107" s="430">
        <f t="shared" si="69"/>
        <v>32.98723827829587</v>
      </c>
      <c r="BT107" s="430">
        <f t="shared" si="70"/>
        <v>40.807831157045626</v>
      </c>
    </row>
    <row r="108" spans="1:72">
      <c r="A108" s="6">
        <v>1</v>
      </c>
      <c r="B108" s="6">
        <v>6</v>
      </c>
      <c r="C108" s="124">
        <f t="shared" si="71"/>
        <v>42741</v>
      </c>
      <c r="D108" s="76">
        <f t="shared" si="37"/>
        <v>83.504993079798197</v>
      </c>
      <c r="E108" s="76">
        <f t="shared" si="38"/>
        <v>42.100456815479035</v>
      </c>
      <c r="F108" s="335">
        <v>29.752050000000001</v>
      </c>
      <c r="G108" s="335">
        <v>57.520630000000004</v>
      </c>
      <c r="H108" s="335">
        <v>51.570219999999999</v>
      </c>
      <c r="I108" s="335">
        <v>91.239620000000002</v>
      </c>
      <c r="J108" s="335">
        <v>87.272680000000008</v>
      </c>
      <c r="K108" s="335">
        <v>59.504100000000001</v>
      </c>
      <c r="L108" s="335">
        <v>55.53716</v>
      </c>
      <c r="M108" s="335">
        <v>87.272680000000008</v>
      </c>
      <c r="N108" s="335">
        <v>101.15697</v>
      </c>
      <c r="O108" s="335">
        <v>115.04126000000001</v>
      </c>
      <c r="P108" s="335">
        <v>85.289209999999997</v>
      </c>
      <c r="Q108" s="335">
        <v>147.49082920000001</v>
      </c>
      <c r="R108" s="76">
        <v>87.72</v>
      </c>
      <c r="S108" s="76">
        <v>113.94</v>
      </c>
      <c r="T108" s="76">
        <v>124.54</v>
      </c>
      <c r="U108" s="76">
        <v>79.72</v>
      </c>
      <c r="V108" s="76">
        <v>69.760000000000005</v>
      </c>
      <c r="W108" s="76">
        <v>85.66</v>
      </c>
      <c r="X108" s="76">
        <v>99.77</v>
      </c>
      <c r="Y108" s="76">
        <v>118.74</v>
      </c>
      <c r="Z108" s="76">
        <v>82.55</v>
      </c>
      <c r="AA108" s="76">
        <v>139.80000000000001</v>
      </c>
      <c r="AB108" s="76">
        <v>145.26</v>
      </c>
      <c r="AC108" s="76">
        <v>40.65</v>
      </c>
      <c r="AD108" s="76">
        <v>44.55</v>
      </c>
      <c r="AE108" s="76">
        <v>89.910695099999998</v>
      </c>
      <c r="AF108" s="10">
        <v>69.044590700000001</v>
      </c>
      <c r="AG108" s="335">
        <v>43.517331800000001</v>
      </c>
      <c r="AH108" s="335">
        <v>70.806897100006694</v>
      </c>
      <c r="AI108" s="335">
        <v>30.562868493939391</v>
      </c>
      <c r="AK108" s="430">
        <f t="shared" si="39"/>
        <v>14.999773128308545</v>
      </c>
      <c r="AL108" s="430">
        <f t="shared" si="40"/>
        <v>28.999561381396521</v>
      </c>
      <c r="AM108" s="430">
        <f t="shared" si="41"/>
        <v>25.99960675573481</v>
      </c>
      <c r="AN108" s="430">
        <f t="shared" si="42"/>
        <v>45.999304260146204</v>
      </c>
      <c r="AO108" s="430">
        <f t="shared" si="43"/>
        <v>43.999334509705072</v>
      </c>
      <c r="AP108" s="430">
        <f t="shared" si="44"/>
        <v>29.999546256617091</v>
      </c>
      <c r="AQ108" s="430">
        <f t="shared" si="45"/>
        <v>27.999576506175952</v>
      </c>
      <c r="AR108" s="430">
        <f t="shared" si="46"/>
        <v>43.999334509705072</v>
      </c>
      <c r="AS108" s="430">
        <f t="shared" si="47"/>
        <v>50.999228636249057</v>
      </c>
      <c r="AT108" s="430">
        <f t="shared" si="48"/>
        <v>57.999122762793043</v>
      </c>
      <c r="AU108" s="430">
        <f t="shared" si="49"/>
        <v>42.999349634484496</v>
      </c>
      <c r="AV108" s="430">
        <f t="shared" si="50"/>
        <v>74.35887532140157</v>
      </c>
      <c r="AW108" s="430">
        <f t="shared" si="51"/>
        <v>44.224855054197121</v>
      </c>
      <c r="AX108" s="430">
        <f t="shared" si="52"/>
        <v>57.443912276279299</v>
      </c>
      <c r="AY108" s="430">
        <f t="shared" si="53"/>
        <v>62.788001008318631</v>
      </c>
      <c r="AZ108" s="430">
        <f t="shared" si="54"/>
        <v>40.191580539450463</v>
      </c>
      <c r="BA108" s="430">
        <f t="shared" si="55"/>
        <v>35.170153768590879</v>
      </c>
      <c r="BB108" s="430">
        <f t="shared" si="56"/>
        <v>43.186286866649858</v>
      </c>
      <c r="BC108" s="430">
        <f t="shared" si="57"/>
        <v>50.299974792034277</v>
      </c>
      <c r="BD108" s="430">
        <f t="shared" si="58"/>
        <v>59.863876985127298</v>
      </c>
      <c r="BE108" s="430">
        <f t="shared" si="59"/>
        <v>41.618351399042098</v>
      </c>
      <c r="BF108" s="430">
        <f t="shared" si="60"/>
        <v>70.481472145197884</v>
      </c>
      <c r="BG108" s="430">
        <f t="shared" si="61"/>
        <v>73.234182001512465</v>
      </c>
      <c r="BH108" s="430">
        <f t="shared" si="62"/>
        <v>20.494076128056463</v>
      </c>
      <c r="BI108" s="430">
        <f t="shared" si="63"/>
        <v>22.460297453995462</v>
      </c>
      <c r="BJ108" s="430">
        <f t="shared" si="64"/>
        <v>45.329314393748426</v>
      </c>
      <c r="BK108" s="430">
        <f t="shared" si="65"/>
        <v>34.809473506428034</v>
      </c>
      <c r="BL108" s="430">
        <f t="shared" si="66"/>
        <v>21.939668162339299</v>
      </c>
      <c r="BM108" s="430">
        <f t="shared" si="67"/>
        <v>35.697956692718272</v>
      </c>
      <c r="BN108" s="430">
        <f t="shared" si="68"/>
        <v>15.408554824269922</v>
      </c>
      <c r="BQ108" s="529">
        <f t="shared" si="72"/>
        <v>43106</v>
      </c>
      <c r="BR108" s="430">
        <f t="shared" si="69"/>
        <v>32.034470355433164</v>
      </c>
      <c r="BT108" s="430">
        <f t="shared" si="70"/>
        <v>43.092818250567177</v>
      </c>
    </row>
    <row r="109" spans="1:72">
      <c r="A109" s="6">
        <v>1</v>
      </c>
      <c r="B109" s="6">
        <v>7</v>
      </c>
      <c r="C109" s="124">
        <f t="shared" si="71"/>
        <v>42742</v>
      </c>
      <c r="D109" s="76">
        <f t="shared" si="37"/>
        <v>81.903981143636244</v>
      </c>
      <c r="E109" s="76">
        <f t="shared" si="38"/>
        <v>41.293279527109682</v>
      </c>
      <c r="F109" s="335">
        <v>55.53716</v>
      </c>
      <c r="G109" s="335">
        <v>65.454509999999999</v>
      </c>
      <c r="H109" s="335">
        <v>69.421450000000007</v>
      </c>
      <c r="I109" s="335">
        <v>85.289209999999997</v>
      </c>
      <c r="J109" s="335">
        <v>87.272680000000008</v>
      </c>
      <c r="K109" s="335">
        <v>53.553690000000003</v>
      </c>
      <c r="L109" s="335">
        <v>103.14044</v>
      </c>
      <c r="M109" s="335">
        <v>51.570219999999999</v>
      </c>
      <c r="N109" s="335">
        <v>111.07432</v>
      </c>
      <c r="O109" s="335">
        <v>122.97514000000001</v>
      </c>
      <c r="P109" s="335">
        <v>61.487570000000005</v>
      </c>
      <c r="Q109" s="335">
        <v>97.388377000000006</v>
      </c>
      <c r="R109" s="76">
        <v>96.78</v>
      </c>
      <c r="S109" s="76">
        <v>107.52</v>
      </c>
      <c r="T109" s="76">
        <v>75.58</v>
      </c>
      <c r="U109" s="76">
        <v>79.78</v>
      </c>
      <c r="V109" s="76">
        <v>61.61</v>
      </c>
      <c r="W109" s="76">
        <v>119.07</v>
      </c>
      <c r="X109" s="76">
        <v>124.09</v>
      </c>
      <c r="Y109" s="76">
        <v>89.83</v>
      </c>
      <c r="Z109" s="76">
        <v>67.44</v>
      </c>
      <c r="AA109" s="76">
        <v>140.75</v>
      </c>
      <c r="AB109" s="76">
        <v>120.43</v>
      </c>
      <c r="AC109" s="76">
        <v>83.33</v>
      </c>
      <c r="AD109" s="76">
        <v>21.3</v>
      </c>
      <c r="AE109" s="76">
        <v>74.062769800000012</v>
      </c>
      <c r="AF109" s="10">
        <v>53.375177700000002</v>
      </c>
      <c r="AG109" s="335">
        <v>28.581802700000001</v>
      </c>
      <c r="AH109" s="335">
        <v>58.756897099996515</v>
      </c>
      <c r="AI109" s="335">
        <v>90.66802000909091</v>
      </c>
      <c r="AK109" s="430">
        <f t="shared" si="39"/>
        <v>27.999576506175952</v>
      </c>
      <c r="AL109" s="430">
        <f t="shared" si="40"/>
        <v>32.999500882278802</v>
      </c>
      <c r="AM109" s="430">
        <f t="shared" si="41"/>
        <v>34.999470632719941</v>
      </c>
      <c r="AN109" s="430">
        <f t="shared" si="42"/>
        <v>42.999349634484496</v>
      </c>
      <c r="AO109" s="430">
        <f t="shared" si="43"/>
        <v>43.999334509705072</v>
      </c>
      <c r="AP109" s="430">
        <f t="shared" si="44"/>
        <v>26.999591630955383</v>
      </c>
      <c r="AQ109" s="430">
        <f t="shared" si="45"/>
        <v>51.99921351146962</v>
      </c>
      <c r="AR109" s="430">
        <f t="shared" si="46"/>
        <v>25.99960675573481</v>
      </c>
      <c r="AS109" s="430">
        <f t="shared" si="47"/>
        <v>55.999153012351904</v>
      </c>
      <c r="AT109" s="430">
        <f t="shared" si="48"/>
        <v>61.999062263675327</v>
      </c>
      <c r="AU109" s="430">
        <f t="shared" si="49"/>
        <v>30.999531131837664</v>
      </c>
      <c r="AV109" s="430">
        <f t="shared" si="50"/>
        <v>49.099257373329976</v>
      </c>
      <c r="AW109" s="430">
        <f t="shared" si="51"/>
        <v>48.792538442147716</v>
      </c>
      <c r="AX109" s="430">
        <f t="shared" si="52"/>
        <v>54.207209478195104</v>
      </c>
      <c r="AY109" s="430">
        <f t="shared" si="53"/>
        <v>38.104360978069067</v>
      </c>
      <c r="AZ109" s="430">
        <f t="shared" si="54"/>
        <v>40.221830098311067</v>
      </c>
      <c r="BA109" s="430">
        <f t="shared" si="55"/>
        <v>31.061255356692715</v>
      </c>
      <c r="BB109" s="430">
        <f t="shared" si="56"/>
        <v>60.030249558860596</v>
      </c>
      <c r="BC109" s="430">
        <f t="shared" si="57"/>
        <v>62.561129316864132</v>
      </c>
      <c r="BD109" s="430">
        <f t="shared" si="58"/>
        <v>45.288631207461556</v>
      </c>
      <c r="BE109" s="430">
        <f t="shared" si="59"/>
        <v>34.000504159314339</v>
      </c>
      <c r="BF109" s="430">
        <f t="shared" si="60"/>
        <v>70.960423493824052</v>
      </c>
      <c r="BG109" s="430">
        <f t="shared" si="61"/>
        <v>60.715906226367537</v>
      </c>
      <c r="BH109" s="430">
        <f t="shared" si="62"/>
        <v>42.011595664229894</v>
      </c>
      <c r="BI109" s="430">
        <f t="shared" si="63"/>
        <v>10.738593395512982</v>
      </c>
      <c r="BJ109" s="430">
        <f t="shared" si="64"/>
        <v>37.33943524073608</v>
      </c>
      <c r="BK109" s="430">
        <f t="shared" si="65"/>
        <v>26.90959299218553</v>
      </c>
      <c r="BL109" s="430">
        <f t="shared" si="66"/>
        <v>14.40978205192841</v>
      </c>
      <c r="BM109" s="430">
        <f t="shared" si="67"/>
        <v>29.622836954875982</v>
      </c>
      <c r="BN109" s="430">
        <f t="shared" si="68"/>
        <v>45.711126800650824</v>
      </c>
      <c r="BQ109" s="529">
        <f t="shared" si="72"/>
        <v>43107</v>
      </c>
      <c r="BR109" s="430">
        <f t="shared" si="69"/>
        <v>24.583069674816802</v>
      </c>
      <c r="BT109" s="430">
        <f t="shared" si="70"/>
        <v>41.11671288127048</v>
      </c>
    </row>
    <row r="110" spans="1:72">
      <c r="A110" s="6">
        <v>1</v>
      </c>
      <c r="B110" s="6">
        <v>8</v>
      </c>
      <c r="C110" s="124">
        <f t="shared" si="71"/>
        <v>42743</v>
      </c>
      <c r="D110" s="76">
        <f t="shared" si="37"/>
        <v>84.551048545892357</v>
      </c>
      <c r="E110" s="76">
        <f t="shared" si="38"/>
        <v>42.627843398635903</v>
      </c>
      <c r="F110" s="335">
        <v>55.53716</v>
      </c>
      <c r="G110" s="335">
        <v>35.702460000000002</v>
      </c>
      <c r="H110" s="335">
        <v>45.619810000000001</v>
      </c>
      <c r="I110" s="335">
        <v>77.355330000000009</v>
      </c>
      <c r="J110" s="335">
        <v>69.421450000000007</v>
      </c>
      <c r="K110" s="335">
        <v>79.338800000000006</v>
      </c>
      <c r="L110" s="335">
        <v>55.53716</v>
      </c>
      <c r="M110" s="335">
        <v>95.206559999999996</v>
      </c>
      <c r="N110" s="335">
        <v>103.14044</v>
      </c>
      <c r="O110" s="335">
        <v>132.89249000000001</v>
      </c>
      <c r="P110" s="335">
        <v>130.90902</v>
      </c>
      <c r="Q110" s="335">
        <v>123.57018100000001</v>
      </c>
      <c r="R110" s="76">
        <v>105.82</v>
      </c>
      <c r="S110" s="76">
        <v>119.32</v>
      </c>
      <c r="T110" s="76">
        <v>76.150000000000006</v>
      </c>
      <c r="U110" s="76">
        <v>105.52</v>
      </c>
      <c r="V110" s="76">
        <v>70.17</v>
      </c>
      <c r="W110" s="76">
        <v>94.2</v>
      </c>
      <c r="X110" s="76">
        <v>100.27</v>
      </c>
      <c r="Y110" s="76">
        <v>88.57</v>
      </c>
      <c r="Z110" s="76">
        <v>52.38</v>
      </c>
      <c r="AA110" s="76">
        <v>125.93</v>
      </c>
      <c r="AB110" s="76">
        <v>127.72</v>
      </c>
      <c r="AC110" s="76">
        <v>66.97</v>
      </c>
      <c r="AD110" s="76">
        <v>75.989999999999995</v>
      </c>
      <c r="AE110" s="76">
        <v>90.525570800000011</v>
      </c>
      <c r="AF110" s="10">
        <v>69.123929500000003</v>
      </c>
      <c r="AG110" s="76">
        <v>43.517331800000001</v>
      </c>
      <c r="AH110" s="76">
        <v>58.46689710000291</v>
      </c>
      <c r="AI110" s="76">
        <v>61.656866176767679</v>
      </c>
      <c r="AK110" s="430">
        <f t="shared" si="39"/>
        <v>27.999576506175952</v>
      </c>
      <c r="AL110" s="430">
        <f t="shared" si="40"/>
        <v>17.999727753970255</v>
      </c>
      <c r="AM110" s="430">
        <f t="shared" si="41"/>
        <v>22.999652130073102</v>
      </c>
      <c r="AN110" s="430">
        <f t="shared" si="42"/>
        <v>38.999410133602225</v>
      </c>
      <c r="AO110" s="430">
        <f t="shared" si="43"/>
        <v>34.999470632719941</v>
      </c>
      <c r="AP110" s="430">
        <f t="shared" si="44"/>
        <v>39.999395008822788</v>
      </c>
      <c r="AQ110" s="430">
        <f t="shared" si="45"/>
        <v>27.999576506175952</v>
      </c>
      <c r="AR110" s="430">
        <f t="shared" si="46"/>
        <v>47.999274010587342</v>
      </c>
      <c r="AS110" s="430">
        <f t="shared" si="47"/>
        <v>51.99921351146962</v>
      </c>
      <c r="AT110" s="430">
        <f t="shared" si="48"/>
        <v>66.998986639778167</v>
      </c>
      <c r="AU110" s="430">
        <f t="shared" si="49"/>
        <v>65.999001764557605</v>
      </c>
      <c r="AV110" s="430">
        <f t="shared" si="50"/>
        <v>62.299057726241493</v>
      </c>
      <c r="AW110" s="430">
        <f t="shared" si="51"/>
        <v>53.350138643811441</v>
      </c>
      <c r="AX110" s="430">
        <f t="shared" si="52"/>
        <v>60.156289387446428</v>
      </c>
      <c r="AY110" s="430">
        <f t="shared" si="53"/>
        <v>38.391731787244773</v>
      </c>
      <c r="AZ110" s="430">
        <f t="shared" si="54"/>
        <v>53.198890849508444</v>
      </c>
      <c r="BA110" s="430">
        <f t="shared" si="55"/>
        <v>35.376859087471644</v>
      </c>
      <c r="BB110" s="430">
        <f t="shared" si="56"/>
        <v>47.49180741114192</v>
      </c>
      <c r="BC110" s="430">
        <f t="shared" si="57"/>
        <v>50.552054449205947</v>
      </c>
      <c r="BD110" s="430">
        <f t="shared" si="58"/>
        <v>44.653390471388953</v>
      </c>
      <c r="BE110" s="430">
        <f t="shared" si="59"/>
        <v>26.407864885303756</v>
      </c>
      <c r="BF110" s="430">
        <f t="shared" si="60"/>
        <v>63.488782455255866</v>
      </c>
      <c r="BG110" s="430">
        <f t="shared" si="61"/>
        <v>64.391227627930419</v>
      </c>
      <c r="BH110" s="430">
        <f t="shared" si="62"/>
        <v>33.763549281572978</v>
      </c>
      <c r="BI110" s="430">
        <f t="shared" si="63"/>
        <v>38.311066296949832</v>
      </c>
      <c r="BJ110" s="430">
        <f t="shared" si="64"/>
        <v>45.639309705066808</v>
      </c>
      <c r="BK110" s="430">
        <f t="shared" si="65"/>
        <v>34.849472901436854</v>
      </c>
      <c r="BL110" s="430">
        <f t="shared" si="66"/>
        <v>21.939668162339299</v>
      </c>
      <c r="BM110" s="430">
        <f t="shared" si="67"/>
        <v>29.476630753719643</v>
      </c>
      <c r="BN110" s="430">
        <f t="shared" si="68"/>
        <v>31.084883376237801</v>
      </c>
      <c r="BQ110" s="529">
        <f t="shared" si="72"/>
        <v>43108</v>
      </c>
      <c r="BR110" s="430">
        <f t="shared" si="69"/>
        <v>34.503507259894491</v>
      </c>
      <c r="BT110" s="430">
        <f t="shared" si="70"/>
        <v>39.499402571212507</v>
      </c>
    </row>
    <row r="111" spans="1:72">
      <c r="A111" s="6">
        <v>1</v>
      </c>
      <c r="B111" s="6">
        <v>9</v>
      </c>
      <c r="C111" s="124">
        <f t="shared" si="71"/>
        <v>42744</v>
      </c>
      <c r="D111" s="76">
        <f t="shared" si="37"/>
        <v>79.471839578383836</v>
      </c>
      <c r="E111" s="76">
        <f t="shared" si="38"/>
        <v>40.06707415710035</v>
      </c>
      <c r="F111" s="335">
        <v>55.53716</v>
      </c>
      <c r="G111" s="335">
        <v>41.65287</v>
      </c>
      <c r="H111" s="335">
        <v>69.421450000000007</v>
      </c>
      <c r="I111" s="335">
        <v>69.421450000000007</v>
      </c>
      <c r="J111" s="335">
        <v>51.570219999999999</v>
      </c>
      <c r="K111" s="335">
        <v>69.421450000000007</v>
      </c>
      <c r="L111" s="335">
        <v>67.437979999999996</v>
      </c>
      <c r="M111" s="335">
        <v>79.338800000000006</v>
      </c>
      <c r="N111" s="335">
        <v>103.14044</v>
      </c>
      <c r="O111" s="335">
        <v>132.89249000000001</v>
      </c>
      <c r="P111" s="335">
        <v>97.190030000000007</v>
      </c>
      <c r="Q111" s="335">
        <v>124.14538730000001</v>
      </c>
      <c r="R111" s="76">
        <v>89.43</v>
      </c>
      <c r="S111" s="76">
        <v>111.26</v>
      </c>
      <c r="T111" s="76">
        <v>75.94</v>
      </c>
      <c r="U111" s="76">
        <v>88.59</v>
      </c>
      <c r="V111" s="76">
        <v>62.03</v>
      </c>
      <c r="W111" s="76">
        <v>86.23</v>
      </c>
      <c r="X111" s="76">
        <v>84.19</v>
      </c>
      <c r="Y111" s="76">
        <v>88.71</v>
      </c>
      <c r="Z111" s="76">
        <v>52.45</v>
      </c>
      <c r="AA111" s="76">
        <v>126.65</v>
      </c>
      <c r="AB111" s="76">
        <v>127.87</v>
      </c>
      <c r="AC111" s="76">
        <v>66.989999999999995</v>
      </c>
      <c r="AD111" s="76">
        <v>44.73</v>
      </c>
      <c r="AE111" s="76">
        <v>82.274335600000001</v>
      </c>
      <c r="AF111" s="10">
        <v>53.077657200000004</v>
      </c>
      <c r="AG111" s="76">
        <v>58.730546699999998</v>
      </c>
      <c r="AH111" s="76">
        <v>64.486897099999709</v>
      </c>
      <c r="AI111" s="76">
        <v>59.346023451515158</v>
      </c>
      <c r="AK111" s="430">
        <f t="shared" si="39"/>
        <v>27.999576506175952</v>
      </c>
      <c r="AL111" s="430">
        <f t="shared" si="40"/>
        <v>20.999682379631963</v>
      </c>
      <c r="AM111" s="430">
        <f t="shared" si="41"/>
        <v>34.999470632719941</v>
      </c>
      <c r="AN111" s="430">
        <f t="shared" si="42"/>
        <v>34.999470632719941</v>
      </c>
      <c r="AO111" s="430">
        <f t="shared" si="43"/>
        <v>25.99960675573481</v>
      </c>
      <c r="AP111" s="430">
        <f t="shared" si="44"/>
        <v>34.999470632719941</v>
      </c>
      <c r="AQ111" s="430">
        <f t="shared" si="45"/>
        <v>33.999485757499365</v>
      </c>
      <c r="AR111" s="430">
        <f t="shared" si="46"/>
        <v>39.999395008822788</v>
      </c>
      <c r="AS111" s="430">
        <f t="shared" si="47"/>
        <v>51.99921351146962</v>
      </c>
      <c r="AT111" s="430">
        <f t="shared" si="48"/>
        <v>66.998986639778167</v>
      </c>
      <c r="AU111" s="430">
        <f t="shared" si="49"/>
        <v>48.999258885807919</v>
      </c>
      <c r="AV111" s="430">
        <f t="shared" si="50"/>
        <v>62.589053340055465</v>
      </c>
      <c r="AW111" s="430">
        <f t="shared" si="51"/>
        <v>45.08696748172423</v>
      </c>
      <c r="AX111" s="430">
        <f t="shared" si="52"/>
        <v>56.092765313839173</v>
      </c>
      <c r="AY111" s="430">
        <f t="shared" si="53"/>
        <v>38.285858331232667</v>
      </c>
      <c r="AZ111" s="430">
        <f t="shared" si="54"/>
        <v>44.663473657675823</v>
      </c>
      <c r="BA111" s="430">
        <f t="shared" si="55"/>
        <v>31.273002268716915</v>
      </c>
      <c r="BB111" s="430">
        <f t="shared" si="56"/>
        <v>43.473657675825564</v>
      </c>
      <c r="BC111" s="430">
        <f t="shared" si="57"/>
        <v>42.445172674565164</v>
      </c>
      <c r="BD111" s="430">
        <f t="shared" si="58"/>
        <v>44.723972775397023</v>
      </c>
      <c r="BE111" s="430">
        <f t="shared" si="59"/>
        <v>26.443156037307791</v>
      </c>
      <c r="BF111" s="430">
        <f t="shared" si="60"/>
        <v>63.851777161583058</v>
      </c>
      <c r="BG111" s="430">
        <f t="shared" si="61"/>
        <v>64.466851525081921</v>
      </c>
      <c r="BH111" s="430">
        <f t="shared" si="62"/>
        <v>33.773632467859841</v>
      </c>
      <c r="BI111" s="430">
        <f t="shared" si="63"/>
        <v>22.551046130577259</v>
      </c>
      <c r="BJ111" s="430">
        <f t="shared" si="64"/>
        <v>41.479372624149228</v>
      </c>
      <c r="BK111" s="430">
        <f t="shared" si="65"/>
        <v>26.759595260902447</v>
      </c>
      <c r="BL111" s="430">
        <f t="shared" si="66"/>
        <v>29.609552155281069</v>
      </c>
      <c r="BM111" s="430">
        <f t="shared" si="67"/>
        <v>32.511669826064889</v>
      </c>
      <c r="BN111" s="430">
        <f t="shared" si="68"/>
        <v>29.919850492319213</v>
      </c>
      <c r="BQ111" s="529">
        <f t="shared" si="72"/>
        <v>43109</v>
      </c>
      <c r="BR111" s="430">
        <f t="shared" si="69"/>
        <v>28.273828371565376</v>
      </c>
      <c r="BT111" s="430">
        <f t="shared" si="70"/>
        <v>36.642664481976304</v>
      </c>
    </row>
    <row r="112" spans="1:72">
      <c r="A112" s="6">
        <v>1</v>
      </c>
      <c r="B112" s="6">
        <v>10</v>
      </c>
      <c r="C112" s="124">
        <f t="shared" si="71"/>
        <v>42745</v>
      </c>
      <c r="D112" s="76">
        <f t="shared" si="37"/>
        <v>76.410424918249007</v>
      </c>
      <c r="E112" s="76">
        <f t="shared" si="38"/>
        <v>38.523610096572675</v>
      </c>
      <c r="F112" s="335">
        <v>41.65287</v>
      </c>
      <c r="G112" s="335">
        <v>65.454509999999999</v>
      </c>
      <c r="H112" s="335">
        <v>77.355330000000009</v>
      </c>
      <c r="I112" s="335">
        <v>51.570219999999999</v>
      </c>
      <c r="J112" s="335">
        <v>53.553690000000003</v>
      </c>
      <c r="K112" s="335">
        <v>53.553690000000003</v>
      </c>
      <c r="L112" s="335">
        <v>31.735520000000001</v>
      </c>
      <c r="M112" s="335">
        <v>79.338800000000006</v>
      </c>
      <c r="N112" s="335">
        <v>67.437979999999996</v>
      </c>
      <c r="O112" s="335">
        <v>117.02473000000001</v>
      </c>
      <c r="P112" s="335">
        <v>97.190030000000007</v>
      </c>
      <c r="Q112" s="335">
        <v>107.5635781</v>
      </c>
      <c r="R112" s="76">
        <v>81.86</v>
      </c>
      <c r="S112" s="76">
        <v>94.55</v>
      </c>
      <c r="T112" s="76">
        <v>84.46</v>
      </c>
      <c r="U112" s="76">
        <v>79.92</v>
      </c>
      <c r="V112" s="76">
        <v>62.24</v>
      </c>
      <c r="W112" s="76">
        <v>78.48</v>
      </c>
      <c r="X112" s="76">
        <v>52.41</v>
      </c>
      <c r="Y112" s="76">
        <v>79.77</v>
      </c>
      <c r="Z112" s="76">
        <v>60.22</v>
      </c>
      <c r="AA112" s="76">
        <v>168.22</v>
      </c>
      <c r="AB112" s="76">
        <v>160.38999999999999</v>
      </c>
      <c r="AC112" s="76">
        <v>92.68</v>
      </c>
      <c r="AD112" s="76">
        <v>44.78</v>
      </c>
      <c r="AE112" s="76">
        <v>82.373509100000007</v>
      </c>
      <c r="AF112" s="10">
        <v>69.223102999999995</v>
      </c>
      <c r="AG112" s="76">
        <v>43.537166499999998</v>
      </c>
      <c r="AH112" s="76">
        <v>70.826897099996216</v>
      </c>
      <c r="AI112" s="76">
        <v>42.941123747474755</v>
      </c>
      <c r="AK112" s="430">
        <f t="shared" si="39"/>
        <v>20.999682379631963</v>
      </c>
      <c r="AL112" s="430">
        <f t="shared" si="40"/>
        <v>32.999500882278802</v>
      </c>
      <c r="AM112" s="430">
        <f t="shared" si="41"/>
        <v>38.999410133602225</v>
      </c>
      <c r="AN112" s="430">
        <f t="shared" si="42"/>
        <v>25.99960675573481</v>
      </c>
      <c r="AO112" s="430">
        <f t="shared" si="43"/>
        <v>26.999591630955383</v>
      </c>
      <c r="AP112" s="430">
        <f t="shared" si="44"/>
        <v>26.999591630955383</v>
      </c>
      <c r="AQ112" s="430">
        <f t="shared" si="45"/>
        <v>15.999758003529115</v>
      </c>
      <c r="AR112" s="430">
        <f t="shared" si="46"/>
        <v>39.999395008822788</v>
      </c>
      <c r="AS112" s="430">
        <f t="shared" si="47"/>
        <v>33.999485757499365</v>
      </c>
      <c r="AT112" s="430">
        <f t="shared" si="48"/>
        <v>58.999107638013612</v>
      </c>
      <c r="AU112" s="430">
        <f t="shared" si="49"/>
        <v>48.999258885807919</v>
      </c>
      <c r="AV112" s="430">
        <f t="shared" si="50"/>
        <v>54.229179783211492</v>
      </c>
      <c r="AW112" s="430">
        <f t="shared" si="51"/>
        <v>41.2704814721452</v>
      </c>
      <c r="AX112" s="430">
        <f t="shared" si="52"/>
        <v>47.668263171162081</v>
      </c>
      <c r="AY112" s="430">
        <f t="shared" si="53"/>
        <v>42.581295689437859</v>
      </c>
      <c r="AZ112" s="430">
        <f t="shared" si="54"/>
        <v>40.29241240231913</v>
      </c>
      <c r="BA112" s="430">
        <f t="shared" si="55"/>
        <v>31.378875724729014</v>
      </c>
      <c r="BB112" s="430">
        <f t="shared" si="56"/>
        <v>39.566422989664737</v>
      </c>
      <c r="BC112" s="430">
        <f t="shared" si="57"/>
        <v>26.422989664734054</v>
      </c>
      <c r="BD112" s="430">
        <f t="shared" si="58"/>
        <v>40.216788505167628</v>
      </c>
      <c r="BE112" s="430">
        <f t="shared" si="59"/>
        <v>30.360473909755481</v>
      </c>
      <c r="BF112" s="430">
        <f t="shared" si="60"/>
        <v>84.809679858835395</v>
      </c>
      <c r="BG112" s="430">
        <f t="shared" si="61"/>
        <v>80.862112427527094</v>
      </c>
      <c r="BH112" s="430">
        <f t="shared" si="62"/>
        <v>46.725485253340061</v>
      </c>
      <c r="BI112" s="430">
        <f t="shared" si="63"/>
        <v>22.576254096294431</v>
      </c>
      <c r="BJ112" s="430">
        <f t="shared" si="64"/>
        <v>41.529371867910264</v>
      </c>
      <c r="BK112" s="430">
        <f t="shared" si="65"/>
        <v>34.899472145197876</v>
      </c>
      <c r="BL112" s="430">
        <f t="shared" si="66"/>
        <v>21.949668011091504</v>
      </c>
      <c r="BM112" s="430">
        <f t="shared" si="67"/>
        <v>35.708039878999855</v>
      </c>
      <c r="BN112" s="430">
        <f t="shared" si="68"/>
        <v>21.649167505659065</v>
      </c>
      <c r="BQ112" s="529">
        <f t="shared" si="72"/>
        <v>43110</v>
      </c>
      <c r="BR112" s="430">
        <f t="shared" si="69"/>
        <v>31.140660461305295</v>
      </c>
      <c r="BT112" s="430">
        <f t="shared" si="70"/>
        <v>37.35372500630104</v>
      </c>
    </row>
    <row r="113" spans="1:72">
      <c r="A113" s="6">
        <v>1</v>
      </c>
      <c r="B113" s="6">
        <v>11</v>
      </c>
      <c r="C113" s="124">
        <f t="shared" si="71"/>
        <v>42746</v>
      </c>
      <c r="D113" s="76">
        <f t="shared" si="37"/>
        <v>79.10441111993282</v>
      </c>
      <c r="E113" s="76">
        <f t="shared" si="38"/>
        <v>39.881828875623434</v>
      </c>
      <c r="F113" s="335">
        <v>49.586750000000002</v>
      </c>
      <c r="G113" s="335">
        <v>45.619810000000001</v>
      </c>
      <c r="H113" s="335">
        <v>37.685929999999999</v>
      </c>
      <c r="I113" s="335">
        <v>49.586750000000002</v>
      </c>
      <c r="J113" s="335">
        <v>79.338800000000006</v>
      </c>
      <c r="K113" s="335">
        <v>95.206559999999996</v>
      </c>
      <c r="L113" s="335">
        <v>49.586750000000002</v>
      </c>
      <c r="M113" s="335">
        <v>69.421450000000007</v>
      </c>
      <c r="N113" s="335">
        <v>148.76025000000001</v>
      </c>
      <c r="O113" s="335">
        <v>124.95861000000001</v>
      </c>
      <c r="P113" s="335">
        <v>63.471040000000002</v>
      </c>
      <c r="Q113" s="335">
        <v>125.3354693</v>
      </c>
      <c r="R113" s="76">
        <v>91.35</v>
      </c>
      <c r="S113" s="76">
        <v>111.73</v>
      </c>
      <c r="T113" s="76">
        <v>84.63</v>
      </c>
      <c r="U113" s="76">
        <v>79.989999999999995</v>
      </c>
      <c r="V113" s="76">
        <v>62.46</v>
      </c>
      <c r="W113" s="76">
        <v>78.56</v>
      </c>
      <c r="X113" s="76">
        <v>116.62</v>
      </c>
      <c r="Y113" s="76">
        <v>73.849999999999994</v>
      </c>
      <c r="Z113" s="76">
        <v>67.64</v>
      </c>
      <c r="AA113" s="76">
        <v>128.74</v>
      </c>
      <c r="AB113" s="76">
        <v>135.97999999999999</v>
      </c>
      <c r="AC113" s="76">
        <v>76.36</v>
      </c>
      <c r="AD113" s="76">
        <v>52.85</v>
      </c>
      <c r="AE113" s="76">
        <v>74.518967900000007</v>
      </c>
      <c r="AF113" s="10">
        <v>53.196665400000001</v>
      </c>
      <c r="AG113" s="76">
        <v>36.337170400000005</v>
      </c>
      <c r="AH113" s="76">
        <v>64.816731800004661</v>
      </c>
      <c r="AI113" s="76">
        <v>44.944628797979803</v>
      </c>
      <c r="AK113" s="430">
        <f t="shared" si="39"/>
        <v>24.999621880514244</v>
      </c>
      <c r="AL113" s="430">
        <f t="shared" si="40"/>
        <v>22.999652130073102</v>
      </c>
      <c r="AM113" s="430">
        <f t="shared" si="41"/>
        <v>18.999712629190824</v>
      </c>
      <c r="AN113" s="430">
        <f t="shared" si="42"/>
        <v>24.999621880514244</v>
      </c>
      <c r="AO113" s="430">
        <f t="shared" si="43"/>
        <v>39.999395008822788</v>
      </c>
      <c r="AP113" s="430">
        <f t="shared" si="44"/>
        <v>47.999274010587342</v>
      </c>
      <c r="AQ113" s="430">
        <f t="shared" si="45"/>
        <v>24.999621880514244</v>
      </c>
      <c r="AR113" s="430">
        <f t="shared" si="46"/>
        <v>34.999470632719941</v>
      </c>
      <c r="AS113" s="430">
        <f t="shared" si="47"/>
        <v>74.998865641542736</v>
      </c>
      <c r="AT113" s="430">
        <f t="shared" si="48"/>
        <v>62.999047138895897</v>
      </c>
      <c r="AU113" s="430">
        <f t="shared" si="49"/>
        <v>31.999516007058229</v>
      </c>
      <c r="AV113" s="430">
        <f t="shared" si="50"/>
        <v>63.189044265187796</v>
      </c>
      <c r="AW113" s="430">
        <f t="shared" si="51"/>
        <v>46.054953365263422</v>
      </c>
      <c r="AX113" s="430">
        <f t="shared" si="52"/>
        <v>56.329720191580542</v>
      </c>
      <c r="AY113" s="430">
        <f t="shared" si="53"/>
        <v>42.667002772876224</v>
      </c>
      <c r="AZ113" s="430">
        <f t="shared" si="54"/>
        <v>40.327703554323165</v>
      </c>
      <c r="BA113" s="430">
        <f t="shared" si="55"/>
        <v>31.489790773884547</v>
      </c>
      <c r="BB113" s="430">
        <f t="shared" si="56"/>
        <v>39.606755734812204</v>
      </c>
      <c r="BC113" s="430">
        <f t="shared" si="57"/>
        <v>58.795059238719439</v>
      </c>
      <c r="BD113" s="430">
        <f t="shared" si="58"/>
        <v>37.232165364255103</v>
      </c>
      <c r="BE113" s="430">
        <f t="shared" si="59"/>
        <v>34.101336022183013</v>
      </c>
      <c r="BF113" s="430">
        <f t="shared" si="60"/>
        <v>64.905470128560623</v>
      </c>
      <c r="BG113" s="430">
        <f t="shared" si="61"/>
        <v>68.555583564406348</v>
      </c>
      <c r="BH113" s="430">
        <f t="shared" si="62"/>
        <v>38.497605243256871</v>
      </c>
      <c r="BI113" s="430">
        <f t="shared" si="63"/>
        <v>26.644819763045124</v>
      </c>
      <c r="BJ113" s="430">
        <f t="shared" si="64"/>
        <v>37.569431762036807</v>
      </c>
      <c r="BK113" s="430">
        <f t="shared" si="65"/>
        <v>26.819594353415678</v>
      </c>
      <c r="BL113" s="430">
        <f t="shared" si="66"/>
        <v>18.319722914040838</v>
      </c>
      <c r="BM113" s="430">
        <f t="shared" si="67"/>
        <v>32.677959062266027</v>
      </c>
      <c r="BN113" s="430">
        <f t="shared" si="68"/>
        <v>22.659253238205093</v>
      </c>
      <c r="BQ113" s="529">
        <f t="shared" si="72"/>
        <v>43111</v>
      </c>
      <c r="BR113" s="430">
        <f t="shared" si="69"/>
        <v>29.408040988152845</v>
      </c>
      <c r="BT113" s="430">
        <f t="shared" si="70"/>
        <v>37.400798563145955</v>
      </c>
    </row>
    <row r="114" spans="1:72">
      <c r="A114" s="6">
        <v>1</v>
      </c>
      <c r="B114" s="6">
        <v>12</v>
      </c>
      <c r="C114" s="124">
        <f t="shared" si="71"/>
        <v>42747</v>
      </c>
      <c r="D114" s="76">
        <f t="shared" si="37"/>
        <v>81.909371891649712</v>
      </c>
      <c r="E114" s="76">
        <f t="shared" si="38"/>
        <v>41.295997364038634</v>
      </c>
      <c r="F114" s="335">
        <v>43.636340000000004</v>
      </c>
      <c r="G114" s="335">
        <v>37.685929999999999</v>
      </c>
      <c r="H114" s="335">
        <v>61.487570000000005</v>
      </c>
      <c r="I114" s="335">
        <v>87.272680000000008</v>
      </c>
      <c r="J114" s="335">
        <v>105.12391000000001</v>
      </c>
      <c r="K114" s="335">
        <v>61.487570000000005</v>
      </c>
      <c r="L114" s="335">
        <v>65.454509999999999</v>
      </c>
      <c r="M114" s="335">
        <v>85.289209999999997</v>
      </c>
      <c r="N114" s="335">
        <v>140.82637</v>
      </c>
      <c r="O114" s="335">
        <v>134.87595999999999</v>
      </c>
      <c r="P114" s="335">
        <v>37.685929999999999</v>
      </c>
      <c r="Q114" s="335">
        <v>117.3619199</v>
      </c>
      <c r="R114" s="76">
        <v>91.55</v>
      </c>
      <c r="S114" s="76">
        <v>95.06</v>
      </c>
      <c r="T114" s="76">
        <v>76.48</v>
      </c>
      <c r="U114" s="76">
        <v>88.74</v>
      </c>
      <c r="V114" s="76">
        <v>62.69</v>
      </c>
      <c r="W114" s="76">
        <v>79.03</v>
      </c>
      <c r="X114" s="76">
        <v>84.84</v>
      </c>
      <c r="Y114" s="76">
        <v>82.68</v>
      </c>
      <c r="Z114" s="76">
        <v>52.61</v>
      </c>
      <c r="AA114" s="76">
        <v>138.05000000000001</v>
      </c>
      <c r="AB114" s="76">
        <v>168.43</v>
      </c>
      <c r="AC114" s="76">
        <v>101.92</v>
      </c>
      <c r="AD114" s="76">
        <v>44.91</v>
      </c>
      <c r="AE114" s="76">
        <v>90.942099500000012</v>
      </c>
      <c r="AF114" s="10">
        <v>69.401615300000003</v>
      </c>
      <c r="AG114" s="76">
        <v>36.297501000000004</v>
      </c>
      <c r="AH114" s="76">
        <v>64.506897099996507</v>
      </c>
      <c r="AI114" s="76">
        <v>50.955143949494953</v>
      </c>
      <c r="AK114" s="430">
        <f t="shared" si="39"/>
        <v>21.999667254852536</v>
      </c>
      <c r="AL114" s="430">
        <f t="shared" si="40"/>
        <v>18.999712629190824</v>
      </c>
      <c r="AM114" s="430">
        <f t="shared" si="41"/>
        <v>30.999531131837664</v>
      </c>
      <c r="AN114" s="430">
        <f t="shared" si="42"/>
        <v>43.999334509705072</v>
      </c>
      <c r="AO114" s="430">
        <f t="shared" si="43"/>
        <v>52.999198386690196</v>
      </c>
      <c r="AP114" s="430">
        <f t="shared" si="44"/>
        <v>30.999531131837664</v>
      </c>
      <c r="AQ114" s="430">
        <f t="shared" si="45"/>
        <v>32.999500882278802</v>
      </c>
      <c r="AR114" s="430">
        <f t="shared" si="46"/>
        <v>42.999349634484496</v>
      </c>
      <c r="AS114" s="430">
        <f t="shared" si="47"/>
        <v>70.998926140660444</v>
      </c>
      <c r="AT114" s="430">
        <f t="shared" si="48"/>
        <v>67.998971514998729</v>
      </c>
      <c r="AU114" s="430">
        <f t="shared" si="49"/>
        <v>18.999712629190824</v>
      </c>
      <c r="AV114" s="430">
        <f t="shared" si="50"/>
        <v>59.169105066801109</v>
      </c>
      <c r="AW114" s="430">
        <f t="shared" si="51"/>
        <v>46.155785228132089</v>
      </c>
      <c r="AX114" s="430">
        <f t="shared" si="52"/>
        <v>47.92538442147719</v>
      </c>
      <c r="AY114" s="430">
        <f t="shared" si="53"/>
        <v>38.558104360978071</v>
      </c>
      <c r="AZ114" s="430">
        <f t="shared" si="54"/>
        <v>44.739097554827325</v>
      </c>
      <c r="BA114" s="430">
        <f t="shared" si="55"/>
        <v>31.605747416183512</v>
      </c>
      <c r="BB114" s="430">
        <f t="shared" si="56"/>
        <v>39.843710612553565</v>
      </c>
      <c r="BC114" s="430">
        <f t="shared" si="57"/>
        <v>42.772876228888329</v>
      </c>
      <c r="BD114" s="430">
        <f t="shared" si="58"/>
        <v>41.683892109906736</v>
      </c>
      <c r="BE114" s="430">
        <f t="shared" si="59"/>
        <v>26.52382152760272</v>
      </c>
      <c r="BF114" s="430">
        <f t="shared" si="60"/>
        <v>69.599193345097049</v>
      </c>
      <c r="BG114" s="430">
        <f t="shared" si="61"/>
        <v>84.9155533148475</v>
      </c>
      <c r="BH114" s="430">
        <f t="shared" si="62"/>
        <v>51.383917317872445</v>
      </c>
      <c r="BI114" s="430">
        <f t="shared" si="63"/>
        <v>22.641794807159059</v>
      </c>
      <c r="BJ114" s="430">
        <f t="shared" si="64"/>
        <v>45.849306528863124</v>
      </c>
      <c r="BK114" s="430">
        <f t="shared" si="65"/>
        <v>34.989470783967732</v>
      </c>
      <c r="BL114" s="430">
        <f t="shared" si="66"/>
        <v>18.299723216536428</v>
      </c>
      <c r="BM114" s="430">
        <f t="shared" si="67"/>
        <v>32.521753012350139</v>
      </c>
      <c r="BN114" s="430">
        <f t="shared" si="68"/>
        <v>25.689510435843182</v>
      </c>
      <c r="BQ114" s="529">
        <f t="shared" si="72"/>
        <v>43112</v>
      </c>
      <c r="BR114" s="430">
        <f t="shared" si="69"/>
        <v>30.43969150491511</v>
      </c>
      <c r="BT114" s="430">
        <f t="shared" si="70"/>
        <v>40.763801361230151</v>
      </c>
    </row>
    <row r="115" spans="1:72">
      <c r="A115" s="6">
        <v>1</v>
      </c>
      <c r="B115" s="6">
        <v>13</v>
      </c>
      <c r="C115" s="124">
        <f t="shared" si="71"/>
        <v>42748</v>
      </c>
      <c r="D115" s="76">
        <f t="shared" si="37"/>
        <v>81.648067919090892</v>
      </c>
      <c r="E115" s="76">
        <f t="shared" si="38"/>
        <v>41.16425653984728</v>
      </c>
      <c r="F115" s="335">
        <v>19.834700000000002</v>
      </c>
      <c r="G115" s="335">
        <v>67.437979999999996</v>
      </c>
      <c r="H115" s="335">
        <v>55.53716</v>
      </c>
      <c r="I115" s="335">
        <v>77.355330000000009</v>
      </c>
      <c r="J115" s="335">
        <v>95.206559999999996</v>
      </c>
      <c r="K115" s="335">
        <v>109.09085</v>
      </c>
      <c r="L115" s="335">
        <v>41.65287</v>
      </c>
      <c r="M115" s="335">
        <v>77.355330000000009</v>
      </c>
      <c r="N115" s="335">
        <v>69.421450000000007</v>
      </c>
      <c r="O115" s="335">
        <v>126.94208</v>
      </c>
      <c r="P115" s="335">
        <v>89.256150000000005</v>
      </c>
      <c r="Q115" s="335">
        <v>134.61810890000001</v>
      </c>
      <c r="R115" s="76">
        <v>92.59</v>
      </c>
      <c r="S115" s="76">
        <v>103.55</v>
      </c>
      <c r="T115" s="76">
        <v>84.98</v>
      </c>
      <c r="U115" s="76">
        <v>88.37</v>
      </c>
      <c r="V115" s="76">
        <v>62.89</v>
      </c>
      <c r="W115" s="76">
        <v>78.72</v>
      </c>
      <c r="X115" s="76">
        <v>101.02</v>
      </c>
      <c r="Y115" s="76">
        <v>82.37</v>
      </c>
      <c r="Z115" s="76">
        <v>68.09</v>
      </c>
      <c r="AA115" s="76">
        <v>139.1</v>
      </c>
      <c r="AB115" s="76">
        <v>147.86000000000001</v>
      </c>
      <c r="AC115" s="76">
        <v>93.74</v>
      </c>
      <c r="AD115" s="76">
        <v>37.36</v>
      </c>
      <c r="AE115" s="76">
        <v>74.776819000000003</v>
      </c>
      <c r="AF115" s="10">
        <v>85.507391699999999</v>
      </c>
      <c r="AG115" s="76">
        <v>35.999980499999999</v>
      </c>
      <c r="AH115" s="76">
        <v>64.806897099999418</v>
      </c>
      <c r="AI115" s="76">
        <v>44.002380372727281</v>
      </c>
      <c r="AK115" s="430">
        <f t="shared" si="39"/>
        <v>9.9998487522056969</v>
      </c>
      <c r="AL115" s="430">
        <f t="shared" si="40"/>
        <v>33.999485757499365</v>
      </c>
      <c r="AM115" s="430">
        <f t="shared" si="41"/>
        <v>27.999576506175952</v>
      </c>
      <c r="AN115" s="430">
        <f t="shared" si="42"/>
        <v>38.999410133602225</v>
      </c>
      <c r="AO115" s="430">
        <f t="shared" si="43"/>
        <v>47.999274010587342</v>
      </c>
      <c r="AP115" s="430">
        <f t="shared" si="44"/>
        <v>54.999168137131335</v>
      </c>
      <c r="AQ115" s="430">
        <f t="shared" si="45"/>
        <v>20.999682379631963</v>
      </c>
      <c r="AR115" s="430">
        <f t="shared" si="46"/>
        <v>38.999410133602225</v>
      </c>
      <c r="AS115" s="430">
        <f t="shared" si="47"/>
        <v>34.999470632719941</v>
      </c>
      <c r="AT115" s="430">
        <f t="shared" si="48"/>
        <v>63.999032014116459</v>
      </c>
      <c r="AU115" s="430">
        <f t="shared" si="49"/>
        <v>44.999319384925641</v>
      </c>
      <c r="AV115" s="430">
        <f t="shared" si="50"/>
        <v>67.868973481220067</v>
      </c>
      <c r="AW115" s="430">
        <f t="shared" si="51"/>
        <v>46.680110915049156</v>
      </c>
      <c r="AX115" s="430">
        <f t="shared" si="52"/>
        <v>52.20569700025208</v>
      </c>
      <c r="AY115" s="430">
        <f t="shared" si="53"/>
        <v>42.843458532896399</v>
      </c>
      <c r="AZ115" s="430">
        <f t="shared" si="54"/>
        <v>44.552558608520293</v>
      </c>
      <c r="BA115" s="430">
        <f t="shared" si="55"/>
        <v>31.706579279052182</v>
      </c>
      <c r="BB115" s="430">
        <f t="shared" si="56"/>
        <v>39.68742122510713</v>
      </c>
      <c r="BC115" s="430">
        <f t="shared" si="57"/>
        <v>50.930173934963449</v>
      </c>
      <c r="BD115" s="430">
        <f t="shared" si="58"/>
        <v>41.527602722460301</v>
      </c>
      <c r="BE115" s="430">
        <f t="shared" si="59"/>
        <v>34.328207713637511</v>
      </c>
      <c r="BF115" s="430">
        <f t="shared" si="60"/>
        <v>70.128560625157547</v>
      </c>
      <c r="BG115" s="430">
        <f t="shared" si="61"/>
        <v>74.544996218805153</v>
      </c>
      <c r="BH115" s="430">
        <f t="shared" si="62"/>
        <v>47.259894126543983</v>
      </c>
      <c r="BI115" s="430">
        <f t="shared" si="63"/>
        <v>18.835391983866902</v>
      </c>
      <c r="BJ115" s="430">
        <f t="shared" si="64"/>
        <v>37.699429795815476</v>
      </c>
      <c r="BK115" s="430">
        <f t="shared" si="65"/>
        <v>43.109347970758762</v>
      </c>
      <c r="BL115" s="430">
        <f t="shared" si="66"/>
        <v>18.149725485253338</v>
      </c>
      <c r="BM115" s="430">
        <f t="shared" si="67"/>
        <v>32.673000806654606</v>
      </c>
      <c r="BN115" s="430">
        <f t="shared" si="68"/>
        <v>22.184209918188696</v>
      </c>
      <c r="BQ115" s="529">
        <f t="shared" si="72"/>
        <v>43113</v>
      </c>
      <c r="BR115" s="430">
        <f t="shared" si="69"/>
        <v>31.581080010083113</v>
      </c>
      <c r="BT115" s="430">
        <f t="shared" si="70"/>
        <v>40.607511973783716</v>
      </c>
    </row>
    <row r="116" spans="1:72">
      <c r="A116" s="6">
        <v>1</v>
      </c>
      <c r="B116" s="6">
        <v>14</v>
      </c>
      <c r="C116" s="124">
        <f t="shared" si="71"/>
        <v>42749</v>
      </c>
      <c r="D116" s="76">
        <f t="shared" si="37"/>
        <v>80.919252026599267</v>
      </c>
      <c r="E116" s="76">
        <f t="shared" si="38"/>
        <v>40.796811661683449</v>
      </c>
      <c r="F116" s="335">
        <v>61.487570000000005</v>
      </c>
      <c r="G116" s="335">
        <v>47.603279999999998</v>
      </c>
      <c r="H116" s="335">
        <v>61.487570000000005</v>
      </c>
      <c r="I116" s="335">
        <v>53.553690000000003</v>
      </c>
      <c r="J116" s="335">
        <v>79.338800000000006</v>
      </c>
      <c r="K116" s="335">
        <v>87.272680000000008</v>
      </c>
      <c r="L116" s="335">
        <v>59.504100000000001</v>
      </c>
      <c r="M116" s="335">
        <v>61.487570000000005</v>
      </c>
      <c r="N116" s="335">
        <v>95.206559999999996</v>
      </c>
      <c r="O116" s="335">
        <v>160.66107</v>
      </c>
      <c r="P116" s="335">
        <v>132.89249000000001</v>
      </c>
      <c r="Q116" s="335">
        <v>127.06108820000001</v>
      </c>
      <c r="R116" s="76">
        <v>84.41</v>
      </c>
      <c r="S116" s="76">
        <v>86.96</v>
      </c>
      <c r="T116" s="76">
        <v>76.86</v>
      </c>
      <c r="U116" s="76">
        <v>88.83</v>
      </c>
      <c r="V116" s="76">
        <v>71.38</v>
      </c>
      <c r="W116" s="76">
        <v>78.8</v>
      </c>
      <c r="X116" s="76">
        <v>85</v>
      </c>
      <c r="Y116" s="76">
        <v>82.97</v>
      </c>
      <c r="Z116" s="76">
        <v>45.01</v>
      </c>
      <c r="AA116" s="76">
        <v>132.02000000000001</v>
      </c>
      <c r="AB116" s="76">
        <v>155.9</v>
      </c>
      <c r="AC116" s="76">
        <v>69.03</v>
      </c>
      <c r="AD116" s="76">
        <v>37.43</v>
      </c>
      <c r="AE116" s="76">
        <v>74.915661900000003</v>
      </c>
      <c r="AF116" s="10">
        <v>85.150367099999997</v>
      </c>
      <c r="AG116" s="76">
        <v>28.641306799999999</v>
      </c>
      <c r="AH116" s="76">
        <v>71.431938099998249</v>
      </c>
      <c r="AI116" s="76">
        <v>45.281818697979809</v>
      </c>
      <c r="AK116" s="430">
        <f t="shared" si="39"/>
        <v>30.999531131837664</v>
      </c>
      <c r="AL116" s="430">
        <f t="shared" si="40"/>
        <v>23.999637005293671</v>
      </c>
      <c r="AM116" s="430">
        <f t="shared" si="41"/>
        <v>30.999531131837664</v>
      </c>
      <c r="AN116" s="430">
        <f t="shared" si="42"/>
        <v>26.999591630955383</v>
      </c>
      <c r="AO116" s="430">
        <f t="shared" si="43"/>
        <v>39.999395008822788</v>
      </c>
      <c r="AP116" s="430">
        <f t="shared" si="44"/>
        <v>43.999334509705072</v>
      </c>
      <c r="AQ116" s="430">
        <f t="shared" si="45"/>
        <v>29.999546256617091</v>
      </c>
      <c r="AR116" s="430">
        <f t="shared" si="46"/>
        <v>30.999531131837664</v>
      </c>
      <c r="AS116" s="430">
        <f t="shared" si="47"/>
        <v>47.999274010587342</v>
      </c>
      <c r="AT116" s="430">
        <f t="shared" si="48"/>
        <v>80.998774892866138</v>
      </c>
      <c r="AU116" s="430">
        <f t="shared" si="49"/>
        <v>66.998986639778167</v>
      </c>
      <c r="AV116" s="430">
        <f t="shared" si="50"/>
        <v>64.059031106629703</v>
      </c>
      <c r="AW116" s="430">
        <f t="shared" si="51"/>
        <v>42.556087723720694</v>
      </c>
      <c r="AX116" s="430">
        <f t="shared" si="52"/>
        <v>43.841693975296188</v>
      </c>
      <c r="AY116" s="430">
        <f t="shared" si="53"/>
        <v>38.749684900428534</v>
      </c>
      <c r="AZ116" s="430">
        <f t="shared" si="54"/>
        <v>44.784471893118223</v>
      </c>
      <c r="BA116" s="430">
        <f t="shared" si="55"/>
        <v>35.986891857827068</v>
      </c>
      <c r="BB116" s="430">
        <f t="shared" si="56"/>
        <v>39.727753970254597</v>
      </c>
      <c r="BC116" s="430">
        <f t="shared" si="57"/>
        <v>42.853541719183262</v>
      </c>
      <c r="BD116" s="430">
        <f t="shared" si="58"/>
        <v>41.830098311066294</v>
      </c>
      <c r="BE116" s="430">
        <f t="shared" si="59"/>
        <v>22.692210738593396</v>
      </c>
      <c r="BF116" s="430">
        <f t="shared" si="60"/>
        <v>66.559112679606756</v>
      </c>
      <c r="BG116" s="430">
        <f t="shared" si="61"/>
        <v>78.59843710612553</v>
      </c>
      <c r="BH116" s="430">
        <f t="shared" si="62"/>
        <v>34.80211746912024</v>
      </c>
      <c r="BI116" s="430">
        <f t="shared" si="63"/>
        <v>18.870683135870934</v>
      </c>
      <c r="BJ116" s="430">
        <f t="shared" si="64"/>
        <v>37.769428737080922</v>
      </c>
      <c r="BK116" s="430">
        <f t="shared" si="65"/>
        <v>42.929350693219057</v>
      </c>
      <c r="BL116" s="430">
        <f t="shared" si="66"/>
        <v>14.439781598185025</v>
      </c>
      <c r="BM116" s="430">
        <f t="shared" si="67"/>
        <v>36.013076934710483</v>
      </c>
      <c r="BN116" s="430">
        <f t="shared" si="68"/>
        <v>22.829250666992593</v>
      </c>
      <c r="BQ116" s="529">
        <f t="shared" si="72"/>
        <v>43114</v>
      </c>
      <c r="BR116" s="430">
        <f t="shared" si="69"/>
        <v>33.450000655406882</v>
      </c>
      <c r="BT116" s="430">
        <f t="shared" si="70"/>
        <v>39.238719435341565</v>
      </c>
    </row>
    <row r="117" spans="1:72">
      <c r="A117" s="6">
        <v>1</v>
      </c>
      <c r="B117" s="6">
        <v>15</v>
      </c>
      <c r="C117" s="124">
        <f t="shared" si="71"/>
        <v>42750</v>
      </c>
      <c r="D117" s="76">
        <f t="shared" si="37"/>
        <v>79.333867029158355</v>
      </c>
      <c r="E117" s="76">
        <f t="shared" si="38"/>
        <v>39.997512959186857</v>
      </c>
      <c r="F117" s="335">
        <v>29.752050000000001</v>
      </c>
      <c r="G117" s="335">
        <v>37.685929999999999</v>
      </c>
      <c r="H117" s="335">
        <v>53.553690000000003</v>
      </c>
      <c r="I117" s="335">
        <v>77.355330000000009</v>
      </c>
      <c r="J117" s="335">
        <v>87.272680000000008</v>
      </c>
      <c r="K117" s="335">
        <v>111.07432</v>
      </c>
      <c r="L117" s="335">
        <v>49.586750000000002</v>
      </c>
      <c r="M117" s="335">
        <v>77.355330000000009</v>
      </c>
      <c r="N117" s="335">
        <v>105.12391000000001</v>
      </c>
      <c r="O117" s="335">
        <v>111.07432</v>
      </c>
      <c r="P117" s="335">
        <v>107.10738000000001</v>
      </c>
      <c r="Q117" s="335">
        <v>80.588386100000008</v>
      </c>
      <c r="R117" s="76">
        <v>85.07</v>
      </c>
      <c r="S117" s="76">
        <v>95.83</v>
      </c>
      <c r="T117" s="76">
        <v>85.34</v>
      </c>
      <c r="U117" s="76">
        <v>88.88</v>
      </c>
      <c r="V117" s="76">
        <v>71.59</v>
      </c>
      <c r="W117" s="76">
        <v>87.26</v>
      </c>
      <c r="X117" s="76">
        <v>85.28</v>
      </c>
      <c r="Y117" s="76">
        <v>82.7</v>
      </c>
      <c r="Z117" s="76">
        <v>53.13</v>
      </c>
      <c r="AA117" s="76">
        <v>117.67</v>
      </c>
      <c r="AB117" s="76">
        <v>164.31</v>
      </c>
      <c r="AC117" s="76">
        <v>69.86</v>
      </c>
      <c r="AD117" s="76">
        <v>76.25</v>
      </c>
      <c r="AE117" s="76">
        <v>74.657810800000007</v>
      </c>
      <c r="AF117" s="10">
        <v>69.520623499999999</v>
      </c>
      <c r="AG117" s="76">
        <v>21.3619719</v>
      </c>
      <c r="AH117" s="76">
        <v>71.818632100003484</v>
      </c>
      <c r="AI117" s="76">
        <v>51.956896474747481</v>
      </c>
      <c r="AK117" s="430">
        <f t="shared" si="39"/>
        <v>14.999773128308545</v>
      </c>
      <c r="AL117" s="430">
        <f t="shared" si="40"/>
        <v>18.999712629190824</v>
      </c>
      <c r="AM117" s="430">
        <f t="shared" si="41"/>
        <v>26.999591630955383</v>
      </c>
      <c r="AN117" s="430">
        <f t="shared" si="42"/>
        <v>38.999410133602225</v>
      </c>
      <c r="AO117" s="430">
        <f t="shared" si="43"/>
        <v>43.999334509705072</v>
      </c>
      <c r="AP117" s="430">
        <f t="shared" si="44"/>
        <v>55.999153012351904</v>
      </c>
      <c r="AQ117" s="430">
        <f t="shared" si="45"/>
        <v>24.999621880514244</v>
      </c>
      <c r="AR117" s="430">
        <f t="shared" si="46"/>
        <v>38.999410133602225</v>
      </c>
      <c r="AS117" s="430">
        <f t="shared" si="47"/>
        <v>52.999198386690196</v>
      </c>
      <c r="AT117" s="430">
        <f t="shared" si="48"/>
        <v>55.999153012351904</v>
      </c>
      <c r="AU117" s="430">
        <f t="shared" si="49"/>
        <v>53.999183261910765</v>
      </c>
      <c r="AV117" s="430">
        <f t="shared" si="50"/>
        <v>40.629385480211752</v>
      </c>
      <c r="AW117" s="430">
        <f t="shared" si="51"/>
        <v>42.88883287118729</v>
      </c>
      <c r="AX117" s="430">
        <f t="shared" si="52"/>
        <v>48.313587093521548</v>
      </c>
      <c r="AY117" s="430">
        <f t="shared" si="53"/>
        <v>43.024955886059999</v>
      </c>
      <c r="AZ117" s="430">
        <f t="shared" si="54"/>
        <v>44.809679858835388</v>
      </c>
      <c r="BA117" s="430">
        <f t="shared" si="55"/>
        <v>36.092765313839173</v>
      </c>
      <c r="BB117" s="430">
        <f t="shared" si="56"/>
        <v>43.992941769599192</v>
      </c>
      <c r="BC117" s="430">
        <f t="shared" si="57"/>
        <v>42.994706327199395</v>
      </c>
      <c r="BD117" s="430">
        <f t="shared" si="58"/>
        <v>41.693975296193599</v>
      </c>
      <c r="BE117" s="430">
        <f t="shared" si="59"/>
        <v>26.785984371061257</v>
      </c>
      <c r="BF117" s="430">
        <f t="shared" si="60"/>
        <v>59.324426518779937</v>
      </c>
      <c r="BG117" s="430">
        <f t="shared" si="61"/>
        <v>82.83841693975296</v>
      </c>
      <c r="BH117" s="430">
        <f t="shared" si="62"/>
        <v>35.220569700025209</v>
      </c>
      <c r="BI117" s="430">
        <f t="shared" si="63"/>
        <v>38.442147718679102</v>
      </c>
      <c r="BJ117" s="430">
        <f t="shared" si="64"/>
        <v>37.639430703302246</v>
      </c>
      <c r="BK117" s="430">
        <f t="shared" si="65"/>
        <v>35.04946987648097</v>
      </c>
      <c r="BL117" s="430">
        <f t="shared" si="66"/>
        <v>10.769837106125536</v>
      </c>
      <c r="BM117" s="430">
        <f t="shared" si="67"/>
        <v>36.208032316613803</v>
      </c>
      <c r="BN117" s="430">
        <f t="shared" si="68"/>
        <v>26.194553302116198</v>
      </c>
      <c r="BQ117" s="529">
        <f t="shared" si="72"/>
        <v>43115</v>
      </c>
      <c r="BR117" s="430">
        <f t="shared" si="69"/>
        <v>36.44810380640326</v>
      </c>
      <c r="BT117" s="430">
        <f t="shared" si="70"/>
        <v>39.814397806906989</v>
      </c>
    </row>
    <row r="118" spans="1:72">
      <c r="A118" s="6">
        <v>1</v>
      </c>
      <c r="B118" s="6">
        <v>16</v>
      </c>
      <c r="C118" s="124">
        <f t="shared" si="71"/>
        <v>42751</v>
      </c>
      <c r="D118" s="76">
        <f t="shared" si="37"/>
        <v>79.012307439158178</v>
      </c>
      <c r="E118" s="76">
        <f t="shared" si="38"/>
        <v>39.835393244746918</v>
      </c>
      <c r="F118" s="335">
        <v>37.685929999999999</v>
      </c>
      <c r="G118" s="335">
        <v>47.603279999999998</v>
      </c>
      <c r="H118" s="335">
        <v>53.553690000000003</v>
      </c>
      <c r="I118" s="335">
        <v>87.272680000000008</v>
      </c>
      <c r="J118" s="335">
        <v>87.272680000000008</v>
      </c>
      <c r="K118" s="335">
        <v>87.272680000000008</v>
      </c>
      <c r="L118" s="335">
        <v>57.520630000000004</v>
      </c>
      <c r="M118" s="335">
        <v>77.355330000000009</v>
      </c>
      <c r="N118" s="335">
        <v>95.206559999999996</v>
      </c>
      <c r="O118" s="335">
        <v>111.07432</v>
      </c>
      <c r="P118" s="335">
        <v>83.30574</v>
      </c>
      <c r="Q118" s="335">
        <v>100.1057309</v>
      </c>
      <c r="R118" s="76">
        <v>86.03</v>
      </c>
      <c r="S118" s="76">
        <v>87.9</v>
      </c>
      <c r="T118" s="76">
        <v>77.239999999999995</v>
      </c>
      <c r="U118" s="76">
        <v>88.52</v>
      </c>
      <c r="V118" s="76">
        <v>72.19</v>
      </c>
      <c r="W118" s="76">
        <v>78.95</v>
      </c>
      <c r="X118" s="76">
        <v>84.58</v>
      </c>
      <c r="Y118" s="76">
        <v>83.32</v>
      </c>
      <c r="Z118" s="76">
        <v>67.83</v>
      </c>
      <c r="AA118" s="76">
        <v>110.79</v>
      </c>
      <c r="AB118" s="76">
        <v>140.49</v>
      </c>
      <c r="AC118" s="76">
        <v>102.93</v>
      </c>
      <c r="AD118" s="76">
        <v>52.73</v>
      </c>
      <c r="AE118" s="76">
        <v>83.484252300000009</v>
      </c>
      <c r="AF118" s="10">
        <v>61.368561800000002</v>
      </c>
      <c r="AG118" s="76">
        <v>43.656174700000001</v>
      </c>
      <c r="AH118" s="76">
        <v>71.174086999998266</v>
      </c>
      <c r="AI118" s="76">
        <v>51.956896474747481</v>
      </c>
      <c r="AK118" s="430">
        <f t="shared" si="39"/>
        <v>18.999712629190824</v>
      </c>
      <c r="AL118" s="430">
        <f t="shared" si="40"/>
        <v>23.999637005293671</v>
      </c>
      <c r="AM118" s="430">
        <f t="shared" si="41"/>
        <v>26.999591630955383</v>
      </c>
      <c r="AN118" s="430">
        <f t="shared" si="42"/>
        <v>43.999334509705072</v>
      </c>
      <c r="AO118" s="430">
        <f t="shared" si="43"/>
        <v>43.999334509705072</v>
      </c>
      <c r="AP118" s="430">
        <f t="shared" si="44"/>
        <v>43.999334509705072</v>
      </c>
      <c r="AQ118" s="430">
        <f t="shared" si="45"/>
        <v>28.999561381396521</v>
      </c>
      <c r="AR118" s="430">
        <f t="shared" si="46"/>
        <v>38.999410133602225</v>
      </c>
      <c r="AS118" s="430">
        <f t="shared" si="47"/>
        <v>47.999274010587342</v>
      </c>
      <c r="AT118" s="430">
        <f t="shared" si="48"/>
        <v>55.999153012351904</v>
      </c>
      <c r="AU118" s="430">
        <f t="shared" si="49"/>
        <v>41.999364759263926</v>
      </c>
      <c r="AV118" s="430">
        <f t="shared" si="50"/>
        <v>50.469236652382151</v>
      </c>
      <c r="AW118" s="430">
        <f t="shared" si="51"/>
        <v>43.372825812956897</v>
      </c>
      <c r="AX118" s="430">
        <f t="shared" si="52"/>
        <v>44.315603730778925</v>
      </c>
      <c r="AY118" s="430">
        <f t="shared" si="53"/>
        <v>38.941265439878997</v>
      </c>
      <c r="AZ118" s="430">
        <f t="shared" si="54"/>
        <v>44.628182505671788</v>
      </c>
      <c r="BA118" s="430">
        <f t="shared" si="55"/>
        <v>36.395260902445173</v>
      </c>
      <c r="BB118" s="430">
        <f t="shared" si="56"/>
        <v>39.803377867406098</v>
      </c>
      <c r="BC118" s="430">
        <f t="shared" si="57"/>
        <v>42.641794807159059</v>
      </c>
      <c r="BD118" s="430">
        <f t="shared" si="58"/>
        <v>42.006554071086462</v>
      </c>
      <c r="BE118" s="430">
        <f t="shared" si="59"/>
        <v>34.197126291908241</v>
      </c>
      <c r="BF118" s="430">
        <f t="shared" si="60"/>
        <v>55.855810436097812</v>
      </c>
      <c r="BG118" s="430">
        <f t="shared" si="61"/>
        <v>70.829342072094789</v>
      </c>
      <c r="BH118" s="430">
        <f t="shared" si="62"/>
        <v>51.893118225359217</v>
      </c>
      <c r="BI118" s="430">
        <f t="shared" si="63"/>
        <v>26.58432064532392</v>
      </c>
      <c r="BJ118" s="430">
        <f t="shared" si="64"/>
        <v>42.089363398033782</v>
      </c>
      <c r="BK118" s="430">
        <f t="shared" si="65"/>
        <v>30.939532039324426</v>
      </c>
      <c r="BL118" s="430">
        <f t="shared" si="66"/>
        <v>22.009667103604738</v>
      </c>
      <c r="BM118" s="430">
        <f t="shared" si="67"/>
        <v>35.883078900931821</v>
      </c>
      <c r="BN118" s="430">
        <f t="shared" si="68"/>
        <v>26.194553302116198</v>
      </c>
      <c r="BQ118" s="529">
        <f t="shared" si="72"/>
        <v>43116</v>
      </c>
      <c r="BR118" s="430">
        <f t="shared" si="69"/>
        <v>32.450548122006339</v>
      </c>
      <c r="BT118" s="430">
        <f t="shared" si="70"/>
        <v>42.002959415175198</v>
      </c>
    </row>
    <row r="119" spans="1:72">
      <c r="A119" s="6">
        <v>1</v>
      </c>
      <c r="B119" s="6">
        <v>17</v>
      </c>
      <c r="C119" s="124">
        <f t="shared" si="71"/>
        <v>42752</v>
      </c>
      <c r="D119" s="76">
        <f t="shared" si="37"/>
        <v>82.258627415795942</v>
      </c>
      <c r="E119" s="76">
        <f t="shared" si="38"/>
        <v>41.4720804528407</v>
      </c>
      <c r="F119" s="335">
        <v>45.619810000000001</v>
      </c>
      <c r="G119" s="335">
        <v>47.603279999999998</v>
      </c>
      <c r="H119" s="335">
        <v>61.487570000000005</v>
      </c>
      <c r="I119" s="335">
        <v>83.30574</v>
      </c>
      <c r="J119" s="335">
        <v>107.10738000000001</v>
      </c>
      <c r="K119" s="335">
        <v>79.338800000000006</v>
      </c>
      <c r="L119" s="335">
        <v>41.65287</v>
      </c>
      <c r="M119" s="335">
        <v>69.421450000000007</v>
      </c>
      <c r="N119" s="335">
        <v>122.97514000000001</v>
      </c>
      <c r="O119" s="335">
        <v>113.05779</v>
      </c>
      <c r="P119" s="335">
        <v>83.30574</v>
      </c>
      <c r="Q119" s="335">
        <v>84.575160800000006</v>
      </c>
      <c r="R119" s="76">
        <v>78.38</v>
      </c>
      <c r="S119" s="76">
        <v>96.34</v>
      </c>
      <c r="T119" s="76">
        <v>61.68</v>
      </c>
      <c r="U119" s="76">
        <v>88.97</v>
      </c>
      <c r="V119" s="76">
        <v>63.72</v>
      </c>
      <c r="W119" s="76">
        <v>79.040000000000006</v>
      </c>
      <c r="X119" s="76">
        <v>100.7</v>
      </c>
      <c r="Y119" s="76">
        <v>81</v>
      </c>
      <c r="Z119" s="76">
        <v>66.08</v>
      </c>
      <c r="AA119" s="76">
        <v>182.71</v>
      </c>
      <c r="AB119" s="76">
        <v>148.13999999999999</v>
      </c>
      <c r="AC119" s="76">
        <v>120.15</v>
      </c>
      <c r="AD119" s="76">
        <v>76.31</v>
      </c>
      <c r="AE119" s="76">
        <v>75.3123559</v>
      </c>
      <c r="AF119" s="10">
        <v>61.4280659</v>
      </c>
      <c r="AG119" s="76">
        <v>51.252864800000005</v>
      </c>
      <c r="AH119" s="76">
        <v>59.062268700003791</v>
      </c>
      <c r="AI119" s="76">
        <v>38.032536373874407</v>
      </c>
      <c r="AK119" s="430">
        <f t="shared" si="39"/>
        <v>22.999652130073102</v>
      </c>
      <c r="AL119" s="430">
        <f t="shared" si="40"/>
        <v>23.999637005293671</v>
      </c>
      <c r="AM119" s="430">
        <f t="shared" si="41"/>
        <v>30.999531131837664</v>
      </c>
      <c r="AN119" s="430">
        <f t="shared" si="42"/>
        <v>41.999364759263926</v>
      </c>
      <c r="AO119" s="430">
        <f t="shared" si="43"/>
        <v>53.999183261910765</v>
      </c>
      <c r="AP119" s="430">
        <f t="shared" si="44"/>
        <v>39.999395008822788</v>
      </c>
      <c r="AQ119" s="430">
        <f t="shared" si="45"/>
        <v>20.999682379631963</v>
      </c>
      <c r="AR119" s="430">
        <f t="shared" si="46"/>
        <v>34.999470632719941</v>
      </c>
      <c r="AS119" s="430">
        <f t="shared" si="47"/>
        <v>61.999062263675327</v>
      </c>
      <c r="AT119" s="430">
        <f t="shared" si="48"/>
        <v>56.999137887572473</v>
      </c>
      <c r="AU119" s="430">
        <f t="shared" si="49"/>
        <v>41.999364759263926</v>
      </c>
      <c r="AV119" s="430">
        <f t="shared" si="50"/>
        <v>42.639355079405092</v>
      </c>
      <c r="AW119" s="430">
        <f t="shared" si="51"/>
        <v>39.5160070582304</v>
      </c>
      <c r="AX119" s="430">
        <f t="shared" si="52"/>
        <v>48.57070834383665</v>
      </c>
      <c r="AY119" s="430">
        <f t="shared" si="53"/>
        <v>31.096546508696747</v>
      </c>
      <c r="AZ119" s="430">
        <f t="shared" si="54"/>
        <v>44.855054197126293</v>
      </c>
      <c r="BA119" s="430">
        <f t="shared" si="55"/>
        <v>32.125031509957147</v>
      </c>
      <c r="BB119" s="430">
        <f t="shared" si="56"/>
        <v>39.848752205697004</v>
      </c>
      <c r="BC119" s="430">
        <f t="shared" si="57"/>
        <v>50.768842954373582</v>
      </c>
      <c r="BD119" s="430">
        <f t="shared" si="58"/>
        <v>40.83690446180993</v>
      </c>
      <c r="BE119" s="430">
        <f t="shared" si="59"/>
        <v>33.314847491807413</v>
      </c>
      <c r="BF119" s="430">
        <f t="shared" si="60"/>
        <v>92.114948323670276</v>
      </c>
      <c r="BG119" s="430">
        <f t="shared" si="61"/>
        <v>74.686160826821265</v>
      </c>
      <c r="BH119" s="430">
        <f t="shared" si="62"/>
        <v>60.574741618351403</v>
      </c>
      <c r="BI119" s="430">
        <f t="shared" si="63"/>
        <v>38.472397277539706</v>
      </c>
      <c r="BJ119" s="430">
        <f t="shared" si="64"/>
        <v>37.96942571212503</v>
      </c>
      <c r="BK119" s="430">
        <f t="shared" si="65"/>
        <v>30.969531585581041</v>
      </c>
      <c r="BL119" s="430">
        <f t="shared" si="66"/>
        <v>25.839609175699522</v>
      </c>
      <c r="BM119" s="430">
        <f t="shared" si="67"/>
        <v>29.77679289135558</v>
      </c>
      <c r="BN119" s="430">
        <f t="shared" si="68"/>
        <v>19.174457460990375</v>
      </c>
      <c r="BQ119" s="529">
        <f t="shared" si="72"/>
        <v>43117</v>
      </c>
      <c r="BR119" s="430">
        <f t="shared" si="69"/>
        <v>32.835938316108368</v>
      </c>
      <c r="BT119" s="430">
        <f t="shared" si="70"/>
        <v>39.682379631963698</v>
      </c>
    </row>
    <row r="120" spans="1:72">
      <c r="A120" s="6">
        <v>1</v>
      </c>
      <c r="B120" s="6">
        <v>18</v>
      </c>
      <c r="C120" s="124">
        <f t="shared" si="71"/>
        <v>42753</v>
      </c>
      <c r="D120" s="76">
        <f t="shared" si="37"/>
        <v>72.584764448042534</v>
      </c>
      <c r="E120" s="76">
        <f t="shared" si="38"/>
        <v>36.594838564759002</v>
      </c>
      <c r="F120" s="335">
        <v>33.718989999999998</v>
      </c>
      <c r="G120" s="335">
        <v>49.586750000000002</v>
      </c>
      <c r="H120" s="335">
        <v>55.53716</v>
      </c>
      <c r="I120" s="335">
        <v>65.454509999999999</v>
      </c>
      <c r="J120" s="335">
        <v>61.487570000000005</v>
      </c>
      <c r="K120" s="335">
        <v>55.53716</v>
      </c>
      <c r="L120" s="335">
        <v>59.504100000000001</v>
      </c>
      <c r="M120" s="335">
        <v>61.487570000000005</v>
      </c>
      <c r="N120" s="335">
        <v>71.404920000000004</v>
      </c>
      <c r="O120" s="335">
        <v>105.12391000000001</v>
      </c>
      <c r="P120" s="335">
        <v>83.30574</v>
      </c>
      <c r="Q120" s="335">
        <v>93.242924700000003</v>
      </c>
      <c r="R120" s="76">
        <v>87.36</v>
      </c>
      <c r="S120" s="76">
        <v>88.01</v>
      </c>
      <c r="T120" s="76">
        <v>77.650000000000006</v>
      </c>
      <c r="U120" s="76">
        <v>80.38</v>
      </c>
      <c r="V120" s="76">
        <v>72.17</v>
      </c>
      <c r="W120" s="76">
        <v>79.5</v>
      </c>
      <c r="X120" s="76">
        <v>68.72</v>
      </c>
      <c r="Y120" s="76">
        <v>81.17</v>
      </c>
      <c r="Z120" s="76">
        <v>51.11</v>
      </c>
      <c r="AA120" s="76">
        <v>122.4</v>
      </c>
      <c r="AB120" s="76">
        <v>148.69999999999999</v>
      </c>
      <c r="AC120" s="76">
        <v>79.06</v>
      </c>
      <c r="AD120" s="76">
        <v>53.2</v>
      </c>
      <c r="AE120" s="76">
        <v>107.38506580000001</v>
      </c>
      <c r="AF120" s="10">
        <v>61.884264000000002</v>
      </c>
      <c r="AG120" s="76">
        <v>35.960311099999998</v>
      </c>
      <c r="AH120" s="76">
        <v>58.675574699998542</v>
      </c>
      <c r="AI120" s="76">
        <v>28.816413141277124</v>
      </c>
      <c r="AK120" s="430">
        <f t="shared" si="39"/>
        <v>16.999742878749682</v>
      </c>
      <c r="AL120" s="430">
        <f t="shared" si="40"/>
        <v>24.999621880514244</v>
      </c>
      <c r="AM120" s="430">
        <f t="shared" si="41"/>
        <v>27.999576506175952</v>
      </c>
      <c r="AN120" s="430">
        <f t="shared" si="42"/>
        <v>32.999500882278802</v>
      </c>
      <c r="AO120" s="430">
        <f t="shared" si="43"/>
        <v>30.999531131837664</v>
      </c>
      <c r="AP120" s="430">
        <f t="shared" si="44"/>
        <v>27.999576506175952</v>
      </c>
      <c r="AQ120" s="430">
        <f t="shared" si="45"/>
        <v>29.999546256617091</v>
      </c>
      <c r="AR120" s="430">
        <f t="shared" si="46"/>
        <v>30.999531131837664</v>
      </c>
      <c r="AS120" s="430">
        <f t="shared" si="47"/>
        <v>35.99945550794051</v>
      </c>
      <c r="AT120" s="430">
        <f t="shared" si="48"/>
        <v>52.999198386690196</v>
      </c>
      <c r="AU120" s="430">
        <f t="shared" si="49"/>
        <v>41.999364759263926</v>
      </c>
      <c r="AV120" s="430">
        <f t="shared" si="50"/>
        <v>47.009288984118982</v>
      </c>
      <c r="AW120" s="430">
        <f t="shared" si="51"/>
        <v>44.043357701033528</v>
      </c>
      <c r="AX120" s="430">
        <f t="shared" si="52"/>
        <v>44.371061255356693</v>
      </c>
      <c r="AY120" s="430">
        <f t="shared" si="53"/>
        <v>39.147970758759769</v>
      </c>
      <c r="AZ120" s="430">
        <f t="shared" si="54"/>
        <v>40.524325686917059</v>
      </c>
      <c r="BA120" s="430">
        <f t="shared" si="55"/>
        <v>36.385177716158303</v>
      </c>
      <c r="BB120" s="430">
        <f t="shared" si="56"/>
        <v>40.080665490294933</v>
      </c>
      <c r="BC120" s="430">
        <f t="shared" si="57"/>
        <v>34.645828081673805</v>
      </c>
      <c r="BD120" s="430">
        <f t="shared" si="58"/>
        <v>40.922611545248301</v>
      </c>
      <c r="BE120" s="430">
        <f t="shared" si="59"/>
        <v>25.767582556087724</v>
      </c>
      <c r="BF120" s="430">
        <f t="shared" si="60"/>
        <v>61.709100075623901</v>
      </c>
      <c r="BG120" s="430">
        <f t="shared" si="61"/>
        <v>74.968490042853531</v>
      </c>
      <c r="BH120" s="430">
        <f t="shared" si="62"/>
        <v>39.858835391983867</v>
      </c>
      <c r="BI120" s="430">
        <f t="shared" si="63"/>
        <v>26.821275523065289</v>
      </c>
      <c r="BJ120" s="430">
        <f t="shared" si="64"/>
        <v>54.139181144441643</v>
      </c>
      <c r="BK120" s="430">
        <f t="shared" si="65"/>
        <v>31.199528106881775</v>
      </c>
      <c r="BL120" s="430">
        <f t="shared" si="66"/>
        <v>18.129725787748928</v>
      </c>
      <c r="BM120" s="430">
        <f t="shared" si="67"/>
        <v>29.581837509452253</v>
      </c>
      <c r="BN120" s="430">
        <f t="shared" si="68"/>
        <v>14.528063091140471</v>
      </c>
      <c r="BQ120" s="529">
        <f t="shared" si="72"/>
        <v>43118</v>
      </c>
      <c r="BR120" s="430">
        <f t="shared" si="69"/>
        <v>30.996954713889405</v>
      </c>
      <c r="BT120" s="430">
        <f t="shared" si="70"/>
        <v>35.322641794807154</v>
      </c>
    </row>
    <row r="121" spans="1:72">
      <c r="A121" s="6">
        <v>1</v>
      </c>
      <c r="B121" s="6">
        <v>19</v>
      </c>
      <c r="C121" s="124">
        <f t="shared" si="71"/>
        <v>42754</v>
      </c>
      <c r="D121" s="76">
        <f t="shared" si="37"/>
        <v>78.711305023838392</v>
      </c>
      <c r="E121" s="76">
        <f t="shared" si="38"/>
        <v>39.683637778155649</v>
      </c>
      <c r="F121" s="335">
        <v>33.718989999999998</v>
      </c>
      <c r="G121" s="335">
        <v>39.669400000000003</v>
      </c>
      <c r="H121" s="335">
        <v>55.53716</v>
      </c>
      <c r="I121" s="335">
        <v>57.520630000000004</v>
      </c>
      <c r="J121" s="335">
        <v>97.190030000000007</v>
      </c>
      <c r="K121" s="335">
        <v>65.454509999999999</v>
      </c>
      <c r="L121" s="335">
        <v>41.65287</v>
      </c>
      <c r="M121" s="335">
        <v>79.338800000000006</v>
      </c>
      <c r="N121" s="335">
        <v>97.190030000000007</v>
      </c>
      <c r="O121" s="335">
        <v>130.90902</v>
      </c>
      <c r="P121" s="335">
        <v>101.15697</v>
      </c>
      <c r="Q121" s="335">
        <v>93.857800400000002</v>
      </c>
      <c r="R121" s="76">
        <v>88.02</v>
      </c>
      <c r="S121" s="76">
        <v>88.71</v>
      </c>
      <c r="T121" s="76">
        <v>78.23</v>
      </c>
      <c r="U121" s="76">
        <v>80.44</v>
      </c>
      <c r="V121" s="76">
        <v>72.37</v>
      </c>
      <c r="W121" s="76">
        <v>79.2</v>
      </c>
      <c r="X121" s="76">
        <v>93.04</v>
      </c>
      <c r="Y121" s="76">
        <v>81.78</v>
      </c>
      <c r="Z121" s="76">
        <v>51.14</v>
      </c>
      <c r="AA121" s="76">
        <v>138.36000000000001</v>
      </c>
      <c r="AB121" s="76">
        <v>148.87</v>
      </c>
      <c r="AC121" s="76">
        <v>95.9</v>
      </c>
      <c r="AD121" s="76">
        <v>68.77</v>
      </c>
      <c r="AE121" s="76">
        <v>140.17182490000002</v>
      </c>
      <c r="AF121" s="10">
        <v>61.547074100000003</v>
      </c>
      <c r="AG121" s="76">
        <v>28.740480300000002</v>
      </c>
      <c r="AH121" s="76">
        <v>58.963260500000587</v>
      </c>
      <c r="AI121" s="76">
        <v>13.890300515151511</v>
      </c>
      <c r="AK121" s="430">
        <f t="shared" si="39"/>
        <v>16.999742878749682</v>
      </c>
      <c r="AL121" s="430">
        <f t="shared" si="40"/>
        <v>19.999697504411394</v>
      </c>
      <c r="AM121" s="430">
        <f t="shared" si="41"/>
        <v>27.999576506175952</v>
      </c>
      <c r="AN121" s="430">
        <f t="shared" si="42"/>
        <v>28.999561381396521</v>
      </c>
      <c r="AO121" s="430">
        <f t="shared" si="43"/>
        <v>48.999258885807919</v>
      </c>
      <c r="AP121" s="430">
        <f t="shared" si="44"/>
        <v>32.999500882278802</v>
      </c>
      <c r="AQ121" s="430">
        <f t="shared" si="45"/>
        <v>20.999682379631963</v>
      </c>
      <c r="AR121" s="430">
        <f t="shared" si="46"/>
        <v>39.999395008822788</v>
      </c>
      <c r="AS121" s="430">
        <f t="shared" si="47"/>
        <v>48.999258885807919</v>
      </c>
      <c r="AT121" s="430">
        <f t="shared" si="48"/>
        <v>65.999001764557605</v>
      </c>
      <c r="AU121" s="430">
        <f t="shared" si="49"/>
        <v>50.999228636249057</v>
      </c>
      <c r="AV121" s="430">
        <f t="shared" si="50"/>
        <v>47.319284295437356</v>
      </c>
      <c r="AW121" s="430">
        <f t="shared" si="51"/>
        <v>44.376102848500125</v>
      </c>
      <c r="AX121" s="430">
        <f t="shared" si="52"/>
        <v>44.723972775397023</v>
      </c>
      <c r="AY121" s="430">
        <f t="shared" si="53"/>
        <v>39.440383161078906</v>
      </c>
      <c r="AZ121" s="430">
        <f t="shared" si="54"/>
        <v>40.554575245777663</v>
      </c>
      <c r="BA121" s="430">
        <f t="shared" si="55"/>
        <v>36.486009579026977</v>
      </c>
      <c r="BB121" s="430">
        <f t="shared" si="56"/>
        <v>39.929417695991937</v>
      </c>
      <c r="BC121" s="430">
        <f t="shared" si="57"/>
        <v>46.906982606503661</v>
      </c>
      <c r="BD121" s="430">
        <f t="shared" si="58"/>
        <v>41.230148726997733</v>
      </c>
      <c r="BE121" s="430">
        <f t="shared" si="59"/>
        <v>25.782707335518023</v>
      </c>
      <c r="BF121" s="430">
        <f t="shared" si="60"/>
        <v>69.755482732543484</v>
      </c>
      <c r="BG121" s="430">
        <f t="shared" si="61"/>
        <v>75.054197126291911</v>
      </c>
      <c r="BH121" s="430">
        <f t="shared" si="62"/>
        <v>48.34887824552559</v>
      </c>
      <c r="BI121" s="430">
        <f t="shared" si="63"/>
        <v>34.67103604739097</v>
      </c>
      <c r="BJ121" s="430">
        <f t="shared" si="64"/>
        <v>70.668931131837667</v>
      </c>
      <c r="BK121" s="430">
        <f t="shared" si="65"/>
        <v>31.029530678094279</v>
      </c>
      <c r="BL121" s="430">
        <f t="shared" si="66"/>
        <v>14.489780841946056</v>
      </c>
      <c r="BM121" s="430">
        <f t="shared" si="67"/>
        <v>29.726876985127596</v>
      </c>
      <c r="BN121" s="430">
        <f t="shared" si="68"/>
        <v>7.0029243837416235</v>
      </c>
      <c r="BQ121" s="529">
        <f t="shared" si="72"/>
        <v>43119</v>
      </c>
      <c r="BR121" s="430">
        <f t="shared" si="69"/>
        <v>32.978363322409955</v>
      </c>
      <c r="BT121" s="430">
        <f t="shared" si="70"/>
        <v>39.964406352407366</v>
      </c>
    </row>
    <row r="122" spans="1:72">
      <c r="A122" s="6">
        <v>1</v>
      </c>
      <c r="B122" s="6">
        <v>20</v>
      </c>
      <c r="C122" s="124">
        <f t="shared" si="71"/>
        <v>42755</v>
      </c>
      <c r="D122" s="76">
        <f t="shared" si="37"/>
        <v>72.526950201279391</v>
      </c>
      <c r="E122" s="76">
        <f t="shared" si="38"/>
        <v>36.565690532894067</v>
      </c>
      <c r="F122" s="335">
        <v>41.65287</v>
      </c>
      <c r="G122" s="335">
        <v>25.78511</v>
      </c>
      <c r="H122" s="335">
        <v>63.471040000000002</v>
      </c>
      <c r="I122" s="335">
        <v>57.520630000000004</v>
      </c>
      <c r="J122" s="335">
        <v>63.471040000000002</v>
      </c>
      <c r="K122" s="335">
        <v>63.471040000000002</v>
      </c>
      <c r="L122" s="335">
        <v>59.504100000000001</v>
      </c>
      <c r="M122" s="335">
        <v>71.404920000000004</v>
      </c>
      <c r="N122" s="335">
        <v>79.338800000000006</v>
      </c>
      <c r="O122" s="335">
        <v>138.84290000000001</v>
      </c>
      <c r="P122" s="335">
        <v>85.289209999999997</v>
      </c>
      <c r="Q122" s="335">
        <v>110.8561383</v>
      </c>
      <c r="R122" s="76">
        <v>80.42</v>
      </c>
      <c r="S122" s="76">
        <v>80.02</v>
      </c>
      <c r="T122" s="76">
        <v>61.97</v>
      </c>
      <c r="U122" s="76">
        <v>80.91</v>
      </c>
      <c r="V122" s="76">
        <v>64.349999999999994</v>
      </c>
      <c r="W122" s="76">
        <v>79.27</v>
      </c>
      <c r="X122" s="76">
        <v>77.11</v>
      </c>
      <c r="Y122" s="76">
        <v>63.93</v>
      </c>
      <c r="Z122" s="76">
        <v>43.89</v>
      </c>
      <c r="AA122" s="76">
        <v>147.78</v>
      </c>
      <c r="AB122" s="76">
        <v>149.05000000000001</v>
      </c>
      <c r="AC122" s="76">
        <v>87.83</v>
      </c>
      <c r="AD122" s="76">
        <v>60.86</v>
      </c>
      <c r="AE122" s="76">
        <v>51.193360699999999</v>
      </c>
      <c r="AF122" s="10">
        <v>77.573511699999997</v>
      </c>
      <c r="AG122" s="76">
        <v>36.813203199999997</v>
      </c>
      <c r="AH122" s="76">
        <v>65.352599299998246</v>
      </c>
      <c r="AI122" s="76">
        <v>6.8780328383838309</v>
      </c>
      <c r="AK122" s="430">
        <f t="shared" si="39"/>
        <v>20.999682379631963</v>
      </c>
      <c r="AL122" s="430">
        <f t="shared" si="40"/>
        <v>12.999803377867405</v>
      </c>
      <c r="AM122" s="430">
        <f t="shared" si="41"/>
        <v>31.999516007058229</v>
      </c>
      <c r="AN122" s="430">
        <f t="shared" si="42"/>
        <v>28.999561381396521</v>
      </c>
      <c r="AO122" s="430">
        <f t="shared" si="43"/>
        <v>31.999516007058229</v>
      </c>
      <c r="AP122" s="430">
        <f t="shared" si="44"/>
        <v>31.999516007058229</v>
      </c>
      <c r="AQ122" s="430">
        <f t="shared" si="45"/>
        <v>29.999546256617091</v>
      </c>
      <c r="AR122" s="430">
        <f t="shared" si="46"/>
        <v>35.99945550794051</v>
      </c>
      <c r="AS122" s="430">
        <f t="shared" si="47"/>
        <v>39.999395008822788</v>
      </c>
      <c r="AT122" s="430">
        <f t="shared" si="48"/>
        <v>69.998941265439882</v>
      </c>
      <c r="AU122" s="430">
        <f t="shared" si="49"/>
        <v>42.999349634484496</v>
      </c>
      <c r="AV122" s="430">
        <f t="shared" si="50"/>
        <v>55.889154676077638</v>
      </c>
      <c r="AW122" s="430">
        <f t="shared" si="51"/>
        <v>40.5444920594908</v>
      </c>
      <c r="AX122" s="430">
        <f t="shared" si="52"/>
        <v>40.342828333753467</v>
      </c>
      <c r="AY122" s="430">
        <f t="shared" si="53"/>
        <v>31.242752709856312</v>
      </c>
      <c r="AZ122" s="430">
        <f t="shared" si="54"/>
        <v>40.791530123519031</v>
      </c>
      <c r="BA122" s="430">
        <f t="shared" si="55"/>
        <v>32.442651877993441</v>
      </c>
      <c r="BB122" s="430">
        <f t="shared" si="56"/>
        <v>39.964708847995965</v>
      </c>
      <c r="BC122" s="430">
        <f t="shared" si="57"/>
        <v>38.875724729014365</v>
      </c>
      <c r="BD122" s="430">
        <f t="shared" si="58"/>
        <v>32.230904965969245</v>
      </c>
      <c r="BE122" s="430">
        <f t="shared" si="59"/>
        <v>22.127552306528862</v>
      </c>
      <c r="BF122" s="430">
        <f t="shared" si="60"/>
        <v>74.504663473657672</v>
      </c>
      <c r="BG122" s="430">
        <f t="shared" si="61"/>
        <v>75.144945802873707</v>
      </c>
      <c r="BH122" s="430">
        <f t="shared" si="62"/>
        <v>44.28031257877489</v>
      </c>
      <c r="BI122" s="430">
        <f t="shared" si="63"/>
        <v>30.683135870935214</v>
      </c>
      <c r="BJ122" s="430">
        <f t="shared" si="64"/>
        <v>25.809609629442903</v>
      </c>
      <c r="BK122" s="430">
        <f t="shared" si="65"/>
        <v>39.109408469876477</v>
      </c>
      <c r="BL122" s="430">
        <f t="shared" si="66"/>
        <v>18.55971928409377</v>
      </c>
      <c r="BM122" s="430">
        <f t="shared" si="67"/>
        <v>32.948121653641664</v>
      </c>
      <c r="BN122" s="430">
        <f t="shared" si="68"/>
        <v>3.467624319830517</v>
      </c>
      <c r="BQ122" s="529">
        <f t="shared" si="72"/>
        <v>43120</v>
      </c>
      <c r="BR122" s="430">
        <f t="shared" si="69"/>
        <v>33.795829468111698</v>
      </c>
      <c r="BT122" s="430">
        <f t="shared" si="70"/>
        <v>32.695386765817553</v>
      </c>
    </row>
    <row r="123" spans="1:72">
      <c r="A123" s="6">
        <v>1</v>
      </c>
      <c r="B123" s="6">
        <v>21</v>
      </c>
      <c r="C123" s="124">
        <f t="shared" si="71"/>
        <v>42756</v>
      </c>
      <c r="D123" s="76">
        <f t="shared" si="37"/>
        <v>72.06211532794606</v>
      </c>
      <c r="E123" s="76">
        <f t="shared" si="38"/>
        <v>36.331336157313224</v>
      </c>
      <c r="F123" s="335">
        <v>43.636340000000004</v>
      </c>
      <c r="G123" s="335">
        <v>33.718989999999998</v>
      </c>
      <c r="H123" s="335">
        <v>55.53716</v>
      </c>
      <c r="I123" s="335">
        <v>57.520630000000004</v>
      </c>
      <c r="J123" s="335">
        <v>71.404920000000004</v>
      </c>
      <c r="K123" s="335">
        <v>65.454509999999999</v>
      </c>
      <c r="L123" s="335">
        <v>41.65287</v>
      </c>
      <c r="M123" s="335">
        <v>45.619810000000001</v>
      </c>
      <c r="N123" s="335">
        <v>71.404920000000004</v>
      </c>
      <c r="O123" s="335">
        <v>122.97514000000001</v>
      </c>
      <c r="P123" s="335">
        <v>126.94208</v>
      </c>
      <c r="Q123" s="335">
        <v>95.464411100000007</v>
      </c>
      <c r="R123" s="76">
        <v>72.459999999999994</v>
      </c>
      <c r="S123" s="76">
        <v>89.26</v>
      </c>
      <c r="T123" s="76">
        <v>70.430000000000007</v>
      </c>
      <c r="U123" s="76">
        <v>88.78</v>
      </c>
      <c r="V123" s="76">
        <v>64.56</v>
      </c>
      <c r="W123" s="76">
        <v>79.349999999999994</v>
      </c>
      <c r="X123" s="76">
        <v>85.02</v>
      </c>
      <c r="Y123" s="76">
        <v>73.14</v>
      </c>
      <c r="Z123" s="76">
        <v>43.95</v>
      </c>
      <c r="AA123" s="76">
        <v>110.17</v>
      </c>
      <c r="AB123" s="76">
        <v>149.22</v>
      </c>
      <c r="AC123" s="76">
        <v>88.62</v>
      </c>
      <c r="AD123" s="76">
        <v>76.41</v>
      </c>
      <c r="AE123" s="76">
        <v>108.01977620000001</v>
      </c>
      <c r="AF123" s="10">
        <v>61.646247599999995</v>
      </c>
      <c r="AG123" s="76">
        <v>37.071054300000007</v>
      </c>
      <c r="AH123" s="76">
        <v>25.546567799997955</v>
      </c>
      <c r="AI123" s="76">
        <v>6.8780328383838309</v>
      </c>
      <c r="AK123" s="430">
        <f t="shared" si="39"/>
        <v>21.999667254852536</v>
      </c>
      <c r="AL123" s="430">
        <f t="shared" si="40"/>
        <v>16.999742878749682</v>
      </c>
      <c r="AM123" s="430">
        <f t="shared" si="41"/>
        <v>27.999576506175952</v>
      </c>
      <c r="AN123" s="430">
        <f t="shared" si="42"/>
        <v>28.999561381396521</v>
      </c>
      <c r="AO123" s="430">
        <f t="shared" si="43"/>
        <v>35.99945550794051</v>
      </c>
      <c r="AP123" s="430">
        <f t="shared" si="44"/>
        <v>32.999500882278802</v>
      </c>
      <c r="AQ123" s="430">
        <f t="shared" si="45"/>
        <v>20.999682379631963</v>
      </c>
      <c r="AR123" s="430">
        <f t="shared" si="46"/>
        <v>22.999652130073102</v>
      </c>
      <c r="AS123" s="430">
        <f t="shared" si="47"/>
        <v>35.99945550794051</v>
      </c>
      <c r="AT123" s="430">
        <f t="shared" si="48"/>
        <v>61.999062263675327</v>
      </c>
      <c r="AU123" s="430">
        <f t="shared" si="49"/>
        <v>63.999032014116459</v>
      </c>
      <c r="AV123" s="430">
        <f t="shared" si="50"/>
        <v>48.129272044366019</v>
      </c>
      <c r="AW123" s="430">
        <f t="shared" si="51"/>
        <v>36.531383917317868</v>
      </c>
      <c r="AX123" s="430">
        <f t="shared" si="52"/>
        <v>45.001260398285858</v>
      </c>
      <c r="AY123" s="430">
        <f t="shared" si="53"/>
        <v>35.507940509200907</v>
      </c>
      <c r="AZ123" s="430">
        <f t="shared" si="54"/>
        <v>44.759263927401058</v>
      </c>
      <c r="BA123" s="430">
        <f t="shared" si="55"/>
        <v>32.548525334005546</v>
      </c>
      <c r="BB123" s="430">
        <f t="shared" si="56"/>
        <v>40.005041593143432</v>
      </c>
      <c r="BC123" s="430">
        <f t="shared" si="57"/>
        <v>42.863624905470125</v>
      </c>
      <c r="BD123" s="430">
        <f t="shared" si="58"/>
        <v>36.874212251071341</v>
      </c>
      <c r="BE123" s="430">
        <f t="shared" si="59"/>
        <v>22.157801865389462</v>
      </c>
      <c r="BF123" s="430">
        <f t="shared" si="60"/>
        <v>55.543231661204942</v>
      </c>
      <c r="BG123" s="430">
        <f t="shared" si="61"/>
        <v>75.230652886312072</v>
      </c>
      <c r="BH123" s="430">
        <f t="shared" si="62"/>
        <v>44.678598437106125</v>
      </c>
      <c r="BI123" s="430">
        <f t="shared" si="63"/>
        <v>38.522813208974036</v>
      </c>
      <c r="BJ123" s="430">
        <f t="shared" si="64"/>
        <v>54.459176304512226</v>
      </c>
      <c r="BK123" s="430">
        <f t="shared" si="65"/>
        <v>31.079529921855304</v>
      </c>
      <c r="BL123" s="430">
        <f t="shared" si="66"/>
        <v>18.68971731787245</v>
      </c>
      <c r="BM123" s="430">
        <f t="shared" si="67"/>
        <v>12.879540105872424</v>
      </c>
      <c r="BN123" s="430">
        <f t="shared" si="68"/>
        <v>3.467624319830517</v>
      </c>
      <c r="BQ123" s="529">
        <f t="shared" si="72"/>
        <v>43121</v>
      </c>
      <c r="BR123" s="430">
        <f t="shared" si="69"/>
        <v>28.757602142676831</v>
      </c>
      <c r="BT123" s="430">
        <f t="shared" si="70"/>
        <v>35.99945550794051</v>
      </c>
    </row>
    <row r="124" spans="1:72">
      <c r="A124" s="6">
        <v>1</v>
      </c>
      <c r="B124" s="6">
        <v>22</v>
      </c>
      <c r="C124" s="124">
        <f t="shared" si="71"/>
        <v>42757</v>
      </c>
      <c r="D124" s="76">
        <f t="shared" si="37"/>
        <v>74.450171891346955</v>
      </c>
      <c r="E124" s="76">
        <f t="shared" si="38"/>
        <v>37.53531532684989</v>
      </c>
      <c r="F124" s="335">
        <v>37.685929999999999</v>
      </c>
      <c r="G124" s="335">
        <v>49.586750000000002</v>
      </c>
      <c r="H124" s="335">
        <v>71.404920000000004</v>
      </c>
      <c r="I124" s="335">
        <v>73.388390000000001</v>
      </c>
      <c r="J124" s="335">
        <v>71.404920000000004</v>
      </c>
      <c r="K124" s="335">
        <v>59.504100000000001</v>
      </c>
      <c r="L124" s="335">
        <v>59.504100000000001</v>
      </c>
      <c r="M124" s="335">
        <v>71.404920000000004</v>
      </c>
      <c r="N124" s="335">
        <v>75.371859999999998</v>
      </c>
      <c r="O124" s="335">
        <v>99.173500000000004</v>
      </c>
      <c r="P124" s="335">
        <v>119.0082</v>
      </c>
      <c r="Q124" s="335">
        <v>79.259461200000004</v>
      </c>
      <c r="R124" s="76">
        <v>90.45</v>
      </c>
      <c r="S124" s="76">
        <v>64.400000000000006</v>
      </c>
      <c r="T124" s="76">
        <v>70.650000000000006</v>
      </c>
      <c r="U124" s="76">
        <v>73.47</v>
      </c>
      <c r="V124" s="76">
        <v>56.17</v>
      </c>
      <c r="W124" s="76">
        <v>79.84</v>
      </c>
      <c r="X124" s="76">
        <v>85.09</v>
      </c>
      <c r="Y124" s="76">
        <v>73.34</v>
      </c>
      <c r="Z124" s="76">
        <v>51.31</v>
      </c>
      <c r="AA124" s="76">
        <v>144.33000000000001</v>
      </c>
      <c r="AB124" s="76">
        <v>153.22</v>
      </c>
      <c r="AC124" s="76">
        <v>80.63</v>
      </c>
      <c r="AD124" s="76">
        <v>84.38</v>
      </c>
      <c r="AE124" s="76">
        <v>83.722268700000001</v>
      </c>
      <c r="AF124" s="10">
        <v>61.725586400000005</v>
      </c>
      <c r="AG124" s="76">
        <v>45.004934300000002</v>
      </c>
      <c r="AH124" s="76">
        <v>54.183263100004652</v>
      </c>
      <c r="AI124" s="76">
        <v>14.892053040404036</v>
      </c>
      <c r="AK124" s="430">
        <f t="shared" si="39"/>
        <v>18.999712629190824</v>
      </c>
      <c r="AL124" s="430">
        <f t="shared" si="40"/>
        <v>24.999621880514244</v>
      </c>
      <c r="AM124" s="430">
        <f t="shared" si="41"/>
        <v>35.99945550794051</v>
      </c>
      <c r="AN124" s="430">
        <f t="shared" si="42"/>
        <v>36.99944038316108</v>
      </c>
      <c r="AO124" s="430">
        <f t="shared" si="43"/>
        <v>35.99945550794051</v>
      </c>
      <c r="AP124" s="430">
        <f t="shared" si="44"/>
        <v>29.999546256617091</v>
      </c>
      <c r="AQ124" s="430">
        <f t="shared" si="45"/>
        <v>29.999546256617091</v>
      </c>
      <c r="AR124" s="430">
        <f t="shared" si="46"/>
        <v>35.99945550794051</v>
      </c>
      <c r="AS124" s="430">
        <f t="shared" si="47"/>
        <v>37.999425258381649</v>
      </c>
      <c r="AT124" s="430">
        <f t="shared" si="48"/>
        <v>49.999243761028488</v>
      </c>
      <c r="AU124" s="430">
        <f t="shared" si="49"/>
        <v>59.999092513234181</v>
      </c>
      <c r="AV124" s="430">
        <f t="shared" si="50"/>
        <v>39.959395613813967</v>
      </c>
      <c r="AW124" s="430">
        <f t="shared" si="51"/>
        <v>45.601209982354426</v>
      </c>
      <c r="AX124" s="430">
        <f t="shared" si="52"/>
        <v>32.467859843710613</v>
      </c>
      <c r="AY124" s="430">
        <f t="shared" si="53"/>
        <v>35.618855558356444</v>
      </c>
      <c r="AZ124" s="430">
        <f t="shared" si="54"/>
        <v>37.04058482480464</v>
      </c>
      <c r="BA124" s="430">
        <f t="shared" si="55"/>
        <v>28.318628686664987</v>
      </c>
      <c r="BB124" s="430">
        <f t="shared" si="56"/>
        <v>40.25207965717167</v>
      </c>
      <c r="BC124" s="430">
        <f t="shared" si="57"/>
        <v>42.89891605747416</v>
      </c>
      <c r="BD124" s="430">
        <f t="shared" si="58"/>
        <v>36.975044113940008</v>
      </c>
      <c r="BE124" s="430">
        <f t="shared" si="59"/>
        <v>25.868414418956391</v>
      </c>
      <c r="BF124" s="430">
        <f t="shared" si="60"/>
        <v>72.765313839173189</v>
      </c>
      <c r="BG124" s="430">
        <f t="shared" si="61"/>
        <v>77.247290143685404</v>
      </c>
      <c r="BH124" s="430">
        <f t="shared" si="62"/>
        <v>40.650365515502898</v>
      </c>
      <c r="BI124" s="430">
        <f t="shared" si="63"/>
        <v>42.540962944290392</v>
      </c>
      <c r="BJ124" s="430">
        <f t="shared" si="64"/>
        <v>42.209361583060243</v>
      </c>
      <c r="BK124" s="430">
        <f t="shared" si="65"/>
        <v>31.119529316864131</v>
      </c>
      <c r="BL124" s="430">
        <f t="shared" si="66"/>
        <v>22.689656818754727</v>
      </c>
      <c r="BM124" s="430">
        <f t="shared" si="67"/>
        <v>27.316996773382733</v>
      </c>
      <c r="BN124" s="430">
        <f t="shared" si="68"/>
        <v>7.507967250014639</v>
      </c>
      <c r="BQ124" s="529">
        <f t="shared" si="72"/>
        <v>43122</v>
      </c>
      <c r="BR124" s="430">
        <f t="shared" si="69"/>
        <v>32.324029430300563</v>
      </c>
      <c r="BT124" s="430">
        <f t="shared" si="70"/>
        <v>36.487249810940256</v>
      </c>
    </row>
    <row r="125" spans="1:72">
      <c r="A125" s="6">
        <v>1</v>
      </c>
      <c r="B125" s="6">
        <v>23</v>
      </c>
      <c r="C125" s="124">
        <f t="shared" si="71"/>
        <v>42758</v>
      </c>
      <c r="D125" s="76">
        <f t="shared" si="37"/>
        <v>74.379787504612693</v>
      </c>
      <c r="E125" s="76">
        <f t="shared" si="38"/>
        <v>37.499829845983399</v>
      </c>
      <c r="F125" s="335">
        <v>47.603279999999998</v>
      </c>
      <c r="G125" s="335">
        <v>43.636340000000004</v>
      </c>
      <c r="H125" s="335">
        <v>63.471040000000002</v>
      </c>
      <c r="I125" s="335">
        <v>57.520630000000004</v>
      </c>
      <c r="J125" s="335">
        <v>71.404920000000004</v>
      </c>
      <c r="K125" s="335">
        <v>59.504100000000001</v>
      </c>
      <c r="L125" s="335">
        <v>41.65287</v>
      </c>
      <c r="M125" s="335">
        <v>47.603279999999998</v>
      </c>
      <c r="N125" s="335">
        <v>111.07432</v>
      </c>
      <c r="O125" s="335">
        <v>115.04126000000001</v>
      </c>
      <c r="P125" s="335">
        <v>85.289209999999997</v>
      </c>
      <c r="Q125" s="335">
        <v>104.25118320000001</v>
      </c>
      <c r="R125" s="76">
        <v>90.67</v>
      </c>
      <c r="S125" s="76">
        <v>89.43</v>
      </c>
      <c r="T125" s="76">
        <v>78.67</v>
      </c>
      <c r="U125" s="76">
        <v>66.209999999999994</v>
      </c>
      <c r="V125" s="76">
        <v>56.8</v>
      </c>
      <c r="W125" s="76">
        <v>79.52</v>
      </c>
      <c r="X125" s="76">
        <v>85.57</v>
      </c>
      <c r="Y125" s="76">
        <v>80.099999999999994</v>
      </c>
      <c r="Z125" s="76">
        <v>51.35</v>
      </c>
      <c r="AA125" s="76">
        <v>131.47</v>
      </c>
      <c r="AB125" s="76">
        <v>161.54</v>
      </c>
      <c r="AC125" s="76">
        <v>88.99</v>
      </c>
      <c r="AD125" s="76">
        <v>57.64</v>
      </c>
      <c r="AE125" s="76">
        <v>84.237970900000008</v>
      </c>
      <c r="AF125" s="10">
        <v>62.161949800000002</v>
      </c>
      <c r="AG125" s="76">
        <v>45.818157000000006</v>
      </c>
      <c r="AH125" s="76">
        <v>66.285081399997082</v>
      </c>
      <c r="AI125" s="76">
        <v>6.8780328383838309</v>
      </c>
      <c r="AK125" s="430">
        <f t="shared" si="39"/>
        <v>23.999637005293671</v>
      </c>
      <c r="AL125" s="430">
        <f t="shared" si="40"/>
        <v>21.999667254852536</v>
      </c>
      <c r="AM125" s="430">
        <f t="shared" si="41"/>
        <v>31.999516007058229</v>
      </c>
      <c r="AN125" s="430">
        <f t="shared" si="42"/>
        <v>28.999561381396521</v>
      </c>
      <c r="AO125" s="430">
        <f t="shared" si="43"/>
        <v>35.99945550794051</v>
      </c>
      <c r="AP125" s="430">
        <f t="shared" si="44"/>
        <v>29.999546256617091</v>
      </c>
      <c r="AQ125" s="430">
        <f t="shared" si="45"/>
        <v>20.999682379631963</v>
      </c>
      <c r="AR125" s="430">
        <f t="shared" si="46"/>
        <v>23.999637005293671</v>
      </c>
      <c r="AS125" s="430">
        <f t="shared" si="47"/>
        <v>55.999153012351904</v>
      </c>
      <c r="AT125" s="430">
        <f t="shared" si="48"/>
        <v>57.999122762793043</v>
      </c>
      <c r="AU125" s="430">
        <f t="shared" si="49"/>
        <v>42.999349634484496</v>
      </c>
      <c r="AV125" s="430">
        <f t="shared" si="50"/>
        <v>52.559205041593152</v>
      </c>
      <c r="AW125" s="430">
        <f t="shared" si="51"/>
        <v>45.712125031509956</v>
      </c>
      <c r="AX125" s="430">
        <f t="shared" si="52"/>
        <v>45.08696748172423</v>
      </c>
      <c r="AY125" s="430">
        <f t="shared" si="53"/>
        <v>39.662213259389965</v>
      </c>
      <c r="AZ125" s="430">
        <f t="shared" si="54"/>
        <v>33.380388202672037</v>
      </c>
      <c r="BA125" s="430">
        <f t="shared" si="55"/>
        <v>28.636249054701285</v>
      </c>
      <c r="BB125" s="430">
        <f t="shared" si="56"/>
        <v>40.090748676581796</v>
      </c>
      <c r="BC125" s="430">
        <f t="shared" si="57"/>
        <v>43.14091252835896</v>
      </c>
      <c r="BD125" s="430">
        <f t="shared" si="58"/>
        <v>40.383161078900926</v>
      </c>
      <c r="BE125" s="430">
        <f t="shared" si="59"/>
        <v>25.888580791530124</v>
      </c>
      <c r="BF125" s="430">
        <f t="shared" si="60"/>
        <v>66.281825056717921</v>
      </c>
      <c r="BG125" s="430">
        <f t="shared" si="61"/>
        <v>81.441895639021922</v>
      </c>
      <c r="BH125" s="430">
        <f t="shared" si="62"/>
        <v>44.865137383413156</v>
      </c>
      <c r="BI125" s="430">
        <f t="shared" si="63"/>
        <v>29.059742878749685</v>
      </c>
      <c r="BJ125" s="430">
        <f t="shared" si="64"/>
        <v>42.469357650617596</v>
      </c>
      <c r="BK125" s="430">
        <f t="shared" si="65"/>
        <v>31.339525989412653</v>
      </c>
      <c r="BL125" s="430">
        <f t="shared" si="66"/>
        <v>23.099650617595163</v>
      </c>
      <c r="BM125" s="430">
        <f t="shared" si="67"/>
        <v>33.418241189814509</v>
      </c>
      <c r="BN125" s="430">
        <f t="shared" si="68"/>
        <v>3.467624319830517</v>
      </c>
      <c r="BQ125" s="529">
        <f t="shared" si="72"/>
        <v>43123</v>
      </c>
      <c r="BR125" s="430">
        <f t="shared" si="69"/>
        <v>30.613439778169532</v>
      </c>
      <c r="BT125" s="430">
        <f t="shared" si="70"/>
        <v>34.70884834887751</v>
      </c>
    </row>
    <row r="126" spans="1:72">
      <c r="A126" s="6">
        <v>1</v>
      </c>
      <c r="B126" s="6">
        <v>24</v>
      </c>
      <c r="C126" s="124">
        <f t="shared" si="71"/>
        <v>42759</v>
      </c>
      <c r="D126" s="76">
        <f t="shared" si="37"/>
        <v>73.711737899001164</v>
      </c>
      <c r="E126" s="76">
        <f t="shared" si="38"/>
        <v>37.163021320716304</v>
      </c>
      <c r="F126" s="335">
        <v>65.454509999999999</v>
      </c>
      <c r="G126" s="335">
        <v>37.685929999999999</v>
      </c>
      <c r="H126" s="335">
        <v>73.388390000000001</v>
      </c>
      <c r="I126" s="335">
        <v>47.603279999999998</v>
      </c>
      <c r="J126" s="335">
        <v>73.388390000000001</v>
      </c>
      <c r="K126" s="335">
        <v>51.570219999999999</v>
      </c>
      <c r="L126" s="335">
        <v>45.619810000000001</v>
      </c>
      <c r="M126" s="335">
        <v>63.471040000000002</v>
      </c>
      <c r="N126" s="335">
        <v>142.80984000000001</v>
      </c>
      <c r="O126" s="335">
        <v>132.89249000000001</v>
      </c>
      <c r="P126" s="335">
        <v>69.421450000000007</v>
      </c>
      <c r="Q126" s="335">
        <v>78.981775400000004</v>
      </c>
      <c r="R126" s="76">
        <v>82.69</v>
      </c>
      <c r="S126" s="76">
        <v>98.19</v>
      </c>
      <c r="T126" s="76">
        <v>87.04</v>
      </c>
      <c r="U126" s="76">
        <v>65.84</v>
      </c>
      <c r="V126" s="76">
        <v>48.44</v>
      </c>
      <c r="W126" s="76">
        <v>79.599999999999994</v>
      </c>
      <c r="X126" s="76">
        <v>69.349999999999994</v>
      </c>
      <c r="Y126" s="76">
        <v>45.68</v>
      </c>
      <c r="Z126" s="76">
        <v>51.41</v>
      </c>
      <c r="AA126" s="76">
        <v>125.11</v>
      </c>
      <c r="AB126" s="76">
        <v>145.75</v>
      </c>
      <c r="AC126" s="76">
        <v>97.72</v>
      </c>
      <c r="AD126" s="76">
        <v>53.82</v>
      </c>
      <c r="AE126" s="76">
        <v>107.88093330000001</v>
      </c>
      <c r="AF126" s="10">
        <v>66.585087900000005</v>
      </c>
      <c r="AG126" s="76">
        <v>29.3355213</v>
      </c>
      <c r="AH126" s="76">
        <v>66.503263099997085</v>
      </c>
      <c r="AI126" s="76">
        <v>8.1202059700374942</v>
      </c>
      <c r="AK126" s="430">
        <f t="shared" si="39"/>
        <v>32.999500882278802</v>
      </c>
      <c r="AL126" s="430">
        <f t="shared" si="40"/>
        <v>18.999712629190824</v>
      </c>
      <c r="AM126" s="430">
        <f t="shared" si="41"/>
        <v>36.99944038316108</v>
      </c>
      <c r="AN126" s="430">
        <f t="shared" si="42"/>
        <v>23.999637005293671</v>
      </c>
      <c r="AO126" s="430">
        <f t="shared" si="43"/>
        <v>36.99944038316108</v>
      </c>
      <c r="AP126" s="430">
        <f t="shared" si="44"/>
        <v>25.99960675573481</v>
      </c>
      <c r="AQ126" s="430">
        <f t="shared" si="45"/>
        <v>22.999652130073102</v>
      </c>
      <c r="AR126" s="430">
        <f t="shared" si="46"/>
        <v>31.999516007058229</v>
      </c>
      <c r="AS126" s="430">
        <f t="shared" si="47"/>
        <v>71.998911015881021</v>
      </c>
      <c r="AT126" s="430">
        <f t="shared" si="48"/>
        <v>66.998986639778167</v>
      </c>
      <c r="AU126" s="430">
        <f t="shared" si="49"/>
        <v>34.999470632719941</v>
      </c>
      <c r="AV126" s="430">
        <f t="shared" si="50"/>
        <v>39.81939773128309</v>
      </c>
      <c r="AW126" s="430">
        <f t="shared" si="51"/>
        <v>41.688933703050161</v>
      </c>
      <c r="AX126" s="430">
        <f t="shared" si="52"/>
        <v>49.503403075371814</v>
      </c>
      <c r="AY126" s="430">
        <f t="shared" si="53"/>
        <v>43.882026720443662</v>
      </c>
      <c r="AZ126" s="430">
        <f t="shared" si="54"/>
        <v>33.193849256365013</v>
      </c>
      <c r="BA126" s="430">
        <f t="shared" si="55"/>
        <v>24.421477186791023</v>
      </c>
      <c r="BB126" s="430">
        <f t="shared" si="56"/>
        <v>40.131081421729263</v>
      </c>
      <c r="BC126" s="430">
        <f t="shared" si="57"/>
        <v>34.963448449710107</v>
      </c>
      <c r="BD126" s="430">
        <f t="shared" si="58"/>
        <v>23.029997479203427</v>
      </c>
      <c r="BE126" s="430">
        <f t="shared" si="59"/>
        <v>25.918830350390721</v>
      </c>
      <c r="BF126" s="430">
        <f t="shared" si="60"/>
        <v>63.075371817494329</v>
      </c>
      <c r="BG126" s="430">
        <f t="shared" si="61"/>
        <v>73.481220065540711</v>
      </c>
      <c r="BH126" s="430">
        <f t="shared" si="62"/>
        <v>49.266448197630453</v>
      </c>
      <c r="BI126" s="430">
        <f t="shared" si="63"/>
        <v>27.133854297958155</v>
      </c>
      <c r="BJ126" s="430">
        <f t="shared" si="64"/>
        <v>54.389177363246787</v>
      </c>
      <c r="BK126" s="430">
        <f t="shared" si="65"/>
        <v>33.569492261154529</v>
      </c>
      <c r="BL126" s="430">
        <f t="shared" si="66"/>
        <v>14.789776304512225</v>
      </c>
      <c r="BM126" s="430">
        <f t="shared" si="67"/>
        <v>33.528239526088775</v>
      </c>
      <c r="BN126" s="430">
        <f t="shared" si="68"/>
        <v>4.0938774741807382</v>
      </c>
      <c r="BQ126" s="529">
        <f t="shared" si="72"/>
        <v>43124</v>
      </c>
      <c r="BR126" s="430">
        <f t="shared" si="69"/>
        <v>29.663265817998123</v>
      </c>
      <c r="BT126" s="430">
        <f t="shared" si="70"/>
        <v>34.266470355432318</v>
      </c>
    </row>
    <row r="127" spans="1:72">
      <c r="A127" s="6">
        <v>1</v>
      </c>
      <c r="B127" s="6">
        <v>25</v>
      </c>
      <c r="C127" s="124">
        <f t="shared" si="71"/>
        <v>42760</v>
      </c>
      <c r="D127" s="76">
        <f t="shared" si="37"/>
        <v>76.72997820214735</v>
      </c>
      <c r="E127" s="76">
        <f t="shared" si="38"/>
        <v>38.684718297805034</v>
      </c>
      <c r="F127" s="335">
        <v>65.454509999999999</v>
      </c>
      <c r="G127" s="335">
        <v>51.570219999999999</v>
      </c>
      <c r="H127" s="335">
        <v>57.520630000000004</v>
      </c>
      <c r="I127" s="335">
        <v>57.520630000000004</v>
      </c>
      <c r="J127" s="335">
        <v>71.404920000000004</v>
      </c>
      <c r="K127" s="335">
        <v>53.553690000000003</v>
      </c>
      <c r="L127" s="335">
        <v>45.619810000000001</v>
      </c>
      <c r="M127" s="335">
        <v>115.04126000000001</v>
      </c>
      <c r="N127" s="335">
        <v>115.04126000000001</v>
      </c>
      <c r="O127" s="335">
        <v>124.95861000000001</v>
      </c>
      <c r="P127" s="335">
        <v>87.272680000000008</v>
      </c>
      <c r="Q127" s="335">
        <v>86.776812500000005</v>
      </c>
      <c r="R127" s="76">
        <v>83.75</v>
      </c>
      <c r="S127" s="76">
        <v>81.89</v>
      </c>
      <c r="T127" s="76">
        <v>71.260000000000005</v>
      </c>
      <c r="U127" s="76">
        <v>74.510000000000005</v>
      </c>
      <c r="V127" s="76">
        <v>48.7</v>
      </c>
      <c r="W127" s="76">
        <v>79.69</v>
      </c>
      <c r="X127" s="76">
        <v>85.37</v>
      </c>
      <c r="Y127" s="76">
        <v>80.5</v>
      </c>
      <c r="Z127" s="76">
        <v>51.45</v>
      </c>
      <c r="AA127" s="76">
        <v>118.84</v>
      </c>
      <c r="AB127" s="76">
        <v>169.59</v>
      </c>
      <c r="AC127" s="76">
        <v>57.62</v>
      </c>
      <c r="AD127" s="76">
        <v>63.83</v>
      </c>
      <c r="AE127" s="76">
        <v>108.35696610000001</v>
      </c>
      <c r="AF127" s="10">
        <v>82.552021400000001</v>
      </c>
      <c r="AG127" s="76">
        <v>36.059484599999998</v>
      </c>
      <c r="AH127" s="76">
        <v>60.342106000001458</v>
      </c>
      <c r="AI127" s="76">
        <v>15.853735464419639</v>
      </c>
      <c r="AK127" s="430">
        <f t="shared" si="39"/>
        <v>32.999500882278802</v>
      </c>
      <c r="AL127" s="430">
        <f t="shared" si="40"/>
        <v>25.99960675573481</v>
      </c>
      <c r="AM127" s="430">
        <f t="shared" si="41"/>
        <v>28.999561381396521</v>
      </c>
      <c r="AN127" s="430">
        <f t="shared" si="42"/>
        <v>28.999561381396521</v>
      </c>
      <c r="AO127" s="430">
        <f t="shared" si="43"/>
        <v>35.99945550794051</v>
      </c>
      <c r="AP127" s="430">
        <f t="shared" si="44"/>
        <v>26.999591630955383</v>
      </c>
      <c r="AQ127" s="430">
        <f t="shared" si="45"/>
        <v>22.999652130073102</v>
      </c>
      <c r="AR127" s="430">
        <f t="shared" si="46"/>
        <v>57.999122762793043</v>
      </c>
      <c r="AS127" s="430">
        <f t="shared" si="47"/>
        <v>57.999122762793043</v>
      </c>
      <c r="AT127" s="430">
        <f t="shared" si="48"/>
        <v>62.999047138895897</v>
      </c>
      <c r="AU127" s="430">
        <f t="shared" si="49"/>
        <v>43.999334509705072</v>
      </c>
      <c r="AV127" s="430">
        <f t="shared" si="50"/>
        <v>43.749338290899928</v>
      </c>
      <c r="AW127" s="430">
        <f t="shared" si="51"/>
        <v>42.223342576254097</v>
      </c>
      <c r="AX127" s="430">
        <f t="shared" si="52"/>
        <v>41.285606251575494</v>
      </c>
      <c r="AY127" s="430">
        <f t="shared" si="53"/>
        <v>35.926392740105875</v>
      </c>
      <c r="AZ127" s="430">
        <f t="shared" si="54"/>
        <v>37.564910511721706</v>
      </c>
      <c r="BA127" s="430">
        <f t="shared" si="55"/>
        <v>24.552558608520293</v>
      </c>
      <c r="BB127" s="430">
        <f t="shared" si="56"/>
        <v>40.176455760020161</v>
      </c>
      <c r="BC127" s="430">
        <f t="shared" si="57"/>
        <v>43.040080665490294</v>
      </c>
      <c r="BD127" s="430">
        <f t="shared" si="58"/>
        <v>40.584824804638266</v>
      </c>
      <c r="BE127" s="430">
        <f t="shared" si="59"/>
        <v>25.938996722964458</v>
      </c>
      <c r="BF127" s="430">
        <f t="shared" si="60"/>
        <v>59.914292916561635</v>
      </c>
      <c r="BG127" s="430">
        <f t="shared" si="61"/>
        <v>85.500378119485759</v>
      </c>
      <c r="BH127" s="430">
        <f t="shared" si="62"/>
        <v>29.049659692462818</v>
      </c>
      <c r="BI127" s="430">
        <f t="shared" si="63"/>
        <v>32.180489034534915</v>
      </c>
      <c r="BJ127" s="430">
        <f t="shared" si="64"/>
        <v>54.629173733299723</v>
      </c>
      <c r="BK127" s="430">
        <f t="shared" si="65"/>
        <v>41.619370506680113</v>
      </c>
      <c r="BL127" s="430">
        <f t="shared" si="66"/>
        <v>18.179725031509957</v>
      </c>
      <c r="BM127" s="430">
        <f t="shared" si="67"/>
        <v>30.422034786993425</v>
      </c>
      <c r="BN127" s="430">
        <f t="shared" si="68"/>
        <v>7.992808401522379</v>
      </c>
      <c r="BQ127" s="529">
        <f t="shared" si="72"/>
        <v>43125</v>
      </c>
      <c r="BR127" s="430">
        <f t="shared" si="69"/>
        <v>32.193613234182187</v>
      </c>
      <c r="BT127" s="430">
        <f t="shared" si="70"/>
        <v>36.782183009831108</v>
      </c>
    </row>
    <row r="128" spans="1:72">
      <c r="A128" s="6">
        <v>1</v>
      </c>
      <c r="B128" s="6">
        <v>26</v>
      </c>
      <c r="C128" s="124">
        <f t="shared" si="71"/>
        <v>42761</v>
      </c>
      <c r="D128" s="76">
        <f t="shared" si="37"/>
        <v>76.379486321737943</v>
      </c>
      <c r="E128" s="76">
        <f t="shared" si="38"/>
        <v>38.508011879049313</v>
      </c>
      <c r="F128" s="335">
        <v>79.338800000000006</v>
      </c>
      <c r="G128" s="335">
        <v>39.669400000000003</v>
      </c>
      <c r="H128" s="335">
        <v>47.603279999999998</v>
      </c>
      <c r="I128" s="335">
        <v>67.437979999999996</v>
      </c>
      <c r="J128" s="335">
        <v>81.322270000000003</v>
      </c>
      <c r="K128" s="335">
        <v>51.570219999999999</v>
      </c>
      <c r="L128" s="335">
        <v>45.619810000000001</v>
      </c>
      <c r="M128" s="335">
        <v>47.603279999999998</v>
      </c>
      <c r="N128" s="335">
        <v>91.239620000000002</v>
      </c>
      <c r="O128" s="335">
        <v>119.0082</v>
      </c>
      <c r="P128" s="335">
        <v>95.206559999999996</v>
      </c>
      <c r="Q128" s="335">
        <v>79.814832800000005</v>
      </c>
      <c r="R128" s="76">
        <v>92.53</v>
      </c>
      <c r="S128" s="76">
        <v>82.19</v>
      </c>
      <c r="T128" s="76">
        <v>71.87</v>
      </c>
      <c r="U128" s="76">
        <v>66.36</v>
      </c>
      <c r="V128" s="76">
        <v>48.93</v>
      </c>
      <c r="W128" s="76">
        <v>71.88</v>
      </c>
      <c r="X128" s="76">
        <v>69.37</v>
      </c>
      <c r="Y128" s="76">
        <v>98.15</v>
      </c>
      <c r="Z128" s="76">
        <v>51.85</v>
      </c>
      <c r="AA128" s="76">
        <v>143.44999999999999</v>
      </c>
      <c r="AB128" s="76">
        <v>181.83</v>
      </c>
      <c r="AC128" s="76">
        <v>82.3</v>
      </c>
      <c r="AD128" s="76">
        <v>85.48</v>
      </c>
      <c r="AE128" s="76">
        <v>108.41647019999999</v>
      </c>
      <c r="AF128" s="10">
        <v>82.591690800000009</v>
      </c>
      <c r="AG128" s="76">
        <v>36.436343900000004</v>
      </c>
      <c r="AH128" s="76">
        <v>63.785909200004362</v>
      </c>
      <c r="AI128" s="76">
        <v>8.5299227521345866</v>
      </c>
      <c r="AK128" s="430">
        <f t="shared" si="39"/>
        <v>39.999395008822788</v>
      </c>
      <c r="AL128" s="430">
        <f t="shared" si="40"/>
        <v>19.999697504411394</v>
      </c>
      <c r="AM128" s="430">
        <f t="shared" si="41"/>
        <v>23.999637005293671</v>
      </c>
      <c r="AN128" s="430">
        <f t="shared" si="42"/>
        <v>33.999485757499365</v>
      </c>
      <c r="AO128" s="430">
        <f t="shared" si="43"/>
        <v>40.999379884043357</v>
      </c>
      <c r="AP128" s="430">
        <f t="shared" si="44"/>
        <v>25.99960675573481</v>
      </c>
      <c r="AQ128" s="430">
        <f t="shared" si="45"/>
        <v>22.999652130073102</v>
      </c>
      <c r="AR128" s="430">
        <f t="shared" si="46"/>
        <v>23.999637005293671</v>
      </c>
      <c r="AS128" s="430">
        <f t="shared" si="47"/>
        <v>45.999304260146204</v>
      </c>
      <c r="AT128" s="430">
        <f t="shared" si="48"/>
        <v>59.999092513234181</v>
      </c>
      <c r="AU128" s="430">
        <f t="shared" si="49"/>
        <v>47.999274010587342</v>
      </c>
      <c r="AV128" s="430">
        <f t="shared" si="50"/>
        <v>40.239391378875723</v>
      </c>
      <c r="AW128" s="430">
        <f t="shared" si="51"/>
        <v>46.649861356188552</v>
      </c>
      <c r="AX128" s="430">
        <f t="shared" si="52"/>
        <v>41.436854045878498</v>
      </c>
      <c r="AY128" s="430">
        <f t="shared" si="53"/>
        <v>36.233929921855307</v>
      </c>
      <c r="AZ128" s="430">
        <f t="shared" si="54"/>
        <v>33.456012099823546</v>
      </c>
      <c r="BA128" s="430">
        <f t="shared" si="55"/>
        <v>24.668515250819258</v>
      </c>
      <c r="BB128" s="430">
        <f t="shared" si="56"/>
        <v>36.238971514998738</v>
      </c>
      <c r="BC128" s="430">
        <f t="shared" si="57"/>
        <v>34.973531635996977</v>
      </c>
      <c r="BD128" s="430">
        <f t="shared" si="58"/>
        <v>49.483236702798088</v>
      </c>
      <c r="BE128" s="430">
        <f t="shared" si="59"/>
        <v>26.140660448701791</v>
      </c>
      <c r="BF128" s="430">
        <f t="shared" si="60"/>
        <v>72.321653642551041</v>
      </c>
      <c r="BG128" s="430">
        <f t="shared" si="61"/>
        <v>91.671288127048157</v>
      </c>
      <c r="BH128" s="430">
        <f t="shared" si="62"/>
        <v>41.492311570456259</v>
      </c>
      <c r="BI128" s="430">
        <f t="shared" si="63"/>
        <v>43.095538190068062</v>
      </c>
      <c r="BJ128" s="430">
        <f t="shared" si="64"/>
        <v>54.659173279556335</v>
      </c>
      <c r="BK128" s="430">
        <f t="shared" si="65"/>
        <v>41.639370204184523</v>
      </c>
      <c r="BL128" s="430">
        <f t="shared" si="66"/>
        <v>18.369722157801867</v>
      </c>
      <c r="BM128" s="430">
        <f t="shared" si="67"/>
        <v>32.158260247040261</v>
      </c>
      <c r="BN128" s="430">
        <f t="shared" si="68"/>
        <v>4.300440006117765</v>
      </c>
      <c r="BQ128" s="529">
        <f t="shared" si="72"/>
        <v>43126</v>
      </c>
      <c r="BR128" s="430">
        <f t="shared" si="69"/>
        <v>35.390420973028029</v>
      </c>
      <c r="BT128" s="430">
        <f t="shared" si="70"/>
        <v>38.119183261910763</v>
      </c>
    </row>
    <row r="129" spans="1:72">
      <c r="A129" s="6">
        <v>1</v>
      </c>
      <c r="B129" s="6">
        <v>27</v>
      </c>
      <c r="C129" s="124">
        <f t="shared" si="71"/>
        <v>42762</v>
      </c>
      <c r="D129" s="76">
        <f t="shared" si="37"/>
        <v>74.395766855094337</v>
      </c>
      <c r="E129" s="76">
        <f t="shared" si="38"/>
        <v>37.507886106215032</v>
      </c>
      <c r="F129" s="335">
        <v>49.586750000000002</v>
      </c>
      <c r="G129" s="335">
        <v>45.619810000000001</v>
      </c>
      <c r="H129" s="335">
        <v>57.520630000000004</v>
      </c>
      <c r="I129" s="335">
        <v>83.30574</v>
      </c>
      <c r="J129" s="335">
        <v>71.404920000000004</v>
      </c>
      <c r="K129" s="335">
        <v>67.437979999999996</v>
      </c>
      <c r="L129" s="335">
        <v>67.437979999999996</v>
      </c>
      <c r="M129" s="335">
        <v>81.322270000000003</v>
      </c>
      <c r="N129" s="335">
        <v>99.173500000000004</v>
      </c>
      <c r="O129" s="335">
        <v>117.02473000000001</v>
      </c>
      <c r="P129" s="335">
        <v>87.272680000000008</v>
      </c>
      <c r="Q129" s="335">
        <v>80.766898400000002</v>
      </c>
      <c r="R129" s="76">
        <v>85.03</v>
      </c>
      <c r="S129" s="76">
        <v>82.48</v>
      </c>
      <c r="T129" s="76">
        <v>72.08</v>
      </c>
      <c r="U129" s="76">
        <v>66.400000000000006</v>
      </c>
      <c r="V129" s="76">
        <v>57.32</v>
      </c>
      <c r="W129" s="76">
        <v>71.98</v>
      </c>
      <c r="X129" s="76">
        <v>85.94</v>
      </c>
      <c r="Y129" s="76">
        <v>81.25</v>
      </c>
      <c r="Z129" s="76">
        <v>51.55</v>
      </c>
      <c r="AA129" s="76">
        <v>122.35</v>
      </c>
      <c r="AB129" s="76">
        <v>173.79</v>
      </c>
      <c r="AC129" s="76">
        <v>74.44</v>
      </c>
      <c r="AD129" s="76">
        <v>54.97</v>
      </c>
      <c r="AE129" s="76">
        <v>92.052842699999999</v>
      </c>
      <c r="AF129" s="10">
        <v>61.983437500000001</v>
      </c>
      <c r="AG129" s="76">
        <v>36.456178600000001</v>
      </c>
      <c r="AH129" s="76">
        <v>45.495909199996213</v>
      </c>
      <c r="AI129" s="76">
        <v>8.4307492528343015</v>
      </c>
      <c r="AK129" s="430">
        <f t="shared" si="39"/>
        <v>24.999621880514244</v>
      </c>
      <c r="AL129" s="430">
        <f t="shared" si="40"/>
        <v>22.999652130073102</v>
      </c>
      <c r="AM129" s="430">
        <f t="shared" si="41"/>
        <v>28.999561381396521</v>
      </c>
      <c r="AN129" s="430">
        <f t="shared" si="42"/>
        <v>41.999364759263926</v>
      </c>
      <c r="AO129" s="430">
        <f t="shared" si="43"/>
        <v>35.99945550794051</v>
      </c>
      <c r="AP129" s="430">
        <f t="shared" si="44"/>
        <v>33.999485757499365</v>
      </c>
      <c r="AQ129" s="430">
        <f t="shared" si="45"/>
        <v>33.999485757499365</v>
      </c>
      <c r="AR129" s="430">
        <f t="shared" si="46"/>
        <v>40.999379884043357</v>
      </c>
      <c r="AS129" s="430">
        <f t="shared" si="47"/>
        <v>49.999243761028488</v>
      </c>
      <c r="AT129" s="430">
        <f t="shared" si="48"/>
        <v>58.999107638013612</v>
      </c>
      <c r="AU129" s="430">
        <f t="shared" si="49"/>
        <v>43.999334509705072</v>
      </c>
      <c r="AV129" s="430">
        <f t="shared" si="50"/>
        <v>40.719384118981601</v>
      </c>
      <c r="AW129" s="430">
        <f t="shared" si="51"/>
        <v>42.868666498613564</v>
      </c>
      <c r="AX129" s="430">
        <f t="shared" si="52"/>
        <v>41.583060247038063</v>
      </c>
      <c r="AY129" s="430">
        <f t="shared" si="53"/>
        <v>36.339803377867405</v>
      </c>
      <c r="AZ129" s="430">
        <f t="shared" si="54"/>
        <v>33.47617847239728</v>
      </c>
      <c r="BA129" s="430">
        <f t="shared" si="55"/>
        <v>28.898411898159818</v>
      </c>
      <c r="BB129" s="430">
        <f t="shared" si="56"/>
        <v>36.289387446433075</v>
      </c>
      <c r="BC129" s="430">
        <f t="shared" si="57"/>
        <v>43.327451474665992</v>
      </c>
      <c r="BD129" s="430">
        <f t="shared" si="58"/>
        <v>40.962944290395761</v>
      </c>
      <c r="BE129" s="430">
        <f t="shared" si="59"/>
        <v>25.989412654398787</v>
      </c>
      <c r="BF129" s="430">
        <f t="shared" si="60"/>
        <v>61.683892109906729</v>
      </c>
      <c r="BG129" s="430">
        <f t="shared" si="61"/>
        <v>87.617847239727752</v>
      </c>
      <c r="BH129" s="430">
        <f t="shared" si="62"/>
        <v>37.529619359717671</v>
      </c>
      <c r="BI129" s="430">
        <f t="shared" si="63"/>
        <v>27.713637509452987</v>
      </c>
      <c r="BJ129" s="430">
        <f t="shared" si="64"/>
        <v>46.409298058986636</v>
      </c>
      <c r="BK129" s="430">
        <f t="shared" si="65"/>
        <v>31.249527350642804</v>
      </c>
      <c r="BL129" s="430">
        <f t="shared" si="66"/>
        <v>18.379722006554072</v>
      </c>
      <c r="BM129" s="430">
        <f t="shared" si="67"/>
        <v>22.937186387696602</v>
      </c>
      <c r="BN129" s="430">
        <f t="shared" si="68"/>
        <v>4.2504407627095038</v>
      </c>
      <c r="BQ129" s="529">
        <f t="shared" si="72"/>
        <v>43127</v>
      </c>
      <c r="BR129" s="430">
        <f t="shared" si="69"/>
        <v>27.699690786488052</v>
      </c>
      <c r="BT129" s="430">
        <f t="shared" si="70"/>
        <v>36.31459541215024</v>
      </c>
    </row>
    <row r="130" spans="1:72">
      <c r="A130" s="6">
        <v>1</v>
      </c>
      <c r="B130" s="6">
        <v>28</v>
      </c>
      <c r="C130" s="124">
        <f t="shared" si="71"/>
        <v>42763</v>
      </c>
      <c r="D130" s="76">
        <f t="shared" si="37"/>
        <v>70.620167687265109</v>
      </c>
      <c r="E130" s="76">
        <f t="shared" si="38"/>
        <v>35.604353828021146</v>
      </c>
      <c r="F130" s="335">
        <v>73.388390000000001</v>
      </c>
      <c r="G130" s="335">
        <v>45.619810000000001</v>
      </c>
      <c r="H130" s="335">
        <v>65.454509999999999</v>
      </c>
      <c r="I130" s="335">
        <v>91.239620000000002</v>
      </c>
      <c r="J130" s="335">
        <v>71.404920000000004</v>
      </c>
      <c r="K130" s="335">
        <v>45.619810000000001</v>
      </c>
      <c r="L130" s="335">
        <v>25.78511</v>
      </c>
      <c r="M130" s="335">
        <v>57.520630000000004</v>
      </c>
      <c r="N130" s="335">
        <v>107.10738000000001</v>
      </c>
      <c r="O130" s="335">
        <v>119.0082</v>
      </c>
      <c r="P130" s="335">
        <v>97.190030000000007</v>
      </c>
      <c r="Q130" s="335">
        <v>80.350369700000002</v>
      </c>
      <c r="R130" s="76">
        <v>77.16</v>
      </c>
      <c r="S130" s="76">
        <v>82.78</v>
      </c>
      <c r="T130" s="76">
        <v>71.930000000000007</v>
      </c>
      <c r="U130" s="76">
        <v>57.55</v>
      </c>
      <c r="V130" s="76">
        <v>57.54</v>
      </c>
      <c r="W130" s="76">
        <v>79.959999999999994</v>
      </c>
      <c r="X130" s="76">
        <v>69.19</v>
      </c>
      <c r="Y130" s="76">
        <v>63.57</v>
      </c>
      <c r="Z130" s="76">
        <v>51.59</v>
      </c>
      <c r="AA130" s="76">
        <v>131.31</v>
      </c>
      <c r="AB130" s="76">
        <v>150.30000000000001</v>
      </c>
      <c r="AC130" s="76">
        <v>69.41</v>
      </c>
      <c r="AD130" s="76">
        <v>39.21</v>
      </c>
      <c r="AE130" s="76">
        <v>76.522272599999994</v>
      </c>
      <c r="AF130" s="10">
        <v>67.1801289</v>
      </c>
      <c r="AG130" s="76">
        <v>13.943794100000002</v>
      </c>
      <c r="AH130" s="76">
        <v>63.79590919999913</v>
      </c>
      <c r="AI130" s="76">
        <v>15.974146117954396</v>
      </c>
      <c r="AK130" s="430">
        <f t="shared" si="39"/>
        <v>36.99944038316108</v>
      </c>
      <c r="AL130" s="430">
        <f t="shared" si="40"/>
        <v>22.999652130073102</v>
      </c>
      <c r="AM130" s="430">
        <f t="shared" si="41"/>
        <v>32.999500882278802</v>
      </c>
      <c r="AN130" s="430">
        <f t="shared" si="42"/>
        <v>45.999304260146204</v>
      </c>
      <c r="AO130" s="430">
        <f t="shared" si="43"/>
        <v>35.99945550794051</v>
      </c>
      <c r="AP130" s="430">
        <f t="shared" si="44"/>
        <v>22.999652130073102</v>
      </c>
      <c r="AQ130" s="430">
        <f t="shared" si="45"/>
        <v>12.999803377867405</v>
      </c>
      <c r="AR130" s="430">
        <f t="shared" si="46"/>
        <v>28.999561381396521</v>
      </c>
      <c r="AS130" s="430">
        <f t="shared" si="47"/>
        <v>53.999183261910765</v>
      </c>
      <c r="AT130" s="430">
        <f t="shared" si="48"/>
        <v>59.999092513234181</v>
      </c>
      <c r="AU130" s="430">
        <f t="shared" si="49"/>
        <v>48.999258885807919</v>
      </c>
      <c r="AV130" s="430">
        <f t="shared" si="50"/>
        <v>40.509387295185277</v>
      </c>
      <c r="AW130" s="430">
        <f t="shared" si="51"/>
        <v>38.90093269473153</v>
      </c>
      <c r="AX130" s="430">
        <f t="shared" si="52"/>
        <v>41.734308041341066</v>
      </c>
      <c r="AY130" s="430">
        <f t="shared" si="53"/>
        <v>36.26417948071591</v>
      </c>
      <c r="AZ130" s="430">
        <f t="shared" si="54"/>
        <v>29.014368540458783</v>
      </c>
      <c r="BA130" s="430">
        <f t="shared" si="55"/>
        <v>29.009326947315351</v>
      </c>
      <c r="BB130" s="430">
        <f t="shared" si="56"/>
        <v>40.312578774892863</v>
      </c>
      <c r="BC130" s="430">
        <f t="shared" si="57"/>
        <v>34.882782959415174</v>
      </c>
      <c r="BD130" s="430">
        <f t="shared" si="58"/>
        <v>32.049407612805645</v>
      </c>
      <c r="BE130" s="430">
        <f t="shared" si="59"/>
        <v>26.009579026972524</v>
      </c>
      <c r="BF130" s="430">
        <f t="shared" si="60"/>
        <v>66.201159566422987</v>
      </c>
      <c r="BG130" s="430">
        <f t="shared" si="61"/>
        <v>75.775144945802879</v>
      </c>
      <c r="BH130" s="430">
        <f t="shared" si="62"/>
        <v>34.993698008570703</v>
      </c>
      <c r="BI130" s="430">
        <f t="shared" si="63"/>
        <v>19.768086715402067</v>
      </c>
      <c r="BJ130" s="430">
        <f t="shared" si="64"/>
        <v>38.579416486009578</v>
      </c>
      <c r="BK130" s="430">
        <f t="shared" si="65"/>
        <v>33.869487723720695</v>
      </c>
      <c r="BL130" s="430">
        <f t="shared" si="66"/>
        <v>7.0298936728006058</v>
      </c>
      <c r="BM130" s="430">
        <f t="shared" si="67"/>
        <v>32.163301840181056</v>
      </c>
      <c r="BN130" s="430">
        <f t="shared" si="68"/>
        <v>8.0535145540480944</v>
      </c>
      <c r="BQ130" s="529">
        <f t="shared" si="72"/>
        <v>43128</v>
      </c>
      <c r="BR130" s="430">
        <f t="shared" si="69"/>
        <v>28.702550806654791</v>
      </c>
      <c r="BT130" s="430">
        <f t="shared" si="70"/>
        <v>34.938240483992942</v>
      </c>
    </row>
    <row r="131" spans="1:72">
      <c r="A131" s="6">
        <v>1</v>
      </c>
      <c r="B131" s="6">
        <v>29</v>
      </c>
      <c r="C131" s="124">
        <f t="shared" si="71"/>
        <v>42764</v>
      </c>
      <c r="D131" s="76">
        <f t="shared" si="37"/>
        <v>72.056489228427793</v>
      </c>
      <c r="E131" s="76">
        <f t="shared" si="38"/>
        <v>36.328499663936327</v>
      </c>
      <c r="F131" s="335">
        <v>73.388390000000001</v>
      </c>
      <c r="G131" s="335">
        <v>41.65287</v>
      </c>
      <c r="H131" s="335">
        <v>51.570219999999999</v>
      </c>
      <c r="I131" s="335">
        <v>47.603279999999998</v>
      </c>
      <c r="J131" s="335">
        <v>73.388390000000001</v>
      </c>
      <c r="K131" s="335">
        <v>77.355330000000009</v>
      </c>
      <c r="L131" s="335">
        <v>59.504100000000001</v>
      </c>
      <c r="M131" s="335">
        <v>23.801639999999999</v>
      </c>
      <c r="N131" s="335">
        <v>91.239620000000002</v>
      </c>
      <c r="O131" s="335">
        <v>126.94208</v>
      </c>
      <c r="P131" s="335">
        <v>105.12391000000001</v>
      </c>
      <c r="Q131" s="335">
        <v>81.679294600000006</v>
      </c>
      <c r="R131" s="76">
        <v>94.42</v>
      </c>
      <c r="S131" s="76">
        <v>91.49</v>
      </c>
      <c r="T131" s="76">
        <v>80.650000000000006</v>
      </c>
      <c r="U131" s="76">
        <v>71.72</v>
      </c>
      <c r="V131" s="76">
        <v>58.17</v>
      </c>
      <c r="W131" s="76">
        <v>63.88</v>
      </c>
      <c r="X131" s="76">
        <v>69.3</v>
      </c>
      <c r="Y131" s="76">
        <v>63.79</v>
      </c>
      <c r="Z131" s="76">
        <v>51.64</v>
      </c>
      <c r="AA131" s="76">
        <v>125.11</v>
      </c>
      <c r="AB131" s="76">
        <v>138.38999999999999</v>
      </c>
      <c r="AC131" s="76">
        <v>69.52</v>
      </c>
      <c r="AD131" s="76">
        <v>46.82</v>
      </c>
      <c r="AE131" s="76">
        <v>92.667718399999998</v>
      </c>
      <c r="AF131" s="10">
        <v>82.730533700000009</v>
      </c>
      <c r="AG131" s="76">
        <v>36.118988700000003</v>
      </c>
      <c r="AH131" s="76">
        <v>63.79590919999913</v>
      </c>
      <c r="AI131" s="76">
        <v>8.2324022528342837</v>
      </c>
      <c r="AK131" s="430">
        <f t="shared" si="39"/>
        <v>36.99944038316108</v>
      </c>
      <c r="AL131" s="430">
        <f t="shared" si="40"/>
        <v>20.999682379631963</v>
      </c>
      <c r="AM131" s="430">
        <f t="shared" si="41"/>
        <v>25.99960675573481</v>
      </c>
      <c r="AN131" s="430">
        <f t="shared" si="42"/>
        <v>23.999637005293671</v>
      </c>
      <c r="AO131" s="430">
        <f t="shared" si="43"/>
        <v>36.99944038316108</v>
      </c>
      <c r="AP131" s="430">
        <f t="shared" si="44"/>
        <v>38.999410133602225</v>
      </c>
      <c r="AQ131" s="430">
        <f t="shared" si="45"/>
        <v>29.999546256617091</v>
      </c>
      <c r="AR131" s="430">
        <f t="shared" si="46"/>
        <v>11.999818502646836</v>
      </c>
      <c r="AS131" s="430">
        <f t="shared" si="47"/>
        <v>45.999304260146204</v>
      </c>
      <c r="AT131" s="430">
        <f t="shared" si="48"/>
        <v>63.999032014116459</v>
      </c>
      <c r="AU131" s="430">
        <f t="shared" si="49"/>
        <v>52.999198386690196</v>
      </c>
      <c r="AV131" s="430">
        <f t="shared" si="50"/>
        <v>41.179377161583062</v>
      </c>
      <c r="AW131" s="430">
        <f t="shared" si="51"/>
        <v>47.602722460297457</v>
      </c>
      <c r="AX131" s="430">
        <f t="shared" si="52"/>
        <v>46.125535669271486</v>
      </c>
      <c r="AY131" s="430">
        <f t="shared" si="53"/>
        <v>40.660448701789768</v>
      </c>
      <c r="AZ131" s="430">
        <f t="shared" si="54"/>
        <v>36.158306024703805</v>
      </c>
      <c r="BA131" s="430">
        <f t="shared" si="55"/>
        <v>29.326947315351653</v>
      </c>
      <c r="BB131" s="430">
        <f t="shared" si="56"/>
        <v>32.20569700025208</v>
      </c>
      <c r="BC131" s="430">
        <f t="shared" si="57"/>
        <v>34.938240483992942</v>
      </c>
      <c r="BD131" s="430">
        <f t="shared" si="58"/>
        <v>32.160322661961182</v>
      </c>
      <c r="BE131" s="430">
        <f t="shared" si="59"/>
        <v>26.034786992689689</v>
      </c>
      <c r="BF131" s="430">
        <f t="shared" si="60"/>
        <v>63.075371817494329</v>
      </c>
      <c r="BG131" s="430">
        <f t="shared" si="61"/>
        <v>69.770607511973779</v>
      </c>
      <c r="BH131" s="430">
        <f t="shared" si="62"/>
        <v>35.049155533148472</v>
      </c>
      <c r="BI131" s="430">
        <f t="shared" si="63"/>
        <v>23.604739097554827</v>
      </c>
      <c r="BJ131" s="430">
        <f t="shared" si="64"/>
        <v>46.719293370305017</v>
      </c>
      <c r="BK131" s="430">
        <f t="shared" si="65"/>
        <v>41.709369145449969</v>
      </c>
      <c r="BL131" s="430">
        <f t="shared" si="66"/>
        <v>18.209724577766575</v>
      </c>
      <c r="BM131" s="430">
        <f t="shared" si="67"/>
        <v>32.163301840181056</v>
      </c>
      <c r="BN131" s="430">
        <f t="shared" si="68"/>
        <v>4.1504422751874381</v>
      </c>
      <c r="BQ131" s="529">
        <f t="shared" si="72"/>
        <v>43129</v>
      </c>
      <c r="BR131" s="430">
        <f t="shared" si="69"/>
        <v>31.701089349634373</v>
      </c>
      <c r="BT131" s="430">
        <f t="shared" si="70"/>
        <v>35.603730778926135</v>
      </c>
    </row>
    <row r="132" spans="1:72">
      <c r="A132" s="6">
        <v>1</v>
      </c>
      <c r="B132" s="6">
        <v>30</v>
      </c>
      <c r="C132" s="124">
        <f t="shared" si="71"/>
        <v>42765</v>
      </c>
      <c r="D132" s="76">
        <f t="shared" si="37"/>
        <v>77.354181027158731</v>
      </c>
      <c r="E132" s="76">
        <f t="shared" si="38"/>
        <v>38.99942072587875</v>
      </c>
      <c r="F132" s="335">
        <v>57.520630000000004</v>
      </c>
      <c r="G132" s="335">
        <v>47.603279999999998</v>
      </c>
      <c r="H132" s="335">
        <v>55.53716</v>
      </c>
      <c r="I132" s="335">
        <v>57.520630000000004</v>
      </c>
      <c r="J132" s="335">
        <v>63.471040000000002</v>
      </c>
      <c r="K132" s="335">
        <v>101.15697</v>
      </c>
      <c r="L132" s="335">
        <v>59.504100000000001</v>
      </c>
      <c r="M132" s="335">
        <v>107.10738000000001</v>
      </c>
      <c r="N132" s="335">
        <v>107.10738000000001</v>
      </c>
      <c r="O132" s="335">
        <v>95.206559999999996</v>
      </c>
      <c r="P132" s="335">
        <v>97.190030000000007</v>
      </c>
      <c r="Q132" s="335">
        <v>106.3933308</v>
      </c>
      <c r="R132" s="76">
        <v>86.97</v>
      </c>
      <c r="S132" s="76">
        <v>107.78</v>
      </c>
      <c r="T132" s="76">
        <v>80.650000000000006</v>
      </c>
      <c r="U132" s="76">
        <v>64.010000000000005</v>
      </c>
      <c r="V132" s="76">
        <v>57.99</v>
      </c>
      <c r="W132" s="76">
        <v>63.36</v>
      </c>
      <c r="X132" s="76">
        <v>85.25</v>
      </c>
      <c r="Y132" s="76">
        <v>81.849999999999994</v>
      </c>
      <c r="Z132" s="76">
        <v>51.69</v>
      </c>
      <c r="AA132" s="76">
        <v>149.05000000000001</v>
      </c>
      <c r="AB132" s="76">
        <v>154.80000000000001</v>
      </c>
      <c r="AC132" s="76">
        <v>70.02</v>
      </c>
      <c r="AD132" s="76">
        <v>62.69</v>
      </c>
      <c r="AE132" s="76">
        <v>76.780123700000004</v>
      </c>
      <c r="AF132" s="10">
        <v>62.161949800000002</v>
      </c>
      <c r="AG132" s="76">
        <v>43.735513500000003</v>
      </c>
      <c r="AH132" s="76">
        <v>57.786074500001178</v>
      </c>
      <c r="AI132" s="76">
        <v>8.7332785147608245</v>
      </c>
      <c r="AK132" s="430">
        <f t="shared" si="39"/>
        <v>28.999561381396521</v>
      </c>
      <c r="AL132" s="430">
        <f t="shared" si="40"/>
        <v>23.999637005293671</v>
      </c>
      <c r="AM132" s="430">
        <f t="shared" si="41"/>
        <v>27.999576506175952</v>
      </c>
      <c r="AN132" s="430">
        <f t="shared" si="42"/>
        <v>28.999561381396521</v>
      </c>
      <c r="AO132" s="430">
        <f t="shared" si="43"/>
        <v>31.999516007058229</v>
      </c>
      <c r="AP132" s="430">
        <f t="shared" si="44"/>
        <v>50.999228636249057</v>
      </c>
      <c r="AQ132" s="430">
        <f t="shared" si="45"/>
        <v>29.999546256617091</v>
      </c>
      <c r="AR132" s="430">
        <f t="shared" si="46"/>
        <v>53.999183261910765</v>
      </c>
      <c r="AS132" s="430">
        <f t="shared" si="47"/>
        <v>53.999183261910765</v>
      </c>
      <c r="AT132" s="430">
        <f t="shared" si="48"/>
        <v>47.999274010587342</v>
      </c>
      <c r="AU132" s="430">
        <f t="shared" si="49"/>
        <v>48.999258885807919</v>
      </c>
      <c r="AV132" s="430">
        <f t="shared" si="50"/>
        <v>53.639188706831355</v>
      </c>
      <c r="AW132" s="430">
        <f t="shared" si="51"/>
        <v>43.846735568439627</v>
      </c>
      <c r="AX132" s="430">
        <f t="shared" si="52"/>
        <v>54.338290899924374</v>
      </c>
      <c r="AY132" s="430">
        <f t="shared" si="53"/>
        <v>40.660448701789768</v>
      </c>
      <c r="AZ132" s="430">
        <f t="shared" si="54"/>
        <v>32.271237711116711</v>
      </c>
      <c r="BA132" s="430">
        <f t="shared" si="55"/>
        <v>29.236198638769853</v>
      </c>
      <c r="BB132" s="430">
        <f t="shared" si="56"/>
        <v>31.943534156793547</v>
      </c>
      <c r="BC132" s="430">
        <f t="shared" si="57"/>
        <v>42.979581547769094</v>
      </c>
      <c r="BD132" s="430">
        <f t="shared" si="58"/>
        <v>41.265439879001761</v>
      </c>
      <c r="BE132" s="430">
        <f t="shared" si="59"/>
        <v>26.059994958406854</v>
      </c>
      <c r="BF132" s="430">
        <f t="shared" si="60"/>
        <v>75.144945802873707</v>
      </c>
      <c r="BG132" s="430">
        <f t="shared" si="61"/>
        <v>78.043861860347874</v>
      </c>
      <c r="BH132" s="430">
        <f t="shared" si="62"/>
        <v>35.301235190320135</v>
      </c>
      <c r="BI132" s="430">
        <f t="shared" si="63"/>
        <v>31.605747416183512</v>
      </c>
      <c r="BJ132" s="430">
        <f t="shared" si="64"/>
        <v>38.709414519788254</v>
      </c>
      <c r="BK132" s="430">
        <f t="shared" si="65"/>
        <v>31.339525989412653</v>
      </c>
      <c r="BL132" s="430">
        <f t="shared" si="66"/>
        <v>22.049666498613561</v>
      </c>
      <c r="BM132" s="430">
        <f t="shared" si="67"/>
        <v>29.133387698513324</v>
      </c>
      <c r="BN132" s="430">
        <f t="shared" si="68"/>
        <v>4.4029637079711748</v>
      </c>
      <c r="BQ132" s="529">
        <f t="shared" si="72"/>
        <v>43130</v>
      </c>
      <c r="BR132" s="430">
        <f t="shared" si="69"/>
        <v>30.328714935719837</v>
      </c>
      <c r="BT132" s="430">
        <f t="shared" si="70"/>
        <v>33.78623645071842</v>
      </c>
    </row>
    <row r="133" spans="1:72">
      <c r="A133" s="6">
        <v>1</v>
      </c>
      <c r="B133" s="6">
        <v>31</v>
      </c>
      <c r="C133" s="124">
        <f t="shared" si="71"/>
        <v>42766</v>
      </c>
      <c r="D133" s="76">
        <f t="shared" si="37"/>
        <v>71.78576104506071</v>
      </c>
      <c r="E133" s="76">
        <f t="shared" si="38"/>
        <v>36.192007464222151</v>
      </c>
      <c r="F133" s="335">
        <v>59.504100000000001</v>
      </c>
      <c r="G133" s="335">
        <v>25.78511</v>
      </c>
      <c r="H133" s="335">
        <v>47.603279999999998</v>
      </c>
      <c r="I133" s="335">
        <v>49.586750000000002</v>
      </c>
      <c r="J133" s="335">
        <v>73.388390000000001</v>
      </c>
      <c r="K133" s="335">
        <v>39.669400000000003</v>
      </c>
      <c r="L133" s="335">
        <v>51.570219999999999</v>
      </c>
      <c r="M133" s="335">
        <v>75.371859999999998</v>
      </c>
      <c r="N133" s="335">
        <v>93.223089999999999</v>
      </c>
      <c r="O133" s="335">
        <v>120.99167</v>
      </c>
      <c r="P133" s="335">
        <v>99.173500000000004</v>
      </c>
      <c r="Q133" s="335">
        <v>91.695818099999997</v>
      </c>
      <c r="R133" s="76">
        <v>95.65</v>
      </c>
      <c r="S133" s="76">
        <v>100.01</v>
      </c>
      <c r="T133" s="76">
        <v>65.400000000000006</v>
      </c>
      <c r="U133" s="76">
        <v>71.83</v>
      </c>
      <c r="V133" s="76">
        <v>58.61</v>
      </c>
      <c r="W133" s="76">
        <v>63.44</v>
      </c>
      <c r="X133" s="76">
        <v>69.91</v>
      </c>
      <c r="Y133" s="76">
        <v>55.78</v>
      </c>
      <c r="Z133" s="76">
        <v>44.48</v>
      </c>
      <c r="AA133" s="76">
        <v>187.31</v>
      </c>
      <c r="AB133" s="76">
        <v>154.56</v>
      </c>
      <c r="AC133" s="76">
        <v>78.36</v>
      </c>
      <c r="AD133" s="76">
        <v>62.74</v>
      </c>
      <c r="AE133" s="76">
        <v>76.918966600000005</v>
      </c>
      <c r="AF133" s="10">
        <v>59.028067200000002</v>
      </c>
      <c r="AG133" s="10">
        <v>21.639657700000001</v>
      </c>
      <c r="AH133" s="10">
        <v>51.515909200000294</v>
      </c>
      <c r="AI133" s="10">
        <v>8.8270425518212647</v>
      </c>
      <c r="AK133" s="430">
        <f t="shared" si="39"/>
        <v>29.999546256617091</v>
      </c>
      <c r="AL133" s="430">
        <f t="shared" si="40"/>
        <v>12.999803377867405</v>
      </c>
      <c r="AM133" s="430">
        <f t="shared" si="41"/>
        <v>23.999637005293671</v>
      </c>
      <c r="AN133" s="430">
        <f t="shared" si="42"/>
        <v>24.999621880514244</v>
      </c>
      <c r="AO133" s="430">
        <f t="shared" si="43"/>
        <v>36.99944038316108</v>
      </c>
      <c r="AP133" s="430">
        <f t="shared" si="44"/>
        <v>19.999697504411394</v>
      </c>
      <c r="AQ133" s="430">
        <f t="shared" si="45"/>
        <v>25.99960675573481</v>
      </c>
      <c r="AR133" s="430">
        <f t="shared" si="46"/>
        <v>37.999425258381649</v>
      </c>
      <c r="AS133" s="430">
        <f t="shared" si="47"/>
        <v>46.999289135366773</v>
      </c>
      <c r="AT133" s="430">
        <f t="shared" si="48"/>
        <v>60.999077388454751</v>
      </c>
      <c r="AU133" s="430">
        <f t="shared" si="49"/>
        <v>49.999243761028488</v>
      </c>
      <c r="AV133" s="430">
        <f t="shared" si="50"/>
        <v>46.229300781446938</v>
      </c>
      <c r="AW133" s="430">
        <f t="shared" si="51"/>
        <v>48.222838416939751</v>
      </c>
      <c r="AX133" s="430">
        <f t="shared" si="52"/>
        <v>50.420973027476684</v>
      </c>
      <c r="AY133" s="430">
        <f t="shared" si="53"/>
        <v>32.972019158053946</v>
      </c>
      <c r="AZ133" s="430">
        <f t="shared" si="54"/>
        <v>36.213763549281573</v>
      </c>
      <c r="BA133" s="430">
        <f t="shared" si="55"/>
        <v>29.548777413662716</v>
      </c>
      <c r="BB133" s="430">
        <f t="shared" si="56"/>
        <v>31.98386690194101</v>
      </c>
      <c r="BC133" s="430">
        <f t="shared" si="57"/>
        <v>35.245777665742374</v>
      </c>
      <c r="BD133" s="430">
        <f t="shared" si="58"/>
        <v>28.122006554071085</v>
      </c>
      <c r="BE133" s="430">
        <f t="shared" si="59"/>
        <v>22.425006301991427</v>
      </c>
      <c r="BF133" s="430">
        <f t="shared" si="60"/>
        <v>94.434081169649602</v>
      </c>
      <c r="BG133" s="430">
        <f t="shared" si="61"/>
        <v>77.922863624905474</v>
      </c>
      <c r="BH133" s="430">
        <f t="shared" si="62"/>
        <v>39.50592387194353</v>
      </c>
      <c r="BI133" s="430">
        <f t="shared" si="63"/>
        <v>31.63095538190068</v>
      </c>
      <c r="BJ133" s="430">
        <f t="shared" si="64"/>
        <v>38.779413461053693</v>
      </c>
      <c r="BK133" s="430">
        <f t="shared" si="65"/>
        <v>29.759549886564155</v>
      </c>
      <c r="BL133" s="430">
        <f t="shared" si="66"/>
        <v>10.909834988656415</v>
      </c>
      <c r="BM133" s="430">
        <f t="shared" si="67"/>
        <v>25.972225460045522</v>
      </c>
      <c r="BN133" s="430">
        <f t="shared" si="68"/>
        <v>4.4502357206056287</v>
      </c>
      <c r="BQ133" s="529">
        <f t="shared" si="72"/>
        <v>43131</v>
      </c>
      <c r="BR133" s="430">
        <f t="shared" si="69"/>
        <v>29.227877035543269</v>
      </c>
      <c r="BT133" s="430">
        <f t="shared" si="70"/>
        <v>32.477943029997476</v>
      </c>
    </row>
    <row r="134" spans="1:72">
      <c r="A134" s="6">
        <v>2</v>
      </c>
      <c r="B134" s="6">
        <v>1</v>
      </c>
      <c r="C134" s="124">
        <f t="shared" si="71"/>
        <v>42767</v>
      </c>
      <c r="D134" s="76">
        <f t="shared" si="37"/>
        <v>68.564565656356351</v>
      </c>
      <c r="E134" s="76">
        <f t="shared" si="38"/>
        <v>34.567987242739413</v>
      </c>
      <c r="F134" s="335">
        <v>65.454509999999999</v>
      </c>
      <c r="G134" s="335">
        <v>43.636340000000004</v>
      </c>
      <c r="H134" s="335">
        <v>49.586750000000002</v>
      </c>
      <c r="I134" s="335">
        <v>75.371859999999998</v>
      </c>
      <c r="J134" s="335">
        <v>55.53716</v>
      </c>
      <c r="K134" s="335">
        <v>39.669400000000003</v>
      </c>
      <c r="L134" s="335">
        <v>59.504100000000001</v>
      </c>
      <c r="M134" s="335">
        <v>69.421450000000007</v>
      </c>
      <c r="N134" s="335">
        <v>93.223089999999999</v>
      </c>
      <c r="O134" s="335">
        <v>105.12391000000001</v>
      </c>
      <c r="P134" s="335">
        <v>47.603279999999998</v>
      </c>
      <c r="Q134" s="335">
        <v>68.628062</v>
      </c>
      <c r="R134" s="76">
        <v>79.81</v>
      </c>
      <c r="S134" s="76">
        <v>91.87</v>
      </c>
      <c r="T134" s="76">
        <v>81.069999999999993</v>
      </c>
      <c r="U134" s="76">
        <v>55.55</v>
      </c>
      <c r="V134" s="76">
        <v>49.96</v>
      </c>
      <c r="W134" s="76">
        <v>63.56</v>
      </c>
      <c r="X134" s="76">
        <v>77.349999999999994</v>
      </c>
      <c r="Y134" s="76">
        <v>73.39</v>
      </c>
      <c r="Z134" s="76">
        <v>51.79</v>
      </c>
      <c r="AA134" s="76">
        <v>121.35</v>
      </c>
      <c r="AB134" s="76">
        <v>131.24</v>
      </c>
      <c r="AC134" s="76">
        <v>71.010000000000005</v>
      </c>
      <c r="AD134" s="76">
        <v>54.9</v>
      </c>
      <c r="AE134" s="76">
        <v>100.78011070000001</v>
      </c>
      <c r="AF134" s="10">
        <v>61.071041299999997</v>
      </c>
      <c r="AG134" s="10">
        <v>45.361958900000005</v>
      </c>
      <c r="AH134" s="10">
        <v>57.555578600000281</v>
      </c>
      <c r="AI134" s="10">
        <v>16.558368190690437</v>
      </c>
      <c r="AK134" s="430">
        <f t="shared" si="39"/>
        <v>32.999500882278802</v>
      </c>
      <c r="AL134" s="430">
        <f t="shared" si="40"/>
        <v>21.999667254852536</v>
      </c>
      <c r="AM134" s="430">
        <f t="shared" si="41"/>
        <v>24.999621880514244</v>
      </c>
      <c r="AN134" s="430">
        <f t="shared" si="42"/>
        <v>37.999425258381649</v>
      </c>
      <c r="AO134" s="430">
        <f t="shared" si="43"/>
        <v>27.999576506175952</v>
      </c>
      <c r="AP134" s="430">
        <f t="shared" si="44"/>
        <v>19.999697504411394</v>
      </c>
      <c r="AQ134" s="430">
        <f t="shared" si="45"/>
        <v>29.999546256617091</v>
      </c>
      <c r="AR134" s="430">
        <f t="shared" si="46"/>
        <v>34.999470632719941</v>
      </c>
      <c r="AS134" s="430">
        <f t="shared" si="47"/>
        <v>46.999289135366773</v>
      </c>
      <c r="AT134" s="430">
        <f t="shared" si="48"/>
        <v>52.999198386690196</v>
      </c>
      <c r="AU134" s="430">
        <f t="shared" si="49"/>
        <v>23.999637005293671</v>
      </c>
      <c r="AV134" s="430">
        <f t="shared" si="50"/>
        <v>34.59947668263171</v>
      </c>
      <c r="AW134" s="430">
        <f t="shared" si="51"/>
        <v>40.236954877741368</v>
      </c>
      <c r="AX134" s="430">
        <f t="shared" si="52"/>
        <v>46.317116208721956</v>
      </c>
      <c r="AY134" s="430">
        <f t="shared" si="53"/>
        <v>40.872195613813957</v>
      </c>
      <c r="AZ134" s="430">
        <f t="shared" si="54"/>
        <v>28.006049911772116</v>
      </c>
      <c r="BA134" s="430">
        <f t="shared" si="55"/>
        <v>25.187799344592893</v>
      </c>
      <c r="BB134" s="430">
        <f t="shared" si="56"/>
        <v>32.044366019662213</v>
      </c>
      <c r="BC134" s="430">
        <f t="shared" si="57"/>
        <v>38.996722964456765</v>
      </c>
      <c r="BD134" s="430">
        <f t="shared" si="58"/>
        <v>37.000252079657173</v>
      </c>
      <c r="BE134" s="430">
        <f t="shared" si="59"/>
        <v>26.110410889841187</v>
      </c>
      <c r="BF134" s="430">
        <f t="shared" si="60"/>
        <v>61.179732795563396</v>
      </c>
      <c r="BG134" s="430">
        <f t="shared" si="61"/>
        <v>66.165868414418966</v>
      </c>
      <c r="BH134" s="430">
        <f t="shared" si="62"/>
        <v>35.800352911520044</v>
      </c>
      <c r="BI134" s="430">
        <f t="shared" si="63"/>
        <v>27.678346357448952</v>
      </c>
      <c r="BJ134" s="430">
        <f t="shared" si="64"/>
        <v>50.809231509957151</v>
      </c>
      <c r="BK134" s="430">
        <f t="shared" si="65"/>
        <v>30.78953430804134</v>
      </c>
      <c r="BL134" s="430">
        <f t="shared" si="66"/>
        <v>22.869654096294433</v>
      </c>
      <c r="BM134" s="430">
        <f t="shared" si="67"/>
        <v>29.017181043609924</v>
      </c>
      <c r="BN134" s="430">
        <f t="shared" si="68"/>
        <v>8.3480555536629382</v>
      </c>
      <c r="BQ134" s="529">
        <f t="shared" si="72"/>
        <v>43132</v>
      </c>
      <c r="BR134" s="430">
        <f t="shared" si="69"/>
        <v>28.168215263423278</v>
      </c>
      <c r="BT134" s="430">
        <f t="shared" si="70"/>
        <v>32.521933450970508</v>
      </c>
    </row>
    <row r="135" spans="1:72">
      <c r="A135" s="6">
        <v>2</v>
      </c>
      <c r="B135" s="6">
        <v>2</v>
      </c>
      <c r="C135" s="124">
        <f t="shared" si="71"/>
        <v>42768</v>
      </c>
      <c r="D135" s="76">
        <f t="shared" si="37"/>
        <v>70.032240675060862</v>
      </c>
      <c r="E135" s="76">
        <f t="shared" si="38"/>
        <v>35.3079404654776</v>
      </c>
      <c r="F135" s="335">
        <v>43.636340000000004</v>
      </c>
      <c r="G135" s="335">
        <v>43.636340000000004</v>
      </c>
      <c r="H135" s="335">
        <v>55.53716</v>
      </c>
      <c r="I135" s="335">
        <v>43.636340000000004</v>
      </c>
      <c r="J135" s="335">
        <v>81.322270000000003</v>
      </c>
      <c r="K135" s="335">
        <v>71.404920000000004</v>
      </c>
      <c r="L135" s="335">
        <v>43.636340000000004</v>
      </c>
      <c r="M135" s="335">
        <v>77.355330000000009</v>
      </c>
      <c r="N135" s="335">
        <v>109.09085</v>
      </c>
      <c r="O135" s="335">
        <v>77.355330000000009</v>
      </c>
      <c r="P135" s="335">
        <v>75.371859999999998</v>
      </c>
      <c r="Q135" s="335">
        <v>85.090862999999999</v>
      </c>
      <c r="R135" s="76">
        <v>80.180000000000007</v>
      </c>
      <c r="S135" s="76">
        <v>100.51</v>
      </c>
      <c r="T135" s="76">
        <v>97.04</v>
      </c>
      <c r="U135" s="76">
        <v>63.77</v>
      </c>
      <c r="V135" s="76">
        <v>50.61</v>
      </c>
      <c r="W135" s="76">
        <v>71.510000000000005</v>
      </c>
      <c r="X135" s="76">
        <v>93.62</v>
      </c>
      <c r="Y135" s="76">
        <v>64.73</v>
      </c>
      <c r="Z135" s="76">
        <v>44.39</v>
      </c>
      <c r="AA135" s="76">
        <v>114.72</v>
      </c>
      <c r="AB135" s="76">
        <v>162.97</v>
      </c>
      <c r="AC135" s="76">
        <v>71.53</v>
      </c>
      <c r="AD135" s="76">
        <v>56</v>
      </c>
      <c r="AE135" s="76">
        <v>77.156982999999997</v>
      </c>
      <c r="AF135" s="10">
        <v>56.390052099999998</v>
      </c>
      <c r="AG135" s="10">
        <v>28.244612800000002</v>
      </c>
      <c r="AH135" s="10">
        <v>51.694586800004359</v>
      </c>
      <c r="AI135" s="10">
        <v>8.8270425518212647</v>
      </c>
      <c r="AK135" s="430">
        <f t="shared" si="39"/>
        <v>21.999667254852536</v>
      </c>
      <c r="AL135" s="430">
        <f t="shared" si="40"/>
        <v>21.999667254852536</v>
      </c>
      <c r="AM135" s="430">
        <f t="shared" si="41"/>
        <v>27.999576506175952</v>
      </c>
      <c r="AN135" s="430">
        <f t="shared" si="42"/>
        <v>21.999667254852536</v>
      </c>
      <c r="AO135" s="430">
        <f t="shared" si="43"/>
        <v>40.999379884043357</v>
      </c>
      <c r="AP135" s="430">
        <f t="shared" si="44"/>
        <v>35.99945550794051</v>
      </c>
      <c r="AQ135" s="430">
        <f t="shared" si="45"/>
        <v>21.999667254852536</v>
      </c>
      <c r="AR135" s="430">
        <f t="shared" si="46"/>
        <v>38.999410133602225</v>
      </c>
      <c r="AS135" s="430">
        <f t="shared" si="47"/>
        <v>54.999168137131335</v>
      </c>
      <c r="AT135" s="430">
        <f t="shared" si="48"/>
        <v>38.999410133602225</v>
      </c>
      <c r="AU135" s="430">
        <f t="shared" si="49"/>
        <v>37.999425258381649</v>
      </c>
      <c r="AV135" s="430">
        <f t="shared" si="50"/>
        <v>42.899351146962438</v>
      </c>
      <c r="AW135" s="430">
        <f t="shared" si="51"/>
        <v>40.4234938240484</v>
      </c>
      <c r="AX135" s="430">
        <f t="shared" si="52"/>
        <v>50.673052684648347</v>
      </c>
      <c r="AY135" s="430">
        <f t="shared" si="53"/>
        <v>48.923619863876986</v>
      </c>
      <c r="AZ135" s="430">
        <f t="shared" si="54"/>
        <v>32.150239475674312</v>
      </c>
      <c r="BA135" s="430">
        <f t="shared" si="55"/>
        <v>25.515502898916058</v>
      </c>
      <c r="BB135" s="430">
        <f t="shared" si="56"/>
        <v>36.052432568691707</v>
      </c>
      <c r="BC135" s="430">
        <f t="shared" si="57"/>
        <v>47.19939500882279</v>
      </c>
      <c r="BD135" s="430">
        <f t="shared" si="58"/>
        <v>32.634232417443911</v>
      </c>
      <c r="BE135" s="430">
        <f t="shared" si="59"/>
        <v>22.379631963700529</v>
      </c>
      <c r="BF135" s="430">
        <f t="shared" si="60"/>
        <v>57.837156541467102</v>
      </c>
      <c r="BG135" s="430">
        <f t="shared" si="61"/>
        <v>82.16284345853289</v>
      </c>
      <c r="BH135" s="430">
        <f t="shared" si="62"/>
        <v>36.06251575497857</v>
      </c>
      <c r="BI135" s="430">
        <f t="shared" si="63"/>
        <v>28.232921603226618</v>
      </c>
      <c r="BJ135" s="430">
        <f t="shared" si="64"/>
        <v>38.899411646080161</v>
      </c>
      <c r="BK135" s="430">
        <f t="shared" si="65"/>
        <v>28.429570002520794</v>
      </c>
      <c r="BL135" s="430">
        <f t="shared" si="66"/>
        <v>14.239784623140913</v>
      </c>
      <c r="BM135" s="430">
        <f t="shared" si="67"/>
        <v>26.062307436352082</v>
      </c>
      <c r="BN135" s="430">
        <f t="shared" si="68"/>
        <v>4.4502357206056287</v>
      </c>
      <c r="BQ135" s="529">
        <f t="shared" si="72"/>
        <v>43133</v>
      </c>
      <c r="BR135" s="430">
        <f t="shared" si="69"/>
        <v>27.06007548525389</v>
      </c>
      <c r="BT135" s="430">
        <f t="shared" si="70"/>
        <v>36.025944038316112</v>
      </c>
    </row>
    <row r="136" spans="1:72">
      <c r="A136" s="6">
        <v>2</v>
      </c>
      <c r="B136" s="6">
        <v>3</v>
      </c>
      <c r="C136" s="124">
        <f t="shared" si="71"/>
        <v>42769</v>
      </c>
      <c r="D136" s="76">
        <f t="shared" si="37"/>
        <v>72.469047946292207</v>
      </c>
      <c r="E136" s="76">
        <f t="shared" si="38"/>
        <v>36.536498130192143</v>
      </c>
      <c r="F136" s="335">
        <v>59.504100000000001</v>
      </c>
      <c r="G136" s="335">
        <v>43.636340000000004</v>
      </c>
      <c r="H136" s="335">
        <v>69.421450000000007</v>
      </c>
      <c r="I136" s="335">
        <v>43.636340000000004</v>
      </c>
      <c r="J136" s="335">
        <v>85.289209999999997</v>
      </c>
      <c r="K136" s="335">
        <v>57.520630000000004</v>
      </c>
      <c r="L136" s="335">
        <v>69.421450000000007</v>
      </c>
      <c r="M136" s="335">
        <v>79.338800000000006</v>
      </c>
      <c r="N136" s="335">
        <v>93.223089999999999</v>
      </c>
      <c r="O136" s="335">
        <v>61.487570000000005</v>
      </c>
      <c r="P136" s="335">
        <v>83.30574</v>
      </c>
      <c r="Q136" s="335">
        <v>86.439622599999993</v>
      </c>
      <c r="R136" s="76">
        <v>72.87</v>
      </c>
      <c r="S136" s="76">
        <v>100.76</v>
      </c>
      <c r="T136" s="76">
        <v>81.819999999999993</v>
      </c>
      <c r="U136" s="76">
        <v>63.82</v>
      </c>
      <c r="V136" s="76">
        <v>59.32</v>
      </c>
      <c r="W136" s="76">
        <v>74.569999999999993</v>
      </c>
      <c r="X136" s="76">
        <v>85.61</v>
      </c>
      <c r="Y136" s="76">
        <v>64.97</v>
      </c>
      <c r="Z136" s="76">
        <v>51.69</v>
      </c>
      <c r="AA136" s="76">
        <v>123.6</v>
      </c>
      <c r="AB136" s="76">
        <v>162.72999999999999</v>
      </c>
      <c r="AC136" s="76">
        <v>80.19</v>
      </c>
      <c r="AD136" s="76">
        <v>56.38</v>
      </c>
      <c r="AE136" s="76">
        <v>76.899131900000015</v>
      </c>
      <c r="AF136" s="10">
        <v>72.654506100000006</v>
      </c>
      <c r="AG136" s="10">
        <v>41.7917129</v>
      </c>
      <c r="AH136" s="10">
        <v>63.845578599993878</v>
      </c>
      <c r="AI136" s="10">
        <v>8.3261662887722707</v>
      </c>
      <c r="AK136" s="430">
        <f t="shared" si="39"/>
        <v>29.999546256617091</v>
      </c>
      <c r="AL136" s="430">
        <f t="shared" si="40"/>
        <v>21.999667254852536</v>
      </c>
      <c r="AM136" s="430">
        <f t="shared" si="41"/>
        <v>34.999470632719941</v>
      </c>
      <c r="AN136" s="430">
        <f t="shared" si="42"/>
        <v>21.999667254852536</v>
      </c>
      <c r="AO136" s="430">
        <f t="shared" si="43"/>
        <v>42.999349634484496</v>
      </c>
      <c r="AP136" s="430">
        <f t="shared" si="44"/>
        <v>28.999561381396521</v>
      </c>
      <c r="AQ136" s="430">
        <f t="shared" si="45"/>
        <v>34.999470632719941</v>
      </c>
      <c r="AR136" s="430">
        <f t="shared" si="46"/>
        <v>39.999395008822788</v>
      </c>
      <c r="AS136" s="430">
        <f t="shared" si="47"/>
        <v>46.999289135366773</v>
      </c>
      <c r="AT136" s="430">
        <f t="shared" si="48"/>
        <v>30.999531131837664</v>
      </c>
      <c r="AU136" s="430">
        <f t="shared" si="49"/>
        <v>41.999364759263926</v>
      </c>
      <c r="AV136" s="430">
        <f t="shared" si="50"/>
        <v>43.579340862112424</v>
      </c>
      <c r="AW136" s="430">
        <f t="shared" si="51"/>
        <v>36.73808923619864</v>
      </c>
      <c r="AX136" s="430">
        <f t="shared" si="52"/>
        <v>50.799092513234186</v>
      </c>
      <c r="AY136" s="430">
        <f t="shared" si="53"/>
        <v>41.250315099571459</v>
      </c>
      <c r="AZ136" s="430">
        <f t="shared" si="54"/>
        <v>32.175447441391476</v>
      </c>
      <c r="BA136" s="430">
        <f t="shared" si="55"/>
        <v>29.906730526846484</v>
      </c>
      <c r="BB136" s="430">
        <f t="shared" si="56"/>
        <v>37.595160070582303</v>
      </c>
      <c r="BC136" s="430">
        <f t="shared" si="57"/>
        <v>43.161078900932694</v>
      </c>
      <c r="BD136" s="430">
        <f t="shared" si="58"/>
        <v>32.755230652886311</v>
      </c>
      <c r="BE136" s="430">
        <f t="shared" si="59"/>
        <v>26.059994958406854</v>
      </c>
      <c r="BF136" s="430">
        <f t="shared" si="60"/>
        <v>62.314091252835894</v>
      </c>
      <c r="BG136" s="430">
        <f t="shared" si="61"/>
        <v>82.04184522309049</v>
      </c>
      <c r="BH136" s="430">
        <f t="shared" si="62"/>
        <v>40.428535417191831</v>
      </c>
      <c r="BI136" s="430">
        <f t="shared" si="63"/>
        <v>28.424502142677088</v>
      </c>
      <c r="BJ136" s="430">
        <f t="shared" si="64"/>
        <v>38.769413612301491</v>
      </c>
      <c r="BK136" s="430">
        <f t="shared" si="65"/>
        <v>36.629445979329468</v>
      </c>
      <c r="BL136" s="430">
        <f t="shared" si="66"/>
        <v>21.069681320897402</v>
      </c>
      <c r="BM136" s="430">
        <f t="shared" si="67"/>
        <v>32.188343130826254</v>
      </c>
      <c r="BN136" s="430">
        <f t="shared" si="68"/>
        <v>4.1977142872559972</v>
      </c>
      <c r="BQ136" s="529">
        <f t="shared" si="72"/>
        <v>43134</v>
      </c>
      <c r="BR136" s="430">
        <f t="shared" si="69"/>
        <v>31.787255444919825</v>
      </c>
      <c r="BT136" s="430">
        <f t="shared" si="70"/>
        <v>35.814458306024704</v>
      </c>
    </row>
    <row r="137" spans="1:72">
      <c r="A137" s="6">
        <v>2</v>
      </c>
      <c r="B137" s="6">
        <v>4</v>
      </c>
      <c r="C137" s="124">
        <f t="shared" si="71"/>
        <v>42770</v>
      </c>
      <c r="D137" s="76">
        <f t="shared" si="37"/>
        <v>66.742983567205485</v>
      </c>
      <c r="E137" s="76">
        <f t="shared" si="38"/>
        <v>33.649605775335893</v>
      </c>
      <c r="F137" s="335">
        <v>59.504100000000001</v>
      </c>
      <c r="G137" s="335">
        <v>43.636340000000004</v>
      </c>
      <c r="H137" s="335">
        <v>51.570219999999999</v>
      </c>
      <c r="I137" s="335">
        <v>33.718989999999998</v>
      </c>
      <c r="J137" s="335">
        <v>49.586750000000002</v>
      </c>
      <c r="K137" s="335">
        <v>65.454509999999999</v>
      </c>
      <c r="L137" s="335">
        <v>23.801639999999999</v>
      </c>
      <c r="M137" s="335">
        <v>85.289209999999997</v>
      </c>
      <c r="N137" s="335">
        <v>77.355330000000009</v>
      </c>
      <c r="O137" s="335">
        <v>61.487570000000005</v>
      </c>
      <c r="P137" s="335">
        <v>101.15697</v>
      </c>
      <c r="Q137" s="335">
        <v>95.067717099999996</v>
      </c>
      <c r="R137" s="76">
        <v>73.61</v>
      </c>
      <c r="S137" s="76">
        <v>76.760000000000005</v>
      </c>
      <c r="T137" s="76">
        <v>128.83000000000001</v>
      </c>
      <c r="U137" s="76">
        <v>64.290000000000006</v>
      </c>
      <c r="V137" s="76">
        <v>54.06</v>
      </c>
      <c r="W137" s="76">
        <v>66.819999999999993</v>
      </c>
      <c r="X137" s="76">
        <v>63.44</v>
      </c>
      <c r="Y137" s="76">
        <v>74.069999999999993</v>
      </c>
      <c r="Z137" s="76">
        <v>44.5</v>
      </c>
      <c r="AA137" s="76">
        <v>124.85</v>
      </c>
      <c r="AB137" s="76">
        <v>131.79</v>
      </c>
      <c r="AC137" s="76">
        <v>72.510000000000005</v>
      </c>
      <c r="AD137" s="76">
        <v>41.06</v>
      </c>
      <c r="AE137" s="76">
        <v>77.434668799999997</v>
      </c>
      <c r="AF137" s="10">
        <v>56.509060300000002</v>
      </c>
      <c r="AG137" s="10">
        <v>22.968582600000001</v>
      </c>
      <c r="AH137" s="10">
        <v>63.815909200003205</v>
      </c>
      <c r="AI137" s="10">
        <v>17.341939016161611</v>
      </c>
      <c r="AK137" s="430">
        <f t="shared" si="39"/>
        <v>29.999546256617091</v>
      </c>
      <c r="AL137" s="430">
        <f t="shared" si="40"/>
        <v>21.999667254852536</v>
      </c>
      <c r="AM137" s="430">
        <f t="shared" si="41"/>
        <v>25.99960675573481</v>
      </c>
      <c r="AN137" s="430">
        <f t="shared" si="42"/>
        <v>16.999742878749682</v>
      </c>
      <c r="AO137" s="430">
        <f t="shared" si="43"/>
        <v>24.999621880514244</v>
      </c>
      <c r="AP137" s="430">
        <f t="shared" si="44"/>
        <v>32.999500882278802</v>
      </c>
      <c r="AQ137" s="430">
        <f t="shared" si="45"/>
        <v>11.999818502646836</v>
      </c>
      <c r="AR137" s="430">
        <f t="shared" si="46"/>
        <v>42.999349634484496</v>
      </c>
      <c r="AS137" s="430">
        <f t="shared" si="47"/>
        <v>38.999410133602225</v>
      </c>
      <c r="AT137" s="430">
        <f t="shared" si="48"/>
        <v>30.999531131837664</v>
      </c>
      <c r="AU137" s="430">
        <f t="shared" si="49"/>
        <v>50.999228636249057</v>
      </c>
      <c r="AV137" s="430">
        <f t="shared" si="50"/>
        <v>47.929275069321903</v>
      </c>
      <c r="AW137" s="430">
        <f t="shared" si="51"/>
        <v>37.111167128812703</v>
      </c>
      <c r="AX137" s="430">
        <f t="shared" si="52"/>
        <v>38.699268968994204</v>
      </c>
      <c r="AY137" s="430">
        <f t="shared" si="53"/>
        <v>64.950844466851535</v>
      </c>
      <c r="AZ137" s="430">
        <f t="shared" si="54"/>
        <v>32.412402319132852</v>
      </c>
      <c r="BA137" s="430">
        <f t="shared" si="55"/>
        <v>27.254852533400555</v>
      </c>
      <c r="BB137" s="430">
        <f t="shared" si="56"/>
        <v>33.687925384421476</v>
      </c>
      <c r="BC137" s="430">
        <f t="shared" si="57"/>
        <v>31.98386690194101</v>
      </c>
      <c r="BD137" s="430">
        <f t="shared" si="58"/>
        <v>37.343080413410632</v>
      </c>
      <c r="BE137" s="430">
        <f t="shared" si="59"/>
        <v>22.435089488278294</v>
      </c>
      <c r="BF137" s="430">
        <f t="shared" si="60"/>
        <v>62.944290395765059</v>
      </c>
      <c r="BG137" s="430">
        <f t="shared" si="61"/>
        <v>66.443156037307787</v>
      </c>
      <c r="BH137" s="430">
        <f t="shared" si="62"/>
        <v>36.55659188303504</v>
      </c>
      <c r="BI137" s="430">
        <f t="shared" si="63"/>
        <v>20.700781446937231</v>
      </c>
      <c r="BJ137" s="430">
        <f t="shared" si="64"/>
        <v>39.039409528611039</v>
      </c>
      <c r="BK137" s="430">
        <f t="shared" si="65"/>
        <v>28.489569095034032</v>
      </c>
      <c r="BL137" s="430">
        <f t="shared" si="66"/>
        <v>11.579824855054197</v>
      </c>
      <c r="BM137" s="430">
        <f t="shared" si="67"/>
        <v>32.17338502646998</v>
      </c>
      <c r="BN137" s="430">
        <f t="shared" si="68"/>
        <v>8.7431000837719228</v>
      </c>
      <c r="BQ137" s="529">
        <f t="shared" si="72"/>
        <v>43135</v>
      </c>
      <c r="BR137" s="430">
        <f t="shared" si="69"/>
        <v>27.154647025460449</v>
      </c>
      <c r="BT137" s="430">
        <f t="shared" si="70"/>
        <v>32.292893672801412</v>
      </c>
    </row>
    <row r="138" spans="1:72">
      <c r="A138" s="6">
        <v>2</v>
      </c>
      <c r="B138" s="6">
        <v>5</v>
      </c>
      <c r="C138" s="124">
        <f t="shared" si="71"/>
        <v>42771</v>
      </c>
      <c r="D138" s="76">
        <f t="shared" si="37"/>
        <v>70.617278170471337</v>
      </c>
      <c r="E138" s="76">
        <f t="shared" si="38"/>
        <v>35.602897029181854</v>
      </c>
      <c r="F138" s="335">
        <v>59.504100000000001</v>
      </c>
      <c r="G138" s="335">
        <v>45.619810000000001</v>
      </c>
      <c r="H138" s="335">
        <v>51.570219999999999</v>
      </c>
      <c r="I138" s="335">
        <v>43.636340000000004</v>
      </c>
      <c r="J138" s="335">
        <v>41.65287</v>
      </c>
      <c r="K138" s="335">
        <v>73.388390000000001</v>
      </c>
      <c r="L138" s="335">
        <v>43.636340000000004</v>
      </c>
      <c r="M138" s="335">
        <v>87.272680000000008</v>
      </c>
      <c r="N138" s="335">
        <v>111.07432</v>
      </c>
      <c r="O138" s="335">
        <v>61.487570000000005</v>
      </c>
      <c r="P138" s="335">
        <v>83.30574</v>
      </c>
      <c r="Q138" s="335">
        <v>96.37680730000001</v>
      </c>
      <c r="R138" s="76">
        <v>74.33</v>
      </c>
      <c r="S138" s="76">
        <v>101.29</v>
      </c>
      <c r="T138" s="76">
        <v>74.099999999999994</v>
      </c>
      <c r="U138" s="76">
        <v>72.08</v>
      </c>
      <c r="V138" s="76">
        <v>54.32</v>
      </c>
      <c r="W138" s="76">
        <v>58.89</v>
      </c>
      <c r="X138" s="76">
        <v>63.58</v>
      </c>
      <c r="Y138" s="76">
        <v>74.27</v>
      </c>
      <c r="Z138" s="76">
        <v>44.56</v>
      </c>
      <c r="AA138" s="76">
        <v>139.22999999999999</v>
      </c>
      <c r="AB138" s="76">
        <v>163.41999999999999</v>
      </c>
      <c r="AC138" s="76">
        <v>97.03</v>
      </c>
      <c r="AD138" s="76">
        <v>72.75</v>
      </c>
      <c r="AE138" s="76">
        <v>85.705738699999998</v>
      </c>
      <c r="AF138" s="10">
        <v>56.548729700000003</v>
      </c>
      <c r="AG138" s="10">
        <v>26.8561838</v>
      </c>
      <c r="AH138" s="10">
        <v>51.54590919999913</v>
      </c>
      <c r="AI138" s="10">
        <v>9.4865964141414025</v>
      </c>
      <c r="AK138" s="430">
        <f t="shared" si="39"/>
        <v>29.999546256617091</v>
      </c>
      <c r="AL138" s="430">
        <f t="shared" si="40"/>
        <v>22.999652130073102</v>
      </c>
      <c r="AM138" s="430">
        <f t="shared" si="41"/>
        <v>25.99960675573481</v>
      </c>
      <c r="AN138" s="430">
        <f t="shared" si="42"/>
        <v>21.999667254852536</v>
      </c>
      <c r="AO138" s="430">
        <f t="shared" si="43"/>
        <v>20.999682379631963</v>
      </c>
      <c r="AP138" s="430">
        <f t="shared" si="44"/>
        <v>36.99944038316108</v>
      </c>
      <c r="AQ138" s="430">
        <f t="shared" si="45"/>
        <v>21.999667254852536</v>
      </c>
      <c r="AR138" s="430">
        <f t="shared" si="46"/>
        <v>43.999334509705072</v>
      </c>
      <c r="AS138" s="430">
        <f t="shared" si="47"/>
        <v>55.999153012351904</v>
      </c>
      <c r="AT138" s="430">
        <f t="shared" si="48"/>
        <v>30.999531131837664</v>
      </c>
      <c r="AU138" s="430">
        <f t="shared" si="49"/>
        <v>41.999364759263926</v>
      </c>
      <c r="AV138" s="430">
        <f t="shared" si="50"/>
        <v>48.589265086967487</v>
      </c>
      <c r="AW138" s="430">
        <f t="shared" si="51"/>
        <v>37.474161835139903</v>
      </c>
      <c r="AX138" s="430">
        <f t="shared" si="52"/>
        <v>51.066296949836151</v>
      </c>
      <c r="AY138" s="430">
        <f t="shared" si="53"/>
        <v>37.358205192840934</v>
      </c>
      <c r="AZ138" s="430">
        <f t="shared" si="54"/>
        <v>36.339803377867405</v>
      </c>
      <c r="BA138" s="430">
        <f t="shared" si="55"/>
        <v>27.385933955129822</v>
      </c>
      <c r="BB138" s="430">
        <f t="shared" si="56"/>
        <v>29.689942021678849</v>
      </c>
      <c r="BC138" s="430">
        <f t="shared" si="57"/>
        <v>32.054449205949076</v>
      </c>
      <c r="BD138" s="430">
        <f t="shared" si="58"/>
        <v>37.443912276279299</v>
      </c>
      <c r="BE138" s="430">
        <f t="shared" si="59"/>
        <v>22.465339047138897</v>
      </c>
      <c r="BF138" s="430">
        <f t="shared" si="60"/>
        <v>70.194101336022172</v>
      </c>
      <c r="BG138" s="430">
        <f t="shared" si="61"/>
        <v>82.389715149987381</v>
      </c>
      <c r="BH138" s="430">
        <f t="shared" si="62"/>
        <v>48.918578270733555</v>
      </c>
      <c r="BI138" s="430">
        <f t="shared" si="63"/>
        <v>36.67759011847744</v>
      </c>
      <c r="BJ138" s="430">
        <f t="shared" si="64"/>
        <v>43.209346458280812</v>
      </c>
      <c r="BK138" s="430">
        <f t="shared" si="65"/>
        <v>28.509568792538442</v>
      </c>
      <c r="BL138" s="430">
        <f t="shared" si="66"/>
        <v>13.539795210486513</v>
      </c>
      <c r="BM138" s="430">
        <f t="shared" si="67"/>
        <v>25.987350239475234</v>
      </c>
      <c r="BN138" s="430">
        <f t="shared" si="68"/>
        <v>4.7827559436054461</v>
      </c>
      <c r="BQ138" s="529">
        <f t="shared" si="72"/>
        <v>43136</v>
      </c>
      <c r="BR138" s="430">
        <f t="shared" si="69"/>
        <v>29.640110776405233</v>
      </c>
      <c r="BT138" s="430">
        <f t="shared" si="70"/>
        <v>34.197126291908241</v>
      </c>
    </row>
    <row r="139" spans="1:72">
      <c r="A139" s="6">
        <v>2</v>
      </c>
      <c r="B139" s="6">
        <v>6</v>
      </c>
      <c r="C139" s="124">
        <f t="shared" si="71"/>
        <v>42772</v>
      </c>
      <c r="D139" s="76">
        <f t="shared" si="37"/>
        <v>69.285931430471337</v>
      </c>
      <c r="E139" s="76">
        <f t="shared" si="38"/>
        <v>34.931676017520473</v>
      </c>
      <c r="F139" s="335">
        <v>67.437979999999996</v>
      </c>
      <c r="G139" s="335">
        <v>75.371859999999998</v>
      </c>
      <c r="H139" s="335">
        <v>41.65287</v>
      </c>
      <c r="I139" s="335">
        <v>43.636340000000004</v>
      </c>
      <c r="J139" s="335">
        <v>31.735520000000001</v>
      </c>
      <c r="K139" s="335">
        <v>59.504100000000001</v>
      </c>
      <c r="L139" s="335">
        <v>55.53716</v>
      </c>
      <c r="M139" s="335">
        <v>71.404920000000004</v>
      </c>
      <c r="N139" s="335">
        <v>93.223089999999999</v>
      </c>
      <c r="O139" s="335">
        <v>55.53716</v>
      </c>
      <c r="P139" s="335">
        <v>85.289209999999997</v>
      </c>
      <c r="Q139" s="335">
        <v>128.15199670000001</v>
      </c>
      <c r="R139" s="76">
        <v>82.99</v>
      </c>
      <c r="S139" s="76">
        <v>85.3</v>
      </c>
      <c r="T139" s="76">
        <v>81.96</v>
      </c>
      <c r="U139" s="76">
        <v>63.99</v>
      </c>
      <c r="V139" s="76">
        <v>62.58</v>
      </c>
      <c r="W139" s="76">
        <v>75.05</v>
      </c>
      <c r="X139" s="76">
        <v>87.11</v>
      </c>
      <c r="Y139" s="76">
        <v>66.09</v>
      </c>
      <c r="Z139" s="76">
        <v>44.26</v>
      </c>
      <c r="AA139" s="76">
        <v>126.1</v>
      </c>
      <c r="AB139" s="76">
        <v>155.52000000000001</v>
      </c>
      <c r="AC139" s="76">
        <v>89.35</v>
      </c>
      <c r="AD139" s="76">
        <v>49.96</v>
      </c>
      <c r="AE139" s="76">
        <v>85.428052899999997</v>
      </c>
      <c r="AF139" s="10">
        <v>40.839647300000003</v>
      </c>
      <c r="AG139" s="10">
        <v>11.642968900000001</v>
      </c>
      <c r="AH139" s="10">
        <v>51.54590919999913</v>
      </c>
      <c r="AI139" s="10">
        <v>10.379157914141407</v>
      </c>
      <c r="AK139" s="430">
        <f t="shared" si="39"/>
        <v>33.999485757499365</v>
      </c>
      <c r="AL139" s="430">
        <f t="shared" si="40"/>
        <v>37.999425258381649</v>
      </c>
      <c r="AM139" s="430">
        <f t="shared" si="41"/>
        <v>20.999682379631963</v>
      </c>
      <c r="AN139" s="430">
        <f t="shared" si="42"/>
        <v>21.999667254852536</v>
      </c>
      <c r="AO139" s="430">
        <f t="shared" si="43"/>
        <v>15.999758003529115</v>
      </c>
      <c r="AP139" s="430">
        <f t="shared" si="44"/>
        <v>29.999546256617091</v>
      </c>
      <c r="AQ139" s="430">
        <f t="shared" si="45"/>
        <v>27.999576506175952</v>
      </c>
      <c r="AR139" s="430">
        <f t="shared" si="46"/>
        <v>35.99945550794051</v>
      </c>
      <c r="AS139" s="430">
        <f t="shared" si="47"/>
        <v>46.999289135366773</v>
      </c>
      <c r="AT139" s="430">
        <f t="shared" si="48"/>
        <v>27.999576506175952</v>
      </c>
      <c r="AU139" s="430">
        <f t="shared" si="49"/>
        <v>42.999349634484496</v>
      </c>
      <c r="AV139" s="430">
        <f t="shared" si="50"/>
        <v>64.609022788001013</v>
      </c>
      <c r="AW139" s="430">
        <f t="shared" si="51"/>
        <v>41.840181497353157</v>
      </c>
      <c r="AX139" s="430">
        <f t="shared" si="52"/>
        <v>43.004789513486259</v>
      </c>
      <c r="AY139" s="430">
        <f t="shared" si="53"/>
        <v>41.320897403579529</v>
      </c>
      <c r="AZ139" s="430">
        <f t="shared" si="54"/>
        <v>32.261154524829848</v>
      </c>
      <c r="BA139" s="430">
        <f t="shared" si="55"/>
        <v>31.550289891605747</v>
      </c>
      <c r="BB139" s="430">
        <f t="shared" si="56"/>
        <v>37.837156541467102</v>
      </c>
      <c r="BC139" s="430">
        <f t="shared" si="57"/>
        <v>43.91731787244769</v>
      </c>
      <c r="BD139" s="430">
        <f t="shared" si="58"/>
        <v>33.319889084950844</v>
      </c>
      <c r="BE139" s="430">
        <f t="shared" si="59"/>
        <v>22.314091252835894</v>
      </c>
      <c r="BF139" s="430">
        <f t="shared" si="60"/>
        <v>63.574489538694223</v>
      </c>
      <c r="BG139" s="430">
        <f t="shared" si="61"/>
        <v>78.406856566675074</v>
      </c>
      <c r="BH139" s="430">
        <f t="shared" si="62"/>
        <v>45.046634736576756</v>
      </c>
      <c r="BI139" s="430">
        <f t="shared" si="63"/>
        <v>25.187799344592893</v>
      </c>
      <c r="BJ139" s="430">
        <f t="shared" si="64"/>
        <v>43.069348575749935</v>
      </c>
      <c r="BK139" s="430">
        <f t="shared" si="65"/>
        <v>20.589688580791531</v>
      </c>
      <c r="BL139" s="430">
        <f t="shared" si="66"/>
        <v>5.869911217544745</v>
      </c>
      <c r="BM139" s="430">
        <f t="shared" si="67"/>
        <v>25.987350239475234</v>
      </c>
      <c r="BN139" s="430">
        <f t="shared" si="68"/>
        <v>5.2327491374547046</v>
      </c>
      <c r="BQ139" s="529">
        <f t="shared" si="72"/>
        <v>43137</v>
      </c>
      <c r="BR139" s="430">
        <f t="shared" si="69"/>
        <v>25.828782014116349</v>
      </c>
      <c r="BT139" s="430">
        <f t="shared" si="70"/>
        <v>33.659687421225101</v>
      </c>
    </row>
    <row r="140" spans="1:72">
      <c r="A140" s="6">
        <v>2</v>
      </c>
      <c r="B140" s="6">
        <v>7</v>
      </c>
      <c r="C140" s="124">
        <f t="shared" si="71"/>
        <v>42773</v>
      </c>
      <c r="D140" s="76">
        <f t="shared" ref="D140:D202" si="73">AVERAGE(F140:AI140)</f>
        <v>68.071778461380617</v>
      </c>
      <c r="E140" s="76">
        <f t="shared" ref="E140:E202" si="74">D140/1.98347</f>
        <v>34.319540230697015</v>
      </c>
      <c r="F140" s="335">
        <v>53.553690000000003</v>
      </c>
      <c r="G140" s="335">
        <v>69.421450000000007</v>
      </c>
      <c r="H140" s="335">
        <v>51.570219999999999</v>
      </c>
      <c r="I140" s="335">
        <v>95.206559999999996</v>
      </c>
      <c r="J140" s="335">
        <v>31.735520000000001</v>
      </c>
      <c r="K140" s="335">
        <v>39.669400000000003</v>
      </c>
      <c r="L140" s="335">
        <v>51.570219999999999</v>
      </c>
      <c r="M140" s="335">
        <v>87.272680000000008</v>
      </c>
      <c r="N140" s="335">
        <v>132.89249000000001</v>
      </c>
      <c r="O140" s="335">
        <v>63.471040000000002</v>
      </c>
      <c r="P140" s="335">
        <v>77.355330000000009</v>
      </c>
      <c r="Q140" s="335">
        <v>97.765236299999998</v>
      </c>
      <c r="R140" s="76">
        <v>75.8</v>
      </c>
      <c r="S140" s="76">
        <v>85.23</v>
      </c>
      <c r="T140" s="76">
        <v>74.510000000000005</v>
      </c>
      <c r="U140" s="76">
        <v>55.92</v>
      </c>
      <c r="V140" s="76">
        <v>54.79</v>
      </c>
      <c r="W140" s="76">
        <v>67.31</v>
      </c>
      <c r="X140" s="76">
        <v>70.7</v>
      </c>
      <c r="Y140" s="76">
        <v>83.11</v>
      </c>
      <c r="Z140" s="76">
        <v>44.68</v>
      </c>
      <c r="AA140" s="76">
        <v>129.66</v>
      </c>
      <c r="AB140" s="76">
        <v>99.15</v>
      </c>
      <c r="AC140" s="76">
        <v>68.14</v>
      </c>
      <c r="AD140" s="76">
        <v>57.87</v>
      </c>
      <c r="AE140" s="76">
        <v>61.983437500000001</v>
      </c>
      <c r="AF140" s="10">
        <v>72.456159100000008</v>
      </c>
      <c r="AG140" s="10">
        <v>18.128915800000001</v>
      </c>
      <c r="AH140" s="10">
        <v>51.855909200004078</v>
      </c>
      <c r="AI140" s="10">
        <v>19.375095941414127</v>
      </c>
      <c r="AK140" s="430">
        <f t="shared" ref="AK140:AK202" si="75">F140/1.9835</f>
        <v>26.999591630955383</v>
      </c>
      <c r="AL140" s="430">
        <f t="shared" ref="AL140:AL202" si="76">G140/1.9835</f>
        <v>34.999470632719941</v>
      </c>
      <c r="AM140" s="430">
        <f t="shared" ref="AM140:AM202" si="77">H140/1.9835</f>
        <v>25.99960675573481</v>
      </c>
      <c r="AN140" s="430">
        <f t="shared" ref="AN140:AN202" si="78">I140/1.9835</f>
        <v>47.999274010587342</v>
      </c>
      <c r="AO140" s="430">
        <f t="shared" ref="AO140:AO202" si="79">J140/1.9835</f>
        <v>15.999758003529115</v>
      </c>
      <c r="AP140" s="430">
        <f t="shared" ref="AP140:AP202" si="80">K140/1.9835</f>
        <v>19.999697504411394</v>
      </c>
      <c r="AQ140" s="430">
        <f t="shared" ref="AQ140:AQ202" si="81">L140/1.9835</f>
        <v>25.99960675573481</v>
      </c>
      <c r="AR140" s="430">
        <f t="shared" ref="AR140:AR202" si="82">M140/1.9835</f>
        <v>43.999334509705072</v>
      </c>
      <c r="AS140" s="430">
        <f t="shared" ref="AS140:AS202" si="83">N140/1.9835</f>
        <v>66.998986639778167</v>
      </c>
      <c r="AT140" s="430">
        <f t="shared" ref="AT140:AT202" si="84">O140/1.9835</f>
        <v>31.999516007058229</v>
      </c>
      <c r="AU140" s="430">
        <f t="shared" ref="AU140:AU202" si="85">P140/1.9835</f>
        <v>38.999410133602225</v>
      </c>
      <c r="AV140" s="430">
        <f t="shared" ref="AV140:AV202" si="86">Q140/1.9835</f>
        <v>49.289254499621876</v>
      </c>
      <c r="AW140" s="430">
        <f t="shared" ref="AW140:AW202" si="87">R140/1.9835</f>
        <v>38.215276027224604</v>
      </c>
      <c r="AX140" s="430">
        <f t="shared" ref="AX140:AX202" si="88">S140/1.9835</f>
        <v>42.969498361482231</v>
      </c>
      <c r="AY140" s="430">
        <f t="shared" ref="AY140:AY202" si="89">T140/1.9835</f>
        <v>37.564910511721706</v>
      </c>
      <c r="AZ140" s="430">
        <f t="shared" ref="AZ140:AZ202" si="90">U140/1.9835</f>
        <v>28.192588858079155</v>
      </c>
      <c r="BA140" s="430">
        <f t="shared" ref="BA140:BA202" si="91">V140/1.9835</f>
        <v>27.622888832871187</v>
      </c>
      <c r="BB140" s="430">
        <f t="shared" ref="BB140:BB202" si="92">W140/1.9835</f>
        <v>33.934963448449707</v>
      </c>
      <c r="BC140" s="430">
        <f t="shared" ref="BC140:BC202" si="93">X140/1.9835</f>
        <v>35.644063524073609</v>
      </c>
      <c r="BD140" s="430">
        <f t="shared" ref="BD140:BD202" si="94">Y140/1.9835</f>
        <v>41.900680615074364</v>
      </c>
      <c r="BE140" s="430">
        <f t="shared" ref="BE140:BE202" si="95">Z140/1.9835</f>
        <v>22.525838164860094</v>
      </c>
      <c r="BF140" s="430">
        <f t="shared" ref="BF140:BF202" si="96">AA140/1.9835</f>
        <v>65.369296697756482</v>
      </c>
      <c r="BG140" s="430">
        <f t="shared" ref="BG140:BG202" si="97">AB140/1.9835</f>
        <v>49.987396017141421</v>
      </c>
      <c r="BH140" s="430">
        <f t="shared" ref="BH140:BH202" si="98">AC140/1.9835</f>
        <v>34.353415679354676</v>
      </c>
      <c r="BI140" s="430">
        <f t="shared" ref="BI140:BI202" si="99">AD140/1.9835</f>
        <v>29.175699521048649</v>
      </c>
      <c r="BJ140" s="430">
        <f t="shared" ref="BJ140:BJ202" si="100">AE140/1.9835</f>
        <v>31.249527350642804</v>
      </c>
      <c r="BK140" s="430">
        <f t="shared" ref="BK140:BK202" si="101">AF140/1.9835</f>
        <v>36.529447491807417</v>
      </c>
      <c r="BL140" s="430">
        <f t="shared" ref="BL140:BL202" si="102">AG140/1.9835</f>
        <v>9.1398617595160072</v>
      </c>
      <c r="BM140" s="430">
        <f t="shared" ref="BM140:BM202" si="103">AH140/1.9835</f>
        <v>26.143639626924163</v>
      </c>
      <c r="BN140" s="430">
        <f t="shared" ref="BN140:BN202" si="104">AI140/1.9835</f>
        <v>9.7681350851596296</v>
      </c>
      <c r="BQ140" s="529">
        <f t="shared" si="72"/>
        <v>43138</v>
      </c>
      <c r="BR140" s="430">
        <f t="shared" ref="BR140:BR202" si="105">AVERAGE(BA140,BI140,BK140,BM140)</f>
        <v>29.867918868162853</v>
      </c>
      <c r="BT140" s="430">
        <f t="shared" ref="BT140:BT203" si="106">MEDIAN(AK140:BN140)</f>
        <v>34.144189563902188</v>
      </c>
    </row>
    <row r="141" spans="1:72">
      <c r="A141" s="6">
        <v>2</v>
      </c>
      <c r="B141" s="6">
        <v>8</v>
      </c>
      <c r="C141" s="124">
        <f t="shared" ref="C141:C203" si="107">C140+1</f>
        <v>42774</v>
      </c>
      <c r="D141" s="76">
        <f t="shared" si="73"/>
        <v>69.716885830471341</v>
      </c>
      <c r="E141" s="76">
        <f t="shared" si="74"/>
        <v>35.148948978543331</v>
      </c>
      <c r="F141" s="335">
        <v>61.487570000000005</v>
      </c>
      <c r="G141" s="335">
        <v>39.669400000000003</v>
      </c>
      <c r="H141" s="335">
        <v>41.65287</v>
      </c>
      <c r="I141" s="335">
        <v>41.65287</v>
      </c>
      <c r="J141" s="335">
        <v>63.471040000000002</v>
      </c>
      <c r="K141" s="335">
        <v>39.669400000000003</v>
      </c>
      <c r="L141" s="335">
        <v>53.553690000000003</v>
      </c>
      <c r="M141" s="335">
        <v>65.454509999999999</v>
      </c>
      <c r="N141" s="335">
        <v>65.454509999999999</v>
      </c>
      <c r="O141" s="335">
        <v>49.586750000000002</v>
      </c>
      <c r="P141" s="335">
        <v>77.355330000000009</v>
      </c>
      <c r="Q141" s="335">
        <v>91.14044650000001</v>
      </c>
      <c r="R141" s="76">
        <v>84.48</v>
      </c>
      <c r="S141" s="76">
        <v>85.94</v>
      </c>
      <c r="T141" s="76">
        <v>82.37</v>
      </c>
      <c r="U141" s="76">
        <v>89.28</v>
      </c>
      <c r="V141" s="76">
        <v>63.04</v>
      </c>
      <c r="W141" s="76">
        <v>67.430000000000007</v>
      </c>
      <c r="X141" s="76">
        <v>118.27</v>
      </c>
      <c r="Y141" s="76">
        <v>109.29</v>
      </c>
      <c r="Z141" s="76">
        <v>59.53</v>
      </c>
      <c r="AA141" s="76">
        <v>117.76</v>
      </c>
      <c r="AB141" s="76">
        <v>130.33000000000001</v>
      </c>
      <c r="AC141" s="76">
        <v>84.56</v>
      </c>
      <c r="AD141" s="76">
        <v>65.39</v>
      </c>
      <c r="AE141" s="76">
        <v>77.593346400000001</v>
      </c>
      <c r="AF141" s="10">
        <v>77.63301580000001</v>
      </c>
      <c r="AG141" s="10">
        <v>32.945436700000002</v>
      </c>
      <c r="AH141" s="10">
        <v>45.29590919999913</v>
      </c>
      <c r="AI141" s="10">
        <v>10.220480314141412</v>
      </c>
      <c r="AK141" s="430">
        <f t="shared" si="75"/>
        <v>30.999531131837664</v>
      </c>
      <c r="AL141" s="430">
        <f t="shared" si="76"/>
        <v>19.999697504411394</v>
      </c>
      <c r="AM141" s="430">
        <f t="shared" si="77"/>
        <v>20.999682379631963</v>
      </c>
      <c r="AN141" s="430">
        <f t="shared" si="78"/>
        <v>20.999682379631963</v>
      </c>
      <c r="AO141" s="430">
        <f t="shared" si="79"/>
        <v>31.999516007058229</v>
      </c>
      <c r="AP141" s="430">
        <f t="shared" si="80"/>
        <v>19.999697504411394</v>
      </c>
      <c r="AQ141" s="430">
        <f t="shared" si="81"/>
        <v>26.999591630955383</v>
      </c>
      <c r="AR141" s="430">
        <f t="shared" si="82"/>
        <v>32.999500882278802</v>
      </c>
      <c r="AS141" s="430">
        <f t="shared" si="83"/>
        <v>32.999500882278802</v>
      </c>
      <c r="AT141" s="430">
        <f t="shared" si="84"/>
        <v>24.999621880514244</v>
      </c>
      <c r="AU141" s="430">
        <f t="shared" si="85"/>
        <v>38.999410133602225</v>
      </c>
      <c r="AV141" s="430">
        <f t="shared" si="86"/>
        <v>45.949305016385182</v>
      </c>
      <c r="AW141" s="430">
        <f t="shared" si="87"/>
        <v>42.591378875724729</v>
      </c>
      <c r="AX141" s="430">
        <f t="shared" si="88"/>
        <v>43.327451474665992</v>
      </c>
      <c r="AY141" s="430">
        <f t="shared" si="89"/>
        <v>41.527602722460301</v>
      </c>
      <c r="AZ141" s="430">
        <f t="shared" si="90"/>
        <v>45.011343584572728</v>
      </c>
      <c r="BA141" s="430">
        <f t="shared" si="91"/>
        <v>31.78220317620368</v>
      </c>
      <c r="BB141" s="430">
        <f t="shared" si="92"/>
        <v>33.995462566170914</v>
      </c>
      <c r="BC141" s="430">
        <f t="shared" si="93"/>
        <v>59.62692210738593</v>
      </c>
      <c r="BD141" s="430">
        <f t="shared" si="94"/>
        <v>55.099571464582809</v>
      </c>
      <c r="BE141" s="430">
        <f t="shared" si="95"/>
        <v>30.012603982858582</v>
      </c>
      <c r="BF141" s="430">
        <f t="shared" si="96"/>
        <v>59.369800857070835</v>
      </c>
      <c r="BG141" s="430">
        <f t="shared" si="97"/>
        <v>65.707083438366524</v>
      </c>
      <c r="BH141" s="430">
        <f t="shared" si="98"/>
        <v>42.631711620872196</v>
      </c>
      <c r="BI141" s="430">
        <f t="shared" si="99"/>
        <v>32.966977564910515</v>
      </c>
      <c r="BJ141" s="430">
        <f t="shared" si="100"/>
        <v>39.119408318628686</v>
      </c>
      <c r="BK141" s="430">
        <f t="shared" si="101"/>
        <v>39.139408016133103</v>
      </c>
      <c r="BL141" s="430">
        <f t="shared" si="102"/>
        <v>16.609748777413664</v>
      </c>
      <c r="BM141" s="430">
        <f t="shared" si="103"/>
        <v>22.836354524829407</v>
      </c>
      <c r="BN141" s="430">
        <f t="shared" si="104"/>
        <v>5.1527503474370615</v>
      </c>
      <c r="BQ141" s="529">
        <f t="shared" ref="BQ141:BQ203" si="108">BQ140+1</f>
        <v>43139</v>
      </c>
      <c r="BR141" s="430">
        <f t="shared" si="105"/>
        <v>31.681235820519177</v>
      </c>
      <c r="BT141" s="430">
        <f t="shared" si="106"/>
        <v>32.999500882278802</v>
      </c>
    </row>
    <row r="142" spans="1:72">
      <c r="A142" s="6">
        <v>2</v>
      </c>
      <c r="B142" s="6">
        <v>9</v>
      </c>
      <c r="C142" s="124">
        <f t="shared" si="107"/>
        <v>42775</v>
      </c>
      <c r="D142" s="76">
        <f t="shared" si="73"/>
        <v>68.749030544646359</v>
      </c>
      <c r="E142" s="76">
        <f t="shared" si="74"/>
        <v>34.660988340961225</v>
      </c>
      <c r="F142" s="335">
        <v>59.504100000000001</v>
      </c>
      <c r="G142" s="335">
        <v>39.669400000000003</v>
      </c>
      <c r="H142" s="335">
        <v>57.520630000000004</v>
      </c>
      <c r="I142" s="335">
        <v>53.553690000000003</v>
      </c>
      <c r="J142" s="335">
        <v>57.520630000000004</v>
      </c>
      <c r="K142" s="335">
        <v>39.669400000000003</v>
      </c>
      <c r="L142" s="335">
        <v>45.619810000000001</v>
      </c>
      <c r="M142" s="335">
        <v>105.12391000000001</v>
      </c>
      <c r="N142" s="335">
        <v>111.07432</v>
      </c>
      <c r="O142" s="335">
        <v>57.520630000000004</v>
      </c>
      <c r="P142" s="335">
        <v>103.14044</v>
      </c>
      <c r="Q142" s="335">
        <v>99.669367500000007</v>
      </c>
      <c r="R142" s="76">
        <v>69.08</v>
      </c>
      <c r="S142" s="76">
        <v>86.26</v>
      </c>
      <c r="T142" s="76">
        <v>90.57</v>
      </c>
      <c r="U142" s="76">
        <v>56.03</v>
      </c>
      <c r="V142" s="76">
        <v>55.28</v>
      </c>
      <c r="W142" s="76">
        <v>75.319999999999993</v>
      </c>
      <c r="X142" s="76">
        <v>70.88</v>
      </c>
      <c r="Y142" s="76">
        <v>75.099999999999994</v>
      </c>
      <c r="Z142" s="76">
        <v>52</v>
      </c>
      <c r="AA142" s="76">
        <v>126.84</v>
      </c>
      <c r="AB142" s="76">
        <v>118.96</v>
      </c>
      <c r="AC142" s="76">
        <v>93.2</v>
      </c>
      <c r="AD142" s="76">
        <v>42.67</v>
      </c>
      <c r="AE142" s="76">
        <v>66.228063300000002</v>
      </c>
      <c r="AF142" s="10">
        <v>60.753686100000003</v>
      </c>
      <c r="AG142" s="10">
        <v>24.852879099999999</v>
      </c>
      <c r="AH142" s="10">
        <v>57.855909199996795</v>
      </c>
      <c r="AI142" s="10">
        <v>11.004051139393939</v>
      </c>
      <c r="AK142" s="430">
        <f t="shared" si="75"/>
        <v>29.999546256617091</v>
      </c>
      <c r="AL142" s="430">
        <f t="shared" si="76"/>
        <v>19.999697504411394</v>
      </c>
      <c r="AM142" s="430">
        <f t="shared" si="77"/>
        <v>28.999561381396521</v>
      </c>
      <c r="AN142" s="430">
        <f t="shared" si="78"/>
        <v>26.999591630955383</v>
      </c>
      <c r="AO142" s="430">
        <f t="shared" si="79"/>
        <v>28.999561381396521</v>
      </c>
      <c r="AP142" s="430">
        <f t="shared" si="80"/>
        <v>19.999697504411394</v>
      </c>
      <c r="AQ142" s="430">
        <f t="shared" si="81"/>
        <v>22.999652130073102</v>
      </c>
      <c r="AR142" s="430">
        <f t="shared" si="82"/>
        <v>52.999198386690196</v>
      </c>
      <c r="AS142" s="430">
        <f t="shared" si="83"/>
        <v>55.999153012351904</v>
      </c>
      <c r="AT142" s="430">
        <f t="shared" si="84"/>
        <v>28.999561381396521</v>
      </c>
      <c r="AU142" s="430">
        <f t="shared" si="85"/>
        <v>51.99921351146962</v>
      </c>
      <c r="AV142" s="430">
        <f t="shared" si="86"/>
        <v>50.249239979833632</v>
      </c>
      <c r="AW142" s="430">
        <f t="shared" si="87"/>
        <v>34.827325434837405</v>
      </c>
      <c r="AX142" s="430">
        <f t="shared" si="88"/>
        <v>43.488782455255866</v>
      </c>
      <c r="AY142" s="430">
        <f t="shared" si="89"/>
        <v>45.661709100075619</v>
      </c>
      <c r="AZ142" s="430">
        <f t="shared" si="90"/>
        <v>28.24804638265692</v>
      </c>
      <c r="BA142" s="430">
        <f t="shared" si="91"/>
        <v>27.869926896899422</v>
      </c>
      <c r="BB142" s="430">
        <f t="shared" si="92"/>
        <v>37.973279556339797</v>
      </c>
      <c r="BC142" s="430">
        <f t="shared" si="93"/>
        <v>35.734812200655405</v>
      </c>
      <c r="BD142" s="430">
        <f t="shared" si="94"/>
        <v>37.862364507184267</v>
      </c>
      <c r="BE142" s="430">
        <f t="shared" si="95"/>
        <v>26.216284345853289</v>
      </c>
      <c r="BF142" s="430">
        <f t="shared" si="96"/>
        <v>63.947567431308293</v>
      </c>
      <c r="BG142" s="430">
        <f t="shared" si="97"/>
        <v>59.974792034282828</v>
      </c>
      <c r="BH142" s="430">
        <f t="shared" si="98"/>
        <v>46.987648096798587</v>
      </c>
      <c r="BI142" s="430">
        <f t="shared" si="99"/>
        <v>21.512477943029999</v>
      </c>
      <c r="BJ142" s="430">
        <f t="shared" si="100"/>
        <v>33.389494983614824</v>
      </c>
      <c r="BK142" s="430">
        <f t="shared" si="101"/>
        <v>30.629536728006052</v>
      </c>
      <c r="BL142" s="430">
        <f t="shared" si="102"/>
        <v>12.529810486513737</v>
      </c>
      <c r="BM142" s="430">
        <f t="shared" si="103"/>
        <v>29.168595512980485</v>
      </c>
      <c r="BN142" s="430">
        <f t="shared" si="104"/>
        <v>5.5477948774358143</v>
      </c>
      <c r="BQ142" s="529">
        <f t="shared" si="108"/>
        <v>43140</v>
      </c>
      <c r="BR142" s="430">
        <f t="shared" si="105"/>
        <v>27.295134270228992</v>
      </c>
      <c r="BT142" s="430">
        <f t="shared" si="106"/>
        <v>30.314541492311569</v>
      </c>
    </row>
    <row r="143" spans="1:72">
      <c r="A143" s="6">
        <v>2</v>
      </c>
      <c r="B143" s="6">
        <v>10</v>
      </c>
      <c r="C143" s="124">
        <f t="shared" si="107"/>
        <v>42776</v>
      </c>
      <c r="D143" s="76">
        <f t="shared" si="73"/>
        <v>72.345142840538657</v>
      </c>
      <c r="E143" s="76">
        <f t="shared" si="74"/>
        <v>36.474029272204092</v>
      </c>
      <c r="F143" s="335">
        <v>61.487570000000005</v>
      </c>
      <c r="G143" s="335">
        <v>109.09085</v>
      </c>
      <c r="H143" s="335">
        <v>41.65287</v>
      </c>
      <c r="I143" s="335">
        <v>51.570219999999999</v>
      </c>
      <c r="J143" s="335">
        <v>79.338800000000006</v>
      </c>
      <c r="K143" s="335">
        <v>19.834700000000002</v>
      </c>
      <c r="L143" s="335">
        <v>69.421450000000007</v>
      </c>
      <c r="M143" s="335">
        <v>81.322270000000003</v>
      </c>
      <c r="N143" s="335">
        <v>87.272680000000008</v>
      </c>
      <c r="O143" s="335">
        <v>73.388390000000001</v>
      </c>
      <c r="P143" s="335">
        <v>85.289209999999997</v>
      </c>
      <c r="Q143" s="335">
        <v>77.672685199999989</v>
      </c>
      <c r="R143" s="76">
        <v>69.900000000000006</v>
      </c>
      <c r="S143" s="76">
        <v>94.83</v>
      </c>
      <c r="T143" s="76">
        <v>28.33</v>
      </c>
      <c r="U143" s="76">
        <v>64.2</v>
      </c>
      <c r="V143" s="76">
        <v>55.52</v>
      </c>
      <c r="W143" s="76">
        <v>67.62</v>
      </c>
      <c r="X143" s="76">
        <v>86.66</v>
      </c>
      <c r="Y143" s="76">
        <v>83.67</v>
      </c>
      <c r="Z143" s="76">
        <v>66.819999999999993</v>
      </c>
      <c r="AA143" s="76">
        <v>114.39</v>
      </c>
      <c r="AB143" s="76">
        <v>138.72999999999999</v>
      </c>
      <c r="AC143" s="76">
        <v>73.8</v>
      </c>
      <c r="AD143" s="76">
        <v>71.81</v>
      </c>
      <c r="AE143" s="76">
        <v>161.13710280000001</v>
      </c>
      <c r="AF143" s="10">
        <v>60.813190200000001</v>
      </c>
      <c r="AG143" s="10">
        <v>24.833044399999999</v>
      </c>
      <c r="AH143" s="10">
        <v>51.575909199997966</v>
      </c>
      <c r="AI143" s="10">
        <v>18.373343416161603</v>
      </c>
      <c r="AK143" s="430">
        <f t="shared" si="75"/>
        <v>30.999531131837664</v>
      </c>
      <c r="AL143" s="430">
        <f t="shared" si="76"/>
        <v>54.999168137131335</v>
      </c>
      <c r="AM143" s="430">
        <f t="shared" si="77"/>
        <v>20.999682379631963</v>
      </c>
      <c r="AN143" s="430">
        <f t="shared" si="78"/>
        <v>25.99960675573481</v>
      </c>
      <c r="AO143" s="430">
        <f t="shared" si="79"/>
        <v>39.999395008822788</v>
      </c>
      <c r="AP143" s="430">
        <f t="shared" si="80"/>
        <v>9.9998487522056969</v>
      </c>
      <c r="AQ143" s="430">
        <f t="shared" si="81"/>
        <v>34.999470632719941</v>
      </c>
      <c r="AR143" s="430">
        <f t="shared" si="82"/>
        <v>40.999379884043357</v>
      </c>
      <c r="AS143" s="430">
        <f t="shared" si="83"/>
        <v>43.999334509705072</v>
      </c>
      <c r="AT143" s="430">
        <f t="shared" si="84"/>
        <v>36.99944038316108</v>
      </c>
      <c r="AU143" s="430">
        <f t="shared" si="85"/>
        <v>42.999349634484496</v>
      </c>
      <c r="AV143" s="430">
        <f t="shared" si="86"/>
        <v>39.159407713637506</v>
      </c>
      <c r="AW143" s="430">
        <f t="shared" si="87"/>
        <v>35.240736072598942</v>
      </c>
      <c r="AX143" s="430">
        <f t="shared" si="88"/>
        <v>47.809427779178222</v>
      </c>
      <c r="AY143" s="430">
        <f t="shared" si="89"/>
        <v>14.282833375346609</v>
      </c>
      <c r="AZ143" s="430">
        <f t="shared" si="90"/>
        <v>32.367027980841947</v>
      </c>
      <c r="BA143" s="430">
        <f t="shared" si="91"/>
        <v>27.990925132341822</v>
      </c>
      <c r="BB143" s="430">
        <f t="shared" si="92"/>
        <v>34.091252835896142</v>
      </c>
      <c r="BC143" s="430">
        <f t="shared" si="93"/>
        <v>43.690446180993192</v>
      </c>
      <c r="BD143" s="430">
        <f t="shared" si="94"/>
        <v>42.183009831106631</v>
      </c>
      <c r="BE143" s="430">
        <f t="shared" si="95"/>
        <v>33.687925384421476</v>
      </c>
      <c r="BF143" s="430">
        <f t="shared" si="96"/>
        <v>57.670783967733804</v>
      </c>
      <c r="BG143" s="430">
        <f t="shared" si="97"/>
        <v>69.942021678850509</v>
      </c>
      <c r="BH143" s="430">
        <f t="shared" si="98"/>
        <v>37.206957398537938</v>
      </c>
      <c r="BI143" s="430">
        <f t="shared" si="99"/>
        <v>36.20368036299471</v>
      </c>
      <c r="BJ143" s="430">
        <f t="shared" si="100"/>
        <v>81.238771262919087</v>
      </c>
      <c r="BK143" s="430">
        <f t="shared" si="101"/>
        <v>30.659536274262667</v>
      </c>
      <c r="BL143" s="430">
        <f t="shared" si="102"/>
        <v>12.519810637761532</v>
      </c>
      <c r="BM143" s="430">
        <f t="shared" si="103"/>
        <v>26.002475018904949</v>
      </c>
      <c r="BN143" s="430">
        <f t="shared" si="104"/>
        <v>9.2630922188866158</v>
      </c>
      <c r="BQ143" s="529">
        <f t="shared" si="108"/>
        <v>43141</v>
      </c>
      <c r="BR143" s="430">
        <f t="shared" si="105"/>
        <v>30.214154197126035</v>
      </c>
      <c r="BT143" s="430">
        <f t="shared" si="106"/>
        <v>35.722208217796826</v>
      </c>
    </row>
    <row r="144" spans="1:72">
      <c r="A144" s="6">
        <v>2</v>
      </c>
      <c r="B144" s="6">
        <v>11</v>
      </c>
      <c r="C144" s="124">
        <f t="shared" si="107"/>
        <v>42777</v>
      </c>
      <c r="D144" s="76">
        <f t="shared" si="73"/>
        <v>74.784401298821663</v>
      </c>
      <c r="E144" s="76">
        <f t="shared" si="74"/>
        <v>37.703822744393243</v>
      </c>
      <c r="F144" s="335">
        <v>91.239620000000002</v>
      </c>
      <c r="G144" s="335">
        <v>49.586750000000002</v>
      </c>
      <c r="H144" s="335">
        <v>51.570219999999999</v>
      </c>
      <c r="I144" s="335">
        <v>53.553690000000003</v>
      </c>
      <c r="J144" s="335">
        <v>73.388390000000001</v>
      </c>
      <c r="K144" s="335">
        <v>41.65287</v>
      </c>
      <c r="L144" s="335">
        <v>41.65287</v>
      </c>
      <c r="M144" s="335">
        <v>97.190030000000007</v>
      </c>
      <c r="N144" s="335">
        <v>120.99167</v>
      </c>
      <c r="O144" s="335">
        <v>67.437979999999996</v>
      </c>
      <c r="P144" s="335">
        <v>87.272680000000008</v>
      </c>
      <c r="Q144" s="335">
        <v>117.0048953</v>
      </c>
      <c r="R144" s="76">
        <v>94.98</v>
      </c>
      <c r="S144" s="76">
        <v>85.9</v>
      </c>
      <c r="T144" s="76">
        <v>106.59</v>
      </c>
      <c r="U144" s="76">
        <v>64.260000000000005</v>
      </c>
      <c r="V144" s="76">
        <v>64.14</v>
      </c>
      <c r="W144" s="76">
        <v>67.709999999999994</v>
      </c>
      <c r="X144" s="76">
        <v>86.75</v>
      </c>
      <c r="Y144" s="76">
        <v>92.63</v>
      </c>
      <c r="Z144" s="76">
        <v>74.42</v>
      </c>
      <c r="AA144" s="76">
        <v>122.2</v>
      </c>
      <c r="AB144" s="76">
        <v>130.94</v>
      </c>
      <c r="AC144" s="76">
        <v>58.42</v>
      </c>
      <c r="AD144" s="76">
        <v>48.73</v>
      </c>
      <c r="AE144" s="76">
        <v>97.943748600000006</v>
      </c>
      <c r="AF144" s="10">
        <v>60.872694300000006</v>
      </c>
      <c r="AG144" s="10">
        <v>24.6148627</v>
      </c>
      <c r="AH144" s="10">
        <v>57.565909200003205</v>
      </c>
      <c r="AI144" s="10">
        <v>12.323158864646457</v>
      </c>
      <c r="AK144" s="430">
        <f t="shared" si="75"/>
        <v>45.999304260146204</v>
      </c>
      <c r="AL144" s="430">
        <f t="shared" si="76"/>
        <v>24.999621880514244</v>
      </c>
      <c r="AM144" s="430">
        <f t="shared" si="77"/>
        <v>25.99960675573481</v>
      </c>
      <c r="AN144" s="430">
        <f t="shared" si="78"/>
        <v>26.999591630955383</v>
      </c>
      <c r="AO144" s="430">
        <f t="shared" si="79"/>
        <v>36.99944038316108</v>
      </c>
      <c r="AP144" s="430">
        <f t="shared" si="80"/>
        <v>20.999682379631963</v>
      </c>
      <c r="AQ144" s="430">
        <f t="shared" si="81"/>
        <v>20.999682379631963</v>
      </c>
      <c r="AR144" s="430">
        <f t="shared" si="82"/>
        <v>48.999258885807919</v>
      </c>
      <c r="AS144" s="430">
        <f t="shared" si="83"/>
        <v>60.999077388454751</v>
      </c>
      <c r="AT144" s="430">
        <f t="shared" si="84"/>
        <v>33.999485757499365</v>
      </c>
      <c r="AU144" s="430">
        <f t="shared" si="85"/>
        <v>43.999334509705072</v>
      </c>
      <c r="AV144" s="430">
        <f t="shared" si="86"/>
        <v>58.989107789261404</v>
      </c>
      <c r="AW144" s="430">
        <f t="shared" si="87"/>
        <v>47.885051676329724</v>
      </c>
      <c r="AX144" s="430">
        <f t="shared" si="88"/>
        <v>43.307285102092266</v>
      </c>
      <c r="AY144" s="430">
        <f t="shared" si="89"/>
        <v>53.738341315855813</v>
      </c>
      <c r="AZ144" s="430">
        <f t="shared" si="90"/>
        <v>32.39727753970255</v>
      </c>
      <c r="BA144" s="430">
        <f t="shared" si="91"/>
        <v>32.336778421981343</v>
      </c>
      <c r="BB144" s="430">
        <f t="shared" si="92"/>
        <v>34.136627174187041</v>
      </c>
      <c r="BC144" s="430">
        <f t="shared" si="93"/>
        <v>43.73582051928409</v>
      </c>
      <c r="BD144" s="430">
        <f t="shared" si="94"/>
        <v>46.700277287622889</v>
      </c>
      <c r="BE144" s="430">
        <f t="shared" si="95"/>
        <v>37.519536173430801</v>
      </c>
      <c r="BF144" s="430">
        <f t="shared" si="96"/>
        <v>61.608268212755227</v>
      </c>
      <c r="BG144" s="430">
        <f t="shared" si="97"/>
        <v>66.014620620115949</v>
      </c>
      <c r="BH144" s="430">
        <f t="shared" si="98"/>
        <v>29.452987143937484</v>
      </c>
      <c r="BI144" s="430">
        <f t="shared" si="99"/>
        <v>24.567683387950591</v>
      </c>
      <c r="BJ144" s="430">
        <f t="shared" si="100"/>
        <v>49.379253138391732</v>
      </c>
      <c r="BK144" s="430">
        <f t="shared" si="101"/>
        <v>30.689535820519286</v>
      </c>
      <c r="BL144" s="430">
        <f t="shared" si="102"/>
        <v>12.409812301487269</v>
      </c>
      <c r="BM144" s="430">
        <f t="shared" si="103"/>
        <v>29.022389311824153</v>
      </c>
      <c r="BN144" s="430">
        <f t="shared" si="104"/>
        <v>6.212835323744117</v>
      </c>
      <c r="BQ144" s="529">
        <f t="shared" si="108"/>
        <v>43142</v>
      </c>
      <c r="BR144" s="430">
        <f t="shared" si="105"/>
        <v>29.154096735568842</v>
      </c>
      <c r="BT144" s="430">
        <f t="shared" si="106"/>
        <v>35.568033778674064</v>
      </c>
    </row>
    <row r="145" spans="1:72">
      <c r="A145" s="6">
        <v>2</v>
      </c>
      <c r="B145" s="6">
        <v>12</v>
      </c>
      <c r="C145" s="124">
        <f t="shared" si="107"/>
        <v>42778</v>
      </c>
      <c r="D145" s="76">
        <f t="shared" si="73"/>
        <v>71.618402447272814</v>
      </c>
      <c r="E145" s="76">
        <f t="shared" si="74"/>
        <v>36.107630792133385</v>
      </c>
      <c r="F145" s="335">
        <v>53.553690000000003</v>
      </c>
      <c r="G145" s="335">
        <v>57.520630000000004</v>
      </c>
      <c r="H145" s="335">
        <v>43.636340000000004</v>
      </c>
      <c r="I145" s="335">
        <v>63.471040000000002</v>
      </c>
      <c r="J145" s="335">
        <v>99.173500000000004</v>
      </c>
      <c r="K145" s="335">
        <v>35.702460000000002</v>
      </c>
      <c r="L145" s="335">
        <v>53.553690000000003</v>
      </c>
      <c r="M145" s="335">
        <v>75.371859999999998</v>
      </c>
      <c r="N145" s="335">
        <v>95.206559999999996</v>
      </c>
      <c r="O145" s="335">
        <v>59.504100000000001</v>
      </c>
      <c r="P145" s="335">
        <v>79.338800000000006</v>
      </c>
      <c r="Q145" s="335">
        <v>102.90242360000001</v>
      </c>
      <c r="R145" s="76">
        <v>87.48</v>
      </c>
      <c r="S145" s="76">
        <v>66.349999999999994</v>
      </c>
      <c r="T145" s="76">
        <v>67.650000000000006</v>
      </c>
      <c r="U145" s="76">
        <v>72.819999999999993</v>
      </c>
      <c r="V145" s="76">
        <v>56.01</v>
      </c>
      <c r="W145" s="76">
        <v>67.44</v>
      </c>
      <c r="X145" s="76">
        <v>84.16</v>
      </c>
      <c r="Y145" s="76">
        <v>75.72</v>
      </c>
      <c r="Z145" s="76">
        <v>125.95</v>
      </c>
      <c r="AA145" s="76">
        <v>95.19</v>
      </c>
      <c r="AB145" s="76">
        <v>123.56</v>
      </c>
      <c r="AC145" s="76">
        <v>82.67</v>
      </c>
      <c r="AD145" s="76">
        <v>71.89</v>
      </c>
      <c r="AE145" s="76">
        <v>89.930529800000016</v>
      </c>
      <c r="AF145" s="10">
        <v>60.932198399999997</v>
      </c>
      <c r="AG145" s="10">
        <v>23.880978799999998</v>
      </c>
      <c r="AH145" s="10">
        <v>51.595909200002041</v>
      </c>
      <c r="AI145" s="10">
        <v>26.387363618181809</v>
      </c>
      <c r="AK145" s="430">
        <f t="shared" si="75"/>
        <v>26.999591630955383</v>
      </c>
      <c r="AL145" s="430">
        <f t="shared" si="76"/>
        <v>28.999561381396521</v>
      </c>
      <c r="AM145" s="430">
        <f t="shared" si="77"/>
        <v>21.999667254852536</v>
      </c>
      <c r="AN145" s="430">
        <f t="shared" si="78"/>
        <v>31.999516007058229</v>
      </c>
      <c r="AO145" s="430">
        <f t="shared" si="79"/>
        <v>49.999243761028488</v>
      </c>
      <c r="AP145" s="430">
        <f t="shared" si="80"/>
        <v>17.999727753970255</v>
      </c>
      <c r="AQ145" s="430">
        <f t="shared" si="81"/>
        <v>26.999591630955383</v>
      </c>
      <c r="AR145" s="430">
        <f t="shared" si="82"/>
        <v>37.999425258381649</v>
      </c>
      <c r="AS145" s="430">
        <f t="shared" si="83"/>
        <v>47.999274010587342</v>
      </c>
      <c r="AT145" s="430">
        <f t="shared" si="84"/>
        <v>29.999546256617091</v>
      </c>
      <c r="AU145" s="430">
        <f t="shared" si="85"/>
        <v>39.999395008822788</v>
      </c>
      <c r="AV145" s="430">
        <f t="shared" si="86"/>
        <v>51.879215326443159</v>
      </c>
      <c r="AW145" s="430">
        <f t="shared" si="87"/>
        <v>44.103856818754728</v>
      </c>
      <c r="AX145" s="430">
        <f t="shared" si="88"/>
        <v>33.450970506680108</v>
      </c>
      <c r="AY145" s="430">
        <f t="shared" si="89"/>
        <v>34.106377615326444</v>
      </c>
      <c r="AZ145" s="430">
        <f t="shared" si="90"/>
        <v>36.712881270481468</v>
      </c>
      <c r="BA145" s="430">
        <f t="shared" si="91"/>
        <v>28.23796319637005</v>
      </c>
      <c r="BB145" s="430">
        <f t="shared" si="92"/>
        <v>34.000504159314339</v>
      </c>
      <c r="BC145" s="430">
        <f t="shared" si="93"/>
        <v>42.430047895134862</v>
      </c>
      <c r="BD145" s="430">
        <f t="shared" si="94"/>
        <v>38.174943282077137</v>
      </c>
      <c r="BE145" s="430">
        <f t="shared" si="95"/>
        <v>63.498865641542729</v>
      </c>
      <c r="BF145" s="430">
        <f t="shared" si="96"/>
        <v>47.990925132341815</v>
      </c>
      <c r="BG145" s="430">
        <f t="shared" si="97"/>
        <v>62.293924880262161</v>
      </c>
      <c r="BH145" s="430">
        <f t="shared" si="98"/>
        <v>41.678850516763298</v>
      </c>
      <c r="BI145" s="430">
        <f t="shared" si="99"/>
        <v>36.24401310814217</v>
      </c>
      <c r="BJ145" s="430">
        <f t="shared" si="100"/>
        <v>45.339314242500635</v>
      </c>
      <c r="BK145" s="430">
        <f t="shared" si="101"/>
        <v>30.719535366775901</v>
      </c>
      <c r="BL145" s="430">
        <f t="shared" si="102"/>
        <v>12.039817897655658</v>
      </c>
      <c r="BM145" s="430">
        <f t="shared" si="103"/>
        <v>26.012558205193869</v>
      </c>
      <c r="BN145" s="430">
        <f t="shared" si="104"/>
        <v>13.303435149070738</v>
      </c>
      <c r="BQ145" s="529">
        <f t="shared" si="108"/>
        <v>43143</v>
      </c>
      <c r="BR145" s="430">
        <f t="shared" si="105"/>
        <v>30.303517469120496</v>
      </c>
      <c r="BT145" s="430">
        <f t="shared" si="106"/>
        <v>35.17519536173431</v>
      </c>
    </row>
    <row r="146" spans="1:72">
      <c r="A146" s="6">
        <v>2</v>
      </c>
      <c r="B146" s="6">
        <v>13</v>
      </c>
      <c r="C146" s="124">
        <f t="shared" si="107"/>
        <v>42779</v>
      </c>
      <c r="D146" s="76">
        <f t="shared" si="73"/>
        <v>71.293245953232287</v>
      </c>
      <c r="E146" s="76">
        <f t="shared" si="74"/>
        <v>35.94369763759083</v>
      </c>
      <c r="F146" s="335">
        <v>59.504100000000001</v>
      </c>
      <c r="G146" s="335">
        <v>45.619810000000001</v>
      </c>
      <c r="H146" s="335">
        <v>43.636340000000004</v>
      </c>
      <c r="I146" s="335">
        <v>45.619810000000001</v>
      </c>
      <c r="J146" s="335">
        <v>83.30574</v>
      </c>
      <c r="K146" s="335">
        <v>43.636340000000004</v>
      </c>
      <c r="L146" s="335">
        <v>25.78511</v>
      </c>
      <c r="M146" s="335">
        <v>75.371859999999998</v>
      </c>
      <c r="N146" s="335">
        <v>97.190030000000007</v>
      </c>
      <c r="O146" s="335">
        <v>71.404920000000004</v>
      </c>
      <c r="P146" s="335">
        <v>79.338800000000006</v>
      </c>
      <c r="Q146" s="335">
        <v>126.20819610000001</v>
      </c>
      <c r="R146" s="76">
        <v>96.38</v>
      </c>
      <c r="S146" s="76">
        <v>96.24</v>
      </c>
      <c r="T146" s="76">
        <v>106.92</v>
      </c>
      <c r="U146" s="76">
        <v>64.37</v>
      </c>
      <c r="V146" s="76">
        <v>72.13</v>
      </c>
      <c r="W146" s="76">
        <v>67.92</v>
      </c>
      <c r="X146" s="76">
        <v>84.28</v>
      </c>
      <c r="Y146" s="76">
        <v>55.4</v>
      </c>
      <c r="Z146" s="76">
        <v>52.12</v>
      </c>
      <c r="AA146" s="76">
        <v>118.59</v>
      </c>
      <c r="AB146" s="76">
        <v>131.35</v>
      </c>
      <c r="AC146" s="76">
        <v>67.989999999999995</v>
      </c>
      <c r="AD146" s="76">
        <v>48.83</v>
      </c>
      <c r="AE146" s="76">
        <v>97.725566900000004</v>
      </c>
      <c r="AF146" s="10">
        <v>61.368561800000002</v>
      </c>
      <c r="AG146" s="10">
        <v>15.3123884</v>
      </c>
      <c r="AH146" s="10">
        <v>57.885743899998836</v>
      </c>
      <c r="AI146" s="10">
        <v>47.36406149696969</v>
      </c>
      <c r="AK146" s="430">
        <f t="shared" si="75"/>
        <v>29.999546256617091</v>
      </c>
      <c r="AL146" s="430">
        <f t="shared" si="76"/>
        <v>22.999652130073102</v>
      </c>
      <c r="AM146" s="430">
        <f t="shared" si="77"/>
        <v>21.999667254852536</v>
      </c>
      <c r="AN146" s="430">
        <f t="shared" si="78"/>
        <v>22.999652130073102</v>
      </c>
      <c r="AO146" s="430">
        <f t="shared" si="79"/>
        <v>41.999364759263926</v>
      </c>
      <c r="AP146" s="430">
        <f t="shared" si="80"/>
        <v>21.999667254852536</v>
      </c>
      <c r="AQ146" s="430">
        <f t="shared" si="81"/>
        <v>12.999803377867405</v>
      </c>
      <c r="AR146" s="430">
        <f t="shared" si="82"/>
        <v>37.999425258381649</v>
      </c>
      <c r="AS146" s="430">
        <f t="shared" si="83"/>
        <v>48.999258885807919</v>
      </c>
      <c r="AT146" s="430">
        <f t="shared" si="84"/>
        <v>35.99945550794051</v>
      </c>
      <c r="AU146" s="430">
        <f t="shared" si="85"/>
        <v>39.999395008822788</v>
      </c>
      <c r="AV146" s="430">
        <f t="shared" si="86"/>
        <v>63.629037610284854</v>
      </c>
      <c r="AW146" s="430">
        <f t="shared" si="87"/>
        <v>48.590874716410383</v>
      </c>
      <c r="AX146" s="430">
        <f t="shared" si="88"/>
        <v>48.520292412402313</v>
      </c>
      <c r="AY146" s="430">
        <f t="shared" si="89"/>
        <v>53.904713889589111</v>
      </c>
      <c r="AZ146" s="430">
        <f t="shared" si="90"/>
        <v>32.452735064280311</v>
      </c>
      <c r="BA146" s="430">
        <f t="shared" si="91"/>
        <v>36.36501134358457</v>
      </c>
      <c r="BB146" s="430">
        <f t="shared" si="92"/>
        <v>34.242500630199146</v>
      </c>
      <c r="BC146" s="430">
        <f t="shared" si="93"/>
        <v>42.490547012856062</v>
      </c>
      <c r="BD146" s="430">
        <f t="shared" si="94"/>
        <v>27.930426014620618</v>
      </c>
      <c r="BE146" s="430">
        <f t="shared" si="95"/>
        <v>26.276783463574489</v>
      </c>
      <c r="BF146" s="430">
        <f t="shared" si="96"/>
        <v>59.788253087975804</v>
      </c>
      <c r="BG146" s="430">
        <f t="shared" si="97"/>
        <v>66.221325938996713</v>
      </c>
      <c r="BH146" s="430">
        <f t="shared" si="98"/>
        <v>34.277791782203174</v>
      </c>
      <c r="BI146" s="430">
        <f t="shared" si="99"/>
        <v>24.618099319384925</v>
      </c>
      <c r="BJ146" s="430">
        <f t="shared" si="100"/>
        <v>49.269254802117473</v>
      </c>
      <c r="BK146" s="430">
        <f t="shared" si="101"/>
        <v>30.939532039324426</v>
      </c>
      <c r="BL146" s="430">
        <f t="shared" si="102"/>
        <v>7.7198832367027981</v>
      </c>
      <c r="BM146" s="430">
        <f t="shared" si="103"/>
        <v>29.183636954877155</v>
      </c>
      <c r="BN146" s="430">
        <f t="shared" si="104"/>
        <v>23.879032768827674</v>
      </c>
      <c r="BQ146" s="529">
        <f t="shared" si="108"/>
        <v>43144</v>
      </c>
      <c r="BR146" s="430">
        <f t="shared" si="105"/>
        <v>30.276569914292772</v>
      </c>
      <c r="BT146" s="430">
        <f t="shared" si="106"/>
        <v>34.260146206201156</v>
      </c>
    </row>
    <row r="147" spans="1:72">
      <c r="A147" s="6">
        <v>2</v>
      </c>
      <c r="B147" s="6">
        <v>14</v>
      </c>
      <c r="C147" s="124">
        <f t="shared" si="107"/>
        <v>42780</v>
      </c>
      <c r="D147" s="76">
        <f t="shared" si="73"/>
        <v>71.095550346565716</v>
      </c>
      <c r="E147" s="76">
        <f t="shared" si="74"/>
        <v>35.844026048574321</v>
      </c>
      <c r="F147" s="335">
        <v>63.471040000000002</v>
      </c>
      <c r="G147" s="335">
        <v>43.636340000000004</v>
      </c>
      <c r="H147" s="335">
        <v>41.65287</v>
      </c>
      <c r="I147" s="335">
        <v>55.53716</v>
      </c>
      <c r="J147" s="335">
        <v>35.702460000000002</v>
      </c>
      <c r="K147" s="335">
        <v>29.752050000000001</v>
      </c>
      <c r="L147" s="335">
        <v>37.685929999999999</v>
      </c>
      <c r="M147" s="335">
        <v>91.239620000000002</v>
      </c>
      <c r="N147" s="335">
        <v>89.256150000000005</v>
      </c>
      <c r="O147" s="335">
        <v>71.404920000000004</v>
      </c>
      <c r="P147" s="335">
        <v>73.388390000000001</v>
      </c>
      <c r="Q147" s="335">
        <v>104.727216</v>
      </c>
      <c r="R147" s="76">
        <v>104.84</v>
      </c>
      <c r="S147" s="76">
        <v>73.16</v>
      </c>
      <c r="T147" s="76">
        <v>107.06</v>
      </c>
      <c r="U147" s="76">
        <v>72.510000000000005</v>
      </c>
      <c r="V147" s="76">
        <v>64.81</v>
      </c>
      <c r="W147" s="76">
        <v>75.78</v>
      </c>
      <c r="X147" s="76">
        <v>76.39</v>
      </c>
      <c r="Y147" s="76">
        <v>71.48</v>
      </c>
      <c r="Z147" s="76">
        <v>125.95</v>
      </c>
      <c r="AA147" s="76">
        <v>112.99</v>
      </c>
      <c r="AB147" s="76">
        <v>116.43</v>
      </c>
      <c r="AC147" s="76">
        <v>75.8</v>
      </c>
      <c r="AD147" s="76">
        <v>48.9</v>
      </c>
      <c r="AE147" s="76">
        <v>66.664426700000007</v>
      </c>
      <c r="AF147" s="10">
        <v>61.031371900000003</v>
      </c>
      <c r="AG147" s="10">
        <v>30.466099199999999</v>
      </c>
      <c r="AH147" s="10">
        <v>64.143429700002045</v>
      </c>
      <c r="AI147" s="10">
        <v>47.007036896969709</v>
      </c>
      <c r="AK147" s="430">
        <f t="shared" si="75"/>
        <v>31.999516007058229</v>
      </c>
      <c r="AL147" s="430">
        <f t="shared" si="76"/>
        <v>21.999667254852536</v>
      </c>
      <c r="AM147" s="430">
        <f t="shared" si="77"/>
        <v>20.999682379631963</v>
      </c>
      <c r="AN147" s="430">
        <f t="shared" si="78"/>
        <v>27.999576506175952</v>
      </c>
      <c r="AO147" s="430">
        <f t="shared" si="79"/>
        <v>17.999727753970255</v>
      </c>
      <c r="AP147" s="430">
        <f t="shared" si="80"/>
        <v>14.999773128308545</v>
      </c>
      <c r="AQ147" s="430">
        <f t="shared" si="81"/>
        <v>18.999712629190824</v>
      </c>
      <c r="AR147" s="430">
        <f t="shared" si="82"/>
        <v>45.999304260146204</v>
      </c>
      <c r="AS147" s="430">
        <f t="shared" si="83"/>
        <v>44.999319384925641</v>
      </c>
      <c r="AT147" s="430">
        <f t="shared" si="84"/>
        <v>35.99945550794051</v>
      </c>
      <c r="AU147" s="430">
        <f t="shared" si="85"/>
        <v>36.99944038316108</v>
      </c>
      <c r="AV147" s="430">
        <f t="shared" si="86"/>
        <v>52.799201411646081</v>
      </c>
      <c r="AW147" s="430">
        <f t="shared" si="87"/>
        <v>52.856062515754978</v>
      </c>
      <c r="AX147" s="430">
        <f t="shared" si="88"/>
        <v>36.884295437358205</v>
      </c>
      <c r="AY147" s="430">
        <f t="shared" si="89"/>
        <v>53.975296193597174</v>
      </c>
      <c r="AZ147" s="430">
        <f t="shared" si="90"/>
        <v>36.55659188303504</v>
      </c>
      <c r="BA147" s="430">
        <f t="shared" si="91"/>
        <v>32.674565162591378</v>
      </c>
      <c r="BB147" s="430">
        <f t="shared" si="92"/>
        <v>38.205192840937734</v>
      </c>
      <c r="BC147" s="430">
        <f t="shared" si="93"/>
        <v>38.512730022687165</v>
      </c>
      <c r="BD147" s="430">
        <f t="shared" si="94"/>
        <v>36.037307789261405</v>
      </c>
      <c r="BE147" s="430">
        <f t="shared" si="95"/>
        <v>63.498865641542729</v>
      </c>
      <c r="BF147" s="430">
        <f t="shared" si="96"/>
        <v>56.964960927653138</v>
      </c>
      <c r="BG147" s="430">
        <f t="shared" si="97"/>
        <v>58.699268968994204</v>
      </c>
      <c r="BH147" s="430">
        <f t="shared" si="98"/>
        <v>38.215276027224604</v>
      </c>
      <c r="BI147" s="430">
        <f t="shared" si="99"/>
        <v>24.653390471388956</v>
      </c>
      <c r="BJ147" s="430">
        <f t="shared" si="100"/>
        <v>33.60949165616335</v>
      </c>
      <c r="BK147" s="430">
        <f t="shared" si="101"/>
        <v>30.76953461053693</v>
      </c>
      <c r="BL147" s="430">
        <f t="shared" si="102"/>
        <v>15.35976768338795</v>
      </c>
      <c r="BM147" s="430">
        <f t="shared" si="103"/>
        <v>32.338507537182778</v>
      </c>
      <c r="BN147" s="430">
        <f t="shared" si="104"/>
        <v>23.699035491287979</v>
      </c>
      <c r="BQ147" s="529">
        <f t="shared" si="108"/>
        <v>43145</v>
      </c>
      <c r="BR147" s="430">
        <f t="shared" si="105"/>
        <v>30.108999445425013</v>
      </c>
      <c r="BT147" s="430">
        <f t="shared" si="106"/>
        <v>36.018381648600958</v>
      </c>
    </row>
    <row r="148" spans="1:72">
      <c r="A148" s="6">
        <v>2</v>
      </c>
      <c r="B148" s="6">
        <v>15</v>
      </c>
      <c r="C148" s="124">
        <f t="shared" si="107"/>
        <v>42781</v>
      </c>
      <c r="D148" s="76">
        <f t="shared" si="73"/>
        <v>68.115925156565538</v>
      </c>
      <c r="E148" s="76">
        <f t="shared" si="74"/>
        <v>34.341797534908792</v>
      </c>
      <c r="F148" s="335">
        <v>67.437979999999996</v>
      </c>
      <c r="G148" s="335">
        <v>67.437979999999996</v>
      </c>
      <c r="H148" s="335">
        <v>43.636340000000004</v>
      </c>
      <c r="I148" s="335">
        <v>39.669400000000003</v>
      </c>
      <c r="J148" s="335">
        <v>37.685929999999999</v>
      </c>
      <c r="K148" s="335">
        <v>51.570219999999999</v>
      </c>
      <c r="L148" s="335">
        <v>45.619810000000001</v>
      </c>
      <c r="M148" s="335">
        <v>83.30574</v>
      </c>
      <c r="N148" s="335">
        <v>73.388390000000001</v>
      </c>
      <c r="O148" s="335">
        <v>39.669400000000003</v>
      </c>
      <c r="P148" s="335">
        <v>81.322270000000003</v>
      </c>
      <c r="Q148" s="335">
        <v>105.2825876</v>
      </c>
      <c r="R148" s="76">
        <v>97.75</v>
      </c>
      <c r="S148" s="76">
        <v>73.650000000000006</v>
      </c>
      <c r="T148" s="76">
        <v>68.260000000000005</v>
      </c>
      <c r="U148" s="76">
        <v>64.88</v>
      </c>
      <c r="V148" s="76">
        <v>67.63</v>
      </c>
      <c r="W148" s="76">
        <v>76.260000000000005</v>
      </c>
      <c r="X148" s="76">
        <v>92.09</v>
      </c>
      <c r="Y148" s="76">
        <v>71.92</v>
      </c>
      <c r="Z148" s="76">
        <v>52.16</v>
      </c>
      <c r="AA148" s="76">
        <v>107.82</v>
      </c>
      <c r="AB148" s="76">
        <v>131.78</v>
      </c>
      <c r="AC148" s="76">
        <v>84.29</v>
      </c>
      <c r="AD148" s="76">
        <v>56.76</v>
      </c>
      <c r="AE148" s="76">
        <v>74.875992500000009</v>
      </c>
      <c r="AF148" s="10">
        <v>61.110710699999998</v>
      </c>
      <c r="AG148" s="10">
        <v>15.7090824</v>
      </c>
      <c r="AH148" s="10">
        <v>64.074090899996804</v>
      </c>
      <c r="AI148" s="10">
        <v>46.431830596969689</v>
      </c>
      <c r="AK148" s="430">
        <f t="shared" si="75"/>
        <v>33.999485757499365</v>
      </c>
      <c r="AL148" s="430">
        <f t="shared" si="76"/>
        <v>33.999485757499365</v>
      </c>
      <c r="AM148" s="430">
        <f t="shared" si="77"/>
        <v>21.999667254852536</v>
      </c>
      <c r="AN148" s="430">
        <f t="shared" si="78"/>
        <v>19.999697504411394</v>
      </c>
      <c r="AO148" s="430">
        <f t="shared" si="79"/>
        <v>18.999712629190824</v>
      </c>
      <c r="AP148" s="430">
        <f t="shared" si="80"/>
        <v>25.99960675573481</v>
      </c>
      <c r="AQ148" s="430">
        <f t="shared" si="81"/>
        <v>22.999652130073102</v>
      </c>
      <c r="AR148" s="430">
        <f t="shared" si="82"/>
        <v>41.999364759263926</v>
      </c>
      <c r="AS148" s="430">
        <f t="shared" si="83"/>
        <v>36.99944038316108</v>
      </c>
      <c r="AT148" s="430">
        <f t="shared" si="84"/>
        <v>19.999697504411394</v>
      </c>
      <c r="AU148" s="430">
        <f t="shared" si="85"/>
        <v>40.999379884043357</v>
      </c>
      <c r="AV148" s="430">
        <f t="shared" si="86"/>
        <v>53.079197176707837</v>
      </c>
      <c r="AW148" s="430">
        <f t="shared" si="87"/>
        <v>49.281572977060748</v>
      </c>
      <c r="AX148" s="430">
        <f t="shared" si="88"/>
        <v>37.131333501386443</v>
      </c>
      <c r="AY148" s="430">
        <f t="shared" si="89"/>
        <v>34.413914797075876</v>
      </c>
      <c r="AZ148" s="430">
        <f t="shared" si="90"/>
        <v>32.709856314595406</v>
      </c>
      <c r="BA148" s="430">
        <f t="shared" si="91"/>
        <v>34.096294429039574</v>
      </c>
      <c r="BB148" s="430">
        <f t="shared" si="92"/>
        <v>38.447189311822541</v>
      </c>
      <c r="BC148" s="430">
        <f t="shared" si="93"/>
        <v>46.428031257877493</v>
      </c>
      <c r="BD148" s="430">
        <f t="shared" si="94"/>
        <v>36.259137887572471</v>
      </c>
      <c r="BE148" s="430">
        <f t="shared" si="95"/>
        <v>26.296949836148222</v>
      </c>
      <c r="BF148" s="430">
        <f t="shared" si="96"/>
        <v>54.358457272498107</v>
      </c>
      <c r="BG148" s="430">
        <f t="shared" si="97"/>
        <v>66.438114444164356</v>
      </c>
      <c r="BH148" s="430">
        <f t="shared" si="98"/>
        <v>42.495588605999501</v>
      </c>
      <c r="BI148" s="430">
        <f t="shared" si="99"/>
        <v>28.616082682127551</v>
      </c>
      <c r="BJ148" s="430">
        <f t="shared" si="100"/>
        <v>37.749429039576512</v>
      </c>
      <c r="BK148" s="430">
        <f t="shared" si="101"/>
        <v>30.80953400554575</v>
      </c>
      <c r="BL148" s="430">
        <f t="shared" si="102"/>
        <v>7.9198802117469116</v>
      </c>
      <c r="BM148" s="430">
        <f t="shared" si="103"/>
        <v>32.303549735314746</v>
      </c>
      <c r="BN148" s="430">
        <f t="shared" si="104"/>
        <v>23.409039877474004</v>
      </c>
      <c r="BQ148" s="529">
        <f t="shared" si="108"/>
        <v>43146</v>
      </c>
      <c r="BR148" s="430">
        <f t="shared" si="105"/>
        <v>31.456365213006908</v>
      </c>
      <c r="BT148" s="430">
        <f t="shared" si="106"/>
        <v>34.047890093269473</v>
      </c>
    </row>
    <row r="149" spans="1:72">
      <c r="A149" s="6">
        <v>2</v>
      </c>
      <c r="B149" s="6">
        <v>16</v>
      </c>
      <c r="C149" s="124">
        <f t="shared" si="107"/>
        <v>42782</v>
      </c>
      <c r="D149" s="76">
        <f t="shared" si="73"/>
        <v>70.382697707407289</v>
      </c>
      <c r="E149" s="76">
        <f t="shared" si="74"/>
        <v>35.484629314992056</v>
      </c>
      <c r="F149" s="335">
        <v>67.437979999999996</v>
      </c>
      <c r="G149" s="335">
        <v>81.322270000000003</v>
      </c>
      <c r="H149" s="335">
        <v>51.570219999999999</v>
      </c>
      <c r="I149" s="335">
        <v>47.603279999999998</v>
      </c>
      <c r="J149" s="335">
        <v>113.05779</v>
      </c>
      <c r="K149" s="335">
        <v>35.702460000000002</v>
      </c>
      <c r="L149" s="335">
        <v>45.619810000000001</v>
      </c>
      <c r="M149" s="335">
        <v>93.223089999999999</v>
      </c>
      <c r="N149" s="335">
        <v>115.04126000000001</v>
      </c>
      <c r="O149" s="335">
        <v>55.53716</v>
      </c>
      <c r="P149" s="335">
        <v>81.322270000000003</v>
      </c>
      <c r="Q149" s="335">
        <v>106.23465320000001</v>
      </c>
      <c r="R149" s="76">
        <v>90.33</v>
      </c>
      <c r="S149" s="76">
        <v>58.98</v>
      </c>
      <c r="T149" s="76">
        <v>68.89</v>
      </c>
      <c r="U149" s="76">
        <v>64.53</v>
      </c>
      <c r="V149" s="76">
        <v>68.260000000000005</v>
      </c>
      <c r="W149" s="76">
        <v>75.97</v>
      </c>
      <c r="X149" s="76">
        <v>92.56</v>
      </c>
      <c r="Y149" s="76">
        <v>81.040000000000006</v>
      </c>
      <c r="Z149" s="76">
        <v>61.75</v>
      </c>
      <c r="AA149" s="76">
        <v>109.26</v>
      </c>
      <c r="AB149" s="76">
        <v>124.44</v>
      </c>
      <c r="AC149" s="76">
        <v>77.27</v>
      </c>
      <c r="AD149" s="76">
        <v>33.799999999999997</v>
      </c>
      <c r="AE149" s="76">
        <v>27.451224800000002</v>
      </c>
      <c r="AF149" s="10">
        <v>61.170214800000004</v>
      </c>
      <c r="AG149" s="10">
        <v>22.948747900000001</v>
      </c>
      <c r="AH149" s="10">
        <v>51.982768499996794</v>
      </c>
      <c r="AI149" s="10">
        <v>47.175732022222228</v>
      </c>
      <c r="AK149" s="430">
        <f t="shared" si="75"/>
        <v>33.999485757499365</v>
      </c>
      <c r="AL149" s="430">
        <f t="shared" si="76"/>
        <v>40.999379884043357</v>
      </c>
      <c r="AM149" s="430">
        <f t="shared" si="77"/>
        <v>25.99960675573481</v>
      </c>
      <c r="AN149" s="430">
        <f t="shared" si="78"/>
        <v>23.999637005293671</v>
      </c>
      <c r="AO149" s="430">
        <f t="shared" si="79"/>
        <v>56.999137887572473</v>
      </c>
      <c r="AP149" s="430">
        <f t="shared" si="80"/>
        <v>17.999727753970255</v>
      </c>
      <c r="AQ149" s="430">
        <f t="shared" si="81"/>
        <v>22.999652130073102</v>
      </c>
      <c r="AR149" s="430">
        <f t="shared" si="82"/>
        <v>46.999289135366773</v>
      </c>
      <c r="AS149" s="430">
        <f t="shared" si="83"/>
        <v>57.999122762793043</v>
      </c>
      <c r="AT149" s="430">
        <f t="shared" si="84"/>
        <v>27.999576506175952</v>
      </c>
      <c r="AU149" s="430">
        <f t="shared" si="85"/>
        <v>40.999379884043357</v>
      </c>
      <c r="AV149" s="430">
        <f t="shared" si="86"/>
        <v>53.559189916813715</v>
      </c>
      <c r="AW149" s="430">
        <f t="shared" si="87"/>
        <v>45.540710864633219</v>
      </c>
      <c r="AX149" s="430">
        <f t="shared" si="88"/>
        <v>29.735316359969747</v>
      </c>
      <c r="AY149" s="430">
        <f t="shared" si="89"/>
        <v>34.731535165112177</v>
      </c>
      <c r="AZ149" s="430">
        <f t="shared" si="90"/>
        <v>32.533400554575245</v>
      </c>
      <c r="BA149" s="430">
        <f t="shared" si="91"/>
        <v>34.413914797075876</v>
      </c>
      <c r="BB149" s="430">
        <f t="shared" si="92"/>
        <v>38.300983110662969</v>
      </c>
      <c r="BC149" s="430">
        <f t="shared" si="93"/>
        <v>46.664986135618854</v>
      </c>
      <c r="BD149" s="430">
        <f t="shared" si="94"/>
        <v>40.85707083438367</v>
      </c>
      <c r="BE149" s="430">
        <f t="shared" si="95"/>
        <v>31.131837660700782</v>
      </c>
      <c r="BF149" s="430">
        <f t="shared" si="96"/>
        <v>55.084446685152507</v>
      </c>
      <c r="BG149" s="430">
        <f t="shared" si="97"/>
        <v>62.737585076884294</v>
      </c>
      <c r="BH149" s="430">
        <f t="shared" si="98"/>
        <v>38.956390219309299</v>
      </c>
      <c r="BI149" s="430">
        <f t="shared" si="99"/>
        <v>17.040584824804636</v>
      </c>
      <c r="BJ149" s="430">
        <f t="shared" si="100"/>
        <v>13.839790673052686</v>
      </c>
      <c r="BK149" s="430">
        <f t="shared" si="101"/>
        <v>30.839533551802372</v>
      </c>
      <c r="BL149" s="430">
        <f t="shared" si="102"/>
        <v>11.569825006301992</v>
      </c>
      <c r="BM149" s="430">
        <f t="shared" si="103"/>
        <v>26.207596924626564</v>
      </c>
      <c r="BN149" s="430">
        <f t="shared" si="104"/>
        <v>23.784084709968351</v>
      </c>
      <c r="BQ149" s="529">
        <f t="shared" si="108"/>
        <v>43147</v>
      </c>
      <c r="BR149" s="430">
        <f t="shared" si="105"/>
        <v>27.125407524577362</v>
      </c>
      <c r="BT149" s="430">
        <f t="shared" si="106"/>
        <v>34.206700277287624</v>
      </c>
    </row>
    <row r="150" spans="1:72">
      <c r="A150" s="6">
        <v>2</v>
      </c>
      <c r="B150" s="6">
        <v>17</v>
      </c>
      <c r="C150" s="124">
        <f t="shared" si="107"/>
        <v>42783</v>
      </c>
      <c r="D150" s="76">
        <f t="shared" si="73"/>
        <v>73.276560035791235</v>
      </c>
      <c r="E150" s="76">
        <f t="shared" si="74"/>
        <v>36.943619029171721</v>
      </c>
      <c r="F150" s="335">
        <v>53.553690000000003</v>
      </c>
      <c r="G150" s="335">
        <v>53.553690000000003</v>
      </c>
      <c r="H150" s="335">
        <v>49.586750000000002</v>
      </c>
      <c r="I150" s="335">
        <v>39.669400000000003</v>
      </c>
      <c r="J150" s="335">
        <v>63.471040000000002</v>
      </c>
      <c r="K150" s="335">
        <v>91.239620000000002</v>
      </c>
      <c r="L150" s="335">
        <v>61.487570000000005</v>
      </c>
      <c r="M150" s="335">
        <v>83.30574</v>
      </c>
      <c r="N150" s="335">
        <v>105.12391000000001</v>
      </c>
      <c r="O150" s="335">
        <v>73.388390000000001</v>
      </c>
      <c r="P150" s="335">
        <v>81.322270000000003</v>
      </c>
      <c r="Q150" s="335">
        <v>107.1668841</v>
      </c>
      <c r="R150" s="76">
        <v>83.36</v>
      </c>
      <c r="S150" s="76">
        <v>83.55</v>
      </c>
      <c r="T150" s="76">
        <v>76.680000000000007</v>
      </c>
      <c r="U150" s="76">
        <v>64.58</v>
      </c>
      <c r="V150" s="76">
        <v>76.010000000000005</v>
      </c>
      <c r="W150" s="76">
        <v>76.05</v>
      </c>
      <c r="X150" s="76">
        <v>107.84</v>
      </c>
      <c r="Y150" s="76">
        <v>45.85</v>
      </c>
      <c r="Z150" s="76">
        <v>47.05</v>
      </c>
      <c r="AA150" s="76">
        <v>104.49</v>
      </c>
      <c r="AB150" s="76">
        <v>124.66</v>
      </c>
      <c r="AC150" s="76">
        <v>62.02</v>
      </c>
      <c r="AD150" s="76">
        <v>79.510000000000005</v>
      </c>
      <c r="AE150" s="76">
        <v>90.406562600000001</v>
      </c>
      <c r="AF150" s="10">
        <v>61.229718900000002</v>
      </c>
      <c r="AG150" s="10">
        <v>22.968582600000001</v>
      </c>
      <c r="AH150" s="10">
        <v>77.275991200000007</v>
      </c>
      <c r="AI150" s="10">
        <v>51.896991673737368</v>
      </c>
      <c r="AK150" s="430">
        <f t="shared" si="75"/>
        <v>26.999591630955383</v>
      </c>
      <c r="AL150" s="430">
        <f t="shared" si="76"/>
        <v>26.999591630955383</v>
      </c>
      <c r="AM150" s="430">
        <f t="shared" si="77"/>
        <v>24.999621880514244</v>
      </c>
      <c r="AN150" s="430">
        <f t="shared" si="78"/>
        <v>19.999697504411394</v>
      </c>
      <c r="AO150" s="430">
        <f t="shared" si="79"/>
        <v>31.999516007058229</v>
      </c>
      <c r="AP150" s="430">
        <f t="shared" si="80"/>
        <v>45.999304260146204</v>
      </c>
      <c r="AQ150" s="430">
        <f t="shared" si="81"/>
        <v>30.999531131837664</v>
      </c>
      <c r="AR150" s="430">
        <f t="shared" si="82"/>
        <v>41.999364759263926</v>
      </c>
      <c r="AS150" s="430">
        <f t="shared" si="83"/>
        <v>52.999198386690196</v>
      </c>
      <c r="AT150" s="430">
        <f t="shared" si="84"/>
        <v>36.99944038316108</v>
      </c>
      <c r="AU150" s="430">
        <f t="shared" si="85"/>
        <v>40.999379884043357</v>
      </c>
      <c r="AV150" s="430">
        <f t="shared" si="86"/>
        <v>54.029182808167384</v>
      </c>
      <c r="AW150" s="430">
        <f t="shared" si="87"/>
        <v>42.026720443660196</v>
      </c>
      <c r="AX150" s="430">
        <f t="shared" si="88"/>
        <v>42.122510713385431</v>
      </c>
      <c r="AY150" s="430">
        <f t="shared" si="89"/>
        <v>38.658936223846737</v>
      </c>
      <c r="AZ150" s="430">
        <f t="shared" si="90"/>
        <v>32.55860852029241</v>
      </c>
      <c r="BA150" s="430">
        <f t="shared" si="91"/>
        <v>38.321149483236702</v>
      </c>
      <c r="BB150" s="430">
        <f t="shared" si="92"/>
        <v>38.341315855810436</v>
      </c>
      <c r="BC150" s="430">
        <f t="shared" si="93"/>
        <v>54.368540458784977</v>
      </c>
      <c r="BD150" s="430">
        <f t="shared" si="94"/>
        <v>23.115704562641795</v>
      </c>
      <c r="BE150" s="430">
        <f t="shared" si="95"/>
        <v>23.720695739853792</v>
      </c>
      <c r="BF150" s="430">
        <f t="shared" si="96"/>
        <v>52.67960675573481</v>
      </c>
      <c r="BG150" s="430">
        <f t="shared" si="97"/>
        <v>62.848500126039823</v>
      </c>
      <c r="BH150" s="430">
        <f t="shared" si="98"/>
        <v>31.267960675573484</v>
      </c>
      <c r="BI150" s="430">
        <f t="shared" si="99"/>
        <v>40.085707083438365</v>
      </c>
      <c r="BJ150" s="430">
        <f t="shared" si="100"/>
        <v>45.579310612553563</v>
      </c>
      <c r="BK150" s="430">
        <f t="shared" si="101"/>
        <v>30.869533098058987</v>
      </c>
      <c r="BL150" s="430">
        <f t="shared" si="102"/>
        <v>11.579824855054197</v>
      </c>
      <c r="BM150" s="430">
        <f t="shared" si="103"/>
        <v>38.959410738593398</v>
      </c>
      <c r="BN150" s="430">
        <f t="shared" si="104"/>
        <v>26.164351738713066</v>
      </c>
      <c r="BQ150" s="529">
        <f t="shared" si="108"/>
        <v>43148</v>
      </c>
      <c r="BR150" s="430">
        <f t="shared" si="105"/>
        <v>37.058950100831858</v>
      </c>
      <c r="BT150" s="430">
        <f t="shared" si="106"/>
        <v>38.331232669523573</v>
      </c>
    </row>
    <row r="151" spans="1:72">
      <c r="A151" s="6">
        <v>2</v>
      </c>
      <c r="B151" s="6">
        <v>18</v>
      </c>
      <c r="C151" s="124">
        <f t="shared" si="107"/>
        <v>42784</v>
      </c>
      <c r="D151" s="76">
        <f t="shared" si="73"/>
        <v>66.767296396633114</v>
      </c>
      <c r="E151" s="76">
        <f t="shared" si="74"/>
        <v>33.661863500145259</v>
      </c>
      <c r="F151" s="335">
        <v>45.619810000000001</v>
      </c>
      <c r="G151" s="335">
        <v>45.619810000000001</v>
      </c>
      <c r="H151" s="335">
        <v>43.636340000000004</v>
      </c>
      <c r="I151" s="335">
        <v>41.65287</v>
      </c>
      <c r="J151" s="335">
        <v>87.272680000000008</v>
      </c>
      <c r="K151" s="335">
        <v>29.752050000000001</v>
      </c>
      <c r="L151" s="335">
        <v>37.685929999999999</v>
      </c>
      <c r="M151" s="335">
        <v>77.355330000000009</v>
      </c>
      <c r="N151" s="335">
        <v>81.322270000000003</v>
      </c>
      <c r="O151" s="335">
        <v>59.504100000000001</v>
      </c>
      <c r="P151" s="335">
        <v>83.30574</v>
      </c>
      <c r="Q151" s="335">
        <v>108.4759743</v>
      </c>
      <c r="R151" s="76">
        <v>76.08</v>
      </c>
      <c r="S151" s="76">
        <v>60.84</v>
      </c>
      <c r="T151" s="76">
        <v>76.900000000000006</v>
      </c>
      <c r="U151" s="76">
        <v>73.12</v>
      </c>
      <c r="V151" s="76">
        <v>76.61</v>
      </c>
      <c r="W151" s="76">
        <v>76.14</v>
      </c>
      <c r="X151" s="76">
        <v>76.8</v>
      </c>
      <c r="Y151" s="76">
        <v>89.81</v>
      </c>
      <c r="Z151" s="76">
        <v>61.47</v>
      </c>
      <c r="AA151" s="76">
        <v>155.35</v>
      </c>
      <c r="AB151" s="76">
        <v>63.29</v>
      </c>
      <c r="AC151" s="76">
        <v>86.31</v>
      </c>
      <c r="AD151" s="76">
        <v>41.71</v>
      </c>
      <c r="AE151" s="76">
        <v>74.816488399999997</v>
      </c>
      <c r="AF151" s="10">
        <v>46.036338700000002</v>
      </c>
      <c r="AG151" s="10">
        <v>8.2710699000000005</v>
      </c>
      <c r="AH151" s="10">
        <v>65.363346400004062</v>
      </c>
      <c r="AI151" s="10">
        <v>52.898744198989895</v>
      </c>
      <c r="AK151" s="430">
        <f t="shared" si="75"/>
        <v>22.999652130073102</v>
      </c>
      <c r="AL151" s="430">
        <f t="shared" si="76"/>
        <v>22.999652130073102</v>
      </c>
      <c r="AM151" s="430">
        <f t="shared" si="77"/>
        <v>21.999667254852536</v>
      </c>
      <c r="AN151" s="430">
        <f t="shared" si="78"/>
        <v>20.999682379631963</v>
      </c>
      <c r="AO151" s="430">
        <f t="shared" si="79"/>
        <v>43.999334509705072</v>
      </c>
      <c r="AP151" s="430">
        <f t="shared" si="80"/>
        <v>14.999773128308545</v>
      </c>
      <c r="AQ151" s="430">
        <f t="shared" si="81"/>
        <v>18.999712629190824</v>
      </c>
      <c r="AR151" s="430">
        <f t="shared" si="82"/>
        <v>38.999410133602225</v>
      </c>
      <c r="AS151" s="430">
        <f t="shared" si="83"/>
        <v>40.999379884043357</v>
      </c>
      <c r="AT151" s="430">
        <f t="shared" si="84"/>
        <v>29.999546256617091</v>
      </c>
      <c r="AU151" s="430">
        <f t="shared" si="85"/>
        <v>41.999364759263926</v>
      </c>
      <c r="AV151" s="430">
        <f t="shared" si="86"/>
        <v>54.68917282581296</v>
      </c>
      <c r="AW151" s="430">
        <f t="shared" si="87"/>
        <v>38.356440635240737</v>
      </c>
      <c r="AX151" s="430">
        <f t="shared" si="88"/>
        <v>30.673052684648351</v>
      </c>
      <c r="AY151" s="430">
        <f t="shared" si="89"/>
        <v>38.769851273002274</v>
      </c>
      <c r="AZ151" s="430">
        <f t="shared" si="90"/>
        <v>36.864129064784471</v>
      </c>
      <c r="BA151" s="430">
        <f t="shared" si="91"/>
        <v>38.623645071842702</v>
      </c>
      <c r="BB151" s="430">
        <f t="shared" si="92"/>
        <v>38.386690194101334</v>
      </c>
      <c r="BC151" s="430">
        <f t="shared" si="93"/>
        <v>38.71943534156793</v>
      </c>
      <c r="BD151" s="430">
        <f t="shared" si="94"/>
        <v>45.278548021174693</v>
      </c>
      <c r="BE151" s="430">
        <f t="shared" si="95"/>
        <v>30.990673052684649</v>
      </c>
      <c r="BF151" s="430">
        <f t="shared" si="96"/>
        <v>78.321149483236695</v>
      </c>
      <c r="BG151" s="430">
        <f t="shared" si="97"/>
        <v>31.908243004789512</v>
      </c>
      <c r="BH151" s="430">
        <f t="shared" si="98"/>
        <v>43.51399042097303</v>
      </c>
      <c r="BI151" s="430">
        <f t="shared" si="99"/>
        <v>21.0284850012604</v>
      </c>
      <c r="BJ151" s="430">
        <f t="shared" si="100"/>
        <v>37.719429493319886</v>
      </c>
      <c r="BK151" s="430">
        <f t="shared" si="101"/>
        <v>23.209648953869422</v>
      </c>
      <c r="BL151" s="430">
        <f t="shared" si="102"/>
        <v>4.1699369296697757</v>
      </c>
      <c r="BM151" s="430">
        <f t="shared" si="103"/>
        <v>32.95353990421178</v>
      </c>
      <c r="BN151" s="430">
        <f t="shared" si="104"/>
        <v>26.669394604986081</v>
      </c>
      <c r="BQ151" s="529">
        <f t="shared" si="108"/>
        <v>43149</v>
      </c>
      <c r="BR151" s="430">
        <f t="shared" si="105"/>
        <v>28.953829732796077</v>
      </c>
      <c r="BT151" s="430">
        <f t="shared" si="106"/>
        <v>34.908834484498129</v>
      </c>
    </row>
    <row r="152" spans="1:72">
      <c r="A152" s="6">
        <v>2</v>
      </c>
      <c r="B152" s="6">
        <v>19</v>
      </c>
      <c r="C152" s="124">
        <f t="shared" si="107"/>
        <v>42785</v>
      </c>
      <c r="D152" s="76">
        <f t="shared" si="73"/>
        <v>71.658273164848524</v>
      </c>
      <c r="E152" s="76">
        <f t="shared" si="74"/>
        <v>36.127732289799454</v>
      </c>
      <c r="F152" s="335">
        <v>59.504100000000001</v>
      </c>
      <c r="G152" s="335">
        <v>55.53716</v>
      </c>
      <c r="H152" s="335">
        <v>49.586750000000002</v>
      </c>
      <c r="I152" s="335">
        <v>41.65287</v>
      </c>
      <c r="J152" s="335">
        <v>65.454509999999999</v>
      </c>
      <c r="K152" s="335">
        <v>27.76858</v>
      </c>
      <c r="L152" s="335">
        <v>53.553690000000003</v>
      </c>
      <c r="M152" s="335">
        <v>77.355330000000009</v>
      </c>
      <c r="N152" s="335">
        <v>130.90902</v>
      </c>
      <c r="O152" s="335">
        <v>57.520630000000004</v>
      </c>
      <c r="P152" s="335">
        <v>83.30574</v>
      </c>
      <c r="Q152" s="335">
        <v>101.5734987</v>
      </c>
      <c r="R152" s="76">
        <v>69.25</v>
      </c>
      <c r="S152" s="76">
        <v>61.8</v>
      </c>
      <c r="T152" s="76">
        <v>84.63</v>
      </c>
      <c r="U152" s="76">
        <v>64.69</v>
      </c>
      <c r="V152" s="76">
        <v>44.56</v>
      </c>
      <c r="W152" s="76">
        <v>60.75</v>
      </c>
      <c r="X152" s="76">
        <v>123.51</v>
      </c>
      <c r="Y152" s="76">
        <v>73.48</v>
      </c>
      <c r="Z152" s="76">
        <v>47.16</v>
      </c>
      <c r="AA152" s="76">
        <v>135.75</v>
      </c>
      <c r="AB152" s="76">
        <v>194.21</v>
      </c>
      <c r="AC152" s="76">
        <v>55.74</v>
      </c>
      <c r="AD152" s="76">
        <v>87.15</v>
      </c>
      <c r="AE152" s="76">
        <v>67.299137099999996</v>
      </c>
      <c r="AF152" s="10">
        <v>61.368561800000002</v>
      </c>
      <c r="AG152" s="10">
        <v>23.008251999999999</v>
      </c>
      <c r="AH152" s="10">
        <v>52.617644200000868</v>
      </c>
      <c r="AI152" s="10">
        <v>39.052721145454541</v>
      </c>
      <c r="AK152" s="430">
        <f t="shared" si="75"/>
        <v>29.999546256617091</v>
      </c>
      <c r="AL152" s="430">
        <f t="shared" si="76"/>
        <v>27.999576506175952</v>
      </c>
      <c r="AM152" s="430">
        <f t="shared" si="77"/>
        <v>24.999621880514244</v>
      </c>
      <c r="AN152" s="430">
        <f t="shared" si="78"/>
        <v>20.999682379631963</v>
      </c>
      <c r="AO152" s="430">
        <f t="shared" si="79"/>
        <v>32.999500882278802</v>
      </c>
      <c r="AP152" s="430">
        <f t="shared" si="80"/>
        <v>13.999788253087976</v>
      </c>
      <c r="AQ152" s="430">
        <f t="shared" si="81"/>
        <v>26.999591630955383</v>
      </c>
      <c r="AR152" s="430">
        <f t="shared" si="82"/>
        <v>38.999410133602225</v>
      </c>
      <c r="AS152" s="430">
        <f t="shared" si="83"/>
        <v>65.999001764557605</v>
      </c>
      <c r="AT152" s="430">
        <f t="shared" si="84"/>
        <v>28.999561381396521</v>
      </c>
      <c r="AU152" s="430">
        <f t="shared" si="85"/>
        <v>41.999364759263926</v>
      </c>
      <c r="AV152" s="430">
        <f t="shared" si="86"/>
        <v>51.209225460045374</v>
      </c>
      <c r="AW152" s="430">
        <f t="shared" si="87"/>
        <v>34.913032518275777</v>
      </c>
      <c r="AX152" s="430">
        <f t="shared" si="88"/>
        <v>31.157045626417947</v>
      </c>
      <c r="AY152" s="430">
        <f t="shared" si="89"/>
        <v>42.667002772876224</v>
      </c>
      <c r="AZ152" s="430">
        <f t="shared" si="90"/>
        <v>32.614066044870178</v>
      </c>
      <c r="BA152" s="430">
        <f t="shared" si="91"/>
        <v>22.465339047138897</v>
      </c>
      <c r="BB152" s="430">
        <f t="shared" si="92"/>
        <v>30.627678346357449</v>
      </c>
      <c r="BC152" s="430">
        <f t="shared" si="93"/>
        <v>62.268716914544996</v>
      </c>
      <c r="BD152" s="430">
        <f t="shared" si="94"/>
        <v>37.045626417948071</v>
      </c>
      <c r="BE152" s="430">
        <f t="shared" si="95"/>
        <v>23.776153264431557</v>
      </c>
      <c r="BF152" s="430">
        <f t="shared" si="96"/>
        <v>68.439626922107379</v>
      </c>
      <c r="BG152" s="430">
        <f t="shared" si="97"/>
        <v>97.912780438618611</v>
      </c>
      <c r="BH152" s="430">
        <f t="shared" si="98"/>
        <v>28.101840181497355</v>
      </c>
      <c r="BI152" s="430">
        <f t="shared" si="99"/>
        <v>43.93748424502143</v>
      </c>
      <c r="BJ152" s="430">
        <f t="shared" si="100"/>
        <v>33.929486816233926</v>
      </c>
      <c r="BK152" s="430">
        <f t="shared" si="101"/>
        <v>30.939532039324426</v>
      </c>
      <c r="BL152" s="430">
        <f t="shared" si="102"/>
        <v>11.599824552558609</v>
      </c>
      <c r="BM152" s="430">
        <f t="shared" si="103"/>
        <v>26.527675422233862</v>
      </c>
      <c r="BN152" s="430">
        <f t="shared" si="104"/>
        <v>19.688793115933723</v>
      </c>
      <c r="BQ152" s="529">
        <f t="shared" si="108"/>
        <v>43150</v>
      </c>
      <c r="BR152" s="430">
        <f t="shared" si="105"/>
        <v>30.967507688429656</v>
      </c>
      <c r="BT152" s="430">
        <f t="shared" si="106"/>
        <v>31.048288832871187</v>
      </c>
    </row>
    <row r="153" spans="1:72">
      <c r="A153" s="6">
        <v>2</v>
      </c>
      <c r="B153" s="6">
        <v>20</v>
      </c>
      <c r="C153" s="124">
        <f t="shared" si="107"/>
        <v>42786</v>
      </c>
      <c r="D153" s="76">
        <f t="shared" si="73"/>
        <v>73.514041519898853</v>
      </c>
      <c r="E153" s="76">
        <f t="shared" si="74"/>
        <v>37.06334934226323</v>
      </c>
      <c r="F153" s="335">
        <v>47.603279999999998</v>
      </c>
      <c r="G153" s="335">
        <v>55.53716</v>
      </c>
      <c r="H153" s="335">
        <v>49.586750000000002</v>
      </c>
      <c r="I153" s="335">
        <v>49.586750000000002</v>
      </c>
      <c r="J153" s="335">
        <v>83.30574</v>
      </c>
      <c r="K153" s="335">
        <v>31.735520000000001</v>
      </c>
      <c r="L153" s="335">
        <v>61.487570000000005</v>
      </c>
      <c r="M153" s="335">
        <v>69.421450000000007</v>
      </c>
      <c r="N153" s="335">
        <v>97.190030000000007</v>
      </c>
      <c r="O153" s="335">
        <v>45.619810000000001</v>
      </c>
      <c r="P153" s="335">
        <v>69.421450000000007</v>
      </c>
      <c r="Q153" s="335">
        <v>161.85115199999998</v>
      </c>
      <c r="R153" s="76">
        <v>77.739999999999995</v>
      </c>
      <c r="S153" s="76">
        <v>54.71</v>
      </c>
      <c r="T153" s="76">
        <v>84.83</v>
      </c>
      <c r="U153" s="76">
        <v>48.23</v>
      </c>
      <c r="V153" s="76">
        <v>53.12</v>
      </c>
      <c r="W153" s="76">
        <v>84.05</v>
      </c>
      <c r="X153" s="76">
        <v>139.07</v>
      </c>
      <c r="Y153" s="76">
        <v>73.680000000000007</v>
      </c>
      <c r="Z153" s="76">
        <v>61.92</v>
      </c>
      <c r="AA153" s="76">
        <v>172.18</v>
      </c>
      <c r="AB153" s="76">
        <v>125.32</v>
      </c>
      <c r="AC153" s="76">
        <v>79.2</v>
      </c>
      <c r="AD153" s="76">
        <v>49.39</v>
      </c>
      <c r="AE153" s="76">
        <v>67.437979999999996</v>
      </c>
      <c r="AF153" s="10">
        <v>61.4280659</v>
      </c>
      <c r="AG153" s="10">
        <v>52.482616200000002</v>
      </c>
      <c r="AH153" s="10">
        <v>52.944999399995631</v>
      </c>
      <c r="AI153" s="10">
        <v>45.340922096969699</v>
      </c>
      <c r="AK153" s="430">
        <f t="shared" si="75"/>
        <v>23.999637005293671</v>
      </c>
      <c r="AL153" s="430">
        <f t="shared" si="76"/>
        <v>27.999576506175952</v>
      </c>
      <c r="AM153" s="430">
        <f t="shared" si="77"/>
        <v>24.999621880514244</v>
      </c>
      <c r="AN153" s="430">
        <f t="shared" si="78"/>
        <v>24.999621880514244</v>
      </c>
      <c r="AO153" s="430">
        <f t="shared" si="79"/>
        <v>41.999364759263926</v>
      </c>
      <c r="AP153" s="430">
        <f t="shared" si="80"/>
        <v>15.999758003529115</v>
      </c>
      <c r="AQ153" s="430">
        <f t="shared" si="81"/>
        <v>30.999531131837664</v>
      </c>
      <c r="AR153" s="430">
        <f t="shared" si="82"/>
        <v>34.999470632719941</v>
      </c>
      <c r="AS153" s="430">
        <f t="shared" si="83"/>
        <v>48.999258885807919</v>
      </c>
      <c r="AT153" s="430">
        <f t="shared" si="84"/>
        <v>22.999652130073102</v>
      </c>
      <c r="AU153" s="430">
        <f t="shared" si="85"/>
        <v>34.999470632719941</v>
      </c>
      <c r="AV153" s="430">
        <f t="shared" si="86"/>
        <v>81.598765817998483</v>
      </c>
      <c r="AW153" s="430">
        <f t="shared" si="87"/>
        <v>39.193345097050667</v>
      </c>
      <c r="AX153" s="430">
        <f t="shared" si="88"/>
        <v>27.58255608772372</v>
      </c>
      <c r="AY153" s="430">
        <f t="shared" si="89"/>
        <v>42.76783463574489</v>
      </c>
      <c r="AZ153" s="430">
        <f t="shared" si="90"/>
        <v>24.315603730778925</v>
      </c>
      <c r="BA153" s="430">
        <f t="shared" si="91"/>
        <v>26.780942777917819</v>
      </c>
      <c r="BB153" s="430">
        <f t="shared" si="92"/>
        <v>42.374590370557094</v>
      </c>
      <c r="BC153" s="430">
        <f t="shared" si="93"/>
        <v>70.113435845727238</v>
      </c>
      <c r="BD153" s="430">
        <f t="shared" si="94"/>
        <v>37.146458280816738</v>
      </c>
      <c r="BE153" s="430">
        <f t="shared" si="95"/>
        <v>31.217544744139147</v>
      </c>
      <c r="BF153" s="430">
        <f t="shared" si="96"/>
        <v>86.806150743634987</v>
      </c>
      <c r="BG153" s="430">
        <f t="shared" si="97"/>
        <v>63.18124527350642</v>
      </c>
      <c r="BH153" s="430">
        <f t="shared" si="98"/>
        <v>39.929417695991937</v>
      </c>
      <c r="BI153" s="430">
        <f t="shared" si="99"/>
        <v>24.900428535417191</v>
      </c>
      <c r="BJ153" s="430">
        <f t="shared" si="100"/>
        <v>33.999485757499365</v>
      </c>
      <c r="BK153" s="430">
        <f t="shared" si="101"/>
        <v>30.969531585581041</v>
      </c>
      <c r="BL153" s="430">
        <f t="shared" si="102"/>
        <v>26.459599798336274</v>
      </c>
      <c r="BM153" s="430">
        <f t="shared" si="103"/>
        <v>26.692714595409946</v>
      </c>
      <c r="BN153" s="430">
        <f t="shared" si="104"/>
        <v>22.859048196102695</v>
      </c>
      <c r="BQ153" s="529">
        <f t="shared" si="108"/>
        <v>43151</v>
      </c>
      <c r="BR153" s="430">
        <f t="shared" si="105"/>
        <v>27.335904373581499</v>
      </c>
      <c r="BT153" s="430">
        <f t="shared" si="106"/>
        <v>31.108537937988405</v>
      </c>
    </row>
    <row r="154" spans="1:72">
      <c r="A154" s="6">
        <v>2</v>
      </c>
      <c r="B154" s="6">
        <v>21</v>
      </c>
      <c r="C154" s="124">
        <f t="shared" si="107"/>
        <v>42787</v>
      </c>
      <c r="D154" s="76">
        <f t="shared" si="73"/>
        <v>73.854077117407513</v>
      </c>
      <c r="E154" s="76">
        <f t="shared" si="74"/>
        <v>37.234784048867645</v>
      </c>
      <c r="F154" s="335">
        <v>89.256150000000005</v>
      </c>
      <c r="G154" s="335">
        <v>91.239620000000002</v>
      </c>
      <c r="H154" s="335">
        <v>49.586750000000002</v>
      </c>
      <c r="I154" s="335">
        <v>57.520630000000004</v>
      </c>
      <c r="J154" s="335">
        <v>67.437979999999996</v>
      </c>
      <c r="K154" s="335">
        <v>77.355330000000009</v>
      </c>
      <c r="L154" s="335">
        <v>53.553690000000003</v>
      </c>
      <c r="M154" s="335">
        <v>79.338800000000006</v>
      </c>
      <c r="N154" s="335">
        <v>91.239620000000002</v>
      </c>
      <c r="O154" s="335">
        <v>45.619810000000001</v>
      </c>
      <c r="P154" s="335">
        <v>85.289209999999997</v>
      </c>
      <c r="Q154" s="335">
        <v>75.43136410000001</v>
      </c>
      <c r="R154" s="76">
        <v>78.59</v>
      </c>
      <c r="S154" s="76">
        <v>48.08</v>
      </c>
      <c r="T154" s="76">
        <v>70.05</v>
      </c>
      <c r="U154" s="76">
        <v>64.819999999999993</v>
      </c>
      <c r="V154" s="76">
        <v>53.83</v>
      </c>
      <c r="W154" s="76">
        <v>76.790000000000006</v>
      </c>
      <c r="X154" s="76">
        <v>92.94</v>
      </c>
      <c r="Y154" s="76">
        <v>74.680000000000007</v>
      </c>
      <c r="Z154" s="76">
        <v>46.9</v>
      </c>
      <c r="AA154" s="76">
        <v>219.27</v>
      </c>
      <c r="AB154" s="76">
        <v>129.06</v>
      </c>
      <c r="AC154" s="76">
        <v>72.31</v>
      </c>
      <c r="AD154" s="76">
        <v>42.04</v>
      </c>
      <c r="AE154" s="76">
        <v>75.19334769999999</v>
      </c>
      <c r="AF154" s="10">
        <v>77.117313600000003</v>
      </c>
      <c r="AG154" s="10">
        <v>30.565272700000001</v>
      </c>
      <c r="AH154" s="10">
        <v>53.440866900002909</v>
      </c>
      <c r="AI154" s="10">
        <v>47.076558522222236</v>
      </c>
      <c r="AK154" s="430">
        <f t="shared" si="75"/>
        <v>44.999319384925641</v>
      </c>
      <c r="AL154" s="430">
        <f t="shared" si="76"/>
        <v>45.999304260146204</v>
      </c>
      <c r="AM154" s="430">
        <f t="shared" si="77"/>
        <v>24.999621880514244</v>
      </c>
      <c r="AN154" s="430">
        <f t="shared" si="78"/>
        <v>28.999561381396521</v>
      </c>
      <c r="AO154" s="430">
        <f t="shared" si="79"/>
        <v>33.999485757499365</v>
      </c>
      <c r="AP154" s="430">
        <f t="shared" si="80"/>
        <v>38.999410133602225</v>
      </c>
      <c r="AQ154" s="430">
        <f t="shared" si="81"/>
        <v>26.999591630955383</v>
      </c>
      <c r="AR154" s="430">
        <f t="shared" si="82"/>
        <v>39.999395008822788</v>
      </c>
      <c r="AS154" s="430">
        <f t="shared" si="83"/>
        <v>45.999304260146204</v>
      </c>
      <c r="AT154" s="430">
        <f t="shared" si="84"/>
        <v>22.999652130073102</v>
      </c>
      <c r="AU154" s="430">
        <f t="shared" si="85"/>
        <v>42.999349634484496</v>
      </c>
      <c r="AV154" s="430">
        <f t="shared" si="86"/>
        <v>38.029424804638268</v>
      </c>
      <c r="AW154" s="430">
        <f t="shared" si="87"/>
        <v>39.621880514242498</v>
      </c>
      <c r="AX154" s="430">
        <f t="shared" si="88"/>
        <v>24.239979833627427</v>
      </c>
      <c r="AY154" s="430">
        <f t="shared" si="89"/>
        <v>35.316359969750437</v>
      </c>
      <c r="AZ154" s="430">
        <f t="shared" si="90"/>
        <v>32.67960675573481</v>
      </c>
      <c r="BA154" s="430">
        <f t="shared" si="91"/>
        <v>27.138895891101587</v>
      </c>
      <c r="BB154" s="430">
        <f t="shared" si="92"/>
        <v>38.714393748424506</v>
      </c>
      <c r="BC154" s="430">
        <f t="shared" si="93"/>
        <v>46.856566675069317</v>
      </c>
      <c r="BD154" s="430">
        <f t="shared" si="94"/>
        <v>37.650617595160071</v>
      </c>
      <c r="BE154" s="430">
        <f t="shared" si="95"/>
        <v>23.645071842702293</v>
      </c>
      <c r="BF154" s="430">
        <f t="shared" si="96"/>
        <v>110.54701285606252</v>
      </c>
      <c r="BG154" s="430">
        <f t="shared" si="97"/>
        <v>65.066801109150489</v>
      </c>
      <c r="BH154" s="430">
        <f t="shared" si="98"/>
        <v>36.455760020166373</v>
      </c>
      <c r="BI154" s="430">
        <f t="shared" si="99"/>
        <v>21.194857574993698</v>
      </c>
      <c r="BJ154" s="430">
        <f t="shared" si="100"/>
        <v>37.909426619611793</v>
      </c>
      <c r="BK154" s="430">
        <f t="shared" si="101"/>
        <v>38.879411948575751</v>
      </c>
      <c r="BL154" s="430">
        <f t="shared" si="102"/>
        <v>15.409766927148979</v>
      </c>
      <c r="BM154" s="430">
        <f t="shared" si="103"/>
        <v>26.94271081421876</v>
      </c>
      <c r="BN154" s="430">
        <f t="shared" si="104"/>
        <v>23.734085466207329</v>
      </c>
      <c r="BQ154" s="529">
        <f t="shared" si="108"/>
        <v>43152</v>
      </c>
      <c r="BR154" s="430">
        <f t="shared" si="105"/>
        <v>28.538969057222449</v>
      </c>
      <c r="BT154" s="430">
        <f t="shared" si="106"/>
        <v>37.053188807663219</v>
      </c>
    </row>
    <row r="155" spans="1:72">
      <c r="A155" s="6">
        <v>2</v>
      </c>
      <c r="B155" s="6">
        <v>22</v>
      </c>
      <c r="C155" s="124">
        <f t="shared" si="107"/>
        <v>42788</v>
      </c>
      <c r="D155" s="76">
        <f t="shared" si="73"/>
        <v>71.593786734074087</v>
      </c>
      <c r="E155" s="76">
        <f t="shared" si="74"/>
        <v>36.095220363340047</v>
      </c>
      <c r="F155" s="335">
        <v>53.553690000000003</v>
      </c>
      <c r="G155" s="335">
        <v>41.65287</v>
      </c>
      <c r="H155" s="335">
        <v>43.636340000000004</v>
      </c>
      <c r="I155" s="335">
        <v>69.421450000000007</v>
      </c>
      <c r="J155" s="335">
        <v>67.437979999999996</v>
      </c>
      <c r="K155" s="335">
        <v>55.53716</v>
      </c>
      <c r="L155" s="335">
        <v>45.619810000000001</v>
      </c>
      <c r="M155" s="335">
        <v>79.338800000000006</v>
      </c>
      <c r="N155" s="335">
        <v>97.190030000000007</v>
      </c>
      <c r="O155" s="335">
        <v>67.437979999999996</v>
      </c>
      <c r="P155" s="335">
        <v>85.289209999999997</v>
      </c>
      <c r="Q155" s="335">
        <v>88.204910900000002</v>
      </c>
      <c r="R155" s="76">
        <v>63.87</v>
      </c>
      <c r="S155" s="76">
        <v>64.77</v>
      </c>
      <c r="T155" s="76">
        <v>85.26</v>
      </c>
      <c r="U155" s="76">
        <v>65.27</v>
      </c>
      <c r="V155" s="76">
        <v>46.64</v>
      </c>
      <c r="W155" s="76">
        <v>68.39</v>
      </c>
      <c r="X155" s="76">
        <v>75.17</v>
      </c>
      <c r="Y155" s="76">
        <v>93.57</v>
      </c>
      <c r="Z155" s="76">
        <v>69.53</v>
      </c>
      <c r="AA155" s="76">
        <v>172.19</v>
      </c>
      <c r="AB155" s="76">
        <v>114.33</v>
      </c>
      <c r="AC155" s="76">
        <v>95.95</v>
      </c>
      <c r="AD155" s="76">
        <v>64.52</v>
      </c>
      <c r="AE155" s="76">
        <v>75.689215199999992</v>
      </c>
      <c r="AF155" s="10">
        <v>69.520623499999999</v>
      </c>
      <c r="AG155" s="10">
        <v>15.510735400000002</v>
      </c>
      <c r="AH155" s="10">
        <v>65.680866900000865</v>
      </c>
      <c r="AI155" s="10">
        <v>47.631930122222208</v>
      </c>
      <c r="AK155" s="430">
        <f t="shared" si="75"/>
        <v>26.999591630955383</v>
      </c>
      <c r="AL155" s="430">
        <f t="shared" si="76"/>
        <v>20.999682379631963</v>
      </c>
      <c r="AM155" s="430">
        <f t="shared" si="77"/>
        <v>21.999667254852536</v>
      </c>
      <c r="AN155" s="430">
        <f t="shared" si="78"/>
        <v>34.999470632719941</v>
      </c>
      <c r="AO155" s="430">
        <f t="shared" si="79"/>
        <v>33.999485757499365</v>
      </c>
      <c r="AP155" s="430">
        <f t="shared" si="80"/>
        <v>27.999576506175952</v>
      </c>
      <c r="AQ155" s="430">
        <f t="shared" si="81"/>
        <v>22.999652130073102</v>
      </c>
      <c r="AR155" s="430">
        <f t="shared" si="82"/>
        <v>39.999395008822788</v>
      </c>
      <c r="AS155" s="430">
        <f t="shared" si="83"/>
        <v>48.999258885807919</v>
      </c>
      <c r="AT155" s="430">
        <f t="shared" si="84"/>
        <v>33.999485757499365</v>
      </c>
      <c r="AU155" s="430">
        <f t="shared" si="85"/>
        <v>42.999349634484496</v>
      </c>
      <c r="AV155" s="430">
        <f t="shared" si="86"/>
        <v>44.469327401058734</v>
      </c>
      <c r="AW155" s="430">
        <f t="shared" si="87"/>
        <v>32.200655407108641</v>
      </c>
      <c r="AX155" s="430">
        <f t="shared" si="88"/>
        <v>32.654398790017645</v>
      </c>
      <c r="AY155" s="430">
        <f t="shared" si="89"/>
        <v>42.984623140912532</v>
      </c>
      <c r="AZ155" s="430">
        <f t="shared" si="90"/>
        <v>32.906478447189308</v>
      </c>
      <c r="BA155" s="430">
        <f t="shared" si="91"/>
        <v>23.513990420973027</v>
      </c>
      <c r="BB155" s="430">
        <f t="shared" si="92"/>
        <v>34.479455507940507</v>
      </c>
      <c r="BC155" s="430">
        <f t="shared" si="93"/>
        <v>37.897655659188302</v>
      </c>
      <c r="BD155" s="430">
        <f t="shared" si="94"/>
        <v>47.174187043105618</v>
      </c>
      <c r="BE155" s="430">
        <f t="shared" si="95"/>
        <v>35.054197126291911</v>
      </c>
      <c r="BF155" s="430">
        <f t="shared" si="96"/>
        <v>86.811192336778419</v>
      </c>
      <c r="BG155" s="430">
        <f t="shared" si="97"/>
        <v>57.640534408873201</v>
      </c>
      <c r="BH155" s="430">
        <f t="shared" si="98"/>
        <v>48.374086211242755</v>
      </c>
      <c r="BI155" s="430">
        <f t="shared" si="99"/>
        <v>32.528358961431813</v>
      </c>
      <c r="BJ155" s="430">
        <f t="shared" si="100"/>
        <v>38.159422838416937</v>
      </c>
      <c r="BK155" s="430">
        <f t="shared" si="101"/>
        <v>35.04946987648097</v>
      </c>
      <c r="BL155" s="430">
        <f t="shared" si="102"/>
        <v>7.8198817242248557</v>
      </c>
      <c r="BM155" s="430">
        <f t="shared" si="103"/>
        <v>33.113620821780117</v>
      </c>
      <c r="BN155" s="430">
        <f t="shared" si="104"/>
        <v>24.014081231269074</v>
      </c>
      <c r="BQ155" s="529">
        <f t="shared" si="108"/>
        <v>43153</v>
      </c>
      <c r="BR155" s="430">
        <f t="shared" si="105"/>
        <v>31.051360020166481</v>
      </c>
      <c r="BT155" s="430">
        <f t="shared" si="106"/>
        <v>34.239470632719936</v>
      </c>
    </row>
    <row r="156" spans="1:72">
      <c r="A156" s="6">
        <v>2</v>
      </c>
      <c r="B156" s="6">
        <v>23</v>
      </c>
      <c r="C156" s="124">
        <f t="shared" si="107"/>
        <v>42789</v>
      </c>
      <c r="D156" s="76">
        <f t="shared" si="73"/>
        <v>70.421088764915808</v>
      </c>
      <c r="E156" s="76">
        <f t="shared" si="74"/>
        <v>35.50398481697016</v>
      </c>
      <c r="F156" s="335">
        <v>47.603279999999998</v>
      </c>
      <c r="G156" s="335">
        <v>49.586750000000002</v>
      </c>
      <c r="H156" s="335">
        <v>79.338800000000006</v>
      </c>
      <c r="I156" s="335">
        <v>69.421450000000007</v>
      </c>
      <c r="J156" s="335">
        <v>111.07432</v>
      </c>
      <c r="K156" s="335">
        <v>77.355330000000009</v>
      </c>
      <c r="L156" s="335">
        <v>37.685929999999999</v>
      </c>
      <c r="M156" s="335">
        <v>95.206559999999996</v>
      </c>
      <c r="N156" s="335">
        <v>99.173500000000004</v>
      </c>
      <c r="O156" s="335">
        <v>39.669400000000003</v>
      </c>
      <c r="P156" s="335">
        <v>77.355330000000009</v>
      </c>
      <c r="Q156" s="335">
        <v>96.614823700000002</v>
      </c>
      <c r="R156" s="76">
        <v>72.760000000000005</v>
      </c>
      <c r="S156" s="76">
        <v>41.96</v>
      </c>
      <c r="T156" s="76">
        <v>69.03</v>
      </c>
      <c r="U156" s="76">
        <v>64.94</v>
      </c>
      <c r="V156" s="76">
        <v>54.73</v>
      </c>
      <c r="W156" s="76">
        <v>76.959999999999994</v>
      </c>
      <c r="X156" s="76">
        <v>90.77</v>
      </c>
      <c r="Y156" s="76">
        <v>44.34</v>
      </c>
      <c r="Z156" s="76">
        <v>61.68</v>
      </c>
      <c r="AA156" s="76">
        <v>132.32</v>
      </c>
      <c r="AB156" s="76">
        <v>122.03</v>
      </c>
      <c r="AC156" s="76">
        <v>81.23</v>
      </c>
      <c r="AD156" s="76">
        <v>49.78</v>
      </c>
      <c r="AE156" s="76">
        <v>75.4511988</v>
      </c>
      <c r="AF156" s="10">
        <v>69.580127599999997</v>
      </c>
      <c r="AG156" s="10">
        <v>15.887594699999999</v>
      </c>
      <c r="AH156" s="10">
        <v>59.671197499999714</v>
      </c>
      <c r="AI156" s="10">
        <v>49.427070647474743</v>
      </c>
      <c r="AK156" s="430">
        <f t="shared" si="75"/>
        <v>23.999637005293671</v>
      </c>
      <c r="AL156" s="430">
        <f t="shared" si="76"/>
        <v>24.999621880514244</v>
      </c>
      <c r="AM156" s="430">
        <f t="shared" si="77"/>
        <v>39.999395008822788</v>
      </c>
      <c r="AN156" s="430">
        <f t="shared" si="78"/>
        <v>34.999470632719941</v>
      </c>
      <c r="AO156" s="430">
        <f t="shared" si="79"/>
        <v>55.999153012351904</v>
      </c>
      <c r="AP156" s="430">
        <f t="shared" si="80"/>
        <v>38.999410133602225</v>
      </c>
      <c r="AQ156" s="430">
        <f t="shared" si="81"/>
        <v>18.999712629190824</v>
      </c>
      <c r="AR156" s="430">
        <f t="shared" si="82"/>
        <v>47.999274010587342</v>
      </c>
      <c r="AS156" s="430">
        <f t="shared" si="83"/>
        <v>49.999243761028488</v>
      </c>
      <c r="AT156" s="430">
        <f t="shared" si="84"/>
        <v>19.999697504411394</v>
      </c>
      <c r="AU156" s="430">
        <f t="shared" si="85"/>
        <v>38.999410133602225</v>
      </c>
      <c r="AV156" s="430">
        <f t="shared" si="86"/>
        <v>48.709263271993947</v>
      </c>
      <c r="AW156" s="430">
        <f t="shared" si="87"/>
        <v>36.682631711620871</v>
      </c>
      <c r="AX156" s="430">
        <f t="shared" si="88"/>
        <v>21.154524829846231</v>
      </c>
      <c r="AY156" s="430">
        <f t="shared" si="89"/>
        <v>34.80211746912024</v>
      </c>
      <c r="AZ156" s="430">
        <f t="shared" si="90"/>
        <v>32.74010587345601</v>
      </c>
      <c r="BA156" s="430">
        <f t="shared" si="91"/>
        <v>27.592639274010587</v>
      </c>
      <c r="BB156" s="430">
        <f t="shared" si="92"/>
        <v>38.800100831862864</v>
      </c>
      <c r="BC156" s="430">
        <f t="shared" si="93"/>
        <v>45.762540962944286</v>
      </c>
      <c r="BD156" s="430">
        <f t="shared" si="94"/>
        <v>22.354423997983364</v>
      </c>
      <c r="BE156" s="430">
        <f t="shared" si="95"/>
        <v>31.096546508696747</v>
      </c>
      <c r="BF156" s="430">
        <f t="shared" si="96"/>
        <v>66.710360473909745</v>
      </c>
      <c r="BG156" s="430">
        <f t="shared" si="97"/>
        <v>61.522561129316863</v>
      </c>
      <c r="BH156" s="430">
        <f t="shared" si="98"/>
        <v>40.952861104108898</v>
      </c>
      <c r="BI156" s="430">
        <f t="shared" si="99"/>
        <v>25.097050668011093</v>
      </c>
      <c r="BJ156" s="430">
        <f t="shared" si="100"/>
        <v>38.039424653390469</v>
      </c>
      <c r="BK156" s="430">
        <f t="shared" si="101"/>
        <v>35.079469422737581</v>
      </c>
      <c r="BL156" s="430">
        <f t="shared" si="102"/>
        <v>8.0098788505167633</v>
      </c>
      <c r="BM156" s="430">
        <f t="shared" si="103"/>
        <v>30.08379001764543</v>
      </c>
      <c r="BN156" s="430">
        <f t="shared" si="104"/>
        <v>24.91911804763032</v>
      </c>
      <c r="BQ156" s="529">
        <f t="shared" si="108"/>
        <v>43154</v>
      </c>
      <c r="BR156" s="430">
        <f t="shared" si="105"/>
        <v>29.463237345601172</v>
      </c>
      <c r="BT156" s="430">
        <f t="shared" si="106"/>
        <v>35.039470027728761</v>
      </c>
    </row>
    <row r="157" spans="1:72">
      <c r="A157" s="6">
        <v>2</v>
      </c>
      <c r="B157" s="6">
        <v>24</v>
      </c>
      <c r="C157" s="124">
        <f t="shared" si="107"/>
        <v>42790</v>
      </c>
      <c r="D157" s="76">
        <f t="shared" si="73"/>
        <v>74.231575973333335</v>
      </c>
      <c r="E157" s="76">
        <f t="shared" si="74"/>
        <v>37.425106491821573</v>
      </c>
      <c r="F157" s="335">
        <v>47.603279999999998</v>
      </c>
      <c r="G157" s="335">
        <v>41.65287</v>
      </c>
      <c r="H157" s="335">
        <v>49.586750000000002</v>
      </c>
      <c r="I157" s="335">
        <v>85.289209999999997</v>
      </c>
      <c r="J157" s="335">
        <v>87.272680000000008</v>
      </c>
      <c r="K157" s="335">
        <v>77.355330000000009</v>
      </c>
      <c r="L157" s="335">
        <v>45.619810000000001</v>
      </c>
      <c r="M157" s="335">
        <v>87.272680000000008</v>
      </c>
      <c r="N157" s="335">
        <v>73.388390000000001</v>
      </c>
      <c r="O157" s="335">
        <v>63.471040000000002</v>
      </c>
      <c r="P157" s="335">
        <v>71.404920000000004</v>
      </c>
      <c r="Q157" s="335">
        <v>97.031352400000003</v>
      </c>
      <c r="R157" s="76">
        <v>73.98</v>
      </c>
      <c r="S157" s="76">
        <v>47.97</v>
      </c>
      <c r="T157" s="76">
        <v>108.2</v>
      </c>
      <c r="U157" s="76">
        <v>64.98</v>
      </c>
      <c r="V157" s="76">
        <v>47.16</v>
      </c>
      <c r="W157" s="76">
        <v>60.9</v>
      </c>
      <c r="X157" s="76">
        <v>90.85</v>
      </c>
      <c r="Y157" s="76">
        <v>78.42</v>
      </c>
      <c r="Z157" s="76">
        <v>76.75</v>
      </c>
      <c r="AA157" s="76">
        <v>126.93</v>
      </c>
      <c r="AB157" s="76">
        <v>114.44</v>
      </c>
      <c r="AC157" s="76">
        <v>89.05</v>
      </c>
      <c r="AD157" s="76">
        <v>56.85</v>
      </c>
      <c r="AE157" s="76">
        <v>67.953682200000003</v>
      </c>
      <c r="AF157" s="10">
        <v>53.672698199999999</v>
      </c>
      <c r="AG157" s="10">
        <v>23.603293000000001</v>
      </c>
      <c r="AH157" s="10">
        <v>59.730701599999712</v>
      </c>
      <c r="AI157" s="10">
        <v>158.55859179999999</v>
      </c>
      <c r="AK157" s="430">
        <f t="shared" si="75"/>
        <v>23.999637005293671</v>
      </c>
      <c r="AL157" s="430">
        <f t="shared" si="76"/>
        <v>20.999682379631963</v>
      </c>
      <c r="AM157" s="430">
        <f t="shared" si="77"/>
        <v>24.999621880514244</v>
      </c>
      <c r="AN157" s="430">
        <f t="shared" si="78"/>
        <v>42.999349634484496</v>
      </c>
      <c r="AO157" s="430">
        <f t="shared" si="79"/>
        <v>43.999334509705072</v>
      </c>
      <c r="AP157" s="430">
        <f t="shared" si="80"/>
        <v>38.999410133602225</v>
      </c>
      <c r="AQ157" s="430">
        <f t="shared" si="81"/>
        <v>22.999652130073102</v>
      </c>
      <c r="AR157" s="430">
        <f t="shared" si="82"/>
        <v>43.999334509705072</v>
      </c>
      <c r="AS157" s="430">
        <f t="shared" si="83"/>
        <v>36.99944038316108</v>
      </c>
      <c r="AT157" s="430">
        <f t="shared" si="84"/>
        <v>31.999516007058229</v>
      </c>
      <c r="AU157" s="430">
        <f t="shared" si="85"/>
        <v>35.99945550794051</v>
      </c>
      <c r="AV157" s="430">
        <f t="shared" si="86"/>
        <v>48.919260095790271</v>
      </c>
      <c r="AW157" s="430">
        <f t="shared" si="87"/>
        <v>37.297706075119741</v>
      </c>
      <c r="AX157" s="430">
        <f t="shared" si="88"/>
        <v>24.184522309049658</v>
      </c>
      <c r="AY157" s="430">
        <f t="shared" si="89"/>
        <v>54.550037811948577</v>
      </c>
      <c r="AZ157" s="430">
        <f t="shared" si="90"/>
        <v>32.76027224602975</v>
      </c>
      <c r="BA157" s="430">
        <f t="shared" si="91"/>
        <v>23.776153264431557</v>
      </c>
      <c r="BB157" s="430">
        <f t="shared" si="92"/>
        <v>30.703302243508947</v>
      </c>
      <c r="BC157" s="430">
        <f t="shared" si="93"/>
        <v>45.802873708091752</v>
      </c>
      <c r="BD157" s="430">
        <f t="shared" si="94"/>
        <v>39.536173430804133</v>
      </c>
      <c r="BE157" s="430">
        <f t="shared" si="95"/>
        <v>38.694227375850765</v>
      </c>
      <c r="BF157" s="430">
        <f t="shared" si="96"/>
        <v>63.992941769599199</v>
      </c>
      <c r="BG157" s="430">
        <f t="shared" si="97"/>
        <v>57.695991933450969</v>
      </c>
      <c r="BH157" s="430">
        <f t="shared" si="98"/>
        <v>44.89538694227376</v>
      </c>
      <c r="BI157" s="430">
        <f t="shared" si="99"/>
        <v>28.661457020418453</v>
      </c>
      <c r="BJ157" s="430">
        <f t="shared" si="100"/>
        <v>34.259481825056717</v>
      </c>
      <c r="BK157" s="430">
        <f t="shared" si="101"/>
        <v>27.059590723468617</v>
      </c>
      <c r="BL157" s="430">
        <f t="shared" si="102"/>
        <v>11.89982001512478</v>
      </c>
      <c r="BM157" s="430">
        <f t="shared" si="103"/>
        <v>30.113789563902046</v>
      </c>
      <c r="BN157" s="430">
        <f t="shared" si="104"/>
        <v>79.938790925132338</v>
      </c>
      <c r="BQ157" s="529">
        <f t="shared" si="108"/>
        <v>43155</v>
      </c>
      <c r="BR157" s="430">
        <f t="shared" si="105"/>
        <v>27.402747643055168</v>
      </c>
      <c r="BT157" s="430">
        <f t="shared" si="106"/>
        <v>36.499447945550799</v>
      </c>
    </row>
    <row r="158" spans="1:72">
      <c r="A158" s="6">
        <v>2</v>
      </c>
      <c r="B158" s="6">
        <v>25</v>
      </c>
      <c r="C158" s="124">
        <f t="shared" si="107"/>
        <v>42791</v>
      </c>
      <c r="D158" s="76">
        <f t="shared" si="73"/>
        <v>67.212364201447826</v>
      </c>
      <c r="E158" s="76">
        <f t="shared" si="74"/>
        <v>33.886251973283095</v>
      </c>
      <c r="F158" s="335">
        <v>69.421450000000007</v>
      </c>
      <c r="G158" s="335">
        <v>51.570219999999999</v>
      </c>
      <c r="H158" s="335">
        <v>57.520630000000004</v>
      </c>
      <c r="I158" s="335">
        <v>61.487570000000005</v>
      </c>
      <c r="J158" s="335">
        <v>81.322270000000003</v>
      </c>
      <c r="K158" s="335">
        <v>41.65287</v>
      </c>
      <c r="L158" s="335">
        <v>53.553690000000003</v>
      </c>
      <c r="M158" s="335">
        <v>55.53716</v>
      </c>
      <c r="N158" s="335">
        <v>99.173500000000004</v>
      </c>
      <c r="O158" s="335">
        <v>63.471040000000002</v>
      </c>
      <c r="P158" s="335">
        <v>79.338800000000006</v>
      </c>
      <c r="Q158" s="335">
        <v>112.9387818</v>
      </c>
      <c r="R158" s="76">
        <v>67.39</v>
      </c>
      <c r="S158" s="76">
        <v>35.090000000000003</v>
      </c>
      <c r="T158" s="76">
        <v>85.3</v>
      </c>
      <c r="U158" s="76">
        <v>48.58</v>
      </c>
      <c r="V158" s="76">
        <v>54.37</v>
      </c>
      <c r="W158" s="76">
        <v>79.94</v>
      </c>
      <c r="X158" s="76">
        <v>106.77</v>
      </c>
      <c r="Y158" s="76">
        <v>47.86</v>
      </c>
      <c r="Z158" s="76">
        <v>62.11</v>
      </c>
      <c r="AA158" s="76">
        <v>128.57</v>
      </c>
      <c r="AB158" s="76">
        <v>122.48</v>
      </c>
      <c r="AC158" s="76">
        <v>52.39</v>
      </c>
      <c r="AD158" s="76">
        <v>27.03</v>
      </c>
      <c r="AE158" s="76">
        <v>83.28590530000001</v>
      </c>
      <c r="AF158" s="10">
        <v>54.148731000000005</v>
      </c>
      <c r="AG158" s="10">
        <v>31.140478999999999</v>
      </c>
      <c r="AH158" s="10">
        <v>65.740371000000863</v>
      </c>
      <c r="AI158" s="10">
        <v>37.187457943434332</v>
      </c>
      <c r="AK158" s="430">
        <f t="shared" si="75"/>
        <v>34.999470632719941</v>
      </c>
      <c r="AL158" s="430">
        <f t="shared" si="76"/>
        <v>25.99960675573481</v>
      </c>
      <c r="AM158" s="430">
        <f t="shared" si="77"/>
        <v>28.999561381396521</v>
      </c>
      <c r="AN158" s="430">
        <f t="shared" si="78"/>
        <v>30.999531131837664</v>
      </c>
      <c r="AO158" s="430">
        <f t="shared" si="79"/>
        <v>40.999379884043357</v>
      </c>
      <c r="AP158" s="430">
        <f t="shared" si="80"/>
        <v>20.999682379631963</v>
      </c>
      <c r="AQ158" s="430">
        <f t="shared" si="81"/>
        <v>26.999591630955383</v>
      </c>
      <c r="AR158" s="430">
        <f t="shared" si="82"/>
        <v>27.999576506175952</v>
      </c>
      <c r="AS158" s="430">
        <f t="shared" si="83"/>
        <v>49.999243761028488</v>
      </c>
      <c r="AT158" s="430">
        <f t="shared" si="84"/>
        <v>31.999516007058229</v>
      </c>
      <c r="AU158" s="430">
        <f t="shared" si="85"/>
        <v>39.999395008822788</v>
      </c>
      <c r="AV158" s="430">
        <f t="shared" si="86"/>
        <v>56.939138795059236</v>
      </c>
      <c r="AW158" s="430">
        <f t="shared" si="87"/>
        <v>33.975296193597174</v>
      </c>
      <c r="AX158" s="430">
        <f t="shared" si="88"/>
        <v>17.690950340307538</v>
      </c>
      <c r="AY158" s="430">
        <f t="shared" si="89"/>
        <v>43.004789513486259</v>
      </c>
      <c r="AZ158" s="430">
        <f t="shared" si="90"/>
        <v>24.49205949079909</v>
      </c>
      <c r="BA158" s="430">
        <f t="shared" si="91"/>
        <v>27.411141920846987</v>
      </c>
      <c r="BB158" s="430">
        <f t="shared" si="92"/>
        <v>40.302495588606</v>
      </c>
      <c r="BC158" s="430">
        <f t="shared" si="93"/>
        <v>53.829089992437609</v>
      </c>
      <c r="BD158" s="430">
        <f t="shared" si="94"/>
        <v>24.129064784471893</v>
      </c>
      <c r="BE158" s="430">
        <f t="shared" si="95"/>
        <v>31.313335013864378</v>
      </c>
      <c r="BF158" s="430">
        <f t="shared" si="96"/>
        <v>64.819763045122258</v>
      </c>
      <c r="BG158" s="430">
        <f t="shared" si="97"/>
        <v>61.749432820771368</v>
      </c>
      <c r="BH158" s="430">
        <f t="shared" si="98"/>
        <v>26.412906478447191</v>
      </c>
      <c r="BI158" s="430">
        <f t="shared" si="99"/>
        <v>13.627426266700278</v>
      </c>
      <c r="BJ158" s="430">
        <f t="shared" si="100"/>
        <v>41.989364910511725</v>
      </c>
      <c r="BK158" s="430">
        <f t="shared" si="101"/>
        <v>27.299587093521556</v>
      </c>
      <c r="BL158" s="430">
        <f t="shared" si="102"/>
        <v>15.699762540962944</v>
      </c>
      <c r="BM158" s="430">
        <f t="shared" si="103"/>
        <v>33.143620368036736</v>
      </c>
      <c r="BN158" s="430">
        <f t="shared" si="104"/>
        <v>18.748403298933365</v>
      </c>
      <c r="BQ158" s="529">
        <f t="shared" si="108"/>
        <v>43156</v>
      </c>
      <c r="BR158" s="430">
        <f t="shared" si="105"/>
        <v>25.370443912276389</v>
      </c>
      <c r="BT158" s="430">
        <f t="shared" si="106"/>
        <v>31.156433072851023</v>
      </c>
    </row>
    <row r="159" spans="1:72">
      <c r="A159" s="6">
        <v>2</v>
      </c>
      <c r="B159" s="6">
        <v>26</v>
      </c>
      <c r="C159" s="124">
        <f t="shared" si="107"/>
        <v>42792</v>
      </c>
      <c r="D159" s="76">
        <f t="shared" si="73"/>
        <v>70.419048004074099</v>
      </c>
      <c r="E159" s="76">
        <f t="shared" si="74"/>
        <v>35.50295593282182</v>
      </c>
      <c r="F159" s="335">
        <v>55.53716</v>
      </c>
      <c r="G159" s="335">
        <v>51.570219999999999</v>
      </c>
      <c r="H159" s="335">
        <v>57.520630000000004</v>
      </c>
      <c r="I159" s="335">
        <v>71.404920000000004</v>
      </c>
      <c r="J159" s="335">
        <v>81.322270000000003</v>
      </c>
      <c r="K159" s="335">
        <v>41.65287</v>
      </c>
      <c r="L159" s="335">
        <v>53.553690000000003</v>
      </c>
      <c r="M159" s="335">
        <v>57.520630000000004</v>
      </c>
      <c r="N159" s="335">
        <v>91.239620000000002</v>
      </c>
      <c r="O159" s="335">
        <v>57.520630000000004</v>
      </c>
      <c r="P159" s="335">
        <v>79.338800000000006</v>
      </c>
      <c r="Q159" s="335">
        <v>113.6329963</v>
      </c>
      <c r="R159" s="76">
        <v>129.93</v>
      </c>
      <c r="S159" s="76">
        <v>36.130000000000003</v>
      </c>
      <c r="T159" s="76">
        <v>85.92</v>
      </c>
      <c r="U159" s="76">
        <v>65.12</v>
      </c>
      <c r="V159" s="76">
        <v>59.6</v>
      </c>
      <c r="W159" s="76">
        <v>64.28</v>
      </c>
      <c r="X159" s="76">
        <v>75.59</v>
      </c>
      <c r="Y159" s="76">
        <v>83.19</v>
      </c>
      <c r="Z159" s="76">
        <v>76.44</v>
      </c>
      <c r="AA159" s="76">
        <v>130.16999999999999</v>
      </c>
      <c r="AB159" s="76">
        <v>114.92</v>
      </c>
      <c r="AC159" s="76">
        <v>41.32</v>
      </c>
      <c r="AD159" s="76">
        <v>57.35</v>
      </c>
      <c r="AE159" s="76">
        <v>76.185082699999995</v>
      </c>
      <c r="AF159" s="10">
        <v>77.335495300000005</v>
      </c>
      <c r="AG159" s="10">
        <v>8.9057803</v>
      </c>
      <c r="AH159" s="10">
        <v>65.700701600000869</v>
      </c>
      <c r="AI159" s="10">
        <v>52.669943922222217</v>
      </c>
      <c r="AK159" s="430">
        <f t="shared" si="75"/>
        <v>27.999576506175952</v>
      </c>
      <c r="AL159" s="430">
        <f t="shared" si="76"/>
        <v>25.99960675573481</v>
      </c>
      <c r="AM159" s="430">
        <f t="shared" si="77"/>
        <v>28.999561381396521</v>
      </c>
      <c r="AN159" s="430">
        <f t="shared" si="78"/>
        <v>35.99945550794051</v>
      </c>
      <c r="AO159" s="430">
        <f t="shared" si="79"/>
        <v>40.999379884043357</v>
      </c>
      <c r="AP159" s="430">
        <f t="shared" si="80"/>
        <v>20.999682379631963</v>
      </c>
      <c r="AQ159" s="430">
        <f t="shared" si="81"/>
        <v>26.999591630955383</v>
      </c>
      <c r="AR159" s="430">
        <f t="shared" si="82"/>
        <v>28.999561381396521</v>
      </c>
      <c r="AS159" s="430">
        <f t="shared" si="83"/>
        <v>45.999304260146204</v>
      </c>
      <c r="AT159" s="430">
        <f t="shared" si="84"/>
        <v>28.999561381396521</v>
      </c>
      <c r="AU159" s="430">
        <f t="shared" si="85"/>
        <v>39.999395008822788</v>
      </c>
      <c r="AV159" s="430">
        <f t="shared" si="86"/>
        <v>57.289133501386438</v>
      </c>
      <c r="AW159" s="430">
        <f t="shared" si="87"/>
        <v>65.505419712629191</v>
      </c>
      <c r="AX159" s="430">
        <f t="shared" si="88"/>
        <v>18.215276027224604</v>
      </c>
      <c r="AY159" s="430">
        <f t="shared" si="89"/>
        <v>43.317368288379129</v>
      </c>
      <c r="AZ159" s="430">
        <f t="shared" si="90"/>
        <v>32.830854550037813</v>
      </c>
      <c r="BA159" s="430">
        <f t="shared" si="91"/>
        <v>30.047895134862618</v>
      </c>
      <c r="BB159" s="430">
        <f t="shared" si="92"/>
        <v>32.407360725989413</v>
      </c>
      <c r="BC159" s="430">
        <f t="shared" si="93"/>
        <v>38.109402571212506</v>
      </c>
      <c r="BD159" s="430">
        <f t="shared" si="94"/>
        <v>41.941013360221831</v>
      </c>
      <c r="BE159" s="430">
        <f t="shared" si="95"/>
        <v>38.537937988404337</v>
      </c>
      <c r="BF159" s="430">
        <f t="shared" si="96"/>
        <v>65.626417948071577</v>
      </c>
      <c r="BG159" s="430">
        <f t="shared" si="97"/>
        <v>57.937988404335769</v>
      </c>
      <c r="BH159" s="430">
        <f t="shared" si="98"/>
        <v>20.831862868666498</v>
      </c>
      <c r="BI159" s="430">
        <f t="shared" si="99"/>
        <v>28.91353667759012</v>
      </c>
      <c r="BJ159" s="430">
        <f t="shared" si="100"/>
        <v>38.409419057222081</v>
      </c>
      <c r="BK159" s="430">
        <f t="shared" si="101"/>
        <v>38.989410284850017</v>
      </c>
      <c r="BL159" s="430">
        <f t="shared" si="102"/>
        <v>4.4899320897403578</v>
      </c>
      <c r="BM159" s="430">
        <f t="shared" si="103"/>
        <v>33.123620670532326</v>
      </c>
      <c r="BN159" s="430">
        <f t="shared" si="104"/>
        <v>26.554042814329325</v>
      </c>
      <c r="BQ159" s="529">
        <f t="shared" si="108"/>
        <v>43157</v>
      </c>
      <c r="BR159" s="430">
        <f t="shared" si="105"/>
        <v>32.768615691958772</v>
      </c>
      <c r="BT159" s="430">
        <f t="shared" si="106"/>
        <v>32.977237610285073</v>
      </c>
    </row>
    <row r="160" spans="1:72">
      <c r="A160" s="6">
        <v>2</v>
      </c>
      <c r="B160" s="6">
        <v>27</v>
      </c>
      <c r="C160" s="124">
        <f t="shared" si="107"/>
        <v>42793</v>
      </c>
      <c r="D160" s="76">
        <f t="shared" si="73"/>
        <v>67.677953397542112</v>
      </c>
      <c r="E160" s="76">
        <f t="shared" si="74"/>
        <v>34.12098665346192</v>
      </c>
      <c r="F160" s="335">
        <v>63.471040000000002</v>
      </c>
      <c r="G160" s="335">
        <v>33.718989999999998</v>
      </c>
      <c r="H160" s="335">
        <v>49.586750000000002</v>
      </c>
      <c r="I160" s="335">
        <v>95.206559999999996</v>
      </c>
      <c r="J160" s="335">
        <v>59.504100000000001</v>
      </c>
      <c r="K160" s="335">
        <v>41.65287</v>
      </c>
      <c r="L160" s="335">
        <v>53.553690000000003</v>
      </c>
      <c r="M160" s="335">
        <v>81.322270000000003</v>
      </c>
      <c r="N160" s="335">
        <v>75.371859999999998</v>
      </c>
      <c r="O160" s="335">
        <v>57.520630000000004</v>
      </c>
      <c r="P160" s="335">
        <v>81.322270000000003</v>
      </c>
      <c r="Q160" s="335">
        <v>96.634658400000006</v>
      </c>
      <c r="R160" s="76">
        <v>107.78</v>
      </c>
      <c r="S160" s="76">
        <v>29.68</v>
      </c>
      <c r="T160" s="76">
        <v>89.95</v>
      </c>
      <c r="U160" s="76">
        <v>57.35</v>
      </c>
      <c r="V160" s="76">
        <v>67.63</v>
      </c>
      <c r="W160" s="76">
        <v>64.78</v>
      </c>
      <c r="X160" s="76">
        <v>91.13</v>
      </c>
      <c r="Y160" s="76">
        <v>67.61</v>
      </c>
      <c r="Z160" s="76">
        <v>62.18</v>
      </c>
      <c r="AA160" s="76">
        <v>125.16</v>
      </c>
      <c r="AB160" s="76">
        <v>137.02000000000001</v>
      </c>
      <c r="AC160" s="76">
        <v>28.06</v>
      </c>
      <c r="AD160" s="76">
        <v>49.66</v>
      </c>
      <c r="AE160" s="76">
        <v>60.3966615</v>
      </c>
      <c r="AF160" s="10">
        <v>46.314024500000002</v>
      </c>
      <c r="AG160" s="10">
        <v>23.127260200000002</v>
      </c>
      <c r="AH160" s="10">
        <v>65.700701600000869</v>
      </c>
      <c r="AI160" s="10">
        <v>67.944265726262643</v>
      </c>
      <c r="AK160" s="430">
        <f t="shared" si="75"/>
        <v>31.999516007058229</v>
      </c>
      <c r="AL160" s="430">
        <f t="shared" si="76"/>
        <v>16.999742878749682</v>
      </c>
      <c r="AM160" s="430">
        <f t="shared" si="77"/>
        <v>24.999621880514244</v>
      </c>
      <c r="AN160" s="430">
        <f t="shared" si="78"/>
        <v>47.999274010587342</v>
      </c>
      <c r="AO160" s="430">
        <f t="shared" si="79"/>
        <v>29.999546256617091</v>
      </c>
      <c r="AP160" s="430">
        <f t="shared" si="80"/>
        <v>20.999682379631963</v>
      </c>
      <c r="AQ160" s="430">
        <f t="shared" si="81"/>
        <v>26.999591630955383</v>
      </c>
      <c r="AR160" s="430">
        <f t="shared" si="82"/>
        <v>40.999379884043357</v>
      </c>
      <c r="AS160" s="430">
        <f t="shared" si="83"/>
        <v>37.999425258381649</v>
      </c>
      <c r="AT160" s="430">
        <f t="shared" si="84"/>
        <v>28.999561381396521</v>
      </c>
      <c r="AU160" s="430">
        <f t="shared" si="85"/>
        <v>40.999379884043357</v>
      </c>
      <c r="AV160" s="430">
        <f t="shared" si="86"/>
        <v>48.719263120746156</v>
      </c>
      <c r="AW160" s="430">
        <f t="shared" si="87"/>
        <v>54.338290899924374</v>
      </c>
      <c r="AX160" s="430">
        <f t="shared" si="88"/>
        <v>14.963448449710109</v>
      </c>
      <c r="AY160" s="430">
        <f t="shared" si="89"/>
        <v>45.349130325182756</v>
      </c>
      <c r="AZ160" s="430">
        <f t="shared" si="90"/>
        <v>28.91353667759012</v>
      </c>
      <c r="BA160" s="430">
        <f t="shared" si="91"/>
        <v>34.096294429039574</v>
      </c>
      <c r="BB160" s="430">
        <f t="shared" si="92"/>
        <v>32.659440383161076</v>
      </c>
      <c r="BC160" s="430">
        <f t="shared" si="93"/>
        <v>45.944038316107886</v>
      </c>
      <c r="BD160" s="430">
        <f t="shared" si="94"/>
        <v>34.086211242752711</v>
      </c>
      <c r="BE160" s="430">
        <f t="shared" si="95"/>
        <v>31.348626165868414</v>
      </c>
      <c r="BF160" s="430">
        <f t="shared" si="96"/>
        <v>63.100579783211494</v>
      </c>
      <c r="BG160" s="430">
        <f t="shared" si="97"/>
        <v>69.079909251323429</v>
      </c>
      <c r="BH160" s="430">
        <f t="shared" si="98"/>
        <v>14.146710360473909</v>
      </c>
      <c r="BI160" s="430">
        <f t="shared" si="99"/>
        <v>25.036551550289889</v>
      </c>
      <c r="BJ160" s="430">
        <f t="shared" si="100"/>
        <v>30.449539450466347</v>
      </c>
      <c r="BK160" s="430">
        <f t="shared" si="101"/>
        <v>23.349646836400304</v>
      </c>
      <c r="BL160" s="430">
        <f t="shared" si="102"/>
        <v>11.659823645071844</v>
      </c>
      <c r="BM160" s="430">
        <f t="shared" si="103"/>
        <v>33.123620670532326</v>
      </c>
      <c r="BN160" s="430">
        <f t="shared" si="104"/>
        <v>34.254734422113756</v>
      </c>
      <c r="BQ160" s="529">
        <f t="shared" si="108"/>
        <v>43158</v>
      </c>
      <c r="BR160" s="430">
        <f t="shared" si="105"/>
        <v>28.901528371565519</v>
      </c>
      <c r="BT160" s="430">
        <f t="shared" si="106"/>
        <v>32.329478195109651</v>
      </c>
    </row>
    <row r="161" spans="1:72">
      <c r="A161" s="6">
        <v>2</v>
      </c>
      <c r="B161" s="6">
        <v>28</v>
      </c>
      <c r="C161" s="124">
        <f t="shared" si="107"/>
        <v>42794</v>
      </c>
      <c r="D161" s="76">
        <f t="shared" si="73"/>
        <v>72.22714483151502</v>
      </c>
      <c r="E161" s="76">
        <f t="shared" si="74"/>
        <v>36.414538577097218</v>
      </c>
      <c r="F161" s="335">
        <v>55.53716</v>
      </c>
      <c r="G161" s="335">
        <v>43.636340000000004</v>
      </c>
      <c r="H161" s="335">
        <v>57.520630000000004</v>
      </c>
      <c r="I161" s="335">
        <v>87.272680000000008</v>
      </c>
      <c r="J161" s="335">
        <v>91.239620000000002</v>
      </c>
      <c r="K161" s="335">
        <v>57.520630000000004</v>
      </c>
      <c r="L161" s="335">
        <v>45.619810000000001</v>
      </c>
      <c r="M161" s="335">
        <v>111.07432</v>
      </c>
      <c r="N161" s="335">
        <v>91.239620000000002</v>
      </c>
      <c r="O161" s="335">
        <v>43.636340000000004</v>
      </c>
      <c r="P161" s="335">
        <v>73.388390000000001</v>
      </c>
      <c r="Q161" s="335">
        <v>94.433006700000007</v>
      </c>
      <c r="R161" s="76">
        <v>100.77</v>
      </c>
      <c r="S161" s="76">
        <v>53.56</v>
      </c>
      <c r="T161" s="76">
        <v>86.67</v>
      </c>
      <c r="U161" s="76">
        <v>65.42</v>
      </c>
      <c r="V161" s="76">
        <v>60.11</v>
      </c>
      <c r="W161" s="76">
        <v>72.19</v>
      </c>
      <c r="X161" s="76">
        <v>83.7</v>
      </c>
      <c r="Y161" s="76">
        <v>68.25</v>
      </c>
      <c r="Z161" s="76">
        <v>76.86</v>
      </c>
      <c r="AA161" s="76">
        <v>127.85</v>
      </c>
      <c r="AB161" s="76">
        <v>105.46</v>
      </c>
      <c r="AC161" s="76">
        <v>72.150000000000006</v>
      </c>
      <c r="AD161" s="76">
        <v>57.45</v>
      </c>
      <c r="AE161" s="76">
        <v>115.0214253</v>
      </c>
      <c r="AF161" s="10">
        <v>54.3669127</v>
      </c>
      <c r="AG161" s="10">
        <v>15.986768200000002</v>
      </c>
      <c r="AH161" s="10">
        <v>53.500701599996518</v>
      </c>
      <c r="AI161" s="10">
        <v>45.379990445454538</v>
      </c>
      <c r="AK161" s="430">
        <f t="shared" si="75"/>
        <v>27.999576506175952</v>
      </c>
      <c r="AL161" s="430">
        <f t="shared" si="76"/>
        <v>21.999667254852536</v>
      </c>
      <c r="AM161" s="430">
        <f t="shared" si="77"/>
        <v>28.999561381396521</v>
      </c>
      <c r="AN161" s="430">
        <f t="shared" si="78"/>
        <v>43.999334509705072</v>
      </c>
      <c r="AO161" s="430">
        <f t="shared" si="79"/>
        <v>45.999304260146204</v>
      </c>
      <c r="AP161" s="430">
        <f t="shared" si="80"/>
        <v>28.999561381396521</v>
      </c>
      <c r="AQ161" s="430">
        <f t="shared" si="81"/>
        <v>22.999652130073102</v>
      </c>
      <c r="AR161" s="430">
        <f t="shared" si="82"/>
        <v>55.999153012351904</v>
      </c>
      <c r="AS161" s="430">
        <f t="shared" si="83"/>
        <v>45.999304260146204</v>
      </c>
      <c r="AT161" s="430">
        <f t="shared" si="84"/>
        <v>21.999667254852536</v>
      </c>
      <c r="AU161" s="430">
        <f t="shared" si="85"/>
        <v>36.99944038316108</v>
      </c>
      <c r="AV161" s="430">
        <f t="shared" si="86"/>
        <v>47.609279909251327</v>
      </c>
      <c r="AW161" s="430">
        <f t="shared" si="87"/>
        <v>50.80413410637761</v>
      </c>
      <c r="AX161" s="430">
        <f t="shared" si="88"/>
        <v>27.002772876228889</v>
      </c>
      <c r="AY161" s="430">
        <f t="shared" si="89"/>
        <v>43.69548777413663</v>
      </c>
      <c r="AZ161" s="430">
        <f t="shared" si="90"/>
        <v>32.982102344340809</v>
      </c>
      <c r="BA161" s="430">
        <f t="shared" si="91"/>
        <v>30.305016385177716</v>
      </c>
      <c r="BB161" s="430">
        <f t="shared" si="92"/>
        <v>36.395260902445173</v>
      </c>
      <c r="BC161" s="430">
        <f t="shared" si="93"/>
        <v>42.198134610536933</v>
      </c>
      <c r="BD161" s="430">
        <f t="shared" si="94"/>
        <v>34.408873203932444</v>
      </c>
      <c r="BE161" s="430">
        <f t="shared" si="95"/>
        <v>38.749684900428534</v>
      </c>
      <c r="BF161" s="430">
        <f t="shared" si="96"/>
        <v>64.456768338795058</v>
      </c>
      <c r="BG161" s="430">
        <f t="shared" si="97"/>
        <v>53.168641290647841</v>
      </c>
      <c r="BH161" s="430">
        <f t="shared" si="98"/>
        <v>36.37509452987144</v>
      </c>
      <c r="BI161" s="430">
        <f t="shared" si="99"/>
        <v>28.963952609024453</v>
      </c>
      <c r="BJ161" s="430">
        <f t="shared" si="100"/>
        <v>57.989122914040841</v>
      </c>
      <c r="BK161" s="430">
        <f t="shared" si="101"/>
        <v>27.409585429795815</v>
      </c>
      <c r="BL161" s="430">
        <f t="shared" si="102"/>
        <v>8.0598780942777921</v>
      </c>
      <c r="BM161" s="430">
        <f t="shared" si="103"/>
        <v>26.972877035541476</v>
      </c>
      <c r="BN161" s="430">
        <f t="shared" si="104"/>
        <v>22.878744867887338</v>
      </c>
      <c r="BQ161" s="529">
        <f t="shared" si="108"/>
        <v>43159</v>
      </c>
      <c r="BR161" s="430">
        <f t="shared" si="105"/>
        <v>28.412857864884863</v>
      </c>
      <c r="BT161" s="430">
        <f t="shared" si="106"/>
        <v>35.391983866901938</v>
      </c>
    </row>
    <row r="162" spans="1:72">
      <c r="A162" s="6">
        <v>3</v>
      </c>
      <c r="B162" s="6">
        <v>1</v>
      </c>
      <c r="C162" s="124">
        <f>C161+1</f>
        <v>42795</v>
      </c>
      <c r="D162" s="76">
        <f t="shared" si="73"/>
        <v>74.38400548670046</v>
      </c>
      <c r="E162" s="76">
        <f t="shared" si="74"/>
        <v>37.501956413104537</v>
      </c>
      <c r="F162" s="335">
        <v>47.603279999999998</v>
      </c>
      <c r="G162" s="335">
        <v>51.570219999999999</v>
      </c>
      <c r="H162" s="335">
        <v>57.520630000000004</v>
      </c>
      <c r="I162" s="335">
        <v>89.256150000000005</v>
      </c>
      <c r="J162" s="335">
        <v>71.404920000000004</v>
      </c>
      <c r="K162" s="335">
        <v>97.190030000000007</v>
      </c>
      <c r="L162" s="335">
        <v>45.619810000000001</v>
      </c>
      <c r="M162" s="335">
        <v>107.10738000000001</v>
      </c>
      <c r="N162" s="335">
        <v>91.239620000000002</v>
      </c>
      <c r="O162" s="335">
        <v>51.570219999999999</v>
      </c>
      <c r="P162" s="335">
        <v>65.454509999999999</v>
      </c>
      <c r="Q162" s="335">
        <v>109.4677093</v>
      </c>
      <c r="R162" s="76">
        <v>101.61</v>
      </c>
      <c r="S162" s="76">
        <v>62.91</v>
      </c>
      <c r="T162" s="76">
        <v>71.73</v>
      </c>
      <c r="U162" s="76">
        <v>65.88</v>
      </c>
      <c r="V162" s="76">
        <v>68.13</v>
      </c>
      <c r="W162" s="76">
        <v>80.42</v>
      </c>
      <c r="X162" s="76">
        <v>67.98</v>
      </c>
      <c r="Y162" s="76">
        <v>88.79</v>
      </c>
      <c r="Z162" s="76">
        <v>84.02</v>
      </c>
      <c r="AA162" s="76">
        <v>124.78</v>
      </c>
      <c r="AB162" s="76">
        <v>90.73</v>
      </c>
      <c r="AC162" s="76">
        <v>80.849999999999994</v>
      </c>
      <c r="AD162" s="76">
        <v>57.14</v>
      </c>
      <c r="AE162" s="76">
        <v>76.304090900000006</v>
      </c>
      <c r="AF162" s="10">
        <v>61.983437500000001</v>
      </c>
      <c r="AG162" s="10">
        <v>30.9024626</v>
      </c>
      <c r="AH162" s="10">
        <v>65.71070160000292</v>
      </c>
      <c r="AI162" s="10">
        <v>66.644992701010096</v>
      </c>
      <c r="AK162" s="430">
        <f t="shared" si="75"/>
        <v>23.999637005293671</v>
      </c>
      <c r="AL162" s="430">
        <f t="shared" si="76"/>
        <v>25.99960675573481</v>
      </c>
      <c r="AM162" s="430">
        <f t="shared" si="77"/>
        <v>28.999561381396521</v>
      </c>
      <c r="AN162" s="430">
        <f t="shared" si="78"/>
        <v>44.999319384925641</v>
      </c>
      <c r="AO162" s="430">
        <f t="shared" si="79"/>
        <v>35.99945550794051</v>
      </c>
      <c r="AP162" s="430">
        <f t="shared" si="80"/>
        <v>48.999258885807919</v>
      </c>
      <c r="AQ162" s="430">
        <f t="shared" si="81"/>
        <v>22.999652130073102</v>
      </c>
      <c r="AR162" s="430">
        <f t="shared" si="82"/>
        <v>53.999183261910765</v>
      </c>
      <c r="AS162" s="430">
        <f t="shared" si="83"/>
        <v>45.999304260146204</v>
      </c>
      <c r="AT162" s="430">
        <f t="shared" si="84"/>
        <v>25.99960675573481</v>
      </c>
      <c r="AU162" s="430">
        <f t="shared" si="85"/>
        <v>32.999500882278802</v>
      </c>
      <c r="AV162" s="430">
        <f t="shared" si="86"/>
        <v>55.189165263423241</v>
      </c>
      <c r="AW162" s="430">
        <f t="shared" si="87"/>
        <v>51.22762793042601</v>
      </c>
      <c r="AX162" s="430">
        <f t="shared" si="88"/>
        <v>31.716662465339045</v>
      </c>
      <c r="AY162" s="430">
        <f t="shared" si="89"/>
        <v>36.163347617847243</v>
      </c>
      <c r="AZ162" s="430">
        <f t="shared" si="90"/>
        <v>33.214015628938739</v>
      </c>
      <c r="BA162" s="430">
        <f t="shared" si="91"/>
        <v>34.348374086211237</v>
      </c>
      <c r="BB162" s="430">
        <f t="shared" si="92"/>
        <v>40.5444920594908</v>
      </c>
      <c r="BC162" s="430">
        <f t="shared" si="93"/>
        <v>34.272750189059742</v>
      </c>
      <c r="BD162" s="430">
        <f t="shared" si="94"/>
        <v>44.764305520544497</v>
      </c>
      <c r="BE162" s="430">
        <f t="shared" si="95"/>
        <v>42.359465591126792</v>
      </c>
      <c r="BF162" s="430">
        <f t="shared" si="96"/>
        <v>62.908999243761031</v>
      </c>
      <c r="BG162" s="430">
        <f t="shared" si="97"/>
        <v>45.742374590370559</v>
      </c>
      <c r="BH162" s="430">
        <f t="shared" si="98"/>
        <v>40.761280564658428</v>
      </c>
      <c r="BI162" s="430">
        <f t="shared" si="99"/>
        <v>28.807663221578018</v>
      </c>
      <c r="BJ162" s="430">
        <f t="shared" si="100"/>
        <v>38.469418149735318</v>
      </c>
      <c r="BK162" s="430">
        <f t="shared" si="101"/>
        <v>31.249527350642804</v>
      </c>
      <c r="BL162" s="430">
        <f t="shared" si="102"/>
        <v>15.579764355936476</v>
      </c>
      <c r="BM162" s="430">
        <f t="shared" si="103"/>
        <v>33.128662263676794</v>
      </c>
      <c r="BN162" s="430">
        <f t="shared" si="104"/>
        <v>33.599693824557647</v>
      </c>
      <c r="BQ162" s="529">
        <f>BQ161+1</f>
        <v>43160</v>
      </c>
      <c r="BR162" s="430">
        <f t="shared" si="105"/>
        <v>31.883556730527211</v>
      </c>
      <c r="BT162" s="430">
        <f t="shared" si="106"/>
        <v>35.173914797075874</v>
      </c>
    </row>
    <row r="163" spans="1:72">
      <c r="A163" s="6">
        <v>3</v>
      </c>
      <c r="B163" s="6">
        <v>2</v>
      </c>
      <c r="C163" s="124">
        <f t="shared" si="107"/>
        <v>42796</v>
      </c>
      <c r="D163" s="76">
        <f t="shared" si="73"/>
        <v>73.160186047474582</v>
      </c>
      <c r="E163" s="76">
        <f t="shared" si="74"/>
        <v>36.884947111614785</v>
      </c>
      <c r="F163" s="335">
        <v>47.603279999999998</v>
      </c>
      <c r="G163" s="335">
        <v>45.619810000000001</v>
      </c>
      <c r="H163" s="335">
        <v>49.586750000000002</v>
      </c>
      <c r="I163" s="335">
        <v>105.12391000000001</v>
      </c>
      <c r="J163" s="335">
        <v>95.206559999999996</v>
      </c>
      <c r="K163" s="335">
        <v>53.553690000000003</v>
      </c>
      <c r="L163" s="335">
        <v>61.487570000000005</v>
      </c>
      <c r="M163" s="335">
        <v>75.371859999999998</v>
      </c>
      <c r="N163" s="335">
        <v>83.30574</v>
      </c>
      <c r="O163" s="335">
        <v>69.421450000000007</v>
      </c>
      <c r="P163" s="335">
        <v>83.30574</v>
      </c>
      <c r="Q163" s="335">
        <v>110.5189484</v>
      </c>
      <c r="R163" s="76">
        <v>79.849999999999994</v>
      </c>
      <c r="S163" s="76">
        <v>56.05</v>
      </c>
      <c r="T163" s="76">
        <v>94.9</v>
      </c>
      <c r="U163" s="76">
        <v>65.540000000000006</v>
      </c>
      <c r="V163" s="76">
        <v>68.75</v>
      </c>
      <c r="W163" s="76">
        <v>72.86</v>
      </c>
      <c r="X163" s="76">
        <v>77.010000000000005</v>
      </c>
      <c r="Y163" s="76">
        <v>67.77</v>
      </c>
      <c r="Z163" s="76">
        <v>69.41</v>
      </c>
      <c r="AA163" s="76">
        <v>126.53</v>
      </c>
      <c r="AB163" s="76">
        <v>102.52</v>
      </c>
      <c r="AC163" s="76">
        <v>87.82</v>
      </c>
      <c r="AD163" s="76">
        <v>49.83</v>
      </c>
      <c r="AE163" s="76">
        <v>99.808210400000007</v>
      </c>
      <c r="AF163" s="10">
        <v>54.485920899999996</v>
      </c>
      <c r="AG163" s="10">
        <v>23.722301200000004</v>
      </c>
      <c r="AH163" s="10">
        <v>59.460701599995637</v>
      </c>
      <c r="AI163" s="10">
        <v>58.383138924242431</v>
      </c>
      <c r="AK163" s="430">
        <f t="shared" si="75"/>
        <v>23.999637005293671</v>
      </c>
      <c r="AL163" s="430">
        <f t="shared" si="76"/>
        <v>22.999652130073102</v>
      </c>
      <c r="AM163" s="430">
        <f t="shared" si="77"/>
        <v>24.999621880514244</v>
      </c>
      <c r="AN163" s="430">
        <f t="shared" si="78"/>
        <v>52.999198386690196</v>
      </c>
      <c r="AO163" s="430">
        <f t="shared" si="79"/>
        <v>47.999274010587342</v>
      </c>
      <c r="AP163" s="430">
        <f t="shared" si="80"/>
        <v>26.999591630955383</v>
      </c>
      <c r="AQ163" s="430">
        <f t="shared" si="81"/>
        <v>30.999531131837664</v>
      </c>
      <c r="AR163" s="430">
        <f t="shared" si="82"/>
        <v>37.999425258381649</v>
      </c>
      <c r="AS163" s="430">
        <f t="shared" si="83"/>
        <v>41.999364759263926</v>
      </c>
      <c r="AT163" s="430">
        <f t="shared" si="84"/>
        <v>34.999470632719941</v>
      </c>
      <c r="AU163" s="430">
        <f t="shared" si="85"/>
        <v>41.999364759263926</v>
      </c>
      <c r="AV163" s="430">
        <f t="shared" si="86"/>
        <v>55.719157247290141</v>
      </c>
      <c r="AW163" s="430">
        <f t="shared" si="87"/>
        <v>40.257121250315095</v>
      </c>
      <c r="AX163" s="430">
        <f t="shared" si="88"/>
        <v>28.258129568943783</v>
      </c>
      <c r="AY163" s="430">
        <f t="shared" si="89"/>
        <v>47.844718931182257</v>
      </c>
      <c r="AZ163" s="430">
        <f t="shared" si="90"/>
        <v>33.042601462062017</v>
      </c>
      <c r="BA163" s="430">
        <f t="shared" si="91"/>
        <v>34.660952861104107</v>
      </c>
      <c r="BB163" s="430">
        <f t="shared" si="92"/>
        <v>36.733047643055201</v>
      </c>
      <c r="BC163" s="430">
        <f t="shared" si="93"/>
        <v>38.825308797580036</v>
      </c>
      <c r="BD163" s="430">
        <f t="shared" si="94"/>
        <v>34.166876733047637</v>
      </c>
      <c r="BE163" s="430">
        <f t="shared" si="95"/>
        <v>34.993698008570703</v>
      </c>
      <c r="BF163" s="430">
        <f t="shared" si="96"/>
        <v>63.791278043861858</v>
      </c>
      <c r="BG163" s="430">
        <f t="shared" si="97"/>
        <v>51.686412906478445</v>
      </c>
      <c r="BH163" s="430">
        <f t="shared" si="98"/>
        <v>44.275270985631458</v>
      </c>
      <c r="BI163" s="430">
        <f t="shared" si="99"/>
        <v>25.122258633728258</v>
      </c>
      <c r="BJ163" s="430">
        <f t="shared" si="100"/>
        <v>50.319238921099071</v>
      </c>
      <c r="BK163" s="430">
        <f t="shared" si="101"/>
        <v>27.469584522309049</v>
      </c>
      <c r="BL163" s="430">
        <f t="shared" si="102"/>
        <v>11.959819107638015</v>
      </c>
      <c r="BM163" s="430">
        <f t="shared" si="103"/>
        <v>29.977666549027294</v>
      </c>
      <c r="BN163" s="430">
        <f t="shared" si="104"/>
        <v>29.434403289257588</v>
      </c>
      <c r="BQ163" s="529">
        <f t="shared" si="108"/>
        <v>43161</v>
      </c>
      <c r="BR163" s="430">
        <f t="shared" si="105"/>
        <v>29.307615641542174</v>
      </c>
      <c r="BT163" s="430">
        <f t="shared" si="106"/>
        <v>34.996584320645326</v>
      </c>
    </row>
    <row r="164" spans="1:72">
      <c r="A164" s="6">
        <v>3</v>
      </c>
      <c r="B164" s="6">
        <v>3</v>
      </c>
      <c r="C164" s="124">
        <f t="shared" si="107"/>
        <v>42797</v>
      </c>
      <c r="D164" s="76">
        <f t="shared" si="73"/>
        <v>76.058997372424315</v>
      </c>
      <c r="E164" s="76">
        <f t="shared" si="74"/>
        <v>38.346431946247897</v>
      </c>
      <c r="F164" s="335">
        <v>63.471040000000002</v>
      </c>
      <c r="G164" s="335">
        <v>87.272680000000008</v>
      </c>
      <c r="H164" s="335">
        <v>57.520630000000004</v>
      </c>
      <c r="I164" s="335">
        <v>105.12391000000001</v>
      </c>
      <c r="J164" s="335">
        <v>115.04126000000001</v>
      </c>
      <c r="K164" s="335">
        <v>47.603279999999998</v>
      </c>
      <c r="L164" s="335">
        <v>69.421450000000007</v>
      </c>
      <c r="M164" s="335">
        <v>107.10738000000001</v>
      </c>
      <c r="N164" s="335">
        <v>79.338800000000006</v>
      </c>
      <c r="O164" s="335">
        <v>61.487570000000005</v>
      </c>
      <c r="P164" s="335">
        <v>83.30574</v>
      </c>
      <c r="Q164" s="335">
        <v>111.2131629</v>
      </c>
      <c r="R164" s="76">
        <v>80.849999999999994</v>
      </c>
      <c r="S164" s="76">
        <v>36.99</v>
      </c>
      <c r="T164" s="76">
        <v>147.47</v>
      </c>
      <c r="U164" s="76">
        <v>73.59</v>
      </c>
      <c r="V164" s="76">
        <v>68.599999999999994</v>
      </c>
      <c r="W164" s="76">
        <v>64.95</v>
      </c>
      <c r="X164" s="76">
        <v>71.709999999999994</v>
      </c>
      <c r="Y164" s="76">
        <v>72.64</v>
      </c>
      <c r="Z164" s="76">
        <v>84.06</v>
      </c>
      <c r="AA164" s="76">
        <v>121.5</v>
      </c>
      <c r="AB164" s="76">
        <v>118.35</v>
      </c>
      <c r="AC164" s="76">
        <v>83.28</v>
      </c>
      <c r="AD164" s="76">
        <v>42.56</v>
      </c>
      <c r="AE164" s="76">
        <v>37.745434100000004</v>
      </c>
      <c r="AF164" s="10">
        <v>62.122280400000001</v>
      </c>
      <c r="AG164" s="10">
        <v>9.4413172000000003</v>
      </c>
      <c r="AH164" s="10">
        <v>65.71070160000292</v>
      </c>
      <c r="AI164" s="10">
        <v>52.293284972727264</v>
      </c>
      <c r="AK164" s="430">
        <f t="shared" si="75"/>
        <v>31.999516007058229</v>
      </c>
      <c r="AL164" s="430">
        <f t="shared" si="76"/>
        <v>43.999334509705072</v>
      </c>
      <c r="AM164" s="430">
        <f t="shared" si="77"/>
        <v>28.999561381396521</v>
      </c>
      <c r="AN164" s="430">
        <f t="shared" si="78"/>
        <v>52.999198386690196</v>
      </c>
      <c r="AO164" s="430">
        <f t="shared" si="79"/>
        <v>57.999122762793043</v>
      </c>
      <c r="AP164" s="430">
        <f t="shared" si="80"/>
        <v>23.999637005293671</v>
      </c>
      <c r="AQ164" s="430">
        <f t="shared" si="81"/>
        <v>34.999470632719941</v>
      </c>
      <c r="AR164" s="430">
        <f t="shared" si="82"/>
        <v>53.999183261910765</v>
      </c>
      <c r="AS164" s="430">
        <f t="shared" si="83"/>
        <v>39.999395008822788</v>
      </c>
      <c r="AT164" s="430">
        <f t="shared" si="84"/>
        <v>30.999531131837664</v>
      </c>
      <c r="AU164" s="430">
        <f t="shared" si="85"/>
        <v>41.999364759263926</v>
      </c>
      <c r="AV164" s="430">
        <f t="shared" si="86"/>
        <v>56.069151953617343</v>
      </c>
      <c r="AW164" s="430">
        <f t="shared" si="87"/>
        <v>40.761280564658428</v>
      </c>
      <c r="AX164" s="430">
        <f t="shared" si="88"/>
        <v>18.648853037559871</v>
      </c>
      <c r="AY164" s="430">
        <f t="shared" si="89"/>
        <v>74.348374086211237</v>
      </c>
      <c r="AZ164" s="430">
        <f t="shared" si="90"/>
        <v>37.10108394252584</v>
      </c>
      <c r="BA164" s="430">
        <f t="shared" si="91"/>
        <v>34.585328963952605</v>
      </c>
      <c r="BB164" s="430">
        <f t="shared" si="92"/>
        <v>32.745147466599448</v>
      </c>
      <c r="BC164" s="430">
        <f t="shared" si="93"/>
        <v>36.153264431560366</v>
      </c>
      <c r="BD164" s="430">
        <f t="shared" si="94"/>
        <v>36.622132593899671</v>
      </c>
      <c r="BE164" s="430">
        <f t="shared" si="95"/>
        <v>42.379631963700533</v>
      </c>
      <c r="BF164" s="430">
        <f t="shared" si="96"/>
        <v>61.255356692714898</v>
      </c>
      <c r="BG164" s="430">
        <f t="shared" si="97"/>
        <v>59.667254852533397</v>
      </c>
      <c r="BH164" s="430">
        <f t="shared" si="98"/>
        <v>41.986387698512729</v>
      </c>
      <c r="BI164" s="430">
        <f t="shared" si="99"/>
        <v>21.457020418452231</v>
      </c>
      <c r="BJ164" s="430">
        <f t="shared" si="100"/>
        <v>19.029712175447443</v>
      </c>
      <c r="BK164" s="430">
        <f t="shared" si="101"/>
        <v>31.319526291908243</v>
      </c>
      <c r="BL164" s="430">
        <f t="shared" si="102"/>
        <v>4.7599280060499121</v>
      </c>
      <c r="BM164" s="430">
        <f t="shared" si="103"/>
        <v>33.128662263676794</v>
      </c>
      <c r="BN164" s="430">
        <f t="shared" si="104"/>
        <v>26.364146696610671</v>
      </c>
      <c r="BQ164" s="529">
        <f t="shared" si="108"/>
        <v>43162</v>
      </c>
      <c r="BR164" s="430">
        <f t="shared" si="105"/>
        <v>30.122634484497468</v>
      </c>
      <c r="BT164" s="430">
        <f t="shared" si="106"/>
        <v>36.387698512730019</v>
      </c>
    </row>
    <row r="165" spans="1:72">
      <c r="A165" s="6">
        <v>3</v>
      </c>
      <c r="B165" s="6">
        <v>4</v>
      </c>
      <c r="C165" s="124">
        <f t="shared" si="107"/>
        <v>42798</v>
      </c>
      <c r="D165" s="76">
        <f t="shared" si="73"/>
        <v>75.479692144141367</v>
      </c>
      <c r="E165" s="76">
        <f t="shared" si="74"/>
        <v>38.054365402119195</v>
      </c>
      <c r="F165" s="335">
        <v>57.520630000000004</v>
      </c>
      <c r="G165" s="335">
        <v>53.553690000000003</v>
      </c>
      <c r="H165" s="335">
        <v>67.437979999999996</v>
      </c>
      <c r="I165" s="335">
        <v>107.10738000000001</v>
      </c>
      <c r="J165" s="335">
        <v>71.404920000000004</v>
      </c>
      <c r="K165" s="335">
        <v>25.78511</v>
      </c>
      <c r="L165" s="335">
        <v>51.570219999999999</v>
      </c>
      <c r="M165" s="335">
        <v>111.07432</v>
      </c>
      <c r="N165" s="335">
        <v>134.87595999999999</v>
      </c>
      <c r="O165" s="335">
        <v>47.603279999999998</v>
      </c>
      <c r="P165" s="335">
        <v>91.239620000000002</v>
      </c>
      <c r="Q165" s="335">
        <v>133.5272004</v>
      </c>
      <c r="R165" s="76">
        <v>96.57</v>
      </c>
      <c r="S165" s="76">
        <v>59.76</v>
      </c>
      <c r="T165" s="76">
        <v>95.22</v>
      </c>
      <c r="U165" s="76">
        <v>66.040000000000006</v>
      </c>
      <c r="V165" s="76">
        <v>69.239999999999995</v>
      </c>
      <c r="W165" s="76">
        <v>78.88</v>
      </c>
      <c r="X165" s="76">
        <v>55.55</v>
      </c>
      <c r="Y165" s="76">
        <v>57.17</v>
      </c>
      <c r="Z165" s="76">
        <v>76.95</v>
      </c>
      <c r="AA165" s="76">
        <v>94.58</v>
      </c>
      <c r="AB165" s="76">
        <v>156.11000000000001</v>
      </c>
      <c r="AC165" s="76">
        <v>91.51</v>
      </c>
      <c r="AD165" s="76">
        <v>46.77</v>
      </c>
      <c r="AE165" s="76">
        <v>77.077644199999995</v>
      </c>
      <c r="AF165" s="10">
        <v>46.710718500000006</v>
      </c>
      <c r="AG165" s="10">
        <v>23.761970600000001</v>
      </c>
      <c r="AH165" s="10">
        <v>61.486320499998541</v>
      </c>
      <c r="AI165" s="10">
        <v>58.303800124242422</v>
      </c>
      <c r="AK165" s="430">
        <f t="shared" si="75"/>
        <v>28.999561381396521</v>
      </c>
      <c r="AL165" s="430">
        <f t="shared" si="76"/>
        <v>26.999591630955383</v>
      </c>
      <c r="AM165" s="430">
        <f t="shared" si="77"/>
        <v>33.999485757499365</v>
      </c>
      <c r="AN165" s="430">
        <f t="shared" si="78"/>
        <v>53.999183261910765</v>
      </c>
      <c r="AO165" s="430">
        <f t="shared" si="79"/>
        <v>35.99945550794051</v>
      </c>
      <c r="AP165" s="430">
        <f t="shared" si="80"/>
        <v>12.999803377867405</v>
      </c>
      <c r="AQ165" s="430">
        <f t="shared" si="81"/>
        <v>25.99960675573481</v>
      </c>
      <c r="AR165" s="430">
        <f t="shared" si="82"/>
        <v>55.999153012351904</v>
      </c>
      <c r="AS165" s="430">
        <f t="shared" si="83"/>
        <v>67.998971514998729</v>
      </c>
      <c r="AT165" s="430">
        <f t="shared" si="84"/>
        <v>23.999637005293671</v>
      </c>
      <c r="AU165" s="430">
        <f t="shared" si="85"/>
        <v>45.999304260146204</v>
      </c>
      <c r="AV165" s="430">
        <f t="shared" si="86"/>
        <v>67.318981799848757</v>
      </c>
      <c r="AW165" s="430">
        <f t="shared" si="87"/>
        <v>48.686664986135611</v>
      </c>
      <c r="AX165" s="430">
        <f t="shared" si="88"/>
        <v>30.128560625157547</v>
      </c>
      <c r="AY165" s="430">
        <f t="shared" si="89"/>
        <v>48.006049911772116</v>
      </c>
      <c r="AZ165" s="430">
        <f t="shared" si="90"/>
        <v>33.29468111923368</v>
      </c>
      <c r="BA165" s="430">
        <f t="shared" si="91"/>
        <v>34.907990925132339</v>
      </c>
      <c r="BB165" s="430">
        <f t="shared" si="92"/>
        <v>39.768086715402063</v>
      </c>
      <c r="BC165" s="430">
        <f t="shared" si="93"/>
        <v>28.006049911772116</v>
      </c>
      <c r="BD165" s="430">
        <f t="shared" si="94"/>
        <v>28.82278800100832</v>
      </c>
      <c r="BE165" s="430">
        <f t="shared" si="95"/>
        <v>38.795059238719439</v>
      </c>
      <c r="BF165" s="430">
        <f t="shared" si="96"/>
        <v>47.683387950592383</v>
      </c>
      <c r="BG165" s="430">
        <f t="shared" si="97"/>
        <v>78.704310562137636</v>
      </c>
      <c r="BH165" s="430">
        <f t="shared" si="98"/>
        <v>46.135618855558356</v>
      </c>
      <c r="BI165" s="430">
        <f t="shared" si="99"/>
        <v>23.579531131837662</v>
      </c>
      <c r="BJ165" s="430">
        <f t="shared" si="100"/>
        <v>38.859412251071333</v>
      </c>
      <c r="BK165" s="430">
        <f t="shared" si="101"/>
        <v>23.549643811444419</v>
      </c>
      <c r="BL165" s="430">
        <f t="shared" si="102"/>
        <v>11.979818805142425</v>
      </c>
      <c r="BM165" s="430">
        <f t="shared" si="103"/>
        <v>30.998901184773654</v>
      </c>
      <c r="BN165" s="430">
        <f t="shared" si="104"/>
        <v>29.394403894248761</v>
      </c>
      <c r="BQ165" s="529">
        <f t="shared" si="108"/>
        <v>43163</v>
      </c>
      <c r="BR165" s="430">
        <f t="shared" si="105"/>
        <v>28.259016763297019</v>
      </c>
      <c r="BT165" s="430">
        <f t="shared" si="106"/>
        <v>34.453738341315855</v>
      </c>
    </row>
    <row r="166" spans="1:72">
      <c r="A166" s="6">
        <v>3</v>
      </c>
      <c r="B166" s="6">
        <v>5</v>
      </c>
      <c r="C166" s="124">
        <f t="shared" si="107"/>
        <v>42799</v>
      </c>
      <c r="D166" s="76">
        <f t="shared" si="73"/>
        <v>73.192912444915905</v>
      </c>
      <c r="E166" s="76">
        <f t="shared" si="74"/>
        <v>36.901446679262051</v>
      </c>
      <c r="F166" s="335">
        <v>49.586750000000002</v>
      </c>
      <c r="G166" s="335">
        <v>67.437979999999996</v>
      </c>
      <c r="H166" s="335">
        <v>51.570219999999999</v>
      </c>
      <c r="I166" s="335">
        <v>85.289209999999997</v>
      </c>
      <c r="J166" s="335">
        <v>39.669400000000003</v>
      </c>
      <c r="K166" s="335">
        <v>61.487570000000005</v>
      </c>
      <c r="L166" s="335">
        <v>49.586750000000002</v>
      </c>
      <c r="M166" s="335">
        <v>85.289209999999997</v>
      </c>
      <c r="N166" s="335">
        <v>120.99167</v>
      </c>
      <c r="O166" s="335">
        <v>65.454509999999999</v>
      </c>
      <c r="P166" s="335">
        <v>77.355330000000009</v>
      </c>
      <c r="Q166" s="335">
        <v>127.0412535</v>
      </c>
      <c r="R166" s="76">
        <v>105.53</v>
      </c>
      <c r="S166" s="76">
        <v>45.62</v>
      </c>
      <c r="T166" s="76">
        <v>95.05</v>
      </c>
      <c r="U166" s="76">
        <v>65.7</v>
      </c>
      <c r="V166" s="76">
        <v>69.08</v>
      </c>
      <c r="W166" s="76">
        <v>62.92</v>
      </c>
      <c r="X166" s="76">
        <v>57.4</v>
      </c>
      <c r="Y166" s="76">
        <v>90.38</v>
      </c>
      <c r="Z166" s="76">
        <v>84.1</v>
      </c>
      <c r="AA166" s="76">
        <v>154.46</v>
      </c>
      <c r="AB166" s="76">
        <v>73.5</v>
      </c>
      <c r="AC166" s="76">
        <v>85.29</v>
      </c>
      <c r="AD166" s="76">
        <v>62.22</v>
      </c>
      <c r="AE166" s="76">
        <v>76.799958399999994</v>
      </c>
      <c r="AF166" s="10">
        <v>71.285911799999994</v>
      </c>
      <c r="AG166" s="10">
        <v>9.1041273</v>
      </c>
      <c r="AH166" s="10">
        <v>55.276155200002613</v>
      </c>
      <c r="AI166" s="10">
        <v>51.311367147474748</v>
      </c>
      <c r="AK166" s="430">
        <f t="shared" si="75"/>
        <v>24.999621880514244</v>
      </c>
      <c r="AL166" s="430">
        <f t="shared" si="76"/>
        <v>33.999485757499365</v>
      </c>
      <c r="AM166" s="430">
        <f t="shared" si="77"/>
        <v>25.99960675573481</v>
      </c>
      <c r="AN166" s="430">
        <f t="shared" si="78"/>
        <v>42.999349634484496</v>
      </c>
      <c r="AO166" s="430">
        <f t="shared" si="79"/>
        <v>19.999697504411394</v>
      </c>
      <c r="AP166" s="430">
        <f t="shared" si="80"/>
        <v>30.999531131837664</v>
      </c>
      <c r="AQ166" s="430">
        <f t="shared" si="81"/>
        <v>24.999621880514244</v>
      </c>
      <c r="AR166" s="430">
        <f t="shared" si="82"/>
        <v>42.999349634484496</v>
      </c>
      <c r="AS166" s="430">
        <f t="shared" si="83"/>
        <v>60.999077388454751</v>
      </c>
      <c r="AT166" s="430">
        <f t="shared" si="84"/>
        <v>32.999500882278802</v>
      </c>
      <c r="AU166" s="430">
        <f t="shared" si="85"/>
        <v>38.999410133602225</v>
      </c>
      <c r="AV166" s="430">
        <f t="shared" si="86"/>
        <v>64.049031257877488</v>
      </c>
      <c r="AW166" s="430">
        <f t="shared" si="87"/>
        <v>53.203932442651876</v>
      </c>
      <c r="AX166" s="430">
        <f t="shared" si="88"/>
        <v>22.999747920342827</v>
      </c>
      <c r="AY166" s="430">
        <f t="shared" si="89"/>
        <v>47.920342828333752</v>
      </c>
      <c r="AZ166" s="430">
        <f t="shared" si="90"/>
        <v>33.123266952356943</v>
      </c>
      <c r="BA166" s="430">
        <f t="shared" si="91"/>
        <v>34.827325434837405</v>
      </c>
      <c r="BB166" s="430">
        <f t="shared" si="92"/>
        <v>31.72170405848248</v>
      </c>
      <c r="BC166" s="430">
        <f t="shared" si="93"/>
        <v>28.938744643307285</v>
      </c>
      <c r="BD166" s="430">
        <f t="shared" si="94"/>
        <v>45.565918830350391</v>
      </c>
      <c r="BE166" s="430">
        <f t="shared" si="95"/>
        <v>42.399798336274259</v>
      </c>
      <c r="BF166" s="430">
        <f t="shared" si="96"/>
        <v>77.872447693471145</v>
      </c>
      <c r="BG166" s="430">
        <f t="shared" si="97"/>
        <v>37.055709604234934</v>
      </c>
      <c r="BH166" s="430">
        <f t="shared" si="98"/>
        <v>42.999747920342834</v>
      </c>
      <c r="BI166" s="430">
        <f t="shared" si="99"/>
        <v>31.368792538442147</v>
      </c>
      <c r="BJ166" s="430">
        <f t="shared" si="100"/>
        <v>38.719414368540455</v>
      </c>
      <c r="BK166" s="430">
        <f t="shared" si="101"/>
        <v>35.939456415427273</v>
      </c>
      <c r="BL166" s="430">
        <f t="shared" si="102"/>
        <v>4.5899305772624146</v>
      </c>
      <c r="BM166" s="430">
        <f t="shared" si="103"/>
        <v>27.867988505168949</v>
      </c>
      <c r="BN166" s="430">
        <f t="shared" si="104"/>
        <v>25.869103679089864</v>
      </c>
      <c r="BQ166" s="529">
        <f t="shared" si="108"/>
        <v>43164</v>
      </c>
      <c r="BR166" s="430">
        <f t="shared" si="105"/>
        <v>32.500890723468942</v>
      </c>
      <c r="BT166" s="430">
        <f t="shared" si="106"/>
        <v>34.413405596168388</v>
      </c>
    </row>
    <row r="167" spans="1:72">
      <c r="A167" s="6">
        <v>3</v>
      </c>
      <c r="B167" s="6">
        <v>6</v>
      </c>
      <c r="C167" s="124">
        <f t="shared" si="107"/>
        <v>42800</v>
      </c>
      <c r="D167" s="76">
        <f t="shared" si="73"/>
        <v>73.322443692356927</v>
      </c>
      <c r="E167" s="76">
        <f t="shared" si="74"/>
        <v>36.966752051887312</v>
      </c>
      <c r="F167" s="335">
        <v>51.570219999999999</v>
      </c>
      <c r="G167" s="335">
        <v>45.619810000000001</v>
      </c>
      <c r="H167" s="335">
        <v>45.619810000000001</v>
      </c>
      <c r="I167" s="335">
        <v>95.206559999999996</v>
      </c>
      <c r="J167" s="335">
        <v>49.586750000000002</v>
      </c>
      <c r="K167" s="335">
        <v>67.437979999999996</v>
      </c>
      <c r="L167" s="335">
        <v>57.520630000000004</v>
      </c>
      <c r="M167" s="335">
        <v>77.355330000000009</v>
      </c>
      <c r="N167" s="335">
        <v>55.53716</v>
      </c>
      <c r="O167" s="335">
        <v>27.76858</v>
      </c>
      <c r="P167" s="335">
        <v>85.289209999999997</v>
      </c>
      <c r="Q167" s="335">
        <v>149.15694400000001</v>
      </c>
      <c r="R167" s="76">
        <v>102.82</v>
      </c>
      <c r="S167" s="76">
        <v>46.43</v>
      </c>
      <c r="T167" s="76">
        <v>72.86</v>
      </c>
      <c r="U167" s="76">
        <v>106.46</v>
      </c>
      <c r="V167" s="76">
        <v>69.33</v>
      </c>
      <c r="W167" s="76">
        <v>71.010000000000005</v>
      </c>
      <c r="X167" s="76">
        <v>67.09</v>
      </c>
      <c r="Y167" s="76">
        <v>75.319999999999993</v>
      </c>
      <c r="Z167" s="76">
        <v>97.93</v>
      </c>
      <c r="AA167" s="76">
        <v>130.43</v>
      </c>
      <c r="AB167" s="76">
        <v>81.61</v>
      </c>
      <c r="AC167" s="76">
        <v>115.72</v>
      </c>
      <c r="AD167" s="76">
        <v>61.88</v>
      </c>
      <c r="AE167" s="76">
        <v>76.918966600000005</v>
      </c>
      <c r="AF167" s="10">
        <v>86.558630800000003</v>
      </c>
      <c r="AG167" s="10">
        <v>23.861144100000001</v>
      </c>
      <c r="AH167" s="10">
        <v>61.476485800000582</v>
      </c>
      <c r="AI167" s="10">
        <v>44.29909947070707</v>
      </c>
      <c r="AK167" s="430">
        <f t="shared" si="75"/>
        <v>25.99960675573481</v>
      </c>
      <c r="AL167" s="430">
        <f t="shared" si="76"/>
        <v>22.999652130073102</v>
      </c>
      <c r="AM167" s="430">
        <f t="shared" si="77"/>
        <v>22.999652130073102</v>
      </c>
      <c r="AN167" s="430">
        <f t="shared" si="78"/>
        <v>47.999274010587342</v>
      </c>
      <c r="AO167" s="430">
        <f t="shared" si="79"/>
        <v>24.999621880514244</v>
      </c>
      <c r="AP167" s="430">
        <f t="shared" si="80"/>
        <v>33.999485757499365</v>
      </c>
      <c r="AQ167" s="430">
        <f t="shared" si="81"/>
        <v>28.999561381396521</v>
      </c>
      <c r="AR167" s="430">
        <f t="shared" si="82"/>
        <v>38.999410133602225</v>
      </c>
      <c r="AS167" s="430">
        <f t="shared" si="83"/>
        <v>27.999576506175952</v>
      </c>
      <c r="AT167" s="430">
        <f t="shared" si="84"/>
        <v>13.999788253087976</v>
      </c>
      <c r="AU167" s="430">
        <f t="shared" si="85"/>
        <v>42.999349634484496</v>
      </c>
      <c r="AV167" s="430">
        <f t="shared" si="86"/>
        <v>75.198862616586851</v>
      </c>
      <c r="AW167" s="430">
        <f t="shared" si="87"/>
        <v>51.837660700781441</v>
      </c>
      <c r="AX167" s="430">
        <f t="shared" si="88"/>
        <v>23.408116964960929</v>
      </c>
      <c r="AY167" s="430">
        <f t="shared" si="89"/>
        <v>36.733047643055201</v>
      </c>
      <c r="AZ167" s="430">
        <f t="shared" si="90"/>
        <v>53.672800604991174</v>
      </c>
      <c r="BA167" s="430">
        <f t="shared" si="91"/>
        <v>34.953365263423237</v>
      </c>
      <c r="BB167" s="430">
        <f t="shared" si="92"/>
        <v>35.800352911520044</v>
      </c>
      <c r="BC167" s="430">
        <f t="shared" si="93"/>
        <v>33.824048399294178</v>
      </c>
      <c r="BD167" s="430">
        <f t="shared" si="94"/>
        <v>37.973279556339797</v>
      </c>
      <c r="BE167" s="430">
        <f t="shared" si="95"/>
        <v>49.372321653642551</v>
      </c>
      <c r="BF167" s="430">
        <f t="shared" si="96"/>
        <v>65.757499369800854</v>
      </c>
      <c r="BG167" s="430">
        <f t="shared" si="97"/>
        <v>41.144441643559361</v>
      </c>
      <c r="BH167" s="430">
        <f t="shared" si="98"/>
        <v>58.341315855810436</v>
      </c>
      <c r="BI167" s="430">
        <f t="shared" si="99"/>
        <v>31.197378371565414</v>
      </c>
      <c r="BJ167" s="430">
        <f t="shared" si="100"/>
        <v>38.779413461053693</v>
      </c>
      <c r="BK167" s="430">
        <f t="shared" si="101"/>
        <v>43.639339954625662</v>
      </c>
      <c r="BL167" s="430">
        <f t="shared" si="102"/>
        <v>12.029818048903454</v>
      </c>
      <c r="BM167" s="430">
        <f t="shared" si="103"/>
        <v>30.993942929165907</v>
      </c>
      <c r="BN167" s="430">
        <f t="shared" si="104"/>
        <v>22.333803615178759</v>
      </c>
      <c r="BQ167" s="529">
        <f t="shared" si="108"/>
        <v>43165</v>
      </c>
      <c r="BR167" s="430">
        <f t="shared" si="105"/>
        <v>35.196006629695056</v>
      </c>
      <c r="BT167" s="430">
        <f t="shared" si="106"/>
        <v>35.376859087471644</v>
      </c>
    </row>
    <row r="168" spans="1:72">
      <c r="A168" s="6">
        <v>3</v>
      </c>
      <c r="B168" s="6">
        <v>7</v>
      </c>
      <c r="C168" s="124">
        <f t="shared" si="107"/>
        <v>42801</v>
      </c>
      <c r="D168" s="76">
        <f t="shared" si="73"/>
        <v>76.245351541649811</v>
      </c>
      <c r="E168" s="76">
        <f t="shared" si="74"/>
        <v>38.44038555745729</v>
      </c>
      <c r="F168" s="335">
        <v>73.388390000000001</v>
      </c>
      <c r="G168" s="335">
        <v>49.586750000000002</v>
      </c>
      <c r="H168" s="335">
        <v>43.636340000000004</v>
      </c>
      <c r="I168" s="335">
        <v>91.239620000000002</v>
      </c>
      <c r="J168" s="335">
        <v>51.570219999999999</v>
      </c>
      <c r="K168" s="335">
        <v>83.30574</v>
      </c>
      <c r="L168" s="335">
        <v>49.586750000000002</v>
      </c>
      <c r="M168" s="335">
        <v>93.223089999999999</v>
      </c>
      <c r="N168" s="335">
        <v>73.388390000000001</v>
      </c>
      <c r="O168" s="335">
        <v>63.471040000000002</v>
      </c>
      <c r="P168" s="335">
        <v>77.355330000000009</v>
      </c>
      <c r="Q168" s="335">
        <v>131.1867058</v>
      </c>
      <c r="R168" s="76">
        <v>100.41</v>
      </c>
      <c r="S168" s="76">
        <v>77.5</v>
      </c>
      <c r="T168" s="76">
        <v>110.5</v>
      </c>
      <c r="U168" s="76">
        <v>66.180000000000007</v>
      </c>
      <c r="V168" s="76">
        <v>69.94</v>
      </c>
      <c r="W168" s="76">
        <v>70.7</v>
      </c>
      <c r="X168" s="76">
        <v>60.12</v>
      </c>
      <c r="Y168" s="76">
        <v>108.71</v>
      </c>
      <c r="Z168" s="76">
        <v>66.75</v>
      </c>
      <c r="AA168" s="76">
        <v>113.48</v>
      </c>
      <c r="AB168" s="76">
        <v>111.93</v>
      </c>
      <c r="AC168" s="76">
        <v>87.23</v>
      </c>
      <c r="AD168" s="76">
        <v>46.91</v>
      </c>
      <c r="AE168" s="76">
        <v>101.0974659</v>
      </c>
      <c r="AF168" s="10">
        <v>55.695837599999997</v>
      </c>
      <c r="AG168" s="10">
        <v>38.737169100000003</v>
      </c>
      <c r="AH168" s="10">
        <v>61.22615519999971</v>
      </c>
      <c r="AI168" s="10">
        <v>59.305552649494942</v>
      </c>
      <c r="AK168" s="430">
        <f t="shared" si="75"/>
        <v>36.99944038316108</v>
      </c>
      <c r="AL168" s="430">
        <f t="shared" si="76"/>
        <v>24.999621880514244</v>
      </c>
      <c r="AM168" s="430">
        <f t="shared" si="77"/>
        <v>21.999667254852536</v>
      </c>
      <c r="AN168" s="430">
        <f t="shared" si="78"/>
        <v>45.999304260146204</v>
      </c>
      <c r="AO168" s="430">
        <f t="shared" si="79"/>
        <v>25.99960675573481</v>
      </c>
      <c r="AP168" s="430">
        <f t="shared" si="80"/>
        <v>41.999364759263926</v>
      </c>
      <c r="AQ168" s="430">
        <f t="shared" si="81"/>
        <v>24.999621880514244</v>
      </c>
      <c r="AR168" s="430">
        <f t="shared" si="82"/>
        <v>46.999289135366773</v>
      </c>
      <c r="AS168" s="430">
        <f t="shared" si="83"/>
        <v>36.99944038316108</v>
      </c>
      <c r="AT168" s="430">
        <f t="shared" si="84"/>
        <v>31.999516007058229</v>
      </c>
      <c r="AU168" s="430">
        <f t="shared" si="85"/>
        <v>38.999410133602225</v>
      </c>
      <c r="AV168" s="430">
        <f t="shared" si="86"/>
        <v>66.138999647088482</v>
      </c>
      <c r="AW168" s="430">
        <f t="shared" si="87"/>
        <v>50.62263675321401</v>
      </c>
      <c r="AX168" s="430">
        <f t="shared" si="88"/>
        <v>39.072346861608267</v>
      </c>
      <c r="AY168" s="430">
        <f t="shared" si="89"/>
        <v>55.70960423493824</v>
      </c>
      <c r="AZ168" s="430">
        <f t="shared" si="90"/>
        <v>33.36526342324175</v>
      </c>
      <c r="BA168" s="430">
        <f t="shared" si="91"/>
        <v>35.260902445172675</v>
      </c>
      <c r="BB168" s="430">
        <f t="shared" si="92"/>
        <v>35.644063524073609</v>
      </c>
      <c r="BC168" s="430">
        <f t="shared" si="93"/>
        <v>30.310057978321147</v>
      </c>
      <c r="BD168" s="430">
        <f t="shared" si="94"/>
        <v>54.807159062263672</v>
      </c>
      <c r="BE168" s="430">
        <f t="shared" si="95"/>
        <v>33.652634232417441</v>
      </c>
      <c r="BF168" s="430">
        <f t="shared" si="96"/>
        <v>57.211998991681369</v>
      </c>
      <c r="BG168" s="430">
        <f t="shared" si="97"/>
        <v>56.430552054449208</v>
      </c>
      <c r="BH168" s="430">
        <f t="shared" si="98"/>
        <v>43.977816990168897</v>
      </c>
      <c r="BI168" s="430">
        <f t="shared" si="99"/>
        <v>23.650113435845725</v>
      </c>
      <c r="BJ168" s="430">
        <f t="shared" si="100"/>
        <v>50.969229089992439</v>
      </c>
      <c r="BK168" s="430">
        <f t="shared" si="101"/>
        <v>28.079575296193596</v>
      </c>
      <c r="BL168" s="430">
        <f t="shared" si="102"/>
        <v>19.529704613057728</v>
      </c>
      <c r="BM168" s="430">
        <f t="shared" si="103"/>
        <v>30.867736425510316</v>
      </c>
      <c r="BN168" s="430">
        <f t="shared" si="104"/>
        <v>29.899446760521776</v>
      </c>
      <c r="BQ168" s="529">
        <f t="shared" si="108"/>
        <v>43166</v>
      </c>
      <c r="BR168" s="430">
        <f t="shared" si="105"/>
        <v>29.464581900680578</v>
      </c>
      <c r="BT168" s="430">
        <f t="shared" si="106"/>
        <v>36.321751953617344</v>
      </c>
    </row>
    <row r="169" spans="1:72">
      <c r="A169" s="6">
        <v>3</v>
      </c>
      <c r="B169" s="6">
        <v>8</v>
      </c>
      <c r="C169" s="124">
        <f t="shared" si="107"/>
        <v>42802</v>
      </c>
      <c r="D169" s="76">
        <f t="shared" si="73"/>
        <v>73.30006108491574</v>
      </c>
      <c r="E169" s="76">
        <f t="shared" si="74"/>
        <v>36.955467481189906</v>
      </c>
      <c r="F169" s="335">
        <v>49.586750000000002</v>
      </c>
      <c r="G169" s="335">
        <v>57.520630000000004</v>
      </c>
      <c r="H169" s="335">
        <v>51.570219999999999</v>
      </c>
      <c r="I169" s="335">
        <v>99.173500000000004</v>
      </c>
      <c r="J169" s="335">
        <v>39.669400000000003</v>
      </c>
      <c r="K169" s="335">
        <v>61.487570000000005</v>
      </c>
      <c r="L169" s="335">
        <v>49.586750000000002</v>
      </c>
      <c r="M169" s="335">
        <v>89.256150000000005</v>
      </c>
      <c r="N169" s="335">
        <v>89.256150000000005</v>
      </c>
      <c r="O169" s="335">
        <v>49.586750000000002</v>
      </c>
      <c r="P169" s="335">
        <v>79.338800000000006</v>
      </c>
      <c r="Q169" s="335">
        <v>143.06769109999999</v>
      </c>
      <c r="R169" s="76">
        <v>138.61000000000001</v>
      </c>
      <c r="S169" s="76">
        <v>47.97</v>
      </c>
      <c r="T169" s="76">
        <v>93.69</v>
      </c>
      <c r="U169" s="76">
        <v>73.81</v>
      </c>
      <c r="V169" s="76">
        <v>69.81</v>
      </c>
      <c r="W169" s="76">
        <v>63.56</v>
      </c>
      <c r="X169" s="76">
        <v>68.010000000000005</v>
      </c>
      <c r="Y169" s="76">
        <v>77.13</v>
      </c>
      <c r="Z169" s="76">
        <v>52.19</v>
      </c>
      <c r="AA169" s="76">
        <v>122.26</v>
      </c>
      <c r="AB169" s="76">
        <v>90</v>
      </c>
      <c r="AC169" s="76">
        <v>81.12</v>
      </c>
      <c r="AD169" s="76">
        <v>69.63</v>
      </c>
      <c r="AE169" s="76">
        <v>70.452854400000007</v>
      </c>
      <c r="AF169" s="10">
        <v>63.272692999999997</v>
      </c>
      <c r="AG169" s="10">
        <v>51.768567000000004</v>
      </c>
      <c r="AH169" s="10">
        <v>55.325824599997382</v>
      </c>
      <c r="AI169" s="10">
        <v>51.291532447474737</v>
      </c>
      <c r="AK169" s="430">
        <f t="shared" si="75"/>
        <v>24.999621880514244</v>
      </c>
      <c r="AL169" s="430">
        <f t="shared" si="76"/>
        <v>28.999561381396521</v>
      </c>
      <c r="AM169" s="430">
        <f t="shared" si="77"/>
        <v>25.99960675573481</v>
      </c>
      <c r="AN169" s="430">
        <f t="shared" si="78"/>
        <v>49.999243761028488</v>
      </c>
      <c r="AO169" s="430">
        <f t="shared" si="79"/>
        <v>19.999697504411394</v>
      </c>
      <c r="AP169" s="430">
        <f t="shared" si="80"/>
        <v>30.999531131837664</v>
      </c>
      <c r="AQ169" s="430">
        <f t="shared" si="81"/>
        <v>24.999621880514244</v>
      </c>
      <c r="AR169" s="430">
        <f t="shared" si="82"/>
        <v>44.999319384925641</v>
      </c>
      <c r="AS169" s="430">
        <f t="shared" si="83"/>
        <v>44.999319384925641</v>
      </c>
      <c r="AT169" s="430">
        <f t="shared" si="84"/>
        <v>24.999621880514244</v>
      </c>
      <c r="AU169" s="430">
        <f t="shared" si="85"/>
        <v>39.999395008822788</v>
      </c>
      <c r="AV169" s="430">
        <f t="shared" si="86"/>
        <v>72.128909049659683</v>
      </c>
      <c r="AW169" s="430">
        <f t="shared" si="87"/>
        <v>69.881522561129316</v>
      </c>
      <c r="AX169" s="430">
        <f t="shared" si="88"/>
        <v>24.184522309049658</v>
      </c>
      <c r="AY169" s="430">
        <f t="shared" si="89"/>
        <v>47.234686160826818</v>
      </c>
      <c r="AZ169" s="430">
        <f t="shared" si="90"/>
        <v>37.211998991681369</v>
      </c>
      <c r="BA169" s="430">
        <f t="shared" si="91"/>
        <v>35.195361734308044</v>
      </c>
      <c r="BB169" s="430">
        <f t="shared" si="92"/>
        <v>32.044366019662213</v>
      </c>
      <c r="BC169" s="430">
        <f t="shared" si="93"/>
        <v>34.287874968490044</v>
      </c>
      <c r="BD169" s="430">
        <f t="shared" si="94"/>
        <v>38.885807915301235</v>
      </c>
      <c r="BE169" s="430">
        <f t="shared" si="95"/>
        <v>26.312074615578521</v>
      </c>
      <c r="BF169" s="430">
        <f t="shared" si="96"/>
        <v>61.638517771615831</v>
      </c>
      <c r="BG169" s="430">
        <f t="shared" si="97"/>
        <v>45.374338290899921</v>
      </c>
      <c r="BH169" s="430">
        <f t="shared" si="98"/>
        <v>40.897403579531137</v>
      </c>
      <c r="BI169" s="430">
        <f t="shared" si="99"/>
        <v>35.10461305772624</v>
      </c>
      <c r="BJ169" s="430">
        <f t="shared" si="100"/>
        <v>35.519462767834639</v>
      </c>
      <c r="BK169" s="430">
        <f t="shared" si="101"/>
        <v>31.899517519536172</v>
      </c>
      <c r="BL169" s="430">
        <f t="shared" si="102"/>
        <v>26.099605243256871</v>
      </c>
      <c r="BM169" s="430">
        <f t="shared" si="103"/>
        <v>27.893029795814158</v>
      </c>
      <c r="BN169" s="430">
        <f t="shared" si="104"/>
        <v>25.859103830337652</v>
      </c>
      <c r="BQ169" s="529">
        <f t="shared" si="108"/>
        <v>43167</v>
      </c>
      <c r="BR169" s="430">
        <f t="shared" si="105"/>
        <v>32.523130526846153</v>
      </c>
      <c r="BT169" s="430">
        <f t="shared" si="106"/>
        <v>34.696244013108142</v>
      </c>
    </row>
    <row r="170" spans="1:72">
      <c r="A170" s="6">
        <v>3</v>
      </c>
      <c r="B170" s="6">
        <v>9</v>
      </c>
      <c r="C170" s="124">
        <f t="shared" si="107"/>
        <v>42803</v>
      </c>
      <c r="D170" s="76">
        <f t="shared" si="73"/>
        <v>74.624278394983079</v>
      </c>
      <c r="E170" s="76">
        <f t="shared" si="74"/>
        <v>37.623094069979921</v>
      </c>
      <c r="F170" s="335">
        <v>57.520630000000004</v>
      </c>
      <c r="G170" s="335">
        <v>65.454509999999999</v>
      </c>
      <c r="H170" s="335">
        <v>51.570219999999999</v>
      </c>
      <c r="I170" s="335">
        <v>111.07432</v>
      </c>
      <c r="J170" s="335">
        <v>71.404920000000004</v>
      </c>
      <c r="K170" s="335">
        <v>53.553690000000003</v>
      </c>
      <c r="L170" s="335">
        <v>57.520630000000004</v>
      </c>
      <c r="M170" s="335">
        <v>83.30574</v>
      </c>
      <c r="N170" s="335">
        <v>97.190030000000007</v>
      </c>
      <c r="O170" s="335">
        <v>41.65287</v>
      </c>
      <c r="P170" s="335">
        <v>79.338800000000006</v>
      </c>
      <c r="Q170" s="335">
        <v>186.58502289999998</v>
      </c>
      <c r="R170" s="76">
        <v>108.9</v>
      </c>
      <c r="S170" s="76">
        <v>48.78</v>
      </c>
      <c r="T170" s="76">
        <v>88.48</v>
      </c>
      <c r="U170" s="76">
        <v>74.25</v>
      </c>
      <c r="V170" s="76">
        <v>70.430000000000007</v>
      </c>
      <c r="W170" s="76">
        <v>63.27</v>
      </c>
      <c r="X170" s="76">
        <v>52.35</v>
      </c>
      <c r="Y170" s="76">
        <v>61.97</v>
      </c>
      <c r="Z170" s="76">
        <v>66.819999999999993</v>
      </c>
      <c r="AA170" s="76">
        <v>125.01</v>
      </c>
      <c r="AB170" s="76">
        <v>97.66</v>
      </c>
      <c r="AC170" s="76">
        <v>67.25</v>
      </c>
      <c r="AD170" s="76">
        <v>31.99</v>
      </c>
      <c r="AE170" s="76">
        <v>108.7536601</v>
      </c>
      <c r="AF170" s="10">
        <v>63.352031800000006</v>
      </c>
      <c r="AG170" s="10">
        <v>32.548742699999998</v>
      </c>
      <c r="AH170" s="10">
        <v>61.417146999997385</v>
      </c>
      <c r="AI170" s="10">
        <v>59.325387349494953</v>
      </c>
      <c r="AK170" s="430">
        <f t="shared" si="75"/>
        <v>28.999561381396521</v>
      </c>
      <c r="AL170" s="430">
        <f t="shared" si="76"/>
        <v>32.999500882278802</v>
      </c>
      <c r="AM170" s="430">
        <f t="shared" si="77"/>
        <v>25.99960675573481</v>
      </c>
      <c r="AN170" s="430">
        <f t="shared" si="78"/>
        <v>55.999153012351904</v>
      </c>
      <c r="AO170" s="430">
        <f t="shared" si="79"/>
        <v>35.99945550794051</v>
      </c>
      <c r="AP170" s="430">
        <f t="shared" si="80"/>
        <v>26.999591630955383</v>
      </c>
      <c r="AQ170" s="430">
        <f t="shared" si="81"/>
        <v>28.999561381396521</v>
      </c>
      <c r="AR170" s="430">
        <f t="shared" si="82"/>
        <v>41.999364759263926</v>
      </c>
      <c r="AS170" s="430">
        <f t="shared" si="83"/>
        <v>48.999258885807919</v>
      </c>
      <c r="AT170" s="430">
        <f t="shared" si="84"/>
        <v>20.999682379631963</v>
      </c>
      <c r="AU170" s="430">
        <f t="shared" si="85"/>
        <v>39.999395008822788</v>
      </c>
      <c r="AV170" s="430">
        <f t="shared" si="86"/>
        <v>94.068577211998985</v>
      </c>
      <c r="AW170" s="430">
        <f t="shared" si="87"/>
        <v>54.902949331988907</v>
      </c>
      <c r="AX170" s="430">
        <f t="shared" si="88"/>
        <v>24.59289135366776</v>
      </c>
      <c r="AY170" s="430">
        <f t="shared" si="89"/>
        <v>44.608016133098062</v>
      </c>
      <c r="AZ170" s="430">
        <f t="shared" si="90"/>
        <v>37.433829089992436</v>
      </c>
      <c r="BA170" s="430">
        <f t="shared" si="91"/>
        <v>35.507940509200907</v>
      </c>
      <c r="BB170" s="430">
        <f t="shared" si="92"/>
        <v>31.898159818502648</v>
      </c>
      <c r="BC170" s="430">
        <f t="shared" si="93"/>
        <v>26.392740105873457</v>
      </c>
      <c r="BD170" s="430">
        <f t="shared" si="94"/>
        <v>31.242752709856312</v>
      </c>
      <c r="BE170" s="430">
        <f t="shared" si="95"/>
        <v>33.687925384421476</v>
      </c>
      <c r="BF170" s="430">
        <f t="shared" si="96"/>
        <v>63.024955886059999</v>
      </c>
      <c r="BG170" s="430">
        <f t="shared" si="97"/>
        <v>49.236198638769849</v>
      </c>
      <c r="BH170" s="430">
        <f t="shared" si="98"/>
        <v>33.904713889589111</v>
      </c>
      <c r="BI170" s="430">
        <f t="shared" si="99"/>
        <v>16.128056465843205</v>
      </c>
      <c r="BJ170" s="430">
        <f t="shared" si="100"/>
        <v>54.829170708343838</v>
      </c>
      <c r="BK170" s="430">
        <f t="shared" si="101"/>
        <v>31.939516914544999</v>
      </c>
      <c r="BL170" s="430">
        <f t="shared" si="102"/>
        <v>16.409751802369549</v>
      </c>
      <c r="BM170" s="430">
        <f t="shared" si="103"/>
        <v>30.964026720442341</v>
      </c>
      <c r="BN170" s="430">
        <f t="shared" si="104"/>
        <v>29.909446609273985</v>
      </c>
      <c r="BQ170" s="529">
        <f t="shared" si="108"/>
        <v>43168</v>
      </c>
      <c r="BR170" s="430">
        <f t="shared" si="105"/>
        <v>28.634885152507863</v>
      </c>
      <c r="BT170" s="430">
        <f t="shared" si="106"/>
        <v>33.343713133350136</v>
      </c>
    </row>
    <row r="171" spans="1:72">
      <c r="A171" s="6">
        <v>3</v>
      </c>
      <c r="B171" s="6">
        <v>10</v>
      </c>
      <c r="C171" s="124">
        <f t="shared" si="107"/>
        <v>42804</v>
      </c>
      <c r="D171" s="76">
        <f t="shared" si="73"/>
        <v>72.318328240479374</v>
      </c>
      <c r="E171" s="76">
        <f t="shared" si="74"/>
        <v>36.460510237351393</v>
      </c>
      <c r="F171" s="335">
        <v>59.504100000000001</v>
      </c>
      <c r="G171" s="335">
        <v>49.586750000000002</v>
      </c>
      <c r="H171" s="335">
        <v>43.636340000000004</v>
      </c>
      <c r="I171" s="335">
        <v>109.09085</v>
      </c>
      <c r="J171" s="335">
        <v>25.78511</v>
      </c>
      <c r="K171" s="335">
        <v>55.53716</v>
      </c>
      <c r="L171" s="335">
        <v>49.586750000000002</v>
      </c>
      <c r="M171" s="335">
        <v>67.437979999999996</v>
      </c>
      <c r="N171" s="335">
        <v>97.190030000000007</v>
      </c>
      <c r="O171" s="335">
        <v>59.504100000000001</v>
      </c>
      <c r="P171" s="335">
        <v>103.14044</v>
      </c>
      <c r="Q171" s="335">
        <v>166.2742901</v>
      </c>
      <c r="R171" s="76">
        <v>109.89</v>
      </c>
      <c r="S171" s="76">
        <v>64.78</v>
      </c>
      <c r="T171" s="76">
        <v>88.74</v>
      </c>
      <c r="U171" s="76">
        <v>65.930000000000007</v>
      </c>
      <c r="V171" s="76">
        <v>70.28</v>
      </c>
      <c r="W171" s="76">
        <v>55.77</v>
      </c>
      <c r="X171" s="76">
        <v>62.55</v>
      </c>
      <c r="Y171" s="76">
        <v>62.63</v>
      </c>
      <c r="Z171" s="76">
        <v>67.209999999999994</v>
      </c>
      <c r="AA171" s="76">
        <v>125.16</v>
      </c>
      <c r="AB171" s="76">
        <v>112.89</v>
      </c>
      <c r="AC171" s="76">
        <v>68.760000000000005</v>
      </c>
      <c r="AD171" s="76">
        <v>54.35</v>
      </c>
      <c r="AE171" s="76">
        <v>93.48094110000001</v>
      </c>
      <c r="AF171" s="10">
        <v>63.411535899999997</v>
      </c>
      <c r="AG171" s="10">
        <v>17.9305688</v>
      </c>
      <c r="AH171" s="10">
        <v>61.226320500003787</v>
      </c>
      <c r="AI171" s="10">
        <v>38.286580814377558</v>
      </c>
      <c r="AK171" s="430">
        <f t="shared" si="75"/>
        <v>29.999546256617091</v>
      </c>
      <c r="AL171" s="430">
        <f t="shared" si="76"/>
        <v>24.999621880514244</v>
      </c>
      <c r="AM171" s="430">
        <f t="shared" si="77"/>
        <v>21.999667254852536</v>
      </c>
      <c r="AN171" s="430">
        <f t="shared" si="78"/>
        <v>54.999168137131335</v>
      </c>
      <c r="AO171" s="430">
        <f t="shared" si="79"/>
        <v>12.999803377867405</v>
      </c>
      <c r="AP171" s="430">
        <f t="shared" si="80"/>
        <v>27.999576506175952</v>
      </c>
      <c r="AQ171" s="430">
        <f t="shared" si="81"/>
        <v>24.999621880514244</v>
      </c>
      <c r="AR171" s="430">
        <f t="shared" si="82"/>
        <v>33.999485757499365</v>
      </c>
      <c r="AS171" s="430">
        <f t="shared" si="83"/>
        <v>48.999258885807919</v>
      </c>
      <c r="AT171" s="430">
        <f t="shared" si="84"/>
        <v>29.999546256617091</v>
      </c>
      <c r="AU171" s="430">
        <f t="shared" si="85"/>
        <v>51.99921351146962</v>
      </c>
      <c r="AV171" s="430">
        <f t="shared" si="86"/>
        <v>83.828732089740356</v>
      </c>
      <c r="AW171" s="430">
        <f t="shared" si="87"/>
        <v>55.402067053188809</v>
      </c>
      <c r="AX171" s="430">
        <f t="shared" si="88"/>
        <v>32.659440383161076</v>
      </c>
      <c r="AY171" s="430">
        <f t="shared" si="89"/>
        <v>44.739097554827325</v>
      </c>
      <c r="AZ171" s="430">
        <f t="shared" si="90"/>
        <v>33.239223594655911</v>
      </c>
      <c r="BA171" s="430">
        <f t="shared" si="91"/>
        <v>35.432316612049405</v>
      </c>
      <c r="BB171" s="430">
        <f t="shared" si="92"/>
        <v>28.116964960927653</v>
      </c>
      <c r="BC171" s="430">
        <f t="shared" si="93"/>
        <v>31.535165112175445</v>
      </c>
      <c r="BD171" s="430">
        <f t="shared" si="94"/>
        <v>31.575497857322915</v>
      </c>
      <c r="BE171" s="430">
        <f t="shared" si="95"/>
        <v>33.88454751701537</v>
      </c>
      <c r="BF171" s="430">
        <f t="shared" si="96"/>
        <v>63.100579783211494</v>
      </c>
      <c r="BG171" s="430">
        <f t="shared" si="97"/>
        <v>56.914544996218801</v>
      </c>
      <c r="BH171" s="430">
        <f t="shared" si="98"/>
        <v>34.665994454247546</v>
      </c>
      <c r="BI171" s="430">
        <f t="shared" si="99"/>
        <v>27.40105873456012</v>
      </c>
      <c r="BJ171" s="430">
        <f t="shared" si="100"/>
        <v>47.129287169145456</v>
      </c>
      <c r="BK171" s="430">
        <f t="shared" si="101"/>
        <v>31.969516460801611</v>
      </c>
      <c r="BL171" s="430">
        <f t="shared" si="102"/>
        <v>9.0398632719939496</v>
      </c>
      <c r="BM171" s="430">
        <f t="shared" si="103"/>
        <v>30.867819763047031</v>
      </c>
      <c r="BN171" s="430">
        <f t="shared" si="104"/>
        <v>19.302536331927179</v>
      </c>
      <c r="BQ171" s="529">
        <f t="shared" si="108"/>
        <v>43169</v>
      </c>
      <c r="BR171" s="430">
        <f t="shared" si="105"/>
        <v>31.417677892614542</v>
      </c>
      <c r="BT171" s="430">
        <f t="shared" si="106"/>
        <v>32.314478421981342</v>
      </c>
    </row>
    <row r="172" spans="1:72">
      <c r="A172" s="6">
        <v>3</v>
      </c>
      <c r="B172" s="6">
        <v>11</v>
      </c>
      <c r="C172" s="124">
        <f t="shared" si="107"/>
        <v>42805</v>
      </c>
      <c r="D172" s="76">
        <f t="shared" si="73"/>
        <v>77.142329270301261</v>
      </c>
      <c r="E172" s="76">
        <f t="shared" si="74"/>
        <v>38.892612073941756</v>
      </c>
      <c r="F172" s="335">
        <v>79.338800000000006</v>
      </c>
      <c r="G172" s="335">
        <v>49.586750000000002</v>
      </c>
      <c r="H172" s="335">
        <v>67.437979999999996</v>
      </c>
      <c r="I172" s="335">
        <v>105.12391000000001</v>
      </c>
      <c r="J172" s="335">
        <v>15.867760000000001</v>
      </c>
      <c r="K172" s="335">
        <v>55.53716</v>
      </c>
      <c r="L172" s="335">
        <v>49.586750000000002</v>
      </c>
      <c r="M172" s="335">
        <v>89.256150000000005</v>
      </c>
      <c r="N172" s="335">
        <v>89.256150000000005</v>
      </c>
      <c r="O172" s="335">
        <v>73.388390000000001</v>
      </c>
      <c r="P172" s="335">
        <v>111.07432</v>
      </c>
      <c r="Q172" s="335">
        <v>152.37016539999999</v>
      </c>
      <c r="R172" s="76">
        <v>132.6</v>
      </c>
      <c r="S172" s="76">
        <v>79.94</v>
      </c>
      <c r="T172" s="76">
        <v>110.36</v>
      </c>
      <c r="U172" s="76">
        <v>74.349999999999994</v>
      </c>
      <c r="V172" s="76">
        <v>70.53</v>
      </c>
      <c r="W172" s="76">
        <v>55.5</v>
      </c>
      <c r="X172" s="76">
        <v>33.450000000000003</v>
      </c>
      <c r="Y172" s="76">
        <v>88.32</v>
      </c>
      <c r="Z172" s="76">
        <v>73.989999999999995</v>
      </c>
      <c r="AA172" s="76">
        <v>118.06</v>
      </c>
      <c r="AB172" s="76">
        <v>105.94</v>
      </c>
      <c r="AC172" s="76">
        <v>91.09</v>
      </c>
      <c r="AD172" s="76">
        <v>54.75</v>
      </c>
      <c r="AE172" s="76">
        <v>63.352031800000006</v>
      </c>
      <c r="AF172" s="10">
        <v>78.842932500000003</v>
      </c>
      <c r="AG172" s="10">
        <v>39.847912300000004</v>
      </c>
      <c r="AH172" s="10">
        <v>67.47615519999971</v>
      </c>
      <c r="AI172" s="10">
        <v>38.046560909038433</v>
      </c>
      <c r="AK172" s="430">
        <f t="shared" si="75"/>
        <v>39.999395008822788</v>
      </c>
      <c r="AL172" s="430">
        <f t="shared" si="76"/>
        <v>24.999621880514244</v>
      </c>
      <c r="AM172" s="430">
        <f t="shared" si="77"/>
        <v>33.999485757499365</v>
      </c>
      <c r="AN172" s="430">
        <f t="shared" si="78"/>
        <v>52.999198386690196</v>
      </c>
      <c r="AO172" s="430">
        <f t="shared" si="79"/>
        <v>7.9998790017645574</v>
      </c>
      <c r="AP172" s="430">
        <f t="shared" si="80"/>
        <v>27.999576506175952</v>
      </c>
      <c r="AQ172" s="430">
        <f t="shared" si="81"/>
        <v>24.999621880514244</v>
      </c>
      <c r="AR172" s="430">
        <f t="shared" si="82"/>
        <v>44.999319384925641</v>
      </c>
      <c r="AS172" s="430">
        <f t="shared" si="83"/>
        <v>44.999319384925641</v>
      </c>
      <c r="AT172" s="430">
        <f t="shared" si="84"/>
        <v>36.99944038316108</v>
      </c>
      <c r="AU172" s="430">
        <f t="shared" si="85"/>
        <v>55.999153012351904</v>
      </c>
      <c r="AV172" s="430">
        <f t="shared" si="86"/>
        <v>76.818838114444162</v>
      </c>
      <c r="AW172" s="430">
        <f t="shared" si="87"/>
        <v>66.851525081925885</v>
      </c>
      <c r="AX172" s="430">
        <f t="shared" si="88"/>
        <v>40.302495588606</v>
      </c>
      <c r="AY172" s="430">
        <f t="shared" si="89"/>
        <v>55.63902193093017</v>
      </c>
      <c r="AZ172" s="430">
        <f t="shared" si="90"/>
        <v>37.484245021426766</v>
      </c>
      <c r="BA172" s="430">
        <f t="shared" si="91"/>
        <v>35.558356440635244</v>
      </c>
      <c r="BB172" s="430">
        <f t="shared" si="92"/>
        <v>27.980841946054952</v>
      </c>
      <c r="BC172" s="430">
        <f t="shared" si="93"/>
        <v>16.864129064784471</v>
      </c>
      <c r="BD172" s="430">
        <f t="shared" si="94"/>
        <v>44.527350642803121</v>
      </c>
      <c r="BE172" s="430">
        <f t="shared" si="95"/>
        <v>37.302747668263166</v>
      </c>
      <c r="BF172" s="430">
        <f t="shared" si="96"/>
        <v>59.521048651373832</v>
      </c>
      <c r="BG172" s="430">
        <f t="shared" si="97"/>
        <v>53.410637761532641</v>
      </c>
      <c r="BH172" s="430">
        <f t="shared" si="98"/>
        <v>45.923871943534159</v>
      </c>
      <c r="BI172" s="430">
        <f t="shared" si="99"/>
        <v>27.602722460297453</v>
      </c>
      <c r="BJ172" s="430">
        <f t="shared" si="100"/>
        <v>31.939516914544999</v>
      </c>
      <c r="BK172" s="430">
        <f t="shared" si="101"/>
        <v>39.749398790017644</v>
      </c>
      <c r="BL172" s="430">
        <f t="shared" si="102"/>
        <v>20.089696143181246</v>
      </c>
      <c r="BM172" s="430">
        <f t="shared" si="103"/>
        <v>34.018732140156139</v>
      </c>
      <c r="BN172" s="430">
        <f t="shared" si="104"/>
        <v>19.181528061022654</v>
      </c>
      <c r="BQ172" s="529">
        <f t="shared" si="108"/>
        <v>43170</v>
      </c>
      <c r="BR172" s="430">
        <f t="shared" si="105"/>
        <v>34.232302457776619</v>
      </c>
      <c r="BT172" s="430">
        <f t="shared" si="106"/>
        <v>37.393496344844962</v>
      </c>
    </row>
    <row r="173" spans="1:72">
      <c r="A173" s="6">
        <v>3</v>
      </c>
      <c r="B173" s="6">
        <v>12</v>
      </c>
      <c r="C173" s="124">
        <f t="shared" si="107"/>
        <v>42806</v>
      </c>
      <c r="D173" s="76">
        <f t="shared" si="73"/>
        <v>81.896288750301196</v>
      </c>
      <c r="E173" s="76">
        <f t="shared" si="74"/>
        <v>41.289401276702542</v>
      </c>
      <c r="F173" s="335">
        <v>37.685929999999999</v>
      </c>
      <c r="G173" s="335">
        <v>69.421450000000007</v>
      </c>
      <c r="H173" s="335">
        <v>51.570219999999999</v>
      </c>
      <c r="I173" s="335">
        <v>105.12391000000001</v>
      </c>
      <c r="J173" s="335">
        <v>51.570219999999999</v>
      </c>
      <c r="K173" s="335">
        <v>49.586750000000002</v>
      </c>
      <c r="L173" s="335">
        <v>49.586750000000002</v>
      </c>
      <c r="M173" s="335">
        <v>150.74372</v>
      </c>
      <c r="N173" s="335">
        <v>103.14044</v>
      </c>
      <c r="O173" s="335">
        <v>73.388390000000001</v>
      </c>
      <c r="P173" s="335">
        <v>119.0082</v>
      </c>
      <c r="Q173" s="335">
        <v>138.96190820000001</v>
      </c>
      <c r="R173" s="76">
        <v>111.08</v>
      </c>
      <c r="S173" s="76">
        <v>51.08</v>
      </c>
      <c r="T173" s="76">
        <v>110.39</v>
      </c>
      <c r="U173" s="76">
        <v>74.39</v>
      </c>
      <c r="V173" s="76">
        <v>77.11</v>
      </c>
      <c r="W173" s="76">
        <v>71.5</v>
      </c>
      <c r="X173" s="76">
        <v>109.29</v>
      </c>
      <c r="Y173" s="76">
        <v>72.849999999999994</v>
      </c>
      <c r="Z173" s="76">
        <v>84.16</v>
      </c>
      <c r="AA173" s="76">
        <v>138.07</v>
      </c>
      <c r="AB173" s="76">
        <v>113.5</v>
      </c>
      <c r="AC173" s="76">
        <v>70.989999999999995</v>
      </c>
      <c r="AD173" s="76">
        <v>50.82</v>
      </c>
      <c r="AE173" s="76">
        <v>108.97184179999999</v>
      </c>
      <c r="AF173" s="10">
        <v>71.404920000000004</v>
      </c>
      <c r="AG173" s="10">
        <v>47.761957599999995</v>
      </c>
      <c r="AH173" s="10">
        <v>55.685493999997085</v>
      </c>
      <c r="AI173" s="10">
        <v>38.046560909038433</v>
      </c>
      <c r="AK173" s="430">
        <f t="shared" si="75"/>
        <v>18.999712629190824</v>
      </c>
      <c r="AL173" s="430">
        <f t="shared" si="76"/>
        <v>34.999470632719941</v>
      </c>
      <c r="AM173" s="430">
        <f t="shared" si="77"/>
        <v>25.99960675573481</v>
      </c>
      <c r="AN173" s="430">
        <f t="shared" si="78"/>
        <v>52.999198386690196</v>
      </c>
      <c r="AO173" s="430">
        <f t="shared" si="79"/>
        <v>25.99960675573481</v>
      </c>
      <c r="AP173" s="430">
        <f t="shared" si="80"/>
        <v>24.999621880514244</v>
      </c>
      <c r="AQ173" s="430">
        <f t="shared" si="81"/>
        <v>24.999621880514244</v>
      </c>
      <c r="AR173" s="430">
        <f t="shared" si="82"/>
        <v>75.998850516763298</v>
      </c>
      <c r="AS173" s="430">
        <f t="shared" si="83"/>
        <v>51.99921351146962</v>
      </c>
      <c r="AT173" s="430">
        <f t="shared" si="84"/>
        <v>36.99944038316108</v>
      </c>
      <c r="AU173" s="430">
        <f t="shared" si="85"/>
        <v>59.999092513234181</v>
      </c>
      <c r="AV173" s="430">
        <f t="shared" si="86"/>
        <v>70.058940357953119</v>
      </c>
      <c r="AW173" s="430">
        <f t="shared" si="87"/>
        <v>56.00201663725737</v>
      </c>
      <c r="AX173" s="430">
        <f t="shared" si="88"/>
        <v>25.752457776657423</v>
      </c>
      <c r="AY173" s="430">
        <f t="shared" si="89"/>
        <v>55.654146710360472</v>
      </c>
      <c r="AZ173" s="430">
        <f t="shared" si="90"/>
        <v>37.504411394000506</v>
      </c>
      <c r="BA173" s="430">
        <f t="shared" si="91"/>
        <v>38.875724729014365</v>
      </c>
      <c r="BB173" s="430">
        <f t="shared" si="92"/>
        <v>36.047390975548275</v>
      </c>
      <c r="BC173" s="430">
        <f t="shared" si="93"/>
        <v>55.099571464582809</v>
      </c>
      <c r="BD173" s="430">
        <f t="shared" si="94"/>
        <v>36.72800604991177</v>
      </c>
      <c r="BE173" s="430">
        <f t="shared" si="95"/>
        <v>42.430047895134862</v>
      </c>
      <c r="BF173" s="430">
        <f t="shared" si="96"/>
        <v>69.609276531383912</v>
      </c>
      <c r="BG173" s="430">
        <f t="shared" si="97"/>
        <v>57.22208217796824</v>
      </c>
      <c r="BH173" s="430">
        <f t="shared" si="98"/>
        <v>35.790269725233173</v>
      </c>
      <c r="BI173" s="430">
        <f t="shared" si="99"/>
        <v>25.621376354928156</v>
      </c>
      <c r="BJ173" s="430">
        <f t="shared" si="100"/>
        <v>54.939169044618097</v>
      </c>
      <c r="BK173" s="430">
        <f t="shared" si="101"/>
        <v>35.99945550794051</v>
      </c>
      <c r="BL173" s="430">
        <f t="shared" si="102"/>
        <v>24.079635795311315</v>
      </c>
      <c r="BM173" s="430">
        <f t="shared" si="103"/>
        <v>28.074360473908285</v>
      </c>
      <c r="BN173" s="430">
        <f t="shared" si="104"/>
        <v>19.181528061022654</v>
      </c>
      <c r="BQ173" s="529">
        <f t="shared" si="108"/>
        <v>43171</v>
      </c>
      <c r="BR173" s="430">
        <f t="shared" si="105"/>
        <v>32.14272926644783</v>
      </c>
      <c r="BT173" s="430">
        <f t="shared" si="106"/>
        <v>36.863723216536428</v>
      </c>
    </row>
    <row r="174" spans="1:72">
      <c r="A174" s="6">
        <v>3</v>
      </c>
      <c r="B174" s="6">
        <v>13</v>
      </c>
      <c r="C174" s="124">
        <f t="shared" si="107"/>
        <v>42807</v>
      </c>
      <c r="D174" s="76">
        <f t="shared" si="73"/>
        <v>74.24392841986112</v>
      </c>
      <c r="E174" s="76">
        <f t="shared" si="74"/>
        <v>37.431334186986</v>
      </c>
      <c r="F174" s="335">
        <v>59.504100000000001</v>
      </c>
      <c r="G174" s="335">
        <v>43.636340000000004</v>
      </c>
      <c r="H174" s="335">
        <v>53.553690000000003</v>
      </c>
      <c r="I174" s="335">
        <v>138.84290000000001</v>
      </c>
      <c r="J174" s="335">
        <v>31.735520000000001</v>
      </c>
      <c r="K174" s="335">
        <v>41.65287</v>
      </c>
      <c r="L174" s="335">
        <v>49.586750000000002</v>
      </c>
      <c r="M174" s="335">
        <v>85.289209999999997</v>
      </c>
      <c r="N174" s="335">
        <v>113.05779</v>
      </c>
      <c r="O174" s="335">
        <v>53.553690000000003</v>
      </c>
      <c r="P174" s="335">
        <v>81.322270000000003</v>
      </c>
      <c r="Q174" s="335">
        <v>104.56853839999999</v>
      </c>
      <c r="R174" s="76">
        <v>111.27</v>
      </c>
      <c r="S174" s="76">
        <v>44.7</v>
      </c>
      <c r="T174" s="76">
        <v>112.63</v>
      </c>
      <c r="U174" s="76">
        <v>90.34</v>
      </c>
      <c r="V174" s="76">
        <v>76.98</v>
      </c>
      <c r="W174" s="76">
        <v>63.63</v>
      </c>
      <c r="X174" s="76">
        <v>49.24</v>
      </c>
      <c r="Y174" s="76">
        <v>92.01</v>
      </c>
      <c r="Z174" s="76">
        <v>70.06</v>
      </c>
      <c r="AA174" s="76">
        <v>139.62</v>
      </c>
      <c r="AB174" s="76">
        <v>113.8</v>
      </c>
      <c r="AC174" s="76">
        <v>86.18</v>
      </c>
      <c r="AD174" s="76">
        <v>43.2</v>
      </c>
      <c r="AE174" s="76">
        <v>85.943755100000004</v>
      </c>
      <c r="AF174" s="10">
        <v>71.444589400000012</v>
      </c>
      <c r="AG174" s="10">
        <v>18.109081100000001</v>
      </c>
      <c r="AH174" s="10">
        <v>55.365824600005524</v>
      </c>
      <c r="AI174" s="10">
        <v>46.490933995828392</v>
      </c>
      <c r="AK174" s="430">
        <f t="shared" si="75"/>
        <v>29.999546256617091</v>
      </c>
      <c r="AL174" s="430">
        <f t="shared" si="76"/>
        <v>21.999667254852536</v>
      </c>
      <c r="AM174" s="430">
        <f t="shared" si="77"/>
        <v>26.999591630955383</v>
      </c>
      <c r="AN174" s="430">
        <f t="shared" si="78"/>
        <v>69.998941265439882</v>
      </c>
      <c r="AO174" s="430">
        <f t="shared" si="79"/>
        <v>15.999758003529115</v>
      </c>
      <c r="AP174" s="430">
        <f t="shared" si="80"/>
        <v>20.999682379631963</v>
      </c>
      <c r="AQ174" s="430">
        <f t="shared" si="81"/>
        <v>24.999621880514244</v>
      </c>
      <c r="AR174" s="430">
        <f t="shared" si="82"/>
        <v>42.999349634484496</v>
      </c>
      <c r="AS174" s="430">
        <f t="shared" si="83"/>
        <v>56.999137887572473</v>
      </c>
      <c r="AT174" s="430">
        <f t="shared" si="84"/>
        <v>26.999591630955383</v>
      </c>
      <c r="AU174" s="430">
        <f t="shared" si="85"/>
        <v>40.999379884043357</v>
      </c>
      <c r="AV174" s="430">
        <f t="shared" si="86"/>
        <v>52.719202621628433</v>
      </c>
      <c r="AW174" s="430">
        <f t="shared" si="87"/>
        <v>56.097806906982605</v>
      </c>
      <c r="AX174" s="430">
        <f t="shared" si="88"/>
        <v>22.535921351146964</v>
      </c>
      <c r="AY174" s="430">
        <f t="shared" si="89"/>
        <v>56.783463574489538</v>
      </c>
      <c r="AZ174" s="430">
        <f t="shared" si="90"/>
        <v>45.545752457776658</v>
      </c>
      <c r="BA174" s="430">
        <f t="shared" si="91"/>
        <v>38.810184018149734</v>
      </c>
      <c r="BB174" s="430">
        <f t="shared" si="92"/>
        <v>32.079657171666248</v>
      </c>
      <c r="BC174" s="430">
        <f t="shared" si="93"/>
        <v>24.824804638265693</v>
      </c>
      <c r="BD174" s="430">
        <f t="shared" si="94"/>
        <v>46.387698512730026</v>
      </c>
      <c r="BE174" s="430">
        <f t="shared" si="95"/>
        <v>35.321401562893875</v>
      </c>
      <c r="BF174" s="430">
        <f t="shared" si="96"/>
        <v>70.390723468616088</v>
      </c>
      <c r="BG174" s="430">
        <f t="shared" si="97"/>
        <v>57.373329972271236</v>
      </c>
      <c r="BH174" s="430">
        <f t="shared" si="98"/>
        <v>43.448449710108399</v>
      </c>
      <c r="BI174" s="430">
        <f t="shared" si="99"/>
        <v>21.779682379631964</v>
      </c>
      <c r="BJ174" s="430">
        <f t="shared" si="100"/>
        <v>43.329344643307287</v>
      </c>
      <c r="BK174" s="430">
        <f t="shared" si="101"/>
        <v>36.019455205444928</v>
      </c>
      <c r="BL174" s="430">
        <f t="shared" si="102"/>
        <v>9.1298619107638022</v>
      </c>
      <c r="BM174" s="430">
        <f t="shared" si="103"/>
        <v>27.913196168391995</v>
      </c>
      <c r="BN174" s="430">
        <f t="shared" si="104"/>
        <v>23.438837406517969</v>
      </c>
      <c r="BQ174" s="529">
        <f t="shared" si="108"/>
        <v>43172</v>
      </c>
      <c r="BR174" s="430">
        <f t="shared" si="105"/>
        <v>31.130629442904652</v>
      </c>
      <c r="BT174" s="430">
        <f t="shared" si="106"/>
        <v>35.670428384169398</v>
      </c>
    </row>
    <row r="175" spans="1:72">
      <c r="A175" s="6">
        <v>3</v>
      </c>
      <c r="B175" s="6">
        <v>14</v>
      </c>
      <c r="C175" s="124">
        <f t="shared" si="107"/>
        <v>42808</v>
      </c>
      <c r="D175" s="76">
        <f t="shared" si="73"/>
        <v>77.185178205993267</v>
      </c>
      <c r="E175" s="76">
        <f t="shared" si="74"/>
        <v>38.914215090721449</v>
      </c>
      <c r="F175" s="335">
        <v>47.603279999999998</v>
      </c>
      <c r="G175" s="335">
        <v>59.504100000000001</v>
      </c>
      <c r="H175" s="335">
        <v>51.570219999999999</v>
      </c>
      <c r="I175" s="335">
        <v>67.437979999999996</v>
      </c>
      <c r="J175" s="335">
        <v>35.702460000000002</v>
      </c>
      <c r="K175" s="335">
        <v>49.586750000000002</v>
      </c>
      <c r="L175" s="335">
        <v>49.586750000000002</v>
      </c>
      <c r="M175" s="335">
        <v>77.355330000000009</v>
      </c>
      <c r="N175" s="335">
        <v>128.92555000000002</v>
      </c>
      <c r="O175" s="335">
        <v>97.190030000000007</v>
      </c>
      <c r="P175" s="335">
        <v>83.30574</v>
      </c>
      <c r="Q175" s="335">
        <v>158.38007949999999</v>
      </c>
      <c r="R175" s="76">
        <v>111.09</v>
      </c>
      <c r="S175" s="76">
        <v>23.36</v>
      </c>
      <c r="T175" s="76">
        <v>105.03</v>
      </c>
      <c r="U175" s="76">
        <v>74.48</v>
      </c>
      <c r="V175" s="76">
        <v>69.63</v>
      </c>
      <c r="W175" s="76">
        <v>56.17</v>
      </c>
      <c r="X175" s="76">
        <v>65.12</v>
      </c>
      <c r="Y175" s="76">
        <v>82.93</v>
      </c>
      <c r="Z175" s="76">
        <v>70.44</v>
      </c>
      <c r="AA175" s="76">
        <v>132.13999999999999</v>
      </c>
      <c r="AB175" s="76">
        <v>121.31</v>
      </c>
      <c r="AC175" s="76">
        <v>80.239999999999995</v>
      </c>
      <c r="AD175" s="76">
        <v>50.91</v>
      </c>
      <c r="AE175" s="76">
        <v>71.147068899999994</v>
      </c>
      <c r="AF175" s="10">
        <v>71.127234200000004</v>
      </c>
      <c r="AG175" s="10">
        <v>62.955337800000002</v>
      </c>
      <c r="AH175" s="10">
        <v>79.656155200000001</v>
      </c>
      <c r="AI175" s="10">
        <v>81.67128057979798</v>
      </c>
      <c r="AK175" s="430">
        <f t="shared" si="75"/>
        <v>23.999637005293671</v>
      </c>
      <c r="AL175" s="430">
        <f t="shared" si="76"/>
        <v>29.999546256617091</v>
      </c>
      <c r="AM175" s="430">
        <f t="shared" si="77"/>
        <v>25.99960675573481</v>
      </c>
      <c r="AN175" s="430">
        <f t="shared" si="78"/>
        <v>33.999485757499365</v>
      </c>
      <c r="AO175" s="430">
        <f t="shared" si="79"/>
        <v>17.999727753970255</v>
      </c>
      <c r="AP175" s="430">
        <f t="shared" si="80"/>
        <v>24.999621880514244</v>
      </c>
      <c r="AQ175" s="430">
        <f t="shared" si="81"/>
        <v>24.999621880514244</v>
      </c>
      <c r="AR175" s="430">
        <f t="shared" si="82"/>
        <v>38.999410133602225</v>
      </c>
      <c r="AS175" s="430">
        <f t="shared" si="83"/>
        <v>64.999016889337042</v>
      </c>
      <c r="AT175" s="430">
        <f t="shared" si="84"/>
        <v>48.999258885807919</v>
      </c>
      <c r="AU175" s="430">
        <f t="shared" si="85"/>
        <v>41.999364759263926</v>
      </c>
      <c r="AV175" s="430">
        <f t="shared" si="86"/>
        <v>79.848792286362482</v>
      </c>
      <c r="AW175" s="430">
        <f t="shared" si="87"/>
        <v>56.007058230400808</v>
      </c>
      <c r="AX175" s="430">
        <f t="shared" si="88"/>
        <v>11.777161583060247</v>
      </c>
      <c r="AY175" s="430">
        <f t="shared" si="89"/>
        <v>52.951852785480213</v>
      </c>
      <c r="AZ175" s="430">
        <f t="shared" si="90"/>
        <v>37.549785732291404</v>
      </c>
      <c r="BA175" s="430">
        <f t="shared" si="91"/>
        <v>35.10461305772624</v>
      </c>
      <c r="BB175" s="430">
        <f t="shared" si="92"/>
        <v>28.318628686664987</v>
      </c>
      <c r="BC175" s="430">
        <f t="shared" si="93"/>
        <v>32.830854550037813</v>
      </c>
      <c r="BD175" s="430">
        <f t="shared" si="94"/>
        <v>41.809931938492568</v>
      </c>
      <c r="BE175" s="430">
        <f t="shared" si="95"/>
        <v>35.512982102344338</v>
      </c>
      <c r="BF175" s="430">
        <f t="shared" si="96"/>
        <v>66.619611797327948</v>
      </c>
      <c r="BG175" s="430">
        <f t="shared" si="97"/>
        <v>61.159566422989663</v>
      </c>
      <c r="BH175" s="430">
        <f t="shared" si="98"/>
        <v>40.453743382908996</v>
      </c>
      <c r="BI175" s="430">
        <f t="shared" si="99"/>
        <v>25.666750693219054</v>
      </c>
      <c r="BJ175" s="430">
        <f t="shared" si="100"/>
        <v>35.869457474161834</v>
      </c>
      <c r="BK175" s="430">
        <f t="shared" si="101"/>
        <v>35.859457625409632</v>
      </c>
      <c r="BL175" s="430">
        <f t="shared" si="102"/>
        <v>31.739519939500884</v>
      </c>
      <c r="BM175" s="430">
        <f t="shared" si="103"/>
        <v>40.159392588858076</v>
      </c>
      <c r="BN175" s="430">
        <f t="shared" si="104"/>
        <v>41.175336818652873</v>
      </c>
      <c r="BQ175" s="529">
        <f t="shared" si="108"/>
        <v>43173</v>
      </c>
      <c r="BR175" s="430">
        <f t="shared" si="105"/>
        <v>34.197553491303253</v>
      </c>
      <c r="BT175" s="430">
        <f t="shared" si="106"/>
        <v>35.864457549785733</v>
      </c>
    </row>
    <row r="176" spans="1:72">
      <c r="A176" s="6">
        <v>3</v>
      </c>
      <c r="B176" s="6">
        <v>15</v>
      </c>
      <c r="C176" s="124">
        <f t="shared" si="107"/>
        <v>42809</v>
      </c>
      <c r="D176" s="76">
        <f t="shared" si="73"/>
        <v>81.997516788383848</v>
      </c>
      <c r="E176" s="76">
        <f t="shared" si="74"/>
        <v>41.340437106880287</v>
      </c>
      <c r="F176" s="335">
        <v>53.553690000000003</v>
      </c>
      <c r="G176" s="335">
        <v>57.520630000000004</v>
      </c>
      <c r="H176" s="335">
        <v>59.504100000000001</v>
      </c>
      <c r="I176" s="335">
        <v>130.90902</v>
      </c>
      <c r="J176" s="335">
        <v>45.619810000000001</v>
      </c>
      <c r="K176" s="335">
        <v>43.636340000000004</v>
      </c>
      <c r="L176" s="335">
        <v>49.586750000000002</v>
      </c>
      <c r="M176" s="335">
        <v>128.92555000000002</v>
      </c>
      <c r="N176" s="335">
        <v>115.04126000000001</v>
      </c>
      <c r="O176" s="335">
        <v>69.421450000000007</v>
      </c>
      <c r="P176" s="335">
        <v>97.190030000000007</v>
      </c>
      <c r="Q176" s="335">
        <v>150.0098361</v>
      </c>
      <c r="R176" s="76">
        <v>104.9</v>
      </c>
      <c r="S176" s="76">
        <v>68.59</v>
      </c>
      <c r="T176" s="76">
        <v>112.74</v>
      </c>
      <c r="U176" s="76">
        <v>66.19</v>
      </c>
      <c r="V176" s="76">
        <v>62.91</v>
      </c>
      <c r="W176" s="76">
        <v>63.82</v>
      </c>
      <c r="X176" s="76">
        <v>80.19</v>
      </c>
      <c r="Y176" s="76">
        <v>83.51</v>
      </c>
      <c r="Z176" s="76">
        <v>71.16</v>
      </c>
      <c r="AA176" s="76">
        <v>134.87</v>
      </c>
      <c r="AB176" s="76">
        <v>129.16</v>
      </c>
      <c r="AC176" s="76">
        <v>88.67</v>
      </c>
      <c r="AD176" s="76">
        <v>69.09</v>
      </c>
      <c r="AE176" s="76">
        <v>86.538796100000013</v>
      </c>
      <c r="AF176" s="10">
        <v>56.211539800000004</v>
      </c>
      <c r="AG176" s="10">
        <v>32.6280815</v>
      </c>
      <c r="AH176" s="10">
        <v>79.755328700000007</v>
      </c>
      <c r="AI176" s="10">
        <v>68.073291451515175</v>
      </c>
      <c r="AK176" s="430">
        <f t="shared" si="75"/>
        <v>26.999591630955383</v>
      </c>
      <c r="AL176" s="430">
        <f t="shared" si="76"/>
        <v>28.999561381396521</v>
      </c>
      <c r="AM176" s="430">
        <f t="shared" si="77"/>
        <v>29.999546256617091</v>
      </c>
      <c r="AN176" s="430">
        <f t="shared" si="78"/>
        <v>65.999001764557605</v>
      </c>
      <c r="AO176" s="430">
        <f t="shared" si="79"/>
        <v>22.999652130073102</v>
      </c>
      <c r="AP176" s="430">
        <f t="shared" si="80"/>
        <v>21.999667254852536</v>
      </c>
      <c r="AQ176" s="430">
        <f t="shared" si="81"/>
        <v>24.999621880514244</v>
      </c>
      <c r="AR176" s="430">
        <f t="shared" si="82"/>
        <v>64.999016889337042</v>
      </c>
      <c r="AS176" s="430">
        <f t="shared" si="83"/>
        <v>57.999122762793043</v>
      </c>
      <c r="AT176" s="430">
        <f t="shared" si="84"/>
        <v>34.999470632719941</v>
      </c>
      <c r="AU176" s="430">
        <f t="shared" si="85"/>
        <v>48.999258885807919</v>
      </c>
      <c r="AV176" s="430">
        <f t="shared" si="86"/>
        <v>75.628856112931686</v>
      </c>
      <c r="AW176" s="430">
        <f t="shared" si="87"/>
        <v>52.886312074615581</v>
      </c>
      <c r="AX176" s="430">
        <f t="shared" si="88"/>
        <v>34.580287370809174</v>
      </c>
      <c r="AY176" s="430">
        <f t="shared" si="89"/>
        <v>56.838921099067299</v>
      </c>
      <c r="AZ176" s="430">
        <f t="shared" si="90"/>
        <v>33.370305016385174</v>
      </c>
      <c r="BA176" s="430">
        <f t="shared" si="91"/>
        <v>31.716662465339045</v>
      </c>
      <c r="BB176" s="430">
        <f t="shared" si="92"/>
        <v>32.175447441391476</v>
      </c>
      <c r="BC176" s="430">
        <f t="shared" si="93"/>
        <v>40.428535417191831</v>
      </c>
      <c r="BD176" s="430">
        <f t="shared" si="94"/>
        <v>42.102344340811698</v>
      </c>
      <c r="BE176" s="430">
        <f t="shared" si="95"/>
        <v>35.875976808671538</v>
      </c>
      <c r="BF176" s="430">
        <f t="shared" si="96"/>
        <v>67.99596672548526</v>
      </c>
      <c r="BG176" s="430">
        <f t="shared" si="97"/>
        <v>65.117217040584819</v>
      </c>
      <c r="BH176" s="430">
        <f t="shared" si="98"/>
        <v>44.70380640282329</v>
      </c>
      <c r="BI176" s="430">
        <f t="shared" si="99"/>
        <v>34.832367027980844</v>
      </c>
      <c r="BJ176" s="430">
        <f t="shared" si="100"/>
        <v>43.62934010587346</v>
      </c>
      <c r="BK176" s="430">
        <f t="shared" si="101"/>
        <v>28.339571363750945</v>
      </c>
      <c r="BL176" s="430">
        <f t="shared" si="102"/>
        <v>16.449751197378372</v>
      </c>
      <c r="BM176" s="430">
        <f t="shared" si="103"/>
        <v>40.209391832619112</v>
      </c>
      <c r="BN176" s="430">
        <f t="shared" si="104"/>
        <v>34.319783943289728</v>
      </c>
      <c r="BQ176" s="529">
        <f t="shared" si="108"/>
        <v>43174</v>
      </c>
      <c r="BR176" s="430">
        <f t="shared" si="105"/>
        <v>33.77449817242249</v>
      </c>
      <c r="BT176" s="430">
        <f t="shared" si="106"/>
        <v>35.437723720695743</v>
      </c>
    </row>
    <row r="177" spans="1:72">
      <c r="A177" s="6">
        <v>3</v>
      </c>
      <c r="B177" s="6">
        <v>16</v>
      </c>
      <c r="C177" s="124">
        <f t="shared" si="107"/>
        <v>42810</v>
      </c>
      <c r="D177" s="76">
        <f t="shared" si="73"/>
        <v>80.662165392727246</v>
      </c>
      <c r="E177" s="76">
        <f t="shared" si="74"/>
        <v>40.667197080231738</v>
      </c>
      <c r="F177" s="335">
        <v>55.53716</v>
      </c>
      <c r="G177" s="335">
        <v>57.520630000000004</v>
      </c>
      <c r="H177" s="335">
        <v>51.570219999999999</v>
      </c>
      <c r="I177" s="335">
        <v>101.15697</v>
      </c>
      <c r="J177" s="335">
        <v>25.78511</v>
      </c>
      <c r="K177" s="335">
        <v>51.570219999999999</v>
      </c>
      <c r="L177" s="335">
        <v>49.586750000000002</v>
      </c>
      <c r="M177" s="335">
        <v>55.53716</v>
      </c>
      <c r="N177" s="335">
        <v>81.322270000000003</v>
      </c>
      <c r="O177" s="335">
        <v>91.239620000000002</v>
      </c>
      <c r="P177" s="335">
        <v>99.173500000000004</v>
      </c>
      <c r="Q177" s="335">
        <v>108.97184179999999</v>
      </c>
      <c r="R177" s="76">
        <v>105.2</v>
      </c>
      <c r="S177" s="76">
        <v>90.69</v>
      </c>
      <c r="T177" s="76">
        <v>120.1</v>
      </c>
      <c r="U177" s="76">
        <v>78.150000000000006</v>
      </c>
      <c r="V177" s="76">
        <v>62.84</v>
      </c>
      <c r="W177" s="76">
        <v>71.63</v>
      </c>
      <c r="X177" s="76">
        <v>66.069999999999993</v>
      </c>
      <c r="Y177" s="76">
        <v>116.43</v>
      </c>
      <c r="Z177" s="76">
        <v>96.48</v>
      </c>
      <c r="AA177" s="76">
        <v>137.6</v>
      </c>
      <c r="AB177" s="76">
        <v>136.6</v>
      </c>
      <c r="AC177" s="76">
        <v>95.33</v>
      </c>
      <c r="AD177" s="76">
        <v>69.489999999999995</v>
      </c>
      <c r="AE177" s="76">
        <v>78.862767199999993</v>
      </c>
      <c r="AF177" s="10">
        <v>63.7685605</v>
      </c>
      <c r="AG177" s="10">
        <v>32.667750900000001</v>
      </c>
      <c r="AH177" s="10">
        <v>79.675989900000005</v>
      </c>
      <c r="AI177" s="10">
        <v>89.308441481818178</v>
      </c>
      <c r="AK177" s="430">
        <f t="shared" si="75"/>
        <v>27.999576506175952</v>
      </c>
      <c r="AL177" s="430">
        <f t="shared" si="76"/>
        <v>28.999561381396521</v>
      </c>
      <c r="AM177" s="430">
        <f t="shared" si="77"/>
        <v>25.99960675573481</v>
      </c>
      <c r="AN177" s="430">
        <f t="shared" si="78"/>
        <v>50.999228636249057</v>
      </c>
      <c r="AO177" s="430">
        <f t="shared" si="79"/>
        <v>12.999803377867405</v>
      </c>
      <c r="AP177" s="430">
        <f t="shared" si="80"/>
        <v>25.99960675573481</v>
      </c>
      <c r="AQ177" s="430">
        <f t="shared" si="81"/>
        <v>24.999621880514244</v>
      </c>
      <c r="AR177" s="430">
        <f t="shared" si="82"/>
        <v>27.999576506175952</v>
      </c>
      <c r="AS177" s="430">
        <f t="shared" si="83"/>
        <v>40.999379884043357</v>
      </c>
      <c r="AT177" s="430">
        <f t="shared" si="84"/>
        <v>45.999304260146204</v>
      </c>
      <c r="AU177" s="430">
        <f t="shared" si="85"/>
        <v>49.999243761028488</v>
      </c>
      <c r="AV177" s="430">
        <f t="shared" si="86"/>
        <v>54.939169044618097</v>
      </c>
      <c r="AW177" s="430">
        <f t="shared" si="87"/>
        <v>53.037559868918578</v>
      </c>
      <c r="AX177" s="430">
        <f t="shared" si="88"/>
        <v>45.722208217796819</v>
      </c>
      <c r="AY177" s="430">
        <f t="shared" si="89"/>
        <v>60.549533652634231</v>
      </c>
      <c r="AZ177" s="430">
        <f t="shared" si="90"/>
        <v>39.400050415931439</v>
      </c>
      <c r="BA177" s="430">
        <f t="shared" si="91"/>
        <v>31.681371313335013</v>
      </c>
      <c r="BB177" s="430">
        <f t="shared" si="92"/>
        <v>36.112931686412907</v>
      </c>
      <c r="BC177" s="430">
        <f t="shared" si="93"/>
        <v>33.309805898663974</v>
      </c>
      <c r="BD177" s="430">
        <f t="shared" si="94"/>
        <v>58.699268968994204</v>
      </c>
      <c r="BE177" s="430">
        <f t="shared" si="95"/>
        <v>48.64129064784472</v>
      </c>
      <c r="BF177" s="430">
        <f t="shared" si="96"/>
        <v>69.372321653642544</v>
      </c>
      <c r="BG177" s="430">
        <f t="shared" si="97"/>
        <v>68.868162339299218</v>
      </c>
      <c r="BH177" s="430">
        <f t="shared" si="98"/>
        <v>48.061507436349885</v>
      </c>
      <c r="BI177" s="430">
        <f t="shared" si="99"/>
        <v>35.03403075371817</v>
      </c>
      <c r="BJ177" s="430">
        <f t="shared" si="100"/>
        <v>39.759398638769845</v>
      </c>
      <c r="BK177" s="430">
        <f t="shared" si="101"/>
        <v>32.149513738341312</v>
      </c>
      <c r="BL177" s="430">
        <f t="shared" si="102"/>
        <v>16.469750894882782</v>
      </c>
      <c r="BM177" s="430">
        <f t="shared" si="103"/>
        <v>40.169392437610284</v>
      </c>
      <c r="BN177" s="430">
        <f t="shared" si="104"/>
        <v>45.025682622545084</v>
      </c>
      <c r="BQ177" s="529">
        <f t="shared" si="108"/>
        <v>43175</v>
      </c>
      <c r="BR177" s="430">
        <f t="shared" si="105"/>
        <v>34.758577060751193</v>
      </c>
      <c r="BT177" s="430">
        <f t="shared" si="106"/>
        <v>39.964395538190061</v>
      </c>
    </row>
    <row r="178" spans="1:72">
      <c r="A178" s="6">
        <v>3</v>
      </c>
      <c r="B178" s="6">
        <v>17</v>
      </c>
      <c r="C178" s="124">
        <f t="shared" si="107"/>
        <v>42811</v>
      </c>
      <c r="D178" s="76">
        <f t="shared" si="73"/>
        <v>79.401055161952854</v>
      </c>
      <c r="E178" s="76">
        <f t="shared" si="74"/>
        <v>40.03138699448585</v>
      </c>
      <c r="F178" s="335">
        <v>41.65287</v>
      </c>
      <c r="G178" s="335">
        <v>45.619810000000001</v>
      </c>
      <c r="H178" s="335">
        <v>51.570219999999999</v>
      </c>
      <c r="I178" s="335">
        <v>109.09085</v>
      </c>
      <c r="J178" s="335">
        <v>41.65287</v>
      </c>
      <c r="K178" s="335">
        <v>65.454509999999999</v>
      </c>
      <c r="L178" s="335">
        <v>75.371859999999998</v>
      </c>
      <c r="M178" s="335">
        <v>101.15697</v>
      </c>
      <c r="N178" s="335">
        <v>105.12391000000001</v>
      </c>
      <c r="O178" s="335">
        <v>61.487570000000005</v>
      </c>
      <c r="P178" s="335">
        <v>83.30574</v>
      </c>
      <c r="Q178" s="335">
        <v>130.59166480000002</v>
      </c>
      <c r="R178" s="76">
        <v>84.08</v>
      </c>
      <c r="S178" s="76">
        <v>47.97</v>
      </c>
      <c r="T178" s="76">
        <v>90.3</v>
      </c>
      <c r="U178" s="76">
        <v>78.22</v>
      </c>
      <c r="V178" s="76">
        <v>63.52</v>
      </c>
      <c r="W178" s="76">
        <v>56.26</v>
      </c>
      <c r="X178" s="76">
        <v>66.569999999999993</v>
      </c>
      <c r="Y178" s="76">
        <v>101.46</v>
      </c>
      <c r="Z178" s="76">
        <v>89.04</v>
      </c>
      <c r="AA178" s="76">
        <v>152.56</v>
      </c>
      <c r="AB178" s="76">
        <v>129.65</v>
      </c>
      <c r="AC178" s="76">
        <v>109.22</v>
      </c>
      <c r="AD178" s="76">
        <v>63.85</v>
      </c>
      <c r="AE178" s="76">
        <v>79.338800000000006</v>
      </c>
      <c r="AF178" s="10">
        <v>63.847899299999995</v>
      </c>
      <c r="AG178" s="10">
        <v>18.0892464</v>
      </c>
      <c r="AH178" s="10">
        <v>79.755328700000007</v>
      </c>
      <c r="AI178" s="10">
        <v>96.221535658585864</v>
      </c>
      <c r="AK178" s="430">
        <f t="shared" si="75"/>
        <v>20.999682379631963</v>
      </c>
      <c r="AL178" s="430">
        <f t="shared" si="76"/>
        <v>22.999652130073102</v>
      </c>
      <c r="AM178" s="430">
        <f t="shared" si="77"/>
        <v>25.99960675573481</v>
      </c>
      <c r="AN178" s="430">
        <f t="shared" si="78"/>
        <v>54.999168137131335</v>
      </c>
      <c r="AO178" s="430">
        <f t="shared" si="79"/>
        <v>20.999682379631963</v>
      </c>
      <c r="AP178" s="430">
        <f t="shared" si="80"/>
        <v>32.999500882278802</v>
      </c>
      <c r="AQ178" s="430">
        <f t="shared" si="81"/>
        <v>37.999425258381649</v>
      </c>
      <c r="AR178" s="430">
        <f t="shared" si="82"/>
        <v>50.999228636249057</v>
      </c>
      <c r="AS178" s="430">
        <f t="shared" si="83"/>
        <v>52.999198386690196</v>
      </c>
      <c r="AT178" s="430">
        <f t="shared" si="84"/>
        <v>30.999531131837664</v>
      </c>
      <c r="AU178" s="430">
        <f t="shared" si="85"/>
        <v>41.999364759263926</v>
      </c>
      <c r="AV178" s="430">
        <f t="shared" si="86"/>
        <v>65.839004184522324</v>
      </c>
      <c r="AW178" s="430">
        <f t="shared" si="87"/>
        <v>42.389715149987396</v>
      </c>
      <c r="AX178" s="430">
        <f t="shared" si="88"/>
        <v>24.184522309049658</v>
      </c>
      <c r="AY178" s="430">
        <f t="shared" si="89"/>
        <v>45.525586085202924</v>
      </c>
      <c r="AZ178" s="430">
        <f t="shared" si="90"/>
        <v>39.435341567935467</v>
      </c>
      <c r="BA178" s="430">
        <f t="shared" si="91"/>
        <v>32.02419964708848</v>
      </c>
      <c r="BB178" s="430">
        <f t="shared" si="92"/>
        <v>28.364003024955885</v>
      </c>
      <c r="BC178" s="430">
        <f t="shared" si="93"/>
        <v>33.561885555835637</v>
      </c>
      <c r="BD178" s="430">
        <f t="shared" si="94"/>
        <v>51.152004033274508</v>
      </c>
      <c r="BE178" s="430">
        <f t="shared" si="95"/>
        <v>44.890345349130328</v>
      </c>
      <c r="BF178" s="430">
        <f t="shared" si="96"/>
        <v>76.914544996218808</v>
      </c>
      <c r="BG178" s="430">
        <f t="shared" si="97"/>
        <v>65.364255104613065</v>
      </c>
      <c r="BH178" s="430">
        <f t="shared" si="98"/>
        <v>55.064280312578774</v>
      </c>
      <c r="BI178" s="430">
        <f t="shared" si="99"/>
        <v>32.190572220821778</v>
      </c>
      <c r="BJ178" s="430">
        <f t="shared" si="100"/>
        <v>39.999395008822788</v>
      </c>
      <c r="BK178" s="430">
        <f t="shared" si="101"/>
        <v>32.189513133350133</v>
      </c>
      <c r="BL178" s="430">
        <f t="shared" si="102"/>
        <v>9.1198620620115953</v>
      </c>
      <c r="BM178" s="430">
        <f t="shared" si="103"/>
        <v>40.209391832619112</v>
      </c>
      <c r="BN178" s="430">
        <f t="shared" si="104"/>
        <v>48.510983442695164</v>
      </c>
      <c r="BQ178" s="529">
        <f t="shared" si="108"/>
        <v>43176</v>
      </c>
      <c r="BR178" s="430">
        <f t="shared" si="105"/>
        <v>34.153419208469877</v>
      </c>
      <c r="BT178" s="430">
        <f t="shared" si="106"/>
        <v>39.717368288379127</v>
      </c>
    </row>
    <row r="179" spans="1:72">
      <c r="A179" s="6">
        <v>3</v>
      </c>
      <c r="B179" s="6">
        <v>18</v>
      </c>
      <c r="C179" s="124">
        <f t="shared" si="107"/>
        <v>42812</v>
      </c>
      <c r="D179" s="76">
        <f t="shared" si="73"/>
        <v>78.990673810942639</v>
      </c>
      <c r="E179" s="76">
        <f t="shared" si="74"/>
        <v>39.824486284613648</v>
      </c>
      <c r="F179" s="335">
        <v>59.504100000000001</v>
      </c>
      <c r="G179" s="335">
        <v>55.53716</v>
      </c>
      <c r="H179" s="335">
        <v>59.504100000000001</v>
      </c>
      <c r="I179" s="335">
        <v>111.07432</v>
      </c>
      <c r="J179" s="335">
        <v>35.702460000000002</v>
      </c>
      <c r="K179" s="335">
        <v>37.685929999999999</v>
      </c>
      <c r="L179" s="335">
        <v>75.371859999999998</v>
      </c>
      <c r="M179" s="335">
        <v>63.471040000000002</v>
      </c>
      <c r="N179" s="335">
        <v>107.10738000000001</v>
      </c>
      <c r="O179" s="335">
        <v>77.355330000000009</v>
      </c>
      <c r="P179" s="335">
        <v>99.173500000000004</v>
      </c>
      <c r="Q179" s="335">
        <v>117.6792751</v>
      </c>
      <c r="R179" s="76">
        <v>113.69</v>
      </c>
      <c r="S179" s="76">
        <v>-46.84</v>
      </c>
      <c r="T179" s="76">
        <v>98.03</v>
      </c>
      <c r="U179" s="76">
        <v>86.57</v>
      </c>
      <c r="V179" s="76">
        <v>63.44</v>
      </c>
      <c r="W179" s="76">
        <v>71.209999999999994</v>
      </c>
      <c r="X179" s="76">
        <v>74.3</v>
      </c>
      <c r="Y179" s="76">
        <v>86.63</v>
      </c>
      <c r="Z179" s="76">
        <v>111.02</v>
      </c>
      <c r="AA179" s="76">
        <v>124.88</v>
      </c>
      <c r="AB179" s="76">
        <v>144.6</v>
      </c>
      <c r="AC179" s="76">
        <v>105.59</v>
      </c>
      <c r="AD179" s="76">
        <v>78.790000000000006</v>
      </c>
      <c r="AE179" s="76">
        <v>79.080948899999996</v>
      </c>
      <c r="AF179" s="10">
        <v>79.556981700000009</v>
      </c>
      <c r="AG179" s="10">
        <v>32.707420299999995</v>
      </c>
      <c r="AH179" s="10">
        <v>91.816155199996217</v>
      </c>
      <c r="AI179" s="10">
        <v>75.482253128282821</v>
      </c>
      <c r="AK179" s="430">
        <f t="shared" si="75"/>
        <v>29.999546256617091</v>
      </c>
      <c r="AL179" s="430">
        <f t="shared" si="76"/>
        <v>27.999576506175952</v>
      </c>
      <c r="AM179" s="430">
        <f t="shared" si="77"/>
        <v>29.999546256617091</v>
      </c>
      <c r="AN179" s="430">
        <f t="shared" si="78"/>
        <v>55.999153012351904</v>
      </c>
      <c r="AO179" s="430">
        <f t="shared" si="79"/>
        <v>17.999727753970255</v>
      </c>
      <c r="AP179" s="430">
        <f t="shared" si="80"/>
        <v>18.999712629190824</v>
      </c>
      <c r="AQ179" s="430">
        <f t="shared" si="81"/>
        <v>37.999425258381649</v>
      </c>
      <c r="AR179" s="430">
        <f t="shared" si="82"/>
        <v>31.999516007058229</v>
      </c>
      <c r="AS179" s="430">
        <f t="shared" si="83"/>
        <v>53.999183261910765</v>
      </c>
      <c r="AT179" s="430">
        <f t="shared" si="84"/>
        <v>38.999410133602225</v>
      </c>
      <c r="AU179" s="430">
        <f t="shared" si="85"/>
        <v>49.999243761028488</v>
      </c>
      <c r="AV179" s="430">
        <f t="shared" si="86"/>
        <v>59.329102646836397</v>
      </c>
      <c r="AW179" s="430">
        <f t="shared" si="87"/>
        <v>57.317872447693468</v>
      </c>
      <c r="AX179" s="430">
        <f t="shared" si="88"/>
        <v>-23.614822283841693</v>
      </c>
      <c r="AY179" s="430">
        <f t="shared" si="89"/>
        <v>49.422737585076881</v>
      </c>
      <c r="AZ179" s="430">
        <f t="shared" si="90"/>
        <v>43.645071842702286</v>
      </c>
      <c r="BA179" s="430">
        <f t="shared" si="91"/>
        <v>31.98386690194101</v>
      </c>
      <c r="BB179" s="430">
        <f t="shared" si="92"/>
        <v>35.901184774388703</v>
      </c>
      <c r="BC179" s="430">
        <f t="shared" si="93"/>
        <v>37.459037055709601</v>
      </c>
      <c r="BD179" s="430">
        <f t="shared" si="94"/>
        <v>43.67532140156289</v>
      </c>
      <c r="BE179" s="430">
        <f t="shared" si="95"/>
        <v>55.971767078396773</v>
      </c>
      <c r="BF179" s="430">
        <f t="shared" si="96"/>
        <v>62.95941517519536</v>
      </c>
      <c r="BG179" s="430">
        <f t="shared" si="97"/>
        <v>72.901436854045869</v>
      </c>
      <c r="BH179" s="430">
        <f t="shared" si="98"/>
        <v>53.23418200151248</v>
      </c>
      <c r="BI179" s="430">
        <f t="shared" si="99"/>
        <v>39.722712377111172</v>
      </c>
      <c r="BJ179" s="430">
        <f t="shared" si="100"/>
        <v>39.869396975044111</v>
      </c>
      <c r="BK179" s="430">
        <f t="shared" si="101"/>
        <v>40.109393345097054</v>
      </c>
      <c r="BL179" s="430">
        <f t="shared" si="102"/>
        <v>16.489750592387193</v>
      </c>
      <c r="BM179" s="430">
        <f t="shared" si="103"/>
        <v>46.289969851271096</v>
      </c>
      <c r="BN179" s="430">
        <f t="shared" si="104"/>
        <v>38.055080982244931</v>
      </c>
      <c r="BQ179" s="529">
        <f t="shared" si="108"/>
        <v>43177</v>
      </c>
      <c r="BR179" s="430">
        <f t="shared" si="105"/>
        <v>39.526485618855077</v>
      </c>
      <c r="BT179" s="430">
        <f t="shared" si="106"/>
        <v>39.796054676077645</v>
      </c>
    </row>
    <row r="180" spans="1:72">
      <c r="A180" s="6">
        <v>3</v>
      </c>
      <c r="B180" s="6">
        <v>19</v>
      </c>
      <c r="C180" s="124">
        <f t="shared" si="107"/>
        <v>42813</v>
      </c>
      <c r="D180" s="76">
        <f t="shared" si="73"/>
        <v>86.517413540235665</v>
      </c>
      <c r="E180" s="76">
        <f t="shared" si="74"/>
        <v>43.619219620279438</v>
      </c>
      <c r="F180" s="335">
        <v>117.02473000000001</v>
      </c>
      <c r="G180" s="335">
        <v>53.553690000000003</v>
      </c>
      <c r="H180" s="335">
        <v>67.437979999999996</v>
      </c>
      <c r="I180" s="335">
        <v>111.07432</v>
      </c>
      <c r="J180" s="335">
        <v>51.570219999999999</v>
      </c>
      <c r="K180" s="335">
        <v>57.520630000000004</v>
      </c>
      <c r="L180" s="335">
        <v>49.586750000000002</v>
      </c>
      <c r="M180" s="335">
        <v>101.15697</v>
      </c>
      <c r="N180" s="335">
        <v>115.04126000000001</v>
      </c>
      <c r="O180" s="335">
        <v>57.520630000000004</v>
      </c>
      <c r="P180" s="335">
        <v>107.10738000000001</v>
      </c>
      <c r="Q180" s="335">
        <v>118.75034890000001</v>
      </c>
      <c r="R180" s="76">
        <v>100.11</v>
      </c>
      <c r="S180" s="76">
        <v>41.43</v>
      </c>
      <c r="T180" s="76">
        <v>120.27</v>
      </c>
      <c r="U180" s="76">
        <v>86.64</v>
      </c>
      <c r="V180" s="76">
        <v>63.74</v>
      </c>
      <c r="W180" s="76">
        <v>64.150000000000006</v>
      </c>
      <c r="X180" s="76">
        <v>55.04</v>
      </c>
      <c r="Y180" s="76">
        <v>118.52</v>
      </c>
      <c r="Z180" s="76">
        <v>139.69</v>
      </c>
      <c r="AA180" s="76">
        <v>121.79</v>
      </c>
      <c r="AB180" s="76">
        <v>152.34</v>
      </c>
      <c r="AC180" s="76">
        <v>84.86</v>
      </c>
      <c r="AD180" s="76">
        <v>100.58</v>
      </c>
      <c r="AE180" s="76">
        <v>71.821448700000005</v>
      </c>
      <c r="AF180" s="10">
        <v>63.927238099999997</v>
      </c>
      <c r="AG180" s="10">
        <v>32.747089700000004</v>
      </c>
      <c r="AH180" s="10">
        <v>79.656155200000001</v>
      </c>
      <c r="AI180" s="10">
        <v>90.865565607070707</v>
      </c>
      <c r="AK180" s="430">
        <f t="shared" si="75"/>
        <v>58.999107638013612</v>
      </c>
      <c r="AL180" s="430">
        <f t="shared" si="76"/>
        <v>26.999591630955383</v>
      </c>
      <c r="AM180" s="430">
        <f t="shared" si="77"/>
        <v>33.999485757499365</v>
      </c>
      <c r="AN180" s="430">
        <f t="shared" si="78"/>
        <v>55.999153012351904</v>
      </c>
      <c r="AO180" s="430">
        <f t="shared" si="79"/>
        <v>25.99960675573481</v>
      </c>
      <c r="AP180" s="430">
        <f t="shared" si="80"/>
        <v>28.999561381396521</v>
      </c>
      <c r="AQ180" s="430">
        <f t="shared" si="81"/>
        <v>24.999621880514244</v>
      </c>
      <c r="AR180" s="430">
        <f t="shared" si="82"/>
        <v>50.999228636249057</v>
      </c>
      <c r="AS180" s="430">
        <f t="shared" si="83"/>
        <v>57.999122762793043</v>
      </c>
      <c r="AT180" s="430">
        <f t="shared" si="84"/>
        <v>28.999561381396521</v>
      </c>
      <c r="AU180" s="430">
        <f t="shared" si="85"/>
        <v>53.999183261910765</v>
      </c>
      <c r="AV180" s="430">
        <f t="shared" si="86"/>
        <v>59.869094479455512</v>
      </c>
      <c r="AW180" s="430">
        <f t="shared" si="87"/>
        <v>50.471388958911014</v>
      </c>
      <c r="AX180" s="430">
        <f t="shared" si="88"/>
        <v>20.887320393244266</v>
      </c>
      <c r="AY180" s="430">
        <f t="shared" si="89"/>
        <v>60.635240736072596</v>
      </c>
      <c r="AZ180" s="430">
        <f t="shared" si="90"/>
        <v>43.680362994706329</v>
      </c>
      <c r="BA180" s="430">
        <f t="shared" si="91"/>
        <v>32.135114696244017</v>
      </c>
      <c r="BB180" s="430">
        <f t="shared" si="92"/>
        <v>32.341820015124782</v>
      </c>
      <c r="BC180" s="430">
        <f t="shared" si="93"/>
        <v>27.748928661457018</v>
      </c>
      <c r="BD180" s="430">
        <f t="shared" si="94"/>
        <v>59.752961935971761</v>
      </c>
      <c r="BE180" s="430">
        <f t="shared" si="95"/>
        <v>70.426014620620109</v>
      </c>
      <c r="BF180" s="430">
        <f t="shared" si="96"/>
        <v>61.40156289387447</v>
      </c>
      <c r="BG180" s="430">
        <f t="shared" si="97"/>
        <v>76.803629947063271</v>
      </c>
      <c r="BH180" s="430">
        <f t="shared" si="98"/>
        <v>42.782959415175192</v>
      </c>
      <c r="BI180" s="430">
        <f t="shared" si="99"/>
        <v>50.708343836652382</v>
      </c>
      <c r="BJ180" s="430">
        <f t="shared" si="100"/>
        <v>36.209452331736827</v>
      </c>
      <c r="BK180" s="430">
        <f t="shared" si="101"/>
        <v>32.22951252835896</v>
      </c>
      <c r="BL180" s="430">
        <f t="shared" si="102"/>
        <v>16.509750289891606</v>
      </c>
      <c r="BM180" s="430">
        <f t="shared" si="103"/>
        <v>40.159392588858076</v>
      </c>
      <c r="BN180" s="430">
        <f t="shared" si="104"/>
        <v>45.810721253879862</v>
      </c>
      <c r="BQ180" s="529">
        <f t="shared" si="108"/>
        <v>43178</v>
      </c>
      <c r="BR180" s="430">
        <f t="shared" si="105"/>
        <v>38.808090912528357</v>
      </c>
      <c r="BT180" s="430">
        <f t="shared" si="106"/>
        <v>43.231661204940764</v>
      </c>
    </row>
    <row r="181" spans="1:72">
      <c r="A181" s="6">
        <v>3</v>
      </c>
      <c r="B181" s="6">
        <v>20</v>
      </c>
      <c r="C181" s="124">
        <f t="shared" si="107"/>
        <v>42814</v>
      </c>
      <c r="D181" s="76">
        <f t="shared" si="73"/>
        <v>87.645377279696959</v>
      </c>
      <c r="E181" s="76">
        <f t="shared" si="74"/>
        <v>44.187901646960604</v>
      </c>
      <c r="F181" s="335">
        <v>53.553690000000003</v>
      </c>
      <c r="G181" s="335">
        <v>53.553690000000003</v>
      </c>
      <c r="H181" s="335">
        <v>51.570219999999999</v>
      </c>
      <c r="I181" s="335">
        <v>119.0082</v>
      </c>
      <c r="J181" s="335">
        <v>23.801639999999999</v>
      </c>
      <c r="K181" s="335">
        <v>47.603279999999998</v>
      </c>
      <c r="L181" s="335">
        <v>57.520630000000004</v>
      </c>
      <c r="M181" s="335">
        <v>87.272680000000008</v>
      </c>
      <c r="N181" s="335">
        <v>89.256150000000005</v>
      </c>
      <c r="O181" s="335">
        <v>69.421450000000007</v>
      </c>
      <c r="P181" s="335">
        <v>107.10738000000001</v>
      </c>
      <c r="Q181" s="335">
        <v>140.44951070000002</v>
      </c>
      <c r="R181" s="76">
        <v>107.88</v>
      </c>
      <c r="S181" s="76">
        <v>56.78</v>
      </c>
      <c r="T181" s="76">
        <v>120.32</v>
      </c>
      <c r="U181" s="76">
        <v>78.38</v>
      </c>
      <c r="V181" s="76">
        <v>83.94</v>
      </c>
      <c r="W181" s="76">
        <v>71.38</v>
      </c>
      <c r="X181" s="76">
        <v>53.84</v>
      </c>
      <c r="Y181" s="76">
        <v>119.7</v>
      </c>
      <c r="Z181" s="76">
        <v>118.47</v>
      </c>
      <c r="AA181" s="76">
        <v>138.87</v>
      </c>
      <c r="AB181" s="76">
        <v>189.02</v>
      </c>
      <c r="AC181" s="76">
        <v>100.39</v>
      </c>
      <c r="AD181" s="76">
        <v>107.07</v>
      </c>
      <c r="AE181" s="76">
        <v>79.338800000000006</v>
      </c>
      <c r="AF181" s="10">
        <v>79.259461200000004</v>
      </c>
      <c r="AG181" s="10">
        <v>18.505775100000001</v>
      </c>
      <c r="AH181" s="10">
        <v>79.675989900000005</v>
      </c>
      <c r="AI181" s="10">
        <v>126.42277149090908</v>
      </c>
      <c r="AK181" s="430">
        <f t="shared" si="75"/>
        <v>26.999591630955383</v>
      </c>
      <c r="AL181" s="430">
        <f t="shared" si="76"/>
        <v>26.999591630955383</v>
      </c>
      <c r="AM181" s="430">
        <f t="shared" si="77"/>
        <v>25.99960675573481</v>
      </c>
      <c r="AN181" s="430">
        <f t="shared" si="78"/>
        <v>59.999092513234181</v>
      </c>
      <c r="AO181" s="430">
        <f t="shared" si="79"/>
        <v>11.999818502646836</v>
      </c>
      <c r="AP181" s="430">
        <f t="shared" si="80"/>
        <v>23.999637005293671</v>
      </c>
      <c r="AQ181" s="430">
        <f t="shared" si="81"/>
        <v>28.999561381396521</v>
      </c>
      <c r="AR181" s="430">
        <f t="shared" si="82"/>
        <v>43.999334509705072</v>
      </c>
      <c r="AS181" s="430">
        <f t="shared" si="83"/>
        <v>44.999319384925641</v>
      </c>
      <c r="AT181" s="430">
        <f t="shared" si="84"/>
        <v>34.999470632719941</v>
      </c>
      <c r="AU181" s="430">
        <f t="shared" si="85"/>
        <v>53.999183261910765</v>
      </c>
      <c r="AV181" s="430">
        <f t="shared" si="86"/>
        <v>70.808929014368545</v>
      </c>
      <c r="AW181" s="430">
        <f t="shared" si="87"/>
        <v>54.388706831358704</v>
      </c>
      <c r="AX181" s="430">
        <f t="shared" si="88"/>
        <v>28.626165868414418</v>
      </c>
      <c r="AY181" s="430">
        <f t="shared" si="89"/>
        <v>60.660448701789761</v>
      </c>
      <c r="AZ181" s="430">
        <f t="shared" si="90"/>
        <v>39.5160070582304</v>
      </c>
      <c r="BA181" s="430">
        <f t="shared" si="91"/>
        <v>42.319132845979325</v>
      </c>
      <c r="BB181" s="430">
        <f t="shared" si="92"/>
        <v>35.986891857827068</v>
      </c>
      <c r="BC181" s="430">
        <f t="shared" si="93"/>
        <v>27.143937484245022</v>
      </c>
      <c r="BD181" s="430">
        <f t="shared" si="94"/>
        <v>60.347869926896898</v>
      </c>
      <c r="BE181" s="430">
        <f t="shared" si="95"/>
        <v>59.727753970254597</v>
      </c>
      <c r="BF181" s="430">
        <f t="shared" si="96"/>
        <v>70.012603982858579</v>
      </c>
      <c r="BG181" s="430">
        <f t="shared" si="97"/>
        <v>95.29619359717671</v>
      </c>
      <c r="BH181" s="430">
        <f t="shared" si="98"/>
        <v>50.612553566927147</v>
      </c>
      <c r="BI181" s="430">
        <f t="shared" si="99"/>
        <v>53.980337786740606</v>
      </c>
      <c r="BJ181" s="430">
        <f t="shared" si="100"/>
        <v>39.999395008822788</v>
      </c>
      <c r="BK181" s="430">
        <f t="shared" si="101"/>
        <v>39.959395613813967</v>
      </c>
      <c r="BL181" s="430">
        <f t="shared" si="102"/>
        <v>9.3298588858079157</v>
      </c>
      <c r="BM181" s="430">
        <f t="shared" si="103"/>
        <v>40.169392437610284</v>
      </c>
      <c r="BN181" s="430">
        <f t="shared" si="104"/>
        <v>63.737217792240529</v>
      </c>
      <c r="BQ181" s="529">
        <f t="shared" si="108"/>
        <v>43179</v>
      </c>
      <c r="BR181" s="430">
        <f t="shared" si="105"/>
        <v>44.107064671036042</v>
      </c>
      <c r="BT181" s="430">
        <f t="shared" si="106"/>
        <v>41.244262641794805</v>
      </c>
    </row>
    <row r="182" spans="1:72">
      <c r="A182" s="6">
        <v>3</v>
      </c>
      <c r="B182" s="6">
        <v>21</v>
      </c>
      <c r="C182" s="124">
        <f t="shared" si="107"/>
        <v>42815</v>
      </c>
      <c r="D182" s="76">
        <f t="shared" si="73"/>
        <v>91.507073699999964</v>
      </c>
      <c r="E182" s="76">
        <f t="shared" si="74"/>
        <v>46.134841313455695</v>
      </c>
      <c r="F182" s="335">
        <v>73.388390000000001</v>
      </c>
      <c r="G182" s="335">
        <v>53.553690000000003</v>
      </c>
      <c r="H182" s="335">
        <v>51.570219999999999</v>
      </c>
      <c r="I182" s="335">
        <v>128.92555000000002</v>
      </c>
      <c r="J182" s="335">
        <v>47.603279999999998</v>
      </c>
      <c r="K182" s="335">
        <v>59.504100000000001</v>
      </c>
      <c r="L182" s="335">
        <v>67.437979999999996</v>
      </c>
      <c r="M182" s="335">
        <v>79.338800000000006</v>
      </c>
      <c r="N182" s="335">
        <v>89.256150000000005</v>
      </c>
      <c r="O182" s="335">
        <v>61.487570000000005</v>
      </c>
      <c r="P182" s="335">
        <v>113.05779</v>
      </c>
      <c r="Q182" s="335">
        <v>134.6379436</v>
      </c>
      <c r="R182" s="76">
        <v>101.47</v>
      </c>
      <c r="S182" s="76">
        <v>57.63</v>
      </c>
      <c r="T182" s="76">
        <v>97.84</v>
      </c>
      <c r="U182" s="76">
        <v>70.540000000000006</v>
      </c>
      <c r="V182" s="76">
        <v>94.92</v>
      </c>
      <c r="W182" s="76">
        <v>71.83</v>
      </c>
      <c r="X182" s="76">
        <v>46.98</v>
      </c>
      <c r="Y182" s="76">
        <v>104.94</v>
      </c>
      <c r="Z182" s="76">
        <v>93.32</v>
      </c>
      <c r="AA182" s="76">
        <v>138.37</v>
      </c>
      <c r="AB182" s="76">
        <v>232.75</v>
      </c>
      <c r="AC182" s="76">
        <v>94.52</v>
      </c>
      <c r="AD182" s="76">
        <v>129.26</v>
      </c>
      <c r="AE182" s="76">
        <v>79.477642900000006</v>
      </c>
      <c r="AF182" s="10">
        <v>79.061114200000006</v>
      </c>
      <c r="AG182" s="10">
        <v>47.325594199999998</v>
      </c>
      <c r="AH182" s="10">
        <v>79.656155200000001</v>
      </c>
      <c r="AI182" s="10">
        <v>165.5602409</v>
      </c>
      <c r="AK182" s="430">
        <f t="shared" si="75"/>
        <v>36.99944038316108</v>
      </c>
      <c r="AL182" s="430">
        <f t="shared" si="76"/>
        <v>26.999591630955383</v>
      </c>
      <c r="AM182" s="430">
        <f t="shared" si="77"/>
        <v>25.99960675573481</v>
      </c>
      <c r="AN182" s="430">
        <f t="shared" si="78"/>
        <v>64.999016889337042</v>
      </c>
      <c r="AO182" s="430">
        <f t="shared" si="79"/>
        <v>23.999637005293671</v>
      </c>
      <c r="AP182" s="430">
        <f t="shared" si="80"/>
        <v>29.999546256617091</v>
      </c>
      <c r="AQ182" s="430">
        <f t="shared" si="81"/>
        <v>33.999485757499365</v>
      </c>
      <c r="AR182" s="430">
        <f t="shared" si="82"/>
        <v>39.999395008822788</v>
      </c>
      <c r="AS182" s="430">
        <f t="shared" si="83"/>
        <v>44.999319384925641</v>
      </c>
      <c r="AT182" s="430">
        <f t="shared" si="84"/>
        <v>30.999531131837664</v>
      </c>
      <c r="AU182" s="430">
        <f t="shared" si="85"/>
        <v>56.999137887572473</v>
      </c>
      <c r="AV182" s="430">
        <f t="shared" si="86"/>
        <v>67.878973329972268</v>
      </c>
      <c r="AW182" s="430">
        <f t="shared" si="87"/>
        <v>51.157045626417947</v>
      </c>
      <c r="AX182" s="430">
        <f t="shared" si="88"/>
        <v>29.054701285606253</v>
      </c>
      <c r="AY182" s="430">
        <f t="shared" si="89"/>
        <v>49.326947315351653</v>
      </c>
      <c r="AZ182" s="430">
        <f t="shared" si="90"/>
        <v>35.563398033778675</v>
      </c>
      <c r="BA182" s="430">
        <f t="shared" si="91"/>
        <v>47.85480211746912</v>
      </c>
      <c r="BB182" s="430">
        <f t="shared" si="92"/>
        <v>36.213763549281573</v>
      </c>
      <c r="BC182" s="430">
        <f t="shared" si="93"/>
        <v>23.68540458784976</v>
      </c>
      <c r="BD182" s="430">
        <f t="shared" si="94"/>
        <v>52.906478447189308</v>
      </c>
      <c r="BE182" s="430">
        <f t="shared" si="95"/>
        <v>47.048147214519787</v>
      </c>
      <c r="BF182" s="430">
        <f t="shared" si="96"/>
        <v>69.760524325686916</v>
      </c>
      <c r="BG182" s="430">
        <f t="shared" si="97"/>
        <v>117.34308041341063</v>
      </c>
      <c r="BH182" s="430">
        <f t="shared" si="98"/>
        <v>47.653138391731787</v>
      </c>
      <c r="BI182" s="430">
        <f t="shared" si="99"/>
        <v>65.167632972019149</v>
      </c>
      <c r="BJ182" s="430">
        <f t="shared" si="100"/>
        <v>40.069393950088234</v>
      </c>
      <c r="BK182" s="430">
        <f t="shared" si="101"/>
        <v>39.85939712629191</v>
      </c>
      <c r="BL182" s="430">
        <f t="shared" si="102"/>
        <v>23.85963912276279</v>
      </c>
      <c r="BM182" s="430">
        <f t="shared" si="103"/>
        <v>40.159392588858076</v>
      </c>
      <c r="BN182" s="430">
        <f t="shared" si="104"/>
        <v>83.468737534660946</v>
      </c>
      <c r="BQ182" s="529">
        <f t="shared" si="108"/>
        <v>43180</v>
      </c>
      <c r="BR182" s="430">
        <f t="shared" si="105"/>
        <v>48.260306201159565</v>
      </c>
      <c r="BT182" s="430">
        <f t="shared" si="106"/>
        <v>40.114393269473155</v>
      </c>
    </row>
    <row r="183" spans="1:72">
      <c r="A183" s="6">
        <v>3</v>
      </c>
      <c r="B183" s="6">
        <v>22</v>
      </c>
      <c r="C183" s="124">
        <f t="shared" si="107"/>
        <v>42816</v>
      </c>
      <c r="D183" s="76">
        <f t="shared" si="73"/>
        <v>101.36963500441077</v>
      </c>
      <c r="E183" s="76">
        <f t="shared" si="74"/>
        <v>51.107218664467204</v>
      </c>
      <c r="F183" s="335">
        <v>113.05779</v>
      </c>
      <c r="G183" s="335">
        <v>47.603279999999998</v>
      </c>
      <c r="H183" s="335">
        <v>51.570219999999999</v>
      </c>
      <c r="I183" s="335">
        <v>136.85943</v>
      </c>
      <c r="J183" s="335">
        <v>49.586750000000002</v>
      </c>
      <c r="K183" s="335">
        <v>45.619810000000001</v>
      </c>
      <c r="L183" s="335">
        <v>57.520630000000004</v>
      </c>
      <c r="M183" s="335">
        <v>85.289209999999997</v>
      </c>
      <c r="N183" s="335">
        <v>83.30574</v>
      </c>
      <c r="O183" s="335">
        <v>75.371859999999998</v>
      </c>
      <c r="P183" s="335">
        <v>107.10738000000001</v>
      </c>
      <c r="Q183" s="335">
        <v>149.41479509999999</v>
      </c>
      <c r="R183" s="76">
        <v>109.22</v>
      </c>
      <c r="S183" s="76">
        <v>57.49</v>
      </c>
      <c r="T183" s="76">
        <v>112.78</v>
      </c>
      <c r="U183" s="76">
        <v>127.07</v>
      </c>
      <c r="V183" s="76">
        <v>102.63</v>
      </c>
      <c r="W183" s="76">
        <v>71.900000000000006</v>
      </c>
      <c r="X183" s="76">
        <v>56.48</v>
      </c>
      <c r="Y183" s="76">
        <v>121.35</v>
      </c>
      <c r="Z183" s="76">
        <v>93.16</v>
      </c>
      <c r="AA183" s="76">
        <v>206.73</v>
      </c>
      <c r="AB183" s="76">
        <v>270.58</v>
      </c>
      <c r="AC183" s="76">
        <v>95.19</v>
      </c>
      <c r="AD183" s="76">
        <v>144.94</v>
      </c>
      <c r="AE183" s="76">
        <v>64.8396343</v>
      </c>
      <c r="AF183" s="10">
        <v>93.421437000000012</v>
      </c>
      <c r="AG183" s="10">
        <v>36.079319300000002</v>
      </c>
      <c r="AH183" s="10">
        <v>80.2710309</v>
      </c>
      <c r="AI183" s="10">
        <v>194.65073353232324</v>
      </c>
      <c r="AK183" s="430">
        <f t="shared" si="75"/>
        <v>56.999137887572473</v>
      </c>
      <c r="AL183" s="430">
        <f t="shared" si="76"/>
        <v>23.999637005293671</v>
      </c>
      <c r="AM183" s="430">
        <f t="shared" si="77"/>
        <v>25.99960675573481</v>
      </c>
      <c r="AN183" s="430">
        <f t="shared" si="78"/>
        <v>68.998956390219305</v>
      </c>
      <c r="AO183" s="430">
        <f t="shared" si="79"/>
        <v>24.999621880514244</v>
      </c>
      <c r="AP183" s="430">
        <f t="shared" si="80"/>
        <v>22.999652130073102</v>
      </c>
      <c r="AQ183" s="430">
        <f t="shared" si="81"/>
        <v>28.999561381396521</v>
      </c>
      <c r="AR183" s="430">
        <f t="shared" si="82"/>
        <v>42.999349634484496</v>
      </c>
      <c r="AS183" s="430">
        <f t="shared" si="83"/>
        <v>41.999364759263926</v>
      </c>
      <c r="AT183" s="430">
        <f t="shared" si="84"/>
        <v>37.999425258381649</v>
      </c>
      <c r="AU183" s="430">
        <f t="shared" si="85"/>
        <v>53.999183261910765</v>
      </c>
      <c r="AV183" s="430">
        <f t="shared" si="86"/>
        <v>75.328860650365513</v>
      </c>
      <c r="AW183" s="430">
        <f t="shared" si="87"/>
        <v>55.064280312578774</v>
      </c>
      <c r="AX183" s="430">
        <f t="shared" si="88"/>
        <v>28.984118981598186</v>
      </c>
      <c r="AY183" s="430">
        <f t="shared" si="89"/>
        <v>56.85908747164104</v>
      </c>
      <c r="AZ183" s="430">
        <f t="shared" si="90"/>
        <v>64.063524073607255</v>
      </c>
      <c r="BA183" s="430">
        <f t="shared" si="91"/>
        <v>51.741870431056213</v>
      </c>
      <c r="BB183" s="430">
        <f t="shared" si="92"/>
        <v>36.249054701285608</v>
      </c>
      <c r="BC183" s="430">
        <f t="shared" si="93"/>
        <v>28.474918074111418</v>
      </c>
      <c r="BD183" s="430">
        <f t="shared" si="94"/>
        <v>61.179732795563396</v>
      </c>
      <c r="BE183" s="430">
        <f t="shared" si="95"/>
        <v>46.967481724224854</v>
      </c>
      <c r="BF183" s="430">
        <f t="shared" si="96"/>
        <v>104.22485505419712</v>
      </c>
      <c r="BG183" s="430">
        <f t="shared" si="97"/>
        <v>136.41542727501889</v>
      </c>
      <c r="BH183" s="430">
        <f t="shared" si="98"/>
        <v>47.990925132341815</v>
      </c>
      <c r="BI183" s="430">
        <f t="shared" si="99"/>
        <v>73.072851020922613</v>
      </c>
      <c r="BJ183" s="430">
        <f t="shared" si="100"/>
        <v>32.689505570960421</v>
      </c>
      <c r="BK183" s="430">
        <f t="shared" si="101"/>
        <v>47.099287622888838</v>
      </c>
      <c r="BL183" s="430">
        <f t="shared" si="102"/>
        <v>18.189724880262162</v>
      </c>
      <c r="BM183" s="430">
        <f t="shared" si="103"/>
        <v>40.469387900176457</v>
      </c>
      <c r="BN183" s="430">
        <f t="shared" si="104"/>
        <v>98.134980354082799</v>
      </c>
      <c r="BQ183" s="529">
        <f t="shared" si="108"/>
        <v>43181</v>
      </c>
      <c r="BR183" s="430">
        <f t="shared" si="105"/>
        <v>53.09584924376103</v>
      </c>
      <c r="BT183" s="430">
        <f t="shared" si="106"/>
        <v>47.033384673556846</v>
      </c>
    </row>
    <row r="184" spans="1:72">
      <c r="A184" s="6">
        <v>3</v>
      </c>
      <c r="B184" s="6">
        <v>23</v>
      </c>
      <c r="C184" s="124">
        <f t="shared" si="107"/>
        <v>42817</v>
      </c>
      <c r="D184" s="76">
        <f t="shared" si="73"/>
        <v>102.27449223316506</v>
      </c>
      <c r="E184" s="76">
        <f t="shared" si="74"/>
        <v>51.563417764405337</v>
      </c>
      <c r="F184" s="335">
        <v>87.272680000000008</v>
      </c>
      <c r="G184" s="335">
        <v>53.553690000000003</v>
      </c>
      <c r="H184" s="335">
        <v>51.570219999999999</v>
      </c>
      <c r="I184" s="335">
        <v>130.90902</v>
      </c>
      <c r="J184" s="335">
        <v>43.636340000000004</v>
      </c>
      <c r="K184" s="335">
        <v>47.603279999999998</v>
      </c>
      <c r="L184" s="335">
        <v>67.437979999999996</v>
      </c>
      <c r="M184" s="335">
        <v>73.388390000000001</v>
      </c>
      <c r="N184" s="335">
        <v>91.239620000000002</v>
      </c>
      <c r="O184" s="335">
        <v>77.355330000000009</v>
      </c>
      <c r="P184" s="335">
        <v>107.10738000000001</v>
      </c>
      <c r="Q184" s="335">
        <v>157.5271874</v>
      </c>
      <c r="R184" s="76">
        <v>102.84</v>
      </c>
      <c r="S184" s="76">
        <v>71.260000000000005</v>
      </c>
      <c r="T184" s="76">
        <v>105.23</v>
      </c>
      <c r="U184" s="76">
        <v>102.41</v>
      </c>
      <c r="V184" s="76">
        <v>87.5</v>
      </c>
      <c r="W184" s="76">
        <v>71.97</v>
      </c>
      <c r="X184" s="76">
        <v>43.42</v>
      </c>
      <c r="Y184" s="76">
        <v>129.69999999999999</v>
      </c>
      <c r="Z184" s="76">
        <v>159.08000000000001</v>
      </c>
      <c r="AA184" s="76">
        <v>97.59</v>
      </c>
      <c r="AB184" s="76">
        <v>299.91000000000003</v>
      </c>
      <c r="AC184" s="76">
        <v>109.31</v>
      </c>
      <c r="AD184" s="76">
        <v>144.59</v>
      </c>
      <c r="AE184" s="76">
        <v>79.715659299999999</v>
      </c>
      <c r="AF184" s="10">
        <v>92.568544900000006</v>
      </c>
      <c r="AG184" s="10">
        <v>51.133856600000001</v>
      </c>
      <c r="AH184" s="10">
        <v>87.024253600002325</v>
      </c>
      <c r="AI184" s="10">
        <v>244.38133519494951</v>
      </c>
      <c r="AK184" s="430">
        <f t="shared" si="75"/>
        <v>43.999334509705072</v>
      </c>
      <c r="AL184" s="430">
        <f t="shared" si="76"/>
        <v>26.999591630955383</v>
      </c>
      <c r="AM184" s="430">
        <f t="shared" si="77"/>
        <v>25.99960675573481</v>
      </c>
      <c r="AN184" s="430">
        <f t="shared" si="78"/>
        <v>65.999001764557605</v>
      </c>
      <c r="AO184" s="430">
        <f t="shared" si="79"/>
        <v>21.999667254852536</v>
      </c>
      <c r="AP184" s="430">
        <f t="shared" si="80"/>
        <v>23.999637005293671</v>
      </c>
      <c r="AQ184" s="430">
        <f t="shared" si="81"/>
        <v>33.999485757499365</v>
      </c>
      <c r="AR184" s="430">
        <f t="shared" si="82"/>
        <v>36.99944038316108</v>
      </c>
      <c r="AS184" s="430">
        <f t="shared" si="83"/>
        <v>45.999304260146204</v>
      </c>
      <c r="AT184" s="430">
        <f t="shared" si="84"/>
        <v>38.999410133602225</v>
      </c>
      <c r="AU184" s="430">
        <f t="shared" si="85"/>
        <v>53.999183261910765</v>
      </c>
      <c r="AV184" s="430">
        <f t="shared" si="86"/>
        <v>79.418798790017647</v>
      </c>
      <c r="AW184" s="430">
        <f t="shared" si="87"/>
        <v>51.847743887068312</v>
      </c>
      <c r="AX184" s="430">
        <f t="shared" si="88"/>
        <v>35.926392740105875</v>
      </c>
      <c r="AY184" s="430">
        <f t="shared" si="89"/>
        <v>53.05268464834888</v>
      </c>
      <c r="AZ184" s="430">
        <f t="shared" si="90"/>
        <v>51.630955381900677</v>
      </c>
      <c r="BA184" s="430">
        <f t="shared" si="91"/>
        <v>44.113940005041592</v>
      </c>
      <c r="BB184" s="430">
        <f t="shared" si="92"/>
        <v>36.284345853289636</v>
      </c>
      <c r="BC184" s="430">
        <f t="shared" si="93"/>
        <v>21.890597428787498</v>
      </c>
      <c r="BD184" s="430">
        <f t="shared" si="94"/>
        <v>65.389463070330223</v>
      </c>
      <c r="BE184" s="430">
        <f t="shared" si="95"/>
        <v>80.201663725737333</v>
      </c>
      <c r="BF184" s="430">
        <f t="shared" si="96"/>
        <v>49.200907486765821</v>
      </c>
      <c r="BG184" s="430">
        <f t="shared" si="97"/>
        <v>151.20241996470887</v>
      </c>
      <c r="BH184" s="430">
        <f t="shared" si="98"/>
        <v>55.109654650869672</v>
      </c>
      <c r="BI184" s="430">
        <f t="shared" si="99"/>
        <v>72.896395260902452</v>
      </c>
      <c r="BJ184" s="430">
        <f t="shared" si="100"/>
        <v>40.189392135114694</v>
      </c>
      <c r="BK184" s="430">
        <f t="shared" si="101"/>
        <v>46.669294126543988</v>
      </c>
      <c r="BL184" s="430">
        <f t="shared" si="102"/>
        <v>25.779610083186288</v>
      </c>
      <c r="BM184" s="430">
        <f t="shared" si="103"/>
        <v>43.874088026217457</v>
      </c>
      <c r="BN184" s="430">
        <f t="shared" si="104"/>
        <v>123.20712639019385</v>
      </c>
      <c r="BQ184" s="529">
        <f t="shared" si="108"/>
        <v>43182</v>
      </c>
      <c r="BR184" s="430">
        <f t="shared" si="105"/>
        <v>51.888429354676376</v>
      </c>
      <c r="BT184" s="430">
        <f t="shared" si="106"/>
        <v>45.056622132593901</v>
      </c>
    </row>
    <row r="185" spans="1:72">
      <c r="A185" s="6">
        <v>3</v>
      </c>
      <c r="B185" s="6">
        <v>24</v>
      </c>
      <c r="C185" s="124">
        <f t="shared" si="107"/>
        <v>42818</v>
      </c>
      <c r="D185" s="76">
        <f t="shared" si="73"/>
        <v>110.02494456370374</v>
      </c>
      <c r="E185" s="76">
        <f t="shared" si="74"/>
        <v>55.470939597626248</v>
      </c>
      <c r="F185" s="335">
        <v>73.388390000000001</v>
      </c>
      <c r="G185" s="335">
        <v>59.504100000000001</v>
      </c>
      <c r="H185" s="335">
        <v>55.53716</v>
      </c>
      <c r="I185" s="335">
        <v>146.77678</v>
      </c>
      <c r="J185" s="335">
        <v>7.9338800000000003</v>
      </c>
      <c r="K185" s="335">
        <v>55.53716</v>
      </c>
      <c r="L185" s="335">
        <v>75.371859999999998</v>
      </c>
      <c r="M185" s="335">
        <v>89.256150000000005</v>
      </c>
      <c r="N185" s="335">
        <v>113.05779</v>
      </c>
      <c r="O185" s="335">
        <v>57.520630000000004</v>
      </c>
      <c r="P185" s="335">
        <v>107.10738000000001</v>
      </c>
      <c r="Q185" s="335">
        <v>145.13049990000002</v>
      </c>
      <c r="R185" s="76">
        <v>96.52</v>
      </c>
      <c r="S185" s="76">
        <v>79.37</v>
      </c>
      <c r="T185" s="76">
        <v>119.74</v>
      </c>
      <c r="U185" s="76">
        <v>102.43</v>
      </c>
      <c r="V185" s="76">
        <v>95.59</v>
      </c>
      <c r="W185" s="76">
        <v>71.67</v>
      </c>
      <c r="X185" s="76">
        <v>47.78</v>
      </c>
      <c r="Y185" s="76">
        <v>115.03</v>
      </c>
      <c r="Z185" s="76">
        <v>166.51</v>
      </c>
      <c r="AA185" s="76">
        <v>159.72</v>
      </c>
      <c r="AB185" s="76">
        <v>353.81</v>
      </c>
      <c r="AC185" s="76">
        <v>134.47999999999999</v>
      </c>
      <c r="AD185" s="76">
        <v>144.56</v>
      </c>
      <c r="AE185" s="76">
        <v>79.854502199999999</v>
      </c>
      <c r="AF185" s="10">
        <v>95.444576400000003</v>
      </c>
      <c r="AG185" s="10">
        <v>43.715678799999999</v>
      </c>
      <c r="AH185" s="10">
        <v>99.571112900000585</v>
      </c>
      <c r="AI185" s="10">
        <v>308.83068671111118</v>
      </c>
      <c r="AK185" s="430">
        <f t="shared" si="75"/>
        <v>36.99944038316108</v>
      </c>
      <c r="AL185" s="430">
        <f t="shared" si="76"/>
        <v>29.999546256617091</v>
      </c>
      <c r="AM185" s="430">
        <f t="shared" si="77"/>
        <v>27.999576506175952</v>
      </c>
      <c r="AN185" s="430">
        <f t="shared" si="78"/>
        <v>73.998880766322159</v>
      </c>
      <c r="AO185" s="430">
        <f t="shared" si="79"/>
        <v>3.9999395008822787</v>
      </c>
      <c r="AP185" s="430">
        <f t="shared" si="80"/>
        <v>27.999576506175952</v>
      </c>
      <c r="AQ185" s="430">
        <f t="shared" si="81"/>
        <v>37.999425258381649</v>
      </c>
      <c r="AR185" s="430">
        <f t="shared" si="82"/>
        <v>44.999319384925641</v>
      </c>
      <c r="AS185" s="430">
        <f t="shared" si="83"/>
        <v>56.999137887572473</v>
      </c>
      <c r="AT185" s="430">
        <f t="shared" si="84"/>
        <v>28.999561381396521</v>
      </c>
      <c r="AU185" s="430">
        <f t="shared" si="85"/>
        <v>53.999183261910765</v>
      </c>
      <c r="AV185" s="430">
        <f t="shared" si="86"/>
        <v>73.168893319889094</v>
      </c>
      <c r="AW185" s="430">
        <f t="shared" si="87"/>
        <v>48.661457020418446</v>
      </c>
      <c r="AX185" s="430">
        <f t="shared" si="88"/>
        <v>40.015124779430302</v>
      </c>
      <c r="AY185" s="430">
        <f t="shared" si="89"/>
        <v>60.368036299470631</v>
      </c>
      <c r="AZ185" s="430">
        <f t="shared" si="90"/>
        <v>51.641038568187547</v>
      </c>
      <c r="BA185" s="430">
        <f t="shared" si="91"/>
        <v>48.192588858079155</v>
      </c>
      <c r="BB185" s="430">
        <f t="shared" si="92"/>
        <v>36.13309805898664</v>
      </c>
      <c r="BC185" s="430">
        <f t="shared" si="93"/>
        <v>24.088732039324427</v>
      </c>
      <c r="BD185" s="430">
        <f t="shared" si="94"/>
        <v>57.993445928913538</v>
      </c>
      <c r="BE185" s="430">
        <f t="shared" si="95"/>
        <v>83.947567431308286</v>
      </c>
      <c r="BF185" s="430">
        <f t="shared" si="96"/>
        <v>80.524325686917066</v>
      </c>
      <c r="BG185" s="430">
        <f t="shared" si="97"/>
        <v>178.37660700781447</v>
      </c>
      <c r="BH185" s="430">
        <f t="shared" si="98"/>
        <v>67.799344592891345</v>
      </c>
      <c r="BI185" s="430">
        <f t="shared" si="99"/>
        <v>72.881270481472143</v>
      </c>
      <c r="BJ185" s="430">
        <f t="shared" si="100"/>
        <v>40.259391076380133</v>
      </c>
      <c r="BK185" s="430">
        <f t="shared" si="101"/>
        <v>48.119272195613817</v>
      </c>
      <c r="BL185" s="430">
        <f t="shared" si="102"/>
        <v>22.039666649861356</v>
      </c>
      <c r="BM185" s="430">
        <f t="shared" si="103"/>
        <v>50.199704008066846</v>
      </c>
      <c r="BN185" s="430">
        <f t="shared" si="104"/>
        <v>155.69986726045434</v>
      </c>
      <c r="BQ185" s="529">
        <f t="shared" si="108"/>
        <v>43183</v>
      </c>
      <c r="BR185" s="430">
        <f t="shared" si="105"/>
        <v>54.848208885807985</v>
      </c>
      <c r="BT185" s="430">
        <f t="shared" si="106"/>
        <v>48.427022939248801</v>
      </c>
    </row>
    <row r="186" spans="1:72">
      <c r="A186" s="6">
        <v>3</v>
      </c>
      <c r="B186" s="6">
        <v>25</v>
      </c>
      <c r="C186" s="124">
        <f t="shared" si="107"/>
        <v>42819</v>
      </c>
      <c r="D186" s="76">
        <f t="shared" si="73"/>
        <v>108.91721798013455</v>
      </c>
      <c r="E186" s="76">
        <f t="shared" si="74"/>
        <v>54.912460475900595</v>
      </c>
      <c r="F186" s="335">
        <v>47.603279999999998</v>
      </c>
      <c r="G186" s="335">
        <v>55.53716</v>
      </c>
      <c r="H186" s="335">
        <v>53.553690000000003</v>
      </c>
      <c r="I186" s="335">
        <v>146.77678</v>
      </c>
      <c r="J186" s="335">
        <v>39.669400000000003</v>
      </c>
      <c r="K186" s="335">
        <v>41.65287</v>
      </c>
      <c r="L186" s="335">
        <v>41.65287</v>
      </c>
      <c r="M186" s="335">
        <v>89.256150000000005</v>
      </c>
      <c r="N186" s="335">
        <v>107.10738000000001</v>
      </c>
      <c r="O186" s="335">
        <v>99.173500000000004</v>
      </c>
      <c r="P186" s="335">
        <v>130.90902</v>
      </c>
      <c r="Q186" s="335">
        <v>146.08256550000002</v>
      </c>
      <c r="R186" s="76">
        <v>96.9</v>
      </c>
      <c r="S186" s="76">
        <v>72.86</v>
      </c>
      <c r="T186" s="76">
        <v>134.59</v>
      </c>
      <c r="U186" s="76">
        <v>99.3</v>
      </c>
      <c r="V186" s="76">
        <v>80.52</v>
      </c>
      <c r="W186" s="76">
        <v>64.650000000000006</v>
      </c>
      <c r="X186" s="76">
        <v>82.92</v>
      </c>
      <c r="Y186" s="76">
        <v>123.76</v>
      </c>
      <c r="Z186" s="76">
        <v>137.12</v>
      </c>
      <c r="AA186" s="76">
        <v>156.26</v>
      </c>
      <c r="AB186" s="76">
        <v>312.24</v>
      </c>
      <c r="AC186" s="76">
        <v>162.74</v>
      </c>
      <c r="AD186" s="76">
        <v>158.74</v>
      </c>
      <c r="AE186" s="76">
        <v>79.973510400000009</v>
      </c>
      <c r="AF186" s="10">
        <v>80.628055500000002</v>
      </c>
      <c r="AG186" s="10">
        <v>44.052868700000005</v>
      </c>
      <c r="AH186" s="10">
        <v>99.75210469999621</v>
      </c>
      <c r="AI186" s="10">
        <v>281.53533460404043</v>
      </c>
      <c r="AK186" s="430">
        <f t="shared" si="75"/>
        <v>23.999637005293671</v>
      </c>
      <c r="AL186" s="430">
        <f t="shared" si="76"/>
        <v>27.999576506175952</v>
      </c>
      <c r="AM186" s="430">
        <f t="shared" si="77"/>
        <v>26.999591630955383</v>
      </c>
      <c r="AN186" s="430">
        <f t="shared" si="78"/>
        <v>73.998880766322159</v>
      </c>
      <c r="AO186" s="430">
        <f t="shared" si="79"/>
        <v>19.999697504411394</v>
      </c>
      <c r="AP186" s="430">
        <f t="shared" si="80"/>
        <v>20.999682379631963</v>
      </c>
      <c r="AQ186" s="430">
        <f t="shared" si="81"/>
        <v>20.999682379631963</v>
      </c>
      <c r="AR186" s="430">
        <f t="shared" si="82"/>
        <v>44.999319384925641</v>
      </c>
      <c r="AS186" s="430">
        <f t="shared" si="83"/>
        <v>53.999183261910765</v>
      </c>
      <c r="AT186" s="430">
        <f t="shared" si="84"/>
        <v>49.999243761028488</v>
      </c>
      <c r="AU186" s="430">
        <f t="shared" si="85"/>
        <v>65.999001764557605</v>
      </c>
      <c r="AV186" s="430">
        <f t="shared" si="86"/>
        <v>73.648886059994965</v>
      </c>
      <c r="AW186" s="430">
        <f t="shared" si="87"/>
        <v>48.853037559868923</v>
      </c>
      <c r="AX186" s="430">
        <f t="shared" si="88"/>
        <v>36.733047643055201</v>
      </c>
      <c r="AY186" s="430">
        <f t="shared" si="89"/>
        <v>67.85480211746912</v>
      </c>
      <c r="AZ186" s="430">
        <f t="shared" si="90"/>
        <v>50.063019914292916</v>
      </c>
      <c r="BA186" s="430">
        <f t="shared" si="91"/>
        <v>40.59490799092513</v>
      </c>
      <c r="BB186" s="430">
        <f t="shared" si="92"/>
        <v>32.593899672296445</v>
      </c>
      <c r="BC186" s="430">
        <f t="shared" si="93"/>
        <v>41.804890345349129</v>
      </c>
      <c r="BD186" s="430">
        <f t="shared" si="94"/>
        <v>62.394756743130827</v>
      </c>
      <c r="BE186" s="430">
        <f t="shared" si="95"/>
        <v>69.130325182757758</v>
      </c>
      <c r="BF186" s="430">
        <f t="shared" si="96"/>
        <v>78.779934459289123</v>
      </c>
      <c r="BG186" s="430">
        <f t="shared" si="97"/>
        <v>157.41870431056213</v>
      </c>
      <c r="BH186" s="430">
        <f t="shared" si="98"/>
        <v>82.046886816233936</v>
      </c>
      <c r="BI186" s="430">
        <f t="shared" si="99"/>
        <v>80.030249558860604</v>
      </c>
      <c r="BJ186" s="430">
        <f t="shared" si="100"/>
        <v>40.319390168893371</v>
      </c>
      <c r="BK186" s="430">
        <f t="shared" si="101"/>
        <v>40.649385177716155</v>
      </c>
      <c r="BL186" s="430">
        <f t="shared" si="102"/>
        <v>22.209664078648856</v>
      </c>
      <c r="BM186" s="430">
        <f t="shared" si="103"/>
        <v>50.290952709854402</v>
      </c>
      <c r="BN186" s="430">
        <f t="shared" si="104"/>
        <v>141.9386612573937</v>
      </c>
      <c r="BQ186" s="529">
        <f t="shared" si="108"/>
        <v>43184</v>
      </c>
      <c r="BR186" s="430">
        <f t="shared" si="105"/>
        <v>52.891373859339076</v>
      </c>
      <c r="BT186" s="430">
        <f t="shared" si="106"/>
        <v>49.426140660448709</v>
      </c>
    </row>
    <row r="187" spans="1:72">
      <c r="A187" s="6">
        <v>3</v>
      </c>
      <c r="B187" s="6">
        <v>26</v>
      </c>
      <c r="C187" s="124">
        <f t="shared" si="107"/>
        <v>42820</v>
      </c>
      <c r="D187" s="76">
        <f t="shared" si="73"/>
        <v>108.06629744286198</v>
      </c>
      <c r="E187" s="76">
        <f t="shared" si="74"/>
        <v>54.483454472647416</v>
      </c>
      <c r="F187" s="335">
        <v>53.553690000000003</v>
      </c>
      <c r="G187" s="335">
        <v>73.388390000000001</v>
      </c>
      <c r="H187" s="335">
        <v>61.487570000000005</v>
      </c>
      <c r="I187" s="335">
        <v>132.89249000000001</v>
      </c>
      <c r="J187" s="335">
        <v>39.669400000000003</v>
      </c>
      <c r="K187" s="335">
        <v>63.471040000000002</v>
      </c>
      <c r="L187" s="335">
        <v>69.421450000000007</v>
      </c>
      <c r="M187" s="335">
        <v>97.190030000000007</v>
      </c>
      <c r="N187" s="335">
        <v>91.239620000000002</v>
      </c>
      <c r="O187" s="335">
        <v>85.289209999999997</v>
      </c>
      <c r="P187" s="335">
        <v>130.90902</v>
      </c>
      <c r="Q187" s="335">
        <v>160.9784252</v>
      </c>
      <c r="R187" s="76">
        <v>54.72</v>
      </c>
      <c r="S187" s="76">
        <v>80.930000000000007</v>
      </c>
      <c r="T187" s="76">
        <v>148.69999999999999</v>
      </c>
      <c r="U187" s="76">
        <v>98.92</v>
      </c>
      <c r="V187" s="76">
        <v>88.61</v>
      </c>
      <c r="W187" s="76">
        <v>56.52</v>
      </c>
      <c r="X187" s="76">
        <v>83.77</v>
      </c>
      <c r="Y187" s="76">
        <v>93.89</v>
      </c>
      <c r="Z187" s="76">
        <v>137.47999999999999</v>
      </c>
      <c r="AA187" s="76">
        <v>146.66999999999999</v>
      </c>
      <c r="AB187" s="76">
        <v>286.13</v>
      </c>
      <c r="AC187" s="76">
        <v>198.19</v>
      </c>
      <c r="AD187" s="76">
        <v>188.62</v>
      </c>
      <c r="AE187" s="76">
        <v>72.753679599999998</v>
      </c>
      <c r="AF187" s="10">
        <v>88.066068000000001</v>
      </c>
      <c r="AG187" s="10">
        <v>36.614856200000006</v>
      </c>
      <c r="AH187" s="10">
        <v>112.62383970000086</v>
      </c>
      <c r="AI187" s="10">
        <v>209.2901445858586</v>
      </c>
      <c r="AK187" s="430">
        <f t="shared" si="75"/>
        <v>26.999591630955383</v>
      </c>
      <c r="AL187" s="430">
        <f t="shared" si="76"/>
        <v>36.99944038316108</v>
      </c>
      <c r="AM187" s="430">
        <f t="shared" si="77"/>
        <v>30.999531131837664</v>
      </c>
      <c r="AN187" s="430">
        <f t="shared" si="78"/>
        <v>66.998986639778167</v>
      </c>
      <c r="AO187" s="430">
        <f t="shared" si="79"/>
        <v>19.999697504411394</v>
      </c>
      <c r="AP187" s="430">
        <f t="shared" si="80"/>
        <v>31.999516007058229</v>
      </c>
      <c r="AQ187" s="430">
        <f t="shared" si="81"/>
        <v>34.999470632719941</v>
      </c>
      <c r="AR187" s="430">
        <f t="shared" si="82"/>
        <v>48.999258885807919</v>
      </c>
      <c r="AS187" s="430">
        <f t="shared" si="83"/>
        <v>45.999304260146204</v>
      </c>
      <c r="AT187" s="430">
        <f t="shared" si="84"/>
        <v>42.999349634484496</v>
      </c>
      <c r="AU187" s="430">
        <f t="shared" si="85"/>
        <v>65.999001764557605</v>
      </c>
      <c r="AV187" s="430">
        <f t="shared" si="86"/>
        <v>81.158772472901433</v>
      </c>
      <c r="AW187" s="430">
        <f t="shared" si="87"/>
        <v>27.587597680867152</v>
      </c>
      <c r="AX187" s="430">
        <f t="shared" si="88"/>
        <v>40.801613309805902</v>
      </c>
      <c r="AY187" s="430">
        <f t="shared" si="89"/>
        <v>74.968490042853531</v>
      </c>
      <c r="AZ187" s="430">
        <f t="shared" si="90"/>
        <v>49.871439374842453</v>
      </c>
      <c r="BA187" s="430">
        <f t="shared" si="91"/>
        <v>44.673556843962693</v>
      </c>
      <c r="BB187" s="430">
        <f t="shared" si="92"/>
        <v>28.495084446685155</v>
      </c>
      <c r="BC187" s="430">
        <f t="shared" si="93"/>
        <v>42.233425762540961</v>
      </c>
      <c r="BD187" s="430">
        <f t="shared" si="94"/>
        <v>47.335518023695485</v>
      </c>
      <c r="BE187" s="430">
        <f t="shared" si="95"/>
        <v>69.311822535921351</v>
      </c>
      <c r="BF187" s="430">
        <f t="shared" si="96"/>
        <v>73.94504663473657</v>
      </c>
      <c r="BG187" s="430">
        <f t="shared" si="97"/>
        <v>144.25510461305771</v>
      </c>
      <c r="BH187" s="430">
        <f t="shared" si="98"/>
        <v>99.919334509705067</v>
      </c>
      <c r="BI187" s="430">
        <f t="shared" si="99"/>
        <v>95.094529871439377</v>
      </c>
      <c r="BJ187" s="430">
        <f t="shared" si="100"/>
        <v>36.679445223090497</v>
      </c>
      <c r="BK187" s="430">
        <f t="shared" si="101"/>
        <v>44.399328459793296</v>
      </c>
      <c r="BL187" s="430">
        <f t="shared" si="102"/>
        <v>18.45972079657172</v>
      </c>
      <c r="BM187" s="430">
        <f t="shared" si="103"/>
        <v>56.780357801865819</v>
      </c>
      <c r="BN187" s="430">
        <f t="shared" si="104"/>
        <v>105.51557579322339</v>
      </c>
      <c r="BQ187" s="529">
        <f t="shared" si="108"/>
        <v>43185</v>
      </c>
      <c r="BR187" s="430">
        <f t="shared" si="105"/>
        <v>60.236943244265291</v>
      </c>
      <c r="BT187" s="430">
        <f t="shared" si="106"/>
        <v>45.336430552054452</v>
      </c>
    </row>
    <row r="188" spans="1:72">
      <c r="A188" s="6">
        <v>3</v>
      </c>
      <c r="B188" s="6">
        <v>27</v>
      </c>
      <c r="C188" s="124">
        <f t="shared" si="107"/>
        <v>42821</v>
      </c>
      <c r="D188" s="76">
        <f t="shared" si="73"/>
        <v>120.62525351750834</v>
      </c>
      <c r="E188" s="76">
        <f t="shared" si="74"/>
        <v>60.815264923345623</v>
      </c>
      <c r="F188" s="335">
        <v>83.30574</v>
      </c>
      <c r="G188" s="335">
        <v>69.421450000000007</v>
      </c>
      <c r="H188" s="335">
        <v>55.53716</v>
      </c>
      <c r="I188" s="335">
        <v>103.14044</v>
      </c>
      <c r="J188" s="335">
        <v>49.586750000000002</v>
      </c>
      <c r="K188" s="335">
        <v>43.636340000000004</v>
      </c>
      <c r="L188" s="335">
        <v>69.421450000000007</v>
      </c>
      <c r="M188" s="335">
        <v>89.256150000000005</v>
      </c>
      <c r="N188" s="335">
        <v>99.173500000000004</v>
      </c>
      <c r="O188" s="335">
        <v>57.520630000000004</v>
      </c>
      <c r="P188" s="335">
        <v>174.54536000000002</v>
      </c>
      <c r="Q188" s="335">
        <v>200.13212300000001</v>
      </c>
      <c r="R188" s="76">
        <v>105.77</v>
      </c>
      <c r="S188" s="76">
        <v>88.61</v>
      </c>
      <c r="T188" s="76">
        <v>155.68</v>
      </c>
      <c r="U188" s="76">
        <v>107.62</v>
      </c>
      <c r="V188" s="76">
        <v>96.29</v>
      </c>
      <c r="W188" s="76">
        <v>87.6</v>
      </c>
      <c r="X188" s="76">
        <v>157.09</v>
      </c>
      <c r="Y188" s="76">
        <v>115.64</v>
      </c>
      <c r="Z188" s="76">
        <v>122.61</v>
      </c>
      <c r="AA188" s="76">
        <v>143.44999999999999</v>
      </c>
      <c r="AB188" s="76">
        <v>308.64999999999998</v>
      </c>
      <c r="AC188" s="76">
        <v>198.38</v>
      </c>
      <c r="AD188" s="76">
        <v>218.54</v>
      </c>
      <c r="AE188" s="76">
        <v>125.29579990000001</v>
      </c>
      <c r="AF188" s="10">
        <v>102.4660602</v>
      </c>
      <c r="AG188" s="10">
        <v>36.892542000000006</v>
      </c>
      <c r="AH188" s="10">
        <v>87.502765899997968</v>
      </c>
      <c r="AI188" s="10">
        <v>265.9933445252525</v>
      </c>
      <c r="AK188" s="430">
        <f t="shared" si="75"/>
        <v>41.999364759263926</v>
      </c>
      <c r="AL188" s="430">
        <f t="shared" si="76"/>
        <v>34.999470632719941</v>
      </c>
      <c r="AM188" s="430">
        <f t="shared" si="77"/>
        <v>27.999576506175952</v>
      </c>
      <c r="AN188" s="430">
        <f t="shared" si="78"/>
        <v>51.99921351146962</v>
      </c>
      <c r="AO188" s="430">
        <f t="shared" si="79"/>
        <v>24.999621880514244</v>
      </c>
      <c r="AP188" s="430">
        <f t="shared" si="80"/>
        <v>21.999667254852536</v>
      </c>
      <c r="AQ188" s="430">
        <f t="shared" si="81"/>
        <v>34.999470632719941</v>
      </c>
      <c r="AR188" s="430">
        <f t="shared" si="82"/>
        <v>44.999319384925641</v>
      </c>
      <c r="AS188" s="430">
        <f t="shared" si="83"/>
        <v>49.999243761028488</v>
      </c>
      <c r="AT188" s="430">
        <f t="shared" si="84"/>
        <v>28.999561381396521</v>
      </c>
      <c r="AU188" s="430">
        <f t="shared" si="85"/>
        <v>87.998669019410144</v>
      </c>
      <c r="AV188" s="430">
        <f t="shared" si="86"/>
        <v>100.89847390975548</v>
      </c>
      <c r="AW188" s="430">
        <f t="shared" si="87"/>
        <v>53.324930678094276</v>
      </c>
      <c r="AX188" s="430">
        <f t="shared" si="88"/>
        <v>44.673556843962693</v>
      </c>
      <c r="AY188" s="430">
        <f t="shared" si="89"/>
        <v>78.487522056970008</v>
      </c>
      <c r="AZ188" s="430">
        <f t="shared" si="90"/>
        <v>54.257625409629441</v>
      </c>
      <c r="BA188" s="430">
        <f t="shared" si="91"/>
        <v>48.545500378119485</v>
      </c>
      <c r="BB188" s="430">
        <f t="shared" si="92"/>
        <v>44.164355936475921</v>
      </c>
      <c r="BC188" s="430">
        <f t="shared" si="93"/>
        <v>79.198386690194098</v>
      </c>
      <c r="BD188" s="430">
        <f t="shared" si="94"/>
        <v>58.300983110662969</v>
      </c>
      <c r="BE188" s="430">
        <f t="shared" si="95"/>
        <v>61.814973531635992</v>
      </c>
      <c r="BF188" s="430">
        <f t="shared" si="96"/>
        <v>72.321653642551041</v>
      </c>
      <c r="BG188" s="430">
        <f t="shared" si="97"/>
        <v>155.60877237206955</v>
      </c>
      <c r="BH188" s="430">
        <f t="shared" si="98"/>
        <v>100.01512477943029</v>
      </c>
      <c r="BI188" s="430">
        <f t="shared" si="99"/>
        <v>110.17897655659188</v>
      </c>
      <c r="BJ188" s="430">
        <f t="shared" si="100"/>
        <v>63.169044567683386</v>
      </c>
      <c r="BK188" s="430">
        <f t="shared" si="101"/>
        <v>51.659218653894634</v>
      </c>
      <c r="BL188" s="430">
        <f t="shared" si="102"/>
        <v>18.599718679102597</v>
      </c>
      <c r="BM188" s="430">
        <f t="shared" si="103"/>
        <v>44.115334459288107</v>
      </c>
      <c r="BN188" s="430">
        <f t="shared" si="104"/>
        <v>134.10302219574112</v>
      </c>
      <c r="BQ188" s="529">
        <f t="shared" si="108"/>
        <v>43186</v>
      </c>
      <c r="BR188" s="430">
        <f t="shared" si="105"/>
        <v>63.624757511973527</v>
      </c>
      <c r="BT188" s="430">
        <f t="shared" si="106"/>
        <v>51.829216082682123</v>
      </c>
    </row>
    <row r="189" spans="1:72">
      <c r="A189" s="6">
        <v>3</v>
      </c>
      <c r="B189" s="6">
        <v>28</v>
      </c>
      <c r="C189" s="124">
        <f t="shared" si="107"/>
        <v>42822</v>
      </c>
      <c r="D189" s="76">
        <f t="shared" si="73"/>
        <v>117.17166968292939</v>
      </c>
      <c r="E189" s="76">
        <f t="shared" si="74"/>
        <v>59.074082130271385</v>
      </c>
      <c r="F189" s="335">
        <v>55.53716</v>
      </c>
      <c r="G189" s="335">
        <v>75.371859999999998</v>
      </c>
      <c r="H189" s="335">
        <v>61.487570000000005</v>
      </c>
      <c r="I189" s="335">
        <v>148.76025000000001</v>
      </c>
      <c r="J189" s="335">
        <v>37.685929999999999</v>
      </c>
      <c r="K189" s="335">
        <v>49.586750000000002</v>
      </c>
      <c r="L189" s="335">
        <v>53.553690000000003</v>
      </c>
      <c r="M189" s="335">
        <v>89.256150000000005</v>
      </c>
      <c r="N189" s="335">
        <v>83.30574</v>
      </c>
      <c r="O189" s="335">
        <v>73.388390000000001</v>
      </c>
      <c r="P189" s="335">
        <v>138.84290000000001</v>
      </c>
      <c r="Q189" s="335">
        <v>271.35853070000002</v>
      </c>
      <c r="R189" s="76">
        <v>99.18</v>
      </c>
      <c r="S189" s="76">
        <v>96.56</v>
      </c>
      <c r="T189" s="76">
        <v>171.63</v>
      </c>
      <c r="U189" s="76">
        <v>115.13</v>
      </c>
      <c r="V189" s="76">
        <v>172.67</v>
      </c>
      <c r="W189" s="76">
        <v>118.24</v>
      </c>
      <c r="X189" s="76">
        <v>120.83</v>
      </c>
      <c r="Y189" s="76">
        <v>86.01</v>
      </c>
      <c r="Z189" s="76">
        <v>115.55</v>
      </c>
      <c r="AA189" s="76">
        <v>146.97999999999999</v>
      </c>
      <c r="AB189" s="76">
        <v>300.8</v>
      </c>
      <c r="AC189" s="76">
        <v>178.43</v>
      </c>
      <c r="AD189" s="76">
        <v>151.1</v>
      </c>
      <c r="AE189" s="76">
        <v>95.623088700000011</v>
      </c>
      <c r="AF189" s="10">
        <v>57.163605400000002</v>
      </c>
      <c r="AG189" s="10">
        <v>47.801627000000003</v>
      </c>
      <c r="AH189" s="10">
        <v>86.250700300002322</v>
      </c>
      <c r="AI189" s="10">
        <v>217.0661483878788</v>
      </c>
      <c r="AK189" s="430">
        <f t="shared" si="75"/>
        <v>27.999576506175952</v>
      </c>
      <c r="AL189" s="430">
        <f t="shared" si="76"/>
        <v>37.999425258381649</v>
      </c>
      <c r="AM189" s="430">
        <f t="shared" si="77"/>
        <v>30.999531131837664</v>
      </c>
      <c r="AN189" s="430">
        <f t="shared" si="78"/>
        <v>74.998865641542736</v>
      </c>
      <c r="AO189" s="430">
        <f t="shared" si="79"/>
        <v>18.999712629190824</v>
      </c>
      <c r="AP189" s="430">
        <f t="shared" si="80"/>
        <v>24.999621880514244</v>
      </c>
      <c r="AQ189" s="430">
        <f t="shared" si="81"/>
        <v>26.999591630955383</v>
      </c>
      <c r="AR189" s="430">
        <f t="shared" si="82"/>
        <v>44.999319384925641</v>
      </c>
      <c r="AS189" s="430">
        <f t="shared" si="83"/>
        <v>41.999364759263926</v>
      </c>
      <c r="AT189" s="430">
        <f t="shared" si="84"/>
        <v>36.99944038316108</v>
      </c>
      <c r="AU189" s="430">
        <f t="shared" si="85"/>
        <v>69.998941265439882</v>
      </c>
      <c r="AV189" s="430">
        <f t="shared" si="86"/>
        <v>136.80793077892613</v>
      </c>
      <c r="AW189" s="430">
        <f t="shared" si="87"/>
        <v>50.002520796571716</v>
      </c>
      <c r="AX189" s="430">
        <f t="shared" si="88"/>
        <v>48.681623392992186</v>
      </c>
      <c r="AY189" s="430">
        <f t="shared" si="89"/>
        <v>86.528863120746152</v>
      </c>
      <c r="AZ189" s="430">
        <f t="shared" si="90"/>
        <v>58.043861860347867</v>
      </c>
      <c r="BA189" s="430">
        <f t="shared" si="91"/>
        <v>87.053188807663219</v>
      </c>
      <c r="BB189" s="430">
        <f t="shared" si="92"/>
        <v>59.611797327955628</v>
      </c>
      <c r="BC189" s="430">
        <f t="shared" si="93"/>
        <v>60.917569952104863</v>
      </c>
      <c r="BD189" s="430">
        <f t="shared" si="94"/>
        <v>43.362742626670027</v>
      </c>
      <c r="BE189" s="430">
        <f t="shared" si="95"/>
        <v>58.255608772372064</v>
      </c>
      <c r="BF189" s="430">
        <f t="shared" si="96"/>
        <v>74.101336022183006</v>
      </c>
      <c r="BG189" s="430">
        <f t="shared" si="97"/>
        <v>151.65112175447442</v>
      </c>
      <c r="BH189" s="430">
        <f t="shared" si="98"/>
        <v>89.957146458280818</v>
      </c>
      <c r="BI189" s="430">
        <f t="shared" si="99"/>
        <v>76.178472397277531</v>
      </c>
      <c r="BJ189" s="430">
        <f t="shared" si="100"/>
        <v>48.209270834383666</v>
      </c>
      <c r="BK189" s="430">
        <f t="shared" si="101"/>
        <v>28.81956410385682</v>
      </c>
      <c r="BL189" s="430">
        <f t="shared" si="102"/>
        <v>24.099635492815732</v>
      </c>
      <c r="BM189" s="430">
        <f t="shared" si="103"/>
        <v>43.484093924881435</v>
      </c>
      <c r="BN189" s="430">
        <f t="shared" si="104"/>
        <v>109.43592053838104</v>
      </c>
      <c r="BQ189" s="529">
        <f t="shared" si="108"/>
        <v>43187</v>
      </c>
      <c r="BR189" s="430">
        <f t="shared" si="105"/>
        <v>58.883829808419748</v>
      </c>
      <c r="BT189" s="430">
        <f t="shared" si="106"/>
        <v>49.342072094781955</v>
      </c>
    </row>
    <row r="190" spans="1:72">
      <c r="A190" s="6">
        <v>3</v>
      </c>
      <c r="B190" s="6">
        <v>29</v>
      </c>
      <c r="C190" s="124">
        <f t="shared" si="107"/>
        <v>42823</v>
      </c>
      <c r="D190" s="76">
        <f t="shared" si="73"/>
        <v>119.10096767333333</v>
      </c>
      <c r="E190" s="76">
        <f t="shared" si="74"/>
        <v>60.046770393972849</v>
      </c>
      <c r="F190" s="335">
        <v>49.586750000000002</v>
      </c>
      <c r="G190" s="335">
        <v>69.421450000000007</v>
      </c>
      <c r="H190" s="335">
        <v>63.471040000000002</v>
      </c>
      <c r="I190" s="335">
        <v>164.62801000000002</v>
      </c>
      <c r="J190" s="335">
        <v>57.520630000000004</v>
      </c>
      <c r="K190" s="335">
        <v>49.586750000000002</v>
      </c>
      <c r="L190" s="335">
        <v>69.421450000000007</v>
      </c>
      <c r="M190" s="335">
        <v>119.0082</v>
      </c>
      <c r="N190" s="335">
        <v>115.04126000000001</v>
      </c>
      <c r="O190" s="335">
        <v>59.504100000000001</v>
      </c>
      <c r="P190" s="335">
        <v>130.90902</v>
      </c>
      <c r="Q190" s="335">
        <v>331.33866350000005</v>
      </c>
      <c r="R190" s="76">
        <v>92.99</v>
      </c>
      <c r="S190" s="76">
        <v>97.26</v>
      </c>
      <c r="T190" s="76">
        <v>208.47</v>
      </c>
      <c r="U190" s="76">
        <v>99.39</v>
      </c>
      <c r="V190" s="76">
        <v>88.95</v>
      </c>
      <c r="W190" s="76">
        <v>87.31</v>
      </c>
      <c r="X190" s="76">
        <v>92.64</v>
      </c>
      <c r="Y190" s="76">
        <v>117.93</v>
      </c>
      <c r="Z190" s="76">
        <v>108.98</v>
      </c>
      <c r="AA190" s="76">
        <v>155.75</v>
      </c>
      <c r="AB190" s="76">
        <v>337.59</v>
      </c>
      <c r="AC190" s="76">
        <v>151.91</v>
      </c>
      <c r="AD190" s="76">
        <v>143.46</v>
      </c>
      <c r="AE190" s="76">
        <v>110.34043610000001</v>
      </c>
      <c r="AF190" s="10">
        <v>103.1602747</v>
      </c>
      <c r="AG190" s="10">
        <v>52.125591600000007</v>
      </c>
      <c r="AH190" s="10">
        <v>79.775163399999997</v>
      </c>
      <c r="AI190" s="10">
        <v>165.5602409</v>
      </c>
      <c r="AK190" s="430">
        <f t="shared" si="75"/>
        <v>24.999621880514244</v>
      </c>
      <c r="AL190" s="430">
        <f t="shared" si="76"/>
        <v>34.999470632719941</v>
      </c>
      <c r="AM190" s="430">
        <f t="shared" si="77"/>
        <v>31.999516007058229</v>
      </c>
      <c r="AN190" s="430">
        <f t="shared" si="78"/>
        <v>82.99874464330729</v>
      </c>
      <c r="AO190" s="430">
        <f t="shared" si="79"/>
        <v>28.999561381396521</v>
      </c>
      <c r="AP190" s="430">
        <f t="shared" si="80"/>
        <v>24.999621880514244</v>
      </c>
      <c r="AQ190" s="430">
        <f t="shared" si="81"/>
        <v>34.999470632719941</v>
      </c>
      <c r="AR190" s="430">
        <f t="shared" si="82"/>
        <v>59.999092513234181</v>
      </c>
      <c r="AS190" s="430">
        <f t="shared" si="83"/>
        <v>57.999122762793043</v>
      </c>
      <c r="AT190" s="430">
        <f t="shared" si="84"/>
        <v>29.999546256617091</v>
      </c>
      <c r="AU190" s="430">
        <f t="shared" si="85"/>
        <v>65.999001764557605</v>
      </c>
      <c r="AV190" s="430">
        <f t="shared" si="86"/>
        <v>167.04747340559618</v>
      </c>
      <c r="AW190" s="430">
        <f t="shared" si="87"/>
        <v>46.881774640786482</v>
      </c>
      <c r="AX190" s="430">
        <f t="shared" si="88"/>
        <v>49.034534913032523</v>
      </c>
      <c r="AY190" s="430">
        <f t="shared" si="89"/>
        <v>105.10209226115452</v>
      </c>
      <c r="AZ190" s="430">
        <f t="shared" si="90"/>
        <v>50.108394252583814</v>
      </c>
      <c r="BA190" s="430">
        <f t="shared" si="91"/>
        <v>44.844971010839423</v>
      </c>
      <c r="BB190" s="430">
        <f t="shared" si="92"/>
        <v>44.018149735316364</v>
      </c>
      <c r="BC190" s="430">
        <f t="shared" si="93"/>
        <v>46.70531888076632</v>
      </c>
      <c r="BD190" s="430">
        <f t="shared" si="94"/>
        <v>59.4555079405092</v>
      </c>
      <c r="BE190" s="430">
        <f t="shared" si="95"/>
        <v>54.943282077136374</v>
      </c>
      <c r="BF190" s="430">
        <f t="shared" si="96"/>
        <v>78.522813208974028</v>
      </c>
      <c r="BG190" s="430">
        <f t="shared" si="97"/>
        <v>170.19914292916559</v>
      </c>
      <c r="BH190" s="430">
        <f t="shared" si="98"/>
        <v>76.586841441895629</v>
      </c>
      <c r="BI190" s="430">
        <f t="shared" si="99"/>
        <v>72.326695235694487</v>
      </c>
      <c r="BJ190" s="430">
        <f t="shared" si="100"/>
        <v>55.629158608520292</v>
      </c>
      <c r="BK190" s="430">
        <f t="shared" si="101"/>
        <v>52.009213360221828</v>
      </c>
      <c r="BL190" s="430">
        <f t="shared" si="102"/>
        <v>26.279602520796576</v>
      </c>
      <c r="BM190" s="430">
        <f t="shared" si="103"/>
        <v>40.219391681371313</v>
      </c>
      <c r="BN190" s="430">
        <f t="shared" si="104"/>
        <v>83.468737534660946</v>
      </c>
      <c r="BQ190" s="529">
        <f t="shared" si="108"/>
        <v>43188</v>
      </c>
      <c r="BR190" s="430">
        <f t="shared" si="105"/>
        <v>52.350067822031761</v>
      </c>
      <c r="BT190" s="430">
        <f t="shared" si="106"/>
        <v>51.058803806402821</v>
      </c>
    </row>
    <row r="191" spans="1:72">
      <c r="A191" s="6">
        <v>3</v>
      </c>
      <c r="B191" s="6">
        <v>30</v>
      </c>
      <c r="C191" s="124">
        <f t="shared" si="107"/>
        <v>42824</v>
      </c>
      <c r="D191" s="76">
        <f t="shared" si="73"/>
        <v>110.15821998178453</v>
      </c>
      <c r="E191" s="76">
        <f t="shared" si="74"/>
        <v>55.538132657304885</v>
      </c>
      <c r="F191" s="335">
        <v>63.471040000000002</v>
      </c>
      <c r="G191" s="335">
        <v>69.421450000000007</v>
      </c>
      <c r="H191" s="335">
        <v>55.53716</v>
      </c>
      <c r="I191" s="335">
        <v>111.07432</v>
      </c>
      <c r="J191" s="335">
        <v>39.669400000000003</v>
      </c>
      <c r="K191" s="335">
        <v>47.603279999999998</v>
      </c>
      <c r="L191" s="335">
        <v>77.355330000000009</v>
      </c>
      <c r="M191" s="335">
        <v>83.30574</v>
      </c>
      <c r="N191" s="335">
        <v>75.371859999999998</v>
      </c>
      <c r="O191" s="335">
        <v>95.206559999999996</v>
      </c>
      <c r="P191" s="335">
        <v>109.09085</v>
      </c>
      <c r="Q191" s="335">
        <v>351.31220640000004</v>
      </c>
      <c r="R191" s="76">
        <v>100.66</v>
      </c>
      <c r="S191" s="76">
        <v>76.680000000000007</v>
      </c>
      <c r="T191" s="76">
        <v>171.6</v>
      </c>
      <c r="U191" s="76">
        <v>107.29</v>
      </c>
      <c r="V191" s="76">
        <v>74.39</v>
      </c>
      <c r="W191" s="76">
        <v>97.56</v>
      </c>
      <c r="X191" s="76">
        <v>96.12</v>
      </c>
      <c r="Y191" s="76">
        <v>76.69</v>
      </c>
      <c r="Z191" s="76">
        <v>101.21</v>
      </c>
      <c r="AA191" s="76">
        <v>136.72999999999999</v>
      </c>
      <c r="AB191" s="76">
        <v>293.68</v>
      </c>
      <c r="AC191" s="76">
        <v>124.96</v>
      </c>
      <c r="AD191" s="76">
        <v>151.11000000000001</v>
      </c>
      <c r="AE191" s="76">
        <v>110.3999402</v>
      </c>
      <c r="AF191" s="10">
        <v>95.583419300000003</v>
      </c>
      <c r="AG191" s="10">
        <v>52.601624399999999</v>
      </c>
      <c r="AH191" s="10">
        <v>79.675989900000005</v>
      </c>
      <c r="AI191" s="10">
        <v>179.38642925353537</v>
      </c>
      <c r="AK191" s="430">
        <f t="shared" si="75"/>
        <v>31.999516007058229</v>
      </c>
      <c r="AL191" s="430">
        <f t="shared" si="76"/>
        <v>34.999470632719941</v>
      </c>
      <c r="AM191" s="430">
        <f t="shared" si="77"/>
        <v>27.999576506175952</v>
      </c>
      <c r="AN191" s="430">
        <f t="shared" si="78"/>
        <v>55.999153012351904</v>
      </c>
      <c r="AO191" s="430">
        <f t="shared" si="79"/>
        <v>19.999697504411394</v>
      </c>
      <c r="AP191" s="430">
        <f t="shared" si="80"/>
        <v>23.999637005293671</v>
      </c>
      <c r="AQ191" s="430">
        <f t="shared" si="81"/>
        <v>38.999410133602225</v>
      </c>
      <c r="AR191" s="430">
        <f t="shared" si="82"/>
        <v>41.999364759263926</v>
      </c>
      <c r="AS191" s="430">
        <f t="shared" si="83"/>
        <v>37.999425258381649</v>
      </c>
      <c r="AT191" s="430">
        <f t="shared" si="84"/>
        <v>47.999274010587342</v>
      </c>
      <c r="AU191" s="430">
        <f t="shared" si="85"/>
        <v>54.999168137131335</v>
      </c>
      <c r="AV191" s="430">
        <f t="shared" si="86"/>
        <v>177.11732109906731</v>
      </c>
      <c r="AW191" s="430">
        <f t="shared" si="87"/>
        <v>50.748676581799849</v>
      </c>
      <c r="AX191" s="430">
        <f t="shared" si="88"/>
        <v>38.658936223846737</v>
      </c>
      <c r="AY191" s="430">
        <f t="shared" si="89"/>
        <v>86.513738341315857</v>
      </c>
      <c r="AZ191" s="430">
        <f t="shared" si="90"/>
        <v>54.091252835896142</v>
      </c>
      <c r="BA191" s="430">
        <f t="shared" si="91"/>
        <v>37.504411394000506</v>
      </c>
      <c r="BB191" s="430">
        <f t="shared" si="92"/>
        <v>49.18578270733552</v>
      </c>
      <c r="BC191" s="430">
        <f t="shared" si="93"/>
        <v>48.45979329468112</v>
      </c>
      <c r="BD191" s="430">
        <f t="shared" si="94"/>
        <v>38.663977816990169</v>
      </c>
      <c r="BE191" s="430">
        <f t="shared" si="95"/>
        <v>51.025964204688677</v>
      </c>
      <c r="BF191" s="430">
        <f t="shared" si="96"/>
        <v>68.933703050163842</v>
      </c>
      <c r="BG191" s="430">
        <f t="shared" si="97"/>
        <v>148.0615074363499</v>
      </c>
      <c r="BH191" s="430">
        <f t="shared" si="98"/>
        <v>62.999747920342827</v>
      </c>
      <c r="BI191" s="430">
        <f t="shared" si="99"/>
        <v>76.183513990420977</v>
      </c>
      <c r="BJ191" s="430">
        <f t="shared" si="100"/>
        <v>55.659158154776911</v>
      </c>
      <c r="BK191" s="430">
        <f t="shared" si="101"/>
        <v>48.189271136879256</v>
      </c>
      <c r="BL191" s="430">
        <f t="shared" si="102"/>
        <v>26.519598890849508</v>
      </c>
      <c r="BM191" s="430">
        <f t="shared" si="103"/>
        <v>40.169392437610284</v>
      </c>
      <c r="BN191" s="430">
        <f t="shared" si="104"/>
        <v>90.439339174961106</v>
      </c>
      <c r="BQ191" s="529">
        <f t="shared" si="108"/>
        <v>43189</v>
      </c>
      <c r="BR191" s="430">
        <f t="shared" si="105"/>
        <v>50.511647239727751</v>
      </c>
      <c r="BT191" s="430">
        <f t="shared" si="106"/>
        <v>48.324532215780188</v>
      </c>
    </row>
    <row r="192" spans="1:72">
      <c r="A192" s="6">
        <v>3</v>
      </c>
      <c r="B192" s="6">
        <v>31</v>
      </c>
      <c r="C192" s="124">
        <f t="shared" si="107"/>
        <v>42825</v>
      </c>
      <c r="D192" s="76">
        <f t="shared" si="73"/>
        <v>119.34810104831651</v>
      </c>
      <c r="E192" s="76">
        <f t="shared" si="74"/>
        <v>60.17136687134996</v>
      </c>
      <c r="F192" s="335">
        <v>57.520630000000004</v>
      </c>
      <c r="G192" s="335">
        <v>63.471040000000002</v>
      </c>
      <c r="H192" s="335">
        <v>47.603279999999998</v>
      </c>
      <c r="I192" s="335">
        <v>176.52883</v>
      </c>
      <c r="J192" s="335">
        <v>47.603279999999998</v>
      </c>
      <c r="K192" s="335">
        <v>83.30574</v>
      </c>
      <c r="L192" s="335">
        <v>77.355330000000009</v>
      </c>
      <c r="M192" s="335">
        <v>89.256150000000005</v>
      </c>
      <c r="N192" s="335">
        <v>107.10738000000001</v>
      </c>
      <c r="O192" s="335">
        <v>95.206559999999996</v>
      </c>
      <c r="P192" s="335">
        <v>124.95861000000001</v>
      </c>
      <c r="Q192" s="335">
        <v>457.26917379999998</v>
      </c>
      <c r="R192" s="76">
        <v>87.62</v>
      </c>
      <c r="S192" s="76">
        <v>70.62</v>
      </c>
      <c r="T192" s="76">
        <v>156.81</v>
      </c>
      <c r="U192" s="76">
        <v>107.32</v>
      </c>
      <c r="V192" s="76">
        <v>89.47</v>
      </c>
      <c r="W192" s="76">
        <v>74.099999999999994</v>
      </c>
      <c r="X192" s="76">
        <v>74.290000000000006</v>
      </c>
      <c r="Y192" s="76">
        <v>98.43</v>
      </c>
      <c r="Z192" s="76">
        <v>116.08</v>
      </c>
      <c r="AA192" s="76">
        <v>162.11000000000001</v>
      </c>
      <c r="AB192" s="76">
        <v>301.19</v>
      </c>
      <c r="AC192" s="76">
        <v>140.59</v>
      </c>
      <c r="AD192" s="76">
        <v>128.09</v>
      </c>
      <c r="AE192" s="76">
        <v>95.444576400000003</v>
      </c>
      <c r="AF192" s="10">
        <v>95.623088700000011</v>
      </c>
      <c r="AG192" s="10">
        <v>81.540451700000006</v>
      </c>
      <c r="AH192" s="10">
        <v>86.471361499997954</v>
      </c>
      <c r="AI192" s="10">
        <v>187.45754934949699</v>
      </c>
      <c r="AK192" s="430">
        <f t="shared" si="75"/>
        <v>28.999561381396521</v>
      </c>
      <c r="AL192" s="430">
        <f t="shared" si="76"/>
        <v>31.999516007058229</v>
      </c>
      <c r="AM192" s="430">
        <f t="shared" si="77"/>
        <v>23.999637005293671</v>
      </c>
      <c r="AN192" s="430">
        <f t="shared" si="78"/>
        <v>88.998653894630706</v>
      </c>
      <c r="AO192" s="430">
        <f t="shared" si="79"/>
        <v>23.999637005293671</v>
      </c>
      <c r="AP192" s="430">
        <f t="shared" si="80"/>
        <v>41.999364759263926</v>
      </c>
      <c r="AQ192" s="430">
        <f t="shared" si="81"/>
        <v>38.999410133602225</v>
      </c>
      <c r="AR192" s="430">
        <f t="shared" si="82"/>
        <v>44.999319384925641</v>
      </c>
      <c r="AS192" s="430">
        <f t="shared" si="83"/>
        <v>53.999183261910765</v>
      </c>
      <c r="AT192" s="430">
        <f t="shared" si="84"/>
        <v>47.999274010587342</v>
      </c>
      <c r="AU192" s="430">
        <f t="shared" si="85"/>
        <v>62.999047138895897</v>
      </c>
      <c r="AV192" s="430">
        <f t="shared" si="86"/>
        <v>230.53651313335013</v>
      </c>
      <c r="AW192" s="430">
        <f t="shared" si="87"/>
        <v>44.174439122762791</v>
      </c>
      <c r="AX192" s="430">
        <f t="shared" si="88"/>
        <v>35.603730778926142</v>
      </c>
      <c r="AY192" s="430">
        <f t="shared" si="89"/>
        <v>79.057222082177972</v>
      </c>
      <c r="AZ192" s="430">
        <f t="shared" si="90"/>
        <v>54.106377615326437</v>
      </c>
      <c r="BA192" s="430">
        <f t="shared" si="91"/>
        <v>45.107133854297956</v>
      </c>
      <c r="BB192" s="430">
        <f t="shared" si="92"/>
        <v>37.358205192840934</v>
      </c>
      <c r="BC192" s="430">
        <f t="shared" si="93"/>
        <v>37.453995462566176</v>
      </c>
      <c r="BD192" s="430">
        <f t="shared" si="94"/>
        <v>49.624401310814221</v>
      </c>
      <c r="BE192" s="430">
        <f t="shared" si="95"/>
        <v>58.522813208974036</v>
      </c>
      <c r="BF192" s="430">
        <f t="shared" si="96"/>
        <v>81.729266448197635</v>
      </c>
      <c r="BG192" s="430">
        <f t="shared" si="97"/>
        <v>151.8477438870683</v>
      </c>
      <c r="BH192" s="430">
        <f t="shared" si="98"/>
        <v>70.879758003529119</v>
      </c>
      <c r="BI192" s="430">
        <f t="shared" si="99"/>
        <v>64.577766574237458</v>
      </c>
      <c r="BJ192" s="430">
        <f t="shared" si="100"/>
        <v>48.119272195613817</v>
      </c>
      <c r="BK192" s="430">
        <f t="shared" si="101"/>
        <v>48.209270834383666</v>
      </c>
      <c r="BL192" s="430">
        <f t="shared" si="102"/>
        <v>41.109378220317623</v>
      </c>
      <c r="BM192" s="430">
        <f t="shared" si="103"/>
        <v>43.595342324173409</v>
      </c>
      <c r="BN192" s="430">
        <f t="shared" si="104"/>
        <v>94.508469548523806</v>
      </c>
      <c r="BQ192" s="529">
        <f t="shared" si="108"/>
        <v>43190</v>
      </c>
      <c r="BR192" s="430">
        <f t="shared" si="105"/>
        <v>50.372378396773122</v>
      </c>
      <c r="BT192" s="430">
        <f t="shared" si="106"/>
        <v>48.05927310310058</v>
      </c>
    </row>
    <row r="193" spans="1:72">
      <c r="A193" s="6">
        <v>4</v>
      </c>
      <c r="B193" s="6">
        <v>1</v>
      </c>
      <c r="C193" s="124">
        <f t="shared" si="107"/>
        <v>42826</v>
      </c>
      <c r="D193" s="76">
        <f t="shared" si="73"/>
        <v>124.08940314000009</v>
      </c>
      <c r="E193" s="76">
        <f t="shared" si="74"/>
        <v>62.561774637377972</v>
      </c>
      <c r="F193" s="335">
        <v>51.570219999999999</v>
      </c>
      <c r="G193" s="335">
        <v>83.30574</v>
      </c>
      <c r="H193" s="335">
        <v>39.669400000000003</v>
      </c>
      <c r="I193" s="335">
        <v>200.33047000000002</v>
      </c>
      <c r="J193" s="335">
        <v>33.718989999999998</v>
      </c>
      <c r="K193" s="335">
        <v>53.553690000000003</v>
      </c>
      <c r="L193" s="335">
        <v>43.636340000000004</v>
      </c>
      <c r="M193" s="335">
        <v>97.190030000000007</v>
      </c>
      <c r="N193" s="335">
        <v>87.272680000000008</v>
      </c>
      <c r="O193" s="335">
        <v>97.190030000000007</v>
      </c>
      <c r="P193" s="335">
        <v>117.02473000000001</v>
      </c>
      <c r="Q193" s="335">
        <v>421.28902800000003</v>
      </c>
      <c r="R193" s="76">
        <v>94.95</v>
      </c>
      <c r="S193" s="76">
        <v>85.41</v>
      </c>
      <c r="T193" s="76">
        <v>208.47</v>
      </c>
      <c r="U193" s="76">
        <v>107.34</v>
      </c>
      <c r="V193" s="76">
        <v>97.06</v>
      </c>
      <c r="W193" s="76">
        <v>89.42</v>
      </c>
      <c r="X193" s="76">
        <v>131.83000000000001</v>
      </c>
      <c r="Y193" s="76">
        <v>99.78</v>
      </c>
      <c r="Z193" s="76">
        <v>108.67</v>
      </c>
      <c r="AA193" s="76">
        <v>196.41</v>
      </c>
      <c r="AB193" s="76">
        <v>302.97000000000003</v>
      </c>
      <c r="AC193" s="76">
        <v>120.8</v>
      </c>
      <c r="AD193" s="76">
        <v>135.76</v>
      </c>
      <c r="AE193" s="76">
        <v>103.19994410000001</v>
      </c>
      <c r="AF193" s="10">
        <v>95.642923400000001</v>
      </c>
      <c r="AG193" s="10">
        <v>110.47927900000001</v>
      </c>
      <c r="AH193" s="10">
        <v>92.798220800002341</v>
      </c>
      <c r="AI193" s="10">
        <v>215.94037890000001</v>
      </c>
      <c r="AK193" s="430">
        <f t="shared" si="75"/>
        <v>25.99960675573481</v>
      </c>
      <c r="AL193" s="430">
        <f t="shared" si="76"/>
        <v>41.999364759263926</v>
      </c>
      <c r="AM193" s="430">
        <f t="shared" si="77"/>
        <v>19.999697504411394</v>
      </c>
      <c r="AN193" s="430">
        <f t="shared" si="78"/>
        <v>100.99847239727755</v>
      </c>
      <c r="AO193" s="430">
        <f t="shared" si="79"/>
        <v>16.999742878749682</v>
      </c>
      <c r="AP193" s="430">
        <f t="shared" si="80"/>
        <v>26.999591630955383</v>
      </c>
      <c r="AQ193" s="430">
        <f t="shared" si="81"/>
        <v>21.999667254852536</v>
      </c>
      <c r="AR193" s="430">
        <f t="shared" si="82"/>
        <v>48.999258885807919</v>
      </c>
      <c r="AS193" s="430">
        <f t="shared" si="83"/>
        <v>43.999334509705072</v>
      </c>
      <c r="AT193" s="430">
        <f t="shared" si="84"/>
        <v>48.999258885807919</v>
      </c>
      <c r="AU193" s="430">
        <f t="shared" si="85"/>
        <v>58.999107638013612</v>
      </c>
      <c r="AV193" s="430">
        <f t="shared" si="86"/>
        <v>212.39678749684902</v>
      </c>
      <c r="AW193" s="430">
        <f t="shared" si="87"/>
        <v>47.869926896899422</v>
      </c>
      <c r="AX193" s="430">
        <f t="shared" si="88"/>
        <v>43.060247038064027</v>
      </c>
      <c r="AY193" s="430">
        <f t="shared" si="89"/>
        <v>105.10209226115452</v>
      </c>
      <c r="AZ193" s="430">
        <f t="shared" si="90"/>
        <v>54.116460801613307</v>
      </c>
      <c r="BA193" s="430">
        <f t="shared" si="91"/>
        <v>48.933703050163849</v>
      </c>
      <c r="BB193" s="430">
        <f t="shared" si="92"/>
        <v>45.081925888580791</v>
      </c>
      <c r="BC193" s="430">
        <f t="shared" si="93"/>
        <v>66.463322409881528</v>
      </c>
      <c r="BD193" s="430">
        <f t="shared" si="94"/>
        <v>50.305016385177716</v>
      </c>
      <c r="BE193" s="430">
        <f t="shared" si="95"/>
        <v>54.786992689689939</v>
      </c>
      <c r="BF193" s="430">
        <f t="shared" si="96"/>
        <v>99.021930930173937</v>
      </c>
      <c r="BG193" s="430">
        <f t="shared" si="97"/>
        <v>152.74514746659946</v>
      </c>
      <c r="BH193" s="430">
        <f t="shared" si="98"/>
        <v>60.902445172674561</v>
      </c>
      <c r="BI193" s="430">
        <f t="shared" si="99"/>
        <v>68.444668515250811</v>
      </c>
      <c r="BJ193" s="430">
        <f t="shared" si="100"/>
        <v>52.029213057726245</v>
      </c>
      <c r="BK193" s="430">
        <f t="shared" si="101"/>
        <v>48.219270683135868</v>
      </c>
      <c r="BL193" s="430">
        <f t="shared" si="102"/>
        <v>55.699157549785731</v>
      </c>
      <c r="BM193" s="430">
        <f t="shared" si="103"/>
        <v>46.785087370810352</v>
      </c>
      <c r="BN193" s="430">
        <f t="shared" si="104"/>
        <v>108.86835336526343</v>
      </c>
      <c r="BQ193" s="529">
        <f t="shared" si="108"/>
        <v>43191</v>
      </c>
      <c r="BR193" s="430">
        <f t="shared" si="105"/>
        <v>53.095682404840218</v>
      </c>
      <c r="BT193" s="430">
        <f t="shared" si="106"/>
        <v>49.652137635492821</v>
      </c>
    </row>
    <row r="194" spans="1:72">
      <c r="A194" s="6">
        <v>4</v>
      </c>
      <c r="B194" s="6">
        <v>2</v>
      </c>
      <c r="C194" s="124">
        <f t="shared" si="107"/>
        <v>42827</v>
      </c>
      <c r="D194" s="76">
        <f t="shared" si="73"/>
        <v>132.11829229333327</v>
      </c>
      <c r="E194" s="76">
        <f t="shared" si="74"/>
        <v>66.609675111462877</v>
      </c>
      <c r="F194" s="335">
        <v>77.355330000000009</v>
      </c>
      <c r="G194" s="335">
        <v>73.388390000000001</v>
      </c>
      <c r="H194" s="335">
        <v>65.454509999999999</v>
      </c>
      <c r="I194" s="335">
        <v>273.71886000000001</v>
      </c>
      <c r="J194" s="335">
        <v>51.570219999999999</v>
      </c>
      <c r="K194" s="335">
        <v>49.586750000000002</v>
      </c>
      <c r="L194" s="335">
        <v>69.421450000000007</v>
      </c>
      <c r="M194" s="335">
        <v>122.97514000000001</v>
      </c>
      <c r="N194" s="335">
        <v>85.289209999999997</v>
      </c>
      <c r="O194" s="335">
        <v>91.239620000000002</v>
      </c>
      <c r="P194" s="335">
        <v>111.07432</v>
      </c>
      <c r="Q194" s="335">
        <v>387.84772379999998</v>
      </c>
      <c r="R194" s="76">
        <v>110.06</v>
      </c>
      <c r="S194" s="76">
        <v>72.209999999999994</v>
      </c>
      <c r="T194" s="76">
        <v>156.47</v>
      </c>
      <c r="U194" s="76">
        <v>125.71</v>
      </c>
      <c r="V194" s="76">
        <v>142.18</v>
      </c>
      <c r="W194" s="76">
        <v>81.66</v>
      </c>
      <c r="X194" s="76">
        <v>118.61</v>
      </c>
      <c r="Y194" s="76">
        <v>115.6</v>
      </c>
      <c r="Z194" s="76">
        <v>102.82</v>
      </c>
      <c r="AA194" s="76">
        <v>236.54</v>
      </c>
      <c r="AB194" s="76">
        <v>274.08999999999997</v>
      </c>
      <c r="AC194" s="76">
        <v>145.62</v>
      </c>
      <c r="AD194" s="76">
        <v>143.44</v>
      </c>
      <c r="AE194" s="76">
        <v>110.5387831</v>
      </c>
      <c r="AF194" s="10">
        <v>99.629698099999999</v>
      </c>
      <c r="AG194" s="10">
        <v>132.63463890000003</v>
      </c>
      <c r="AH194" s="10">
        <v>99.29359239999738</v>
      </c>
      <c r="AI194" s="10">
        <v>237.5205325</v>
      </c>
      <c r="AK194" s="430">
        <f t="shared" si="75"/>
        <v>38.999410133602225</v>
      </c>
      <c r="AL194" s="430">
        <f t="shared" si="76"/>
        <v>36.99944038316108</v>
      </c>
      <c r="AM194" s="430">
        <f t="shared" si="77"/>
        <v>32.999500882278802</v>
      </c>
      <c r="AN194" s="430">
        <f t="shared" si="78"/>
        <v>137.99791278043861</v>
      </c>
      <c r="AO194" s="430">
        <f t="shared" si="79"/>
        <v>25.99960675573481</v>
      </c>
      <c r="AP194" s="430">
        <f t="shared" si="80"/>
        <v>24.999621880514244</v>
      </c>
      <c r="AQ194" s="430">
        <f t="shared" si="81"/>
        <v>34.999470632719941</v>
      </c>
      <c r="AR194" s="430">
        <f t="shared" si="82"/>
        <v>61.999062263675327</v>
      </c>
      <c r="AS194" s="430">
        <f t="shared" si="83"/>
        <v>42.999349634484496</v>
      </c>
      <c r="AT194" s="430">
        <f t="shared" si="84"/>
        <v>45.999304260146204</v>
      </c>
      <c r="AU194" s="430">
        <f t="shared" si="85"/>
        <v>55.999153012351904</v>
      </c>
      <c r="AV194" s="430">
        <f t="shared" si="86"/>
        <v>195.53704250063018</v>
      </c>
      <c r="AW194" s="430">
        <f t="shared" si="87"/>
        <v>55.487774136627174</v>
      </c>
      <c r="AX194" s="430">
        <f t="shared" si="88"/>
        <v>36.405344088732036</v>
      </c>
      <c r="AY194" s="430">
        <f t="shared" si="89"/>
        <v>78.885807915301228</v>
      </c>
      <c r="AZ194" s="430">
        <f t="shared" si="90"/>
        <v>63.377867406100322</v>
      </c>
      <c r="BA194" s="430">
        <f t="shared" si="91"/>
        <v>71.681371313335021</v>
      </c>
      <c r="BB194" s="430">
        <f t="shared" si="92"/>
        <v>41.169649609276526</v>
      </c>
      <c r="BC194" s="430">
        <f t="shared" si="93"/>
        <v>59.798336274262667</v>
      </c>
      <c r="BD194" s="430">
        <f t="shared" si="94"/>
        <v>58.280816738089236</v>
      </c>
      <c r="BE194" s="430">
        <f t="shared" si="95"/>
        <v>51.837660700781441</v>
      </c>
      <c r="BF194" s="430">
        <f t="shared" si="96"/>
        <v>119.25384421477186</v>
      </c>
      <c r="BG194" s="430">
        <f t="shared" si="97"/>
        <v>138.18502646836399</v>
      </c>
      <c r="BH194" s="430">
        <f t="shared" si="98"/>
        <v>73.415679354676072</v>
      </c>
      <c r="BI194" s="430">
        <f t="shared" si="99"/>
        <v>72.31661204940761</v>
      </c>
      <c r="BJ194" s="430">
        <f t="shared" si="100"/>
        <v>55.72915709604235</v>
      </c>
      <c r="BK194" s="430">
        <f t="shared" si="101"/>
        <v>50.229240282329215</v>
      </c>
      <c r="BL194" s="430">
        <f t="shared" si="102"/>
        <v>66.868988605999505</v>
      </c>
      <c r="BM194" s="430">
        <f t="shared" si="103"/>
        <v>50.059789463069009</v>
      </c>
      <c r="BN194" s="430">
        <f t="shared" si="104"/>
        <v>119.74818880766323</v>
      </c>
      <c r="BQ194" s="529">
        <f t="shared" si="108"/>
        <v>43192</v>
      </c>
      <c r="BR194" s="430">
        <f t="shared" si="105"/>
        <v>61.071753277035214</v>
      </c>
      <c r="BT194" s="430">
        <f t="shared" si="106"/>
        <v>55.864155054197127</v>
      </c>
    </row>
    <row r="195" spans="1:72">
      <c r="A195" s="6">
        <v>4</v>
      </c>
      <c r="B195" s="6">
        <v>3</v>
      </c>
      <c r="C195" s="124">
        <f t="shared" si="107"/>
        <v>42828</v>
      </c>
      <c r="D195" s="76">
        <f t="shared" si="73"/>
        <v>134.59911098333333</v>
      </c>
      <c r="E195" s="76">
        <f t="shared" si="74"/>
        <v>67.860421878492403</v>
      </c>
      <c r="F195" s="335">
        <v>51.570219999999999</v>
      </c>
      <c r="G195" s="335">
        <v>83.30574</v>
      </c>
      <c r="H195" s="335">
        <v>49.586750000000002</v>
      </c>
      <c r="I195" s="335">
        <v>186.44618</v>
      </c>
      <c r="J195" s="335">
        <v>25.78511</v>
      </c>
      <c r="K195" s="335">
        <v>61.487570000000005</v>
      </c>
      <c r="L195" s="335">
        <v>87.272680000000008</v>
      </c>
      <c r="M195" s="335">
        <v>77.355330000000009</v>
      </c>
      <c r="N195" s="335">
        <v>95.206559999999996</v>
      </c>
      <c r="O195" s="335">
        <v>69.421450000000007</v>
      </c>
      <c r="P195" s="335">
        <v>154.71066000000002</v>
      </c>
      <c r="Q195" s="335">
        <v>349.22956290000002</v>
      </c>
      <c r="R195" s="76">
        <v>117.56</v>
      </c>
      <c r="S195" s="76">
        <v>93.69</v>
      </c>
      <c r="T195" s="76">
        <v>162.47999999999999</v>
      </c>
      <c r="U195" s="76">
        <v>127.14</v>
      </c>
      <c r="V195" s="76">
        <v>126.81</v>
      </c>
      <c r="W195" s="76">
        <v>89.53</v>
      </c>
      <c r="X195" s="76">
        <v>112.44</v>
      </c>
      <c r="Y195" s="76">
        <v>129.27000000000001</v>
      </c>
      <c r="Z195" s="76">
        <v>109.9</v>
      </c>
      <c r="AA195" s="76">
        <v>298.83999999999997</v>
      </c>
      <c r="AB195" s="76">
        <v>274.11</v>
      </c>
      <c r="AC195" s="76">
        <v>129.44999999999999</v>
      </c>
      <c r="AD195" s="76">
        <v>113.53</v>
      </c>
      <c r="AE195" s="76">
        <v>206.8362516</v>
      </c>
      <c r="AF195" s="10">
        <v>108.85283360000001</v>
      </c>
      <c r="AG195" s="10">
        <v>166.07594310000002</v>
      </c>
      <c r="AH195" s="10">
        <v>142.52028639999912</v>
      </c>
      <c r="AI195" s="10">
        <v>237.56020190000001</v>
      </c>
      <c r="AK195" s="430">
        <f t="shared" si="75"/>
        <v>25.99960675573481</v>
      </c>
      <c r="AL195" s="430">
        <f t="shared" si="76"/>
        <v>41.999364759263926</v>
      </c>
      <c r="AM195" s="430">
        <f t="shared" si="77"/>
        <v>24.999621880514244</v>
      </c>
      <c r="AN195" s="430">
        <f t="shared" si="78"/>
        <v>93.998578270733546</v>
      </c>
      <c r="AO195" s="430">
        <f t="shared" si="79"/>
        <v>12.999803377867405</v>
      </c>
      <c r="AP195" s="430">
        <f t="shared" si="80"/>
        <v>30.999531131837664</v>
      </c>
      <c r="AQ195" s="430">
        <f t="shared" si="81"/>
        <v>43.999334509705072</v>
      </c>
      <c r="AR195" s="430">
        <f t="shared" si="82"/>
        <v>38.999410133602225</v>
      </c>
      <c r="AS195" s="430">
        <f t="shared" si="83"/>
        <v>47.999274010587342</v>
      </c>
      <c r="AT195" s="430">
        <f t="shared" si="84"/>
        <v>34.999470632719941</v>
      </c>
      <c r="AU195" s="430">
        <f t="shared" si="85"/>
        <v>77.998820267204451</v>
      </c>
      <c r="AV195" s="430">
        <f t="shared" si="86"/>
        <v>176.06733698008571</v>
      </c>
      <c r="AW195" s="430">
        <f t="shared" si="87"/>
        <v>59.268968994202169</v>
      </c>
      <c r="AX195" s="430">
        <f t="shared" si="88"/>
        <v>47.234686160826818</v>
      </c>
      <c r="AY195" s="430">
        <f t="shared" si="89"/>
        <v>81.915805394504659</v>
      </c>
      <c r="AZ195" s="430">
        <f t="shared" si="90"/>
        <v>64.09881522561129</v>
      </c>
      <c r="BA195" s="430">
        <f t="shared" si="91"/>
        <v>63.932442651877992</v>
      </c>
      <c r="BB195" s="430">
        <f t="shared" si="92"/>
        <v>45.13738341315856</v>
      </c>
      <c r="BC195" s="430">
        <f t="shared" si="93"/>
        <v>56.687673304764303</v>
      </c>
      <c r="BD195" s="430">
        <f t="shared" si="94"/>
        <v>65.172674565162595</v>
      </c>
      <c r="BE195" s="430">
        <f t="shared" si="95"/>
        <v>55.40710864633224</v>
      </c>
      <c r="BF195" s="430">
        <f t="shared" si="96"/>
        <v>150.66296949836146</v>
      </c>
      <c r="BG195" s="430">
        <f t="shared" si="97"/>
        <v>138.19510965465088</v>
      </c>
      <c r="BH195" s="430">
        <f t="shared" si="98"/>
        <v>65.263423241744391</v>
      </c>
      <c r="BI195" s="430">
        <f t="shared" si="99"/>
        <v>57.237206957398534</v>
      </c>
      <c r="BJ195" s="430">
        <f t="shared" si="100"/>
        <v>104.27842278800101</v>
      </c>
      <c r="BK195" s="430">
        <f t="shared" si="101"/>
        <v>54.879169952104867</v>
      </c>
      <c r="BL195" s="430">
        <f t="shared" si="102"/>
        <v>83.728733602218313</v>
      </c>
      <c r="BM195" s="430">
        <f t="shared" si="103"/>
        <v>71.852929871438931</v>
      </c>
      <c r="BN195" s="430">
        <f t="shared" si="104"/>
        <v>119.76818850516763</v>
      </c>
      <c r="BQ195" s="529">
        <f t="shared" si="108"/>
        <v>43193</v>
      </c>
      <c r="BR195" s="430">
        <f t="shared" si="105"/>
        <v>61.975437358205077</v>
      </c>
      <c r="BT195" s="430">
        <f t="shared" si="106"/>
        <v>58.253087975800355</v>
      </c>
    </row>
    <row r="196" spans="1:72">
      <c r="A196" s="6">
        <v>4</v>
      </c>
      <c r="B196" s="6">
        <v>4</v>
      </c>
      <c r="C196" s="124">
        <f t="shared" si="107"/>
        <v>42829</v>
      </c>
      <c r="D196" s="76">
        <f t="shared" si="73"/>
        <v>133.0100318033335</v>
      </c>
      <c r="E196" s="76">
        <f t="shared" si="74"/>
        <v>67.059260691280187</v>
      </c>
      <c r="F196" s="335">
        <v>57.520630000000004</v>
      </c>
      <c r="G196" s="335">
        <v>105.12391000000001</v>
      </c>
      <c r="H196" s="335">
        <v>41.65287</v>
      </c>
      <c r="I196" s="335">
        <v>200.33047000000002</v>
      </c>
      <c r="J196" s="335">
        <v>35.702460000000002</v>
      </c>
      <c r="K196" s="335">
        <v>35.702460000000002</v>
      </c>
      <c r="L196" s="335">
        <v>69.421450000000007</v>
      </c>
      <c r="M196" s="335">
        <v>113.05779</v>
      </c>
      <c r="N196" s="335">
        <v>69.421450000000007</v>
      </c>
      <c r="O196" s="335">
        <v>75.371859999999998</v>
      </c>
      <c r="P196" s="335">
        <v>154.71066000000002</v>
      </c>
      <c r="Q196" s="335">
        <v>309.14363420000006</v>
      </c>
      <c r="R196" s="76">
        <v>111.37</v>
      </c>
      <c r="S196" s="76">
        <v>74.58</v>
      </c>
      <c r="T196" s="76">
        <v>124.76</v>
      </c>
      <c r="U196" s="76">
        <v>142.86000000000001</v>
      </c>
      <c r="V196" s="76">
        <v>119.23</v>
      </c>
      <c r="W196" s="76">
        <v>104.02</v>
      </c>
      <c r="X196" s="76">
        <v>113.54</v>
      </c>
      <c r="Y196" s="76">
        <v>144.47</v>
      </c>
      <c r="Z196" s="76">
        <v>115.79</v>
      </c>
      <c r="AA196" s="76">
        <v>296.19</v>
      </c>
      <c r="AB196" s="76">
        <v>310.49</v>
      </c>
      <c r="AC196" s="76">
        <v>143.47999999999999</v>
      </c>
      <c r="AD196" s="76">
        <v>106.22</v>
      </c>
      <c r="AE196" s="76">
        <v>143.12719519999999</v>
      </c>
      <c r="AF196" s="10">
        <v>154.61148650000001</v>
      </c>
      <c r="AG196" s="10">
        <v>169.15032160000001</v>
      </c>
      <c r="AH196" s="10">
        <v>111.31524540000582</v>
      </c>
      <c r="AI196" s="10">
        <v>237.93706119999999</v>
      </c>
      <c r="AK196" s="430">
        <f t="shared" si="75"/>
        <v>28.999561381396521</v>
      </c>
      <c r="AL196" s="430">
        <f t="shared" si="76"/>
        <v>52.999198386690196</v>
      </c>
      <c r="AM196" s="430">
        <f t="shared" si="77"/>
        <v>20.999682379631963</v>
      </c>
      <c r="AN196" s="430">
        <f t="shared" si="78"/>
        <v>100.99847239727755</v>
      </c>
      <c r="AO196" s="430">
        <f t="shared" si="79"/>
        <v>17.999727753970255</v>
      </c>
      <c r="AP196" s="430">
        <f t="shared" si="80"/>
        <v>17.999727753970255</v>
      </c>
      <c r="AQ196" s="430">
        <f t="shared" si="81"/>
        <v>34.999470632719941</v>
      </c>
      <c r="AR196" s="430">
        <f t="shared" si="82"/>
        <v>56.999137887572473</v>
      </c>
      <c r="AS196" s="430">
        <f t="shared" si="83"/>
        <v>34.999470632719941</v>
      </c>
      <c r="AT196" s="430">
        <f t="shared" si="84"/>
        <v>37.999425258381649</v>
      </c>
      <c r="AU196" s="430">
        <f t="shared" si="85"/>
        <v>77.998820267204451</v>
      </c>
      <c r="AV196" s="430">
        <f t="shared" si="86"/>
        <v>155.85764265187802</v>
      </c>
      <c r="AW196" s="430">
        <f t="shared" si="87"/>
        <v>56.148222838416942</v>
      </c>
      <c r="AX196" s="430">
        <f t="shared" si="88"/>
        <v>37.600201663725734</v>
      </c>
      <c r="AY196" s="430">
        <f t="shared" si="89"/>
        <v>62.89891605747416</v>
      </c>
      <c r="AZ196" s="430">
        <f t="shared" si="90"/>
        <v>72.02419964708848</v>
      </c>
      <c r="BA196" s="430">
        <f t="shared" si="91"/>
        <v>60.110915049155537</v>
      </c>
      <c r="BB196" s="430">
        <f t="shared" si="92"/>
        <v>52.442651877993441</v>
      </c>
      <c r="BC196" s="430">
        <f t="shared" si="93"/>
        <v>57.242248550541973</v>
      </c>
      <c r="BD196" s="430">
        <f t="shared" si="94"/>
        <v>72.835896143181245</v>
      </c>
      <c r="BE196" s="430">
        <f t="shared" si="95"/>
        <v>58.376607007814471</v>
      </c>
      <c r="BF196" s="430">
        <f t="shared" si="96"/>
        <v>149.32694731535165</v>
      </c>
      <c r="BG196" s="430">
        <f t="shared" si="97"/>
        <v>156.5364255104613</v>
      </c>
      <c r="BH196" s="430">
        <f t="shared" si="98"/>
        <v>72.336778421981336</v>
      </c>
      <c r="BI196" s="430">
        <f t="shared" si="99"/>
        <v>53.551802369548774</v>
      </c>
      <c r="BJ196" s="430">
        <f t="shared" si="100"/>
        <v>72.158908595916301</v>
      </c>
      <c r="BK196" s="430">
        <f t="shared" si="101"/>
        <v>77.948821023443415</v>
      </c>
      <c r="BL196" s="430">
        <f t="shared" si="102"/>
        <v>85.278710158810185</v>
      </c>
      <c r="BM196" s="430">
        <f t="shared" si="103"/>
        <v>56.120617796826728</v>
      </c>
      <c r="BN196" s="430">
        <f t="shared" si="104"/>
        <v>119.95818563145953</v>
      </c>
      <c r="BQ196" s="529">
        <f t="shared" si="108"/>
        <v>43194</v>
      </c>
      <c r="BR196" s="430">
        <f t="shared" si="105"/>
        <v>61.933039059743614</v>
      </c>
      <c r="BT196" s="430">
        <f t="shared" si="106"/>
        <v>57.809427779178222</v>
      </c>
    </row>
    <row r="197" spans="1:72">
      <c r="A197" s="6">
        <v>4</v>
      </c>
      <c r="B197" s="6">
        <v>5</v>
      </c>
      <c r="C197" s="124">
        <f t="shared" si="107"/>
        <v>42830</v>
      </c>
      <c r="D197" s="76">
        <f t="shared" si="73"/>
        <v>137.08222569666665</v>
      </c>
      <c r="E197" s="76">
        <f t="shared" si="74"/>
        <v>69.112326224579476</v>
      </c>
      <c r="F197" s="335">
        <v>63.471040000000002</v>
      </c>
      <c r="G197" s="335">
        <v>136.85943</v>
      </c>
      <c r="H197" s="335">
        <v>57.520630000000004</v>
      </c>
      <c r="I197" s="335">
        <v>176.52883</v>
      </c>
      <c r="J197" s="335">
        <v>35.702460000000002</v>
      </c>
      <c r="K197" s="335">
        <v>43.636340000000004</v>
      </c>
      <c r="L197" s="335">
        <v>61.487570000000005</v>
      </c>
      <c r="M197" s="335">
        <v>89.256150000000005</v>
      </c>
      <c r="N197" s="335">
        <v>85.289209999999997</v>
      </c>
      <c r="O197" s="335">
        <v>85.289209999999997</v>
      </c>
      <c r="P197" s="335">
        <v>140.82637</v>
      </c>
      <c r="Q197" s="335">
        <v>276.21803219999998</v>
      </c>
      <c r="R197" s="76">
        <v>110.73</v>
      </c>
      <c r="S197" s="76">
        <v>123.9</v>
      </c>
      <c r="T197" s="76">
        <v>139.22999999999999</v>
      </c>
      <c r="U197" s="76">
        <v>151.1</v>
      </c>
      <c r="V197" s="76">
        <v>157.19</v>
      </c>
      <c r="W197" s="76">
        <v>104.03</v>
      </c>
      <c r="X197" s="76">
        <v>121.57</v>
      </c>
      <c r="Y197" s="76">
        <v>115.58</v>
      </c>
      <c r="Z197" s="76">
        <v>137.66999999999999</v>
      </c>
      <c r="AA197" s="76">
        <v>249.35</v>
      </c>
      <c r="AB197" s="76">
        <v>295.87</v>
      </c>
      <c r="AC197" s="76">
        <v>138.01</v>
      </c>
      <c r="AD197" s="76">
        <v>121.19</v>
      </c>
      <c r="AE197" s="76">
        <v>151.31892630000002</v>
      </c>
      <c r="AF197" s="10">
        <v>162.38668890000002</v>
      </c>
      <c r="AG197" s="10">
        <v>182.28089300000002</v>
      </c>
      <c r="AH197" s="10">
        <v>80.965245400000001</v>
      </c>
      <c r="AI197" s="10">
        <v>318.00974510000003</v>
      </c>
      <c r="AK197" s="430">
        <f t="shared" si="75"/>
        <v>31.999516007058229</v>
      </c>
      <c r="AL197" s="430">
        <f t="shared" si="76"/>
        <v>68.998956390219305</v>
      </c>
      <c r="AM197" s="430">
        <f t="shared" si="77"/>
        <v>28.999561381396521</v>
      </c>
      <c r="AN197" s="430">
        <f t="shared" si="78"/>
        <v>88.998653894630706</v>
      </c>
      <c r="AO197" s="430">
        <f t="shared" si="79"/>
        <v>17.999727753970255</v>
      </c>
      <c r="AP197" s="430">
        <f t="shared" si="80"/>
        <v>21.999667254852536</v>
      </c>
      <c r="AQ197" s="430">
        <f t="shared" si="81"/>
        <v>30.999531131837664</v>
      </c>
      <c r="AR197" s="430">
        <f t="shared" si="82"/>
        <v>44.999319384925641</v>
      </c>
      <c r="AS197" s="430">
        <f t="shared" si="83"/>
        <v>42.999349634484496</v>
      </c>
      <c r="AT197" s="430">
        <f t="shared" si="84"/>
        <v>42.999349634484496</v>
      </c>
      <c r="AU197" s="430">
        <f t="shared" si="85"/>
        <v>70.998926140660444</v>
      </c>
      <c r="AV197" s="430">
        <f t="shared" si="86"/>
        <v>139.25789372321651</v>
      </c>
      <c r="AW197" s="430">
        <f t="shared" si="87"/>
        <v>55.825560877237209</v>
      </c>
      <c r="AX197" s="430">
        <f t="shared" si="88"/>
        <v>62.465339047138897</v>
      </c>
      <c r="AY197" s="430">
        <f t="shared" si="89"/>
        <v>70.194101336022172</v>
      </c>
      <c r="AZ197" s="430">
        <f t="shared" si="90"/>
        <v>76.178472397277531</v>
      </c>
      <c r="BA197" s="430">
        <f t="shared" si="91"/>
        <v>79.248802621628428</v>
      </c>
      <c r="BB197" s="430">
        <f t="shared" si="92"/>
        <v>52.44769347113688</v>
      </c>
      <c r="BC197" s="430">
        <f t="shared" si="93"/>
        <v>61.290647844718926</v>
      </c>
      <c r="BD197" s="430">
        <f t="shared" si="94"/>
        <v>58.270733551802365</v>
      </c>
      <c r="BE197" s="430">
        <f t="shared" si="95"/>
        <v>69.407612805646579</v>
      </c>
      <c r="BF197" s="430">
        <f t="shared" si="96"/>
        <v>125.71212503150996</v>
      </c>
      <c r="BG197" s="430">
        <f t="shared" si="97"/>
        <v>149.16561633476178</v>
      </c>
      <c r="BH197" s="430">
        <f t="shared" si="98"/>
        <v>69.579026972523309</v>
      </c>
      <c r="BI197" s="430">
        <f t="shared" si="99"/>
        <v>61.099067305268463</v>
      </c>
      <c r="BJ197" s="430">
        <f t="shared" si="100"/>
        <v>76.288846130577269</v>
      </c>
      <c r="BK197" s="430">
        <f t="shared" si="101"/>
        <v>81.868761734308052</v>
      </c>
      <c r="BL197" s="430">
        <f t="shared" si="102"/>
        <v>91.898610032770364</v>
      </c>
      <c r="BM197" s="430">
        <f t="shared" si="103"/>
        <v>40.819382606503652</v>
      </c>
      <c r="BN197" s="430">
        <f t="shared" si="104"/>
        <v>160.32757504411396</v>
      </c>
      <c r="BQ197" s="529">
        <f t="shared" si="108"/>
        <v>43195</v>
      </c>
      <c r="BR197" s="430">
        <f t="shared" si="105"/>
        <v>65.759003566927149</v>
      </c>
      <c r="BT197" s="430">
        <f t="shared" si="106"/>
        <v>65.732147718679101</v>
      </c>
    </row>
    <row r="198" spans="1:72">
      <c r="A198" s="6">
        <v>4</v>
      </c>
      <c r="B198" s="6">
        <v>6</v>
      </c>
      <c r="C198" s="124">
        <f t="shared" si="107"/>
        <v>42831</v>
      </c>
      <c r="D198" s="76">
        <f t="shared" si="73"/>
        <v>138.55870992666649</v>
      </c>
      <c r="E198" s="76">
        <f t="shared" si="74"/>
        <v>69.856720760418099</v>
      </c>
      <c r="F198" s="335">
        <v>67.437979999999996</v>
      </c>
      <c r="G198" s="335">
        <v>138.84290000000001</v>
      </c>
      <c r="H198" s="335">
        <v>51.570219999999999</v>
      </c>
      <c r="I198" s="335">
        <v>180.49576999999999</v>
      </c>
      <c r="J198" s="335">
        <v>21.818170000000002</v>
      </c>
      <c r="K198" s="335">
        <v>49.586750000000002</v>
      </c>
      <c r="L198" s="335">
        <v>69.421450000000007</v>
      </c>
      <c r="M198" s="335">
        <v>87.272680000000008</v>
      </c>
      <c r="N198" s="335">
        <v>81.322270000000003</v>
      </c>
      <c r="O198" s="335">
        <v>81.322270000000003</v>
      </c>
      <c r="P198" s="335">
        <v>136.85943</v>
      </c>
      <c r="Q198" s="335">
        <v>290.00314870000005</v>
      </c>
      <c r="R198" s="76">
        <v>111.39</v>
      </c>
      <c r="S198" s="76">
        <v>144.94999999999999</v>
      </c>
      <c r="T198" s="76">
        <v>154.02000000000001</v>
      </c>
      <c r="U198" s="76">
        <v>135.41</v>
      </c>
      <c r="V198" s="76">
        <v>171.53</v>
      </c>
      <c r="W198" s="76">
        <v>129.26</v>
      </c>
      <c r="X198" s="76">
        <v>108.61</v>
      </c>
      <c r="Y198" s="76">
        <v>101.41</v>
      </c>
      <c r="Z198" s="76">
        <v>152.13</v>
      </c>
      <c r="AA198" s="76">
        <v>273.02</v>
      </c>
      <c r="AB198" s="76">
        <v>252.08</v>
      </c>
      <c r="AC198" s="76">
        <v>125.99</v>
      </c>
      <c r="AD198" s="76">
        <v>91.26</v>
      </c>
      <c r="AE198" s="76">
        <v>165.58007560000001</v>
      </c>
      <c r="AF198" s="10">
        <v>162.00982960000002</v>
      </c>
      <c r="AG198" s="10">
        <v>196.99824039999999</v>
      </c>
      <c r="AH198" s="10">
        <v>105.36524539999418</v>
      </c>
      <c r="AI198" s="10">
        <v>319.79486809999997</v>
      </c>
      <c r="AK198" s="430">
        <f t="shared" si="75"/>
        <v>33.999485757499365</v>
      </c>
      <c r="AL198" s="430">
        <f t="shared" si="76"/>
        <v>69.998941265439882</v>
      </c>
      <c r="AM198" s="430">
        <f t="shared" si="77"/>
        <v>25.99960675573481</v>
      </c>
      <c r="AN198" s="430">
        <f t="shared" si="78"/>
        <v>90.998623645071831</v>
      </c>
      <c r="AO198" s="430">
        <f t="shared" si="79"/>
        <v>10.999833627426268</v>
      </c>
      <c r="AP198" s="430">
        <f t="shared" si="80"/>
        <v>24.999621880514244</v>
      </c>
      <c r="AQ198" s="430">
        <f t="shared" si="81"/>
        <v>34.999470632719941</v>
      </c>
      <c r="AR198" s="430">
        <f t="shared" si="82"/>
        <v>43.999334509705072</v>
      </c>
      <c r="AS198" s="430">
        <f t="shared" si="83"/>
        <v>40.999379884043357</v>
      </c>
      <c r="AT198" s="430">
        <f t="shared" si="84"/>
        <v>40.999379884043357</v>
      </c>
      <c r="AU198" s="430">
        <f t="shared" si="85"/>
        <v>68.998956390219305</v>
      </c>
      <c r="AV198" s="430">
        <f t="shared" si="86"/>
        <v>146.20778860599953</v>
      </c>
      <c r="AW198" s="430">
        <f t="shared" si="87"/>
        <v>56.158306024703805</v>
      </c>
      <c r="AX198" s="430">
        <f t="shared" si="88"/>
        <v>73.077892614066045</v>
      </c>
      <c r="AY198" s="430">
        <f t="shared" si="89"/>
        <v>77.650617595160071</v>
      </c>
      <c r="AZ198" s="430">
        <f t="shared" si="90"/>
        <v>68.26821275523065</v>
      </c>
      <c r="BA198" s="430">
        <f t="shared" si="91"/>
        <v>86.478447189311822</v>
      </c>
      <c r="BB198" s="430">
        <f t="shared" si="92"/>
        <v>65.167632972019149</v>
      </c>
      <c r="BC198" s="430">
        <f t="shared" si="93"/>
        <v>54.756743130829342</v>
      </c>
      <c r="BD198" s="430">
        <f t="shared" si="94"/>
        <v>51.126796067557343</v>
      </c>
      <c r="BE198" s="430">
        <f t="shared" si="95"/>
        <v>76.697756491051166</v>
      </c>
      <c r="BF198" s="430">
        <f t="shared" si="96"/>
        <v>137.64557600201664</v>
      </c>
      <c r="BG198" s="430">
        <f t="shared" si="97"/>
        <v>127.08847995966725</v>
      </c>
      <c r="BH198" s="430">
        <f t="shared" si="98"/>
        <v>63.519032014116455</v>
      </c>
      <c r="BI198" s="430">
        <f t="shared" si="99"/>
        <v>46.009579026972524</v>
      </c>
      <c r="BJ198" s="430">
        <f t="shared" si="100"/>
        <v>83.478737383413161</v>
      </c>
      <c r="BK198" s="430">
        <f t="shared" si="101"/>
        <v>81.678764608016138</v>
      </c>
      <c r="BL198" s="430">
        <f t="shared" si="102"/>
        <v>99.318497806906976</v>
      </c>
      <c r="BM198" s="430">
        <f t="shared" si="103"/>
        <v>53.120869876478032</v>
      </c>
      <c r="BN198" s="430">
        <f t="shared" si="104"/>
        <v>161.22756143181243</v>
      </c>
      <c r="BQ198" s="529">
        <f t="shared" si="108"/>
        <v>43196</v>
      </c>
      <c r="BR198" s="430">
        <f t="shared" si="105"/>
        <v>66.821915175194633</v>
      </c>
      <c r="BT198" s="430">
        <f t="shared" si="106"/>
        <v>66.717922863624892</v>
      </c>
    </row>
    <row r="199" spans="1:72">
      <c r="A199" s="6">
        <v>4</v>
      </c>
      <c r="B199" s="6">
        <v>7</v>
      </c>
      <c r="C199" s="124">
        <f t="shared" si="107"/>
        <v>42832</v>
      </c>
      <c r="D199" s="76">
        <f t="shared" si="73"/>
        <v>151.97304369666665</v>
      </c>
      <c r="E199" s="76">
        <f t="shared" si="74"/>
        <v>76.619784366119305</v>
      </c>
      <c r="F199" s="335">
        <v>77.355330000000009</v>
      </c>
      <c r="G199" s="335">
        <v>144.79330999999999</v>
      </c>
      <c r="H199" s="335">
        <v>57.520630000000004</v>
      </c>
      <c r="I199" s="335">
        <v>146.77678</v>
      </c>
      <c r="J199" s="335">
        <v>43.636340000000004</v>
      </c>
      <c r="K199" s="335">
        <v>63.471040000000002</v>
      </c>
      <c r="L199" s="335">
        <v>69.421450000000007</v>
      </c>
      <c r="M199" s="335">
        <v>101.15697</v>
      </c>
      <c r="N199" s="335">
        <v>65.454509999999999</v>
      </c>
      <c r="O199" s="335">
        <v>79.338800000000006</v>
      </c>
      <c r="P199" s="335">
        <v>158.67760000000001</v>
      </c>
      <c r="Q199" s="335">
        <v>365.23616579999998</v>
      </c>
      <c r="R199" s="76">
        <v>111.72</v>
      </c>
      <c r="S199" s="76">
        <v>186.7</v>
      </c>
      <c r="T199" s="76">
        <v>190.79</v>
      </c>
      <c r="U199" s="76">
        <v>151.12</v>
      </c>
      <c r="V199" s="76">
        <v>223.96</v>
      </c>
      <c r="W199" s="76">
        <v>129.27000000000001</v>
      </c>
      <c r="X199" s="76">
        <v>109.76</v>
      </c>
      <c r="Y199" s="76">
        <v>117</v>
      </c>
      <c r="Z199" s="76">
        <v>225.8</v>
      </c>
      <c r="AA199" s="76">
        <v>296.70999999999998</v>
      </c>
      <c r="AB199" s="76">
        <v>257.51</v>
      </c>
      <c r="AC199" s="76">
        <v>134.87</v>
      </c>
      <c r="AD199" s="76">
        <v>114.29</v>
      </c>
      <c r="AE199" s="76">
        <v>195.2924562</v>
      </c>
      <c r="AF199" s="10">
        <v>140.07265140000001</v>
      </c>
      <c r="AG199" s="10">
        <v>171.2329651</v>
      </c>
      <c r="AH199" s="10">
        <v>110.4594443</v>
      </c>
      <c r="AI199" s="10">
        <v>319.79486809999997</v>
      </c>
      <c r="AK199" s="430">
        <f t="shared" si="75"/>
        <v>38.999410133602225</v>
      </c>
      <c r="AL199" s="430">
        <f t="shared" si="76"/>
        <v>72.998895891101583</v>
      </c>
      <c r="AM199" s="430">
        <f t="shared" si="77"/>
        <v>28.999561381396521</v>
      </c>
      <c r="AN199" s="430">
        <f t="shared" si="78"/>
        <v>73.998880766322159</v>
      </c>
      <c r="AO199" s="430">
        <f t="shared" si="79"/>
        <v>21.999667254852536</v>
      </c>
      <c r="AP199" s="430">
        <f t="shared" si="80"/>
        <v>31.999516007058229</v>
      </c>
      <c r="AQ199" s="430">
        <f t="shared" si="81"/>
        <v>34.999470632719941</v>
      </c>
      <c r="AR199" s="430">
        <f t="shared" si="82"/>
        <v>50.999228636249057</v>
      </c>
      <c r="AS199" s="430">
        <f t="shared" si="83"/>
        <v>32.999500882278802</v>
      </c>
      <c r="AT199" s="430">
        <f t="shared" si="84"/>
        <v>39.999395008822788</v>
      </c>
      <c r="AU199" s="430">
        <f t="shared" si="85"/>
        <v>79.998790017645575</v>
      </c>
      <c r="AV199" s="430">
        <f t="shared" si="86"/>
        <v>184.13721492311569</v>
      </c>
      <c r="AW199" s="430">
        <f t="shared" si="87"/>
        <v>56.324678598437103</v>
      </c>
      <c r="AX199" s="430">
        <f t="shared" si="88"/>
        <v>94.126543987900163</v>
      </c>
      <c r="AY199" s="430">
        <f t="shared" si="89"/>
        <v>96.188555583564394</v>
      </c>
      <c r="AZ199" s="430">
        <f t="shared" si="90"/>
        <v>76.188555583564408</v>
      </c>
      <c r="BA199" s="430">
        <f t="shared" si="91"/>
        <v>112.91152004033275</v>
      </c>
      <c r="BB199" s="430">
        <f t="shared" si="92"/>
        <v>65.172674565162595</v>
      </c>
      <c r="BC199" s="430">
        <f t="shared" si="93"/>
        <v>55.336526342324177</v>
      </c>
      <c r="BD199" s="430">
        <f t="shared" si="94"/>
        <v>58.986639778169902</v>
      </c>
      <c r="BE199" s="430">
        <f t="shared" si="95"/>
        <v>113.83917317872448</v>
      </c>
      <c r="BF199" s="430">
        <f t="shared" si="96"/>
        <v>149.58911015881017</v>
      </c>
      <c r="BG199" s="430">
        <f t="shared" si="97"/>
        <v>129.82606503655154</v>
      </c>
      <c r="BH199" s="430">
        <f t="shared" si="98"/>
        <v>67.99596672548526</v>
      </c>
      <c r="BI199" s="430">
        <f t="shared" si="99"/>
        <v>57.620368036299475</v>
      </c>
      <c r="BJ199" s="430">
        <f t="shared" si="100"/>
        <v>98.458510814217291</v>
      </c>
      <c r="BK199" s="430">
        <f t="shared" si="101"/>
        <v>70.618931888076631</v>
      </c>
      <c r="BL199" s="430">
        <f t="shared" si="102"/>
        <v>86.328694277791783</v>
      </c>
      <c r="BM199" s="430">
        <f t="shared" si="103"/>
        <v>55.689157701033523</v>
      </c>
      <c r="BN199" s="430">
        <f t="shared" si="104"/>
        <v>161.22756143181243</v>
      </c>
      <c r="BQ199" s="529">
        <f t="shared" si="108"/>
        <v>43197</v>
      </c>
      <c r="BR199" s="430">
        <f t="shared" si="105"/>
        <v>74.209994416435592</v>
      </c>
      <c r="BT199" s="430">
        <f t="shared" si="106"/>
        <v>69.307449306780939</v>
      </c>
    </row>
    <row r="200" spans="1:72">
      <c r="A200" s="6">
        <v>4</v>
      </c>
      <c r="B200" s="6">
        <v>8</v>
      </c>
      <c r="C200" s="124">
        <f t="shared" si="107"/>
        <v>42833</v>
      </c>
      <c r="D200" s="76">
        <f t="shared" si="73"/>
        <v>166.53935490666663</v>
      </c>
      <c r="E200" s="76">
        <f t="shared" si="74"/>
        <v>83.963636912414415</v>
      </c>
      <c r="F200" s="335">
        <v>83.30574</v>
      </c>
      <c r="G200" s="335">
        <v>136.85943</v>
      </c>
      <c r="H200" s="335">
        <v>73.388390000000001</v>
      </c>
      <c r="I200" s="335">
        <v>190.41311999999999</v>
      </c>
      <c r="J200" s="335">
        <v>51.570219999999999</v>
      </c>
      <c r="K200" s="335">
        <v>65.454509999999999</v>
      </c>
      <c r="L200" s="335">
        <v>126.94208</v>
      </c>
      <c r="M200" s="335">
        <v>95.206559999999996</v>
      </c>
      <c r="N200" s="335">
        <v>73.388390000000001</v>
      </c>
      <c r="O200" s="335">
        <v>95.206559999999996</v>
      </c>
      <c r="P200" s="335">
        <v>202.31394</v>
      </c>
      <c r="Q200" s="335">
        <v>370.67087359999999</v>
      </c>
      <c r="R200" s="76">
        <v>119.8</v>
      </c>
      <c r="S200" s="76">
        <v>233.54</v>
      </c>
      <c r="T200" s="76">
        <v>265.02</v>
      </c>
      <c r="U200" s="76">
        <v>183.3</v>
      </c>
      <c r="V200" s="76">
        <v>256.3</v>
      </c>
      <c r="W200" s="76">
        <v>147.05000000000001</v>
      </c>
      <c r="X200" s="76">
        <v>96.95</v>
      </c>
      <c r="Y200" s="76">
        <v>117.7</v>
      </c>
      <c r="Z200" s="76">
        <v>254.01</v>
      </c>
      <c r="AA200" s="76">
        <v>347.46</v>
      </c>
      <c r="AB200" s="76">
        <v>250.1</v>
      </c>
      <c r="AC200" s="76">
        <v>129.1</v>
      </c>
      <c r="AD200" s="76">
        <v>128.88999999999999</v>
      </c>
      <c r="AE200" s="76">
        <v>193.70568019999999</v>
      </c>
      <c r="AF200" s="10">
        <v>140.07265140000001</v>
      </c>
      <c r="AG200" s="10">
        <v>166.47263710000001</v>
      </c>
      <c r="AH200" s="10">
        <v>98.082591500000007</v>
      </c>
      <c r="AI200" s="10">
        <v>303.90727340000001</v>
      </c>
      <c r="AK200" s="430">
        <f t="shared" si="75"/>
        <v>41.999364759263926</v>
      </c>
      <c r="AL200" s="430">
        <f t="shared" si="76"/>
        <v>68.998956390219305</v>
      </c>
      <c r="AM200" s="430">
        <f t="shared" si="77"/>
        <v>36.99944038316108</v>
      </c>
      <c r="AN200" s="430">
        <f t="shared" si="78"/>
        <v>95.998548021174685</v>
      </c>
      <c r="AO200" s="430">
        <f t="shared" si="79"/>
        <v>25.99960675573481</v>
      </c>
      <c r="AP200" s="430">
        <f t="shared" si="80"/>
        <v>32.999500882278802</v>
      </c>
      <c r="AQ200" s="430">
        <f t="shared" si="81"/>
        <v>63.999032014116459</v>
      </c>
      <c r="AR200" s="430">
        <f t="shared" si="82"/>
        <v>47.999274010587342</v>
      </c>
      <c r="AS200" s="430">
        <f t="shared" si="83"/>
        <v>36.99944038316108</v>
      </c>
      <c r="AT200" s="430">
        <f t="shared" si="84"/>
        <v>47.999274010587342</v>
      </c>
      <c r="AU200" s="430">
        <f t="shared" si="85"/>
        <v>101.99845727249811</v>
      </c>
      <c r="AV200" s="430">
        <f t="shared" si="86"/>
        <v>186.87717348122007</v>
      </c>
      <c r="AW200" s="430">
        <f t="shared" si="87"/>
        <v>60.398285858331228</v>
      </c>
      <c r="AX200" s="430">
        <f t="shared" si="88"/>
        <v>117.74136627174187</v>
      </c>
      <c r="AY200" s="430">
        <f t="shared" si="89"/>
        <v>133.61230148726997</v>
      </c>
      <c r="AZ200" s="430">
        <f t="shared" si="90"/>
        <v>92.412402319132852</v>
      </c>
      <c r="BA200" s="430">
        <f t="shared" si="91"/>
        <v>129.21603226619612</v>
      </c>
      <c r="BB200" s="430">
        <f t="shared" si="92"/>
        <v>74.136627174187041</v>
      </c>
      <c r="BC200" s="430">
        <f t="shared" si="93"/>
        <v>48.878245525586088</v>
      </c>
      <c r="BD200" s="430">
        <f t="shared" si="94"/>
        <v>59.339551298210232</v>
      </c>
      <c r="BE200" s="430">
        <f t="shared" si="95"/>
        <v>128.06150743634987</v>
      </c>
      <c r="BF200" s="430">
        <f t="shared" si="96"/>
        <v>175.1751953617343</v>
      </c>
      <c r="BG200" s="430">
        <f t="shared" si="97"/>
        <v>126.09024451726745</v>
      </c>
      <c r="BH200" s="430">
        <f t="shared" si="98"/>
        <v>65.086967481724216</v>
      </c>
      <c r="BI200" s="430">
        <f t="shared" si="99"/>
        <v>64.98109402571211</v>
      </c>
      <c r="BJ200" s="430">
        <f t="shared" si="100"/>
        <v>97.65852291404083</v>
      </c>
      <c r="BK200" s="430">
        <f t="shared" si="101"/>
        <v>70.618931888076631</v>
      </c>
      <c r="BL200" s="430">
        <f t="shared" si="102"/>
        <v>83.928730577262414</v>
      </c>
      <c r="BM200" s="430">
        <f t="shared" si="103"/>
        <v>49.449252079657171</v>
      </c>
      <c r="BN200" s="430">
        <f t="shared" si="104"/>
        <v>153.21768258129569</v>
      </c>
      <c r="BQ200" s="529">
        <f t="shared" si="108"/>
        <v>43198</v>
      </c>
      <c r="BR200" s="430">
        <f t="shared" si="105"/>
        <v>78.566327564910509</v>
      </c>
      <c r="BT200" s="430">
        <f t="shared" si="106"/>
        <v>69.808944139147968</v>
      </c>
    </row>
    <row r="201" spans="1:72">
      <c r="A201" s="6">
        <v>4</v>
      </c>
      <c r="B201" s="6">
        <v>9</v>
      </c>
      <c r="C201" s="124">
        <f t="shared" si="107"/>
        <v>42834</v>
      </c>
      <c r="D201" s="76">
        <f t="shared" si="73"/>
        <v>176.82494053333332</v>
      </c>
      <c r="E201" s="76">
        <f t="shared" si="74"/>
        <v>89.149289141420496</v>
      </c>
      <c r="F201" s="335">
        <v>63.471040000000002</v>
      </c>
      <c r="G201" s="335">
        <v>119.0082</v>
      </c>
      <c r="H201" s="335">
        <v>73.388390000000001</v>
      </c>
      <c r="I201" s="335">
        <v>269.75191999999998</v>
      </c>
      <c r="J201" s="335">
        <v>83.30574</v>
      </c>
      <c r="K201" s="335">
        <v>43.636340000000004</v>
      </c>
      <c r="L201" s="335">
        <v>105.12391000000001</v>
      </c>
      <c r="M201" s="335">
        <v>95.206559999999996</v>
      </c>
      <c r="N201" s="335">
        <v>89.256150000000005</v>
      </c>
      <c r="O201" s="335">
        <v>134.87595999999999</v>
      </c>
      <c r="P201" s="335">
        <v>259.83456999999999</v>
      </c>
      <c r="Q201" s="335">
        <v>402.42622829999999</v>
      </c>
      <c r="R201" s="76">
        <v>132.86000000000001</v>
      </c>
      <c r="S201" s="76">
        <v>229</v>
      </c>
      <c r="T201" s="76">
        <v>257.49</v>
      </c>
      <c r="U201" s="76">
        <v>210.11</v>
      </c>
      <c r="V201" s="76">
        <v>151.72999999999999</v>
      </c>
      <c r="W201" s="76">
        <v>162.25</v>
      </c>
      <c r="X201" s="76">
        <v>118.89</v>
      </c>
      <c r="Y201" s="76">
        <v>118.03</v>
      </c>
      <c r="Z201" s="76">
        <v>261.52</v>
      </c>
      <c r="AA201" s="76">
        <v>470.39</v>
      </c>
      <c r="AB201" s="76">
        <v>277.92</v>
      </c>
      <c r="AC201" s="76">
        <v>109.73</v>
      </c>
      <c r="AD201" s="76">
        <v>121.59</v>
      </c>
      <c r="AE201" s="76">
        <v>236.38995460000001</v>
      </c>
      <c r="AF201" s="10">
        <v>109.72556040000001</v>
      </c>
      <c r="AG201" s="10">
        <v>179.24618390000001</v>
      </c>
      <c r="AH201" s="10">
        <v>92.528875499999998</v>
      </c>
      <c r="AI201" s="10">
        <v>326.06263329999996</v>
      </c>
      <c r="AK201" s="430">
        <f t="shared" si="75"/>
        <v>31.999516007058229</v>
      </c>
      <c r="AL201" s="430">
        <f t="shared" si="76"/>
        <v>59.999092513234181</v>
      </c>
      <c r="AM201" s="430">
        <f t="shared" si="77"/>
        <v>36.99944038316108</v>
      </c>
      <c r="AN201" s="430">
        <f t="shared" si="78"/>
        <v>135.99794302999746</v>
      </c>
      <c r="AO201" s="430">
        <f t="shared" si="79"/>
        <v>41.999364759263926</v>
      </c>
      <c r="AP201" s="430">
        <f t="shared" si="80"/>
        <v>21.999667254852536</v>
      </c>
      <c r="AQ201" s="430">
        <f t="shared" si="81"/>
        <v>52.999198386690196</v>
      </c>
      <c r="AR201" s="430">
        <f t="shared" si="82"/>
        <v>47.999274010587342</v>
      </c>
      <c r="AS201" s="430">
        <f t="shared" si="83"/>
        <v>44.999319384925641</v>
      </c>
      <c r="AT201" s="430">
        <f t="shared" si="84"/>
        <v>67.998971514998729</v>
      </c>
      <c r="AU201" s="430">
        <f t="shared" si="85"/>
        <v>130.99801865389463</v>
      </c>
      <c r="AV201" s="430">
        <f t="shared" si="86"/>
        <v>202.88693133350137</v>
      </c>
      <c r="AW201" s="430">
        <f t="shared" si="87"/>
        <v>66.982606503655163</v>
      </c>
      <c r="AX201" s="430">
        <f t="shared" si="88"/>
        <v>115.45248298462315</v>
      </c>
      <c r="AY201" s="430">
        <f t="shared" si="89"/>
        <v>129.81598185026468</v>
      </c>
      <c r="AZ201" s="430">
        <f t="shared" si="90"/>
        <v>105.9289135366776</v>
      </c>
      <c r="BA201" s="430">
        <f t="shared" si="91"/>
        <v>76.496092765313833</v>
      </c>
      <c r="BB201" s="430">
        <f t="shared" si="92"/>
        <v>81.799848752205691</v>
      </c>
      <c r="BC201" s="430">
        <f t="shared" si="93"/>
        <v>59.9395008822788</v>
      </c>
      <c r="BD201" s="430">
        <f t="shared" si="94"/>
        <v>59.505923871943537</v>
      </c>
      <c r="BE201" s="430">
        <f t="shared" si="95"/>
        <v>131.8477438870683</v>
      </c>
      <c r="BF201" s="430">
        <f t="shared" si="96"/>
        <v>237.15149987396015</v>
      </c>
      <c r="BG201" s="430">
        <f t="shared" si="97"/>
        <v>140.11595664229898</v>
      </c>
      <c r="BH201" s="430">
        <f t="shared" si="98"/>
        <v>55.321401562893875</v>
      </c>
      <c r="BI201" s="430">
        <f t="shared" si="99"/>
        <v>61.300731031005796</v>
      </c>
      <c r="BJ201" s="430">
        <f t="shared" si="100"/>
        <v>119.1781974287875</v>
      </c>
      <c r="BK201" s="430">
        <f t="shared" si="101"/>
        <v>55.319163297201918</v>
      </c>
      <c r="BL201" s="430">
        <f t="shared" si="102"/>
        <v>90.368633173682881</v>
      </c>
      <c r="BM201" s="430">
        <f t="shared" si="103"/>
        <v>46.649294429039571</v>
      </c>
      <c r="BN201" s="430">
        <f t="shared" si="104"/>
        <v>164.38751363750944</v>
      </c>
      <c r="BQ201" s="529">
        <f t="shared" si="108"/>
        <v>43199</v>
      </c>
      <c r="BR201" s="430">
        <f t="shared" si="105"/>
        <v>59.941320380640285</v>
      </c>
      <c r="BT201" s="430">
        <f t="shared" si="106"/>
        <v>67.490789009326946</v>
      </c>
    </row>
    <row r="202" spans="1:72">
      <c r="A202" s="6">
        <v>4</v>
      </c>
      <c r="B202" s="6">
        <v>10</v>
      </c>
      <c r="C202" s="124">
        <f t="shared" si="107"/>
        <v>42835</v>
      </c>
      <c r="D202" s="76">
        <f t="shared" si="73"/>
        <v>181.89343800000003</v>
      </c>
      <c r="E202" s="76">
        <f t="shared" si="74"/>
        <v>91.704657998356424</v>
      </c>
      <c r="F202" s="335">
        <v>77.355330000000009</v>
      </c>
      <c r="G202" s="335">
        <v>154.71066000000002</v>
      </c>
      <c r="H202" s="335">
        <v>81.322270000000003</v>
      </c>
      <c r="I202" s="335">
        <v>329.25602000000003</v>
      </c>
      <c r="J202" s="335">
        <v>51.570219999999999</v>
      </c>
      <c r="K202" s="335">
        <v>47.603279999999998</v>
      </c>
      <c r="L202" s="335">
        <v>95.206559999999996</v>
      </c>
      <c r="M202" s="335">
        <v>103.14044</v>
      </c>
      <c r="N202" s="335">
        <v>81.322270000000003</v>
      </c>
      <c r="O202" s="335">
        <v>120.99167</v>
      </c>
      <c r="P202" s="335">
        <v>245.95028000000002</v>
      </c>
      <c r="Q202" s="335">
        <v>402.86259170000005</v>
      </c>
      <c r="R202" s="76">
        <v>136.4</v>
      </c>
      <c r="S202" s="76">
        <v>174.06</v>
      </c>
      <c r="T202" s="76">
        <v>214.13</v>
      </c>
      <c r="U202" s="76">
        <v>162.36000000000001</v>
      </c>
      <c r="V202" s="76">
        <v>211.87</v>
      </c>
      <c r="W202" s="76">
        <v>192.65</v>
      </c>
      <c r="X202" s="76">
        <v>134.21</v>
      </c>
      <c r="Y202" s="76">
        <v>119.09</v>
      </c>
      <c r="Z202" s="76">
        <v>194.76</v>
      </c>
      <c r="AA202" s="76">
        <v>533.91999999999996</v>
      </c>
      <c r="AB202" s="76">
        <v>244.5</v>
      </c>
      <c r="AC202" s="76">
        <v>117.43</v>
      </c>
      <c r="AD202" s="76">
        <v>121.59</v>
      </c>
      <c r="AE202" s="76">
        <v>288.07918280000001</v>
      </c>
      <c r="AF202" s="10">
        <v>124.8991059</v>
      </c>
      <c r="AG202" s="10">
        <v>245.156892</v>
      </c>
      <c r="AH202" s="10">
        <v>160.46272300000001</v>
      </c>
      <c r="AI202" s="10">
        <v>289.94364460000003</v>
      </c>
      <c r="AK202" s="430">
        <f t="shared" si="75"/>
        <v>38.999410133602225</v>
      </c>
      <c r="AL202" s="430">
        <f t="shared" si="76"/>
        <v>77.998820267204451</v>
      </c>
      <c r="AM202" s="430">
        <f t="shared" si="77"/>
        <v>40.999379884043357</v>
      </c>
      <c r="AN202" s="430">
        <f t="shared" si="78"/>
        <v>165.99748928661458</v>
      </c>
      <c r="AO202" s="430">
        <f t="shared" si="79"/>
        <v>25.99960675573481</v>
      </c>
      <c r="AP202" s="430">
        <f t="shared" si="80"/>
        <v>23.999637005293671</v>
      </c>
      <c r="AQ202" s="430">
        <f t="shared" si="81"/>
        <v>47.999274010587342</v>
      </c>
      <c r="AR202" s="430">
        <f t="shared" si="82"/>
        <v>51.99921351146962</v>
      </c>
      <c r="AS202" s="430">
        <f t="shared" si="83"/>
        <v>40.999379884043357</v>
      </c>
      <c r="AT202" s="430">
        <f t="shared" si="84"/>
        <v>60.999077388454751</v>
      </c>
      <c r="AU202" s="430">
        <f t="shared" si="85"/>
        <v>123.99812452735065</v>
      </c>
      <c r="AV202" s="430">
        <f t="shared" si="86"/>
        <v>203.10692800604994</v>
      </c>
      <c r="AW202" s="430">
        <f t="shared" si="87"/>
        <v>68.767330476430558</v>
      </c>
      <c r="AX202" s="430">
        <f t="shared" si="88"/>
        <v>87.753970254600446</v>
      </c>
      <c r="AY202" s="430">
        <f t="shared" si="89"/>
        <v>107.95563398033778</v>
      </c>
      <c r="AZ202" s="430">
        <f t="shared" si="90"/>
        <v>81.855306276783466</v>
      </c>
      <c r="BA202" s="430">
        <f t="shared" si="91"/>
        <v>106.81623392992185</v>
      </c>
      <c r="BB202" s="430">
        <f t="shared" si="92"/>
        <v>97.126291908243005</v>
      </c>
      <c r="BC202" s="430">
        <f t="shared" si="93"/>
        <v>67.66322157801865</v>
      </c>
      <c r="BD202" s="430">
        <f t="shared" si="94"/>
        <v>60.040332745147467</v>
      </c>
      <c r="BE202" s="430">
        <f t="shared" si="95"/>
        <v>98.190068061507432</v>
      </c>
      <c r="BF202" s="430">
        <f t="shared" si="96"/>
        <v>269.18074111419207</v>
      </c>
      <c r="BG202" s="430">
        <f t="shared" si="97"/>
        <v>123.2669523569448</v>
      </c>
      <c r="BH202" s="430">
        <f t="shared" si="98"/>
        <v>59.203428283337537</v>
      </c>
      <c r="BI202" s="430">
        <f t="shared" si="99"/>
        <v>61.300731031005796</v>
      </c>
      <c r="BJ202" s="430">
        <f t="shared" si="100"/>
        <v>145.23780327703554</v>
      </c>
      <c r="BK202" s="430">
        <f t="shared" si="101"/>
        <v>62.969047592639271</v>
      </c>
      <c r="BL202" s="430">
        <f t="shared" si="102"/>
        <v>123.59813057726241</v>
      </c>
      <c r="BM202" s="430">
        <f t="shared" si="103"/>
        <v>80.898776405344094</v>
      </c>
      <c r="BN202" s="430">
        <f t="shared" si="104"/>
        <v>146.17778905974288</v>
      </c>
      <c r="BQ202" s="529">
        <f t="shared" si="108"/>
        <v>43200</v>
      </c>
      <c r="BR202" s="430">
        <f t="shared" si="105"/>
        <v>77.996197239727749</v>
      </c>
      <c r="BT202" s="430">
        <f t="shared" si="106"/>
        <v>79.44879833627428</v>
      </c>
    </row>
    <row r="203" spans="1:72">
      <c r="A203" s="6">
        <v>4</v>
      </c>
      <c r="B203" s="6">
        <v>11</v>
      </c>
      <c r="C203" s="124">
        <f t="shared" si="107"/>
        <v>42836</v>
      </c>
      <c r="D203" s="76">
        <f t="shared" ref="D203:D266" si="109">AVERAGE(F203:AI203)</f>
        <v>179.43169853333336</v>
      </c>
      <c r="E203" s="76">
        <f t="shared" ref="E203:E266" si="110">D203/1.98347</f>
        <v>90.463530344967836</v>
      </c>
      <c r="F203" s="335">
        <v>63.471040000000002</v>
      </c>
      <c r="G203" s="335">
        <v>180.49576999999999</v>
      </c>
      <c r="H203" s="335">
        <v>111.07432</v>
      </c>
      <c r="I203" s="335">
        <v>220.16517000000002</v>
      </c>
      <c r="J203" s="335">
        <v>103.14044</v>
      </c>
      <c r="K203" s="335">
        <v>55.53716</v>
      </c>
      <c r="L203" s="335">
        <v>138.84290000000001</v>
      </c>
      <c r="M203" s="335">
        <v>111.07432</v>
      </c>
      <c r="N203" s="335">
        <v>81.322270000000003</v>
      </c>
      <c r="O203" s="335">
        <v>148.76025000000001</v>
      </c>
      <c r="P203" s="335">
        <v>281.65273999999999</v>
      </c>
      <c r="Q203" s="335">
        <v>379.61632329999998</v>
      </c>
      <c r="R203" s="76">
        <v>133.72</v>
      </c>
      <c r="S203" s="76">
        <v>188.48</v>
      </c>
      <c r="T203" s="76">
        <v>213.18</v>
      </c>
      <c r="U203" s="76">
        <v>137.74</v>
      </c>
      <c r="V203" s="76">
        <v>144.46</v>
      </c>
      <c r="W203" s="76">
        <v>230.1</v>
      </c>
      <c r="X203" s="76">
        <v>140.38</v>
      </c>
      <c r="Y203" s="76">
        <v>90.42</v>
      </c>
      <c r="Z203" s="76">
        <v>166.11</v>
      </c>
      <c r="AA203" s="76">
        <v>534.12</v>
      </c>
      <c r="AB203" s="76">
        <v>227.96</v>
      </c>
      <c r="AC203" s="76">
        <v>122.1</v>
      </c>
      <c r="AD203" s="76">
        <v>89.29</v>
      </c>
      <c r="AE203" s="76">
        <v>263.32547719999997</v>
      </c>
      <c r="AF203" s="10">
        <v>155.2461969</v>
      </c>
      <c r="AG203" s="10">
        <v>247.3188743</v>
      </c>
      <c r="AH203" s="10">
        <v>185.19659390000001</v>
      </c>
      <c r="AI203" s="10">
        <v>238.65111039999999</v>
      </c>
      <c r="AK203" s="430">
        <f t="shared" ref="AK203:AK266" si="111">F203/1.9835</f>
        <v>31.999516007058229</v>
      </c>
      <c r="AL203" s="430">
        <f t="shared" ref="AL203:AL266" si="112">G203/1.9835</f>
        <v>90.998623645071831</v>
      </c>
      <c r="AM203" s="430">
        <f t="shared" ref="AM203:AM266" si="113">H203/1.9835</f>
        <v>55.999153012351904</v>
      </c>
      <c r="AN203" s="430">
        <f t="shared" ref="AN203:AN266" si="114">I203/1.9835</f>
        <v>110.99832114948325</v>
      </c>
      <c r="AO203" s="430">
        <f t="shared" ref="AO203:AO266" si="115">J203/1.9835</f>
        <v>51.99921351146962</v>
      </c>
      <c r="AP203" s="430">
        <f t="shared" ref="AP203:AP266" si="116">K203/1.9835</f>
        <v>27.999576506175952</v>
      </c>
      <c r="AQ203" s="430">
        <f t="shared" ref="AQ203:AQ266" si="117">L203/1.9835</f>
        <v>69.998941265439882</v>
      </c>
      <c r="AR203" s="430">
        <f t="shared" ref="AR203:AR266" si="118">M203/1.9835</f>
        <v>55.999153012351904</v>
      </c>
      <c r="AS203" s="430">
        <f t="shared" ref="AS203:AS266" si="119">N203/1.9835</f>
        <v>40.999379884043357</v>
      </c>
      <c r="AT203" s="430">
        <f t="shared" ref="AT203:AT266" si="120">O203/1.9835</f>
        <v>74.998865641542736</v>
      </c>
      <c r="AU203" s="430">
        <f t="shared" ref="AU203:AU266" si="121">P203/1.9835</f>
        <v>141.99785228132089</v>
      </c>
      <c r="AV203" s="430">
        <f t="shared" ref="AV203:AV266" si="122">Q203/1.9835</f>
        <v>191.38710526846481</v>
      </c>
      <c r="AW203" s="430">
        <f t="shared" ref="AW203:AW266" si="123">R203/1.9835</f>
        <v>67.416183513990418</v>
      </c>
      <c r="AX203" s="430">
        <f t="shared" ref="AX203:AX266" si="124">S203/1.9835</f>
        <v>95.023947567431307</v>
      </c>
      <c r="AY203" s="430">
        <f t="shared" ref="AY203:AY266" si="125">T203/1.9835</f>
        <v>107.47668263171163</v>
      </c>
      <c r="AZ203" s="430">
        <f t="shared" ref="AZ203:AZ266" si="126">U203/1.9835</f>
        <v>69.442903957650614</v>
      </c>
      <c r="BA203" s="430">
        <f t="shared" ref="BA203:BA266" si="127">V203/1.9835</f>
        <v>72.830854550037813</v>
      </c>
      <c r="BB203" s="430">
        <f t="shared" ref="BB203:BB266" si="128">W203/1.9835</f>
        <v>116.0070582304008</v>
      </c>
      <c r="BC203" s="430">
        <f t="shared" ref="BC203:BC266" si="129">X203/1.9835</f>
        <v>70.773884547517014</v>
      </c>
      <c r="BD203" s="430">
        <f t="shared" ref="BD203:BD266" si="130">Y203/1.9835</f>
        <v>45.586085202924124</v>
      </c>
      <c r="BE203" s="430">
        <f t="shared" ref="BE203:BE266" si="131">Z203/1.9835</f>
        <v>83.745903705570967</v>
      </c>
      <c r="BF203" s="430">
        <f t="shared" ref="BF203:BF266" si="132">AA203/1.9835</f>
        <v>269.28157297706076</v>
      </c>
      <c r="BG203" s="430">
        <f t="shared" ref="BG203:BG266" si="133">AB203/1.9835</f>
        <v>114.92815729770608</v>
      </c>
      <c r="BH203" s="430">
        <f t="shared" ref="BH203:BH266" si="134">AC203/1.9835</f>
        <v>61.557852281320891</v>
      </c>
      <c r="BI203" s="430">
        <f t="shared" ref="BI203:BI266" si="135">AD203/1.9835</f>
        <v>45.01638517771616</v>
      </c>
      <c r="BJ203" s="430">
        <f t="shared" ref="BJ203:BJ266" si="136">AE203/1.9835</f>
        <v>132.75799203428281</v>
      </c>
      <c r="BK203" s="430">
        <f t="shared" ref="BK203:BK266" si="137">AF203/1.9835</f>
        <v>78.268816183513991</v>
      </c>
      <c r="BL203" s="430">
        <f t="shared" ref="BL203:BL266" si="138">AG203/1.9835</f>
        <v>124.68811409125284</v>
      </c>
      <c r="BM203" s="430">
        <f t="shared" ref="BM203:BM266" si="139">AH203/1.9835</f>
        <v>93.368587799344596</v>
      </c>
      <c r="BN203" s="430">
        <f t="shared" ref="BN203:BN266" si="140">AI203/1.9835</f>
        <v>120.31818018653894</v>
      </c>
      <c r="BQ203" s="529">
        <f t="shared" si="108"/>
        <v>43201</v>
      </c>
      <c r="BR203" s="430">
        <f t="shared" ref="BR203:BR266" si="141">AVERAGE(BA203,BI203,BK203,BM203)</f>
        <v>72.371160927653136</v>
      </c>
      <c r="BT203" s="430">
        <f t="shared" si="106"/>
        <v>76.63384091252837</v>
      </c>
    </row>
    <row r="204" spans="1:72">
      <c r="A204" s="6">
        <v>4</v>
      </c>
      <c r="B204" s="6">
        <v>12</v>
      </c>
      <c r="C204" s="124">
        <f t="shared" ref="C204:C267" si="142">C203+1</f>
        <v>42837</v>
      </c>
      <c r="D204" s="76">
        <f t="shared" si="109"/>
        <v>183.21688535333331</v>
      </c>
      <c r="E204" s="76">
        <f t="shared" si="110"/>
        <v>92.371896400416091</v>
      </c>
      <c r="F204" s="335">
        <v>69.421450000000007</v>
      </c>
      <c r="G204" s="335">
        <v>228.09905000000001</v>
      </c>
      <c r="H204" s="335">
        <v>164.62801000000002</v>
      </c>
      <c r="I204" s="335">
        <v>208.26435000000001</v>
      </c>
      <c r="J204" s="335">
        <v>87.272680000000008</v>
      </c>
      <c r="K204" s="335">
        <v>55.53716</v>
      </c>
      <c r="L204" s="335">
        <v>138.84290000000001</v>
      </c>
      <c r="M204" s="335">
        <v>182.47924</v>
      </c>
      <c r="N204" s="335">
        <v>67.437979999999996</v>
      </c>
      <c r="O204" s="335">
        <v>122.97514000000001</v>
      </c>
      <c r="P204" s="335">
        <v>309.42132000000004</v>
      </c>
      <c r="Q204" s="335">
        <v>356.70724480000001</v>
      </c>
      <c r="R204" s="76">
        <v>175.09</v>
      </c>
      <c r="S204" s="76">
        <v>227.27</v>
      </c>
      <c r="T204" s="76">
        <v>213.54</v>
      </c>
      <c r="U204" s="76">
        <v>162.16</v>
      </c>
      <c r="V204" s="76">
        <v>144.15</v>
      </c>
      <c r="W204" s="76">
        <v>237.56</v>
      </c>
      <c r="X204" s="76">
        <v>141.35</v>
      </c>
      <c r="Y204" s="76">
        <v>106.75</v>
      </c>
      <c r="Z204" s="76">
        <v>180.26</v>
      </c>
      <c r="AA204" s="76">
        <v>449.56</v>
      </c>
      <c r="AB204" s="76">
        <v>210.22</v>
      </c>
      <c r="AC204" s="76">
        <v>136.37</v>
      </c>
      <c r="AD204" s="76">
        <v>119.21</v>
      </c>
      <c r="AE204" s="76">
        <v>263.4841548</v>
      </c>
      <c r="AF204" s="10">
        <v>124.8991059</v>
      </c>
      <c r="AG204" s="10">
        <v>224.17177939999999</v>
      </c>
      <c r="AH204" s="10">
        <v>143.0478564</v>
      </c>
      <c r="AI204" s="10">
        <v>246.3271393</v>
      </c>
      <c r="AK204" s="430">
        <f t="shared" si="111"/>
        <v>34.999470632719941</v>
      </c>
      <c r="AL204" s="430">
        <f t="shared" si="112"/>
        <v>114.99826065036551</v>
      </c>
      <c r="AM204" s="430">
        <f t="shared" si="113"/>
        <v>82.99874464330729</v>
      </c>
      <c r="AN204" s="430">
        <f t="shared" si="114"/>
        <v>104.99841189815982</v>
      </c>
      <c r="AO204" s="430">
        <f t="shared" si="115"/>
        <v>43.999334509705072</v>
      </c>
      <c r="AP204" s="430">
        <f t="shared" si="116"/>
        <v>27.999576506175952</v>
      </c>
      <c r="AQ204" s="430">
        <f t="shared" si="117"/>
        <v>69.998941265439882</v>
      </c>
      <c r="AR204" s="430">
        <f t="shared" si="118"/>
        <v>91.998608520292407</v>
      </c>
      <c r="AS204" s="430">
        <f t="shared" si="119"/>
        <v>33.999485757499365</v>
      </c>
      <c r="AT204" s="430">
        <f t="shared" si="120"/>
        <v>61.999062263675327</v>
      </c>
      <c r="AU204" s="430">
        <f t="shared" si="121"/>
        <v>155.9976405344089</v>
      </c>
      <c r="AV204" s="430">
        <f t="shared" si="122"/>
        <v>179.83727995966726</v>
      </c>
      <c r="AW204" s="430">
        <f t="shared" si="123"/>
        <v>88.273254348374081</v>
      </c>
      <c r="AX204" s="430">
        <f t="shared" si="124"/>
        <v>114.58028737080917</v>
      </c>
      <c r="AY204" s="430">
        <f t="shared" si="125"/>
        <v>107.65817998487522</v>
      </c>
      <c r="AZ204" s="430">
        <f t="shared" si="126"/>
        <v>81.754474413914792</v>
      </c>
      <c r="BA204" s="430">
        <f t="shared" si="127"/>
        <v>72.674565162591378</v>
      </c>
      <c r="BB204" s="430">
        <f t="shared" si="128"/>
        <v>119.76808671540206</v>
      </c>
      <c r="BC204" s="430">
        <f t="shared" si="129"/>
        <v>71.262919082430045</v>
      </c>
      <c r="BD204" s="430">
        <f t="shared" si="130"/>
        <v>53.819006806150746</v>
      </c>
      <c r="BE204" s="430">
        <f t="shared" si="131"/>
        <v>90.879758003529105</v>
      </c>
      <c r="BF204" s="430">
        <f t="shared" si="132"/>
        <v>226.64986135618855</v>
      </c>
      <c r="BG204" s="430">
        <f t="shared" si="133"/>
        <v>105.98437106125536</v>
      </c>
      <c r="BH204" s="430">
        <f t="shared" si="134"/>
        <v>68.75220569700025</v>
      </c>
      <c r="BI204" s="430">
        <f t="shared" si="135"/>
        <v>60.10083186286866</v>
      </c>
      <c r="BJ204" s="430">
        <f t="shared" si="136"/>
        <v>132.83799082430048</v>
      </c>
      <c r="BK204" s="430">
        <f t="shared" si="137"/>
        <v>62.969047592639271</v>
      </c>
      <c r="BL204" s="430">
        <f t="shared" si="138"/>
        <v>113.01829059742879</v>
      </c>
      <c r="BM204" s="430">
        <f t="shared" si="139"/>
        <v>72.118909200907481</v>
      </c>
      <c r="BN204" s="430">
        <f t="shared" si="140"/>
        <v>124.18812165364255</v>
      </c>
      <c r="BQ204" s="529">
        <f t="shared" ref="BQ204:BQ267" si="143">BQ203+1</f>
        <v>43202</v>
      </c>
      <c r="BR204" s="430">
        <f t="shared" si="141"/>
        <v>66.965838454751704</v>
      </c>
      <c r="BT204" s="430">
        <f t="shared" ref="BT204:BT267" si="144">MEDIAN(AK204:BN204)</f>
        <v>85.635999495840679</v>
      </c>
    </row>
    <row r="205" spans="1:72">
      <c r="A205" s="6">
        <v>4</v>
      </c>
      <c r="B205" s="6">
        <v>13</v>
      </c>
      <c r="C205" s="124">
        <f t="shared" si="142"/>
        <v>42838</v>
      </c>
      <c r="D205" s="76">
        <f t="shared" si="109"/>
        <v>192.87930412</v>
      </c>
      <c r="E205" s="76">
        <f t="shared" si="110"/>
        <v>97.243368500657937</v>
      </c>
      <c r="F205" s="335">
        <v>63.471040000000002</v>
      </c>
      <c r="G205" s="335">
        <v>307.43785000000003</v>
      </c>
      <c r="H205" s="335">
        <v>150.74372</v>
      </c>
      <c r="I205" s="335">
        <v>245.95028000000002</v>
      </c>
      <c r="J205" s="335">
        <v>35.702460000000002</v>
      </c>
      <c r="K205" s="335">
        <v>43.636340000000004</v>
      </c>
      <c r="L205" s="335">
        <v>164.62801000000002</v>
      </c>
      <c r="M205" s="335">
        <v>245.95028000000002</v>
      </c>
      <c r="N205" s="335">
        <v>65.454509999999999</v>
      </c>
      <c r="O205" s="335">
        <v>109.09085</v>
      </c>
      <c r="P205" s="335">
        <v>374.87583000000001</v>
      </c>
      <c r="Q205" s="335">
        <v>410.36010829999998</v>
      </c>
      <c r="R205" s="76">
        <v>100.81</v>
      </c>
      <c r="S205" s="76">
        <v>306.64999999999998</v>
      </c>
      <c r="T205" s="76">
        <v>190.94</v>
      </c>
      <c r="U205" s="76">
        <v>151.97</v>
      </c>
      <c r="V205" s="76">
        <v>122.26</v>
      </c>
      <c r="W205" s="76">
        <v>305.08999999999997</v>
      </c>
      <c r="X205" s="76">
        <v>142.32</v>
      </c>
      <c r="Y205" s="76">
        <v>119.05</v>
      </c>
      <c r="Z205" s="76">
        <v>187.2</v>
      </c>
      <c r="AA205" s="76">
        <v>418.53</v>
      </c>
      <c r="AB205" s="76">
        <v>189.3</v>
      </c>
      <c r="AC205" s="76">
        <v>136.76</v>
      </c>
      <c r="AD205" s="76">
        <v>119.21</v>
      </c>
      <c r="AE205" s="76">
        <v>314.71718490000001</v>
      </c>
      <c r="AF205" s="10">
        <v>94.571849600000007</v>
      </c>
      <c r="AG205" s="10">
        <v>205.28914500000002</v>
      </c>
      <c r="AH205" s="10">
        <v>241.32879490000002</v>
      </c>
      <c r="AI205" s="10">
        <v>223.08087090000001</v>
      </c>
      <c r="AK205" s="430">
        <f t="shared" si="111"/>
        <v>31.999516007058229</v>
      </c>
      <c r="AL205" s="430">
        <f t="shared" si="112"/>
        <v>154.99765565918833</v>
      </c>
      <c r="AM205" s="430">
        <f t="shared" si="113"/>
        <v>75.998850516763298</v>
      </c>
      <c r="AN205" s="430">
        <f t="shared" si="114"/>
        <v>123.99812452735065</v>
      </c>
      <c r="AO205" s="430">
        <f t="shared" si="115"/>
        <v>17.999727753970255</v>
      </c>
      <c r="AP205" s="430">
        <f t="shared" si="116"/>
        <v>21.999667254852536</v>
      </c>
      <c r="AQ205" s="430">
        <f t="shared" si="117"/>
        <v>82.99874464330729</v>
      </c>
      <c r="AR205" s="430">
        <f t="shared" si="118"/>
        <v>123.99812452735065</v>
      </c>
      <c r="AS205" s="430">
        <f t="shared" si="119"/>
        <v>32.999500882278802</v>
      </c>
      <c r="AT205" s="430">
        <f t="shared" si="120"/>
        <v>54.999168137131335</v>
      </c>
      <c r="AU205" s="430">
        <f t="shared" si="121"/>
        <v>188.99714141668767</v>
      </c>
      <c r="AV205" s="430">
        <f t="shared" si="122"/>
        <v>206.88687083438364</v>
      </c>
      <c r="AW205" s="430">
        <f t="shared" si="123"/>
        <v>50.824300478951351</v>
      </c>
      <c r="AX205" s="430">
        <f t="shared" si="124"/>
        <v>154.6004537433829</v>
      </c>
      <c r="AY205" s="430">
        <f t="shared" si="125"/>
        <v>96.26417948071591</v>
      </c>
      <c r="AZ205" s="430">
        <f t="shared" si="126"/>
        <v>76.617091000756233</v>
      </c>
      <c r="BA205" s="430">
        <f t="shared" si="127"/>
        <v>61.638517771615831</v>
      </c>
      <c r="BB205" s="430">
        <f t="shared" si="128"/>
        <v>153.81396521300729</v>
      </c>
      <c r="BC205" s="430">
        <f t="shared" si="129"/>
        <v>71.751953617343077</v>
      </c>
      <c r="BD205" s="430">
        <f t="shared" si="130"/>
        <v>60.020166372573733</v>
      </c>
      <c r="BE205" s="430">
        <f t="shared" si="131"/>
        <v>94.378623645071841</v>
      </c>
      <c r="BF205" s="430">
        <f t="shared" si="132"/>
        <v>211.00579783211492</v>
      </c>
      <c r="BG205" s="430">
        <f t="shared" si="133"/>
        <v>95.437358205192851</v>
      </c>
      <c r="BH205" s="430">
        <f t="shared" si="134"/>
        <v>68.948827829594151</v>
      </c>
      <c r="BI205" s="430">
        <f t="shared" si="135"/>
        <v>60.10083186286866</v>
      </c>
      <c r="BJ205" s="430">
        <f t="shared" si="136"/>
        <v>158.6676001512478</v>
      </c>
      <c r="BK205" s="430">
        <f t="shared" si="137"/>
        <v>47.679278850516766</v>
      </c>
      <c r="BL205" s="430">
        <f t="shared" si="138"/>
        <v>103.49843458532897</v>
      </c>
      <c r="BM205" s="430">
        <f t="shared" si="139"/>
        <v>121.66815976808672</v>
      </c>
      <c r="BN205" s="430">
        <f t="shared" si="140"/>
        <v>112.46829891605748</v>
      </c>
      <c r="BQ205" s="529">
        <f t="shared" si="143"/>
        <v>43203</v>
      </c>
      <c r="BR205" s="430">
        <f t="shared" si="141"/>
        <v>72.771697063272001</v>
      </c>
      <c r="BT205" s="430">
        <f t="shared" si="144"/>
        <v>88.688684144189565</v>
      </c>
    </row>
    <row r="206" spans="1:72">
      <c r="A206" s="6">
        <v>4</v>
      </c>
      <c r="B206" s="6">
        <v>14</v>
      </c>
      <c r="C206" s="124">
        <f t="shared" si="142"/>
        <v>42839</v>
      </c>
      <c r="D206" s="76">
        <f t="shared" si="109"/>
        <v>199.78621656999999</v>
      </c>
      <c r="E206" s="76">
        <f t="shared" si="110"/>
        <v>100.72560541374459</v>
      </c>
      <c r="F206" s="335">
        <v>77.355330000000009</v>
      </c>
      <c r="G206" s="335">
        <v>261.81804</v>
      </c>
      <c r="H206" s="335">
        <v>126.94208</v>
      </c>
      <c r="I206" s="335">
        <v>239.99987000000002</v>
      </c>
      <c r="J206" s="335">
        <v>81.322270000000003</v>
      </c>
      <c r="K206" s="335">
        <v>55.53716</v>
      </c>
      <c r="L206" s="335">
        <v>156.69413</v>
      </c>
      <c r="M206" s="335">
        <v>259.83456999999999</v>
      </c>
      <c r="N206" s="335">
        <v>83.30574</v>
      </c>
      <c r="O206" s="335">
        <v>111.07432</v>
      </c>
      <c r="P206" s="335">
        <v>454.21463</v>
      </c>
      <c r="Q206" s="335">
        <v>337.88411450000001</v>
      </c>
      <c r="R206" s="76">
        <v>128.5</v>
      </c>
      <c r="S206" s="76">
        <v>343.42</v>
      </c>
      <c r="T206" s="76">
        <v>230</v>
      </c>
      <c r="U206" s="76">
        <v>151.97999999999999</v>
      </c>
      <c r="V206" s="76">
        <v>121.98</v>
      </c>
      <c r="W206" s="76">
        <v>309.94</v>
      </c>
      <c r="X206" s="76">
        <v>123.58</v>
      </c>
      <c r="Y206" s="76">
        <v>134.47</v>
      </c>
      <c r="Z206" s="76">
        <v>215.9</v>
      </c>
      <c r="AA206" s="76">
        <v>365.73</v>
      </c>
      <c r="AB206" s="76">
        <v>175.42</v>
      </c>
      <c r="AC206" s="76">
        <v>143.09</v>
      </c>
      <c r="AD206" s="76">
        <v>134.18</v>
      </c>
      <c r="AE206" s="76">
        <v>395.503918</v>
      </c>
      <c r="AF206" s="10">
        <v>118.19497730000001</v>
      </c>
      <c r="AG206" s="10">
        <v>254.49903570000001</v>
      </c>
      <c r="AH206" s="10">
        <v>174.12883130000003</v>
      </c>
      <c r="AI206" s="10">
        <v>227.08748030000001</v>
      </c>
      <c r="AK206" s="430">
        <f t="shared" si="111"/>
        <v>38.999410133602225</v>
      </c>
      <c r="AL206" s="430">
        <f t="shared" si="112"/>
        <v>131.99800352911521</v>
      </c>
      <c r="AM206" s="430">
        <f t="shared" si="113"/>
        <v>63.999032014116459</v>
      </c>
      <c r="AN206" s="430">
        <f t="shared" si="114"/>
        <v>120.99816990168894</v>
      </c>
      <c r="AO206" s="430">
        <f t="shared" si="115"/>
        <v>40.999379884043357</v>
      </c>
      <c r="AP206" s="430">
        <f t="shared" si="116"/>
        <v>27.999576506175952</v>
      </c>
      <c r="AQ206" s="430">
        <f t="shared" si="117"/>
        <v>78.998805142424999</v>
      </c>
      <c r="AR206" s="430">
        <f t="shared" si="118"/>
        <v>130.99801865389463</v>
      </c>
      <c r="AS206" s="430">
        <f t="shared" si="119"/>
        <v>41.999364759263926</v>
      </c>
      <c r="AT206" s="430">
        <f t="shared" si="120"/>
        <v>55.999153012351904</v>
      </c>
      <c r="AU206" s="430">
        <f t="shared" si="121"/>
        <v>228.99653642551047</v>
      </c>
      <c r="AV206" s="430">
        <f t="shared" si="122"/>
        <v>170.34742349382404</v>
      </c>
      <c r="AW206" s="430">
        <f t="shared" si="123"/>
        <v>64.784471893118223</v>
      </c>
      <c r="AX206" s="430">
        <f t="shared" si="124"/>
        <v>173.13839173178724</v>
      </c>
      <c r="AY206" s="430">
        <f t="shared" si="125"/>
        <v>115.95664229896647</v>
      </c>
      <c r="AZ206" s="430">
        <f t="shared" si="126"/>
        <v>76.622132593899664</v>
      </c>
      <c r="BA206" s="430">
        <f t="shared" si="127"/>
        <v>61.497353163599698</v>
      </c>
      <c r="BB206" s="430">
        <f t="shared" si="128"/>
        <v>156.25913788757248</v>
      </c>
      <c r="BC206" s="430">
        <f t="shared" si="129"/>
        <v>62.304008066549031</v>
      </c>
      <c r="BD206" s="430">
        <f t="shared" si="130"/>
        <v>67.794302999747913</v>
      </c>
      <c r="BE206" s="430">
        <f t="shared" si="131"/>
        <v>108.84799596672549</v>
      </c>
      <c r="BF206" s="430">
        <f t="shared" si="132"/>
        <v>184.38618603478699</v>
      </c>
      <c r="BG206" s="430">
        <f t="shared" si="133"/>
        <v>88.439626922107379</v>
      </c>
      <c r="BH206" s="430">
        <f t="shared" si="134"/>
        <v>72.140156289387448</v>
      </c>
      <c r="BI206" s="430">
        <f t="shared" si="135"/>
        <v>67.648096798588355</v>
      </c>
      <c r="BJ206" s="430">
        <f t="shared" si="136"/>
        <v>199.39698411898161</v>
      </c>
      <c r="BK206" s="430">
        <f t="shared" si="137"/>
        <v>59.589098714393749</v>
      </c>
      <c r="BL206" s="430">
        <f t="shared" si="138"/>
        <v>128.30805933955131</v>
      </c>
      <c r="BM206" s="430">
        <f t="shared" si="139"/>
        <v>87.788672195613827</v>
      </c>
      <c r="BN206" s="430">
        <f t="shared" si="140"/>
        <v>114.48826836400303</v>
      </c>
      <c r="BQ206" s="529">
        <f t="shared" si="143"/>
        <v>43204</v>
      </c>
      <c r="BR206" s="430">
        <f t="shared" si="141"/>
        <v>69.130805218048906</v>
      </c>
      <c r="BT206" s="430">
        <f t="shared" si="144"/>
        <v>83.393738669019413</v>
      </c>
    </row>
    <row r="207" spans="1:72">
      <c r="A207" s="6">
        <v>4</v>
      </c>
      <c r="B207" s="6">
        <v>15</v>
      </c>
      <c r="C207" s="124">
        <f t="shared" si="142"/>
        <v>42840</v>
      </c>
      <c r="D207" s="76">
        <f t="shared" si="109"/>
        <v>210.59893391666671</v>
      </c>
      <c r="E207" s="76">
        <f t="shared" si="110"/>
        <v>106.17702002887198</v>
      </c>
      <c r="F207" s="335">
        <v>65.454509999999999</v>
      </c>
      <c r="G207" s="335">
        <v>234.04946000000001</v>
      </c>
      <c r="H207" s="335">
        <v>111.07432</v>
      </c>
      <c r="I207" s="335">
        <v>218.18170000000001</v>
      </c>
      <c r="J207" s="335">
        <v>69.421450000000007</v>
      </c>
      <c r="K207" s="335">
        <v>43.636340000000004</v>
      </c>
      <c r="L207" s="335">
        <v>154.71066000000002</v>
      </c>
      <c r="M207" s="335">
        <v>327.27255000000002</v>
      </c>
      <c r="N207" s="335">
        <v>67.437979999999996</v>
      </c>
      <c r="O207" s="335">
        <v>122.97514000000001</v>
      </c>
      <c r="P207" s="335">
        <v>565.28895</v>
      </c>
      <c r="Q207" s="335">
        <v>338.30064320000002</v>
      </c>
      <c r="R207" s="76">
        <v>151.31</v>
      </c>
      <c r="S207" s="76">
        <v>364.06</v>
      </c>
      <c r="T207" s="76">
        <v>267.83999999999997</v>
      </c>
      <c r="U207" s="76">
        <v>175.96</v>
      </c>
      <c r="V207" s="76">
        <v>122.08</v>
      </c>
      <c r="W207" s="76">
        <v>301.94</v>
      </c>
      <c r="X207" s="76">
        <v>111.36</v>
      </c>
      <c r="Y207" s="76">
        <v>132.57</v>
      </c>
      <c r="Z207" s="76">
        <v>186.88</v>
      </c>
      <c r="AA207" s="76">
        <v>321.27</v>
      </c>
      <c r="AB207" s="76">
        <v>226.96</v>
      </c>
      <c r="AC207" s="76">
        <v>176.53</v>
      </c>
      <c r="AD207" s="76">
        <v>119.21</v>
      </c>
      <c r="AE207" s="76">
        <v>395.503918</v>
      </c>
      <c r="AF207" s="10">
        <v>118.33382019999999</v>
      </c>
      <c r="AG207" s="10">
        <v>311.10726949999997</v>
      </c>
      <c r="AH207" s="10">
        <v>268.52216859999999</v>
      </c>
      <c r="AI207" s="10">
        <v>248.72713800000002</v>
      </c>
      <c r="AK207" s="430">
        <f t="shared" si="111"/>
        <v>32.999500882278802</v>
      </c>
      <c r="AL207" s="430">
        <f t="shared" si="112"/>
        <v>117.99821527602722</v>
      </c>
      <c r="AM207" s="430">
        <f t="shared" si="113"/>
        <v>55.999153012351904</v>
      </c>
      <c r="AN207" s="430">
        <f t="shared" si="114"/>
        <v>109.99833627426267</v>
      </c>
      <c r="AO207" s="430">
        <f t="shared" si="115"/>
        <v>34.999470632719941</v>
      </c>
      <c r="AP207" s="430">
        <f t="shared" si="116"/>
        <v>21.999667254852536</v>
      </c>
      <c r="AQ207" s="430">
        <f t="shared" si="117"/>
        <v>77.998820267204451</v>
      </c>
      <c r="AR207" s="430">
        <f t="shared" si="118"/>
        <v>164.997504411394</v>
      </c>
      <c r="AS207" s="430">
        <f t="shared" si="119"/>
        <v>33.999485757499365</v>
      </c>
      <c r="AT207" s="430">
        <f t="shared" si="120"/>
        <v>61.999062263675327</v>
      </c>
      <c r="AU207" s="430">
        <f t="shared" si="121"/>
        <v>284.99568943786238</v>
      </c>
      <c r="AV207" s="430">
        <f t="shared" si="122"/>
        <v>170.55742031762037</v>
      </c>
      <c r="AW207" s="430">
        <f t="shared" si="123"/>
        <v>76.284345853289636</v>
      </c>
      <c r="AX207" s="430">
        <f t="shared" si="124"/>
        <v>183.54423997983363</v>
      </c>
      <c r="AY207" s="430">
        <f t="shared" si="125"/>
        <v>135.03403075371816</v>
      </c>
      <c r="AZ207" s="430">
        <f t="shared" si="126"/>
        <v>88.711872951852783</v>
      </c>
      <c r="BA207" s="430">
        <f t="shared" si="127"/>
        <v>61.547769095034027</v>
      </c>
      <c r="BB207" s="430">
        <f t="shared" si="128"/>
        <v>152.22586337282581</v>
      </c>
      <c r="BC207" s="430">
        <f t="shared" si="129"/>
        <v>56.143181245273503</v>
      </c>
      <c r="BD207" s="430">
        <f t="shared" si="130"/>
        <v>66.836400302495591</v>
      </c>
      <c r="BE207" s="430">
        <f t="shared" si="131"/>
        <v>94.217292664481974</v>
      </c>
      <c r="BF207" s="430">
        <f t="shared" si="132"/>
        <v>161.97126291908242</v>
      </c>
      <c r="BG207" s="430">
        <f t="shared" si="133"/>
        <v>114.42399798336274</v>
      </c>
      <c r="BH207" s="430">
        <f t="shared" si="134"/>
        <v>88.999243761028481</v>
      </c>
      <c r="BI207" s="430">
        <f t="shared" si="135"/>
        <v>60.10083186286866</v>
      </c>
      <c r="BJ207" s="430">
        <f t="shared" si="136"/>
        <v>199.39698411898161</v>
      </c>
      <c r="BK207" s="430">
        <f t="shared" si="137"/>
        <v>59.659097655659181</v>
      </c>
      <c r="BL207" s="430">
        <f t="shared" si="138"/>
        <v>156.84762767834633</v>
      </c>
      <c r="BM207" s="430">
        <f t="shared" si="139"/>
        <v>135.37795240736071</v>
      </c>
      <c r="BN207" s="430">
        <f t="shared" si="140"/>
        <v>125.39810335265945</v>
      </c>
      <c r="BQ207" s="529">
        <f t="shared" si="143"/>
        <v>43205</v>
      </c>
      <c r="BR207" s="430">
        <f t="shared" si="141"/>
        <v>79.171412755230648</v>
      </c>
      <c r="BT207" s="430">
        <f t="shared" si="144"/>
        <v>91.608268212755235</v>
      </c>
    </row>
    <row r="208" spans="1:72">
      <c r="A208" s="6">
        <v>4</v>
      </c>
      <c r="B208" s="6">
        <v>16</v>
      </c>
      <c r="C208" s="124">
        <f t="shared" si="142"/>
        <v>42841</v>
      </c>
      <c r="D208" s="76">
        <f t="shared" si="109"/>
        <v>226.15684432999998</v>
      </c>
      <c r="E208" s="76">
        <f t="shared" si="110"/>
        <v>114.02080411097721</v>
      </c>
      <c r="F208" s="335">
        <v>83.30574</v>
      </c>
      <c r="G208" s="335">
        <v>220.16517000000002</v>
      </c>
      <c r="H208" s="335">
        <v>120.99167</v>
      </c>
      <c r="I208" s="335">
        <v>232.06599</v>
      </c>
      <c r="J208" s="335">
        <v>97.190030000000007</v>
      </c>
      <c r="K208" s="335">
        <v>57.520630000000004</v>
      </c>
      <c r="L208" s="335">
        <v>194.38006000000001</v>
      </c>
      <c r="M208" s="335">
        <v>305.45438000000001</v>
      </c>
      <c r="N208" s="335">
        <v>75.371859999999998</v>
      </c>
      <c r="O208" s="335">
        <v>170.57841999999999</v>
      </c>
      <c r="P208" s="335">
        <v>626.77652</v>
      </c>
      <c r="Q208" s="335">
        <v>345.4808046</v>
      </c>
      <c r="R208" s="76">
        <v>179.41</v>
      </c>
      <c r="S208" s="76">
        <v>347.42</v>
      </c>
      <c r="T208" s="76">
        <v>318.25</v>
      </c>
      <c r="U208" s="76">
        <v>224.35</v>
      </c>
      <c r="V208" s="76">
        <v>137.49</v>
      </c>
      <c r="W208" s="76">
        <v>278.87</v>
      </c>
      <c r="X208" s="76">
        <v>132.38999999999999</v>
      </c>
      <c r="Y208" s="76">
        <v>176.93</v>
      </c>
      <c r="Z208" s="76">
        <v>195.18</v>
      </c>
      <c r="AA208" s="76">
        <v>354.2</v>
      </c>
      <c r="AB208" s="76">
        <v>254.43</v>
      </c>
      <c r="AC208" s="76">
        <v>196.94</v>
      </c>
      <c r="AD208" s="76">
        <v>96.94</v>
      </c>
      <c r="AE208" s="76">
        <v>254.97506850000002</v>
      </c>
      <c r="AF208" s="10">
        <v>137.5338098</v>
      </c>
      <c r="AG208" s="10">
        <v>341.79155040000001</v>
      </c>
      <c r="AH208" s="10">
        <v>372.43616190000006</v>
      </c>
      <c r="AI208" s="10">
        <v>255.88746469999998</v>
      </c>
      <c r="AK208" s="430">
        <f t="shared" si="111"/>
        <v>41.999364759263926</v>
      </c>
      <c r="AL208" s="430">
        <f t="shared" si="112"/>
        <v>110.99832114948325</v>
      </c>
      <c r="AM208" s="430">
        <f t="shared" si="113"/>
        <v>60.999077388454751</v>
      </c>
      <c r="AN208" s="430">
        <f t="shared" si="114"/>
        <v>116.99823040080665</v>
      </c>
      <c r="AO208" s="430">
        <f t="shared" si="115"/>
        <v>48.999258885807919</v>
      </c>
      <c r="AP208" s="430">
        <f t="shared" si="116"/>
        <v>28.999561381396521</v>
      </c>
      <c r="AQ208" s="430">
        <f t="shared" si="117"/>
        <v>97.998517771615838</v>
      </c>
      <c r="AR208" s="430">
        <f t="shared" si="118"/>
        <v>153.99767078396775</v>
      </c>
      <c r="AS208" s="430">
        <f t="shared" si="119"/>
        <v>37.999425258381649</v>
      </c>
      <c r="AT208" s="430">
        <f t="shared" si="120"/>
        <v>85.998699268968991</v>
      </c>
      <c r="AU208" s="430">
        <f t="shared" si="121"/>
        <v>315.9952205697</v>
      </c>
      <c r="AV208" s="430">
        <f t="shared" si="122"/>
        <v>174.17736556591882</v>
      </c>
      <c r="AW208" s="430">
        <f t="shared" si="123"/>
        <v>90.451222586337281</v>
      </c>
      <c r="AX208" s="430">
        <f t="shared" si="124"/>
        <v>175.15502898916057</v>
      </c>
      <c r="AY208" s="430">
        <f t="shared" si="125"/>
        <v>160.44870178976555</v>
      </c>
      <c r="AZ208" s="430">
        <f t="shared" si="126"/>
        <v>113.10814217292663</v>
      </c>
      <c r="BA208" s="430">
        <f t="shared" si="127"/>
        <v>69.316864129064783</v>
      </c>
      <c r="BB208" s="430">
        <f t="shared" si="128"/>
        <v>140.59490799092512</v>
      </c>
      <c r="BC208" s="430">
        <f t="shared" si="129"/>
        <v>66.74565162591378</v>
      </c>
      <c r="BD208" s="430">
        <f t="shared" si="130"/>
        <v>89.200907486765814</v>
      </c>
      <c r="BE208" s="430">
        <f t="shared" si="131"/>
        <v>98.401814973531643</v>
      </c>
      <c r="BF208" s="430">
        <f t="shared" si="132"/>
        <v>178.57322914040836</v>
      </c>
      <c r="BG208" s="430">
        <f t="shared" si="133"/>
        <v>128.27325434837408</v>
      </c>
      <c r="BH208" s="430">
        <f t="shared" si="134"/>
        <v>99.289135366775895</v>
      </c>
      <c r="BI208" s="430">
        <f t="shared" si="135"/>
        <v>48.873203932442649</v>
      </c>
      <c r="BJ208" s="430">
        <f t="shared" si="136"/>
        <v>128.54805570960426</v>
      </c>
      <c r="BK208" s="430">
        <f t="shared" si="137"/>
        <v>69.338951247794299</v>
      </c>
      <c r="BL208" s="430">
        <f t="shared" si="138"/>
        <v>172.31739369800857</v>
      </c>
      <c r="BM208" s="430">
        <f t="shared" si="139"/>
        <v>187.76716002016639</v>
      </c>
      <c r="BN208" s="430">
        <f t="shared" si="140"/>
        <v>129.0080487522057</v>
      </c>
      <c r="BQ208" s="529">
        <f t="shared" si="143"/>
        <v>43206</v>
      </c>
      <c r="BR208" s="430">
        <f t="shared" si="141"/>
        <v>93.824044832367036</v>
      </c>
      <c r="BT208" s="430">
        <f t="shared" si="144"/>
        <v>105.14372825812957</v>
      </c>
    </row>
    <row r="209" spans="1:72">
      <c r="A209" s="6">
        <v>4</v>
      </c>
      <c r="B209" s="6">
        <v>17</v>
      </c>
      <c r="C209" s="124">
        <f t="shared" si="142"/>
        <v>42842</v>
      </c>
      <c r="D209" s="76">
        <f t="shared" si="109"/>
        <v>251.91355413333338</v>
      </c>
      <c r="E209" s="76">
        <f t="shared" si="110"/>
        <v>127.00648567073532</v>
      </c>
      <c r="F209" s="335">
        <v>97.190030000000007</v>
      </c>
      <c r="G209" s="335">
        <v>194.38006000000001</v>
      </c>
      <c r="H209" s="335">
        <v>119.0082</v>
      </c>
      <c r="I209" s="335">
        <v>261.81804</v>
      </c>
      <c r="J209" s="335">
        <v>122.97514000000001</v>
      </c>
      <c r="K209" s="335">
        <v>77.355330000000009</v>
      </c>
      <c r="L209" s="335">
        <v>192.39659</v>
      </c>
      <c r="M209" s="335">
        <v>263.80151000000001</v>
      </c>
      <c r="N209" s="335">
        <v>75.371859999999998</v>
      </c>
      <c r="O209" s="335">
        <v>265.78498000000002</v>
      </c>
      <c r="P209" s="335">
        <v>698.18144000000007</v>
      </c>
      <c r="Q209" s="335">
        <v>385.11053520000002</v>
      </c>
      <c r="R209" s="76">
        <v>257.58999999999997</v>
      </c>
      <c r="S209" s="76">
        <v>388.69</v>
      </c>
      <c r="T209" s="76">
        <v>377.75</v>
      </c>
      <c r="U209" s="76">
        <v>232.29</v>
      </c>
      <c r="V209" s="76">
        <v>150.77000000000001</v>
      </c>
      <c r="W209" s="76">
        <v>256.99</v>
      </c>
      <c r="X209" s="76">
        <v>126.47</v>
      </c>
      <c r="Y209" s="76">
        <v>243.46</v>
      </c>
      <c r="Z209" s="76">
        <v>202.29</v>
      </c>
      <c r="AA209" s="76">
        <v>364.7</v>
      </c>
      <c r="AB209" s="76">
        <v>305.25</v>
      </c>
      <c r="AC209" s="76">
        <v>145.18</v>
      </c>
      <c r="AD209" s="76">
        <v>104.26</v>
      </c>
      <c r="AE209" s="76">
        <v>327.96676450000001</v>
      </c>
      <c r="AF209" s="10">
        <v>263.02795670000006</v>
      </c>
      <c r="AG209" s="10">
        <v>286.78992729999999</v>
      </c>
      <c r="AH209" s="10">
        <v>484.91874560000002</v>
      </c>
      <c r="AI209" s="10">
        <v>285.63951470000001</v>
      </c>
      <c r="AK209" s="430">
        <f t="shared" si="111"/>
        <v>48.999258885807919</v>
      </c>
      <c r="AL209" s="430">
        <f t="shared" si="112"/>
        <v>97.998517771615838</v>
      </c>
      <c r="AM209" s="430">
        <f t="shared" si="113"/>
        <v>59.999092513234181</v>
      </c>
      <c r="AN209" s="430">
        <f t="shared" si="114"/>
        <v>131.99800352911521</v>
      </c>
      <c r="AO209" s="430">
        <f t="shared" si="115"/>
        <v>61.999062263675327</v>
      </c>
      <c r="AP209" s="430">
        <f t="shared" si="116"/>
        <v>38.999410133602225</v>
      </c>
      <c r="AQ209" s="430">
        <f t="shared" si="117"/>
        <v>96.998532896395261</v>
      </c>
      <c r="AR209" s="430">
        <f t="shared" si="118"/>
        <v>132.99798840433576</v>
      </c>
      <c r="AS209" s="430">
        <f t="shared" si="119"/>
        <v>37.999425258381649</v>
      </c>
      <c r="AT209" s="430">
        <f t="shared" si="120"/>
        <v>133.99797327955633</v>
      </c>
      <c r="AU209" s="430">
        <f t="shared" si="121"/>
        <v>351.99467607764058</v>
      </c>
      <c r="AV209" s="430">
        <f t="shared" si="122"/>
        <v>194.1570633728258</v>
      </c>
      <c r="AW209" s="430">
        <f t="shared" si="123"/>
        <v>129.86639778169899</v>
      </c>
      <c r="AX209" s="430">
        <f t="shared" si="124"/>
        <v>195.9616838921099</v>
      </c>
      <c r="AY209" s="430">
        <f t="shared" si="125"/>
        <v>190.44618099319385</v>
      </c>
      <c r="AZ209" s="430">
        <f t="shared" si="126"/>
        <v>117.1111671288127</v>
      </c>
      <c r="BA209" s="430">
        <f t="shared" si="127"/>
        <v>76.012099823544247</v>
      </c>
      <c r="BB209" s="430">
        <f t="shared" si="128"/>
        <v>129.56390219309301</v>
      </c>
      <c r="BC209" s="430">
        <f t="shared" si="129"/>
        <v>63.761028485001262</v>
      </c>
      <c r="BD209" s="430">
        <f t="shared" si="130"/>
        <v>122.74262667002773</v>
      </c>
      <c r="BE209" s="430">
        <f t="shared" si="131"/>
        <v>101.98638769851273</v>
      </c>
      <c r="BF209" s="430">
        <f t="shared" si="132"/>
        <v>183.86690194101334</v>
      </c>
      <c r="BG209" s="430">
        <f t="shared" si="133"/>
        <v>153.89463070330223</v>
      </c>
      <c r="BH209" s="430">
        <f t="shared" si="134"/>
        <v>73.193849256365013</v>
      </c>
      <c r="BI209" s="430">
        <f t="shared" si="135"/>
        <v>52.563650113435848</v>
      </c>
      <c r="BJ209" s="430">
        <f t="shared" si="136"/>
        <v>165.34749911772121</v>
      </c>
      <c r="BK209" s="430">
        <f t="shared" si="137"/>
        <v>132.60799430299977</v>
      </c>
      <c r="BL209" s="430">
        <f t="shared" si="138"/>
        <v>144.58781310814217</v>
      </c>
      <c r="BM209" s="430">
        <f t="shared" si="139"/>
        <v>244.47630229392487</v>
      </c>
      <c r="BN209" s="430">
        <f t="shared" si="140"/>
        <v>144.00782188051426</v>
      </c>
      <c r="BQ209" s="529">
        <f t="shared" si="143"/>
        <v>43207</v>
      </c>
      <c r="BR209" s="430">
        <f t="shared" si="141"/>
        <v>126.41501163347618</v>
      </c>
      <c r="BT209" s="430">
        <f t="shared" si="144"/>
        <v>129.71514998739599</v>
      </c>
    </row>
    <row r="210" spans="1:72">
      <c r="A210" s="6">
        <v>4</v>
      </c>
      <c r="B210" s="6">
        <v>18</v>
      </c>
      <c r="C210" s="124">
        <f t="shared" si="142"/>
        <v>42843</v>
      </c>
      <c r="D210" s="76">
        <f t="shared" si="109"/>
        <v>272.43109285999998</v>
      </c>
      <c r="E210" s="76">
        <f t="shared" si="110"/>
        <v>137.35075038190644</v>
      </c>
      <c r="F210" s="335">
        <v>109.09085</v>
      </c>
      <c r="G210" s="335">
        <v>194.38006000000001</v>
      </c>
      <c r="H210" s="335">
        <v>142.80984000000001</v>
      </c>
      <c r="I210" s="335">
        <v>261.81804</v>
      </c>
      <c r="J210" s="335">
        <v>226.11557999999999</v>
      </c>
      <c r="K210" s="335">
        <v>111.07432</v>
      </c>
      <c r="L210" s="335">
        <v>214.21476000000001</v>
      </c>
      <c r="M210" s="335">
        <v>255.86763000000002</v>
      </c>
      <c r="N210" s="335">
        <v>115.04126000000001</v>
      </c>
      <c r="O210" s="335">
        <v>313.38826</v>
      </c>
      <c r="P210" s="335">
        <v>771.56983000000002</v>
      </c>
      <c r="Q210" s="335">
        <v>353.57336220000002</v>
      </c>
      <c r="R210" s="76">
        <v>349.23</v>
      </c>
      <c r="S210" s="76">
        <v>340.77</v>
      </c>
      <c r="T210" s="76">
        <v>399.61</v>
      </c>
      <c r="U210" s="76">
        <v>250.92</v>
      </c>
      <c r="V210" s="76">
        <v>180.68</v>
      </c>
      <c r="W210" s="76">
        <v>345.13</v>
      </c>
      <c r="X210" s="76">
        <v>141.04</v>
      </c>
      <c r="Y210" s="76">
        <v>315.24</v>
      </c>
      <c r="Z210" s="76">
        <v>202.3</v>
      </c>
      <c r="AA210" s="76">
        <v>368.45</v>
      </c>
      <c r="AB210" s="76">
        <v>398.12</v>
      </c>
      <c r="AC210" s="76">
        <v>140.07</v>
      </c>
      <c r="AD210" s="76">
        <v>119.61</v>
      </c>
      <c r="AE210" s="76">
        <v>422.49894469999998</v>
      </c>
      <c r="AF210" s="10">
        <v>259.73539649999998</v>
      </c>
      <c r="AG210" s="10">
        <v>273.6196865</v>
      </c>
      <c r="AH210" s="10">
        <v>289.26926480000003</v>
      </c>
      <c r="AI210" s="10">
        <v>307.69570110000001</v>
      </c>
      <c r="AK210" s="430">
        <f t="shared" si="111"/>
        <v>54.999168137131335</v>
      </c>
      <c r="AL210" s="430">
        <f t="shared" si="112"/>
        <v>97.998517771615838</v>
      </c>
      <c r="AM210" s="430">
        <f t="shared" si="113"/>
        <v>71.998911015881021</v>
      </c>
      <c r="AN210" s="430">
        <f t="shared" si="114"/>
        <v>131.99800352911521</v>
      </c>
      <c r="AO210" s="430">
        <f t="shared" si="115"/>
        <v>113.99827577514495</v>
      </c>
      <c r="AP210" s="430">
        <f t="shared" si="116"/>
        <v>55.999153012351904</v>
      </c>
      <c r="AQ210" s="430">
        <f t="shared" si="117"/>
        <v>107.99836652382153</v>
      </c>
      <c r="AR210" s="430">
        <f t="shared" si="118"/>
        <v>128.99804890345351</v>
      </c>
      <c r="AS210" s="430">
        <f t="shared" si="119"/>
        <v>57.999122762793043</v>
      </c>
      <c r="AT210" s="430">
        <f t="shared" si="120"/>
        <v>157.99761028485</v>
      </c>
      <c r="AU210" s="430">
        <f t="shared" si="121"/>
        <v>388.99411646080159</v>
      </c>
      <c r="AV210" s="430">
        <f t="shared" si="122"/>
        <v>178.25730385681877</v>
      </c>
      <c r="AW210" s="430">
        <f t="shared" si="123"/>
        <v>176.06755734812202</v>
      </c>
      <c r="AX210" s="430">
        <f t="shared" si="124"/>
        <v>171.80236954877739</v>
      </c>
      <c r="AY210" s="430">
        <f t="shared" si="125"/>
        <v>201.46710360473909</v>
      </c>
      <c r="AZ210" s="430">
        <f t="shared" si="126"/>
        <v>126.50365515502898</v>
      </c>
      <c r="BA210" s="430">
        <f t="shared" si="127"/>
        <v>91.091504915553315</v>
      </c>
      <c r="BB210" s="430">
        <f t="shared" si="128"/>
        <v>174.00050415931435</v>
      </c>
      <c r="BC210" s="430">
        <f t="shared" si="129"/>
        <v>71.10662969498361</v>
      </c>
      <c r="BD210" s="430">
        <f t="shared" si="130"/>
        <v>158.93118225359214</v>
      </c>
      <c r="BE210" s="430">
        <f t="shared" si="131"/>
        <v>101.99142929165616</v>
      </c>
      <c r="BF210" s="430">
        <f t="shared" si="132"/>
        <v>185.75749936980085</v>
      </c>
      <c r="BG210" s="430">
        <f t="shared" si="133"/>
        <v>200.71590622636754</v>
      </c>
      <c r="BH210" s="430">
        <f t="shared" si="134"/>
        <v>70.617595160070579</v>
      </c>
      <c r="BI210" s="430">
        <f t="shared" si="135"/>
        <v>60.302495588606</v>
      </c>
      <c r="BJ210" s="430">
        <f t="shared" si="136"/>
        <v>213.00677827073355</v>
      </c>
      <c r="BK210" s="430">
        <f t="shared" si="137"/>
        <v>130.94801941013358</v>
      </c>
      <c r="BL210" s="430">
        <f t="shared" si="138"/>
        <v>137.94791353667759</v>
      </c>
      <c r="BM210" s="430">
        <f t="shared" si="139"/>
        <v>145.83779420216788</v>
      </c>
      <c r="BN210" s="430">
        <f t="shared" si="140"/>
        <v>155.12765369296699</v>
      </c>
      <c r="BQ210" s="529">
        <f t="shared" si="143"/>
        <v>43208</v>
      </c>
      <c r="BR210" s="430">
        <f t="shared" si="141"/>
        <v>107.04495352911519</v>
      </c>
      <c r="BT210" s="430">
        <f t="shared" si="144"/>
        <v>131.4730114696244</v>
      </c>
    </row>
    <row r="211" spans="1:72">
      <c r="A211" s="6">
        <v>4</v>
      </c>
      <c r="B211" s="6">
        <v>19</v>
      </c>
      <c r="C211" s="124">
        <f t="shared" si="142"/>
        <v>42844</v>
      </c>
      <c r="D211" s="76">
        <f t="shared" si="109"/>
        <v>277.61590126999994</v>
      </c>
      <c r="E211" s="76">
        <f t="shared" si="110"/>
        <v>139.96475937120294</v>
      </c>
      <c r="F211" s="335">
        <v>130.90902</v>
      </c>
      <c r="G211" s="335">
        <v>168.59495000000001</v>
      </c>
      <c r="H211" s="335">
        <v>180.49576999999999</v>
      </c>
      <c r="I211" s="335">
        <v>218.18170000000001</v>
      </c>
      <c r="J211" s="335">
        <v>245.95028000000002</v>
      </c>
      <c r="K211" s="335">
        <v>138.84290000000001</v>
      </c>
      <c r="L211" s="335">
        <v>281.65273999999999</v>
      </c>
      <c r="M211" s="335">
        <v>220.16517000000002</v>
      </c>
      <c r="N211" s="335">
        <v>120.99167</v>
      </c>
      <c r="O211" s="335">
        <v>337.18990000000002</v>
      </c>
      <c r="P211" s="335">
        <v>791.40453000000002</v>
      </c>
      <c r="Q211" s="335">
        <v>321.50065230000001</v>
      </c>
      <c r="R211" s="76">
        <v>401.68</v>
      </c>
      <c r="S211" s="76">
        <v>339.43</v>
      </c>
      <c r="T211" s="76">
        <v>466.93</v>
      </c>
      <c r="U211" s="76">
        <v>285.77</v>
      </c>
      <c r="V211" s="76">
        <v>151.44</v>
      </c>
      <c r="W211" s="76">
        <v>275.88</v>
      </c>
      <c r="X211" s="76">
        <v>122.36</v>
      </c>
      <c r="Y211" s="76">
        <v>352.55</v>
      </c>
      <c r="Z211" s="76">
        <v>202.32</v>
      </c>
      <c r="AA211" s="76">
        <v>343.78</v>
      </c>
      <c r="AB211" s="76">
        <v>433.69</v>
      </c>
      <c r="AC211" s="76">
        <v>127.79</v>
      </c>
      <c r="AD211" s="76">
        <v>119.61</v>
      </c>
      <c r="AE211" s="76">
        <v>385.60640269999999</v>
      </c>
      <c r="AF211" s="10">
        <v>351.60972690000006</v>
      </c>
      <c r="AG211" s="10">
        <v>292.38331269999998</v>
      </c>
      <c r="AH211" s="10">
        <v>234.12879880000003</v>
      </c>
      <c r="AI211" s="10">
        <v>285.63951470000001</v>
      </c>
      <c r="AK211" s="430">
        <f t="shared" si="111"/>
        <v>65.999001764557605</v>
      </c>
      <c r="AL211" s="430">
        <f t="shared" si="112"/>
        <v>84.998714393748429</v>
      </c>
      <c r="AM211" s="430">
        <f t="shared" si="113"/>
        <v>90.998623645071831</v>
      </c>
      <c r="AN211" s="430">
        <f t="shared" si="114"/>
        <v>109.99833627426267</v>
      </c>
      <c r="AO211" s="430">
        <f t="shared" si="115"/>
        <v>123.99812452735065</v>
      </c>
      <c r="AP211" s="430">
        <f t="shared" si="116"/>
        <v>69.998941265439882</v>
      </c>
      <c r="AQ211" s="430">
        <f t="shared" si="117"/>
        <v>141.99785228132089</v>
      </c>
      <c r="AR211" s="430">
        <f t="shared" si="118"/>
        <v>110.99832114948325</v>
      </c>
      <c r="AS211" s="430">
        <f t="shared" si="119"/>
        <v>60.999077388454751</v>
      </c>
      <c r="AT211" s="430">
        <f t="shared" si="120"/>
        <v>169.99742878749686</v>
      </c>
      <c r="AU211" s="430">
        <f t="shared" si="121"/>
        <v>398.9939652130073</v>
      </c>
      <c r="AV211" s="430">
        <f t="shared" si="122"/>
        <v>162.08754842450216</v>
      </c>
      <c r="AW211" s="430">
        <f t="shared" si="123"/>
        <v>202.5107133854298</v>
      </c>
      <c r="AX211" s="430">
        <f t="shared" si="124"/>
        <v>171.12679606755734</v>
      </c>
      <c r="AY211" s="430">
        <f t="shared" si="125"/>
        <v>235.40710864633223</v>
      </c>
      <c r="AZ211" s="430">
        <f t="shared" si="126"/>
        <v>144.07360725989412</v>
      </c>
      <c r="BA211" s="430">
        <f t="shared" si="127"/>
        <v>76.349886564154275</v>
      </c>
      <c r="BB211" s="430">
        <f t="shared" si="128"/>
        <v>139.08747164103858</v>
      </c>
      <c r="BC211" s="430">
        <f t="shared" si="129"/>
        <v>61.688933703050161</v>
      </c>
      <c r="BD211" s="430">
        <f t="shared" si="130"/>
        <v>177.74136627174187</v>
      </c>
      <c r="BE211" s="430">
        <f t="shared" si="131"/>
        <v>102.00151247794302</v>
      </c>
      <c r="BF211" s="430">
        <f t="shared" si="132"/>
        <v>173.31988908495083</v>
      </c>
      <c r="BG211" s="430">
        <f t="shared" si="133"/>
        <v>218.64885303755986</v>
      </c>
      <c r="BH211" s="430">
        <f t="shared" si="134"/>
        <v>64.426518779934455</v>
      </c>
      <c r="BI211" s="430">
        <f t="shared" si="135"/>
        <v>60.302495588606</v>
      </c>
      <c r="BJ211" s="430">
        <f t="shared" si="136"/>
        <v>194.40705959163094</v>
      </c>
      <c r="BK211" s="430">
        <f t="shared" si="137"/>
        <v>177.2673188303504</v>
      </c>
      <c r="BL211" s="430">
        <f t="shared" si="138"/>
        <v>147.40777045626416</v>
      </c>
      <c r="BM211" s="430">
        <f t="shared" si="139"/>
        <v>118.03821467103606</v>
      </c>
      <c r="BN211" s="430">
        <f t="shared" si="140"/>
        <v>144.00782188051426</v>
      </c>
      <c r="BQ211" s="529">
        <f t="shared" si="143"/>
        <v>43209</v>
      </c>
      <c r="BR211" s="430">
        <f t="shared" si="141"/>
        <v>107.98947891353669</v>
      </c>
      <c r="BT211" s="430">
        <f t="shared" si="144"/>
        <v>140.54266196117973</v>
      </c>
    </row>
    <row r="212" spans="1:72">
      <c r="A212" s="6">
        <v>4</v>
      </c>
      <c r="B212" s="6">
        <v>20</v>
      </c>
      <c r="C212" s="124">
        <f t="shared" si="142"/>
        <v>42845</v>
      </c>
      <c r="D212" s="76">
        <f t="shared" si="109"/>
        <v>276.69561006000004</v>
      </c>
      <c r="E212" s="76">
        <f t="shared" si="110"/>
        <v>139.50077896817194</v>
      </c>
      <c r="F212" s="335">
        <v>111.07432</v>
      </c>
      <c r="G212" s="335">
        <v>158.67760000000001</v>
      </c>
      <c r="H212" s="335">
        <v>218.18170000000001</v>
      </c>
      <c r="I212" s="335">
        <v>198.34700000000001</v>
      </c>
      <c r="J212" s="335">
        <v>277.68580000000003</v>
      </c>
      <c r="K212" s="335">
        <v>176.52883</v>
      </c>
      <c r="L212" s="335">
        <v>277.68580000000003</v>
      </c>
      <c r="M212" s="335">
        <v>228.09905000000001</v>
      </c>
      <c r="N212" s="335">
        <v>99.173500000000004</v>
      </c>
      <c r="O212" s="335">
        <v>291.57008999999999</v>
      </c>
      <c r="P212" s="335">
        <v>654.54510000000005</v>
      </c>
      <c r="Q212" s="335">
        <v>316.04610980000001</v>
      </c>
      <c r="R212" s="76">
        <v>420.94</v>
      </c>
      <c r="S212" s="76">
        <v>335.2</v>
      </c>
      <c r="T212" s="76">
        <v>529.67999999999995</v>
      </c>
      <c r="U212" s="76">
        <v>310.08999999999997</v>
      </c>
      <c r="V212" s="76">
        <v>159.12</v>
      </c>
      <c r="W212" s="76">
        <v>217.6</v>
      </c>
      <c r="X212" s="76">
        <v>124.05</v>
      </c>
      <c r="Y212" s="76">
        <v>410.95</v>
      </c>
      <c r="Z212" s="76">
        <v>216.54</v>
      </c>
      <c r="AA212" s="76">
        <v>295.67</v>
      </c>
      <c r="AB212" s="76">
        <v>483.73</v>
      </c>
      <c r="AC212" s="76">
        <v>108.35</v>
      </c>
      <c r="AD212" s="76">
        <v>180.64</v>
      </c>
      <c r="AE212" s="76">
        <v>319.69569460000002</v>
      </c>
      <c r="AF212" s="10">
        <v>356.76674890000004</v>
      </c>
      <c r="AG212" s="10">
        <v>335.64279340000002</v>
      </c>
      <c r="AH212" s="10">
        <v>209.11724210000003</v>
      </c>
      <c r="AI212" s="10">
        <v>279.47092300000003</v>
      </c>
      <c r="AK212" s="430">
        <f t="shared" si="111"/>
        <v>55.999153012351904</v>
      </c>
      <c r="AL212" s="430">
        <f t="shared" si="112"/>
        <v>79.998790017645575</v>
      </c>
      <c r="AM212" s="430">
        <f t="shared" si="113"/>
        <v>109.99833627426267</v>
      </c>
      <c r="AN212" s="430">
        <f t="shared" si="114"/>
        <v>99.998487522056976</v>
      </c>
      <c r="AO212" s="430">
        <f t="shared" si="115"/>
        <v>139.99788253087976</v>
      </c>
      <c r="AP212" s="430">
        <f t="shared" si="116"/>
        <v>88.998653894630706</v>
      </c>
      <c r="AQ212" s="430">
        <f t="shared" si="117"/>
        <v>139.99788253087976</v>
      </c>
      <c r="AR212" s="430">
        <f t="shared" si="118"/>
        <v>114.99826065036551</v>
      </c>
      <c r="AS212" s="430">
        <f t="shared" si="119"/>
        <v>49.999243761028488</v>
      </c>
      <c r="AT212" s="430">
        <f t="shared" si="120"/>
        <v>146.99777665742374</v>
      </c>
      <c r="AU212" s="430">
        <f t="shared" si="121"/>
        <v>329.99500882278801</v>
      </c>
      <c r="AV212" s="430">
        <f t="shared" si="122"/>
        <v>159.33759001764557</v>
      </c>
      <c r="AW212" s="430">
        <f t="shared" si="123"/>
        <v>212.22082177968238</v>
      </c>
      <c r="AX212" s="430">
        <f t="shared" si="124"/>
        <v>168.99420216788505</v>
      </c>
      <c r="AY212" s="430">
        <f t="shared" si="125"/>
        <v>267.0431056213763</v>
      </c>
      <c r="AZ212" s="430">
        <f t="shared" si="126"/>
        <v>156.33476178472395</v>
      </c>
      <c r="BA212" s="430">
        <f t="shared" si="127"/>
        <v>80.221830098311074</v>
      </c>
      <c r="BB212" s="430">
        <f t="shared" si="128"/>
        <v>109.70506680110914</v>
      </c>
      <c r="BC212" s="430">
        <f t="shared" si="129"/>
        <v>62.540962944290392</v>
      </c>
      <c r="BD212" s="430">
        <f t="shared" si="130"/>
        <v>207.18427022939247</v>
      </c>
      <c r="BE212" s="430">
        <f t="shared" si="131"/>
        <v>109.17065792790521</v>
      </c>
      <c r="BF212" s="430">
        <f t="shared" si="132"/>
        <v>149.06478447189312</v>
      </c>
      <c r="BG212" s="430">
        <f t="shared" si="133"/>
        <v>243.87698512730023</v>
      </c>
      <c r="BH212" s="430">
        <f t="shared" si="134"/>
        <v>54.625661709100072</v>
      </c>
      <c r="BI212" s="430">
        <f t="shared" si="135"/>
        <v>91.071338542979575</v>
      </c>
      <c r="BJ212" s="430">
        <f t="shared" si="136"/>
        <v>161.17756218805144</v>
      </c>
      <c r="BK212" s="430">
        <f t="shared" si="137"/>
        <v>179.86727950592388</v>
      </c>
      <c r="BL212" s="430">
        <f t="shared" si="138"/>
        <v>169.2174405848248</v>
      </c>
      <c r="BM212" s="430">
        <f t="shared" si="139"/>
        <v>105.42840539450468</v>
      </c>
      <c r="BN212" s="430">
        <f t="shared" si="140"/>
        <v>140.89786891857827</v>
      </c>
      <c r="BQ212" s="529">
        <f t="shared" si="143"/>
        <v>43210</v>
      </c>
      <c r="BR212" s="430">
        <f t="shared" si="141"/>
        <v>114.14721338542981</v>
      </c>
      <c r="BT212" s="430">
        <f t="shared" si="144"/>
        <v>139.99788253087976</v>
      </c>
    </row>
    <row r="213" spans="1:72">
      <c r="A213" s="6">
        <v>4</v>
      </c>
      <c r="B213" s="6">
        <v>21</v>
      </c>
      <c r="C213" s="124">
        <f t="shared" si="142"/>
        <v>42846</v>
      </c>
      <c r="D213" s="76">
        <f t="shared" si="109"/>
        <v>271.33648267000001</v>
      </c>
      <c r="E213" s="76">
        <f t="shared" si="110"/>
        <v>136.79888411218724</v>
      </c>
      <c r="F213" s="335">
        <v>109.09085</v>
      </c>
      <c r="G213" s="335">
        <v>132.89249000000001</v>
      </c>
      <c r="H213" s="335">
        <v>172.56189000000001</v>
      </c>
      <c r="I213" s="335">
        <v>196.36353</v>
      </c>
      <c r="J213" s="335">
        <v>243.96681000000001</v>
      </c>
      <c r="K213" s="335">
        <v>249.91722000000001</v>
      </c>
      <c r="L213" s="335">
        <v>245.95028000000002</v>
      </c>
      <c r="M213" s="335">
        <v>212.23129</v>
      </c>
      <c r="N213" s="335">
        <v>138.84290000000001</v>
      </c>
      <c r="O213" s="335">
        <v>218.18170000000001</v>
      </c>
      <c r="P213" s="335">
        <v>491.90056000000004</v>
      </c>
      <c r="Q213" s="335">
        <v>342.14857499999999</v>
      </c>
      <c r="R213" s="76">
        <v>344.59</v>
      </c>
      <c r="S213" s="76">
        <v>407.62</v>
      </c>
      <c r="T213" s="76">
        <v>636.91</v>
      </c>
      <c r="U213" s="76">
        <v>253.34</v>
      </c>
      <c r="V213" s="76">
        <v>181.36</v>
      </c>
      <c r="W213" s="76">
        <v>221.68</v>
      </c>
      <c r="X213" s="76">
        <v>150.35</v>
      </c>
      <c r="Y213" s="76">
        <v>474.65</v>
      </c>
      <c r="Z213" s="76">
        <v>173.24</v>
      </c>
      <c r="AA213" s="76">
        <v>287.92</v>
      </c>
      <c r="AB213" s="76">
        <v>576.04999999999995</v>
      </c>
      <c r="AC213" s="76">
        <v>134.16999999999999</v>
      </c>
      <c r="AD213" s="76">
        <v>210.62</v>
      </c>
      <c r="AE213" s="76">
        <v>363.76839800000005</v>
      </c>
      <c r="AF213" s="10">
        <v>275.04778490000001</v>
      </c>
      <c r="AG213" s="10">
        <v>259.83456999999999</v>
      </c>
      <c r="AH213" s="10">
        <v>153.50074330000001</v>
      </c>
      <c r="AI213" s="10">
        <v>281.39488890000001</v>
      </c>
      <c r="AK213" s="430">
        <f t="shared" si="111"/>
        <v>54.999168137131335</v>
      </c>
      <c r="AL213" s="430">
        <f t="shared" si="112"/>
        <v>66.998986639778167</v>
      </c>
      <c r="AM213" s="430">
        <f t="shared" si="113"/>
        <v>86.998684144189568</v>
      </c>
      <c r="AN213" s="430">
        <f t="shared" si="114"/>
        <v>98.9985026468364</v>
      </c>
      <c r="AO213" s="430">
        <f t="shared" si="115"/>
        <v>122.99813965213008</v>
      </c>
      <c r="AP213" s="430">
        <f t="shared" si="116"/>
        <v>125.99809427779179</v>
      </c>
      <c r="AQ213" s="430">
        <f t="shared" si="117"/>
        <v>123.99812452735065</v>
      </c>
      <c r="AR213" s="430">
        <f t="shared" si="118"/>
        <v>106.99838164860095</v>
      </c>
      <c r="AS213" s="430">
        <f t="shared" si="119"/>
        <v>69.998941265439882</v>
      </c>
      <c r="AT213" s="430">
        <f t="shared" si="120"/>
        <v>109.99833627426267</v>
      </c>
      <c r="AU213" s="430">
        <f t="shared" si="121"/>
        <v>247.99624905470131</v>
      </c>
      <c r="AV213" s="430">
        <f t="shared" si="122"/>
        <v>172.49739097554826</v>
      </c>
      <c r="AW213" s="430">
        <f t="shared" si="123"/>
        <v>173.72825812956893</v>
      </c>
      <c r="AX213" s="430">
        <f t="shared" si="124"/>
        <v>205.50541971262919</v>
      </c>
      <c r="AY213" s="430">
        <f t="shared" si="125"/>
        <v>321.10410889841188</v>
      </c>
      <c r="AZ213" s="430">
        <f t="shared" si="126"/>
        <v>127.72372069573986</v>
      </c>
      <c r="BA213" s="430">
        <f t="shared" si="127"/>
        <v>91.434333249306789</v>
      </c>
      <c r="BB213" s="430">
        <f t="shared" si="128"/>
        <v>111.76203680362995</v>
      </c>
      <c r="BC213" s="430">
        <f t="shared" si="129"/>
        <v>75.800352911520037</v>
      </c>
      <c r="BD213" s="430">
        <f t="shared" si="130"/>
        <v>239.29921855306276</v>
      </c>
      <c r="BE213" s="430">
        <f t="shared" si="131"/>
        <v>87.340559616838931</v>
      </c>
      <c r="BF213" s="430">
        <f t="shared" si="132"/>
        <v>145.1575497857323</v>
      </c>
      <c r="BG213" s="430">
        <f t="shared" si="133"/>
        <v>290.42097302747663</v>
      </c>
      <c r="BH213" s="430">
        <f t="shared" si="134"/>
        <v>67.643055205444909</v>
      </c>
      <c r="BI213" s="430">
        <f t="shared" si="135"/>
        <v>106.18603478699269</v>
      </c>
      <c r="BJ213" s="430">
        <f t="shared" si="136"/>
        <v>183.3972261154525</v>
      </c>
      <c r="BK213" s="430">
        <f t="shared" si="137"/>
        <v>138.66790264683641</v>
      </c>
      <c r="BL213" s="430">
        <f t="shared" si="138"/>
        <v>130.99801865389463</v>
      </c>
      <c r="BM213" s="430">
        <f t="shared" si="139"/>
        <v>77.388829493319889</v>
      </c>
      <c r="BN213" s="430">
        <f t="shared" si="140"/>
        <v>141.86785424754223</v>
      </c>
      <c r="BQ213" s="529">
        <f t="shared" si="143"/>
        <v>43211</v>
      </c>
      <c r="BR213" s="430">
        <f t="shared" si="141"/>
        <v>103.41927504411396</v>
      </c>
      <c r="BT213" s="430">
        <f t="shared" si="144"/>
        <v>123.49813208974037</v>
      </c>
    </row>
    <row r="214" spans="1:72">
      <c r="A214" s="6">
        <v>4</v>
      </c>
      <c r="B214" s="6">
        <v>22</v>
      </c>
      <c r="C214" s="124">
        <f t="shared" si="142"/>
        <v>42847</v>
      </c>
      <c r="D214" s="76">
        <f t="shared" si="109"/>
        <v>277.01858220000003</v>
      </c>
      <c r="E214" s="76">
        <f t="shared" si="110"/>
        <v>139.66361084362254</v>
      </c>
      <c r="F214" s="335">
        <v>117.02473000000001</v>
      </c>
      <c r="G214" s="335">
        <v>158.67760000000001</v>
      </c>
      <c r="H214" s="335">
        <v>134.87595999999999</v>
      </c>
      <c r="I214" s="335">
        <v>236.03293000000002</v>
      </c>
      <c r="J214" s="335">
        <v>241.98334</v>
      </c>
      <c r="K214" s="335">
        <v>309.42132000000004</v>
      </c>
      <c r="L214" s="335">
        <v>234.04946000000001</v>
      </c>
      <c r="M214" s="335">
        <v>214.21476000000001</v>
      </c>
      <c r="N214" s="335">
        <v>115.04126000000001</v>
      </c>
      <c r="O214" s="335">
        <v>190.41311999999999</v>
      </c>
      <c r="P214" s="335">
        <v>458.18157000000002</v>
      </c>
      <c r="Q214" s="335">
        <v>451.02124329999998</v>
      </c>
      <c r="R214" s="76">
        <v>350.55</v>
      </c>
      <c r="S214" s="76">
        <v>319.14</v>
      </c>
      <c r="T214" s="76">
        <v>639.41</v>
      </c>
      <c r="U214" s="76">
        <v>318.85000000000002</v>
      </c>
      <c r="V214" s="76">
        <v>158.59</v>
      </c>
      <c r="W214" s="76">
        <v>247.77</v>
      </c>
      <c r="X214" s="76">
        <v>174.82</v>
      </c>
      <c r="Y214" s="76">
        <v>554.80999999999995</v>
      </c>
      <c r="Z214" s="76">
        <v>187.69</v>
      </c>
      <c r="AA214" s="76">
        <v>267.67</v>
      </c>
      <c r="AB214" s="76">
        <v>483.39</v>
      </c>
      <c r="AC214" s="76">
        <v>154.46</v>
      </c>
      <c r="AD214" s="76">
        <v>232.98</v>
      </c>
      <c r="AE214" s="76">
        <v>429.99646130000002</v>
      </c>
      <c r="AF214" s="10">
        <v>311.99983100000003</v>
      </c>
      <c r="AG214" s="10">
        <v>225.02467150000001</v>
      </c>
      <c r="AH214" s="10">
        <v>155.26603160000002</v>
      </c>
      <c r="AI214" s="10">
        <v>237.20317730000002</v>
      </c>
      <c r="AK214" s="430">
        <f t="shared" si="111"/>
        <v>58.999107638013612</v>
      </c>
      <c r="AL214" s="430">
        <f t="shared" si="112"/>
        <v>79.998790017645575</v>
      </c>
      <c r="AM214" s="430">
        <f t="shared" si="113"/>
        <v>67.998971514998729</v>
      </c>
      <c r="AN214" s="430">
        <f t="shared" si="114"/>
        <v>118.9982001512478</v>
      </c>
      <c r="AO214" s="430">
        <f t="shared" si="115"/>
        <v>121.9981547769095</v>
      </c>
      <c r="AP214" s="430">
        <f t="shared" si="116"/>
        <v>155.9976405344089</v>
      </c>
      <c r="AQ214" s="430">
        <f t="shared" si="117"/>
        <v>117.99821527602722</v>
      </c>
      <c r="AR214" s="430">
        <f t="shared" si="118"/>
        <v>107.99836652382153</v>
      </c>
      <c r="AS214" s="430">
        <f t="shared" si="119"/>
        <v>57.999122762793043</v>
      </c>
      <c r="AT214" s="430">
        <f t="shared" si="120"/>
        <v>95.998548021174685</v>
      </c>
      <c r="AU214" s="430">
        <f t="shared" si="121"/>
        <v>230.99650617595159</v>
      </c>
      <c r="AV214" s="430">
        <f t="shared" si="122"/>
        <v>227.38656077640533</v>
      </c>
      <c r="AW214" s="430">
        <f t="shared" si="123"/>
        <v>176.73304764305522</v>
      </c>
      <c r="AX214" s="430">
        <f t="shared" si="124"/>
        <v>160.89740357953113</v>
      </c>
      <c r="AY214" s="430">
        <f t="shared" si="125"/>
        <v>322.36450718427022</v>
      </c>
      <c r="AZ214" s="430">
        <f t="shared" si="126"/>
        <v>160.75119737837159</v>
      </c>
      <c r="BA214" s="430">
        <f t="shared" si="127"/>
        <v>79.954625661709102</v>
      </c>
      <c r="BB214" s="430">
        <f t="shared" si="128"/>
        <v>124.9155533148475</v>
      </c>
      <c r="BC214" s="430">
        <f t="shared" si="129"/>
        <v>88.137131333501387</v>
      </c>
      <c r="BD214" s="430">
        <f t="shared" si="130"/>
        <v>279.71262919082426</v>
      </c>
      <c r="BE214" s="430">
        <f t="shared" si="131"/>
        <v>94.625661709100072</v>
      </c>
      <c r="BF214" s="430">
        <f t="shared" si="132"/>
        <v>134.94832367027982</v>
      </c>
      <c r="BG214" s="430">
        <f t="shared" si="133"/>
        <v>243.70557096042347</v>
      </c>
      <c r="BH214" s="430">
        <f t="shared" si="134"/>
        <v>77.872447693471145</v>
      </c>
      <c r="BI214" s="430">
        <f t="shared" si="135"/>
        <v>117.4590370557096</v>
      </c>
      <c r="BJ214" s="430">
        <f t="shared" si="136"/>
        <v>216.78672109906731</v>
      </c>
      <c r="BK214" s="430">
        <f t="shared" si="137"/>
        <v>157.29762087219564</v>
      </c>
      <c r="BL214" s="430">
        <f t="shared" si="138"/>
        <v>113.44828409377364</v>
      </c>
      <c r="BM214" s="430">
        <f t="shared" si="139"/>
        <v>78.278816032266207</v>
      </c>
      <c r="BN214" s="430">
        <f t="shared" si="140"/>
        <v>119.58819122762795</v>
      </c>
      <c r="BQ214" s="529">
        <f t="shared" si="143"/>
        <v>43212</v>
      </c>
      <c r="BR214" s="430">
        <f t="shared" si="141"/>
        <v>108.24752490547014</v>
      </c>
      <c r="BT214" s="430">
        <f t="shared" si="144"/>
        <v>119.29319568943788</v>
      </c>
    </row>
    <row r="215" spans="1:72">
      <c r="A215" s="6">
        <v>4</v>
      </c>
      <c r="B215" s="6">
        <v>23</v>
      </c>
      <c r="C215" s="124">
        <f t="shared" si="142"/>
        <v>42848</v>
      </c>
      <c r="D215" s="76">
        <f t="shared" si="109"/>
        <v>296.95350289666663</v>
      </c>
      <c r="E215" s="76">
        <f t="shared" si="110"/>
        <v>149.71413880556128</v>
      </c>
      <c r="F215" s="335">
        <v>156.69413</v>
      </c>
      <c r="G215" s="335">
        <v>164.62801000000002</v>
      </c>
      <c r="H215" s="335">
        <v>158.67760000000001</v>
      </c>
      <c r="I215" s="335">
        <v>198.34700000000001</v>
      </c>
      <c r="J215" s="335">
        <v>257.85110000000003</v>
      </c>
      <c r="K215" s="335">
        <v>382.80971</v>
      </c>
      <c r="L215" s="335">
        <v>214.21476000000001</v>
      </c>
      <c r="M215" s="335">
        <v>255.86763000000002</v>
      </c>
      <c r="N215" s="335">
        <v>130.90902</v>
      </c>
      <c r="O215" s="335">
        <v>212.23129</v>
      </c>
      <c r="P215" s="335">
        <v>438.34687000000002</v>
      </c>
      <c r="Q215" s="335">
        <v>564.49556200000006</v>
      </c>
      <c r="R215" s="76">
        <v>462.5</v>
      </c>
      <c r="S215" s="76">
        <v>339.44</v>
      </c>
      <c r="T215" s="76">
        <v>627.76</v>
      </c>
      <c r="U215" s="76">
        <v>351.3</v>
      </c>
      <c r="V215" s="76">
        <v>153.97999999999999</v>
      </c>
      <c r="W215" s="76">
        <v>217.99</v>
      </c>
      <c r="X215" s="76">
        <v>282.22000000000003</v>
      </c>
      <c r="Y215" s="76">
        <v>620.85</v>
      </c>
      <c r="Z215" s="76">
        <v>206.33</v>
      </c>
      <c r="AA215" s="76">
        <v>268.11</v>
      </c>
      <c r="AB215" s="76">
        <v>459.89</v>
      </c>
      <c r="AC215" s="76">
        <v>237.85</v>
      </c>
      <c r="AD215" s="76">
        <v>187.29</v>
      </c>
      <c r="AE215" s="76">
        <v>422.49894469999998</v>
      </c>
      <c r="AF215" s="10">
        <v>236.1321035</v>
      </c>
      <c r="AG215" s="10">
        <v>227.4445049</v>
      </c>
      <c r="AH215" s="10">
        <v>257.07754670000003</v>
      </c>
      <c r="AI215" s="10">
        <v>214.86930509999999</v>
      </c>
      <c r="AK215" s="430">
        <f t="shared" si="111"/>
        <v>78.998805142424999</v>
      </c>
      <c r="AL215" s="430">
        <f t="shared" si="112"/>
        <v>82.99874464330729</v>
      </c>
      <c r="AM215" s="430">
        <f t="shared" si="113"/>
        <v>79.998790017645575</v>
      </c>
      <c r="AN215" s="430">
        <f t="shared" si="114"/>
        <v>99.998487522056976</v>
      </c>
      <c r="AO215" s="430">
        <f t="shared" si="115"/>
        <v>129.99803377867408</v>
      </c>
      <c r="AP215" s="430">
        <f t="shared" si="116"/>
        <v>192.99708091756995</v>
      </c>
      <c r="AQ215" s="430">
        <f t="shared" si="117"/>
        <v>107.99836652382153</v>
      </c>
      <c r="AR215" s="430">
        <f t="shared" si="118"/>
        <v>128.99804890345351</v>
      </c>
      <c r="AS215" s="430">
        <f t="shared" si="119"/>
        <v>65.999001764557605</v>
      </c>
      <c r="AT215" s="430">
        <f t="shared" si="120"/>
        <v>106.99838164860095</v>
      </c>
      <c r="AU215" s="430">
        <f t="shared" si="121"/>
        <v>220.99665742374592</v>
      </c>
      <c r="AV215" s="430">
        <f t="shared" si="122"/>
        <v>284.59569548777415</v>
      </c>
      <c r="AW215" s="430">
        <f t="shared" si="123"/>
        <v>233.17368288379129</v>
      </c>
      <c r="AX215" s="430">
        <f t="shared" si="124"/>
        <v>171.13183766070077</v>
      </c>
      <c r="AY215" s="430">
        <f t="shared" si="125"/>
        <v>316.49105117217039</v>
      </c>
      <c r="AZ215" s="430">
        <f t="shared" si="126"/>
        <v>177.1111671288127</v>
      </c>
      <c r="BA215" s="430">
        <f t="shared" si="127"/>
        <v>77.630451222586331</v>
      </c>
      <c r="BB215" s="430">
        <f t="shared" si="128"/>
        <v>109.90168893370306</v>
      </c>
      <c r="BC215" s="430">
        <f t="shared" si="129"/>
        <v>142.28384169397532</v>
      </c>
      <c r="BD215" s="430">
        <f t="shared" si="130"/>
        <v>313.00731031005796</v>
      </c>
      <c r="BE215" s="430">
        <f t="shared" si="131"/>
        <v>104.0231913284598</v>
      </c>
      <c r="BF215" s="430">
        <f t="shared" si="132"/>
        <v>135.17015376859086</v>
      </c>
      <c r="BG215" s="430">
        <f t="shared" si="133"/>
        <v>231.85782707335517</v>
      </c>
      <c r="BH215" s="430">
        <f t="shared" si="134"/>
        <v>119.91429291656164</v>
      </c>
      <c r="BI215" s="430">
        <f t="shared" si="135"/>
        <v>94.423997983362739</v>
      </c>
      <c r="BJ215" s="430">
        <f t="shared" si="136"/>
        <v>213.00677827073355</v>
      </c>
      <c r="BK215" s="430">
        <f t="shared" si="137"/>
        <v>119.04819939500882</v>
      </c>
      <c r="BL215" s="430">
        <f t="shared" si="138"/>
        <v>114.66826564154272</v>
      </c>
      <c r="BM215" s="430">
        <f t="shared" si="139"/>
        <v>129.60803967733804</v>
      </c>
      <c r="BN215" s="430">
        <f t="shared" si="140"/>
        <v>108.32836153264431</v>
      </c>
      <c r="BQ215" s="529">
        <f t="shared" si="143"/>
        <v>43213</v>
      </c>
      <c r="BR215" s="430">
        <f t="shared" si="141"/>
        <v>105.17767206957399</v>
      </c>
      <c r="BT215" s="430">
        <f t="shared" si="144"/>
        <v>124.45617091000757</v>
      </c>
    </row>
    <row r="216" spans="1:72">
      <c r="A216" s="6">
        <v>4</v>
      </c>
      <c r="B216" s="6">
        <v>24</v>
      </c>
      <c r="C216" s="124">
        <f t="shared" si="142"/>
        <v>42849</v>
      </c>
      <c r="D216" s="76">
        <f t="shared" si="109"/>
        <v>313.84854324999998</v>
      </c>
      <c r="E216" s="76">
        <f t="shared" si="110"/>
        <v>158.23205959757394</v>
      </c>
      <c r="F216" s="335">
        <v>176.52883</v>
      </c>
      <c r="G216" s="335">
        <v>220.16517000000002</v>
      </c>
      <c r="H216" s="335">
        <v>196.36353</v>
      </c>
      <c r="I216" s="335">
        <v>214.21476000000001</v>
      </c>
      <c r="J216" s="335">
        <v>283.63621000000001</v>
      </c>
      <c r="K216" s="335">
        <v>374.87583000000001</v>
      </c>
      <c r="L216" s="335">
        <v>249.91722000000001</v>
      </c>
      <c r="M216" s="335">
        <v>269.75191999999998</v>
      </c>
      <c r="N216" s="335">
        <v>154.71066000000002</v>
      </c>
      <c r="O216" s="335">
        <v>273.71886000000001</v>
      </c>
      <c r="P216" s="335">
        <v>396.69400000000002</v>
      </c>
      <c r="Q216" s="335">
        <v>621.48065510000004</v>
      </c>
      <c r="R216" s="76">
        <v>589.23</v>
      </c>
      <c r="S216" s="76">
        <v>223.84</v>
      </c>
      <c r="T216" s="76">
        <v>688.38</v>
      </c>
      <c r="U216" s="76">
        <v>353.66</v>
      </c>
      <c r="V216" s="76">
        <v>180.15</v>
      </c>
      <c r="W216" s="76">
        <v>226.93</v>
      </c>
      <c r="X216" s="76">
        <v>282.2</v>
      </c>
      <c r="Y216" s="76">
        <v>667.58</v>
      </c>
      <c r="Z216" s="76">
        <v>143.03</v>
      </c>
      <c r="AA216" s="76">
        <v>377.36</v>
      </c>
      <c r="AB216" s="76">
        <v>424.28</v>
      </c>
      <c r="AC216" s="76">
        <v>331.46</v>
      </c>
      <c r="AD216" s="76">
        <v>228.02</v>
      </c>
      <c r="AE216" s="76">
        <v>370.90888999999999</v>
      </c>
      <c r="AF216" s="10">
        <v>232.54202279999998</v>
      </c>
      <c r="AG216" s="10">
        <v>262.17506460000004</v>
      </c>
      <c r="AH216" s="10">
        <v>201.56022140000002</v>
      </c>
      <c r="AI216" s="10">
        <v>200.0924536</v>
      </c>
      <c r="AK216" s="430">
        <f t="shared" si="111"/>
        <v>88.998653894630706</v>
      </c>
      <c r="AL216" s="430">
        <f t="shared" si="112"/>
        <v>110.99832114948325</v>
      </c>
      <c r="AM216" s="430">
        <f t="shared" si="113"/>
        <v>98.9985026468364</v>
      </c>
      <c r="AN216" s="430">
        <f t="shared" si="114"/>
        <v>107.99836652382153</v>
      </c>
      <c r="AO216" s="430">
        <f t="shared" si="115"/>
        <v>142.99783715654146</v>
      </c>
      <c r="AP216" s="430">
        <f t="shared" si="116"/>
        <v>188.99714141668767</v>
      </c>
      <c r="AQ216" s="430">
        <f t="shared" si="117"/>
        <v>125.99809427779179</v>
      </c>
      <c r="AR216" s="430">
        <f t="shared" si="118"/>
        <v>135.99794302999746</v>
      </c>
      <c r="AS216" s="430">
        <f t="shared" si="119"/>
        <v>77.998820267204451</v>
      </c>
      <c r="AT216" s="430">
        <f t="shared" si="120"/>
        <v>137.99791278043861</v>
      </c>
      <c r="AU216" s="430">
        <f t="shared" si="121"/>
        <v>199.99697504411395</v>
      </c>
      <c r="AV216" s="430">
        <f t="shared" si="122"/>
        <v>313.32526095286113</v>
      </c>
      <c r="AW216" s="430">
        <f t="shared" si="123"/>
        <v>297.06579279052181</v>
      </c>
      <c r="AX216" s="430">
        <f t="shared" si="124"/>
        <v>112.85102092261154</v>
      </c>
      <c r="AY216" s="430">
        <f t="shared" si="125"/>
        <v>347.05318880766322</v>
      </c>
      <c r="AZ216" s="430">
        <f t="shared" si="126"/>
        <v>178.30098311066297</v>
      </c>
      <c r="BA216" s="430">
        <f t="shared" si="127"/>
        <v>90.824300478951344</v>
      </c>
      <c r="BB216" s="430">
        <f t="shared" si="128"/>
        <v>114.40887320393244</v>
      </c>
      <c r="BC216" s="430">
        <f t="shared" si="129"/>
        <v>142.27375850768843</v>
      </c>
      <c r="BD216" s="430">
        <f t="shared" si="130"/>
        <v>336.56667506932195</v>
      </c>
      <c r="BE216" s="430">
        <f t="shared" si="131"/>
        <v>72.109906730526845</v>
      </c>
      <c r="BF216" s="430">
        <f t="shared" si="132"/>
        <v>190.24955886059996</v>
      </c>
      <c r="BG216" s="430">
        <f t="shared" si="133"/>
        <v>213.90471388958909</v>
      </c>
      <c r="BH216" s="430">
        <f t="shared" si="134"/>
        <v>167.10864633224097</v>
      </c>
      <c r="BI216" s="430">
        <f t="shared" si="135"/>
        <v>114.95840685656668</v>
      </c>
      <c r="BJ216" s="430">
        <f t="shared" si="136"/>
        <v>186.99717166624652</v>
      </c>
      <c r="BK216" s="430">
        <f t="shared" si="137"/>
        <v>117.23822677085958</v>
      </c>
      <c r="BL216" s="430">
        <f t="shared" si="138"/>
        <v>132.17800080665492</v>
      </c>
      <c r="BM216" s="430">
        <f t="shared" si="139"/>
        <v>101.6184630199143</v>
      </c>
      <c r="BN216" s="430">
        <f t="shared" si="140"/>
        <v>100.87847421225106</v>
      </c>
      <c r="BQ216" s="529">
        <f t="shared" si="143"/>
        <v>43214</v>
      </c>
      <c r="BR216" s="430">
        <f t="shared" si="141"/>
        <v>106.15984928157297</v>
      </c>
      <c r="BT216" s="430">
        <f t="shared" si="144"/>
        <v>134.08797191832619</v>
      </c>
    </row>
    <row r="217" spans="1:72">
      <c r="A217" s="6">
        <v>4</v>
      </c>
      <c r="B217" s="6">
        <v>25</v>
      </c>
      <c r="C217" s="124">
        <f t="shared" si="142"/>
        <v>42850</v>
      </c>
      <c r="D217" s="76">
        <f t="shared" si="109"/>
        <v>340.20784344666663</v>
      </c>
      <c r="E217" s="76">
        <f t="shared" si="110"/>
        <v>171.52154731186587</v>
      </c>
      <c r="F217" s="335">
        <v>230.08252000000002</v>
      </c>
      <c r="G217" s="335">
        <v>186.44618</v>
      </c>
      <c r="H217" s="335">
        <v>228.09905000000001</v>
      </c>
      <c r="I217" s="335">
        <v>232.06599</v>
      </c>
      <c r="J217" s="335">
        <v>337.18990000000002</v>
      </c>
      <c r="K217" s="335">
        <v>325.28908000000001</v>
      </c>
      <c r="L217" s="335">
        <v>349.09072000000003</v>
      </c>
      <c r="M217" s="335">
        <v>283.63621000000001</v>
      </c>
      <c r="N217" s="335">
        <v>230.08252000000002</v>
      </c>
      <c r="O217" s="335">
        <v>347.10725000000002</v>
      </c>
      <c r="P217" s="335">
        <v>380.82623999999998</v>
      </c>
      <c r="Q217" s="335">
        <v>643.8541967000001</v>
      </c>
      <c r="R217" s="76">
        <v>617.86</v>
      </c>
      <c r="S217" s="76">
        <v>230.67</v>
      </c>
      <c r="T217" s="76">
        <v>663.52</v>
      </c>
      <c r="U217" s="76">
        <v>354.44</v>
      </c>
      <c r="V217" s="76">
        <v>237.09</v>
      </c>
      <c r="W217" s="76">
        <v>242.28</v>
      </c>
      <c r="X217" s="76">
        <v>229.68</v>
      </c>
      <c r="Y217" s="76">
        <v>664.62</v>
      </c>
      <c r="Z217" s="76">
        <v>152.53</v>
      </c>
      <c r="AA217" s="76">
        <v>582.53</v>
      </c>
      <c r="AB217" s="76">
        <v>396.38</v>
      </c>
      <c r="AC217" s="76">
        <v>393.67</v>
      </c>
      <c r="AD217" s="76">
        <v>279.54000000000002</v>
      </c>
      <c r="AE217" s="76">
        <v>341.93039329999999</v>
      </c>
      <c r="AF217" s="10">
        <v>252.65440860000001</v>
      </c>
      <c r="AG217" s="10">
        <v>339.37171699999999</v>
      </c>
      <c r="AH217" s="10">
        <v>209.59327490000001</v>
      </c>
      <c r="AI217" s="10">
        <v>244.1056529</v>
      </c>
      <c r="AK217" s="430">
        <f t="shared" si="111"/>
        <v>115.99824552558609</v>
      </c>
      <c r="AL217" s="430">
        <f t="shared" si="112"/>
        <v>93.998578270733546</v>
      </c>
      <c r="AM217" s="430">
        <f t="shared" si="113"/>
        <v>114.99826065036551</v>
      </c>
      <c r="AN217" s="430">
        <f t="shared" si="114"/>
        <v>116.99823040080665</v>
      </c>
      <c r="AO217" s="430">
        <f t="shared" si="115"/>
        <v>169.99742878749686</v>
      </c>
      <c r="AP217" s="430">
        <f t="shared" si="116"/>
        <v>163.99751953617343</v>
      </c>
      <c r="AQ217" s="430">
        <f t="shared" si="117"/>
        <v>175.99733803882029</v>
      </c>
      <c r="AR217" s="430">
        <f t="shared" si="118"/>
        <v>142.99783715654146</v>
      </c>
      <c r="AS217" s="430">
        <f t="shared" si="119"/>
        <v>115.99824552558609</v>
      </c>
      <c r="AT217" s="430">
        <f t="shared" si="120"/>
        <v>174.99735316359971</v>
      </c>
      <c r="AU217" s="430">
        <f t="shared" si="121"/>
        <v>191.99709604234937</v>
      </c>
      <c r="AV217" s="430">
        <f t="shared" si="122"/>
        <v>324.6050903453492</v>
      </c>
      <c r="AW217" s="430">
        <f t="shared" si="123"/>
        <v>311.49987396017144</v>
      </c>
      <c r="AX217" s="430">
        <f t="shared" si="124"/>
        <v>116.2944290395765</v>
      </c>
      <c r="AY217" s="430">
        <f t="shared" si="125"/>
        <v>334.51978825308794</v>
      </c>
      <c r="AZ217" s="430">
        <f t="shared" si="126"/>
        <v>178.69422737585077</v>
      </c>
      <c r="BA217" s="430">
        <f t="shared" si="127"/>
        <v>119.53113183766069</v>
      </c>
      <c r="BB217" s="430">
        <f t="shared" si="128"/>
        <v>122.1477186791026</v>
      </c>
      <c r="BC217" s="430">
        <f t="shared" si="129"/>
        <v>115.7953113183766</v>
      </c>
      <c r="BD217" s="430">
        <f t="shared" si="130"/>
        <v>335.07436349886564</v>
      </c>
      <c r="BE217" s="430">
        <f t="shared" si="131"/>
        <v>76.899420216788499</v>
      </c>
      <c r="BF217" s="430">
        <f t="shared" si="132"/>
        <v>293.68792538442148</v>
      </c>
      <c r="BG217" s="430">
        <f t="shared" si="133"/>
        <v>199.83866901941013</v>
      </c>
      <c r="BH217" s="430">
        <f t="shared" si="134"/>
        <v>198.4723972775397</v>
      </c>
      <c r="BI217" s="430">
        <f t="shared" si="135"/>
        <v>140.93269473153518</v>
      </c>
      <c r="BJ217" s="430">
        <f t="shared" si="136"/>
        <v>172.387392639274</v>
      </c>
      <c r="BK217" s="430">
        <f t="shared" si="137"/>
        <v>127.37807340559617</v>
      </c>
      <c r="BL217" s="430">
        <f t="shared" si="138"/>
        <v>171.09741215023948</v>
      </c>
      <c r="BM217" s="430">
        <f t="shared" si="139"/>
        <v>105.6684017645576</v>
      </c>
      <c r="BN217" s="430">
        <f t="shared" si="140"/>
        <v>123.0681385933955</v>
      </c>
      <c r="BQ217" s="529">
        <f t="shared" si="143"/>
        <v>43215</v>
      </c>
      <c r="BR217" s="430">
        <f t="shared" si="141"/>
        <v>123.37757543483741</v>
      </c>
      <c r="BT217" s="430">
        <f t="shared" si="144"/>
        <v>153.49767834635745</v>
      </c>
    </row>
    <row r="218" spans="1:72">
      <c r="A218" s="6">
        <v>4</v>
      </c>
      <c r="B218" s="6">
        <v>26</v>
      </c>
      <c r="C218" s="124">
        <f t="shared" si="142"/>
        <v>42851</v>
      </c>
      <c r="D218" s="76">
        <f t="shared" si="109"/>
        <v>351.20140308999999</v>
      </c>
      <c r="E218" s="76">
        <f t="shared" si="110"/>
        <v>177.06413663428233</v>
      </c>
      <c r="F218" s="335">
        <v>279.66926999999998</v>
      </c>
      <c r="G218" s="335">
        <v>198.34700000000001</v>
      </c>
      <c r="H218" s="335">
        <v>267.76845000000003</v>
      </c>
      <c r="I218" s="335">
        <v>309.42132000000004</v>
      </c>
      <c r="J218" s="335">
        <v>303.47091</v>
      </c>
      <c r="K218" s="335">
        <v>275.70233000000002</v>
      </c>
      <c r="L218" s="335">
        <v>458.18157000000002</v>
      </c>
      <c r="M218" s="335">
        <v>299.50397000000004</v>
      </c>
      <c r="N218" s="335">
        <v>251.90069</v>
      </c>
      <c r="O218" s="335">
        <v>273.71886000000001</v>
      </c>
      <c r="P218" s="335">
        <v>370.90888999999999</v>
      </c>
      <c r="Q218" s="335">
        <v>577.16993530000002</v>
      </c>
      <c r="R218" s="76">
        <v>680.97</v>
      </c>
      <c r="S218" s="76">
        <v>231.17</v>
      </c>
      <c r="T218" s="76">
        <v>625.34</v>
      </c>
      <c r="U218" s="76">
        <v>297.75</v>
      </c>
      <c r="V218" s="76">
        <v>259.24</v>
      </c>
      <c r="W218" s="76">
        <v>303.73</v>
      </c>
      <c r="X218" s="76">
        <v>289.64999999999998</v>
      </c>
      <c r="Y218" s="76">
        <v>478.39</v>
      </c>
      <c r="Z218" s="76">
        <v>195.77</v>
      </c>
      <c r="AA218" s="76">
        <v>600.19000000000005</v>
      </c>
      <c r="AB218" s="76">
        <v>417.64</v>
      </c>
      <c r="AC218" s="76">
        <v>303.26</v>
      </c>
      <c r="AD218" s="76">
        <v>256.76</v>
      </c>
      <c r="AE218" s="76">
        <v>389.156814</v>
      </c>
      <c r="AF218" s="10">
        <v>335.54361990000001</v>
      </c>
      <c r="AG218" s="10">
        <v>424.32373710000002</v>
      </c>
      <c r="AH218" s="10">
        <v>367.59649510000003</v>
      </c>
      <c r="AI218" s="10">
        <v>213.79823130000003</v>
      </c>
      <c r="AK218" s="430">
        <f t="shared" si="111"/>
        <v>140.99786740610031</v>
      </c>
      <c r="AL218" s="430">
        <f t="shared" si="112"/>
        <v>99.998487522056976</v>
      </c>
      <c r="AM218" s="430">
        <f t="shared" si="113"/>
        <v>134.99795815477691</v>
      </c>
      <c r="AN218" s="430">
        <f t="shared" si="114"/>
        <v>155.9976405344089</v>
      </c>
      <c r="AO218" s="430">
        <f t="shared" si="115"/>
        <v>152.99768590874717</v>
      </c>
      <c r="AP218" s="430">
        <f t="shared" si="116"/>
        <v>138.99789765565919</v>
      </c>
      <c r="AQ218" s="430">
        <f t="shared" si="117"/>
        <v>230.99650617595159</v>
      </c>
      <c r="AR218" s="430">
        <f t="shared" si="118"/>
        <v>150.99771615830605</v>
      </c>
      <c r="AS218" s="430">
        <f t="shared" si="119"/>
        <v>126.99807915301234</v>
      </c>
      <c r="AT218" s="430">
        <f t="shared" si="120"/>
        <v>137.99791278043861</v>
      </c>
      <c r="AU218" s="430">
        <f t="shared" si="121"/>
        <v>186.99717166624652</v>
      </c>
      <c r="AV218" s="430">
        <f t="shared" si="122"/>
        <v>290.98559884043357</v>
      </c>
      <c r="AW218" s="430">
        <f t="shared" si="123"/>
        <v>343.31736828837916</v>
      </c>
      <c r="AX218" s="430">
        <f t="shared" si="124"/>
        <v>116.54650869674816</v>
      </c>
      <c r="AY218" s="430">
        <f t="shared" si="125"/>
        <v>315.27098563145955</v>
      </c>
      <c r="AZ218" s="430">
        <f t="shared" si="126"/>
        <v>150.11343584572725</v>
      </c>
      <c r="BA218" s="430">
        <f t="shared" si="127"/>
        <v>130.69826065036551</v>
      </c>
      <c r="BB218" s="430">
        <f t="shared" si="128"/>
        <v>153.12830854550037</v>
      </c>
      <c r="BC218" s="430">
        <f t="shared" si="129"/>
        <v>146.02974539954624</v>
      </c>
      <c r="BD218" s="430">
        <f t="shared" si="130"/>
        <v>241.18477438870681</v>
      </c>
      <c r="BE218" s="430">
        <f t="shared" si="131"/>
        <v>98.699268968994204</v>
      </c>
      <c r="BF218" s="430">
        <f t="shared" si="132"/>
        <v>302.59137887572473</v>
      </c>
      <c r="BG218" s="430">
        <f t="shared" si="133"/>
        <v>210.55709604234937</v>
      </c>
      <c r="BH218" s="430">
        <f t="shared" si="134"/>
        <v>152.89135366775901</v>
      </c>
      <c r="BI218" s="430">
        <f t="shared" si="135"/>
        <v>129.44794555079403</v>
      </c>
      <c r="BJ218" s="430">
        <f t="shared" si="136"/>
        <v>196.19703251827576</v>
      </c>
      <c r="BK218" s="430">
        <f t="shared" si="137"/>
        <v>169.16744134106378</v>
      </c>
      <c r="BL218" s="430">
        <f t="shared" si="138"/>
        <v>213.92676435593648</v>
      </c>
      <c r="BM218" s="430">
        <f t="shared" si="139"/>
        <v>185.3271969246282</v>
      </c>
      <c r="BN218" s="430">
        <f t="shared" si="140"/>
        <v>107.78836970002521</v>
      </c>
      <c r="BQ218" s="529">
        <f t="shared" si="143"/>
        <v>43216</v>
      </c>
      <c r="BR218" s="430">
        <f t="shared" si="141"/>
        <v>153.66021111671287</v>
      </c>
      <c r="BT218" s="430">
        <f t="shared" si="144"/>
        <v>152.9445197882531</v>
      </c>
    </row>
    <row r="219" spans="1:72">
      <c r="A219" s="6">
        <v>4</v>
      </c>
      <c r="B219" s="6">
        <v>27</v>
      </c>
      <c r="C219" s="124">
        <f t="shared" si="142"/>
        <v>42852</v>
      </c>
      <c r="D219" s="76">
        <f t="shared" si="109"/>
        <v>358.84775378333336</v>
      </c>
      <c r="E219" s="76">
        <f t="shared" si="110"/>
        <v>180.91917386364975</v>
      </c>
      <c r="F219" s="335">
        <v>360.99153999999999</v>
      </c>
      <c r="G219" s="335">
        <v>198.34700000000001</v>
      </c>
      <c r="H219" s="335">
        <v>273.71886000000001</v>
      </c>
      <c r="I219" s="335">
        <v>341.15683999999999</v>
      </c>
      <c r="J219" s="335">
        <v>257.85110000000003</v>
      </c>
      <c r="K219" s="335">
        <v>283.63621000000001</v>
      </c>
      <c r="L219" s="335">
        <v>519.66913999999997</v>
      </c>
      <c r="M219" s="335">
        <v>297.52050000000003</v>
      </c>
      <c r="N219" s="335">
        <v>269.75191999999998</v>
      </c>
      <c r="O219" s="335">
        <v>228.09905000000001</v>
      </c>
      <c r="P219" s="335">
        <v>360.99153999999999</v>
      </c>
      <c r="Q219" s="335">
        <v>478.29395579999999</v>
      </c>
      <c r="R219" s="76">
        <v>802.64</v>
      </c>
      <c r="S219" s="76">
        <v>229.31</v>
      </c>
      <c r="T219" s="76">
        <v>562.87</v>
      </c>
      <c r="U219" s="76">
        <v>256.8</v>
      </c>
      <c r="V219" s="76">
        <v>207.32</v>
      </c>
      <c r="W219" s="76">
        <v>365.75</v>
      </c>
      <c r="X219" s="76">
        <v>394.03</v>
      </c>
      <c r="Y219" s="76">
        <v>412.08</v>
      </c>
      <c r="Z219" s="76">
        <v>159</v>
      </c>
      <c r="AA219" s="76">
        <v>634.1</v>
      </c>
      <c r="AB219" s="76">
        <v>417.44</v>
      </c>
      <c r="AC219" s="76">
        <v>258.02999999999997</v>
      </c>
      <c r="AD219" s="76">
        <v>210.76</v>
      </c>
      <c r="AE219" s="76">
        <v>557.89060689999997</v>
      </c>
      <c r="AF219" s="10">
        <v>436.83943280000005</v>
      </c>
      <c r="AG219" s="10">
        <v>409.48738149999997</v>
      </c>
      <c r="AH219" s="10">
        <v>323.02792420000003</v>
      </c>
      <c r="AI219" s="10">
        <v>258.0296123</v>
      </c>
      <c r="AK219" s="430">
        <f t="shared" si="111"/>
        <v>181.99724729014366</v>
      </c>
      <c r="AL219" s="430">
        <f t="shared" si="112"/>
        <v>99.998487522056976</v>
      </c>
      <c r="AM219" s="430">
        <f t="shared" si="113"/>
        <v>137.99791278043861</v>
      </c>
      <c r="AN219" s="430">
        <f t="shared" si="114"/>
        <v>171.99739853793798</v>
      </c>
      <c r="AO219" s="430">
        <f t="shared" si="115"/>
        <v>129.99803377867408</v>
      </c>
      <c r="AP219" s="430">
        <f t="shared" si="116"/>
        <v>142.99783715654146</v>
      </c>
      <c r="AQ219" s="430">
        <f t="shared" si="117"/>
        <v>261.99603730778927</v>
      </c>
      <c r="AR219" s="430">
        <f t="shared" si="118"/>
        <v>149.99773128308547</v>
      </c>
      <c r="AS219" s="430">
        <f t="shared" si="119"/>
        <v>135.99794302999746</v>
      </c>
      <c r="AT219" s="430">
        <f t="shared" si="120"/>
        <v>114.99826065036551</v>
      </c>
      <c r="AU219" s="430">
        <f t="shared" si="121"/>
        <v>181.99724729014366</v>
      </c>
      <c r="AV219" s="430">
        <f t="shared" si="122"/>
        <v>241.13635281068818</v>
      </c>
      <c r="AW219" s="430">
        <f t="shared" si="123"/>
        <v>404.65843206453235</v>
      </c>
      <c r="AX219" s="430">
        <f t="shared" si="124"/>
        <v>115.60877237206957</v>
      </c>
      <c r="AY219" s="430">
        <f t="shared" si="125"/>
        <v>283.77615326443157</v>
      </c>
      <c r="AZ219" s="430">
        <f t="shared" si="126"/>
        <v>129.46811192336779</v>
      </c>
      <c r="BA219" s="430">
        <f t="shared" si="127"/>
        <v>104.52230904965968</v>
      </c>
      <c r="BB219" s="430">
        <f t="shared" si="128"/>
        <v>184.39626922107385</v>
      </c>
      <c r="BC219" s="430">
        <f t="shared" si="129"/>
        <v>198.65389463070329</v>
      </c>
      <c r="BD219" s="430">
        <f t="shared" si="130"/>
        <v>207.75397025460043</v>
      </c>
      <c r="BE219" s="430">
        <f t="shared" si="131"/>
        <v>80.161330980589867</v>
      </c>
      <c r="BF219" s="430">
        <f t="shared" si="132"/>
        <v>319.68742122510713</v>
      </c>
      <c r="BG219" s="430">
        <f t="shared" si="133"/>
        <v>210.45626417948071</v>
      </c>
      <c r="BH219" s="430">
        <f t="shared" si="134"/>
        <v>130.08822788001007</v>
      </c>
      <c r="BI219" s="430">
        <f t="shared" si="135"/>
        <v>106.25661709100075</v>
      </c>
      <c r="BJ219" s="430">
        <f t="shared" si="136"/>
        <v>281.26574585328962</v>
      </c>
      <c r="BK219" s="430">
        <f t="shared" si="137"/>
        <v>220.23666891857829</v>
      </c>
      <c r="BL219" s="430">
        <f t="shared" si="138"/>
        <v>206.44687748928661</v>
      </c>
      <c r="BM219" s="430">
        <f t="shared" si="139"/>
        <v>162.857536778422</v>
      </c>
      <c r="BN219" s="430">
        <f t="shared" si="140"/>
        <v>130.08803241744391</v>
      </c>
      <c r="BQ219" s="529">
        <f t="shared" si="143"/>
        <v>43217</v>
      </c>
      <c r="BR219" s="430">
        <f t="shared" si="141"/>
        <v>148.46828295941518</v>
      </c>
      <c r="BT219" s="430">
        <f t="shared" si="144"/>
        <v>167.42746765817998</v>
      </c>
    </row>
    <row r="220" spans="1:72">
      <c r="A220" s="6">
        <v>4</v>
      </c>
      <c r="B220" s="6">
        <v>28</v>
      </c>
      <c r="C220" s="124">
        <f t="shared" si="142"/>
        <v>42853</v>
      </c>
      <c r="D220" s="76">
        <f t="shared" si="109"/>
        <v>385.47480598666675</v>
      </c>
      <c r="E220" s="76">
        <f t="shared" si="110"/>
        <v>194.34365328775667</v>
      </c>
      <c r="F220" s="335">
        <v>366.94195000000002</v>
      </c>
      <c r="G220" s="335">
        <v>232.06599</v>
      </c>
      <c r="H220" s="335">
        <v>299.50397000000004</v>
      </c>
      <c r="I220" s="335">
        <v>470.08239000000003</v>
      </c>
      <c r="J220" s="335">
        <v>263.80151000000001</v>
      </c>
      <c r="K220" s="335">
        <v>323.30561</v>
      </c>
      <c r="L220" s="335">
        <v>470.08239000000003</v>
      </c>
      <c r="M220" s="335">
        <v>335.20643000000001</v>
      </c>
      <c r="N220" s="335">
        <v>206.28088</v>
      </c>
      <c r="O220" s="335">
        <v>178.51230000000001</v>
      </c>
      <c r="P220" s="335">
        <v>448.26422000000002</v>
      </c>
      <c r="Q220" s="335">
        <v>453.69892780000004</v>
      </c>
      <c r="R220" s="76">
        <v>961.5</v>
      </c>
      <c r="S220" s="76">
        <v>249.43</v>
      </c>
      <c r="T220" s="76">
        <v>444.71</v>
      </c>
      <c r="U220" s="76">
        <v>240.52</v>
      </c>
      <c r="V220" s="76">
        <v>199.72</v>
      </c>
      <c r="W220" s="76">
        <v>537.34</v>
      </c>
      <c r="X220" s="76">
        <v>449.32</v>
      </c>
      <c r="Y220" s="76">
        <v>359.62</v>
      </c>
      <c r="Z220" s="76">
        <v>195.18</v>
      </c>
      <c r="AA220" s="76">
        <v>542.69000000000005</v>
      </c>
      <c r="AB220" s="76">
        <v>523.78</v>
      </c>
      <c r="AC220" s="76">
        <v>276.32</v>
      </c>
      <c r="AD220" s="76">
        <v>263.43</v>
      </c>
      <c r="AE220" s="76">
        <v>719.86076710000009</v>
      </c>
      <c r="AF220" s="10">
        <v>543.66912700000012</v>
      </c>
      <c r="AG220" s="10">
        <v>311.10726949999997</v>
      </c>
      <c r="AH220" s="10">
        <v>386.99483170000002</v>
      </c>
      <c r="AI220" s="10">
        <v>311.30561649999999</v>
      </c>
      <c r="AK220" s="430">
        <f t="shared" si="111"/>
        <v>184.99720191580539</v>
      </c>
      <c r="AL220" s="430">
        <f t="shared" si="112"/>
        <v>116.99823040080665</v>
      </c>
      <c r="AM220" s="430">
        <f t="shared" si="113"/>
        <v>150.99771615830605</v>
      </c>
      <c r="AN220" s="430">
        <f t="shared" si="114"/>
        <v>236.99641542727502</v>
      </c>
      <c r="AO220" s="430">
        <f t="shared" si="115"/>
        <v>132.99798840433576</v>
      </c>
      <c r="AP220" s="430">
        <f t="shared" si="116"/>
        <v>162.99753466095285</v>
      </c>
      <c r="AQ220" s="430">
        <f t="shared" si="117"/>
        <v>236.99641542727502</v>
      </c>
      <c r="AR220" s="430">
        <f t="shared" si="118"/>
        <v>168.99744391227628</v>
      </c>
      <c r="AS220" s="430">
        <f t="shared" si="119"/>
        <v>103.99842702293924</v>
      </c>
      <c r="AT220" s="430">
        <f t="shared" si="120"/>
        <v>89.998638769851283</v>
      </c>
      <c r="AU220" s="430">
        <f t="shared" si="121"/>
        <v>225.99658179984877</v>
      </c>
      <c r="AV220" s="430">
        <f t="shared" si="122"/>
        <v>228.73654035795312</v>
      </c>
      <c r="AW220" s="430">
        <f t="shared" si="123"/>
        <v>484.74918074111417</v>
      </c>
      <c r="AX220" s="430">
        <f t="shared" si="124"/>
        <v>125.75245777665742</v>
      </c>
      <c r="AY220" s="430">
        <f t="shared" si="125"/>
        <v>224.20468868162337</v>
      </c>
      <c r="AZ220" s="430">
        <f t="shared" si="126"/>
        <v>121.26039828585833</v>
      </c>
      <c r="BA220" s="430">
        <f t="shared" si="127"/>
        <v>100.69069826065036</v>
      </c>
      <c r="BB220" s="430">
        <f t="shared" si="128"/>
        <v>270.90496596924629</v>
      </c>
      <c r="BC220" s="430">
        <f t="shared" si="129"/>
        <v>226.52886312074614</v>
      </c>
      <c r="BD220" s="430">
        <f t="shared" si="130"/>
        <v>181.30577262414923</v>
      </c>
      <c r="BE220" s="430">
        <f t="shared" si="131"/>
        <v>98.401814973531643</v>
      </c>
      <c r="BF220" s="430">
        <f t="shared" si="132"/>
        <v>273.60221830098311</v>
      </c>
      <c r="BG220" s="430">
        <f t="shared" si="133"/>
        <v>264.06856566675066</v>
      </c>
      <c r="BH220" s="430">
        <f t="shared" si="134"/>
        <v>139.30930173934962</v>
      </c>
      <c r="BI220" s="430">
        <f t="shared" si="135"/>
        <v>132.81068817746407</v>
      </c>
      <c r="BJ220" s="430">
        <f t="shared" si="136"/>
        <v>362.92451076380138</v>
      </c>
      <c r="BK220" s="430">
        <f t="shared" si="137"/>
        <v>274.09585429795823</v>
      </c>
      <c r="BL220" s="430">
        <f t="shared" si="138"/>
        <v>156.84762767834633</v>
      </c>
      <c r="BM220" s="430">
        <f t="shared" si="139"/>
        <v>195.10704900428536</v>
      </c>
      <c r="BN220" s="430">
        <f t="shared" si="140"/>
        <v>156.9476261658684</v>
      </c>
      <c r="BQ220" s="529">
        <f t="shared" si="143"/>
        <v>43218</v>
      </c>
      <c r="BR220" s="430">
        <f t="shared" si="141"/>
        <v>175.67607243508951</v>
      </c>
      <c r="BT220" s="430">
        <f t="shared" si="144"/>
        <v>175.15160826821275</v>
      </c>
    </row>
    <row r="221" spans="1:72">
      <c r="A221" s="6">
        <v>4</v>
      </c>
      <c r="B221" s="6">
        <v>29</v>
      </c>
      <c r="C221" s="124">
        <f t="shared" si="142"/>
        <v>42854</v>
      </c>
      <c r="D221" s="76">
        <f t="shared" si="109"/>
        <v>408.38999372666666</v>
      </c>
      <c r="E221" s="76">
        <f t="shared" si="110"/>
        <v>205.89673336459168</v>
      </c>
      <c r="F221" s="335">
        <v>261.81804</v>
      </c>
      <c r="G221" s="335">
        <v>299.50397000000004</v>
      </c>
      <c r="H221" s="335">
        <v>319.33867000000004</v>
      </c>
      <c r="I221" s="335">
        <v>376.85930000000002</v>
      </c>
      <c r="J221" s="335">
        <v>303.47091</v>
      </c>
      <c r="K221" s="335">
        <v>362.97501</v>
      </c>
      <c r="L221" s="335">
        <v>523.63607999999999</v>
      </c>
      <c r="M221" s="335">
        <v>422.47910999999999</v>
      </c>
      <c r="N221" s="335">
        <v>222.14864</v>
      </c>
      <c r="O221" s="335">
        <v>186.44618</v>
      </c>
      <c r="P221" s="335">
        <v>539.50383999999997</v>
      </c>
      <c r="Q221" s="335">
        <v>481.24932610000002</v>
      </c>
      <c r="R221" s="76">
        <v>997.5</v>
      </c>
      <c r="S221" s="76">
        <v>270.25</v>
      </c>
      <c r="T221" s="76">
        <v>410.59</v>
      </c>
      <c r="U221" s="76">
        <v>272.82</v>
      </c>
      <c r="V221" s="76">
        <v>181.9</v>
      </c>
      <c r="W221" s="76">
        <v>662.65</v>
      </c>
      <c r="X221" s="76">
        <v>492.09</v>
      </c>
      <c r="Y221" s="76">
        <v>341.45</v>
      </c>
      <c r="Z221" s="76">
        <v>231.35</v>
      </c>
      <c r="AA221" s="76">
        <v>466.57</v>
      </c>
      <c r="AB221" s="76">
        <v>552.07000000000005</v>
      </c>
      <c r="AC221" s="76">
        <v>300.14999999999998</v>
      </c>
      <c r="AD221" s="76">
        <v>316.73</v>
      </c>
      <c r="AE221" s="76">
        <v>780.35660210000003</v>
      </c>
      <c r="AF221" s="10">
        <v>567.2129159000001</v>
      </c>
      <c r="AG221" s="10">
        <v>341.81138510000005</v>
      </c>
      <c r="AH221" s="10">
        <v>439.8344725</v>
      </c>
      <c r="AI221" s="10">
        <v>326.93536010000003</v>
      </c>
      <c r="AK221" s="430">
        <f t="shared" si="111"/>
        <v>131.99800352911521</v>
      </c>
      <c r="AL221" s="430">
        <f t="shared" si="112"/>
        <v>150.99771615830605</v>
      </c>
      <c r="AM221" s="430">
        <f t="shared" si="113"/>
        <v>160.99756491051173</v>
      </c>
      <c r="AN221" s="430">
        <f t="shared" si="114"/>
        <v>189.99712629190824</v>
      </c>
      <c r="AO221" s="430">
        <f t="shared" si="115"/>
        <v>152.99768590874717</v>
      </c>
      <c r="AP221" s="430">
        <f t="shared" si="116"/>
        <v>182.99723216536424</v>
      </c>
      <c r="AQ221" s="430">
        <f t="shared" si="117"/>
        <v>263.99600705823042</v>
      </c>
      <c r="AR221" s="430">
        <f t="shared" si="118"/>
        <v>212.99677842198133</v>
      </c>
      <c r="AS221" s="430">
        <f t="shared" si="119"/>
        <v>111.99830602470381</v>
      </c>
      <c r="AT221" s="430">
        <f t="shared" si="120"/>
        <v>93.998578270733546</v>
      </c>
      <c r="AU221" s="430">
        <f t="shared" si="121"/>
        <v>271.99588605999492</v>
      </c>
      <c r="AV221" s="430">
        <f t="shared" si="122"/>
        <v>242.62633027476684</v>
      </c>
      <c r="AW221" s="430">
        <f t="shared" si="123"/>
        <v>502.89891605747414</v>
      </c>
      <c r="AX221" s="430">
        <f t="shared" si="124"/>
        <v>136.24905470128562</v>
      </c>
      <c r="AY221" s="430">
        <f t="shared" si="125"/>
        <v>207.00277287622887</v>
      </c>
      <c r="AZ221" s="430">
        <f t="shared" si="126"/>
        <v>137.54474413914795</v>
      </c>
      <c r="BA221" s="430">
        <f t="shared" si="127"/>
        <v>91.706579279052178</v>
      </c>
      <c r="BB221" s="430">
        <f t="shared" si="128"/>
        <v>334.08116964960925</v>
      </c>
      <c r="BC221" s="430">
        <f t="shared" si="129"/>
        <v>248.09175699521046</v>
      </c>
      <c r="BD221" s="430">
        <f t="shared" si="130"/>
        <v>172.14519788253088</v>
      </c>
      <c r="BE221" s="430">
        <f t="shared" si="131"/>
        <v>116.63725737332997</v>
      </c>
      <c r="BF221" s="430">
        <f t="shared" si="132"/>
        <v>235.22561129316864</v>
      </c>
      <c r="BG221" s="430">
        <f t="shared" si="133"/>
        <v>278.33123266952362</v>
      </c>
      <c r="BH221" s="430">
        <f t="shared" si="134"/>
        <v>151.32341820015122</v>
      </c>
      <c r="BI221" s="430">
        <f t="shared" si="135"/>
        <v>159.6823796319637</v>
      </c>
      <c r="BJ221" s="430">
        <f t="shared" si="136"/>
        <v>393.42404945802872</v>
      </c>
      <c r="BK221" s="430">
        <f t="shared" si="137"/>
        <v>285.96567476682634</v>
      </c>
      <c r="BL221" s="430">
        <f t="shared" si="138"/>
        <v>172.32739354676079</v>
      </c>
      <c r="BM221" s="430">
        <f t="shared" si="139"/>
        <v>221.74664608016133</v>
      </c>
      <c r="BN221" s="430">
        <f t="shared" si="140"/>
        <v>164.82750698260651</v>
      </c>
      <c r="BQ221" s="529">
        <f t="shared" si="143"/>
        <v>43219</v>
      </c>
      <c r="BR221" s="430">
        <f t="shared" si="141"/>
        <v>189.77531993950089</v>
      </c>
      <c r="BT221" s="430">
        <f t="shared" si="144"/>
        <v>177.6623128560625</v>
      </c>
    </row>
    <row r="222" spans="1:72">
      <c r="A222" s="6">
        <v>4</v>
      </c>
      <c r="B222" s="6">
        <v>30</v>
      </c>
      <c r="C222" s="124">
        <f t="shared" si="142"/>
        <v>42855</v>
      </c>
      <c r="D222" s="76">
        <f t="shared" si="109"/>
        <v>434.11860200333342</v>
      </c>
      <c r="E222" s="76">
        <f t="shared" si="110"/>
        <v>218.86824706364774</v>
      </c>
      <c r="F222" s="335">
        <v>194.38006000000001</v>
      </c>
      <c r="G222" s="335">
        <v>327.27255000000002</v>
      </c>
      <c r="H222" s="335">
        <v>295.53703000000002</v>
      </c>
      <c r="I222" s="335">
        <v>341.15683999999999</v>
      </c>
      <c r="J222" s="335">
        <v>249.91722000000001</v>
      </c>
      <c r="K222" s="335">
        <v>410.57829000000004</v>
      </c>
      <c r="L222" s="335">
        <v>505.78485000000001</v>
      </c>
      <c r="M222" s="335">
        <v>418.51217000000003</v>
      </c>
      <c r="N222" s="335">
        <v>208.26435000000001</v>
      </c>
      <c r="O222" s="335">
        <v>210.24782000000002</v>
      </c>
      <c r="P222" s="335">
        <v>591.07406000000003</v>
      </c>
      <c r="Q222" s="335">
        <v>647.68229380000002</v>
      </c>
      <c r="R222" s="76">
        <v>994.91</v>
      </c>
      <c r="S222" s="76">
        <v>329.39</v>
      </c>
      <c r="T222" s="76">
        <v>373.21</v>
      </c>
      <c r="U222" s="76">
        <v>217.94</v>
      </c>
      <c r="V222" s="76">
        <v>181.76</v>
      </c>
      <c r="W222" s="76">
        <v>807.35</v>
      </c>
      <c r="X222" s="76">
        <v>633.39</v>
      </c>
      <c r="Y222" s="76">
        <v>326.73</v>
      </c>
      <c r="Z222" s="76">
        <v>246.46</v>
      </c>
      <c r="AA222" s="76">
        <v>445.77</v>
      </c>
      <c r="AB222" s="76">
        <v>481.7</v>
      </c>
      <c r="AC222" s="76">
        <v>363.15</v>
      </c>
      <c r="AD222" s="76">
        <v>531.23</v>
      </c>
      <c r="AE222" s="76">
        <v>820.34335729999998</v>
      </c>
      <c r="AF222" s="10">
        <v>686.39962820000005</v>
      </c>
      <c r="AG222" s="10">
        <v>388.08574020000003</v>
      </c>
      <c r="AH222" s="10">
        <v>467.8013995</v>
      </c>
      <c r="AI222" s="10">
        <v>327.53040110000001</v>
      </c>
      <c r="AK222" s="430">
        <f t="shared" si="111"/>
        <v>97.998517771615838</v>
      </c>
      <c r="AL222" s="430">
        <f t="shared" si="112"/>
        <v>164.997504411394</v>
      </c>
      <c r="AM222" s="430">
        <f t="shared" si="113"/>
        <v>148.99774640786489</v>
      </c>
      <c r="AN222" s="430">
        <f t="shared" si="114"/>
        <v>171.99739853793798</v>
      </c>
      <c r="AO222" s="430">
        <f t="shared" si="115"/>
        <v>125.99809427779179</v>
      </c>
      <c r="AP222" s="430">
        <f t="shared" si="116"/>
        <v>206.99686917065793</v>
      </c>
      <c r="AQ222" s="430">
        <f t="shared" si="117"/>
        <v>254.99614318124526</v>
      </c>
      <c r="AR222" s="430">
        <f t="shared" si="118"/>
        <v>210.99680867154021</v>
      </c>
      <c r="AS222" s="430">
        <f t="shared" si="119"/>
        <v>104.99841189815982</v>
      </c>
      <c r="AT222" s="430">
        <f t="shared" si="120"/>
        <v>105.99839677338039</v>
      </c>
      <c r="AU222" s="430">
        <f t="shared" si="121"/>
        <v>297.99549281572979</v>
      </c>
      <c r="AV222" s="430">
        <f t="shared" si="122"/>
        <v>326.53506115452484</v>
      </c>
      <c r="AW222" s="430">
        <f t="shared" si="123"/>
        <v>501.59314343332488</v>
      </c>
      <c r="AX222" s="430">
        <f t="shared" si="124"/>
        <v>166.06503655155029</v>
      </c>
      <c r="AY222" s="430">
        <f t="shared" si="125"/>
        <v>188.1572977060751</v>
      </c>
      <c r="AZ222" s="430">
        <f t="shared" si="126"/>
        <v>109.87648096798588</v>
      </c>
      <c r="BA222" s="430">
        <f t="shared" si="127"/>
        <v>91.635996975044108</v>
      </c>
      <c r="BB222" s="430">
        <f t="shared" si="128"/>
        <v>407.03302243508949</v>
      </c>
      <c r="BC222" s="430">
        <f t="shared" si="129"/>
        <v>319.32946811192335</v>
      </c>
      <c r="BD222" s="430">
        <f t="shared" si="130"/>
        <v>164.72397277539704</v>
      </c>
      <c r="BE222" s="430">
        <f t="shared" si="131"/>
        <v>124.25510461305772</v>
      </c>
      <c r="BF222" s="430">
        <f t="shared" si="132"/>
        <v>224.73909755482731</v>
      </c>
      <c r="BG222" s="430">
        <f t="shared" si="133"/>
        <v>242.85354171918326</v>
      </c>
      <c r="BH222" s="430">
        <f t="shared" si="134"/>
        <v>183.08545500378119</v>
      </c>
      <c r="BI222" s="430">
        <f t="shared" si="135"/>
        <v>267.8245525586085</v>
      </c>
      <c r="BJ222" s="430">
        <f t="shared" si="136"/>
        <v>413.58374454247542</v>
      </c>
      <c r="BK222" s="430">
        <f t="shared" si="137"/>
        <v>346.05476591883036</v>
      </c>
      <c r="BL222" s="430">
        <f t="shared" si="138"/>
        <v>195.65704068565668</v>
      </c>
      <c r="BM222" s="430">
        <f t="shared" si="139"/>
        <v>235.84643282077135</v>
      </c>
      <c r="BN222" s="430">
        <f t="shared" si="140"/>
        <v>165.12750244517267</v>
      </c>
      <c r="BQ222" s="529">
        <f t="shared" si="143"/>
        <v>43220</v>
      </c>
      <c r="BR222" s="430">
        <f t="shared" si="141"/>
        <v>235.34043706831361</v>
      </c>
      <c r="BT222" s="430">
        <f t="shared" si="144"/>
        <v>191.90716919586589</v>
      </c>
    </row>
    <row r="223" spans="1:72">
      <c r="A223" s="6">
        <v>5</v>
      </c>
      <c r="B223" s="6">
        <v>1</v>
      </c>
      <c r="C223" s="124">
        <f t="shared" si="142"/>
        <v>42856</v>
      </c>
      <c r="D223" s="76">
        <f t="shared" si="109"/>
        <v>458.27535181666667</v>
      </c>
      <c r="E223" s="76">
        <f t="shared" si="110"/>
        <v>231.04728169151369</v>
      </c>
      <c r="F223" s="335">
        <v>168.59495000000001</v>
      </c>
      <c r="G223" s="335">
        <v>364.95848000000001</v>
      </c>
      <c r="H223" s="335">
        <v>287.60315000000003</v>
      </c>
      <c r="I223" s="335">
        <v>341.15683999999999</v>
      </c>
      <c r="J223" s="335">
        <v>238.0164</v>
      </c>
      <c r="K223" s="335">
        <v>547.43772000000001</v>
      </c>
      <c r="L223" s="335">
        <v>448.26422000000002</v>
      </c>
      <c r="M223" s="335">
        <v>573.22283000000004</v>
      </c>
      <c r="N223" s="335">
        <v>192.39659</v>
      </c>
      <c r="O223" s="335">
        <v>174.54536000000002</v>
      </c>
      <c r="P223" s="335">
        <v>842.97474999999997</v>
      </c>
      <c r="Q223" s="335">
        <v>834.58467189999999</v>
      </c>
      <c r="R223" s="76">
        <v>1106.3699999999999</v>
      </c>
      <c r="S223" s="76">
        <v>447.82</v>
      </c>
      <c r="T223" s="76">
        <v>335.63</v>
      </c>
      <c r="U223" s="76">
        <v>205.09</v>
      </c>
      <c r="V223" s="76">
        <v>200.76</v>
      </c>
      <c r="W223" s="76">
        <v>840.5</v>
      </c>
      <c r="X223" s="76">
        <v>421.66</v>
      </c>
      <c r="Y223" s="76">
        <v>302.86</v>
      </c>
      <c r="Z223" s="76">
        <v>209.57</v>
      </c>
      <c r="AA223" s="76">
        <v>460.37</v>
      </c>
      <c r="AB223" s="76">
        <v>474.15</v>
      </c>
      <c r="AC223" s="76">
        <v>446.35</v>
      </c>
      <c r="AD223" s="76">
        <v>318.92</v>
      </c>
      <c r="AE223" s="76">
        <v>724.32357460000003</v>
      </c>
      <c r="AF223" s="10">
        <v>774.14834100000007</v>
      </c>
      <c r="AG223" s="10">
        <v>380.03285199999999</v>
      </c>
      <c r="AH223" s="10">
        <v>812.25079970000002</v>
      </c>
      <c r="AI223" s="10">
        <v>273.69902530000002</v>
      </c>
      <c r="AK223" s="430">
        <f t="shared" si="111"/>
        <v>84.998714393748429</v>
      </c>
      <c r="AL223" s="430">
        <f t="shared" si="112"/>
        <v>183.99721704058481</v>
      </c>
      <c r="AM223" s="430">
        <f t="shared" si="113"/>
        <v>144.99780690698262</v>
      </c>
      <c r="AN223" s="430">
        <f t="shared" si="114"/>
        <v>171.99739853793798</v>
      </c>
      <c r="AO223" s="430">
        <f t="shared" si="115"/>
        <v>119.99818502646836</v>
      </c>
      <c r="AP223" s="430">
        <f t="shared" si="116"/>
        <v>275.99582556087722</v>
      </c>
      <c r="AQ223" s="430">
        <f t="shared" si="117"/>
        <v>225.99658179984877</v>
      </c>
      <c r="AR223" s="430">
        <f t="shared" si="118"/>
        <v>288.99562893874469</v>
      </c>
      <c r="AS223" s="430">
        <f t="shared" si="119"/>
        <v>96.998532896395261</v>
      </c>
      <c r="AT223" s="430">
        <f t="shared" si="120"/>
        <v>87.998669019410144</v>
      </c>
      <c r="AU223" s="430">
        <f t="shared" si="121"/>
        <v>424.99357196874212</v>
      </c>
      <c r="AV223" s="430">
        <f t="shared" si="122"/>
        <v>420.76363594655908</v>
      </c>
      <c r="AW223" s="430">
        <f t="shared" si="123"/>
        <v>557.78674061003267</v>
      </c>
      <c r="AX223" s="430">
        <f t="shared" si="124"/>
        <v>225.77262414923115</v>
      </c>
      <c r="AY223" s="430">
        <f t="shared" si="125"/>
        <v>169.21099067305269</v>
      </c>
      <c r="AZ223" s="430">
        <f t="shared" si="126"/>
        <v>103.39803377867406</v>
      </c>
      <c r="BA223" s="430">
        <f t="shared" si="127"/>
        <v>101.21502394756743</v>
      </c>
      <c r="BB223" s="430">
        <f t="shared" si="128"/>
        <v>423.74590370557092</v>
      </c>
      <c r="BC223" s="430">
        <f t="shared" si="129"/>
        <v>212.5838164860096</v>
      </c>
      <c r="BD223" s="430">
        <f t="shared" si="130"/>
        <v>152.68968994202169</v>
      </c>
      <c r="BE223" s="430">
        <f t="shared" si="131"/>
        <v>105.65666750693218</v>
      </c>
      <c r="BF223" s="430">
        <f t="shared" si="132"/>
        <v>232.09982354423997</v>
      </c>
      <c r="BG223" s="430">
        <f t="shared" si="133"/>
        <v>239.04713889589109</v>
      </c>
      <c r="BH223" s="430">
        <f t="shared" si="134"/>
        <v>225.03150995714645</v>
      </c>
      <c r="BI223" s="430">
        <f t="shared" si="135"/>
        <v>160.78648853037561</v>
      </c>
      <c r="BJ223" s="430">
        <f t="shared" si="136"/>
        <v>365.17447673304764</v>
      </c>
      <c r="BK223" s="430">
        <f t="shared" si="137"/>
        <v>390.29409679858838</v>
      </c>
      <c r="BL223" s="430">
        <f t="shared" si="138"/>
        <v>191.59710209226114</v>
      </c>
      <c r="BM223" s="430">
        <f t="shared" si="139"/>
        <v>409.5038062515755</v>
      </c>
      <c r="BN223" s="430">
        <f t="shared" si="140"/>
        <v>137.98791293168642</v>
      </c>
      <c r="BQ223" s="529">
        <f t="shared" si="143"/>
        <v>43221</v>
      </c>
      <c r="BR223" s="430">
        <f t="shared" si="141"/>
        <v>265.44985388202673</v>
      </c>
      <c r="BT223" s="430">
        <f t="shared" si="144"/>
        <v>202.09045928913537</v>
      </c>
    </row>
    <row r="224" spans="1:72">
      <c r="A224" s="6">
        <v>5</v>
      </c>
      <c r="B224" s="6">
        <v>2</v>
      </c>
      <c r="C224" s="124">
        <f t="shared" si="142"/>
        <v>42857</v>
      </c>
      <c r="D224" s="76">
        <f t="shared" si="109"/>
        <v>463.56324878000004</v>
      </c>
      <c r="E224" s="76">
        <f t="shared" si="110"/>
        <v>233.71326452126829</v>
      </c>
      <c r="F224" s="335">
        <v>146.77678</v>
      </c>
      <c r="G224" s="335">
        <v>313.38826</v>
      </c>
      <c r="H224" s="335">
        <v>341.15683999999999</v>
      </c>
      <c r="I224" s="335">
        <v>321.32213999999999</v>
      </c>
      <c r="J224" s="335">
        <v>305.45438000000001</v>
      </c>
      <c r="K224" s="335">
        <v>404.62788</v>
      </c>
      <c r="L224" s="335">
        <v>535.53690000000006</v>
      </c>
      <c r="M224" s="335">
        <v>666.44592</v>
      </c>
      <c r="N224" s="335">
        <v>184.46271000000002</v>
      </c>
      <c r="O224" s="335">
        <v>245.95028000000002</v>
      </c>
      <c r="P224" s="335">
        <v>952.06560000000002</v>
      </c>
      <c r="Q224" s="335">
        <v>1029.6986158</v>
      </c>
      <c r="R224" s="76">
        <v>1023.53</v>
      </c>
      <c r="S224" s="76">
        <v>393.84</v>
      </c>
      <c r="T224" s="76">
        <v>349.79</v>
      </c>
      <c r="U224" s="76">
        <v>196.69</v>
      </c>
      <c r="V224" s="76">
        <v>260.23</v>
      </c>
      <c r="W224" s="76">
        <v>796.7</v>
      </c>
      <c r="X224" s="76">
        <v>428.21</v>
      </c>
      <c r="Y224" s="76">
        <v>304.52999999999997</v>
      </c>
      <c r="Z224" s="76">
        <v>284.11</v>
      </c>
      <c r="AA224" s="76">
        <v>487.99</v>
      </c>
      <c r="AB224" s="76">
        <v>432.17</v>
      </c>
      <c r="AC224" s="76">
        <v>462.01</v>
      </c>
      <c r="AD224" s="76">
        <v>294.93</v>
      </c>
      <c r="AE224" s="76">
        <v>914.43917409999995</v>
      </c>
      <c r="AF224" s="10">
        <v>873.7780391</v>
      </c>
      <c r="AG224" s="10">
        <v>356.76674890000004</v>
      </c>
      <c r="AH224" s="10">
        <v>310.75024489999998</v>
      </c>
      <c r="AI224" s="10">
        <v>289.5469506</v>
      </c>
      <c r="AK224" s="430">
        <f t="shared" si="111"/>
        <v>73.998880766322159</v>
      </c>
      <c r="AL224" s="430">
        <f t="shared" si="112"/>
        <v>157.99761028485</v>
      </c>
      <c r="AM224" s="430">
        <f t="shared" si="113"/>
        <v>171.99739853793798</v>
      </c>
      <c r="AN224" s="430">
        <f t="shared" si="114"/>
        <v>161.99754978573228</v>
      </c>
      <c r="AO224" s="430">
        <f t="shared" si="115"/>
        <v>153.99767078396775</v>
      </c>
      <c r="AP224" s="430">
        <f t="shared" si="116"/>
        <v>203.99691454499623</v>
      </c>
      <c r="AQ224" s="430">
        <f t="shared" si="117"/>
        <v>269.99591630955382</v>
      </c>
      <c r="AR224" s="430">
        <f t="shared" si="118"/>
        <v>335.99491807411141</v>
      </c>
      <c r="AS224" s="430">
        <f t="shared" si="119"/>
        <v>92.998593395512984</v>
      </c>
      <c r="AT224" s="430">
        <f t="shared" si="120"/>
        <v>123.99812452735065</v>
      </c>
      <c r="AU224" s="430">
        <f t="shared" si="121"/>
        <v>479.99274010587345</v>
      </c>
      <c r="AV224" s="430">
        <f t="shared" si="122"/>
        <v>519.13214812200658</v>
      </c>
      <c r="AW224" s="430">
        <f t="shared" si="123"/>
        <v>516.02218300983111</v>
      </c>
      <c r="AX224" s="430">
        <f t="shared" si="124"/>
        <v>198.55810436097806</v>
      </c>
      <c r="AY224" s="430">
        <f t="shared" si="125"/>
        <v>176.34988656415427</v>
      </c>
      <c r="AZ224" s="430">
        <f t="shared" si="126"/>
        <v>99.163095538190063</v>
      </c>
      <c r="BA224" s="430">
        <f t="shared" si="127"/>
        <v>131.19737837156543</v>
      </c>
      <c r="BB224" s="430">
        <f t="shared" si="128"/>
        <v>401.66372573733304</v>
      </c>
      <c r="BC224" s="430">
        <f t="shared" si="129"/>
        <v>215.8860599949584</v>
      </c>
      <c r="BD224" s="430">
        <f t="shared" si="130"/>
        <v>153.53163599697504</v>
      </c>
      <c r="BE224" s="430">
        <f t="shared" si="131"/>
        <v>143.2367027980842</v>
      </c>
      <c r="BF224" s="430">
        <f t="shared" si="132"/>
        <v>246.02470380640281</v>
      </c>
      <c r="BG224" s="430">
        <f t="shared" si="133"/>
        <v>217.88253087975801</v>
      </c>
      <c r="BH224" s="430">
        <f t="shared" si="134"/>
        <v>232.92664481976303</v>
      </c>
      <c r="BI224" s="430">
        <f t="shared" si="135"/>
        <v>148.69170657927904</v>
      </c>
      <c r="BJ224" s="430">
        <f t="shared" si="136"/>
        <v>461.02302702293923</v>
      </c>
      <c r="BK224" s="430">
        <f t="shared" si="137"/>
        <v>440.52333708091754</v>
      </c>
      <c r="BL224" s="430">
        <f t="shared" si="138"/>
        <v>179.86727950592388</v>
      </c>
      <c r="BM224" s="430">
        <f t="shared" si="139"/>
        <v>156.66763040080664</v>
      </c>
      <c r="BN224" s="430">
        <f t="shared" si="140"/>
        <v>145.97779208469876</v>
      </c>
      <c r="BQ224" s="529">
        <f t="shared" si="143"/>
        <v>43222</v>
      </c>
      <c r="BR224" s="430">
        <f t="shared" si="141"/>
        <v>219.27001310814214</v>
      </c>
      <c r="BT224" s="430">
        <f t="shared" si="144"/>
        <v>178.10858303503909</v>
      </c>
    </row>
    <row r="225" spans="1:72">
      <c r="A225" s="6">
        <v>5</v>
      </c>
      <c r="B225" s="6">
        <v>3</v>
      </c>
      <c r="C225" s="124">
        <f t="shared" si="142"/>
        <v>42858</v>
      </c>
      <c r="D225" s="76">
        <f t="shared" si="109"/>
        <v>496.14243249666657</v>
      </c>
      <c r="E225" s="76">
        <f t="shared" si="110"/>
        <v>250.13861187548414</v>
      </c>
      <c r="F225" s="337">
        <v>160</v>
      </c>
      <c r="G225" s="335">
        <v>406.61135000000002</v>
      </c>
      <c r="H225" s="335">
        <v>368.92542000000003</v>
      </c>
      <c r="I225" s="335">
        <v>329.25602000000003</v>
      </c>
      <c r="J225" s="335">
        <v>366.94195000000002</v>
      </c>
      <c r="K225" s="335">
        <v>382.80971</v>
      </c>
      <c r="L225" s="335">
        <v>837.02434000000005</v>
      </c>
      <c r="M225" s="335">
        <v>749.75166000000002</v>
      </c>
      <c r="N225" s="335">
        <v>200.33047000000002</v>
      </c>
      <c r="O225" s="335">
        <v>184.46271000000002</v>
      </c>
      <c r="P225" s="335">
        <v>1156.36301</v>
      </c>
      <c r="Q225" s="335">
        <v>1229.3547059999999</v>
      </c>
      <c r="R225" s="76">
        <v>790.47</v>
      </c>
      <c r="S225" s="76">
        <v>338.03</v>
      </c>
      <c r="T225" s="76">
        <v>327.99</v>
      </c>
      <c r="U225" s="76">
        <v>205.69</v>
      </c>
      <c r="V225" s="76">
        <v>262.99</v>
      </c>
      <c r="W225" s="76">
        <v>709.32</v>
      </c>
      <c r="X225" s="76">
        <v>462.9</v>
      </c>
      <c r="Y225" s="76">
        <v>295.81</v>
      </c>
      <c r="Z225" s="76">
        <v>286.16000000000003</v>
      </c>
      <c r="AA225" s="76">
        <v>603.67999999999995</v>
      </c>
      <c r="AB225" s="76">
        <v>410.96</v>
      </c>
      <c r="AC225" s="76">
        <v>591.79999999999995</v>
      </c>
      <c r="AD225" s="76">
        <v>283.43</v>
      </c>
      <c r="AE225" s="76">
        <v>1215.0737220000001</v>
      </c>
      <c r="AF225" s="10">
        <v>728.40952279999999</v>
      </c>
      <c r="AG225" s="10">
        <v>340.00642740000001</v>
      </c>
      <c r="AH225" s="10">
        <v>287.60315000000003</v>
      </c>
      <c r="AI225" s="10">
        <v>372.11880670000005</v>
      </c>
      <c r="AK225" s="430">
        <f t="shared" si="111"/>
        <v>80.665490294933193</v>
      </c>
      <c r="AL225" s="430">
        <f t="shared" si="112"/>
        <v>204.99689942021681</v>
      </c>
      <c r="AM225" s="430">
        <f t="shared" si="113"/>
        <v>185.99718679102597</v>
      </c>
      <c r="AN225" s="430">
        <f t="shared" si="114"/>
        <v>165.99748928661458</v>
      </c>
      <c r="AO225" s="430">
        <f t="shared" si="115"/>
        <v>184.99720191580539</v>
      </c>
      <c r="AP225" s="430">
        <f t="shared" si="116"/>
        <v>192.99708091756995</v>
      </c>
      <c r="AQ225" s="430">
        <f t="shared" si="117"/>
        <v>421.99361734308042</v>
      </c>
      <c r="AR225" s="430">
        <f t="shared" si="118"/>
        <v>377.99428283337534</v>
      </c>
      <c r="AS225" s="430">
        <f t="shared" si="119"/>
        <v>100.99847239727755</v>
      </c>
      <c r="AT225" s="430">
        <f t="shared" si="120"/>
        <v>92.998593395512984</v>
      </c>
      <c r="AU225" s="430">
        <f t="shared" si="121"/>
        <v>582.99118225359211</v>
      </c>
      <c r="AV225" s="430">
        <f t="shared" si="122"/>
        <v>619.79062566170899</v>
      </c>
      <c r="AW225" s="430">
        <f t="shared" si="123"/>
        <v>398.52281320897401</v>
      </c>
      <c r="AX225" s="430">
        <f t="shared" si="124"/>
        <v>170.42097302747666</v>
      </c>
      <c r="AY225" s="430">
        <f t="shared" si="125"/>
        <v>165.35921351146962</v>
      </c>
      <c r="AZ225" s="430">
        <f t="shared" si="126"/>
        <v>103.70052936728005</v>
      </c>
      <c r="BA225" s="430">
        <f t="shared" si="127"/>
        <v>132.58885807915303</v>
      </c>
      <c r="BB225" s="430">
        <f t="shared" si="128"/>
        <v>357.61028485001265</v>
      </c>
      <c r="BC225" s="430">
        <f t="shared" si="129"/>
        <v>233.37534660952861</v>
      </c>
      <c r="BD225" s="430">
        <f t="shared" si="130"/>
        <v>149.13536677590119</v>
      </c>
      <c r="BE225" s="430">
        <f t="shared" si="131"/>
        <v>144.27022939248803</v>
      </c>
      <c r="BF225" s="430">
        <f t="shared" si="132"/>
        <v>304.35089488278294</v>
      </c>
      <c r="BG225" s="430">
        <f t="shared" si="133"/>
        <v>207.1893118225359</v>
      </c>
      <c r="BH225" s="430">
        <f t="shared" si="134"/>
        <v>298.36148222838415</v>
      </c>
      <c r="BI225" s="430">
        <f t="shared" si="135"/>
        <v>142.89387446433074</v>
      </c>
      <c r="BJ225" s="430">
        <f t="shared" si="136"/>
        <v>612.59073456012106</v>
      </c>
      <c r="BK225" s="430">
        <f t="shared" si="137"/>
        <v>367.23444557600203</v>
      </c>
      <c r="BL225" s="430">
        <f t="shared" si="138"/>
        <v>171.41740731031007</v>
      </c>
      <c r="BM225" s="430">
        <f t="shared" si="139"/>
        <v>144.99780690698262</v>
      </c>
      <c r="BN225" s="430">
        <f t="shared" si="140"/>
        <v>187.60716244013111</v>
      </c>
      <c r="BQ225" s="529">
        <f t="shared" si="143"/>
        <v>43223</v>
      </c>
      <c r="BR225" s="430">
        <f t="shared" si="141"/>
        <v>196.9287462566171</v>
      </c>
      <c r="BT225" s="430">
        <f t="shared" si="144"/>
        <v>186.80217461557854</v>
      </c>
    </row>
    <row r="226" spans="1:72">
      <c r="A226" s="6">
        <v>5</v>
      </c>
      <c r="B226" s="6">
        <v>4</v>
      </c>
      <c r="C226" s="124">
        <f t="shared" si="142"/>
        <v>42859</v>
      </c>
      <c r="D226" s="76">
        <f t="shared" si="109"/>
        <v>560.04610592333324</v>
      </c>
      <c r="E226" s="76">
        <f t="shared" si="110"/>
        <v>282.35673134624329</v>
      </c>
      <c r="F226" s="337">
        <v>180</v>
      </c>
      <c r="G226" s="335">
        <v>466.11545000000001</v>
      </c>
      <c r="H226" s="335">
        <v>470.08239000000003</v>
      </c>
      <c r="I226" s="335">
        <v>357.02460000000002</v>
      </c>
      <c r="J226" s="335">
        <v>299.50397000000004</v>
      </c>
      <c r="K226" s="335">
        <v>362.97501</v>
      </c>
      <c r="L226" s="335">
        <v>751.73513000000003</v>
      </c>
      <c r="M226" s="335">
        <v>888.59456</v>
      </c>
      <c r="N226" s="335">
        <v>222.14864</v>
      </c>
      <c r="O226" s="335">
        <v>198.34700000000001</v>
      </c>
      <c r="P226" s="335">
        <v>1434.04881</v>
      </c>
      <c r="Q226" s="335">
        <v>1436.1512882</v>
      </c>
      <c r="R226" s="76">
        <v>642.41999999999996</v>
      </c>
      <c r="S226" s="76">
        <v>347.94</v>
      </c>
      <c r="T226" s="76">
        <v>329.52</v>
      </c>
      <c r="U226" s="76">
        <v>230.71</v>
      </c>
      <c r="V226" s="76">
        <v>290.58</v>
      </c>
      <c r="W226" s="76">
        <v>724.75</v>
      </c>
      <c r="X226" s="76">
        <v>553.13</v>
      </c>
      <c r="Y226" s="76">
        <v>313.91000000000003</v>
      </c>
      <c r="Z226" s="76">
        <v>271.64</v>
      </c>
      <c r="AA226" s="76">
        <v>755.18</v>
      </c>
      <c r="AB226" s="76">
        <v>432.41</v>
      </c>
      <c r="AC226" s="76">
        <v>679.98</v>
      </c>
      <c r="AD226" s="76">
        <v>285.10000000000002</v>
      </c>
      <c r="AE226" s="76">
        <v>2161.8434571000003</v>
      </c>
      <c r="AF226" s="10">
        <v>491.82122120000002</v>
      </c>
      <c r="AG226" s="10">
        <v>342.4659302</v>
      </c>
      <c r="AH226" s="10">
        <v>365.83120680000002</v>
      </c>
      <c r="AI226" s="10">
        <v>515.42451420000009</v>
      </c>
      <c r="AK226" s="430">
        <f t="shared" si="111"/>
        <v>90.748676581799842</v>
      </c>
      <c r="AL226" s="430">
        <f t="shared" si="112"/>
        <v>234.99644567683387</v>
      </c>
      <c r="AM226" s="430">
        <f t="shared" si="113"/>
        <v>236.99641542727502</v>
      </c>
      <c r="AN226" s="430">
        <f t="shared" si="114"/>
        <v>179.99727753970257</v>
      </c>
      <c r="AO226" s="430">
        <f t="shared" si="115"/>
        <v>150.99771615830605</v>
      </c>
      <c r="AP226" s="430">
        <f t="shared" si="116"/>
        <v>182.99723216536424</v>
      </c>
      <c r="AQ226" s="430">
        <f t="shared" si="117"/>
        <v>378.99426770859594</v>
      </c>
      <c r="AR226" s="430">
        <f t="shared" si="118"/>
        <v>447.99322409881523</v>
      </c>
      <c r="AS226" s="430">
        <f t="shared" si="119"/>
        <v>111.99830602470381</v>
      </c>
      <c r="AT226" s="430">
        <f t="shared" si="120"/>
        <v>99.998487522056976</v>
      </c>
      <c r="AU226" s="430">
        <f t="shared" si="121"/>
        <v>722.98906478447191</v>
      </c>
      <c r="AV226" s="430">
        <f t="shared" si="122"/>
        <v>724.04904875220564</v>
      </c>
      <c r="AW226" s="430">
        <f t="shared" si="123"/>
        <v>323.8820267204436</v>
      </c>
      <c r="AX226" s="430">
        <f t="shared" si="124"/>
        <v>175.4171918326191</v>
      </c>
      <c r="AY226" s="430">
        <f t="shared" si="125"/>
        <v>166.1305772624149</v>
      </c>
      <c r="AZ226" s="430">
        <f t="shared" si="126"/>
        <v>116.31459541215024</v>
      </c>
      <c r="BA226" s="430">
        <f t="shared" si="127"/>
        <v>146.49861356188555</v>
      </c>
      <c r="BB226" s="430">
        <f t="shared" si="128"/>
        <v>365.38946307033024</v>
      </c>
      <c r="BC226" s="430">
        <f t="shared" si="129"/>
        <v>278.86564154272747</v>
      </c>
      <c r="BD226" s="430">
        <f t="shared" si="130"/>
        <v>158.26065036551552</v>
      </c>
      <c r="BE226" s="430">
        <f t="shared" si="131"/>
        <v>136.94983614822283</v>
      </c>
      <c r="BF226" s="430">
        <f t="shared" si="132"/>
        <v>380.73103100579777</v>
      </c>
      <c r="BG226" s="430">
        <f t="shared" si="133"/>
        <v>218.00352911520042</v>
      </c>
      <c r="BH226" s="430">
        <f t="shared" si="134"/>
        <v>342.81825056717923</v>
      </c>
      <c r="BI226" s="430">
        <f t="shared" si="135"/>
        <v>143.73582051928409</v>
      </c>
      <c r="BJ226" s="430">
        <f t="shared" si="136"/>
        <v>1089.9135150491556</v>
      </c>
      <c r="BK226" s="430">
        <f t="shared" si="137"/>
        <v>247.95624965969247</v>
      </c>
      <c r="BL226" s="430">
        <f t="shared" si="138"/>
        <v>172.65738855558357</v>
      </c>
      <c r="BM226" s="430">
        <f t="shared" si="139"/>
        <v>184.43721038568188</v>
      </c>
      <c r="BN226" s="430">
        <f t="shared" si="140"/>
        <v>259.85606967481726</v>
      </c>
      <c r="BQ226" s="529">
        <f t="shared" si="143"/>
        <v>43224</v>
      </c>
      <c r="BR226" s="430">
        <f t="shared" si="141"/>
        <v>180.656973531636</v>
      </c>
      <c r="BT226" s="430">
        <f t="shared" si="144"/>
        <v>201.22036975044114</v>
      </c>
    </row>
    <row r="227" spans="1:72">
      <c r="A227" s="6">
        <v>5</v>
      </c>
      <c r="B227" s="6">
        <v>5</v>
      </c>
      <c r="C227" s="124">
        <f t="shared" si="142"/>
        <v>42860</v>
      </c>
      <c r="D227" s="76">
        <f t="shared" si="109"/>
        <v>545.68396993333329</v>
      </c>
      <c r="E227" s="76">
        <f t="shared" si="110"/>
        <v>275.11581719578982</v>
      </c>
      <c r="F227" s="335">
        <v>200.33047000000002</v>
      </c>
      <c r="G227" s="335">
        <v>481.98321000000004</v>
      </c>
      <c r="H227" s="335">
        <v>432.39645999999999</v>
      </c>
      <c r="I227" s="335">
        <v>351.07418999999999</v>
      </c>
      <c r="J227" s="335">
        <v>275.70233000000002</v>
      </c>
      <c r="K227" s="335">
        <v>402.64440999999999</v>
      </c>
      <c r="L227" s="335">
        <v>537.52037000000007</v>
      </c>
      <c r="M227" s="335">
        <v>894.54497000000003</v>
      </c>
      <c r="N227" s="335">
        <v>291.57008999999999</v>
      </c>
      <c r="O227" s="335">
        <v>224.13211000000001</v>
      </c>
      <c r="P227" s="335">
        <v>1499.50332</v>
      </c>
      <c r="Q227" s="335">
        <v>1483.1000231</v>
      </c>
      <c r="R227" s="76">
        <v>604.03</v>
      </c>
      <c r="S227" s="76">
        <v>371.28</v>
      </c>
      <c r="T227" s="76">
        <v>327.16000000000003</v>
      </c>
      <c r="U227" s="76">
        <v>231.51</v>
      </c>
      <c r="V227" s="76">
        <v>241.42</v>
      </c>
      <c r="W227" s="76">
        <v>682.15</v>
      </c>
      <c r="X227" s="76">
        <v>715.05</v>
      </c>
      <c r="Y227" s="76">
        <v>386.1</v>
      </c>
      <c r="Z227" s="76">
        <v>315.12</v>
      </c>
      <c r="AA227" s="76">
        <v>984.66</v>
      </c>
      <c r="AB227" s="76">
        <v>618.23</v>
      </c>
      <c r="AC227" s="76">
        <v>741.97</v>
      </c>
      <c r="AD227" s="76">
        <v>247.58</v>
      </c>
      <c r="AE227" s="76">
        <v>929.43420730000003</v>
      </c>
      <c r="AF227" s="10">
        <v>492.81295620000003</v>
      </c>
      <c r="AG227" s="10">
        <v>404.11217780000004</v>
      </c>
      <c r="AH227" s="10">
        <v>456.91214920000004</v>
      </c>
      <c r="AI227" s="10">
        <v>546.48565439999993</v>
      </c>
      <c r="AK227" s="430">
        <f t="shared" si="111"/>
        <v>100.99847239727755</v>
      </c>
      <c r="AL227" s="430">
        <f t="shared" si="112"/>
        <v>242.99632467859846</v>
      </c>
      <c r="AM227" s="430">
        <f t="shared" si="113"/>
        <v>217.99670279808419</v>
      </c>
      <c r="AN227" s="430">
        <f t="shared" si="114"/>
        <v>176.99732291404084</v>
      </c>
      <c r="AO227" s="430">
        <f t="shared" si="115"/>
        <v>138.99789765565919</v>
      </c>
      <c r="AP227" s="430">
        <f t="shared" si="116"/>
        <v>202.99692966977565</v>
      </c>
      <c r="AQ227" s="430">
        <f t="shared" si="117"/>
        <v>270.99590118477443</v>
      </c>
      <c r="AR227" s="430">
        <f t="shared" si="118"/>
        <v>450.99317872447693</v>
      </c>
      <c r="AS227" s="430">
        <f t="shared" si="119"/>
        <v>146.99777665742374</v>
      </c>
      <c r="AT227" s="430">
        <f t="shared" si="120"/>
        <v>112.99829089992438</v>
      </c>
      <c r="AU227" s="430">
        <f t="shared" si="121"/>
        <v>755.98856566675067</v>
      </c>
      <c r="AV227" s="430">
        <f t="shared" si="122"/>
        <v>747.71869074867664</v>
      </c>
      <c r="AW227" s="430">
        <f t="shared" si="123"/>
        <v>304.52735064280313</v>
      </c>
      <c r="AX227" s="430">
        <f t="shared" si="124"/>
        <v>187.18427022939247</v>
      </c>
      <c r="AY227" s="430">
        <f t="shared" si="125"/>
        <v>164.94076128056466</v>
      </c>
      <c r="AZ227" s="430">
        <f t="shared" si="126"/>
        <v>116.71792286362489</v>
      </c>
      <c r="BA227" s="430">
        <f t="shared" si="127"/>
        <v>121.71414166876733</v>
      </c>
      <c r="BB227" s="430">
        <f t="shared" si="128"/>
        <v>343.91227627930425</v>
      </c>
      <c r="BC227" s="430">
        <f t="shared" si="129"/>
        <v>360.49911772119987</v>
      </c>
      <c r="BD227" s="430">
        <f t="shared" si="130"/>
        <v>194.65591126796068</v>
      </c>
      <c r="BE227" s="430">
        <f t="shared" si="131"/>
        <v>158.87068313587093</v>
      </c>
      <c r="BF227" s="430">
        <f t="shared" si="132"/>
        <v>496.42551046130575</v>
      </c>
      <c r="BG227" s="430">
        <f t="shared" si="133"/>
        <v>311.68641290647844</v>
      </c>
      <c r="BH227" s="430">
        <f t="shared" si="134"/>
        <v>374.07108646332239</v>
      </c>
      <c r="BI227" s="430">
        <f t="shared" si="135"/>
        <v>124.81976304512226</v>
      </c>
      <c r="BJ227" s="430">
        <f t="shared" si="136"/>
        <v>468.58291267960675</v>
      </c>
      <c r="BK227" s="430">
        <f t="shared" si="137"/>
        <v>248.45624209730275</v>
      </c>
      <c r="BL227" s="430">
        <f t="shared" si="138"/>
        <v>203.73691847743888</v>
      </c>
      <c r="BM227" s="430">
        <f t="shared" si="139"/>
        <v>230.35651585581044</v>
      </c>
      <c r="BN227" s="430">
        <f t="shared" si="140"/>
        <v>275.51583282077132</v>
      </c>
      <c r="BQ227" s="529">
        <f t="shared" si="143"/>
        <v>43225</v>
      </c>
      <c r="BR227" s="430">
        <f t="shared" si="141"/>
        <v>181.33666566675069</v>
      </c>
      <c r="BT227" s="430">
        <f t="shared" si="144"/>
        <v>224.1766093269473</v>
      </c>
    </row>
    <row r="228" spans="1:72">
      <c r="A228" s="6">
        <v>5</v>
      </c>
      <c r="B228" s="6">
        <v>6</v>
      </c>
      <c r="C228" s="124">
        <f t="shared" si="142"/>
        <v>42861</v>
      </c>
      <c r="D228" s="76">
        <f t="shared" si="109"/>
        <v>579.82405636666658</v>
      </c>
      <c r="E228" s="76">
        <f t="shared" si="110"/>
        <v>292.32812009592612</v>
      </c>
      <c r="F228" s="335">
        <v>228.09905000000001</v>
      </c>
      <c r="G228" s="335">
        <v>513.71873000000005</v>
      </c>
      <c r="H228" s="335">
        <v>341.15683999999999</v>
      </c>
      <c r="I228" s="335">
        <v>309.42132000000004</v>
      </c>
      <c r="J228" s="335">
        <v>353.05766</v>
      </c>
      <c r="K228" s="335">
        <v>483.96668</v>
      </c>
      <c r="L228" s="335">
        <v>479.99974000000003</v>
      </c>
      <c r="M228" s="335">
        <v>636.69387000000006</v>
      </c>
      <c r="N228" s="335">
        <v>307.43785000000003</v>
      </c>
      <c r="O228" s="335">
        <v>230.08252000000002</v>
      </c>
      <c r="P228" s="335">
        <v>1386.44553</v>
      </c>
      <c r="Q228" s="335">
        <v>1264.7001414000001</v>
      </c>
      <c r="R228" s="76">
        <v>601.82000000000005</v>
      </c>
      <c r="S228" s="76">
        <v>491.99</v>
      </c>
      <c r="T228" s="76">
        <v>391.42</v>
      </c>
      <c r="U228" s="76">
        <v>280.39999999999998</v>
      </c>
      <c r="V228" s="76">
        <v>263.76</v>
      </c>
      <c r="W228" s="76">
        <v>735.78</v>
      </c>
      <c r="X228" s="76">
        <v>481.39</v>
      </c>
      <c r="Y228" s="76">
        <v>547</v>
      </c>
      <c r="Z228" s="76">
        <v>337.71</v>
      </c>
      <c r="AA228" s="76">
        <v>1190.96</v>
      </c>
      <c r="AB228" s="76">
        <v>812.95</v>
      </c>
      <c r="AC228" s="76">
        <v>728.13</v>
      </c>
      <c r="AD228" s="76">
        <v>226.69</v>
      </c>
      <c r="AE228" s="76">
        <v>2031.0931147000001</v>
      </c>
      <c r="AF228" s="10">
        <v>399.64937030000004</v>
      </c>
      <c r="AG228" s="10">
        <v>389.53367329999998</v>
      </c>
      <c r="AH228" s="10">
        <v>386.04276609999999</v>
      </c>
      <c r="AI228" s="10">
        <v>563.62283520000005</v>
      </c>
      <c r="AK228" s="430">
        <f t="shared" si="111"/>
        <v>114.99826065036551</v>
      </c>
      <c r="AL228" s="430">
        <f t="shared" si="112"/>
        <v>258.99608268212756</v>
      </c>
      <c r="AM228" s="430">
        <f t="shared" si="113"/>
        <v>171.99739853793798</v>
      </c>
      <c r="AN228" s="430">
        <f t="shared" si="114"/>
        <v>155.9976405344089</v>
      </c>
      <c r="AO228" s="430">
        <f t="shared" si="115"/>
        <v>177.99730778926141</v>
      </c>
      <c r="AP228" s="430">
        <f t="shared" si="116"/>
        <v>243.996309553819</v>
      </c>
      <c r="AQ228" s="430">
        <f t="shared" si="117"/>
        <v>241.99633980337788</v>
      </c>
      <c r="AR228" s="430">
        <f t="shared" si="118"/>
        <v>320.99514494580291</v>
      </c>
      <c r="AS228" s="430">
        <f t="shared" si="119"/>
        <v>154.99765565918833</v>
      </c>
      <c r="AT228" s="430">
        <f t="shared" si="120"/>
        <v>115.99824552558609</v>
      </c>
      <c r="AU228" s="430">
        <f t="shared" si="121"/>
        <v>698.98942777917819</v>
      </c>
      <c r="AV228" s="430">
        <f t="shared" si="122"/>
        <v>637.61035613813965</v>
      </c>
      <c r="AW228" s="430">
        <f t="shared" si="123"/>
        <v>303.41315855810439</v>
      </c>
      <c r="AX228" s="430">
        <f t="shared" si="124"/>
        <v>248.04134106377614</v>
      </c>
      <c r="AY228" s="430">
        <f t="shared" si="125"/>
        <v>197.3380388202672</v>
      </c>
      <c r="AZ228" s="430">
        <f t="shared" si="126"/>
        <v>141.36627174187041</v>
      </c>
      <c r="BA228" s="430">
        <f t="shared" si="127"/>
        <v>132.97706075119737</v>
      </c>
      <c r="BB228" s="430">
        <f t="shared" si="128"/>
        <v>370.95034030753715</v>
      </c>
      <c r="BC228" s="430">
        <f t="shared" si="129"/>
        <v>242.69725233173682</v>
      </c>
      <c r="BD228" s="430">
        <f t="shared" si="130"/>
        <v>275.77514494580288</v>
      </c>
      <c r="BE228" s="430">
        <f t="shared" si="131"/>
        <v>170.2596420468868</v>
      </c>
      <c r="BF228" s="430">
        <f t="shared" si="132"/>
        <v>600.43357701033528</v>
      </c>
      <c r="BG228" s="430">
        <f t="shared" si="133"/>
        <v>409.85631459541219</v>
      </c>
      <c r="BH228" s="430">
        <f t="shared" si="134"/>
        <v>367.09352155281067</v>
      </c>
      <c r="BI228" s="430">
        <f t="shared" si="135"/>
        <v>114.28787496849004</v>
      </c>
      <c r="BJ228" s="430">
        <f t="shared" si="136"/>
        <v>1023.9945120746156</v>
      </c>
      <c r="BK228" s="430">
        <f t="shared" si="137"/>
        <v>201.48695250819262</v>
      </c>
      <c r="BL228" s="430">
        <f t="shared" si="138"/>
        <v>196.38702964456766</v>
      </c>
      <c r="BM228" s="430">
        <f t="shared" si="139"/>
        <v>194.62705626417949</v>
      </c>
      <c r="BN228" s="430">
        <f t="shared" si="140"/>
        <v>284.15570214267711</v>
      </c>
      <c r="BQ228" s="529">
        <f t="shared" si="143"/>
        <v>43226</v>
      </c>
      <c r="BR228" s="430">
        <f t="shared" si="141"/>
        <v>160.84473612301488</v>
      </c>
      <c r="BT228" s="430">
        <f t="shared" si="144"/>
        <v>242.34679606755736</v>
      </c>
    </row>
    <row r="229" spans="1:72">
      <c r="A229" s="6">
        <v>5</v>
      </c>
      <c r="B229" s="6">
        <v>7</v>
      </c>
      <c r="C229" s="124">
        <f t="shared" si="142"/>
        <v>42862</v>
      </c>
      <c r="D229" s="76">
        <f t="shared" si="109"/>
        <v>589.63887418000002</v>
      </c>
      <c r="E229" s="76">
        <f t="shared" si="110"/>
        <v>297.27642675714782</v>
      </c>
      <c r="F229" s="335">
        <v>194.38006000000001</v>
      </c>
      <c r="G229" s="335">
        <v>468.09892000000002</v>
      </c>
      <c r="H229" s="335">
        <v>380.82623999999998</v>
      </c>
      <c r="I229" s="335">
        <v>283.63621000000001</v>
      </c>
      <c r="J229" s="335">
        <v>418.51217000000003</v>
      </c>
      <c r="K229" s="335">
        <v>595.04100000000005</v>
      </c>
      <c r="L229" s="335">
        <v>372.89236</v>
      </c>
      <c r="M229" s="335">
        <v>551.40466000000004</v>
      </c>
      <c r="N229" s="335">
        <v>269.75191999999998</v>
      </c>
      <c r="O229" s="335">
        <v>166.61148</v>
      </c>
      <c r="P229" s="335">
        <v>1372.56124</v>
      </c>
      <c r="Q229" s="335">
        <v>1035.7680340000002</v>
      </c>
      <c r="R229" s="76">
        <v>747.65</v>
      </c>
      <c r="S229" s="76">
        <v>390.71</v>
      </c>
      <c r="T229" s="76">
        <v>570.42999999999995</v>
      </c>
      <c r="U229" s="76">
        <v>421.47</v>
      </c>
      <c r="V229" s="76">
        <v>336.66</v>
      </c>
      <c r="W229" s="76">
        <v>672.32</v>
      </c>
      <c r="X229" s="76">
        <v>451.05</v>
      </c>
      <c r="Y229" s="76">
        <v>677.03</v>
      </c>
      <c r="Z229" s="76">
        <v>328.04</v>
      </c>
      <c r="AA229" s="76">
        <v>1294.6199999999999</v>
      </c>
      <c r="AB229" s="76">
        <v>1087.94</v>
      </c>
      <c r="AC229" s="76">
        <v>617.13</v>
      </c>
      <c r="AD229" s="76">
        <v>226.71</v>
      </c>
      <c r="AE229" s="76">
        <v>1901.7907054000002</v>
      </c>
      <c r="AF229" s="10">
        <v>399.92705610000002</v>
      </c>
      <c r="AG229" s="10">
        <v>422.04274660000004</v>
      </c>
      <c r="AH229" s="10">
        <v>392.0526802</v>
      </c>
      <c r="AI229" s="10">
        <v>642.10874310000008</v>
      </c>
      <c r="AK229" s="430">
        <f t="shared" si="111"/>
        <v>97.998517771615838</v>
      </c>
      <c r="AL229" s="430">
        <f t="shared" si="112"/>
        <v>235.99643055205445</v>
      </c>
      <c r="AM229" s="430">
        <f t="shared" si="113"/>
        <v>191.99709604234937</v>
      </c>
      <c r="AN229" s="430">
        <f t="shared" si="114"/>
        <v>142.99783715654146</v>
      </c>
      <c r="AO229" s="430">
        <f t="shared" si="115"/>
        <v>210.99680867154021</v>
      </c>
      <c r="AP229" s="430">
        <f t="shared" si="116"/>
        <v>299.99546256617094</v>
      </c>
      <c r="AQ229" s="430">
        <f t="shared" si="117"/>
        <v>187.99715654146709</v>
      </c>
      <c r="AR229" s="430">
        <f t="shared" si="118"/>
        <v>277.99579531131837</v>
      </c>
      <c r="AS229" s="430">
        <f t="shared" si="119"/>
        <v>135.99794302999746</v>
      </c>
      <c r="AT229" s="430">
        <f t="shared" si="120"/>
        <v>83.998729518527853</v>
      </c>
      <c r="AU229" s="430">
        <f t="shared" si="121"/>
        <v>691.98953365263424</v>
      </c>
      <c r="AV229" s="430">
        <f t="shared" si="122"/>
        <v>522.19210184018152</v>
      </c>
      <c r="AW229" s="430">
        <f t="shared" si="123"/>
        <v>376.93471136879253</v>
      </c>
      <c r="AX229" s="430">
        <f t="shared" si="124"/>
        <v>196.98008570708342</v>
      </c>
      <c r="AY229" s="430">
        <f t="shared" si="125"/>
        <v>287.58759768086713</v>
      </c>
      <c r="AZ229" s="430">
        <f t="shared" si="126"/>
        <v>212.48802621628437</v>
      </c>
      <c r="BA229" s="430">
        <f t="shared" si="127"/>
        <v>169.73027476682631</v>
      </c>
      <c r="BB229" s="430">
        <f t="shared" si="128"/>
        <v>338.9563902193093</v>
      </c>
      <c r="BC229" s="430">
        <f t="shared" si="129"/>
        <v>227.40105873456011</v>
      </c>
      <c r="BD229" s="430">
        <f t="shared" si="130"/>
        <v>341.33098058986639</v>
      </c>
      <c r="BE229" s="430">
        <f t="shared" si="131"/>
        <v>165.38442147718681</v>
      </c>
      <c r="BF229" s="430">
        <f t="shared" si="132"/>
        <v>652.69473153516503</v>
      </c>
      <c r="BG229" s="430">
        <f t="shared" si="133"/>
        <v>548.49508444668515</v>
      </c>
      <c r="BH229" s="430">
        <f t="shared" si="134"/>
        <v>311.1318376607008</v>
      </c>
      <c r="BI229" s="430">
        <f t="shared" si="135"/>
        <v>114.29795815477691</v>
      </c>
      <c r="BJ229" s="430">
        <f t="shared" si="136"/>
        <v>958.8054980589867</v>
      </c>
      <c r="BK229" s="430">
        <f t="shared" si="137"/>
        <v>201.62695039072347</v>
      </c>
      <c r="BL229" s="430">
        <f t="shared" si="138"/>
        <v>212.77678174943284</v>
      </c>
      <c r="BM229" s="430">
        <f t="shared" si="139"/>
        <v>197.65701043609781</v>
      </c>
      <c r="BN229" s="430">
        <f t="shared" si="140"/>
        <v>323.72510365515507</v>
      </c>
      <c r="BQ229" s="529">
        <f t="shared" si="143"/>
        <v>43227</v>
      </c>
      <c r="BR229" s="430">
        <f t="shared" si="141"/>
        <v>170.82804843710613</v>
      </c>
      <c r="BT229" s="430">
        <f t="shared" si="144"/>
        <v>220.08892024199648</v>
      </c>
    </row>
    <row r="230" spans="1:72">
      <c r="A230" s="6">
        <v>5</v>
      </c>
      <c r="B230" s="6">
        <v>8</v>
      </c>
      <c r="C230" s="124">
        <f t="shared" si="142"/>
        <v>42863</v>
      </c>
      <c r="D230" s="76">
        <f t="shared" si="109"/>
        <v>608.34007024333312</v>
      </c>
      <c r="E230" s="76">
        <f t="shared" si="110"/>
        <v>306.70495154619584</v>
      </c>
      <c r="F230" s="335">
        <v>174.54536000000002</v>
      </c>
      <c r="G230" s="335">
        <v>454.21463</v>
      </c>
      <c r="H230" s="335">
        <v>505.78485000000001</v>
      </c>
      <c r="I230" s="335">
        <v>265.78498000000002</v>
      </c>
      <c r="J230" s="335">
        <v>567.27242000000001</v>
      </c>
      <c r="K230" s="335">
        <v>634.71040000000005</v>
      </c>
      <c r="L230" s="335">
        <v>357.02460000000002</v>
      </c>
      <c r="M230" s="335">
        <v>533.55343000000005</v>
      </c>
      <c r="N230" s="335">
        <v>337.18990000000002</v>
      </c>
      <c r="O230" s="335">
        <v>200.33047000000002</v>
      </c>
      <c r="P230" s="335">
        <v>1420.16452</v>
      </c>
      <c r="Q230" s="335">
        <v>909.91686249999998</v>
      </c>
      <c r="R230" s="76">
        <v>870.68</v>
      </c>
      <c r="S230" s="76">
        <v>329.67</v>
      </c>
      <c r="T230" s="76">
        <v>740.06</v>
      </c>
      <c r="U230" s="76">
        <v>408.46</v>
      </c>
      <c r="V230" s="76">
        <v>364.05</v>
      </c>
      <c r="W230" s="76">
        <v>709.23</v>
      </c>
      <c r="X230" s="76">
        <v>382.65</v>
      </c>
      <c r="Y230" s="76">
        <v>717.8</v>
      </c>
      <c r="Z230" s="76">
        <v>415.11</v>
      </c>
      <c r="AA230" s="76">
        <v>1444.12</v>
      </c>
      <c r="AB230" s="76">
        <v>1001.01</v>
      </c>
      <c r="AC230" s="76">
        <v>578.25</v>
      </c>
      <c r="AD230" s="76">
        <v>295.22000000000003</v>
      </c>
      <c r="AE230" s="76">
        <v>1883.1262526999999</v>
      </c>
      <c r="AF230" s="10">
        <v>459.13363559999999</v>
      </c>
      <c r="AG230" s="10">
        <v>396.07912429999999</v>
      </c>
      <c r="AH230" s="10">
        <v>204.25774060000001</v>
      </c>
      <c r="AI230" s="10">
        <v>690.80293159999997</v>
      </c>
      <c r="AK230" s="430">
        <f t="shared" si="111"/>
        <v>87.998669019410144</v>
      </c>
      <c r="AL230" s="430">
        <f t="shared" si="112"/>
        <v>228.99653642551047</v>
      </c>
      <c r="AM230" s="430">
        <f t="shared" si="113"/>
        <v>254.99614318124526</v>
      </c>
      <c r="AN230" s="430">
        <f t="shared" si="114"/>
        <v>133.99797327955633</v>
      </c>
      <c r="AO230" s="430">
        <f t="shared" si="115"/>
        <v>285.99567431308293</v>
      </c>
      <c r="AP230" s="430">
        <f t="shared" si="116"/>
        <v>319.9951600705823</v>
      </c>
      <c r="AQ230" s="430">
        <f t="shared" si="117"/>
        <v>179.99727753970257</v>
      </c>
      <c r="AR230" s="430">
        <f t="shared" si="118"/>
        <v>268.99593143433327</v>
      </c>
      <c r="AS230" s="430">
        <f t="shared" si="119"/>
        <v>169.99742878749686</v>
      </c>
      <c r="AT230" s="430">
        <f t="shared" si="120"/>
        <v>100.99847239727755</v>
      </c>
      <c r="AU230" s="430">
        <f t="shared" si="121"/>
        <v>715.98917065792796</v>
      </c>
      <c r="AV230" s="430">
        <f t="shared" si="122"/>
        <v>458.74306150743632</v>
      </c>
      <c r="AW230" s="430">
        <f t="shared" si="123"/>
        <v>438.9614318124527</v>
      </c>
      <c r="AX230" s="430">
        <f t="shared" si="124"/>
        <v>166.20620115956643</v>
      </c>
      <c r="AY230" s="430">
        <f t="shared" si="125"/>
        <v>373.10814217292659</v>
      </c>
      <c r="AZ230" s="430">
        <f t="shared" si="126"/>
        <v>205.92891353667758</v>
      </c>
      <c r="BA230" s="430">
        <f t="shared" si="127"/>
        <v>183.5391983866902</v>
      </c>
      <c r="BB230" s="430">
        <f t="shared" si="128"/>
        <v>357.56491051172168</v>
      </c>
      <c r="BC230" s="430">
        <f t="shared" si="129"/>
        <v>192.91656163347616</v>
      </c>
      <c r="BD230" s="430">
        <f t="shared" si="130"/>
        <v>361.88555583564403</v>
      </c>
      <c r="BE230" s="430">
        <f t="shared" si="131"/>
        <v>209.28157297706076</v>
      </c>
      <c r="BF230" s="430">
        <f t="shared" si="132"/>
        <v>728.06654902949322</v>
      </c>
      <c r="BG230" s="430">
        <f t="shared" si="133"/>
        <v>504.66851525081927</v>
      </c>
      <c r="BH230" s="430">
        <f t="shared" si="134"/>
        <v>291.53012351903203</v>
      </c>
      <c r="BI230" s="430">
        <f t="shared" si="135"/>
        <v>148.83791278043864</v>
      </c>
      <c r="BJ230" s="430">
        <f t="shared" si="136"/>
        <v>949.39564038316098</v>
      </c>
      <c r="BK230" s="430">
        <f t="shared" si="137"/>
        <v>231.47649891605747</v>
      </c>
      <c r="BL230" s="430">
        <f t="shared" si="138"/>
        <v>199.68697973279555</v>
      </c>
      <c r="BM230" s="430">
        <f t="shared" si="139"/>
        <v>102.97844245021427</v>
      </c>
      <c r="BN230" s="430">
        <f t="shared" si="140"/>
        <v>348.27473234181997</v>
      </c>
      <c r="BQ230" s="529">
        <f t="shared" si="143"/>
        <v>43228</v>
      </c>
      <c r="BR230" s="430">
        <f t="shared" si="141"/>
        <v>166.70801313335016</v>
      </c>
      <c r="BT230" s="430">
        <f t="shared" si="144"/>
        <v>243.23632104865135</v>
      </c>
    </row>
    <row r="231" spans="1:72">
      <c r="A231" s="6">
        <v>5</v>
      </c>
      <c r="B231" s="6">
        <v>9</v>
      </c>
      <c r="C231" s="124">
        <f t="shared" si="142"/>
        <v>42864</v>
      </c>
      <c r="D231" s="76">
        <f t="shared" si="109"/>
        <v>628.41082099000016</v>
      </c>
      <c r="E231" s="76">
        <f t="shared" si="110"/>
        <v>316.82396052877039</v>
      </c>
      <c r="F231" s="335">
        <v>160.66107</v>
      </c>
      <c r="G231" s="335">
        <v>454.21463</v>
      </c>
      <c r="H231" s="335">
        <v>569.25589000000002</v>
      </c>
      <c r="I231" s="335">
        <v>275.70233000000002</v>
      </c>
      <c r="J231" s="335">
        <v>404.62788</v>
      </c>
      <c r="K231" s="335">
        <v>684.29714999999999</v>
      </c>
      <c r="L231" s="335">
        <v>392.72705999999999</v>
      </c>
      <c r="M231" s="335">
        <v>555.37160000000006</v>
      </c>
      <c r="N231" s="335">
        <v>452.23115999999999</v>
      </c>
      <c r="O231" s="335">
        <v>265.78498000000002</v>
      </c>
      <c r="P231" s="335">
        <v>1406.2802300000001</v>
      </c>
      <c r="Q231" s="335">
        <v>803.58303579999995</v>
      </c>
      <c r="R231" s="76">
        <v>975.88</v>
      </c>
      <c r="S231" s="76">
        <v>368.93</v>
      </c>
      <c r="T231" s="76">
        <v>686.01</v>
      </c>
      <c r="U231" s="76">
        <v>375.18</v>
      </c>
      <c r="V231" s="76">
        <v>612.23</v>
      </c>
      <c r="W231" s="76">
        <v>717.88</v>
      </c>
      <c r="X231" s="76">
        <v>333.34</v>
      </c>
      <c r="Y231" s="76">
        <v>729.92</v>
      </c>
      <c r="Z231" s="76">
        <v>312.39</v>
      </c>
      <c r="AA231" s="76">
        <v>1617.51</v>
      </c>
      <c r="AB231" s="76">
        <v>1173.45</v>
      </c>
      <c r="AC231" s="76">
        <v>617.53</v>
      </c>
      <c r="AD231" s="76">
        <v>417.68</v>
      </c>
      <c r="AE231" s="76">
        <v>1470.7826743999999</v>
      </c>
      <c r="AF231" s="10">
        <v>619.17982990000007</v>
      </c>
      <c r="AG231" s="10">
        <v>378.84277000000003</v>
      </c>
      <c r="AH231" s="10">
        <v>327.43122760000006</v>
      </c>
      <c r="AI231" s="10">
        <v>693.42111200000011</v>
      </c>
      <c r="AK231" s="430">
        <f t="shared" si="111"/>
        <v>80.998774892866138</v>
      </c>
      <c r="AL231" s="430">
        <f t="shared" si="112"/>
        <v>228.99653642551047</v>
      </c>
      <c r="AM231" s="430">
        <f t="shared" si="113"/>
        <v>286.99565918830353</v>
      </c>
      <c r="AN231" s="430">
        <f t="shared" si="114"/>
        <v>138.99789765565919</v>
      </c>
      <c r="AO231" s="430">
        <f t="shared" si="115"/>
        <v>203.99691454499623</v>
      </c>
      <c r="AP231" s="430">
        <f t="shared" si="116"/>
        <v>344.99478195109651</v>
      </c>
      <c r="AQ231" s="430">
        <f t="shared" si="117"/>
        <v>197.9970052936728</v>
      </c>
      <c r="AR231" s="430">
        <f t="shared" si="118"/>
        <v>279.99576506175953</v>
      </c>
      <c r="AS231" s="430">
        <f t="shared" si="119"/>
        <v>227.99655155028989</v>
      </c>
      <c r="AT231" s="430">
        <f t="shared" si="120"/>
        <v>133.99797327955633</v>
      </c>
      <c r="AU231" s="430">
        <f t="shared" si="121"/>
        <v>708.98927653138389</v>
      </c>
      <c r="AV231" s="430">
        <f t="shared" si="122"/>
        <v>405.13387234686155</v>
      </c>
      <c r="AW231" s="430">
        <f t="shared" si="123"/>
        <v>491.99899168137131</v>
      </c>
      <c r="AX231" s="430">
        <f t="shared" si="124"/>
        <v>185.99949584068565</v>
      </c>
      <c r="AY231" s="430">
        <f t="shared" si="125"/>
        <v>345.85833123266951</v>
      </c>
      <c r="AZ231" s="430">
        <f t="shared" si="126"/>
        <v>189.15049155533148</v>
      </c>
      <c r="BA231" s="430">
        <f t="shared" si="127"/>
        <v>308.66145702041848</v>
      </c>
      <c r="BB231" s="430">
        <f t="shared" si="128"/>
        <v>361.92588858079154</v>
      </c>
      <c r="BC231" s="430">
        <f t="shared" si="129"/>
        <v>168.05646584320644</v>
      </c>
      <c r="BD231" s="430">
        <f t="shared" si="130"/>
        <v>367.99596672548523</v>
      </c>
      <c r="BE231" s="430">
        <f t="shared" si="131"/>
        <v>157.49432820771364</v>
      </c>
      <c r="BF231" s="430">
        <f t="shared" si="132"/>
        <v>815.48273254348373</v>
      </c>
      <c r="BG231" s="430">
        <f t="shared" si="133"/>
        <v>591.60574741618348</v>
      </c>
      <c r="BH231" s="430">
        <f t="shared" si="134"/>
        <v>311.33350138643812</v>
      </c>
      <c r="BI231" s="430">
        <f t="shared" si="135"/>
        <v>210.57726241492313</v>
      </c>
      <c r="BJ231" s="430">
        <f t="shared" si="136"/>
        <v>741.50878467355676</v>
      </c>
      <c r="BK231" s="430">
        <f t="shared" si="137"/>
        <v>312.1652784976053</v>
      </c>
      <c r="BL231" s="430">
        <f t="shared" si="138"/>
        <v>190.99711116712882</v>
      </c>
      <c r="BM231" s="430">
        <f t="shared" si="139"/>
        <v>165.07750320141167</v>
      </c>
      <c r="BN231" s="430">
        <f t="shared" si="140"/>
        <v>349.59471237711119</v>
      </c>
      <c r="BQ231" s="529">
        <f t="shared" si="143"/>
        <v>43229</v>
      </c>
      <c r="BR231" s="430">
        <f t="shared" si="141"/>
        <v>249.12037528358965</v>
      </c>
      <c r="BT231" s="430">
        <f t="shared" si="144"/>
        <v>283.49571212503156</v>
      </c>
    </row>
    <row r="232" spans="1:72">
      <c r="A232" s="6">
        <v>5</v>
      </c>
      <c r="B232" s="6">
        <v>10</v>
      </c>
      <c r="C232" s="124">
        <f t="shared" si="142"/>
        <v>42865</v>
      </c>
      <c r="D232" s="76">
        <f t="shared" si="109"/>
        <v>652.45935684666665</v>
      </c>
      <c r="E232" s="76">
        <f t="shared" si="110"/>
        <v>328.94843725726463</v>
      </c>
      <c r="F232" s="335">
        <v>168.59495000000001</v>
      </c>
      <c r="G232" s="335">
        <v>460.16504000000003</v>
      </c>
      <c r="H232" s="335">
        <v>618.84264000000007</v>
      </c>
      <c r="I232" s="335">
        <v>243.96681000000001</v>
      </c>
      <c r="J232" s="335">
        <v>345.12378000000001</v>
      </c>
      <c r="K232" s="335">
        <v>589.09059000000002</v>
      </c>
      <c r="L232" s="335">
        <v>317.35520000000002</v>
      </c>
      <c r="M232" s="335">
        <v>565.28895</v>
      </c>
      <c r="N232" s="335">
        <v>620.82610999999997</v>
      </c>
      <c r="O232" s="335">
        <v>460.16504000000003</v>
      </c>
      <c r="P232" s="335">
        <v>1412.23064</v>
      </c>
      <c r="Q232" s="335">
        <v>712.87895270000013</v>
      </c>
      <c r="R232" s="76">
        <v>1146.4100000000001</v>
      </c>
      <c r="S232" s="76">
        <v>338.03</v>
      </c>
      <c r="T232" s="76">
        <v>775.13</v>
      </c>
      <c r="U232" s="76">
        <v>424.49</v>
      </c>
      <c r="V232" s="76">
        <v>855.56</v>
      </c>
      <c r="W232" s="76">
        <v>694.58</v>
      </c>
      <c r="X232" s="76">
        <v>333.44</v>
      </c>
      <c r="Y232" s="76">
        <v>726.38</v>
      </c>
      <c r="Z232" s="76">
        <v>281.79000000000002</v>
      </c>
      <c r="AA232" s="76">
        <v>1580.01</v>
      </c>
      <c r="AB232" s="76">
        <v>1347.66</v>
      </c>
      <c r="AC232" s="76">
        <v>708.45</v>
      </c>
      <c r="AD232" s="76">
        <v>526.17999999999995</v>
      </c>
      <c r="AE232" s="76">
        <v>1331.3645681</v>
      </c>
      <c r="AF232" s="10">
        <v>459.84768480000002</v>
      </c>
      <c r="AG232" s="10">
        <v>464.36999640000005</v>
      </c>
      <c r="AH232" s="10">
        <v>377.93037379999998</v>
      </c>
      <c r="AI232" s="10">
        <v>687.62937959999999</v>
      </c>
      <c r="AK232" s="430">
        <f t="shared" si="111"/>
        <v>84.998714393748429</v>
      </c>
      <c r="AL232" s="430">
        <f t="shared" si="112"/>
        <v>231.99649105117217</v>
      </c>
      <c r="AM232" s="430">
        <f t="shared" si="113"/>
        <v>311.9952810688178</v>
      </c>
      <c r="AN232" s="430">
        <f t="shared" si="114"/>
        <v>122.99813965213008</v>
      </c>
      <c r="AO232" s="430">
        <f t="shared" si="115"/>
        <v>173.99736828837914</v>
      </c>
      <c r="AP232" s="430">
        <f t="shared" si="116"/>
        <v>296.99550794050919</v>
      </c>
      <c r="AQ232" s="430">
        <f t="shared" si="117"/>
        <v>159.99758003529115</v>
      </c>
      <c r="AR232" s="430">
        <f t="shared" si="118"/>
        <v>284.99568943786238</v>
      </c>
      <c r="AS232" s="430">
        <f t="shared" si="119"/>
        <v>312.99526594403829</v>
      </c>
      <c r="AT232" s="430">
        <f t="shared" si="120"/>
        <v>231.99649105117217</v>
      </c>
      <c r="AU232" s="430">
        <f t="shared" si="121"/>
        <v>711.98923115704565</v>
      </c>
      <c r="AV232" s="430">
        <f t="shared" si="122"/>
        <v>359.40456400302503</v>
      </c>
      <c r="AW232" s="430">
        <f t="shared" si="123"/>
        <v>577.97327955633989</v>
      </c>
      <c r="AX232" s="430">
        <f t="shared" si="124"/>
        <v>170.42097302747666</v>
      </c>
      <c r="AY232" s="430">
        <f t="shared" si="125"/>
        <v>390.78900932694728</v>
      </c>
      <c r="AZ232" s="430">
        <f t="shared" si="126"/>
        <v>214.01058734560121</v>
      </c>
      <c r="BA232" s="430">
        <f t="shared" si="127"/>
        <v>431.33854297958152</v>
      </c>
      <c r="BB232" s="430">
        <f t="shared" si="128"/>
        <v>350.17897655659192</v>
      </c>
      <c r="BC232" s="430">
        <f t="shared" si="129"/>
        <v>168.10688177464078</v>
      </c>
      <c r="BD232" s="430">
        <f t="shared" si="130"/>
        <v>366.21124275270984</v>
      </c>
      <c r="BE232" s="430">
        <f t="shared" si="131"/>
        <v>142.06705318880768</v>
      </c>
      <c r="BF232" s="430">
        <f t="shared" si="132"/>
        <v>796.57675825560875</v>
      </c>
      <c r="BG232" s="430">
        <f t="shared" si="133"/>
        <v>679.43534156793544</v>
      </c>
      <c r="BH232" s="430">
        <f t="shared" si="134"/>
        <v>357.1716662465339</v>
      </c>
      <c r="BI232" s="430">
        <f t="shared" si="135"/>
        <v>265.27854802117469</v>
      </c>
      <c r="BJ232" s="430">
        <f t="shared" si="136"/>
        <v>671.21984779430306</v>
      </c>
      <c r="BK232" s="430">
        <f t="shared" si="137"/>
        <v>231.83649347113689</v>
      </c>
      <c r="BL232" s="430">
        <f t="shared" si="138"/>
        <v>234.1164589866398</v>
      </c>
      <c r="BM232" s="430">
        <f t="shared" si="139"/>
        <v>190.53711812452732</v>
      </c>
      <c r="BN232" s="430">
        <f t="shared" si="140"/>
        <v>346.6747565414671</v>
      </c>
      <c r="BQ232" s="529">
        <f t="shared" si="143"/>
        <v>43230</v>
      </c>
      <c r="BR232" s="430">
        <f t="shared" si="141"/>
        <v>279.74767564910513</v>
      </c>
      <c r="BT232" s="430">
        <f t="shared" si="144"/>
        <v>290.99559868918578</v>
      </c>
    </row>
    <row r="233" spans="1:72">
      <c r="A233" s="6">
        <v>5</v>
      </c>
      <c r="B233" s="6">
        <v>11</v>
      </c>
      <c r="C233" s="124">
        <f t="shared" si="142"/>
        <v>42866</v>
      </c>
      <c r="D233" s="76">
        <f t="shared" si="109"/>
        <v>708.26033491333328</v>
      </c>
      <c r="E233" s="76">
        <f t="shared" si="110"/>
        <v>357.08144560458857</v>
      </c>
      <c r="F233" s="335">
        <v>214.21476000000001</v>
      </c>
      <c r="G233" s="335">
        <v>460.16504000000003</v>
      </c>
      <c r="H233" s="335">
        <v>604.95835</v>
      </c>
      <c r="I233" s="335">
        <v>295.53703000000002</v>
      </c>
      <c r="J233" s="335">
        <v>327.27255000000002</v>
      </c>
      <c r="K233" s="335">
        <v>351.07418999999999</v>
      </c>
      <c r="L233" s="335">
        <v>366.94195000000002</v>
      </c>
      <c r="M233" s="335">
        <v>565.28895</v>
      </c>
      <c r="N233" s="335">
        <v>654.54510000000005</v>
      </c>
      <c r="O233" s="335">
        <v>819.17311000000007</v>
      </c>
      <c r="P233" s="335">
        <v>1374.5447100000001</v>
      </c>
      <c r="Q233" s="335">
        <v>703.39796609999996</v>
      </c>
      <c r="R233" s="76">
        <v>1288.7</v>
      </c>
      <c r="S233" s="76">
        <v>374.12</v>
      </c>
      <c r="T233" s="76">
        <v>745.58</v>
      </c>
      <c r="U233" s="76">
        <v>424.83</v>
      </c>
      <c r="V233" s="76">
        <v>1084.0899999999999</v>
      </c>
      <c r="W233" s="76">
        <v>598.99</v>
      </c>
      <c r="X233" s="76">
        <v>475.9</v>
      </c>
      <c r="Y233" s="76">
        <v>787.63</v>
      </c>
      <c r="Z233" s="76">
        <v>386.65</v>
      </c>
      <c r="AA233" s="76">
        <v>1614.3</v>
      </c>
      <c r="AB233" s="76">
        <v>1423.7</v>
      </c>
      <c r="AC233" s="76">
        <v>919.25</v>
      </c>
      <c r="AD233" s="76">
        <v>378.78</v>
      </c>
      <c r="AE233" s="76">
        <v>1670.7561198000001</v>
      </c>
      <c r="AF233" s="10">
        <v>946.2143635000001</v>
      </c>
      <c r="AG233" s="10">
        <v>411.27250450000003</v>
      </c>
      <c r="AH233" s="10">
        <v>272.66762090000003</v>
      </c>
      <c r="AI233" s="10">
        <v>707.26573259999998</v>
      </c>
      <c r="AK233" s="430">
        <f t="shared" si="111"/>
        <v>107.99836652382153</v>
      </c>
      <c r="AL233" s="430">
        <f t="shared" si="112"/>
        <v>231.99649105117217</v>
      </c>
      <c r="AM233" s="430">
        <f t="shared" si="113"/>
        <v>304.99538694227374</v>
      </c>
      <c r="AN233" s="430">
        <f t="shared" si="114"/>
        <v>148.99774640786489</v>
      </c>
      <c r="AO233" s="430">
        <f t="shared" si="115"/>
        <v>164.997504411394</v>
      </c>
      <c r="AP233" s="430">
        <f t="shared" si="116"/>
        <v>176.99732291404084</v>
      </c>
      <c r="AQ233" s="430">
        <f t="shared" si="117"/>
        <v>184.99720191580539</v>
      </c>
      <c r="AR233" s="430">
        <f t="shared" si="118"/>
        <v>284.99568943786238</v>
      </c>
      <c r="AS233" s="430">
        <f t="shared" si="119"/>
        <v>329.99500882278801</v>
      </c>
      <c r="AT233" s="430">
        <f t="shared" si="120"/>
        <v>412.99375346609531</v>
      </c>
      <c r="AU233" s="430">
        <f t="shared" si="121"/>
        <v>692.9895185278549</v>
      </c>
      <c r="AV233" s="430">
        <f t="shared" si="122"/>
        <v>354.62463629947058</v>
      </c>
      <c r="AW233" s="430">
        <f t="shared" si="123"/>
        <v>649.71010839425264</v>
      </c>
      <c r="AX233" s="430">
        <f t="shared" si="124"/>
        <v>188.61608268212754</v>
      </c>
      <c r="AY233" s="430">
        <f t="shared" si="125"/>
        <v>375.89110158810183</v>
      </c>
      <c r="AZ233" s="430">
        <f t="shared" si="126"/>
        <v>214.18200151247794</v>
      </c>
      <c r="BA233" s="430">
        <f t="shared" si="127"/>
        <v>546.5540710864633</v>
      </c>
      <c r="BB233" s="430">
        <f t="shared" si="128"/>
        <v>301.98638769851271</v>
      </c>
      <c r="BC233" s="430">
        <f t="shared" si="129"/>
        <v>239.92941769599193</v>
      </c>
      <c r="BD233" s="430">
        <f t="shared" si="130"/>
        <v>397.09100075623894</v>
      </c>
      <c r="BE233" s="430">
        <f t="shared" si="131"/>
        <v>194.9331988908495</v>
      </c>
      <c r="BF233" s="430">
        <f t="shared" si="132"/>
        <v>813.86438114444161</v>
      </c>
      <c r="BG233" s="430">
        <f t="shared" si="133"/>
        <v>717.77161583060251</v>
      </c>
      <c r="BH233" s="430">
        <f t="shared" si="134"/>
        <v>463.44844971010838</v>
      </c>
      <c r="BI233" s="430">
        <f t="shared" si="135"/>
        <v>190.96546508696747</v>
      </c>
      <c r="BJ233" s="430">
        <f t="shared" si="136"/>
        <v>842.32725979329473</v>
      </c>
      <c r="BK233" s="430">
        <f t="shared" si="137"/>
        <v>477.04278472397283</v>
      </c>
      <c r="BL233" s="430">
        <f t="shared" si="138"/>
        <v>207.34686387698514</v>
      </c>
      <c r="BM233" s="430">
        <f t="shared" si="139"/>
        <v>137.46792079657172</v>
      </c>
      <c r="BN233" s="430">
        <f t="shared" si="140"/>
        <v>356.57460680615071</v>
      </c>
      <c r="BQ233" s="529">
        <f t="shared" si="143"/>
        <v>43231</v>
      </c>
      <c r="BR233" s="430">
        <f t="shared" si="141"/>
        <v>338.00756042349383</v>
      </c>
      <c r="BT233" s="430">
        <f t="shared" si="144"/>
        <v>303.4908873203932</v>
      </c>
    </row>
    <row r="234" spans="1:72">
      <c r="A234" s="6">
        <v>5</v>
      </c>
      <c r="B234" s="6">
        <v>12</v>
      </c>
      <c r="C234" s="124">
        <f t="shared" si="142"/>
        <v>42867</v>
      </c>
      <c r="D234" s="76">
        <f t="shared" si="109"/>
        <v>757.55829743666675</v>
      </c>
      <c r="E234" s="76">
        <f t="shared" si="110"/>
        <v>381.93584850623739</v>
      </c>
      <c r="F234" s="335">
        <v>353.05766</v>
      </c>
      <c r="G234" s="335">
        <v>553.38813000000005</v>
      </c>
      <c r="H234" s="335">
        <v>479.99974000000003</v>
      </c>
      <c r="I234" s="335">
        <v>376.85930000000002</v>
      </c>
      <c r="J234" s="335">
        <v>267.76845000000003</v>
      </c>
      <c r="K234" s="335">
        <v>676.36327000000006</v>
      </c>
      <c r="L234" s="335">
        <v>337.18990000000002</v>
      </c>
      <c r="M234" s="335">
        <v>638.67734000000007</v>
      </c>
      <c r="N234" s="335">
        <v>533.55343000000005</v>
      </c>
      <c r="O234" s="335">
        <v>1152.39607</v>
      </c>
      <c r="P234" s="335">
        <v>1124.6274900000001</v>
      </c>
      <c r="Q234" s="335">
        <v>830.30037670000002</v>
      </c>
      <c r="R234" s="76">
        <v>1480.88</v>
      </c>
      <c r="S234" s="76">
        <v>562.69000000000005</v>
      </c>
      <c r="T234" s="76">
        <v>772.87</v>
      </c>
      <c r="U234" s="76">
        <v>369.35</v>
      </c>
      <c r="V234" s="76">
        <v>1040.3399999999999</v>
      </c>
      <c r="W234" s="76">
        <v>589.46</v>
      </c>
      <c r="X234" s="76">
        <v>696.46</v>
      </c>
      <c r="Y234" s="76">
        <v>927.47</v>
      </c>
      <c r="Z234" s="76">
        <v>498.05</v>
      </c>
      <c r="AA234" s="76">
        <v>2002.95</v>
      </c>
      <c r="AB234" s="76">
        <v>1427.94</v>
      </c>
      <c r="AC234" s="76">
        <v>868.46</v>
      </c>
      <c r="AD234" s="76">
        <v>347.23</v>
      </c>
      <c r="AE234" s="76">
        <v>1388.7463551999999</v>
      </c>
      <c r="AF234" s="10">
        <v>986.18128400000001</v>
      </c>
      <c r="AG234" s="10">
        <v>501.63939770000002</v>
      </c>
      <c r="AH234" s="10">
        <v>285.5403412</v>
      </c>
      <c r="AI234" s="10">
        <v>656.3103883</v>
      </c>
      <c r="AK234" s="430">
        <f t="shared" si="111"/>
        <v>177.99730778926141</v>
      </c>
      <c r="AL234" s="430">
        <f t="shared" si="112"/>
        <v>278.99578018653898</v>
      </c>
      <c r="AM234" s="430">
        <f t="shared" si="113"/>
        <v>241.99633980337788</v>
      </c>
      <c r="AN234" s="430">
        <f t="shared" si="114"/>
        <v>189.99712629190824</v>
      </c>
      <c r="AO234" s="430">
        <f t="shared" si="115"/>
        <v>134.99795815477691</v>
      </c>
      <c r="AP234" s="430">
        <f t="shared" si="116"/>
        <v>340.99484245021426</v>
      </c>
      <c r="AQ234" s="430">
        <f t="shared" si="117"/>
        <v>169.99742878749686</v>
      </c>
      <c r="AR234" s="430">
        <f t="shared" si="118"/>
        <v>321.99512982102345</v>
      </c>
      <c r="AS234" s="430">
        <f t="shared" si="119"/>
        <v>268.99593143433327</v>
      </c>
      <c r="AT234" s="430">
        <f t="shared" si="120"/>
        <v>580.99121250315102</v>
      </c>
      <c r="AU234" s="430">
        <f t="shared" si="121"/>
        <v>566.99142425006301</v>
      </c>
      <c r="AV234" s="430">
        <f t="shared" si="122"/>
        <v>418.6036686160827</v>
      </c>
      <c r="AW234" s="430">
        <f t="shared" si="123"/>
        <v>746.59944542475421</v>
      </c>
      <c r="AX234" s="430">
        <f t="shared" si="124"/>
        <v>283.6854045878498</v>
      </c>
      <c r="AY234" s="430">
        <f t="shared" si="125"/>
        <v>389.64960927653135</v>
      </c>
      <c r="AZ234" s="430">
        <f t="shared" si="126"/>
        <v>186.21124275270986</v>
      </c>
      <c r="BA234" s="430">
        <f t="shared" si="127"/>
        <v>524.49710108394243</v>
      </c>
      <c r="BB234" s="430">
        <f t="shared" si="128"/>
        <v>297.18174943282077</v>
      </c>
      <c r="BC234" s="430">
        <f t="shared" si="129"/>
        <v>351.12679606755734</v>
      </c>
      <c r="BD234" s="430">
        <f t="shared" si="130"/>
        <v>467.59263927401059</v>
      </c>
      <c r="BE234" s="430">
        <f t="shared" si="131"/>
        <v>251.09654650869675</v>
      </c>
      <c r="BF234" s="430">
        <f t="shared" si="132"/>
        <v>1009.8058986639778</v>
      </c>
      <c r="BG234" s="430">
        <f t="shared" si="133"/>
        <v>719.90925132341818</v>
      </c>
      <c r="BH234" s="430">
        <f t="shared" si="134"/>
        <v>437.84219813461056</v>
      </c>
      <c r="BI234" s="430">
        <f t="shared" si="135"/>
        <v>175.05923871943534</v>
      </c>
      <c r="BJ234" s="430">
        <f t="shared" si="136"/>
        <v>700.14941023443407</v>
      </c>
      <c r="BK234" s="430">
        <f t="shared" si="137"/>
        <v>497.19247995966725</v>
      </c>
      <c r="BL234" s="430">
        <f t="shared" si="138"/>
        <v>252.90617479203428</v>
      </c>
      <c r="BM234" s="430">
        <f t="shared" si="139"/>
        <v>143.95782263675321</v>
      </c>
      <c r="BN234" s="430">
        <f t="shared" si="140"/>
        <v>330.8849953617343</v>
      </c>
      <c r="BQ234" s="529">
        <f t="shared" si="143"/>
        <v>43232</v>
      </c>
      <c r="BR234" s="430">
        <f t="shared" si="141"/>
        <v>335.17666059994957</v>
      </c>
      <c r="BT234" s="430">
        <f t="shared" si="144"/>
        <v>326.44006259137888</v>
      </c>
    </row>
    <row r="235" spans="1:72">
      <c r="A235" s="6">
        <v>5</v>
      </c>
      <c r="B235" s="6">
        <v>13</v>
      </c>
      <c r="C235" s="124">
        <f t="shared" si="142"/>
        <v>42868</v>
      </c>
      <c r="D235" s="76">
        <f t="shared" si="109"/>
        <v>786.02338294999993</v>
      </c>
      <c r="E235" s="76">
        <f t="shared" si="110"/>
        <v>396.28700355941857</v>
      </c>
      <c r="F235" s="335">
        <v>446.28075000000001</v>
      </c>
      <c r="G235" s="335">
        <v>539.50383999999997</v>
      </c>
      <c r="H235" s="335">
        <v>446.28075000000001</v>
      </c>
      <c r="I235" s="335">
        <v>606.94182000000001</v>
      </c>
      <c r="J235" s="335">
        <v>273.71886000000001</v>
      </c>
      <c r="K235" s="335">
        <v>644.62774999999999</v>
      </c>
      <c r="L235" s="335">
        <v>299.50397000000004</v>
      </c>
      <c r="M235" s="335">
        <v>559.33853999999997</v>
      </c>
      <c r="N235" s="335">
        <v>551.40466000000004</v>
      </c>
      <c r="O235" s="335">
        <v>1475.7016800000001</v>
      </c>
      <c r="P235" s="335">
        <v>928.26396</v>
      </c>
      <c r="Q235" s="335">
        <v>952.77964920000011</v>
      </c>
      <c r="R235" s="76">
        <v>1489.76</v>
      </c>
      <c r="S235" s="76">
        <v>846.92</v>
      </c>
      <c r="T235" s="76">
        <v>640.58000000000004</v>
      </c>
      <c r="U235" s="76">
        <v>361.89</v>
      </c>
      <c r="V235" s="76">
        <v>932.54</v>
      </c>
      <c r="W235" s="76">
        <v>588.54</v>
      </c>
      <c r="X235" s="76">
        <v>972.73</v>
      </c>
      <c r="Y235" s="76">
        <v>1051.3800000000001</v>
      </c>
      <c r="Z235" s="76">
        <v>395.18</v>
      </c>
      <c r="AA235" s="76">
        <v>2395.62</v>
      </c>
      <c r="AB235" s="76">
        <v>1419.76</v>
      </c>
      <c r="AC235" s="76">
        <v>971.58</v>
      </c>
      <c r="AD235" s="76">
        <v>377.93</v>
      </c>
      <c r="AE235" s="76">
        <v>905.07719570000006</v>
      </c>
      <c r="AF235" s="10">
        <v>1084.2638755</v>
      </c>
      <c r="AG235" s="10">
        <v>412.48242120000003</v>
      </c>
      <c r="AH235" s="10">
        <v>430.27414710000005</v>
      </c>
      <c r="AI235" s="10">
        <v>579.84761979999996</v>
      </c>
      <c r="AK235" s="430">
        <f t="shared" si="111"/>
        <v>224.99659692462819</v>
      </c>
      <c r="AL235" s="430">
        <f t="shared" si="112"/>
        <v>271.99588605999492</v>
      </c>
      <c r="AM235" s="430">
        <f t="shared" si="113"/>
        <v>224.99659692462819</v>
      </c>
      <c r="AN235" s="430">
        <f t="shared" si="114"/>
        <v>305.99537181749434</v>
      </c>
      <c r="AO235" s="430">
        <f t="shared" si="115"/>
        <v>137.99791278043861</v>
      </c>
      <c r="AP235" s="430">
        <f t="shared" si="116"/>
        <v>324.99508444668515</v>
      </c>
      <c r="AQ235" s="430">
        <f t="shared" si="117"/>
        <v>150.99771615830605</v>
      </c>
      <c r="AR235" s="430">
        <f t="shared" si="118"/>
        <v>281.99573481220062</v>
      </c>
      <c r="AS235" s="430">
        <f t="shared" si="119"/>
        <v>277.99579531131837</v>
      </c>
      <c r="AT235" s="430">
        <f t="shared" si="120"/>
        <v>743.98874716410387</v>
      </c>
      <c r="AU235" s="430">
        <f t="shared" si="121"/>
        <v>467.99292160322659</v>
      </c>
      <c r="AV235" s="430">
        <f t="shared" si="122"/>
        <v>480.35273466095293</v>
      </c>
      <c r="AW235" s="430">
        <f t="shared" si="123"/>
        <v>751.07638013612302</v>
      </c>
      <c r="AX235" s="430">
        <f t="shared" si="124"/>
        <v>426.98260650365512</v>
      </c>
      <c r="AY235" s="430">
        <f t="shared" si="125"/>
        <v>322.95437358205191</v>
      </c>
      <c r="AZ235" s="430">
        <f t="shared" si="126"/>
        <v>182.45021426770859</v>
      </c>
      <c r="BA235" s="430">
        <f t="shared" si="127"/>
        <v>470.14872699773127</v>
      </c>
      <c r="BB235" s="430">
        <f t="shared" si="128"/>
        <v>296.71792286362489</v>
      </c>
      <c r="BC235" s="430">
        <f t="shared" si="129"/>
        <v>490.41088984118983</v>
      </c>
      <c r="BD235" s="430">
        <f t="shared" si="130"/>
        <v>530.06301991429291</v>
      </c>
      <c r="BE235" s="430">
        <f t="shared" si="131"/>
        <v>199.23367784219815</v>
      </c>
      <c r="BF235" s="430">
        <f t="shared" si="132"/>
        <v>1207.7741366271741</v>
      </c>
      <c r="BG235" s="430">
        <f t="shared" si="133"/>
        <v>715.78522813208974</v>
      </c>
      <c r="BH235" s="430">
        <f t="shared" si="134"/>
        <v>489.831106629695</v>
      </c>
      <c r="BI235" s="430">
        <f t="shared" si="135"/>
        <v>190.53692966977565</v>
      </c>
      <c r="BJ235" s="430">
        <f t="shared" si="136"/>
        <v>456.30309841189819</v>
      </c>
      <c r="BK235" s="430">
        <f t="shared" si="137"/>
        <v>546.64173203932444</v>
      </c>
      <c r="BL235" s="430">
        <f t="shared" si="138"/>
        <v>207.9568546508697</v>
      </c>
      <c r="BM235" s="430">
        <f t="shared" si="139"/>
        <v>216.92671898159821</v>
      </c>
      <c r="BN235" s="430">
        <f t="shared" si="140"/>
        <v>292.33557842198132</v>
      </c>
      <c r="BQ235" s="529">
        <f t="shared" si="143"/>
        <v>43233</v>
      </c>
      <c r="BR235" s="430">
        <f t="shared" si="141"/>
        <v>356.06352692210737</v>
      </c>
      <c r="BT235" s="430">
        <f t="shared" si="144"/>
        <v>314.47487269977313</v>
      </c>
    </row>
    <row r="236" spans="1:72">
      <c r="A236" s="6">
        <v>5</v>
      </c>
      <c r="B236" s="6">
        <v>14</v>
      </c>
      <c r="C236" s="124">
        <f t="shared" si="142"/>
        <v>42869</v>
      </c>
      <c r="D236" s="76">
        <f t="shared" si="109"/>
        <v>825.04967033666662</v>
      </c>
      <c r="E236" s="76">
        <f t="shared" si="110"/>
        <v>415.96276744123509</v>
      </c>
      <c r="F236" s="335">
        <v>331.23948999999999</v>
      </c>
      <c r="G236" s="335">
        <v>491.90056000000004</v>
      </c>
      <c r="H236" s="335">
        <v>446.28075000000001</v>
      </c>
      <c r="I236" s="335">
        <v>474.04933</v>
      </c>
      <c r="J236" s="335">
        <v>293.55356</v>
      </c>
      <c r="K236" s="335">
        <v>493.88403</v>
      </c>
      <c r="L236" s="335">
        <v>309.42132000000004</v>
      </c>
      <c r="M236" s="335">
        <v>483.96668</v>
      </c>
      <c r="N236" s="335">
        <v>448.26422000000002</v>
      </c>
      <c r="O236" s="335">
        <v>2027.10634</v>
      </c>
      <c r="P236" s="335">
        <v>886.61108999999999</v>
      </c>
      <c r="Q236" s="335">
        <v>1069.3481810999999</v>
      </c>
      <c r="R236" s="76">
        <v>1893.71</v>
      </c>
      <c r="S236" s="76">
        <v>1131.76</v>
      </c>
      <c r="T236" s="76">
        <v>620.03</v>
      </c>
      <c r="U236" s="76">
        <v>380.82</v>
      </c>
      <c r="V236" s="76">
        <v>945.9</v>
      </c>
      <c r="W236" s="76">
        <v>625.45000000000005</v>
      </c>
      <c r="X236" s="76">
        <v>1063.55</v>
      </c>
      <c r="Y236" s="76">
        <v>1057.33</v>
      </c>
      <c r="Z236" s="76">
        <v>383.51</v>
      </c>
      <c r="AA236" s="76">
        <v>2507.31</v>
      </c>
      <c r="AB236" s="76">
        <v>1507.36</v>
      </c>
      <c r="AC236" s="76">
        <v>1116.33</v>
      </c>
      <c r="AD236" s="76">
        <v>431.17</v>
      </c>
      <c r="AE236" s="76">
        <v>787.69544110000004</v>
      </c>
      <c r="AF236" s="10">
        <v>1154.5580523000001</v>
      </c>
      <c r="AG236" s="10">
        <v>437.29563089999999</v>
      </c>
      <c r="AH236" s="10">
        <v>490.49229630000002</v>
      </c>
      <c r="AI236" s="10">
        <v>461.59313839999999</v>
      </c>
      <c r="AK236" s="430">
        <f t="shared" si="111"/>
        <v>166.99747416183513</v>
      </c>
      <c r="AL236" s="430">
        <f t="shared" si="112"/>
        <v>247.99624905470131</v>
      </c>
      <c r="AM236" s="430">
        <f t="shared" si="113"/>
        <v>224.99659692462819</v>
      </c>
      <c r="AN236" s="430">
        <f t="shared" si="114"/>
        <v>238.99638517771615</v>
      </c>
      <c r="AO236" s="430">
        <f t="shared" si="115"/>
        <v>147.99776153264432</v>
      </c>
      <c r="AP236" s="430">
        <f t="shared" si="116"/>
        <v>248.99623392992186</v>
      </c>
      <c r="AQ236" s="430">
        <f t="shared" si="117"/>
        <v>155.9976405344089</v>
      </c>
      <c r="AR236" s="430">
        <f t="shared" si="118"/>
        <v>243.996309553819</v>
      </c>
      <c r="AS236" s="430">
        <f t="shared" si="119"/>
        <v>225.99658179984877</v>
      </c>
      <c r="AT236" s="430">
        <f t="shared" si="120"/>
        <v>1021.9845424754222</v>
      </c>
      <c r="AU236" s="430">
        <f t="shared" si="121"/>
        <v>446.99323922359463</v>
      </c>
      <c r="AV236" s="430">
        <f t="shared" si="122"/>
        <v>539.12184577766573</v>
      </c>
      <c r="AW236" s="430">
        <f t="shared" si="123"/>
        <v>954.73153516511218</v>
      </c>
      <c r="AX236" s="430">
        <f t="shared" si="124"/>
        <v>570.58734560121002</v>
      </c>
      <c r="AY236" s="430">
        <f t="shared" si="125"/>
        <v>312.5938996722964</v>
      </c>
      <c r="AZ236" s="430">
        <f t="shared" si="126"/>
        <v>191.99395008822788</v>
      </c>
      <c r="BA236" s="430">
        <f t="shared" si="127"/>
        <v>476.88429543735816</v>
      </c>
      <c r="BB236" s="430">
        <f t="shared" si="128"/>
        <v>315.32644315603733</v>
      </c>
      <c r="BC236" s="430">
        <f t="shared" si="129"/>
        <v>536.19863876985119</v>
      </c>
      <c r="BD236" s="430">
        <f t="shared" si="130"/>
        <v>533.06276783463568</v>
      </c>
      <c r="BE236" s="430">
        <f t="shared" si="131"/>
        <v>193.35013864381145</v>
      </c>
      <c r="BF236" s="430">
        <f t="shared" si="132"/>
        <v>1264.083690446181</v>
      </c>
      <c r="BG236" s="430">
        <f t="shared" si="133"/>
        <v>759.94958406856563</v>
      </c>
      <c r="BH236" s="430">
        <f t="shared" si="134"/>
        <v>562.80816738089231</v>
      </c>
      <c r="BI236" s="430">
        <f t="shared" si="135"/>
        <v>217.37837156541468</v>
      </c>
      <c r="BJ236" s="430">
        <f t="shared" si="136"/>
        <v>397.12399349634484</v>
      </c>
      <c r="BK236" s="430">
        <f t="shared" si="137"/>
        <v>582.08119601714145</v>
      </c>
      <c r="BL236" s="430">
        <f t="shared" si="138"/>
        <v>220.46666543987899</v>
      </c>
      <c r="BM236" s="430">
        <f t="shared" si="139"/>
        <v>247.28625979329468</v>
      </c>
      <c r="BN236" s="430">
        <f t="shared" si="140"/>
        <v>232.71648016133096</v>
      </c>
      <c r="BQ236" s="529">
        <f t="shared" si="143"/>
        <v>43234</v>
      </c>
      <c r="BR236" s="430">
        <f t="shared" si="141"/>
        <v>380.90753070330226</v>
      </c>
      <c r="BT236" s="430">
        <f t="shared" si="144"/>
        <v>280.7950668011091</v>
      </c>
    </row>
    <row r="237" spans="1:72">
      <c r="A237" s="6">
        <v>5</v>
      </c>
      <c r="B237" s="6">
        <v>15</v>
      </c>
      <c r="C237" s="124">
        <f t="shared" si="142"/>
        <v>42870</v>
      </c>
      <c r="D237" s="76">
        <f t="shared" si="109"/>
        <v>873.08701453000003</v>
      </c>
      <c r="E237" s="76">
        <f t="shared" si="110"/>
        <v>440.18160825724613</v>
      </c>
      <c r="F237" s="335">
        <v>450.24769000000003</v>
      </c>
      <c r="G237" s="335">
        <v>604.95835</v>
      </c>
      <c r="H237" s="335">
        <v>577.18977000000007</v>
      </c>
      <c r="I237" s="335">
        <v>497.85097000000002</v>
      </c>
      <c r="J237" s="335">
        <v>396.69400000000002</v>
      </c>
      <c r="K237" s="335">
        <v>466.11545000000001</v>
      </c>
      <c r="L237" s="335">
        <v>317.35520000000002</v>
      </c>
      <c r="M237" s="335">
        <v>462.14850999999999</v>
      </c>
      <c r="N237" s="335">
        <v>400.66094000000004</v>
      </c>
      <c r="O237" s="335">
        <v>2282.97397</v>
      </c>
      <c r="P237" s="335">
        <v>815.20617000000004</v>
      </c>
      <c r="Q237" s="335">
        <v>1015.3779624000001</v>
      </c>
      <c r="R237" s="76">
        <v>2316.98</v>
      </c>
      <c r="S237" s="76">
        <v>1378.05</v>
      </c>
      <c r="T237" s="76">
        <v>526.87</v>
      </c>
      <c r="U237" s="76">
        <v>458.56</v>
      </c>
      <c r="V237" s="76">
        <v>972.91</v>
      </c>
      <c r="W237" s="76">
        <v>633.67999999999995</v>
      </c>
      <c r="X237" s="76">
        <v>1195.8</v>
      </c>
      <c r="Y237" s="76">
        <v>917.45</v>
      </c>
      <c r="Z237" s="76">
        <v>587.65</v>
      </c>
      <c r="AA237" s="76">
        <v>2549.52</v>
      </c>
      <c r="AB237" s="76">
        <v>1531.81</v>
      </c>
      <c r="AC237" s="76">
        <v>923.8</v>
      </c>
      <c r="AD237" s="76">
        <v>493.15</v>
      </c>
      <c r="AE237" s="76">
        <v>720.23762640000007</v>
      </c>
      <c r="AF237" s="10">
        <v>1083.0341240999999</v>
      </c>
      <c r="AG237" s="10">
        <v>375.39153219999997</v>
      </c>
      <c r="AH237" s="10">
        <v>731.70208300000002</v>
      </c>
      <c r="AI237" s="10">
        <v>509.23608780000001</v>
      </c>
      <c r="AK237" s="430">
        <f t="shared" si="111"/>
        <v>226.99656667506935</v>
      </c>
      <c r="AL237" s="430">
        <f t="shared" si="112"/>
        <v>304.99538694227374</v>
      </c>
      <c r="AM237" s="430">
        <f t="shared" si="113"/>
        <v>290.99559868918578</v>
      </c>
      <c r="AN237" s="430">
        <f t="shared" si="114"/>
        <v>250.99620368036301</v>
      </c>
      <c r="AO237" s="430">
        <f t="shared" si="115"/>
        <v>199.99697504411395</v>
      </c>
      <c r="AP237" s="430">
        <f t="shared" si="116"/>
        <v>234.99644567683387</v>
      </c>
      <c r="AQ237" s="430">
        <f t="shared" si="117"/>
        <v>159.99758003529115</v>
      </c>
      <c r="AR237" s="430">
        <f t="shared" si="118"/>
        <v>232.99647592639272</v>
      </c>
      <c r="AS237" s="430">
        <f t="shared" si="119"/>
        <v>201.99694479455511</v>
      </c>
      <c r="AT237" s="430">
        <f t="shared" si="120"/>
        <v>1150.9825913788757</v>
      </c>
      <c r="AU237" s="430">
        <f t="shared" si="121"/>
        <v>410.99378371565416</v>
      </c>
      <c r="AV237" s="430">
        <f t="shared" si="122"/>
        <v>511.91225732291412</v>
      </c>
      <c r="AW237" s="430">
        <f t="shared" si="123"/>
        <v>1168.1270481472145</v>
      </c>
      <c r="AX237" s="430">
        <f t="shared" si="124"/>
        <v>694.75674313082925</v>
      </c>
      <c r="AY237" s="430">
        <f t="shared" si="125"/>
        <v>265.62641794807161</v>
      </c>
      <c r="AZ237" s="430">
        <f t="shared" si="126"/>
        <v>231.18729518527854</v>
      </c>
      <c r="BA237" s="430">
        <f t="shared" si="127"/>
        <v>490.5016385177716</v>
      </c>
      <c r="BB237" s="430">
        <f t="shared" si="128"/>
        <v>319.47567431308289</v>
      </c>
      <c r="BC237" s="430">
        <f t="shared" si="129"/>
        <v>602.87370809175695</v>
      </c>
      <c r="BD237" s="430">
        <f t="shared" si="130"/>
        <v>462.54096294429041</v>
      </c>
      <c r="BE237" s="430">
        <f t="shared" si="131"/>
        <v>296.26922107385934</v>
      </c>
      <c r="BF237" s="430">
        <f t="shared" si="132"/>
        <v>1285.364255104613</v>
      </c>
      <c r="BG237" s="430">
        <f t="shared" si="133"/>
        <v>772.27627930426013</v>
      </c>
      <c r="BH237" s="430">
        <f t="shared" si="134"/>
        <v>465.7423745903705</v>
      </c>
      <c r="BI237" s="430">
        <f t="shared" si="135"/>
        <v>248.6261658684144</v>
      </c>
      <c r="BJ237" s="430">
        <f t="shared" si="136"/>
        <v>363.11450789009331</v>
      </c>
      <c r="BK237" s="430">
        <f t="shared" si="137"/>
        <v>546.02174141668763</v>
      </c>
      <c r="BL237" s="430">
        <f t="shared" si="138"/>
        <v>189.25713748424499</v>
      </c>
      <c r="BM237" s="430">
        <f t="shared" si="139"/>
        <v>368.89442046886819</v>
      </c>
      <c r="BN237" s="430">
        <f t="shared" si="140"/>
        <v>256.73611686412909</v>
      </c>
      <c r="BQ237" s="529">
        <f t="shared" si="143"/>
        <v>43235</v>
      </c>
      <c r="BR237" s="430">
        <f t="shared" si="141"/>
        <v>413.51099156793543</v>
      </c>
      <c r="BT237" s="430">
        <f t="shared" si="144"/>
        <v>312.23553062767832</v>
      </c>
    </row>
    <row r="238" spans="1:72">
      <c r="A238" s="6">
        <v>5</v>
      </c>
      <c r="B238" s="6">
        <v>16</v>
      </c>
      <c r="C238" s="124">
        <f t="shared" si="142"/>
        <v>42871</v>
      </c>
      <c r="D238" s="76">
        <f t="shared" si="109"/>
        <v>947.34724358666665</v>
      </c>
      <c r="E238" s="76">
        <f t="shared" si="110"/>
        <v>477.62116068640648</v>
      </c>
      <c r="F238" s="335">
        <v>680.33021000000008</v>
      </c>
      <c r="G238" s="335">
        <v>817.18964000000005</v>
      </c>
      <c r="H238" s="335">
        <v>345.12378000000001</v>
      </c>
      <c r="I238" s="335">
        <v>1071.0738000000001</v>
      </c>
      <c r="J238" s="335">
        <v>503.80137999999999</v>
      </c>
      <c r="K238" s="335">
        <v>432.39645999999999</v>
      </c>
      <c r="L238" s="335">
        <v>317.35520000000002</v>
      </c>
      <c r="M238" s="335">
        <v>478.01627000000002</v>
      </c>
      <c r="N238" s="335">
        <v>418.51217000000003</v>
      </c>
      <c r="O238" s="335">
        <v>2207.6021100000003</v>
      </c>
      <c r="P238" s="335">
        <v>858.84251000000006</v>
      </c>
      <c r="Q238" s="335">
        <v>998.85565729999996</v>
      </c>
      <c r="R238" s="76">
        <v>2299.5700000000002</v>
      </c>
      <c r="S238" s="76">
        <v>1527.96</v>
      </c>
      <c r="T238" s="76">
        <v>551.45000000000005</v>
      </c>
      <c r="U238" s="76">
        <v>397.56</v>
      </c>
      <c r="V238" s="76">
        <v>751.35</v>
      </c>
      <c r="W238" s="76">
        <v>652.86</v>
      </c>
      <c r="X238" s="76">
        <v>1564.11</v>
      </c>
      <c r="Y238" s="76">
        <v>929.6</v>
      </c>
      <c r="Z238" s="76">
        <v>812.97</v>
      </c>
      <c r="AA238" s="76">
        <v>3087.06</v>
      </c>
      <c r="AB238" s="76">
        <v>1634.26</v>
      </c>
      <c r="AC238" s="76">
        <v>844.03</v>
      </c>
      <c r="AD238" s="76">
        <v>615.75</v>
      </c>
      <c r="AE238" s="76">
        <v>780.49544500000002</v>
      </c>
      <c r="AF238" s="10">
        <v>1082.6374301000001</v>
      </c>
      <c r="AG238" s="10">
        <v>467.34520140000001</v>
      </c>
      <c r="AH238" s="10">
        <v>837.08384409999996</v>
      </c>
      <c r="AI238" s="10">
        <v>455.2261997</v>
      </c>
      <c r="AK238" s="430">
        <f t="shared" si="111"/>
        <v>342.99481220065542</v>
      </c>
      <c r="AL238" s="430">
        <f t="shared" si="112"/>
        <v>411.99376859087471</v>
      </c>
      <c r="AM238" s="430">
        <f t="shared" si="113"/>
        <v>173.99736828837914</v>
      </c>
      <c r="AN238" s="430">
        <f t="shared" si="114"/>
        <v>539.99183261910764</v>
      </c>
      <c r="AO238" s="430">
        <f t="shared" si="115"/>
        <v>253.99615830602468</v>
      </c>
      <c r="AP238" s="430">
        <f t="shared" si="116"/>
        <v>217.99670279808419</v>
      </c>
      <c r="AQ238" s="430">
        <f t="shared" si="117"/>
        <v>159.99758003529115</v>
      </c>
      <c r="AR238" s="430">
        <f t="shared" si="118"/>
        <v>240.9963549281573</v>
      </c>
      <c r="AS238" s="430">
        <f t="shared" si="119"/>
        <v>210.99680867154021</v>
      </c>
      <c r="AT238" s="430">
        <f t="shared" si="120"/>
        <v>1112.9831661204942</v>
      </c>
      <c r="AU238" s="430">
        <f t="shared" si="121"/>
        <v>432.99345097050673</v>
      </c>
      <c r="AV238" s="430">
        <f t="shared" si="122"/>
        <v>503.58238331232667</v>
      </c>
      <c r="AW238" s="430">
        <f t="shared" si="123"/>
        <v>1159.3496344844971</v>
      </c>
      <c r="AX238" s="430">
        <f t="shared" si="124"/>
        <v>770.33526594403827</v>
      </c>
      <c r="AY238" s="430">
        <f t="shared" si="125"/>
        <v>278.01865389463075</v>
      </c>
      <c r="AZ238" s="430">
        <f t="shared" si="126"/>
        <v>200.43357701033526</v>
      </c>
      <c r="BA238" s="430">
        <f t="shared" si="127"/>
        <v>378.80010083186289</v>
      </c>
      <c r="BB238" s="430">
        <f t="shared" si="128"/>
        <v>329.14544996218802</v>
      </c>
      <c r="BC238" s="430">
        <f t="shared" si="129"/>
        <v>788.56062515754968</v>
      </c>
      <c r="BD238" s="430">
        <f t="shared" si="130"/>
        <v>468.66649861356188</v>
      </c>
      <c r="BE238" s="430">
        <f t="shared" si="131"/>
        <v>409.86639778169905</v>
      </c>
      <c r="BF238" s="430">
        <f t="shared" si="132"/>
        <v>1556.3700529367279</v>
      </c>
      <c r="BG238" s="430">
        <f t="shared" si="133"/>
        <v>823.92740105873452</v>
      </c>
      <c r="BH238" s="430">
        <f t="shared" si="134"/>
        <v>425.52558608520292</v>
      </c>
      <c r="BI238" s="430">
        <f t="shared" si="135"/>
        <v>310.43609780690696</v>
      </c>
      <c r="BJ238" s="430">
        <f t="shared" si="136"/>
        <v>393.49404839929417</v>
      </c>
      <c r="BK238" s="430">
        <f t="shared" si="137"/>
        <v>545.82174444164355</v>
      </c>
      <c r="BL238" s="430">
        <f t="shared" si="138"/>
        <v>235.61643629947062</v>
      </c>
      <c r="BM238" s="430">
        <f t="shared" si="139"/>
        <v>422.02361688933701</v>
      </c>
      <c r="BN238" s="430">
        <f t="shared" si="140"/>
        <v>229.50652871187293</v>
      </c>
      <c r="BQ238" s="529">
        <f t="shared" si="143"/>
        <v>43236</v>
      </c>
      <c r="BR238" s="430">
        <f t="shared" si="141"/>
        <v>414.27038999243757</v>
      </c>
      <c r="BT238" s="430">
        <f t="shared" si="144"/>
        <v>401.68022309049661</v>
      </c>
    </row>
    <row r="239" spans="1:72">
      <c r="A239" s="6">
        <v>5</v>
      </c>
      <c r="B239" s="6">
        <v>17</v>
      </c>
      <c r="C239" s="124">
        <f t="shared" si="142"/>
        <v>42872</v>
      </c>
      <c r="D239" s="76">
        <f t="shared" si="109"/>
        <v>980.69078704333356</v>
      </c>
      <c r="E239" s="76">
        <f t="shared" si="110"/>
        <v>494.43187295161181</v>
      </c>
      <c r="F239" s="335">
        <v>791.40453000000002</v>
      </c>
      <c r="G239" s="335">
        <v>916.36314000000004</v>
      </c>
      <c r="H239" s="335">
        <v>351.07418999999999</v>
      </c>
      <c r="I239" s="335">
        <v>1344.7926600000001</v>
      </c>
      <c r="J239" s="335">
        <v>579.17323999999996</v>
      </c>
      <c r="K239" s="335">
        <v>269.75191999999998</v>
      </c>
      <c r="L239" s="335">
        <v>378.84277000000003</v>
      </c>
      <c r="M239" s="335">
        <v>440.33034000000004</v>
      </c>
      <c r="N239" s="335">
        <v>339.17337000000003</v>
      </c>
      <c r="O239" s="335">
        <v>2046.9410400000002</v>
      </c>
      <c r="P239" s="335">
        <v>884.62761999999998</v>
      </c>
      <c r="Q239" s="335">
        <v>978.10856109999997</v>
      </c>
      <c r="R239" s="76">
        <v>2283.7199999999998</v>
      </c>
      <c r="S239" s="76">
        <v>1665.86</v>
      </c>
      <c r="T239" s="76">
        <v>432.94</v>
      </c>
      <c r="U239" s="76">
        <v>365</v>
      </c>
      <c r="V239" s="76">
        <v>668.19</v>
      </c>
      <c r="W239" s="76">
        <v>638.62</v>
      </c>
      <c r="X239" s="76">
        <v>1652.78</v>
      </c>
      <c r="Y239" s="76">
        <v>1017.56</v>
      </c>
      <c r="Z239" s="76">
        <v>874.65</v>
      </c>
      <c r="AA239" s="76">
        <v>3496.36</v>
      </c>
      <c r="AB239" s="76">
        <v>1718.78</v>
      </c>
      <c r="AC239" s="76">
        <v>971.93</v>
      </c>
      <c r="AD239" s="76">
        <v>619.22</v>
      </c>
      <c r="AE239" s="76">
        <v>901.98298250000005</v>
      </c>
      <c r="AF239" s="10">
        <v>1140.2572336000001</v>
      </c>
      <c r="AG239" s="10">
        <v>398.39978420000006</v>
      </c>
      <c r="AH239" s="10">
        <v>760.04586930000005</v>
      </c>
      <c r="AI239" s="10">
        <v>493.84436060000002</v>
      </c>
      <c r="AK239" s="430">
        <f t="shared" si="111"/>
        <v>398.9939652130073</v>
      </c>
      <c r="AL239" s="430">
        <f t="shared" si="112"/>
        <v>461.99301235190319</v>
      </c>
      <c r="AM239" s="430">
        <f t="shared" si="113"/>
        <v>176.99732291404084</v>
      </c>
      <c r="AN239" s="430">
        <f t="shared" si="114"/>
        <v>677.98974539954622</v>
      </c>
      <c r="AO239" s="430">
        <f t="shared" si="115"/>
        <v>291.99558356440633</v>
      </c>
      <c r="AP239" s="430">
        <f t="shared" si="116"/>
        <v>135.99794302999746</v>
      </c>
      <c r="AQ239" s="430">
        <f t="shared" si="117"/>
        <v>190.99711116712882</v>
      </c>
      <c r="AR239" s="430">
        <f t="shared" si="118"/>
        <v>221.99664229896649</v>
      </c>
      <c r="AS239" s="430">
        <f t="shared" si="119"/>
        <v>170.99741366271743</v>
      </c>
      <c r="AT239" s="430">
        <f t="shared" si="120"/>
        <v>1031.9843912276281</v>
      </c>
      <c r="AU239" s="430">
        <f t="shared" si="121"/>
        <v>445.99325434837408</v>
      </c>
      <c r="AV239" s="430">
        <f t="shared" si="122"/>
        <v>493.12254151751949</v>
      </c>
      <c r="AW239" s="430">
        <f t="shared" si="123"/>
        <v>1151.3587093521551</v>
      </c>
      <c r="AX239" s="430">
        <f t="shared" si="124"/>
        <v>839.8588353919838</v>
      </c>
      <c r="AY239" s="430">
        <f t="shared" si="125"/>
        <v>218.27073355180235</v>
      </c>
      <c r="AZ239" s="430">
        <f t="shared" si="126"/>
        <v>184.01814973531634</v>
      </c>
      <c r="BA239" s="430">
        <f t="shared" si="127"/>
        <v>336.87421225107136</v>
      </c>
      <c r="BB239" s="430">
        <f t="shared" si="128"/>
        <v>321.96622132593899</v>
      </c>
      <c r="BC239" s="430">
        <f t="shared" si="129"/>
        <v>833.26443156037305</v>
      </c>
      <c r="BD239" s="430">
        <f t="shared" si="130"/>
        <v>513.01235190320142</v>
      </c>
      <c r="BE239" s="430">
        <f t="shared" si="131"/>
        <v>440.96294429039574</v>
      </c>
      <c r="BF239" s="430">
        <f t="shared" si="132"/>
        <v>1762.7224602974541</v>
      </c>
      <c r="BG239" s="430">
        <f t="shared" si="133"/>
        <v>866.53894630703303</v>
      </c>
      <c r="BH239" s="430">
        <f t="shared" si="134"/>
        <v>490.00756238971513</v>
      </c>
      <c r="BI239" s="430">
        <f t="shared" si="135"/>
        <v>312.18553062767836</v>
      </c>
      <c r="BJ239" s="430">
        <f t="shared" si="136"/>
        <v>454.74312200655407</v>
      </c>
      <c r="BK239" s="430">
        <f t="shared" si="137"/>
        <v>574.87130506680114</v>
      </c>
      <c r="BL239" s="430">
        <f t="shared" si="138"/>
        <v>200.85696203680365</v>
      </c>
      <c r="BM239" s="430">
        <f t="shared" si="139"/>
        <v>383.18420433577012</v>
      </c>
      <c r="BN239" s="430">
        <f t="shared" si="140"/>
        <v>248.97623423241745</v>
      </c>
      <c r="BQ239" s="529">
        <f t="shared" si="143"/>
        <v>43237</v>
      </c>
      <c r="BR239" s="430">
        <f t="shared" si="141"/>
        <v>401.77881307033022</v>
      </c>
      <c r="BT239" s="430">
        <f t="shared" si="144"/>
        <v>419.97845475170152</v>
      </c>
    </row>
    <row r="240" spans="1:72">
      <c r="A240" s="6">
        <v>5</v>
      </c>
      <c r="B240" s="6">
        <v>18</v>
      </c>
      <c r="C240" s="124">
        <f t="shared" si="142"/>
        <v>42873</v>
      </c>
      <c r="D240" s="76">
        <f t="shared" si="109"/>
        <v>997.5744820499998</v>
      </c>
      <c r="E240" s="76">
        <f t="shared" si="110"/>
        <v>502.94407379491486</v>
      </c>
      <c r="F240" s="335">
        <v>958.01601000000005</v>
      </c>
      <c r="G240" s="335">
        <v>956.03254000000004</v>
      </c>
      <c r="H240" s="335">
        <v>341.15683999999999</v>
      </c>
      <c r="I240" s="335">
        <v>1380.49512</v>
      </c>
      <c r="J240" s="335">
        <v>775.53677000000005</v>
      </c>
      <c r="K240" s="335">
        <v>517.68567000000007</v>
      </c>
      <c r="L240" s="335">
        <v>335.20643000000001</v>
      </c>
      <c r="M240" s="335">
        <v>515.70220000000006</v>
      </c>
      <c r="N240" s="335">
        <v>349.09072000000003</v>
      </c>
      <c r="O240" s="335">
        <v>2021.1559300000001</v>
      </c>
      <c r="P240" s="335">
        <v>936.19784000000004</v>
      </c>
      <c r="Q240" s="335">
        <v>854.32019840000009</v>
      </c>
      <c r="R240" s="76">
        <v>2047.47</v>
      </c>
      <c r="S240" s="76">
        <v>1770.89</v>
      </c>
      <c r="T240" s="76">
        <v>528.29999999999995</v>
      </c>
      <c r="U240" s="76">
        <v>415.3</v>
      </c>
      <c r="V240" s="76">
        <v>777.6</v>
      </c>
      <c r="W240" s="76">
        <v>686</v>
      </c>
      <c r="X240" s="76">
        <v>1523.81</v>
      </c>
      <c r="Y240" s="76">
        <v>1082.47</v>
      </c>
      <c r="Z240" s="76">
        <v>700.67</v>
      </c>
      <c r="AA240" s="76">
        <v>3183.78</v>
      </c>
      <c r="AB240" s="76">
        <v>1940.31</v>
      </c>
      <c r="AC240" s="76">
        <v>1163.05</v>
      </c>
      <c r="AD240" s="76">
        <v>678.6</v>
      </c>
      <c r="AE240" s="76">
        <v>789.81775400000004</v>
      </c>
      <c r="AF240" s="10">
        <v>1037.5729917000001</v>
      </c>
      <c r="AG240" s="10">
        <v>543.5699535</v>
      </c>
      <c r="AH240" s="10">
        <v>591.11372940000001</v>
      </c>
      <c r="AI240" s="10">
        <v>526.31376450000005</v>
      </c>
      <c r="AK240" s="430">
        <f t="shared" si="111"/>
        <v>482.99269473153515</v>
      </c>
      <c r="AL240" s="430">
        <f t="shared" si="112"/>
        <v>481.9927098563146</v>
      </c>
      <c r="AM240" s="430">
        <f t="shared" si="113"/>
        <v>171.99739853793798</v>
      </c>
      <c r="AN240" s="430">
        <f t="shared" si="114"/>
        <v>695.98947315351654</v>
      </c>
      <c r="AO240" s="430">
        <f t="shared" si="115"/>
        <v>390.99408621124275</v>
      </c>
      <c r="AP240" s="430">
        <f t="shared" si="116"/>
        <v>260.99605243256872</v>
      </c>
      <c r="AQ240" s="430">
        <f t="shared" si="117"/>
        <v>168.99744391227628</v>
      </c>
      <c r="AR240" s="430">
        <f t="shared" si="118"/>
        <v>259.99606755734817</v>
      </c>
      <c r="AS240" s="430">
        <f t="shared" si="119"/>
        <v>175.99733803882029</v>
      </c>
      <c r="AT240" s="430">
        <f t="shared" si="120"/>
        <v>1018.9845878497606</v>
      </c>
      <c r="AU240" s="430">
        <f t="shared" si="121"/>
        <v>471.9928611041089</v>
      </c>
      <c r="AV240" s="430">
        <f t="shared" si="122"/>
        <v>430.71348545500382</v>
      </c>
      <c r="AW240" s="430">
        <f t="shared" si="123"/>
        <v>1032.2510713385429</v>
      </c>
      <c r="AX240" s="430">
        <f t="shared" si="124"/>
        <v>892.81068817746416</v>
      </c>
      <c r="AY240" s="430">
        <f t="shared" si="125"/>
        <v>266.34736576758252</v>
      </c>
      <c r="AZ240" s="430">
        <f t="shared" si="126"/>
        <v>209.37736324678599</v>
      </c>
      <c r="BA240" s="430">
        <f t="shared" si="127"/>
        <v>392.03428283337536</v>
      </c>
      <c r="BB240" s="430">
        <f t="shared" si="128"/>
        <v>345.85328963952611</v>
      </c>
      <c r="BC240" s="430">
        <f t="shared" si="129"/>
        <v>768.24300478951341</v>
      </c>
      <c r="BD240" s="430">
        <f t="shared" si="130"/>
        <v>545.7373329972271</v>
      </c>
      <c r="BE240" s="430">
        <f t="shared" si="131"/>
        <v>353.24930678094273</v>
      </c>
      <c r="BF240" s="430">
        <f t="shared" si="132"/>
        <v>1605.1323418200152</v>
      </c>
      <c r="BG240" s="430">
        <f t="shared" si="133"/>
        <v>978.22535921351141</v>
      </c>
      <c r="BH240" s="430">
        <f t="shared" si="134"/>
        <v>586.36249054701284</v>
      </c>
      <c r="BI240" s="430">
        <f t="shared" si="135"/>
        <v>342.12251071338545</v>
      </c>
      <c r="BJ240" s="430">
        <f t="shared" si="136"/>
        <v>398.19397731283084</v>
      </c>
      <c r="BK240" s="430">
        <f t="shared" si="137"/>
        <v>523.1020880766323</v>
      </c>
      <c r="BL240" s="430">
        <f t="shared" si="138"/>
        <v>274.04585505419709</v>
      </c>
      <c r="BM240" s="430">
        <f t="shared" si="139"/>
        <v>298.01549251323416</v>
      </c>
      <c r="BN240" s="430">
        <f t="shared" si="140"/>
        <v>265.34598663977818</v>
      </c>
      <c r="BQ240" s="529">
        <f t="shared" si="143"/>
        <v>43238</v>
      </c>
      <c r="BR240" s="430">
        <f t="shared" si="141"/>
        <v>388.81859353415683</v>
      </c>
      <c r="BT240" s="430">
        <f t="shared" si="144"/>
        <v>395.11413007310307</v>
      </c>
    </row>
    <row r="241" spans="1:72">
      <c r="A241" s="6">
        <v>5</v>
      </c>
      <c r="B241" s="6">
        <v>19</v>
      </c>
      <c r="C241" s="124">
        <f t="shared" si="142"/>
        <v>42874</v>
      </c>
      <c r="D241" s="76">
        <f t="shared" si="109"/>
        <v>1026.2033377099999</v>
      </c>
      <c r="E241" s="76">
        <f t="shared" si="110"/>
        <v>517.37779634176468</v>
      </c>
      <c r="F241" s="335">
        <v>1025.45399</v>
      </c>
      <c r="G241" s="335">
        <v>1086.94156</v>
      </c>
      <c r="H241" s="335">
        <v>347.10725000000002</v>
      </c>
      <c r="I241" s="335">
        <v>926.28048999999999</v>
      </c>
      <c r="J241" s="335">
        <v>878.67721000000006</v>
      </c>
      <c r="K241" s="335">
        <v>436.36340000000001</v>
      </c>
      <c r="L241" s="335">
        <v>396.69400000000002</v>
      </c>
      <c r="M241" s="335">
        <v>531.56996000000004</v>
      </c>
      <c r="N241" s="335">
        <v>362.97501</v>
      </c>
      <c r="O241" s="335">
        <v>1799.00729</v>
      </c>
      <c r="P241" s="335">
        <v>961.98295000000007</v>
      </c>
      <c r="Q241" s="335">
        <v>943.69535659999997</v>
      </c>
      <c r="R241" s="76">
        <v>1739.96</v>
      </c>
      <c r="S241" s="76">
        <v>1857.59</v>
      </c>
      <c r="T241" s="76">
        <v>570.88</v>
      </c>
      <c r="U241" s="76">
        <v>390.3</v>
      </c>
      <c r="V241" s="76">
        <v>1023.68</v>
      </c>
      <c r="W241" s="76">
        <v>729.54</v>
      </c>
      <c r="X241" s="76">
        <v>1429.25</v>
      </c>
      <c r="Y241" s="76">
        <v>1021.44</v>
      </c>
      <c r="Z241" s="76">
        <v>738.48</v>
      </c>
      <c r="AA241" s="76">
        <v>3509.82</v>
      </c>
      <c r="AB241" s="76">
        <v>1933.13</v>
      </c>
      <c r="AC241" s="76">
        <v>1310.71</v>
      </c>
      <c r="AD241" s="76">
        <v>889.43</v>
      </c>
      <c r="AE241" s="76">
        <v>698.12193590000004</v>
      </c>
      <c r="AF241" s="10">
        <v>998.28045100000008</v>
      </c>
      <c r="AG241" s="10">
        <v>463.47743489999999</v>
      </c>
      <c r="AH241" s="10">
        <v>1226.1018151999999</v>
      </c>
      <c r="AI241" s="10">
        <v>559.16002770000011</v>
      </c>
      <c r="AK241" s="430">
        <f t="shared" si="111"/>
        <v>516.99218048903447</v>
      </c>
      <c r="AL241" s="430">
        <f t="shared" si="112"/>
        <v>547.99171162087214</v>
      </c>
      <c r="AM241" s="430">
        <f t="shared" si="113"/>
        <v>174.99735316359971</v>
      </c>
      <c r="AN241" s="430">
        <f t="shared" si="114"/>
        <v>466.99293672800604</v>
      </c>
      <c r="AO241" s="430">
        <f t="shared" si="115"/>
        <v>442.99329972271238</v>
      </c>
      <c r="AP241" s="430">
        <f t="shared" si="116"/>
        <v>219.99667254852534</v>
      </c>
      <c r="AQ241" s="430">
        <f t="shared" si="117"/>
        <v>199.99697504411395</v>
      </c>
      <c r="AR241" s="430">
        <f t="shared" si="118"/>
        <v>267.99594655911267</v>
      </c>
      <c r="AS241" s="430">
        <f t="shared" si="119"/>
        <v>182.99723216536424</v>
      </c>
      <c r="AT241" s="430">
        <f t="shared" si="120"/>
        <v>906.98628182505672</v>
      </c>
      <c r="AU241" s="430">
        <f t="shared" si="121"/>
        <v>484.99266448197631</v>
      </c>
      <c r="AV241" s="430">
        <f t="shared" si="122"/>
        <v>475.77280393244263</v>
      </c>
      <c r="AW241" s="430">
        <f t="shared" si="123"/>
        <v>877.21704058482476</v>
      </c>
      <c r="AX241" s="430">
        <f t="shared" si="124"/>
        <v>936.52130073103092</v>
      </c>
      <c r="AY241" s="430">
        <f t="shared" si="125"/>
        <v>287.81446937232164</v>
      </c>
      <c r="AZ241" s="430">
        <f t="shared" si="126"/>
        <v>196.77338038820267</v>
      </c>
      <c r="BA241" s="430">
        <f t="shared" si="127"/>
        <v>516.09780690698256</v>
      </c>
      <c r="BB241" s="430">
        <f t="shared" si="128"/>
        <v>367.80438618603478</v>
      </c>
      <c r="BC241" s="430">
        <f t="shared" si="129"/>
        <v>720.56970002520791</v>
      </c>
      <c r="BD241" s="430">
        <f t="shared" si="130"/>
        <v>514.96849004285355</v>
      </c>
      <c r="BE241" s="430">
        <f t="shared" si="131"/>
        <v>372.31157045626418</v>
      </c>
      <c r="BF241" s="430">
        <f t="shared" si="132"/>
        <v>1769.5084446685153</v>
      </c>
      <c r="BG241" s="430">
        <f t="shared" si="133"/>
        <v>974.60549533652636</v>
      </c>
      <c r="BH241" s="430">
        <f t="shared" si="134"/>
        <v>660.80665490294939</v>
      </c>
      <c r="BI241" s="430">
        <f t="shared" si="135"/>
        <v>448.41441895639019</v>
      </c>
      <c r="BJ241" s="430">
        <f t="shared" si="136"/>
        <v>351.96467653138393</v>
      </c>
      <c r="BK241" s="430">
        <f t="shared" si="137"/>
        <v>503.29238769851275</v>
      </c>
      <c r="BL241" s="430">
        <f t="shared" si="138"/>
        <v>233.66646579279052</v>
      </c>
      <c r="BM241" s="430">
        <f t="shared" si="139"/>
        <v>618.15065046634732</v>
      </c>
      <c r="BN241" s="430">
        <f t="shared" si="140"/>
        <v>281.90573617343085</v>
      </c>
      <c r="BQ241" s="529">
        <f t="shared" si="143"/>
        <v>43239</v>
      </c>
      <c r="BR241" s="430">
        <f t="shared" si="141"/>
        <v>521.48881600705818</v>
      </c>
      <c r="BT241" s="430">
        <f t="shared" si="144"/>
        <v>471.38287033022436</v>
      </c>
    </row>
    <row r="242" spans="1:72">
      <c r="A242" s="6">
        <v>5</v>
      </c>
      <c r="B242" s="6">
        <v>20</v>
      </c>
      <c r="C242" s="124">
        <f t="shared" si="142"/>
        <v>42875</v>
      </c>
      <c r="D242" s="76">
        <f t="shared" si="109"/>
        <v>1059.201638953333</v>
      </c>
      <c r="E242" s="76">
        <f t="shared" si="110"/>
        <v>534.01444889679851</v>
      </c>
      <c r="F242" s="335">
        <v>983.80112000000008</v>
      </c>
      <c r="G242" s="335">
        <v>1086.94156</v>
      </c>
      <c r="H242" s="335">
        <v>386.77665000000002</v>
      </c>
      <c r="I242" s="335">
        <v>785.45411999999999</v>
      </c>
      <c r="J242" s="335">
        <v>1100.8258499999999</v>
      </c>
      <c r="K242" s="335">
        <v>507.76832000000002</v>
      </c>
      <c r="L242" s="335">
        <v>448.26422000000002</v>
      </c>
      <c r="M242" s="335">
        <v>547.43772000000001</v>
      </c>
      <c r="N242" s="335">
        <v>327.27255000000002</v>
      </c>
      <c r="O242" s="335">
        <v>2074.7096200000001</v>
      </c>
      <c r="P242" s="335">
        <v>910.41273000000001</v>
      </c>
      <c r="Q242" s="335">
        <v>1147.3977256000001</v>
      </c>
      <c r="R242" s="76">
        <v>1804.94</v>
      </c>
      <c r="S242" s="76">
        <v>1327.38</v>
      </c>
      <c r="T242" s="76">
        <v>654.94000000000005</v>
      </c>
      <c r="U242" s="76">
        <v>407.71</v>
      </c>
      <c r="V242" s="76">
        <v>1101.28</v>
      </c>
      <c r="W242" s="76">
        <v>774.47</v>
      </c>
      <c r="X242" s="76">
        <v>1594.79</v>
      </c>
      <c r="Y242" s="76">
        <v>1091.19</v>
      </c>
      <c r="Z242" s="76">
        <v>780.07</v>
      </c>
      <c r="AA242" s="76">
        <v>3535.74</v>
      </c>
      <c r="AB242" s="76">
        <v>1780.11</v>
      </c>
      <c r="AC242" s="76">
        <v>1465.67</v>
      </c>
      <c r="AD242" s="76">
        <v>1106.5999999999999</v>
      </c>
      <c r="AE242" s="76">
        <v>696.33681290000004</v>
      </c>
      <c r="AF242" s="10">
        <v>995.97962580000001</v>
      </c>
      <c r="AG242" s="10">
        <v>528.0790528</v>
      </c>
      <c r="AH242" s="10">
        <v>1165.8043272</v>
      </c>
      <c r="AI242" s="10">
        <v>657.89716429999999</v>
      </c>
      <c r="AK242" s="430">
        <f t="shared" si="111"/>
        <v>495.99249810940262</v>
      </c>
      <c r="AL242" s="430">
        <f t="shared" si="112"/>
        <v>547.99171162087214</v>
      </c>
      <c r="AM242" s="430">
        <f t="shared" si="113"/>
        <v>194.9970506680111</v>
      </c>
      <c r="AN242" s="430">
        <f t="shared" si="114"/>
        <v>395.9940105873456</v>
      </c>
      <c r="AO242" s="430">
        <f t="shared" si="115"/>
        <v>554.99160574741609</v>
      </c>
      <c r="AP242" s="430">
        <f t="shared" si="116"/>
        <v>255.99612805646584</v>
      </c>
      <c r="AQ242" s="430">
        <f t="shared" si="117"/>
        <v>225.99658179984877</v>
      </c>
      <c r="AR242" s="430">
        <f t="shared" si="118"/>
        <v>275.99582556087722</v>
      </c>
      <c r="AS242" s="430">
        <f t="shared" si="119"/>
        <v>164.997504411394</v>
      </c>
      <c r="AT242" s="430">
        <f t="shared" si="120"/>
        <v>1045.984179480716</v>
      </c>
      <c r="AU242" s="430">
        <f t="shared" si="121"/>
        <v>458.99305772624149</v>
      </c>
      <c r="AV242" s="430">
        <f t="shared" si="122"/>
        <v>578.47125061759516</v>
      </c>
      <c r="AW242" s="430">
        <f t="shared" si="123"/>
        <v>909.97731283085454</v>
      </c>
      <c r="AX242" s="430">
        <f t="shared" si="124"/>
        <v>669.21099067305272</v>
      </c>
      <c r="AY242" s="430">
        <f t="shared" si="125"/>
        <v>330.19410133602219</v>
      </c>
      <c r="AZ242" s="430">
        <f t="shared" si="126"/>
        <v>205.55079405092008</v>
      </c>
      <c r="BA242" s="430">
        <f t="shared" si="127"/>
        <v>555.22056970002518</v>
      </c>
      <c r="BB242" s="430">
        <f t="shared" si="128"/>
        <v>390.45626417948074</v>
      </c>
      <c r="BC242" s="430">
        <f t="shared" si="129"/>
        <v>804.02823292160315</v>
      </c>
      <c r="BD242" s="430">
        <f t="shared" si="130"/>
        <v>550.13360221830101</v>
      </c>
      <c r="BE242" s="430">
        <f t="shared" si="131"/>
        <v>393.27955633980338</v>
      </c>
      <c r="BF242" s="430">
        <f t="shared" si="132"/>
        <v>1782.5762540962942</v>
      </c>
      <c r="BG242" s="430">
        <f t="shared" si="133"/>
        <v>897.45903705570959</v>
      </c>
      <c r="BH242" s="430">
        <f t="shared" si="134"/>
        <v>738.93118225359217</v>
      </c>
      <c r="BI242" s="430">
        <f t="shared" si="135"/>
        <v>557.90269725233168</v>
      </c>
      <c r="BJ242" s="430">
        <f t="shared" si="136"/>
        <v>351.06469014368543</v>
      </c>
      <c r="BK242" s="430">
        <f t="shared" si="137"/>
        <v>502.13240524325687</v>
      </c>
      <c r="BL242" s="430">
        <f t="shared" si="138"/>
        <v>266.23597317872446</v>
      </c>
      <c r="BM242" s="430">
        <f t="shared" si="139"/>
        <v>587.75111025964202</v>
      </c>
      <c r="BN242" s="430">
        <f t="shared" si="140"/>
        <v>331.68498326191076</v>
      </c>
      <c r="BQ242" s="529">
        <f t="shared" si="143"/>
        <v>43240</v>
      </c>
      <c r="BR242" s="430">
        <f t="shared" si="141"/>
        <v>550.75169561381404</v>
      </c>
      <c r="BT242" s="430">
        <f t="shared" si="144"/>
        <v>499.06245167632972</v>
      </c>
    </row>
    <row r="243" spans="1:72">
      <c r="A243" s="6">
        <v>5</v>
      </c>
      <c r="B243" s="6">
        <v>21</v>
      </c>
      <c r="C243" s="124">
        <f t="shared" si="142"/>
        <v>42876</v>
      </c>
      <c r="D243" s="76">
        <f t="shared" si="109"/>
        <v>1066.0462176666667</v>
      </c>
      <c r="E243" s="76">
        <f t="shared" si="110"/>
        <v>537.46525920062652</v>
      </c>
      <c r="F243" s="335">
        <v>1164.2968900000001</v>
      </c>
      <c r="G243" s="335">
        <v>1134.54484</v>
      </c>
      <c r="H243" s="335">
        <v>362.97501</v>
      </c>
      <c r="I243" s="335">
        <v>858.84251000000006</v>
      </c>
      <c r="J243" s="335">
        <v>1247.6026300000001</v>
      </c>
      <c r="K243" s="335">
        <v>597.02447000000006</v>
      </c>
      <c r="L243" s="335">
        <v>406.61135000000002</v>
      </c>
      <c r="M243" s="335">
        <v>666.44592</v>
      </c>
      <c r="N243" s="335">
        <v>317.35520000000002</v>
      </c>
      <c r="O243" s="335">
        <v>2513.0564899999999</v>
      </c>
      <c r="P243" s="335">
        <v>948.09866</v>
      </c>
      <c r="Q243" s="335">
        <v>1827.5494232999999</v>
      </c>
      <c r="R243" s="76">
        <v>1539.88</v>
      </c>
      <c r="S243" s="76">
        <v>922.28</v>
      </c>
      <c r="T243" s="76">
        <v>747.09</v>
      </c>
      <c r="U243" s="76">
        <v>450.88</v>
      </c>
      <c r="V243" s="76">
        <v>1093.53</v>
      </c>
      <c r="W243" s="76">
        <v>873.18</v>
      </c>
      <c r="X243" s="76">
        <v>1757.28</v>
      </c>
      <c r="Y243" s="76">
        <v>959.06</v>
      </c>
      <c r="Z243" s="76">
        <v>602.9</v>
      </c>
      <c r="AA243" s="76">
        <v>2682.41</v>
      </c>
      <c r="AB243" s="76">
        <v>1551.93</v>
      </c>
      <c r="AC243" s="76">
        <v>1722.8</v>
      </c>
      <c r="AD243" s="76">
        <v>1212.3900000000001</v>
      </c>
      <c r="AE243" s="76">
        <v>700.66077749999999</v>
      </c>
      <c r="AF243" s="10">
        <v>911.58297729999992</v>
      </c>
      <c r="AG243" s="10">
        <v>525.00467430000003</v>
      </c>
      <c r="AH243" s="10">
        <v>1007.0870578</v>
      </c>
      <c r="AI243" s="10">
        <v>677.03764979999994</v>
      </c>
      <c r="AK243" s="430">
        <f t="shared" si="111"/>
        <v>586.99112175447442</v>
      </c>
      <c r="AL243" s="430">
        <f t="shared" si="112"/>
        <v>571.99134862616586</v>
      </c>
      <c r="AM243" s="430">
        <f t="shared" si="113"/>
        <v>182.99723216536424</v>
      </c>
      <c r="AN243" s="430">
        <f t="shared" si="114"/>
        <v>432.99345097050673</v>
      </c>
      <c r="AO243" s="430">
        <f t="shared" si="115"/>
        <v>628.99048651373835</v>
      </c>
      <c r="AP243" s="430">
        <f t="shared" si="116"/>
        <v>300.99544744139149</v>
      </c>
      <c r="AQ243" s="430">
        <f t="shared" si="117"/>
        <v>204.99689942021681</v>
      </c>
      <c r="AR243" s="430">
        <f t="shared" si="118"/>
        <v>335.99491807411141</v>
      </c>
      <c r="AS243" s="430">
        <f t="shared" si="119"/>
        <v>159.99758003529115</v>
      </c>
      <c r="AT243" s="430">
        <f t="shared" si="120"/>
        <v>1266.9808369044617</v>
      </c>
      <c r="AU243" s="430">
        <f t="shared" si="121"/>
        <v>477.9927703554323</v>
      </c>
      <c r="AV243" s="430">
        <f t="shared" si="122"/>
        <v>921.37606417948064</v>
      </c>
      <c r="AW243" s="430">
        <f t="shared" si="123"/>
        <v>776.34484497101084</v>
      </c>
      <c r="AX243" s="430">
        <f t="shared" si="124"/>
        <v>464.97605243256868</v>
      </c>
      <c r="AY243" s="430">
        <f t="shared" si="125"/>
        <v>376.65238215276025</v>
      </c>
      <c r="AZ243" s="430">
        <f t="shared" si="126"/>
        <v>227.31535165112174</v>
      </c>
      <c r="BA243" s="430">
        <f t="shared" si="127"/>
        <v>551.31333501386439</v>
      </c>
      <c r="BB243" s="430">
        <f t="shared" si="128"/>
        <v>440.22183009831105</v>
      </c>
      <c r="BC243" s="430">
        <f t="shared" si="129"/>
        <v>885.94907990925128</v>
      </c>
      <c r="BD243" s="430">
        <f t="shared" si="130"/>
        <v>483.51903201411642</v>
      </c>
      <c r="BE243" s="430">
        <f t="shared" si="131"/>
        <v>303.95765061759516</v>
      </c>
      <c r="BF243" s="430">
        <f t="shared" si="132"/>
        <v>1352.3619863876984</v>
      </c>
      <c r="BG243" s="430">
        <f t="shared" si="133"/>
        <v>782.41996470884806</v>
      </c>
      <c r="BH243" s="430">
        <f t="shared" si="134"/>
        <v>868.56566675069314</v>
      </c>
      <c r="BI243" s="430">
        <f t="shared" si="135"/>
        <v>611.23771111671294</v>
      </c>
      <c r="BJ243" s="430">
        <f t="shared" si="136"/>
        <v>353.24465717166623</v>
      </c>
      <c r="BK243" s="430">
        <f t="shared" si="137"/>
        <v>459.58304880262159</v>
      </c>
      <c r="BL243" s="430">
        <f t="shared" si="138"/>
        <v>264.68599662213262</v>
      </c>
      <c r="BM243" s="430">
        <f t="shared" si="139"/>
        <v>507.73232054449204</v>
      </c>
      <c r="BN243" s="430">
        <f t="shared" si="140"/>
        <v>341.3348373077892</v>
      </c>
      <c r="BQ243" s="529">
        <f t="shared" si="143"/>
        <v>43241</v>
      </c>
      <c r="BR243" s="430">
        <f t="shared" si="141"/>
        <v>532.46660386942267</v>
      </c>
      <c r="BT243" s="430">
        <f t="shared" si="144"/>
        <v>471.48441139400052</v>
      </c>
    </row>
    <row r="244" spans="1:72">
      <c r="A244" s="6">
        <v>5</v>
      </c>
      <c r="B244" s="6">
        <v>22</v>
      </c>
      <c r="C244" s="124">
        <f t="shared" si="142"/>
        <v>42877</v>
      </c>
      <c r="D244" s="76">
        <f t="shared" si="109"/>
        <v>1124.5045099833335</v>
      </c>
      <c r="E244" s="76">
        <f t="shared" si="110"/>
        <v>566.93799754134591</v>
      </c>
      <c r="F244" s="335">
        <v>1424.1314600000001</v>
      </c>
      <c r="G244" s="335">
        <v>1309.0902000000001</v>
      </c>
      <c r="H244" s="335">
        <v>283.63621000000001</v>
      </c>
      <c r="I244" s="335">
        <v>1041.3217500000001</v>
      </c>
      <c r="J244" s="335">
        <v>1439.9992200000002</v>
      </c>
      <c r="K244" s="335">
        <v>809.25576000000001</v>
      </c>
      <c r="L244" s="335">
        <v>380.82623999999998</v>
      </c>
      <c r="M244" s="335">
        <v>620.82610999999997</v>
      </c>
      <c r="N244" s="335">
        <v>410.57829000000004</v>
      </c>
      <c r="O244" s="335">
        <v>2655.8663300000003</v>
      </c>
      <c r="P244" s="335">
        <v>995.70194000000004</v>
      </c>
      <c r="Q244" s="335">
        <v>1566.5644407</v>
      </c>
      <c r="R244" s="76">
        <v>1307.6300000000001</v>
      </c>
      <c r="S244" s="76">
        <v>873.57</v>
      </c>
      <c r="T244" s="76">
        <v>728.88</v>
      </c>
      <c r="U244" s="76">
        <v>543.79999999999995</v>
      </c>
      <c r="V244" s="76">
        <v>1267.07</v>
      </c>
      <c r="W244" s="76">
        <v>842.48</v>
      </c>
      <c r="X244" s="76">
        <v>1890.25</v>
      </c>
      <c r="Y244" s="76">
        <v>940.4</v>
      </c>
      <c r="Z244" s="76">
        <v>1120.1199999999999</v>
      </c>
      <c r="AA244" s="76">
        <v>2709.85</v>
      </c>
      <c r="AB244" s="76">
        <v>1872.74</v>
      </c>
      <c r="AC244" s="76">
        <v>1347.11</v>
      </c>
      <c r="AD244" s="76">
        <v>1221.79</v>
      </c>
      <c r="AE244" s="76">
        <v>756.93182139999999</v>
      </c>
      <c r="AF244" s="10">
        <v>765.89710579999996</v>
      </c>
      <c r="AG244" s="10">
        <v>446.36008879999997</v>
      </c>
      <c r="AH244" s="10">
        <v>1507.6553817000001</v>
      </c>
      <c r="AI244" s="10">
        <v>654.80295109999997</v>
      </c>
      <c r="AK244" s="430">
        <f t="shared" si="111"/>
        <v>717.98914040836905</v>
      </c>
      <c r="AL244" s="430">
        <f t="shared" si="112"/>
        <v>659.99001764557602</v>
      </c>
      <c r="AM244" s="430">
        <f t="shared" si="113"/>
        <v>142.99783715654146</v>
      </c>
      <c r="AN244" s="430">
        <f t="shared" si="114"/>
        <v>524.99205949079908</v>
      </c>
      <c r="AO244" s="430">
        <f t="shared" si="115"/>
        <v>725.98901941013366</v>
      </c>
      <c r="AP244" s="430">
        <f t="shared" si="116"/>
        <v>407.99382908999246</v>
      </c>
      <c r="AQ244" s="430">
        <f t="shared" si="117"/>
        <v>191.99709604234937</v>
      </c>
      <c r="AR244" s="430">
        <f t="shared" si="118"/>
        <v>312.99526594403829</v>
      </c>
      <c r="AS244" s="430">
        <f t="shared" si="119"/>
        <v>206.99686917065793</v>
      </c>
      <c r="AT244" s="430">
        <f t="shared" si="120"/>
        <v>1338.979747920343</v>
      </c>
      <c r="AU244" s="430">
        <f t="shared" si="121"/>
        <v>501.99240736072602</v>
      </c>
      <c r="AV244" s="430">
        <f t="shared" si="122"/>
        <v>789.79805429795817</v>
      </c>
      <c r="AW244" s="430">
        <f t="shared" si="123"/>
        <v>659.2538442147719</v>
      </c>
      <c r="AX244" s="430">
        <f t="shared" si="124"/>
        <v>440.41845223090496</v>
      </c>
      <c r="AY244" s="430">
        <f t="shared" si="125"/>
        <v>367.47164103856818</v>
      </c>
      <c r="AZ244" s="430">
        <f t="shared" si="126"/>
        <v>274.16183513990416</v>
      </c>
      <c r="BA244" s="430">
        <f t="shared" si="127"/>
        <v>638.80514242500624</v>
      </c>
      <c r="BB244" s="430">
        <f t="shared" si="128"/>
        <v>424.74413914797077</v>
      </c>
      <c r="BC244" s="430">
        <f t="shared" si="129"/>
        <v>952.98714393748423</v>
      </c>
      <c r="BD244" s="430">
        <f t="shared" si="130"/>
        <v>474.11141920846984</v>
      </c>
      <c r="BE244" s="430">
        <f t="shared" si="131"/>
        <v>564.71893118225353</v>
      </c>
      <c r="BF244" s="430">
        <f t="shared" si="132"/>
        <v>1366.1961179732796</v>
      </c>
      <c r="BG244" s="430">
        <f t="shared" si="133"/>
        <v>944.15931434333243</v>
      </c>
      <c r="BH244" s="430">
        <f t="shared" si="134"/>
        <v>679.15805394504662</v>
      </c>
      <c r="BI244" s="430">
        <f t="shared" si="135"/>
        <v>615.9768086715402</v>
      </c>
      <c r="BJ244" s="430">
        <f t="shared" si="136"/>
        <v>381.61422808167379</v>
      </c>
      <c r="BK244" s="430">
        <f t="shared" si="137"/>
        <v>386.13415971767074</v>
      </c>
      <c r="BL244" s="430">
        <f t="shared" si="138"/>
        <v>225.036596319637</v>
      </c>
      <c r="BM244" s="430">
        <f t="shared" si="139"/>
        <v>760.0985035039073</v>
      </c>
      <c r="BN244" s="430">
        <f t="shared" si="140"/>
        <v>330.12500685656664</v>
      </c>
      <c r="BQ244" s="529">
        <f t="shared" si="143"/>
        <v>43242</v>
      </c>
      <c r="BR244" s="430">
        <f t="shared" si="141"/>
        <v>600.25365357953115</v>
      </c>
      <c r="BT244" s="430">
        <f t="shared" si="144"/>
        <v>513.49223342576261</v>
      </c>
    </row>
    <row r="245" spans="1:72">
      <c r="A245" s="6">
        <v>5</v>
      </c>
      <c r="B245" s="6">
        <v>23</v>
      </c>
      <c r="C245" s="124">
        <f t="shared" si="142"/>
        <v>42878</v>
      </c>
      <c r="D245" s="76">
        <f t="shared" si="109"/>
        <v>1137.6894480466667</v>
      </c>
      <c r="E245" s="76">
        <f t="shared" si="110"/>
        <v>573.58540741562342</v>
      </c>
      <c r="F245" s="335">
        <v>1499.50332</v>
      </c>
      <c r="G245" s="335">
        <v>1073.05727</v>
      </c>
      <c r="H245" s="335">
        <v>281.65273999999999</v>
      </c>
      <c r="I245" s="335">
        <v>985.78458999999998</v>
      </c>
      <c r="J245" s="335">
        <v>1334.8753100000001</v>
      </c>
      <c r="K245" s="335">
        <v>1253.55304</v>
      </c>
      <c r="L245" s="335">
        <v>432.39645999999999</v>
      </c>
      <c r="M245" s="335">
        <v>797.35494000000006</v>
      </c>
      <c r="N245" s="335">
        <v>547.43772000000001</v>
      </c>
      <c r="O245" s="335">
        <v>3000.9901100000002</v>
      </c>
      <c r="P245" s="335">
        <v>1013.55317</v>
      </c>
      <c r="Q245" s="335">
        <v>1406.3992381999999</v>
      </c>
      <c r="R245" s="76">
        <v>1474.62</v>
      </c>
      <c r="S245" s="76">
        <v>577.58000000000004</v>
      </c>
      <c r="T245" s="76">
        <v>812.74</v>
      </c>
      <c r="U245" s="76">
        <v>559.20000000000005</v>
      </c>
      <c r="V245" s="76">
        <v>1129.7</v>
      </c>
      <c r="W245" s="76">
        <v>730.93</v>
      </c>
      <c r="X245" s="76">
        <v>1656.99</v>
      </c>
      <c r="Y245" s="76">
        <v>919.84</v>
      </c>
      <c r="Z245" s="76">
        <v>998.76</v>
      </c>
      <c r="AA245" s="76">
        <v>2773.04</v>
      </c>
      <c r="AB245" s="76">
        <v>1721.53</v>
      </c>
      <c r="AC245" s="76">
        <v>1725.95</v>
      </c>
      <c r="AD245" s="76">
        <v>1143.79</v>
      </c>
      <c r="AE245" s="76">
        <v>1069.4275198999999</v>
      </c>
      <c r="AF245" s="10">
        <v>750.30703159999996</v>
      </c>
      <c r="AG245" s="10">
        <v>478.15511290000001</v>
      </c>
      <c r="AH245" s="10">
        <v>1406.0818830000001</v>
      </c>
      <c r="AI245" s="10">
        <v>575.48398580000003</v>
      </c>
      <c r="AK245" s="430">
        <f t="shared" si="111"/>
        <v>755.98856566675067</v>
      </c>
      <c r="AL245" s="430">
        <f t="shared" si="112"/>
        <v>540.99181749432819</v>
      </c>
      <c r="AM245" s="430">
        <f t="shared" si="113"/>
        <v>141.99785228132089</v>
      </c>
      <c r="AN245" s="430">
        <f t="shared" si="114"/>
        <v>496.99248298462311</v>
      </c>
      <c r="AO245" s="430">
        <f t="shared" si="115"/>
        <v>672.98982102344348</v>
      </c>
      <c r="AP245" s="430">
        <f t="shared" si="116"/>
        <v>631.99044113939999</v>
      </c>
      <c r="AQ245" s="430">
        <f t="shared" si="117"/>
        <v>217.99670279808419</v>
      </c>
      <c r="AR245" s="430">
        <f t="shared" si="118"/>
        <v>401.99391983866906</v>
      </c>
      <c r="AS245" s="430">
        <f t="shared" si="119"/>
        <v>275.99582556087722</v>
      </c>
      <c r="AT245" s="430">
        <f t="shared" si="120"/>
        <v>1512.977116208722</v>
      </c>
      <c r="AU245" s="430">
        <f t="shared" si="121"/>
        <v>510.99227123771112</v>
      </c>
      <c r="AV245" s="430">
        <f t="shared" si="122"/>
        <v>709.04927562389707</v>
      </c>
      <c r="AW245" s="430">
        <f t="shared" si="123"/>
        <v>743.44340811696486</v>
      </c>
      <c r="AX245" s="430">
        <f t="shared" si="124"/>
        <v>291.19233677842197</v>
      </c>
      <c r="AY245" s="430">
        <f t="shared" si="125"/>
        <v>409.75044113940004</v>
      </c>
      <c r="AZ245" s="430">
        <f t="shared" si="126"/>
        <v>281.92588858079154</v>
      </c>
      <c r="BA245" s="430">
        <f t="shared" si="127"/>
        <v>569.54877741366272</v>
      </c>
      <c r="BB245" s="430">
        <f t="shared" si="128"/>
        <v>368.50516763297196</v>
      </c>
      <c r="BC245" s="430">
        <f t="shared" si="129"/>
        <v>835.38694227375845</v>
      </c>
      <c r="BD245" s="430">
        <f t="shared" si="130"/>
        <v>463.74590370557098</v>
      </c>
      <c r="BE245" s="430">
        <f t="shared" si="131"/>
        <v>503.53415679354674</v>
      </c>
      <c r="BF245" s="430">
        <f t="shared" si="132"/>
        <v>1398.0539450466347</v>
      </c>
      <c r="BG245" s="430">
        <f t="shared" si="133"/>
        <v>867.92538442147713</v>
      </c>
      <c r="BH245" s="430">
        <f t="shared" si="134"/>
        <v>870.15376859087473</v>
      </c>
      <c r="BI245" s="430">
        <f t="shared" si="135"/>
        <v>576.6523821527602</v>
      </c>
      <c r="BJ245" s="430">
        <f t="shared" si="136"/>
        <v>539.16184517267448</v>
      </c>
      <c r="BK245" s="430">
        <f t="shared" si="137"/>
        <v>378.27427859843709</v>
      </c>
      <c r="BL245" s="430">
        <f t="shared" si="138"/>
        <v>241.06635386942273</v>
      </c>
      <c r="BM245" s="430">
        <f t="shared" si="139"/>
        <v>708.88927804386185</v>
      </c>
      <c r="BN245" s="430">
        <f t="shared" si="140"/>
        <v>290.13561169649608</v>
      </c>
      <c r="BQ245" s="529">
        <f t="shared" si="143"/>
        <v>43243</v>
      </c>
      <c r="BR245" s="430">
        <f t="shared" si="141"/>
        <v>558.34117905218045</v>
      </c>
      <c r="BT245" s="430">
        <f t="shared" si="144"/>
        <v>525.07705820519277</v>
      </c>
    </row>
    <row r="246" spans="1:72">
      <c r="A246" s="6">
        <v>5</v>
      </c>
      <c r="B246" s="6">
        <v>24</v>
      </c>
      <c r="C246" s="124">
        <f t="shared" si="142"/>
        <v>42879</v>
      </c>
      <c r="D246" s="76">
        <f t="shared" si="109"/>
        <v>1140.7524708033334</v>
      </c>
      <c r="E246" s="76">
        <f t="shared" si="110"/>
        <v>575.12968222525842</v>
      </c>
      <c r="F246" s="335">
        <v>1088.9250300000001</v>
      </c>
      <c r="G246" s="335">
        <v>858.84251000000006</v>
      </c>
      <c r="H246" s="335">
        <v>412.56175999999999</v>
      </c>
      <c r="I246" s="335">
        <v>1025.45399</v>
      </c>
      <c r="J246" s="335">
        <v>1553.05701</v>
      </c>
      <c r="K246" s="335">
        <v>1430.08187</v>
      </c>
      <c r="L246" s="335">
        <v>442.31380999999999</v>
      </c>
      <c r="M246" s="335">
        <v>817.18964000000005</v>
      </c>
      <c r="N246" s="335">
        <v>771.56983000000002</v>
      </c>
      <c r="O246" s="335">
        <v>3562.31212</v>
      </c>
      <c r="P246" s="335">
        <v>1096.8589099999999</v>
      </c>
      <c r="Q246" s="335">
        <v>1633.0900245</v>
      </c>
      <c r="R246" s="76">
        <v>1171.97</v>
      </c>
      <c r="S246" s="76">
        <v>714.08</v>
      </c>
      <c r="T246" s="76">
        <v>810.08</v>
      </c>
      <c r="U246" s="76">
        <v>730.67</v>
      </c>
      <c r="V246" s="76">
        <v>1023</v>
      </c>
      <c r="W246" s="76">
        <v>777.99</v>
      </c>
      <c r="X246" s="76">
        <v>1627.66</v>
      </c>
      <c r="Y246" s="76">
        <v>889.46</v>
      </c>
      <c r="Z246" s="76">
        <v>952.78</v>
      </c>
      <c r="AA246" s="76">
        <v>2484.36</v>
      </c>
      <c r="AB246" s="76">
        <v>1555.95</v>
      </c>
      <c r="AC246" s="76">
        <v>1294.42</v>
      </c>
      <c r="AD246" s="76">
        <v>1255.8900000000001</v>
      </c>
      <c r="AE246" s="76">
        <v>1615.0801169000001</v>
      </c>
      <c r="AF246" s="10">
        <v>786.6640367</v>
      </c>
      <c r="AG246" s="10">
        <v>458.41958640000001</v>
      </c>
      <c r="AH246" s="10">
        <v>756.21777220000001</v>
      </c>
      <c r="AI246" s="10">
        <v>625.62610740000002</v>
      </c>
      <c r="AK246" s="430">
        <f t="shared" si="111"/>
        <v>548.9916964960928</v>
      </c>
      <c r="AL246" s="430">
        <f t="shared" si="112"/>
        <v>432.99345097050673</v>
      </c>
      <c r="AM246" s="430">
        <f t="shared" si="113"/>
        <v>207.99685404587848</v>
      </c>
      <c r="AN246" s="430">
        <f t="shared" si="114"/>
        <v>516.99218048903447</v>
      </c>
      <c r="AO246" s="430">
        <f t="shared" si="115"/>
        <v>782.98815729770604</v>
      </c>
      <c r="AP246" s="430">
        <f t="shared" si="116"/>
        <v>720.9890950340307</v>
      </c>
      <c r="AQ246" s="430">
        <f t="shared" si="117"/>
        <v>222.99662717418704</v>
      </c>
      <c r="AR246" s="430">
        <f t="shared" si="118"/>
        <v>411.99376859087471</v>
      </c>
      <c r="AS246" s="430">
        <f t="shared" si="119"/>
        <v>388.99411646080159</v>
      </c>
      <c r="AT246" s="430">
        <f t="shared" si="120"/>
        <v>1795.9728358961431</v>
      </c>
      <c r="AU246" s="430">
        <f t="shared" si="121"/>
        <v>552.99163599697499</v>
      </c>
      <c r="AV246" s="430">
        <f t="shared" si="122"/>
        <v>823.33754701285602</v>
      </c>
      <c r="AW246" s="430">
        <f t="shared" si="123"/>
        <v>590.85959163095538</v>
      </c>
      <c r="AX246" s="430">
        <f t="shared" si="124"/>
        <v>360.01008318628686</v>
      </c>
      <c r="AY246" s="430">
        <f t="shared" si="125"/>
        <v>408.40937736324679</v>
      </c>
      <c r="AZ246" s="430">
        <f t="shared" si="126"/>
        <v>368.37408621124274</v>
      </c>
      <c r="BA246" s="430">
        <f t="shared" si="127"/>
        <v>515.7549785732291</v>
      </c>
      <c r="BB246" s="430">
        <f t="shared" si="128"/>
        <v>392.23090496596922</v>
      </c>
      <c r="BC246" s="430">
        <f t="shared" si="129"/>
        <v>820.59994958406855</v>
      </c>
      <c r="BD246" s="430">
        <f t="shared" si="130"/>
        <v>448.42954373582052</v>
      </c>
      <c r="BE246" s="430">
        <f t="shared" si="131"/>
        <v>480.35291152004032</v>
      </c>
      <c r="BF246" s="430">
        <f t="shared" si="132"/>
        <v>1252.5132341820015</v>
      </c>
      <c r="BG246" s="430">
        <f t="shared" si="133"/>
        <v>784.44668515250817</v>
      </c>
      <c r="BH246" s="430">
        <f t="shared" si="134"/>
        <v>652.59389967229652</v>
      </c>
      <c r="BI246" s="430">
        <f t="shared" si="135"/>
        <v>633.16864129064788</v>
      </c>
      <c r="BJ246" s="430">
        <f t="shared" si="136"/>
        <v>814.25768434585336</v>
      </c>
      <c r="BK246" s="430">
        <f t="shared" si="137"/>
        <v>396.60400136123013</v>
      </c>
      <c r="BL246" s="430">
        <f t="shared" si="138"/>
        <v>231.11650436097807</v>
      </c>
      <c r="BM246" s="430">
        <f t="shared" si="139"/>
        <v>381.25423352659442</v>
      </c>
      <c r="BN246" s="430">
        <f t="shared" si="140"/>
        <v>315.41522934207211</v>
      </c>
      <c r="BQ246" s="529">
        <f t="shared" si="143"/>
        <v>43244</v>
      </c>
      <c r="BR246" s="430">
        <f t="shared" si="141"/>
        <v>481.69546368792533</v>
      </c>
      <c r="BT246" s="430">
        <f t="shared" si="144"/>
        <v>498.05394504663468</v>
      </c>
    </row>
    <row r="247" spans="1:72">
      <c r="A247" s="6">
        <v>5</v>
      </c>
      <c r="B247" s="6">
        <v>25</v>
      </c>
      <c r="C247" s="124">
        <f t="shared" si="142"/>
        <v>42880</v>
      </c>
      <c r="D247" s="76">
        <f t="shared" si="109"/>
        <v>1183.1917678133332</v>
      </c>
      <c r="E247" s="76">
        <f t="shared" si="110"/>
        <v>596.52617272423231</v>
      </c>
      <c r="F247" s="335">
        <v>884.62761999999998</v>
      </c>
      <c r="G247" s="335">
        <v>727.93349000000001</v>
      </c>
      <c r="H247" s="335">
        <v>569.25589000000002</v>
      </c>
      <c r="I247" s="335">
        <v>1257.51998</v>
      </c>
      <c r="J247" s="335">
        <v>1584.7925299999999</v>
      </c>
      <c r="K247" s="335">
        <v>1531.23884</v>
      </c>
      <c r="L247" s="335">
        <v>521.65260999999998</v>
      </c>
      <c r="M247" s="335">
        <v>803.30534999999998</v>
      </c>
      <c r="N247" s="335">
        <v>969.91683</v>
      </c>
      <c r="O247" s="335">
        <v>4173.2208799999999</v>
      </c>
      <c r="P247" s="335">
        <v>1301.1563200000001</v>
      </c>
      <c r="Q247" s="335">
        <v>1636.3230806000001</v>
      </c>
      <c r="R247" s="76">
        <v>1051.1500000000001</v>
      </c>
      <c r="S247" s="76">
        <v>941.17</v>
      </c>
      <c r="T247" s="76">
        <v>763.8</v>
      </c>
      <c r="U247" s="76">
        <v>687.2</v>
      </c>
      <c r="V247" s="76">
        <v>883.81</v>
      </c>
      <c r="W247" s="76">
        <v>763.5</v>
      </c>
      <c r="X247" s="76">
        <v>1632.69</v>
      </c>
      <c r="Y247" s="76">
        <v>854.02</v>
      </c>
      <c r="Z247" s="76">
        <v>896.27</v>
      </c>
      <c r="AA247" s="76">
        <v>2494.2399999999998</v>
      </c>
      <c r="AB247" s="76">
        <v>1442.36</v>
      </c>
      <c r="AC247" s="76">
        <v>1155.44</v>
      </c>
      <c r="AD247" s="76">
        <v>1441.81</v>
      </c>
      <c r="AE247" s="76">
        <v>1693.1296614</v>
      </c>
      <c r="AF247" s="10">
        <v>815.94005390000007</v>
      </c>
      <c r="AG247" s="10">
        <v>340.18493969999997</v>
      </c>
      <c r="AH247" s="10">
        <v>1132.7993864</v>
      </c>
      <c r="AI247" s="10">
        <v>545.29557240000008</v>
      </c>
      <c r="AK247" s="430">
        <f t="shared" si="111"/>
        <v>445.99325434837408</v>
      </c>
      <c r="AL247" s="430">
        <f t="shared" si="112"/>
        <v>366.99444920594908</v>
      </c>
      <c r="AM247" s="430">
        <f t="shared" si="113"/>
        <v>286.99565918830353</v>
      </c>
      <c r="AN247" s="430">
        <f t="shared" si="114"/>
        <v>633.9904108898412</v>
      </c>
      <c r="AO247" s="430">
        <f t="shared" si="115"/>
        <v>798.98791530123515</v>
      </c>
      <c r="AP247" s="430">
        <f t="shared" si="116"/>
        <v>771.98832367027978</v>
      </c>
      <c r="AQ247" s="430">
        <f t="shared" si="117"/>
        <v>262.99602218300981</v>
      </c>
      <c r="AR247" s="430">
        <f t="shared" si="118"/>
        <v>404.9938744643307</v>
      </c>
      <c r="AS247" s="430">
        <f t="shared" si="119"/>
        <v>488.99260398285855</v>
      </c>
      <c r="AT247" s="430">
        <f t="shared" si="120"/>
        <v>2103.9681774640785</v>
      </c>
      <c r="AU247" s="430">
        <f t="shared" si="121"/>
        <v>655.99007814469371</v>
      </c>
      <c r="AV247" s="430">
        <f t="shared" si="122"/>
        <v>824.96752235946565</v>
      </c>
      <c r="AW247" s="430">
        <f t="shared" si="123"/>
        <v>529.94706327199401</v>
      </c>
      <c r="AX247" s="430">
        <f t="shared" si="124"/>
        <v>474.49962188051421</v>
      </c>
      <c r="AY247" s="430">
        <f t="shared" si="125"/>
        <v>385.07688429543731</v>
      </c>
      <c r="AZ247" s="430">
        <f t="shared" si="126"/>
        <v>346.45828081673812</v>
      </c>
      <c r="BA247" s="430">
        <f t="shared" si="127"/>
        <v>445.58104360978064</v>
      </c>
      <c r="BB247" s="430">
        <f t="shared" si="128"/>
        <v>384.92563650113436</v>
      </c>
      <c r="BC247" s="430">
        <f t="shared" si="129"/>
        <v>823.13587093521551</v>
      </c>
      <c r="BD247" s="430">
        <f t="shared" si="130"/>
        <v>430.56213763549277</v>
      </c>
      <c r="BE247" s="430">
        <f t="shared" si="131"/>
        <v>451.86286866649857</v>
      </c>
      <c r="BF247" s="430">
        <f t="shared" si="132"/>
        <v>1257.4943282077136</v>
      </c>
      <c r="BG247" s="430">
        <f t="shared" si="133"/>
        <v>727.17922863624904</v>
      </c>
      <c r="BH247" s="430">
        <f t="shared" si="134"/>
        <v>582.52583816486015</v>
      </c>
      <c r="BI247" s="430">
        <f t="shared" si="135"/>
        <v>726.90194101336022</v>
      </c>
      <c r="BJ247" s="430">
        <f t="shared" si="136"/>
        <v>853.60708918578268</v>
      </c>
      <c r="BK247" s="430">
        <f t="shared" si="137"/>
        <v>411.3637781194858</v>
      </c>
      <c r="BL247" s="430">
        <f t="shared" si="138"/>
        <v>171.5074059490799</v>
      </c>
      <c r="BM247" s="430">
        <f t="shared" si="139"/>
        <v>571.11136193597179</v>
      </c>
      <c r="BN247" s="430">
        <f t="shared" si="140"/>
        <v>274.91584189563906</v>
      </c>
      <c r="BQ247" s="529">
        <f t="shared" si="143"/>
        <v>43245</v>
      </c>
      <c r="BR247" s="430">
        <f t="shared" si="141"/>
        <v>538.73953116964958</v>
      </c>
      <c r="BT247" s="430">
        <f t="shared" si="144"/>
        <v>481.74611293168641</v>
      </c>
    </row>
    <row r="248" spans="1:72">
      <c r="A248" s="6">
        <v>5</v>
      </c>
      <c r="B248" s="6">
        <v>26</v>
      </c>
      <c r="C248" s="124">
        <f t="shared" si="142"/>
        <v>42881</v>
      </c>
      <c r="D248" s="76">
        <f t="shared" si="109"/>
        <v>1151.0554243066665</v>
      </c>
      <c r="E248" s="76">
        <f t="shared" si="110"/>
        <v>580.32409076349347</v>
      </c>
      <c r="F248" s="335">
        <v>1019.5035800000001</v>
      </c>
      <c r="G248" s="335">
        <v>700.16491000000008</v>
      </c>
      <c r="H248" s="335">
        <v>408.59482000000003</v>
      </c>
      <c r="I248" s="335">
        <v>1269.4208000000001</v>
      </c>
      <c r="J248" s="335">
        <v>1658.18092</v>
      </c>
      <c r="K248" s="335">
        <v>1237.6852800000001</v>
      </c>
      <c r="L248" s="335">
        <v>485.95015000000001</v>
      </c>
      <c r="M248" s="335">
        <v>791.40453000000002</v>
      </c>
      <c r="N248" s="335">
        <v>1090.9085</v>
      </c>
      <c r="O248" s="335">
        <v>3443.3039200000003</v>
      </c>
      <c r="P248" s="335">
        <v>1330.9083700000001</v>
      </c>
      <c r="Q248" s="335">
        <v>1654.6106740000002</v>
      </c>
      <c r="R248" s="76">
        <v>1023.99</v>
      </c>
      <c r="S248" s="76">
        <v>1137.52</v>
      </c>
      <c r="T248" s="76">
        <v>652.49</v>
      </c>
      <c r="U248" s="76">
        <v>689.01</v>
      </c>
      <c r="V248" s="76">
        <v>960.11</v>
      </c>
      <c r="W248" s="76">
        <v>789.88</v>
      </c>
      <c r="X248" s="76">
        <v>1883.03</v>
      </c>
      <c r="Y248" s="76">
        <v>910.88</v>
      </c>
      <c r="Z248" s="76">
        <v>759.78</v>
      </c>
      <c r="AA248" s="76">
        <v>2429.94</v>
      </c>
      <c r="AB248" s="76">
        <v>1270.32</v>
      </c>
      <c r="AC248" s="76">
        <v>1392.05</v>
      </c>
      <c r="AD248" s="76">
        <v>1106.67</v>
      </c>
      <c r="AE248" s="76">
        <v>1166.2605253000002</v>
      </c>
      <c r="AF248" s="10">
        <v>834.1086391</v>
      </c>
      <c r="AG248" s="10">
        <v>440.37000940000001</v>
      </c>
      <c r="AH248" s="10">
        <v>1453.0107831999999</v>
      </c>
      <c r="AI248" s="10">
        <v>541.60631820000003</v>
      </c>
      <c r="AK248" s="430">
        <f t="shared" si="111"/>
        <v>513.99222586337282</v>
      </c>
      <c r="AL248" s="430">
        <f t="shared" si="112"/>
        <v>352.99466095286112</v>
      </c>
      <c r="AM248" s="430">
        <f t="shared" si="113"/>
        <v>205.99688429543735</v>
      </c>
      <c r="AN248" s="430">
        <f t="shared" si="114"/>
        <v>639.9903201411646</v>
      </c>
      <c r="AO248" s="430">
        <f t="shared" si="115"/>
        <v>835.98735568439622</v>
      </c>
      <c r="AP248" s="430">
        <f t="shared" si="116"/>
        <v>623.99056213763561</v>
      </c>
      <c r="AQ248" s="430">
        <f t="shared" si="117"/>
        <v>244.99629442903958</v>
      </c>
      <c r="AR248" s="430">
        <f t="shared" si="118"/>
        <v>398.9939652130073</v>
      </c>
      <c r="AS248" s="430">
        <f t="shared" si="119"/>
        <v>549.99168137131335</v>
      </c>
      <c r="AT248" s="430">
        <f t="shared" si="120"/>
        <v>1735.9737433829091</v>
      </c>
      <c r="AU248" s="430">
        <f t="shared" si="121"/>
        <v>670.98985127300227</v>
      </c>
      <c r="AV248" s="430">
        <f t="shared" si="122"/>
        <v>834.18738290899933</v>
      </c>
      <c r="AW248" s="430">
        <f t="shared" si="123"/>
        <v>516.25409629442902</v>
      </c>
      <c r="AX248" s="430">
        <f t="shared" si="124"/>
        <v>573.4913032518275</v>
      </c>
      <c r="AY248" s="430">
        <f t="shared" si="125"/>
        <v>328.95891101588103</v>
      </c>
      <c r="AZ248" s="430">
        <f t="shared" si="126"/>
        <v>347.37080917569949</v>
      </c>
      <c r="BA248" s="430">
        <f t="shared" si="127"/>
        <v>484.04839929417693</v>
      </c>
      <c r="BB248" s="430">
        <f t="shared" si="128"/>
        <v>398.22535921351147</v>
      </c>
      <c r="BC248" s="430">
        <f t="shared" si="129"/>
        <v>949.34711368792534</v>
      </c>
      <c r="BD248" s="430">
        <f t="shared" si="130"/>
        <v>459.22863624905472</v>
      </c>
      <c r="BE248" s="430">
        <f t="shared" si="131"/>
        <v>383.05016385177714</v>
      </c>
      <c r="BF248" s="430">
        <f t="shared" si="132"/>
        <v>1225.0768842954374</v>
      </c>
      <c r="BG248" s="430">
        <f t="shared" si="133"/>
        <v>640.44366019662209</v>
      </c>
      <c r="BH248" s="430">
        <f t="shared" si="134"/>
        <v>701.81497353163593</v>
      </c>
      <c r="BI248" s="430">
        <f t="shared" si="135"/>
        <v>557.93798840433578</v>
      </c>
      <c r="BJ248" s="430">
        <f t="shared" si="136"/>
        <v>587.98110678094281</v>
      </c>
      <c r="BK248" s="430">
        <f t="shared" si="137"/>
        <v>420.52363957650618</v>
      </c>
      <c r="BL248" s="430">
        <f t="shared" si="138"/>
        <v>222.0166419964709</v>
      </c>
      <c r="BM248" s="430">
        <f t="shared" si="139"/>
        <v>732.54892019158046</v>
      </c>
      <c r="BN248" s="430">
        <f t="shared" si="140"/>
        <v>273.05587002772876</v>
      </c>
      <c r="BQ248" s="529">
        <f t="shared" si="143"/>
        <v>43246</v>
      </c>
      <c r="BR248" s="430">
        <f t="shared" si="141"/>
        <v>548.76473686664986</v>
      </c>
      <c r="BT248" s="430">
        <f t="shared" si="144"/>
        <v>533.12288883287124</v>
      </c>
    </row>
    <row r="249" spans="1:72">
      <c r="A249" s="6">
        <v>5</v>
      </c>
      <c r="B249" s="6">
        <v>27</v>
      </c>
      <c r="C249" s="124">
        <f t="shared" si="142"/>
        <v>42882</v>
      </c>
      <c r="D249" s="76">
        <f t="shared" si="109"/>
        <v>1162.1013518133329</v>
      </c>
      <c r="E249" s="76">
        <f t="shared" si="110"/>
        <v>585.8930822313082</v>
      </c>
      <c r="F249" s="335">
        <v>1140.4952499999999</v>
      </c>
      <c r="G249" s="335">
        <v>686.28062</v>
      </c>
      <c r="H249" s="335">
        <v>378.84277000000003</v>
      </c>
      <c r="I249" s="335">
        <v>1154.3795400000001</v>
      </c>
      <c r="J249" s="335">
        <v>1602.6437600000002</v>
      </c>
      <c r="K249" s="335">
        <v>1041.3217500000001</v>
      </c>
      <c r="L249" s="335">
        <v>483.96668</v>
      </c>
      <c r="M249" s="335">
        <v>1079.0076799999999</v>
      </c>
      <c r="N249" s="335">
        <v>1332.89184</v>
      </c>
      <c r="O249" s="335">
        <v>3149.75036</v>
      </c>
      <c r="P249" s="335">
        <v>1324.95796</v>
      </c>
      <c r="Q249" s="335">
        <v>1762.0949133000001</v>
      </c>
      <c r="R249" s="76">
        <v>901.77</v>
      </c>
      <c r="S249" s="76">
        <v>1343.93</v>
      </c>
      <c r="T249" s="76">
        <v>631.34</v>
      </c>
      <c r="U249" s="76">
        <v>622.16</v>
      </c>
      <c r="V249" s="76">
        <v>1040.0899999999999</v>
      </c>
      <c r="W249" s="76">
        <v>952.04</v>
      </c>
      <c r="X249" s="76">
        <v>2172.62</v>
      </c>
      <c r="Y249" s="76">
        <v>878.1</v>
      </c>
      <c r="Z249" s="76">
        <v>804.39</v>
      </c>
      <c r="AA249" s="76">
        <v>1963.19</v>
      </c>
      <c r="AB249" s="76">
        <v>1211.83</v>
      </c>
      <c r="AC249" s="76">
        <v>1520.86</v>
      </c>
      <c r="AD249" s="76">
        <v>1094.08</v>
      </c>
      <c r="AE249" s="76">
        <v>1365.5199215000002</v>
      </c>
      <c r="AF249" s="10">
        <v>809.55328050000003</v>
      </c>
      <c r="AG249" s="10">
        <v>411.68903320000004</v>
      </c>
      <c r="AH249" s="10">
        <v>1451.6421889000001</v>
      </c>
      <c r="AI249" s="10">
        <v>551.60300700000005</v>
      </c>
      <c r="AK249" s="430">
        <f t="shared" si="111"/>
        <v>574.9913032518275</v>
      </c>
      <c r="AL249" s="430">
        <f t="shared" si="112"/>
        <v>345.99476682631712</v>
      </c>
      <c r="AM249" s="430">
        <f t="shared" si="113"/>
        <v>190.99711116712882</v>
      </c>
      <c r="AN249" s="430">
        <f t="shared" si="114"/>
        <v>581.99119737837157</v>
      </c>
      <c r="AO249" s="430">
        <f t="shared" si="115"/>
        <v>807.98777917822042</v>
      </c>
      <c r="AP249" s="430">
        <f t="shared" si="116"/>
        <v>524.99205949079908</v>
      </c>
      <c r="AQ249" s="430">
        <f t="shared" si="117"/>
        <v>243.996309553819</v>
      </c>
      <c r="AR249" s="430">
        <f t="shared" si="118"/>
        <v>543.99177211998983</v>
      </c>
      <c r="AS249" s="430">
        <f t="shared" si="119"/>
        <v>671.98983614822282</v>
      </c>
      <c r="AT249" s="430">
        <f t="shared" si="120"/>
        <v>1587.9759818502646</v>
      </c>
      <c r="AU249" s="430">
        <f t="shared" si="121"/>
        <v>667.98989664734052</v>
      </c>
      <c r="AV249" s="430">
        <f t="shared" si="122"/>
        <v>888.37656329720198</v>
      </c>
      <c r="AW249" s="430">
        <f t="shared" si="123"/>
        <v>454.63574489538695</v>
      </c>
      <c r="AX249" s="430">
        <f t="shared" si="124"/>
        <v>677.55482732543487</v>
      </c>
      <c r="AY249" s="430">
        <f t="shared" si="125"/>
        <v>318.29594151751957</v>
      </c>
      <c r="AZ249" s="430">
        <f t="shared" si="126"/>
        <v>313.66775901184775</v>
      </c>
      <c r="BA249" s="430">
        <f t="shared" si="127"/>
        <v>524.37106125535661</v>
      </c>
      <c r="BB249" s="430">
        <f t="shared" si="128"/>
        <v>479.97983362742622</v>
      </c>
      <c r="BC249" s="430">
        <f t="shared" si="129"/>
        <v>1095.346609528611</v>
      </c>
      <c r="BD249" s="430">
        <f t="shared" si="130"/>
        <v>442.70229392488028</v>
      </c>
      <c r="BE249" s="430">
        <f t="shared" si="131"/>
        <v>405.54071086463318</v>
      </c>
      <c r="BF249" s="430">
        <f t="shared" si="132"/>
        <v>989.7605243256869</v>
      </c>
      <c r="BG249" s="430">
        <f t="shared" si="133"/>
        <v>610.95538190068055</v>
      </c>
      <c r="BH249" s="430">
        <f t="shared" si="134"/>
        <v>766.75573481220056</v>
      </c>
      <c r="BI249" s="430">
        <f t="shared" si="135"/>
        <v>551.59062263675321</v>
      </c>
      <c r="BJ249" s="430">
        <f t="shared" si="136"/>
        <v>688.43958734560135</v>
      </c>
      <c r="BK249" s="430">
        <f t="shared" si="137"/>
        <v>408.14382682127552</v>
      </c>
      <c r="BL249" s="430">
        <f t="shared" si="138"/>
        <v>207.55686070078147</v>
      </c>
      <c r="BM249" s="430">
        <f t="shared" si="139"/>
        <v>731.85893062767832</v>
      </c>
      <c r="BN249" s="430">
        <f t="shared" si="140"/>
        <v>278.09579379884048</v>
      </c>
      <c r="BQ249" s="529">
        <f t="shared" si="143"/>
        <v>43247</v>
      </c>
      <c r="BR249" s="430">
        <f t="shared" si="141"/>
        <v>553.99111033526583</v>
      </c>
      <c r="BT249" s="430">
        <f t="shared" si="144"/>
        <v>547.79119737837152</v>
      </c>
    </row>
    <row r="250" spans="1:72">
      <c r="A250" s="6">
        <v>5</v>
      </c>
      <c r="B250" s="6">
        <v>28</v>
      </c>
      <c r="C250" s="124">
        <f t="shared" si="142"/>
        <v>42883</v>
      </c>
      <c r="D250" s="76">
        <f t="shared" si="109"/>
        <v>1192.5050009766667</v>
      </c>
      <c r="E250" s="76">
        <f t="shared" si="110"/>
        <v>601.22159698743451</v>
      </c>
      <c r="F250" s="335">
        <v>1209.9167</v>
      </c>
      <c r="G250" s="335">
        <v>723.96654999999998</v>
      </c>
      <c r="H250" s="335">
        <v>347.10725000000002</v>
      </c>
      <c r="I250" s="335">
        <v>1265.4538600000001</v>
      </c>
      <c r="J250" s="335">
        <v>2027.10634</v>
      </c>
      <c r="K250" s="335">
        <v>942.14825000000008</v>
      </c>
      <c r="L250" s="335">
        <v>662.47897999999998</v>
      </c>
      <c r="M250" s="335">
        <v>1088.9250300000001</v>
      </c>
      <c r="N250" s="335">
        <v>1505.45373</v>
      </c>
      <c r="O250" s="335">
        <v>2961.32071</v>
      </c>
      <c r="P250" s="335">
        <v>1602.6437600000002</v>
      </c>
      <c r="Q250" s="335">
        <v>1837.7246244</v>
      </c>
      <c r="R250" s="76">
        <v>823.08</v>
      </c>
      <c r="S250" s="76">
        <v>1434.4</v>
      </c>
      <c r="T250" s="76">
        <v>661.26</v>
      </c>
      <c r="U250" s="76">
        <v>692.03</v>
      </c>
      <c r="V250" s="76">
        <v>1130.56</v>
      </c>
      <c r="W250" s="76">
        <v>868.52</v>
      </c>
      <c r="X250" s="76">
        <v>2414.8200000000002</v>
      </c>
      <c r="Y250" s="76">
        <v>922.41</v>
      </c>
      <c r="Z250" s="76">
        <v>757.58</v>
      </c>
      <c r="AA250" s="76">
        <v>1695.84</v>
      </c>
      <c r="AB250" s="76">
        <v>1052.67</v>
      </c>
      <c r="AC250" s="76">
        <v>1465.54</v>
      </c>
      <c r="AD250" s="76">
        <v>1007.81</v>
      </c>
      <c r="AE250" s="76">
        <v>1195.3183607999999</v>
      </c>
      <c r="AF250" s="10">
        <v>920.50859230000003</v>
      </c>
      <c r="AG250" s="10">
        <v>464.40966579999997</v>
      </c>
      <c r="AH250" s="10">
        <v>1549.3280864000001</v>
      </c>
      <c r="AI250" s="10">
        <v>544.81953959999998</v>
      </c>
      <c r="AK250" s="430">
        <f t="shared" si="111"/>
        <v>609.99077388454748</v>
      </c>
      <c r="AL250" s="430">
        <f t="shared" si="112"/>
        <v>364.99447945550793</v>
      </c>
      <c r="AM250" s="430">
        <f t="shared" si="113"/>
        <v>174.99735316359971</v>
      </c>
      <c r="AN250" s="430">
        <f t="shared" si="114"/>
        <v>637.99035039072351</v>
      </c>
      <c r="AO250" s="430">
        <f t="shared" si="115"/>
        <v>1021.9845424754222</v>
      </c>
      <c r="AP250" s="430">
        <f t="shared" si="116"/>
        <v>474.99281572977065</v>
      </c>
      <c r="AQ250" s="430">
        <f t="shared" si="117"/>
        <v>333.99494832367026</v>
      </c>
      <c r="AR250" s="430">
        <f t="shared" si="118"/>
        <v>548.9916964960928</v>
      </c>
      <c r="AS250" s="430">
        <f t="shared" si="119"/>
        <v>758.98852029241232</v>
      </c>
      <c r="AT250" s="430">
        <f t="shared" si="120"/>
        <v>1492.9774187043106</v>
      </c>
      <c r="AU250" s="430">
        <f t="shared" si="121"/>
        <v>807.98777917822042</v>
      </c>
      <c r="AV250" s="430">
        <f t="shared" si="122"/>
        <v>926.50598658936224</v>
      </c>
      <c r="AW250" s="430">
        <f t="shared" si="123"/>
        <v>414.96344844971014</v>
      </c>
      <c r="AX250" s="430">
        <f t="shared" si="124"/>
        <v>723.16612049407615</v>
      </c>
      <c r="AY250" s="430">
        <f t="shared" si="125"/>
        <v>333.38038820267201</v>
      </c>
      <c r="AZ250" s="430">
        <f t="shared" si="126"/>
        <v>348.89337030501639</v>
      </c>
      <c r="BA250" s="430">
        <f t="shared" si="127"/>
        <v>569.98235442399789</v>
      </c>
      <c r="BB250" s="430">
        <f t="shared" si="128"/>
        <v>437.87244769347114</v>
      </c>
      <c r="BC250" s="430">
        <f t="shared" si="129"/>
        <v>1217.4539954625661</v>
      </c>
      <c r="BD250" s="430">
        <f t="shared" si="130"/>
        <v>465.04159314343332</v>
      </c>
      <c r="BE250" s="430">
        <f t="shared" si="131"/>
        <v>381.94101336022186</v>
      </c>
      <c r="BF250" s="430">
        <f t="shared" si="132"/>
        <v>854.97353163599689</v>
      </c>
      <c r="BG250" s="430">
        <f t="shared" si="133"/>
        <v>530.71338542979584</v>
      </c>
      <c r="BH250" s="430">
        <f t="shared" si="134"/>
        <v>738.86564154272742</v>
      </c>
      <c r="BI250" s="430">
        <f t="shared" si="135"/>
        <v>508.09679858835386</v>
      </c>
      <c r="BJ250" s="430">
        <f t="shared" si="136"/>
        <v>602.63088520292411</v>
      </c>
      <c r="BK250" s="430">
        <f t="shared" si="137"/>
        <v>464.08298074111423</v>
      </c>
      <c r="BL250" s="430">
        <f t="shared" si="138"/>
        <v>234.13645868414417</v>
      </c>
      <c r="BM250" s="430">
        <f t="shared" si="139"/>
        <v>781.10818573229142</v>
      </c>
      <c r="BN250" s="430">
        <f t="shared" si="140"/>
        <v>274.67584552558606</v>
      </c>
      <c r="BQ250" s="529">
        <f t="shared" si="143"/>
        <v>43248</v>
      </c>
      <c r="BR250" s="430">
        <f t="shared" si="141"/>
        <v>580.81757987143931</v>
      </c>
      <c r="BT250" s="430">
        <f t="shared" si="144"/>
        <v>539.85254096294432</v>
      </c>
    </row>
    <row r="251" spans="1:72">
      <c r="A251" s="6">
        <v>5</v>
      </c>
      <c r="B251" s="6">
        <v>29</v>
      </c>
      <c r="C251" s="124">
        <f t="shared" si="142"/>
        <v>42884</v>
      </c>
      <c r="D251" s="76">
        <f t="shared" si="109"/>
        <v>1241.3612336466663</v>
      </c>
      <c r="E251" s="76">
        <f t="shared" si="110"/>
        <v>625.85329430072863</v>
      </c>
      <c r="F251" s="335">
        <v>1203.9662900000001</v>
      </c>
      <c r="G251" s="335">
        <v>831.07393000000002</v>
      </c>
      <c r="H251" s="335">
        <v>398.67747000000003</v>
      </c>
      <c r="I251" s="335">
        <v>1136.5283100000001</v>
      </c>
      <c r="J251" s="335">
        <v>2100.4947299999999</v>
      </c>
      <c r="K251" s="335">
        <v>1043.30522</v>
      </c>
      <c r="L251" s="335">
        <v>797.35494000000006</v>
      </c>
      <c r="M251" s="335">
        <v>1199.99935</v>
      </c>
      <c r="N251" s="335">
        <v>1628.42887</v>
      </c>
      <c r="O251" s="335">
        <v>2840.3290400000001</v>
      </c>
      <c r="P251" s="335">
        <v>1725.6189000000002</v>
      </c>
      <c r="Q251" s="335">
        <v>1751.2850018000001</v>
      </c>
      <c r="R251" s="76">
        <v>832.32</v>
      </c>
      <c r="S251" s="76">
        <v>1753.44</v>
      </c>
      <c r="T251" s="76">
        <v>711.17</v>
      </c>
      <c r="U251" s="76">
        <v>728.51</v>
      </c>
      <c r="V251" s="76">
        <v>1049.1300000000001</v>
      </c>
      <c r="W251" s="76">
        <v>764.29</v>
      </c>
      <c r="X251" s="76">
        <v>2238.08</v>
      </c>
      <c r="Y251" s="76">
        <v>1033.4100000000001</v>
      </c>
      <c r="Z251" s="76">
        <v>616.89</v>
      </c>
      <c r="AA251" s="76">
        <v>1354.56</v>
      </c>
      <c r="AB251" s="76">
        <v>1039.44</v>
      </c>
      <c r="AC251" s="76">
        <v>1563.52</v>
      </c>
      <c r="AD251" s="76">
        <v>1099.19</v>
      </c>
      <c r="AE251" s="76">
        <v>1761.9759051000001</v>
      </c>
      <c r="AF251" s="10">
        <v>868.08548020000012</v>
      </c>
      <c r="AG251" s="10">
        <v>426.82290929999999</v>
      </c>
      <c r="AH251" s="10">
        <v>2030.3989002000001</v>
      </c>
      <c r="AI251" s="10">
        <v>712.54176280000001</v>
      </c>
      <c r="AK251" s="430">
        <f t="shared" si="111"/>
        <v>606.99081925888584</v>
      </c>
      <c r="AL251" s="430">
        <f t="shared" si="112"/>
        <v>418.99366271741872</v>
      </c>
      <c r="AM251" s="430">
        <f t="shared" si="113"/>
        <v>200.99695991933453</v>
      </c>
      <c r="AN251" s="430">
        <f t="shared" si="114"/>
        <v>572.99133350138652</v>
      </c>
      <c r="AO251" s="430">
        <f t="shared" si="115"/>
        <v>1058.9839828585832</v>
      </c>
      <c r="AP251" s="430">
        <f t="shared" si="116"/>
        <v>525.99204436601963</v>
      </c>
      <c r="AQ251" s="430">
        <f t="shared" si="117"/>
        <v>401.99391983866906</v>
      </c>
      <c r="AR251" s="430">
        <f t="shared" si="118"/>
        <v>604.99084950844463</v>
      </c>
      <c r="AS251" s="430">
        <f t="shared" si="119"/>
        <v>820.98758255608766</v>
      </c>
      <c r="AT251" s="430">
        <f t="shared" si="120"/>
        <v>1431.9783413158559</v>
      </c>
      <c r="AU251" s="430">
        <f t="shared" si="121"/>
        <v>869.98684144189565</v>
      </c>
      <c r="AV251" s="430">
        <f t="shared" si="122"/>
        <v>882.92664572724982</v>
      </c>
      <c r="AW251" s="430">
        <f t="shared" si="123"/>
        <v>419.62188051424249</v>
      </c>
      <c r="AX251" s="430">
        <f t="shared" si="124"/>
        <v>884.01310814217288</v>
      </c>
      <c r="AY251" s="430">
        <f t="shared" si="125"/>
        <v>358.54297958154774</v>
      </c>
      <c r="AZ251" s="430">
        <f t="shared" si="126"/>
        <v>367.28510209226113</v>
      </c>
      <c r="BA251" s="430">
        <f t="shared" si="127"/>
        <v>528.92866145702044</v>
      </c>
      <c r="BB251" s="430">
        <f t="shared" si="128"/>
        <v>385.32392235946554</v>
      </c>
      <c r="BC251" s="430">
        <f t="shared" si="129"/>
        <v>1128.3488782455256</v>
      </c>
      <c r="BD251" s="430">
        <f t="shared" si="130"/>
        <v>521.00327703554331</v>
      </c>
      <c r="BE251" s="430">
        <f t="shared" si="131"/>
        <v>311.01083942525838</v>
      </c>
      <c r="BF251" s="430">
        <f t="shared" si="132"/>
        <v>682.91404083690441</v>
      </c>
      <c r="BG251" s="430">
        <f t="shared" si="133"/>
        <v>524.04335770103353</v>
      </c>
      <c r="BH251" s="430">
        <f t="shared" si="134"/>
        <v>788.26317116208725</v>
      </c>
      <c r="BI251" s="430">
        <f t="shared" si="135"/>
        <v>554.16687673304762</v>
      </c>
      <c r="BJ251" s="430">
        <f t="shared" si="136"/>
        <v>888.31656420468869</v>
      </c>
      <c r="BK251" s="430">
        <f t="shared" si="137"/>
        <v>437.65338048903459</v>
      </c>
      <c r="BL251" s="430">
        <f t="shared" si="138"/>
        <v>215.18674529871438</v>
      </c>
      <c r="BM251" s="430">
        <f t="shared" si="139"/>
        <v>1023.6445173682883</v>
      </c>
      <c r="BN251" s="430">
        <f t="shared" si="140"/>
        <v>359.23456657423748</v>
      </c>
      <c r="BQ251" s="529">
        <f t="shared" si="143"/>
        <v>43249</v>
      </c>
      <c r="BR251" s="430">
        <f t="shared" si="141"/>
        <v>636.09835901184772</v>
      </c>
      <c r="BT251" s="430">
        <f t="shared" si="144"/>
        <v>541.54776909503403</v>
      </c>
    </row>
    <row r="252" spans="1:72">
      <c r="A252" s="6">
        <v>5</v>
      </c>
      <c r="B252" s="6">
        <v>30</v>
      </c>
      <c r="C252" s="124">
        <f t="shared" si="142"/>
        <v>42885</v>
      </c>
      <c r="D252" s="76">
        <f t="shared" si="109"/>
        <v>1263.5343452900001</v>
      </c>
      <c r="E252" s="76">
        <f t="shared" si="110"/>
        <v>637.03224414284068</v>
      </c>
      <c r="F252" s="335">
        <v>898.51191000000006</v>
      </c>
      <c r="G252" s="335">
        <v>1011.5697</v>
      </c>
      <c r="H252" s="335">
        <v>412.56175999999999</v>
      </c>
      <c r="I252" s="335">
        <v>878.67721000000006</v>
      </c>
      <c r="J252" s="335">
        <v>2275.04009</v>
      </c>
      <c r="K252" s="335">
        <v>1082.97462</v>
      </c>
      <c r="L252" s="335">
        <v>735.86737000000005</v>
      </c>
      <c r="M252" s="335">
        <v>1186.1150600000001</v>
      </c>
      <c r="N252" s="335">
        <v>1822.8089300000001</v>
      </c>
      <c r="O252" s="335">
        <v>2955.3703</v>
      </c>
      <c r="P252" s="335">
        <v>1707.76767</v>
      </c>
      <c r="Q252" s="335">
        <v>1645.1296874</v>
      </c>
      <c r="R252" s="76">
        <v>782.74</v>
      </c>
      <c r="S252" s="76">
        <v>1772.66</v>
      </c>
      <c r="T252" s="76">
        <v>774.4</v>
      </c>
      <c r="U252" s="76">
        <v>705.6</v>
      </c>
      <c r="V252" s="76">
        <v>1038.78</v>
      </c>
      <c r="W252" s="76">
        <v>666.42</v>
      </c>
      <c r="X252" s="76">
        <v>2133.39</v>
      </c>
      <c r="Y252" s="76">
        <v>1040.7</v>
      </c>
      <c r="Z252" s="76">
        <v>677.1</v>
      </c>
      <c r="AA252" s="76">
        <v>1365.95</v>
      </c>
      <c r="AB252" s="76">
        <v>1396.79</v>
      </c>
      <c r="AC252" s="76">
        <v>1465.9</v>
      </c>
      <c r="AD252" s="76">
        <v>1098.75</v>
      </c>
      <c r="AE252" s="76">
        <v>2289.8566109000003</v>
      </c>
      <c r="AF252" s="10">
        <v>802.35328440000001</v>
      </c>
      <c r="AG252" s="10">
        <v>488.58816510000003</v>
      </c>
      <c r="AH252" s="10">
        <v>2194.1145140000003</v>
      </c>
      <c r="AI252" s="10">
        <v>599.54347689999997</v>
      </c>
      <c r="AK252" s="430">
        <f t="shared" si="111"/>
        <v>452.99314847491809</v>
      </c>
      <c r="AL252" s="430">
        <f t="shared" si="112"/>
        <v>509.99228636249052</v>
      </c>
      <c r="AM252" s="430">
        <f t="shared" si="113"/>
        <v>207.99685404587848</v>
      </c>
      <c r="AN252" s="430">
        <f t="shared" si="114"/>
        <v>442.99329972271238</v>
      </c>
      <c r="AO252" s="430">
        <f t="shared" si="115"/>
        <v>1146.9826518779935</v>
      </c>
      <c r="AP252" s="430">
        <f t="shared" si="116"/>
        <v>545.99174187043104</v>
      </c>
      <c r="AQ252" s="430">
        <f t="shared" si="117"/>
        <v>370.99438870683139</v>
      </c>
      <c r="AR252" s="430">
        <f t="shared" si="118"/>
        <v>597.99095538190068</v>
      </c>
      <c r="AS252" s="430">
        <f t="shared" si="119"/>
        <v>918.98610032770364</v>
      </c>
      <c r="AT252" s="430">
        <f t="shared" si="120"/>
        <v>1489.9774640786488</v>
      </c>
      <c r="AU252" s="430">
        <f t="shared" si="121"/>
        <v>860.98697756491049</v>
      </c>
      <c r="AV252" s="430">
        <f t="shared" si="122"/>
        <v>829.40745520544488</v>
      </c>
      <c r="AW252" s="430">
        <f t="shared" si="123"/>
        <v>394.62566170910009</v>
      </c>
      <c r="AX252" s="430">
        <f t="shared" si="124"/>
        <v>893.7030501638518</v>
      </c>
      <c r="AY252" s="430">
        <f t="shared" si="125"/>
        <v>390.42097302747669</v>
      </c>
      <c r="AZ252" s="430">
        <f t="shared" si="126"/>
        <v>355.73481220065543</v>
      </c>
      <c r="BA252" s="430">
        <f t="shared" si="127"/>
        <v>523.71061255356688</v>
      </c>
      <c r="BB252" s="430">
        <f t="shared" si="128"/>
        <v>335.9818502646836</v>
      </c>
      <c r="BC252" s="430">
        <f t="shared" si="129"/>
        <v>1075.5684396269221</v>
      </c>
      <c r="BD252" s="430">
        <f t="shared" si="130"/>
        <v>524.67859843710619</v>
      </c>
      <c r="BE252" s="430">
        <f t="shared" si="131"/>
        <v>341.36627174187043</v>
      </c>
      <c r="BF252" s="430">
        <f t="shared" si="132"/>
        <v>688.65641542727508</v>
      </c>
      <c r="BG252" s="430">
        <f t="shared" si="133"/>
        <v>704.20468868162334</v>
      </c>
      <c r="BH252" s="430">
        <f t="shared" si="134"/>
        <v>739.04713889589118</v>
      </c>
      <c r="BI252" s="430">
        <f t="shared" si="135"/>
        <v>553.94504663473651</v>
      </c>
      <c r="BJ252" s="430">
        <f t="shared" si="136"/>
        <v>1154.4525388958912</v>
      </c>
      <c r="BK252" s="430">
        <f t="shared" si="137"/>
        <v>404.51388172422486</v>
      </c>
      <c r="BL252" s="430">
        <f t="shared" si="138"/>
        <v>246.32627431308293</v>
      </c>
      <c r="BM252" s="430">
        <f t="shared" si="139"/>
        <v>1106.1832689689943</v>
      </c>
      <c r="BN252" s="430">
        <f t="shared" si="140"/>
        <v>302.26542823292158</v>
      </c>
      <c r="BQ252" s="529">
        <f t="shared" si="143"/>
        <v>43250</v>
      </c>
      <c r="BR252" s="430">
        <f t="shared" si="141"/>
        <v>647.08820247038057</v>
      </c>
      <c r="BT252" s="430">
        <f t="shared" si="144"/>
        <v>535.33517015376856</v>
      </c>
    </row>
    <row r="253" spans="1:72">
      <c r="A253" s="6">
        <v>5</v>
      </c>
      <c r="B253" s="6">
        <v>31</v>
      </c>
      <c r="C253" s="124">
        <f t="shared" si="142"/>
        <v>42886</v>
      </c>
      <c r="D253" s="76">
        <f t="shared" si="109"/>
        <v>1221.7271263466669</v>
      </c>
      <c r="E253" s="76">
        <f t="shared" si="110"/>
        <v>615.95442650842551</v>
      </c>
      <c r="F253" s="335">
        <v>785.45411999999999</v>
      </c>
      <c r="G253" s="335">
        <v>985.78458999999998</v>
      </c>
      <c r="H253" s="335">
        <v>593.05753000000004</v>
      </c>
      <c r="I253" s="335">
        <v>1037.35481</v>
      </c>
      <c r="J253" s="335">
        <v>2023.1394</v>
      </c>
      <c r="K253" s="335">
        <v>938.18131000000005</v>
      </c>
      <c r="L253" s="335">
        <v>718.01614000000006</v>
      </c>
      <c r="M253" s="335">
        <v>1128.5944300000001</v>
      </c>
      <c r="N253" s="335">
        <v>1787.1064700000002</v>
      </c>
      <c r="O253" s="335">
        <v>2812.5604600000001</v>
      </c>
      <c r="P253" s="335">
        <v>1491.56944</v>
      </c>
      <c r="Q253" s="335">
        <v>1509.4405047</v>
      </c>
      <c r="R253" s="76">
        <v>832.39</v>
      </c>
      <c r="S253" s="76">
        <v>1219.6600000000001</v>
      </c>
      <c r="T253" s="76">
        <v>721.69</v>
      </c>
      <c r="U253" s="76">
        <v>541.41</v>
      </c>
      <c r="V253" s="76">
        <v>967.29</v>
      </c>
      <c r="W253" s="76">
        <v>605.91</v>
      </c>
      <c r="X253" s="76">
        <v>2240.63</v>
      </c>
      <c r="Y253" s="76">
        <v>1218.6199999999999</v>
      </c>
      <c r="Z253" s="76">
        <v>670.15</v>
      </c>
      <c r="AA253" s="76">
        <v>1323.1</v>
      </c>
      <c r="AB253" s="76">
        <v>1657.55</v>
      </c>
      <c r="AC253" s="76">
        <v>1380.89</v>
      </c>
      <c r="AD253" s="76">
        <v>1128.43</v>
      </c>
      <c r="AE253" s="76">
        <v>2057.0567369999999</v>
      </c>
      <c r="AF253" s="10">
        <v>823.63591750000001</v>
      </c>
      <c r="AG253" s="10">
        <v>530.73690260000001</v>
      </c>
      <c r="AH253" s="10">
        <v>2413.089602</v>
      </c>
      <c r="AI253" s="10">
        <v>509.31542659999997</v>
      </c>
      <c r="AK253" s="430">
        <f t="shared" si="111"/>
        <v>395.9940105873456</v>
      </c>
      <c r="AL253" s="430">
        <f t="shared" si="112"/>
        <v>496.99248298462311</v>
      </c>
      <c r="AM253" s="430">
        <f t="shared" si="113"/>
        <v>298.99547769095034</v>
      </c>
      <c r="AN253" s="430">
        <f t="shared" si="114"/>
        <v>522.99208974035798</v>
      </c>
      <c r="AO253" s="430">
        <f t="shared" si="115"/>
        <v>1019.984572724981</v>
      </c>
      <c r="AP253" s="430">
        <f t="shared" si="116"/>
        <v>472.9928459793295</v>
      </c>
      <c r="AQ253" s="430">
        <f t="shared" si="117"/>
        <v>361.99452482984628</v>
      </c>
      <c r="AR253" s="430">
        <f t="shared" si="118"/>
        <v>568.99139400050422</v>
      </c>
      <c r="AS253" s="430">
        <f t="shared" si="119"/>
        <v>900.98637257373332</v>
      </c>
      <c r="AT253" s="430">
        <f t="shared" si="120"/>
        <v>1417.9785530627678</v>
      </c>
      <c r="AU253" s="430">
        <f t="shared" si="121"/>
        <v>751.98862616586837</v>
      </c>
      <c r="AV253" s="430">
        <f t="shared" si="122"/>
        <v>760.99848989160569</v>
      </c>
      <c r="AW253" s="430">
        <f t="shared" si="123"/>
        <v>419.65717166624654</v>
      </c>
      <c r="AX253" s="430">
        <f t="shared" si="124"/>
        <v>614.90294933198891</v>
      </c>
      <c r="AY253" s="430">
        <f t="shared" si="125"/>
        <v>363.84673556843967</v>
      </c>
      <c r="AZ253" s="430">
        <f t="shared" si="126"/>
        <v>272.95689437862364</v>
      </c>
      <c r="BA253" s="430">
        <f t="shared" si="127"/>
        <v>487.66826317116204</v>
      </c>
      <c r="BB253" s="430">
        <f t="shared" si="128"/>
        <v>305.47517015376854</v>
      </c>
      <c r="BC253" s="430">
        <f t="shared" si="129"/>
        <v>1129.6344844971011</v>
      </c>
      <c r="BD253" s="430">
        <f t="shared" si="130"/>
        <v>614.3786236450718</v>
      </c>
      <c r="BE253" s="430">
        <f t="shared" si="131"/>
        <v>337.86236450718422</v>
      </c>
      <c r="BF253" s="430">
        <f t="shared" si="132"/>
        <v>667.05318880766322</v>
      </c>
      <c r="BG253" s="430">
        <f t="shared" si="133"/>
        <v>835.66927148979073</v>
      </c>
      <c r="BH253" s="430">
        <f t="shared" si="134"/>
        <v>696.18855558356449</v>
      </c>
      <c r="BI253" s="430">
        <f t="shared" si="135"/>
        <v>568.90849508444671</v>
      </c>
      <c r="BJ253" s="430">
        <f t="shared" si="136"/>
        <v>1037.0843140912527</v>
      </c>
      <c r="BK253" s="430">
        <f t="shared" si="137"/>
        <v>415.24371943534157</v>
      </c>
      <c r="BL253" s="430">
        <f t="shared" si="138"/>
        <v>267.57595291152006</v>
      </c>
      <c r="BM253" s="430">
        <f t="shared" si="139"/>
        <v>1216.581599193345</v>
      </c>
      <c r="BN253" s="430">
        <f t="shared" si="140"/>
        <v>256.77611625913789</v>
      </c>
      <c r="BQ253" s="529">
        <f t="shared" si="143"/>
        <v>43251</v>
      </c>
      <c r="BR253" s="430">
        <f t="shared" si="141"/>
        <v>672.1005192210738</v>
      </c>
      <c r="BT253" s="430">
        <f t="shared" si="144"/>
        <v>545.9502924124024</v>
      </c>
    </row>
    <row r="254" spans="1:72">
      <c r="A254" s="6">
        <v>6</v>
      </c>
      <c r="B254" s="6">
        <v>1</v>
      </c>
      <c r="C254" s="124">
        <f t="shared" si="142"/>
        <v>42887</v>
      </c>
      <c r="D254" s="76">
        <f t="shared" si="109"/>
        <v>1242.0640160399996</v>
      </c>
      <c r="E254" s="76">
        <f t="shared" si="110"/>
        <v>626.2076139492907</v>
      </c>
      <c r="F254" s="335">
        <v>775.53677000000005</v>
      </c>
      <c r="G254" s="335">
        <v>942.14825000000008</v>
      </c>
      <c r="H254" s="335">
        <v>640.66080999999997</v>
      </c>
      <c r="I254" s="335">
        <v>1136.5283100000001</v>
      </c>
      <c r="J254" s="335">
        <v>1576.8586500000001</v>
      </c>
      <c r="K254" s="335">
        <v>999.66888000000006</v>
      </c>
      <c r="L254" s="335">
        <v>674.37980000000005</v>
      </c>
      <c r="M254" s="335">
        <v>1124.6274900000001</v>
      </c>
      <c r="N254" s="335">
        <v>1775.2056500000001</v>
      </c>
      <c r="O254" s="335">
        <v>2828.4282200000002</v>
      </c>
      <c r="P254" s="335">
        <v>1354.71001</v>
      </c>
      <c r="Q254" s="335">
        <v>1621.090031</v>
      </c>
      <c r="R254" s="76">
        <v>1175.1500000000001</v>
      </c>
      <c r="S254" s="76">
        <v>1045.78</v>
      </c>
      <c r="T254" s="76">
        <v>617.35</v>
      </c>
      <c r="U254" s="76">
        <v>650.45000000000005</v>
      </c>
      <c r="V254" s="76">
        <v>1020.37</v>
      </c>
      <c r="W254" s="76">
        <v>595.96</v>
      </c>
      <c r="X254" s="76">
        <v>2540.58</v>
      </c>
      <c r="Y254" s="76">
        <v>1394.58</v>
      </c>
      <c r="Z254" s="76">
        <v>961.64</v>
      </c>
      <c r="AA254" s="76">
        <v>1339.35</v>
      </c>
      <c r="AB254" s="76">
        <v>2323.3000000000002</v>
      </c>
      <c r="AC254" s="76">
        <v>1357.01</v>
      </c>
      <c r="AD254" s="76">
        <v>1005.45</v>
      </c>
      <c r="AE254" s="76">
        <v>1675.0602497</v>
      </c>
      <c r="AF254" s="10">
        <v>827.30533700000012</v>
      </c>
      <c r="AG254" s="10">
        <v>579.96662800000001</v>
      </c>
      <c r="AH254" s="10">
        <v>2152.2236275999999</v>
      </c>
      <c r="AI254" s="10">
        <v>550.55176789999996</v>
      </c>
      <c r="AK254" s="430">
        <f t="shared" si="111"/>
        <v>390.99408621124275</v>
      </c>
      <c r="AL254" s="430">
        <f t="shared" si="112"/>
        <v>474.99281572977065</v>
      </c>
      <c r="AM254" s="430">
        <f t="shared" si="113"/>
        <v>322.995114696244</v>
      </c>
      <c r="AN254" s="430">
        <f t="shared" si="114"/>
        <v>572.99133350138652</v>
      </c>
      <c r="AO254" s="430">
        <f t="shared" si="115"/>
        <v>794.98797580035296</v>
      </c>
      <c r="AP254" s="430">
        <f t="shared" si="116"/>
        <v>503.99237711116717</v>
      </c>
      <c r="AQ254" s="430">
        <f t="shared" si="117"/>
        <v>339.99485757499372</v>
      </c>
      <c r="AR254" s="430">
        <f t="shared" si="118"/>
        <v>566.99142425006301</v>
      </c>
      <c r="AS254" s="430">
        <f t="shared" si="119"/>
        <v>894.98646332240992</v>
      </c>
      <c r="AT254" s="430">
        <f t="shared" si="120"/>
        <v>1425.9784320645324</v>
      </c>
      <c r="AU254" s="430">
        <f t="shared" si="121"/>
        <v>682.98966977564908</v>
      </c>
      <c r="AV254" s="430">
        <f t="shared" si="122"/>
        <v>817.2876385177716</v>
      </c>
      <c r="AW254" s="430">
        <f t="shared" si="123"/>
        <v>592.46281825056724</v>
      </c>
      <c r="AX254" s="430">
        <f t="shared" si="124"/>
        <v>527.23972775397021</v>
      </c>
      <c r="AY254" s="430">
        <f t="shared" si="125"/>
        <v>311.24275270985635</v>
      </c>
      <c r="AZ254" s="430">
        <f t="shared" si="126"/>
        <v>327.93042601462065</v>
      </c>
      <c r="BA254" s="430">
        <f t="shared" si="127"/>
        <v>514.42903957650617</v>
      </c>
      <c r="BB254" s="430">
        <f t="shared" si="128"/>
        <v>300.45878497605247</v>
      </c>
      <c r="BC254" s="430">
        <f t="shared" si="129"/>
        <v>1280.8570708343836</v>
      </c>
      <c r="BD254" s="430">
        <f t="shared" si="130"/>
        <v>703.09049659692459</v>
      </c>
      <c r="BE254" s="430">
        <f t="shared" si="131"/>
        <v>484.81976304512222</v>
      </c>
      <c r="BF254" s="430">
        <f t="shared" si="132"/>
        <v>675.24577766574237</v>
      </c>
      <c r="BG254" s="430">
        <f t="shared" si="133"/>
        <v>1171.3133350138644</v>
      </c>
      <c r="BH254" s="430">
        <f t="shared" si="134"/>
        <v>684.14923115704562</v>
      </c>
      <c r="BI254" s="430">
        <f t="shared" si="135"/>
        <v>506.90698260650368</v>
      </c>
      <c r="BJ254" s="430">
        <f t="shared" si="136"/>
        <v>844.49722697252332</v>
      </c>
      <c r="BK254" s="430">
        <f t="shared" si="137"/>
        <v>417.09369145449966</v>
      </c>
      <c r="BL254" s="430">
        <f t="shared" si="138"/>
        <v>292.39557751449456</v>
      </c>
      <c r="BM254" s="430">
        <f t="shared" si="139"/>
        <v>1085.0635884043356</v>
      </c>
      <c r="BN254" s="430">
        <f t="shared" si="140"/>
        <v>277.5658018149735</v>
      </c>
      <c r="BQ254" s="529">
        <f t="shared" si="143"/>
        <v>43252</v>
      </c>
      <c r="BR254" s="430">
        <f t="shared" si="141"/>
        <v>630.8733255104612</v>
      </c>
      <c r="BT254" s="430">
        <f t="shared" si="144"/>
        <v>547.11557600201661</v>
      </c>
    </row>
    <row r="255" spans="1:72">
      <c r="A255" s="6">
        <v>6</v>
      </c>
      <c r="B255" s="6">
        <v>2</v>
      </c>
      <c r="C255" s="124">
        <f t="shared" si="142"/>
        <v>42888</v>
      </c>
      <c r="D255" s="76">
        <f t="shared" si="109"/>
        <v>1283.5732666400002</v>
      </c>
      <c r="E255" s="76">
        <f t="shared" si="110"/>
        <v>647.13520579590318</v>
      </c>
      <c r="F255" s="335">
        <v>753.71860000000004</v>
      </c>
      <c r="G255" s="335">
        <v>1039.3382799999999</v>
      </c>
      <c r="H255" s="335">
        <v>789.42106000000001</v>
      </c>
      <c r="I255" s="335">
        <v>1265.4538600000001</v>
      </c>
      <c r="J255" s="335">
        <v>1221.8175200000001</v>
      </c>
      <c r="K255" s="335">
        <v>1045.2886900000001</v>
      </c>
      <c r="L255" s="335">
        <v>721.98307999999997</v>
      </c>
      <c r="M255" s="335">
        <v>1122.64402</v>
      </c>
      <c r="N255" s="335">
        <v>1781.15606</v>
      </c>
      <c r="O255" s="335">
        <v>2683.6349100000002</v>
      </c>
      <c r="P255" s="335">
        <v>1354.71001</v>
      </c>
      <c r="Q255" s="335">
        <v>1614.1875554000001</v>
      </c>
      <c r="R255" s="76">
        <v>1307.79</v>
      </c>
      <c r="S255" s="76">
        <v>977.42</v>
      </c>
      <c r="T255" s="76">
        <v>805.65</v>
      </c>
      <c r="U255" s="76">
        <v>629.66</v>
      </c>
      <c r="V255" s="76">
        <v>1109.04</v>
      </c>
      <c r="W255" s="76">
        <v>663.76</v>
      </c>
      <c r="X255" s="76">
        <v>2566.2600000000002</v>
      </c>
      <c r="Y255" s="76">
        <v>1325.37</v>
      </c>
      <c r="Z255" s="76">
        <v>1000.57</v>
      </c>
      <c r="AA255" s="76">
        <v>1430.9</v>
      </c>
      <c r="AB255" s="76">
        <v>2785.47</v>
      </c>
      <c r="AC255" s="76">
        <v>1521.89</v>
      </c>
      <c r="AD255" s="76">
        <v>990.98</v>
      </c>
      <c r="AE255" s="76">
        <v>1405.2289909000001</v>
      </c>
      <c r="AF255" s="10">
        <v>881.65241500000002</v>
      </c>
      <c r="AG255" s="10">
        <v>503.30551250000002</v>
      </c>
      <c r="AH255" s="10">
        <v>2513.5325228000002</v>
      </c>
      <c r="AI255" s="10">
        <v>695.36491260000003</v>
      </c>
      <c r="AK255" s="430">
        <f t="shared" si="111"/>
        <v>379.99425258381649</v>
      </c>
      <c r="AL255" s="430">
        <f t="shared" si="112"/>
        <v>523.99207461557853</v>
      </c>
      <c r="AM255" s="430">
        <f t="shared" si="113"/>
        <v>397.99398033778675</v>
      </c>
      <c r="AN255" s="430">
        <f t="shared" si="114"/>
        <v>637.99035039072351</v>
      </c>
      <c r="AO255" s="430">
        <f t="shared" si="115"/>
        <v>615.990683135871</v>
      </c>
      <c r="AP255" s="430">
        <f t="shared" si="116"/>
        <v>526.99202924124029</v>
      </c>
      <c r="AQ255" s="430">
        <f t="shared" si="117"/>
        <v>363.99449458028732</v>
      </c>
      <c r="AR255" s="430">
        <f t="shared" si="118"/>
        <v>565.99143937484246</v>
      </c>
      <c r="AS255" s="430">
        <f t="shared" si="119"/>
        <v>897.98641794807156</v>
      </c>
      <c r="AT255" s="430">
        <f t="shared" si="120"/>
        <v>1352.9795361734309</v>
      </c>
      <c r="AU255" s="430">
        <f t="shared" si="121"/>
        <v>682.98966977564908</v>
      </c>
      <c r="AV255" s="430">
        <f t="shared" si="122"/>
        <v>813.80769115200405</v>
      </c>
      <c r="AW255" s="430">
        <f t="shared" si="123"/>
        <v>659.33450970506681</v>
      </c>
      <c r="AX255" s="430">
        <f t="shared" si="124"/>
        <v>492.77539702545999</v>
      </c>
      <c r="AY255" s="430">
        <f t="shared" si="125"/>
        <v>406.17595160070579</v>
      </c>
      <c r="AZ255" s="430">
        <f t="shared" si="126"/>
        <v>317.44895386942272</v>
      </c>
      <c r="BA255" s="430">
        <f t="shared" si="127"/>
        <v>559.13284597932943</v>
      </c>
      <c r="BB255" s="430">
        <f t="shared" si="128"/>
        <v>334.64078648853035</v>
      </c>
      <c r="BC255" s="430">
        <f t="shared" si="129"/>
        <v>1293.8038820267204</v>
      </c>
      <c r="BD255" s="430">
        <f t="shared" si="130"/>
        <v>668.19763045122249</v>
      </c>
      <c r="BE255" s="430">
        <f t="shared" si="131"/>
        <v>504.44668515250822</v>
      </c>
      <c r="BF255" s="430">
        <f t="shared" si="132"/>
        <v>721.40156289387448</v>
      </c>
      <c r="BG255" s="430">
        <f t="shared" si="133"/>
        <v>1404.3206453239222</v>
      </c>
      <c r="BH255" s="430">
        <f t="shared" si="134"/>
        <v>767.27501890597432</v>
      </c>
      <c r="BI255" s="430">
        <f t="shared" si="135"/>
        <v>499.61179732795563</v>
      </c>
      <c r="BJ255" s="430">
        <f t="shared" si="136"/>
        <v>708.45928454751709</v>
      </c>
      <c r="BK255" s="430">
        <f t="shared" si="137"/>
        <v>444.49327703554326</v>
      </c>
      <c r="BL255" s="430">
        <f t="shared" si="138"/>
        <v>253.74616208721957</v>
      </c>
      <c r="BM255" s="430">
        <f t="shared" si="139"/>
        <v>1267.2208332745147</v>
      </c>
      <c r="BN255" s="430">
        <f t="shared" si="140"/>
        <v>350.57469755482731</v>
      </c>
      <c r="BQ255" s="529">
        <f t="shared" si="143"/>
        <v>43253</v>
      </c>
      <c r="BR255" s="430">
        <f t="shared" si="141"/>
        <v>692.61468840433577</v>
      </c>
      <c r="BT255" s="430">
        <f t="shared" si="144"/>
        <v>562.56214267708594</v>
      </c>
    </row>
    <row r="256" spans="1:72">
      <c r="A256" s="6">
        <v>6</v>
      </c>
      <c r="B256" s="6">
        <v>3</v>
      </c>
      <c r="C256" s="124">
        <f t="shared" si="142"/>
        <v>42889</v>
      </c>
      <c r="D256" s="76">
        <f t="shared" si="109"/>
        <v>1239.4533960200001</v>
      </c>
      <c r="E256" s="76">
        <f t="shared" si="110"/>
        <v>624.89142564293888</v>
      </c>
      <c r="F256" s="335">
        <v>888.59456</v>
      </c>
      <c r="G256" s="335">
        <v>1069.09033</v>
      </c>
      <c r="H256" s="335">
        <v>775.53677000000005</v>
      </c>
      <c r="I256" s="335">
        <v>682.31367999999998</v>
      </c>
      <c r="J256" s="335">
        <v>1152.39607</v>
      </c>
      <c r="K256" s="335">
        <v>1025.45399</v>
      </c>
      <c r="L256" s="335">
        <v>829.09046000000001</v>
      </c>
      <c r="M256" s="335">
        <v>1086.94156</v>
      </c>
      <c r="N256" s="335">
        <v>1624.4619300000002</v>
      </c>
      <c r="O256" s="335">
        <v>2465.4532100000001</v>
      </c>
      <c r="P256" s="335">
        <v>1434.04881</v>
      </c>
      <c r="Q256" s="335">
        <v>1793.4337393000001</v>
      </c>
      <c r="R256" s="76">
        <v>1427.22</v>
      </c>
      <c r="S256" s="76">
        <v>1463.47</v>
      </c>
      <c r="T256" s="76">
        <v>703.08</v>
      </c>
      <c r="U256" s="76">
        <v>595.71</v>
      </c>
      <c r="V256" s="76">
        <v>974.05</v>
      </c>
      <c r="W256" s="76">
        <v>643.79</v>
      </c>
      <c r="X256" s="76">
        <v>2464.7800000000002</v>
      </c>
      <c r="Y256" s="76">
        <v>1298.26</v>
      </c>
      <c r="Z256" s="76">
        <v>1190.8800000000001</v>
      </c>
      <c r="AA256" s="76">
        <v>1716.8</v>
      </c>
      <c r="AB256" s="76">
        <v>2458.96</v>
      </c>
      <c r="AC256" s="76">
        <v>1601.74</v>
      </c>
      <c r="AD256" s="76">
        <v>1077.97</v>
      </c>
      <c r="AE256" s="76">
        <v>624.75338060000001</v>
      </c>
      <c r="AF256" s="10">
        <v>923.93999540000004</v>
      </c>
      <c r="AG256" s="10">
        <v>439.93364600000001</v>
      </c>
      <c r="AH256" s="10">
        <v>2110.9277821999999</v>
      </c>
      <c r="AI256" s="10">
        <v>640.52196709999998</v>
      </c>
      <c r="AK256" s="430">
        <f t="shared" si="111"/>
        <v>447.99322409881523</v>
      </c>
      <c r="AL256" s="430">
        <f t="shared" si="112"/>
        <v>538.99184774388709</v>
      </c>
      <c r="AM256" s="430">
        <f t="shared" si="113"/>
        <v>390.99408621124275</v>
      </c>
      <c r="AN256" s="430">
        <f t="shared" si="114"/>
        <v>343.99479707587597</v>
      </c>
      <c r="AO256" s="430">
        <f t="shared" si="115"/>
        <v>580.99121250315102</v>
      </c>
      <c r="AP256" s="430">
        <f t="shared" si="116"/>
        <v>516.99218048903447</v>
      </c>
      <c r="AQ256" s="430">
        <f t="shared" si="117"/>
        <v>417.99367784219811</v>
      </c>
      <c r="AR256" s="430">
        <f t="shared" si="118"/>
        <v>547.99171162087214</v>
      </c>
      <c r="AS256" s="430">
        <f t="shared" si="119"/>
        <v>818.98761280564668</v>
      </c>
      <c r="AT256" s="430">
        <f t="shared" si="120"/>
        <v>1242.9811998991681</v>
      </c>
      <c r="AU256" s="430">
        <f t="shared" si="121"/>
        <v>722.98906478447191</v>
      </c>
      <c r="AV256" s="430">
        <f t="shared" si="122"/>
        <v>904.17632432568689</v>
      </c>
      <c r="AW256" s="430">
        <f t="shared" si="123"/>
        <v>719.54625661709099</v>
      </c>
      <c r="AX256" s="430">
        <f t="shared" si="124"/>
        <v>737.82203176203677</v>
      </c>
      <c r="AY256" s="430">
        <f t="shared" si="125"/>
        <v>354.46433072851022</v>
      </c>
      <c r="AZ256" s="430">
        <f t="shared" si="126"/>
        <v>300.3327451474666</v>
      </c>
      <c r="BA256" s="430">
        <f t="shared" si="127"/>
        <v>491.07638013612296</v>
      </c>
      <c r="BB256" s="430">
        <f t="shared" si="128"/>
        <v>324.57272498109398</v>
      </c>
      <c r="BC256" s="430">
        <f t="shared" si="129"/>
        <v>1242.6417948071592</v>
      </c>
      <c r="BD256" s="430">
        <f t="shared" si="130"/>
        <v>654.5298714393748</v>
      </c>
      <c r="BE256" s="430">
        <f t="shared" si="131"/>
        <v>600.39324426518783</v>
      </c>
      <c r="BF256" s="430">
        <f t="shared" si="132"/>
        <v>865.54071086463318</v>
      </c>
      <c r="BG256" s="430">
        <f t="shared" si="133"/>
        <v>1239.7075875976809</v>
      </c>
      <c r="BH256" s="430">
        <f t="shared" si="134"/>
        <v>807.53214015628942</v>
      </c>
      <c r="BI256" s="430">
        <f t="shared" si="135"/>
        <v>543.46861608268216</v>
      </c>
      <c r="BJ256" s="430">
        <f t="shared" si="136"/>
        <v>314.97523599697507</v>
      </c>
      <c r="BK256" s="430">
        <f t="shared" si="137"/>
        <v>465.81295457524578</v>
      </c>
      <c r="BL256" s="430">
        <f t="shared" si="138"/>
        <v>221.79664532392235</v>
      </c>
      <c r="BM256" s="430">
        <f t="shared" si="139"/>
        <v>1064.2439033022436</v>
      </c>
      <c r="BN256" s="430">
        <f t="shared" si="140"/>
        <v>322.92511575497855</v>
      </c>
      <c r="BQ256" s="529">
        <f t="shared" si="143"/>
        <v>43254</v>
      </c>
      <c r="BR256" s="430">
        <f t="shared" si="141"/>
        <v>641.15046352407364</v>
      </c>
      <c r="BT256" s="430">
        <f t="shared" si="144"/>
        <v>545.73016385177721</v>
      </c>
    </row>
    <row r="257" spans="1:72">
      <c r="A257" s="6">
        <v>6</v>
      </c>
      <c r="B257" s="6">
        <v>4</v>
      </c>
      <c r="C257" s="124">
        <f t="shared" si="142"/>
        <v>42890</v>
      </c>
      <c r="D257" s="76">
        <f t="shared" si="109"/>
        <v>1308.0177514800002</v>
      </c>
      <c r="E257" s="76">
        <f t="shared" si="110"/>
        <v>659.45930691162471</v>
      </c>
      <c r="F257" s="335">
        <v>1136.5283100000001</v>
      </c>
      <c r="G257" s="335">
        <v>1239.66875</v>
      </c>
      <c r="H257" s="335">
        <v>696.19797000000005</v>
      </c>
      <c r="I257" s="335">
        <v>1376.52818</v>
      </c>
      <c r="J257" s="335">
        <v>1209.9167</v>
      </c>
      <c r="K257" s="335">
        <v>1136.5283100000001</v>
      </c>
      <c r="L257" s="335">
        <v>997.68541000000005</v>
      </c>
      <c r="M257" s="335">
        <v>983.80112000000008</v>
      </c>
      <c r="N257" s="335">
        <v>1549.09007</v>
      </c>
      <c r="O257" s="335">
        <v>2348.42848</v>
      </c>
      <c r="P257" s="335">
        <v>1352.7265400000001</v>
      </c>
      <c r="Q257" s="335">
        <v>2115.2517468000001</v>
      </c>
      <c r="R257" s="76">
        <v>1489.28</v>
      </c>
      <c r="S257" s="76">
        <v>1998.81</v>
      </c>
      <c r="T257" s="76">
        <v>677.17</v>
      </c>
      <c r="U257" s="76">
        <v>745.16</v>
      </c>
      <c r="V257" s="76">
        <v>886.98</v>
      </c>
      <c r="W257" s="76">
        <v>663.6</v>
      </c>
      <c r="X257" s="76">
        <v>1908.25</v>
      </c>
      <c r="Y257" s="76">
        <v>1221.8399999999999</v>
      </c>
      <c r="Z257" s="76">
        <v>1063.72</v>
      </c>
      <c r="AA257" s="76">
        <v>1837.2</v>
      </c>
      <c r="AB257" s="76">
        <v>2724.3</v>
      </c>
      <c r="AC257" s="76">
        <v>1495.19</v>
      </c>
      <c r="AD257" s="76">
        <v>983.55</v>
      </c>
      <c r="AE257" s="76">
        <v>1821.5196745000001</v>
      </c>
      <c r="AF257" s="10">
        <v>791.46403409999994</v>
      </c>
      <c r="AG257" s="10">
        <v>476.35015520000002</v>
      </c>
      <c r="AH257" s="10">
        <v>1678.5313222</v>
      </c>
      <c r="AI257" s="10">
        <v>635.26577159999999</v>
      </c>
      <c r="AK257" s="430">
        <f t="shared" si="111"/>
        <v>572.99133350138652</v>
      </c>
      <c r="AL257" s="430">
        <f t="shared" si="112"/>
        <v>624.99054701285604</v>
      </c>
      <c r="AM257" s="430">
        <f t="shared" si="113"/>
        <v>350.99469120241997</v>
      </c>
      <c r="AN257" s="430">
        <f t="shared" si="114"/>
        <v>693.98950340307533</v>
      </c>
      <c r="AO257" s="430">
        <f t="shared" si="115"/>
        <v>609.99077388454748</v>
      </c>
      <c r="AP257" s="430">
        <f t="shared" si="116"/>
        <v>572.99133350138652</v>
      </c>
      <c r="AQ257" s="430">
        <f t="shared" si="117"/>
        <v>502.99239223594657</v>
      </c>
      <c r="AR257" s="430">
        <f t="shared" si="118"/>
        <v>495.99249810940262</v>
      </c>
      <c r="AS257" s="430">
        <f t="shared" si="119"/>
        <v>780.98818754726494</v>
      </c>
      <c r="AT257" s="430">
        <f t="shared" si="120"/>
        <v>1183.9820922611545</v>
      </c>
      <c r="AU257" s="430">
        <f t="shared" si="121"/>
        <v>681.98968490042853</v>
      </c>
      <c r="AV257" s="430">
        <f t="shared" si="122"/>
        <v>1066.4238703302244</v>
      </c>
      <c r="AW257" s="430">
        <f t="shared" si="123"/>
        <v>750.83438366523819</v>
      </c>
      <c r="AX257" s="430">
        <f t="shared" si="124"/>
        <v>1007.7186791025964</v>
      </c>
      <c r="AY257" s="430">
        <f t="shared" si="125"/>
        <v>341.40156289387443</v>
      </c>
      <c r="AZ257" s="430">
        <f t="shared" si="126"/>
        <v>375.67935467607759</v>
      </c>
      <c r="BA257" s="430">
        <f t="shared" si="127"/>
        <v>447.17922863624904</v>
      </c>
      <c r="BB257" s="430">
        <f t="shared" si="128"/>
        <v>334.56012099823545</v>
      </c>
      <c r="BC257" s="430">
        <f t="shared" si="129"/>
        <v>962.06201159566422</v>
      </c>
      <c r="BD257" s="430">
        <f t="shared" si="130"/>
        <v>616.00201663725727</v>
      </c>
      <c r="BE257" s="430">
        <f t="shared" si="131"/>
        <v>536.28434585328966</v>
      </c>
      <c r="BF257" s="430">
        <f t="shared" si="132"/>
        <v>926.24149231157048</v>
      </c>
      <c r="BG257" s="430">
        <f t="shared" si="133"/>
        <v>1373.4812200655408</v>
      </c>
      <c r="BH257" s="430">
        <f t="shared" si="134"/>
        <v>753.81396521300735</v>
      </c>
      <c r="BI257" s="430">
        <f t="shared" si="135"/>
        <v>495.86589362238465</v>
      </c>
      <c r="BJ257" s="430">
        <f t="shared" si="136"/>
        <v>918.33611015881024</v>
      </c>
      <c r="BK257" s="430">
        <f t="shared" si="137"/>
        <v>399.02396475926389</v>
      </c>
      <c r="BL257" s="430">
        <f t="shared" si="138"/>
        <v>240.15636763297204</v>
      </c>
      <c r="BM257" s="430">
        <f t="shared" si="139"/>
        <v>846.24720050415931</v>
      </c>
      <c r="BN257" s="430">
        <f t="shared" si="140"/>
        <v>320.27515583564406</v>
      </c>
      <c r="BQ257" s="529">
        <f t="shared" si="143"/>
        <v>43255</v>
      </c>
      <c r="BR257" s="430">
        <f t="shared" si="141"/>
        <v>547.07907188051422</v>
      </c>
      <c r="BT257" s="430">
        <f t="shared" si="144"/>
        <v>612.99639526090232</v>
      </c>
    </row>
    <row r="258" spans="1:72">
      <c r="A258" s="6">
        <v>6</v>
      </c>
      <c r="B258" s="6">
        <v>5</v>
      </c>
      <c r="C258" s="124">
        <f t="shared" si="142"/>
        <v>42891</v>
      </c>
      <c r="D258" s="76">
        <f t="shared" si="109"/>
        <v>1324.2829802933338</v>
      </c>
      <c r="E258" s="76">
        <f t="shared" si="110"/>
        <v>667.65969754689195</v>
      </c>
      <c r="F258" s="335">
        <v>1408.2637</v>
      </c>
      <c r="G258" s="335">
        <v>1303.1397899999999</v>
      </c>
      <c r="H258" s="335">
        <v>704.13184999999999</v>
      </c>
      <c r="I258" s="335">
        <v>1455.86698</v>
      </c>
      <c r="J258" s="335">
        <v>1426.11493</v>
      </c>
      <c r="K258" s="335">
        <v>1243.6356900000001</v>
      </c>
      <c r="L258" s="335">
        <v>934.21437000000003</v>
      </c>
      <c r="M258" s="335">
        <v>1112.72667</v>
      </c>
      <c r="N258" s="335">
        <v>1592.72641</v>
      </c>
      <c r="O258" s="335">
        <v>2173.88312</v>
      </c>
      <c r="P258" s="335">
        <v>1527.2719</v>
      </c>
      <c r="Q258" s="335">
        <v>2316.9508111000005</v>
      </c>
      <c r="R258" s="76">
        <v>1660.24</v>
      </c>
      <c r="S258" s="76">
        <v>2369.5700000000002</v>
      </c>
      <c r="T258" s="76">
        <v>663.93</v>
      </c>
      <c r="U258" s="76">
        <v>1007.61</v>
      </c>
      <c r="V258" s="76">
        <v>885.58</v>
      </c>
      <c r="W258" s="76">
        <v>615.79</v>
      </c>
      <c r="X258" s="76">
        <v>1745.99</v>
      </c>
      <c r="Y258" s="76">
        <v>1055.43</v>
      </c>
      <c r="Z258" s="76">
        <v>1488.44</v>
      </c>
      <c r="AA258" s="76">
        <v>1748.02</v>
      </c>
      <c r="AB258" s="76">
        <v>2958.99</v>
      </c>
      <c r="AC258" s="76">
        <v>1200</v>
      </c>
      <c r="AD258" s="76">
        <v>945.03</v>
      </c>
      <c r="AE258" s="76">
        <v>1039.3382799999999</v>
      </c>
      <c r="AF258" s="10">
        <v>674.24095710000006</v>
      </c>
      <c r="AG258" s="10">
        <v>417.04440219999998</v>
      </c>
      <c r="AH258" s="10">
        <v>1475.4438289</v>
      </c>
      <c r="AI258" s="10">
        <v>578.87571950000006</v>
      </c>
      <c r="AK258" s="430">
        <f t="shared" si="111"/>
        <v>709.98926140660444</v>
      </c>
      <c r="AL258" s="430">
        <f t="shared" si="112"/>
        <v>656.99006301991426</v>
      </c>
      <c r="AM258" s="430">
        <f t="shared" si="113"/>
        <v>354.99463070330222</v>
      </c>
      <c r="AN258" s="430">
        <f t="shared" si="114"/>
        <v>733.98889841189816</v>
      </c>
      <c r="AO258" s="430">
        <f t="shared" si="115"/>
        <v>718.9891252835896</v>
      </c>
      <c r="AP258" s="430">
        <f t="shared" si="116"/>
        <v>626.99051676329725</v>
      </c>
      <c r="AQ258" s="430">
        <f t="shared" si="117"/>
        <v>470.99287622888835</v>
      </c>
      <c r="AR258" s="430">
        <f t="shared" si="118"/>
        <v>560.9915149987396</v>
      </c>
      <c r="AS258" s="430">
        <f t="shared" si="119"/>
        <v>802.98785480211745</v>
      </c>
      <c r="AT258" s="430">
        <f t="shared" si="120"/>
        <v>1095.9834232417443</v>
      </c>
      <c r="AU258" s="430">
        <f t="shared" si="121"/>
        <v>769.98835391983869</v>
      </c>
      <c r="AV258" s="430">
        <f t="shared" si="122"/>
        <v>1168.1123322914043</v>
      </c>
      <c r="AW258" s="430">
        <f t="shared" si="123"/>
        <v>837.0254600453743</v>
      </c>
      <c r="AX258" s="430">
        <f t="shared" si="124"/>
        <v>1194.6407864885305</v>
      </c>
      <c r="AY258" s="430">
        <f t="shared" si="125"/>
        <v>334.72649357196872</v>
      </c>
      <c r="AZ258" s="430">
        <f t="shared" si="126"/>
        <v>507.99596672548523</v>
      </c>
      <c r="BA258" s="430">
        <f t="shared" si="127"/>
        <v>446.47340559616839</v>
      </c>
      <c r="BB258" s="430">
        <f t="shared" si="128"/>
        <v>310.45626417948068</v>
      </c>
      <c r="BC258" s="430">
        <f t="shared" si="129"/>
        <v>880.25712125031509</v>
      </c>
      <c r="BD258" s="430">
        <f t="shared" si="130"/>
        <v>532.1048651373834</v>
      </c>
      <c r="BE258" s="430">
        <f t="shared" si="131"/>
        <v>750.41088984118983</v>
      </c>
      <c r="BF258" s="430">
        <f t="shared" si="132"/>
        <v>881.28056465843201</v>
      </c>
      <c r="BG258" s="430">
        <f t="shared" si="133"/>
        <v>1491.8023695487773</v>
      </c>
      <c r="BH258" s="430">
        <f t="shared" si="134"/>
        <v>604.991177211999</v>
      </c>
      <c r="BI258" s="430">
        <f t="shared" si="135"/>
        <v>476.44567683387947</v>
      </c>
      <c r="BJ258" s="430">
        <f t="shared" si="136"/>
        <v>523.99207461557853</v>
      </c>
      <c r="BK258" s="430">
        <f t="shared" si="137"/>
        <v>339.92485863372826</v>
      </c>
      <c r="BL258" s="430">
        <f t="shared" si="138"/>
        <v>210.25681986387698</v>
      </c>
      <c r="BM258" s="430">
        <f t="shared" si="139"/>
        <v>743.85874913032512</v>
      </c>
      <c r="BN258" s="430">
        <f t="shared" si="140"/>
        <v>291.84558583312327</v>
      </c>
      <c r="BQ258" s="529">
        <f t="shared" si="143"/>
        <v>43256</v>
      </c>
      <c r="BR258" s="430">
        <f t="shared" si="141"/>
        <v>501.67567254852531</v>
      </c>
      <c r="BT258" s="430">
        <f t="shared" si="144"/>
        <v>641.9902898916057</v>
      </c>
    </row>
    <row r="259" spans="1:72">
      <c r="A259" s="6">
        <v>6</v>
      </c>
      <c r="B259" s="6">
        <v>6</v>
      </c>
      <c r="C259" s="124">
        <f t="shared" si="142"/>
        <v>42892</v>
      </c>
      <c r="D259" s="76">
        <f t="shared" si="109"/>
        <v>1343.5483909533334</v>
      </c>
      <c r="E259" s="76">
        <f t="shared" si="110"/>
        <v>677.37268068250762</v>
      </c>
      <c r="F259" s="335">
        <v>1606.6107</v>
      </c>
      <c r="G259" s="335">
        <v>1515.3710800000001</v>
      </c>
      <c r="H259" s="335">
        <v>733.88390000000004</v>
      </c>
      <c r="I259" s="335">
        <v>1247.6026300000001</v>
      </c>
      <c r="J259" s="335">
        <v>1646.2800999999999</v>
      </c>
      <c r="K259" s="335">
        <v>1340.82572</v>
      </c>
      <c r="L259" s="335">
        <v>985.78458999999998</v>
      </c>
      <c r="M259" s="335">
        <v>1168.2638300000001</v>
      </c>
      <c r="N259" s="335">
        <v>1376.52818</v>
      </c>
      <c r="O259" s="335">
        <v>1971.56918</v>
      </c>
      <c r="P259" s="335">
        <v>1701.81726</v>
      </c>
      <c r="Q259" s="335">
        <v>2544.0977955000003</v>
      </c>
      <c r="R259" s="76">
        <v>1664.07</v>
      </c>
      <c r="S259" s="76">
        <v>2261.4499999999998</v>
      </c>
      <c r="T259" s="76">
        <v>671.93</v>
      </c>
      <c r="U259" s="76">
        <v>1205.8800000000001</v>
      </c>
      <c r="V259" s="76">
        <v>1140.18</v>
      </c>
      <c r="W259" s="76">
        <v>707.44</v>
      </c>
      <c r="X259" s="76">
        <v>1760.15</v>
      </c>
      <c r="Y259" s="76">
        <v>1002.52</v>
      </c>
      <c r="Z259" s="76">
        <v>1707.11</v>
      </c>
      <c r="AA259" s="76">
        <v>1772.49</v>
      </c>
      <c r="AB259" s="76">
        <v>2633.9</v>
      </c>
      <c r="AC259" s="76">
        <v>962.67</v>
      </c>
      <c r="AD259" s="76">
        <v>833.11</v>
      </c>
      <c r="AE259" s="76">
        <v>881.65241500000002</v>
      </c>
      <c r="AF259" s="10">
        <v>657.89716429999999</v>
      </c>
      <c r="AG259" s="10">
        <v>547.93358750000004</v>
      </c>
      <c r="AH259" s="10">
        <v>1306.908383</v>
      </c>
      <c r="AI259" s="10">
        <v>750.52521330000002</v>
      </c>
      <c r="AK259" s="430">
        <f t="shared" si="111"/>
        <v>809.9877489286614</v>
      </c>
      <c r="AL259" s="430">
        <f t="shared" si="112"/>
        <v>763.98844466851529</v>
      </c>
      <c r="AM259" s="430">
        <f t="shared" si="113"/>
        <v>369.99440383161078</v>
      </c>
      <c r="AN259" s="430">
        <f t="shared" si="114"/>
        <v>628.99048651373835</v>
      </c>
      <c r="AO259" s="430">
        <f t="shared" si="115"/>
        <v>829.98744643307282</v>
      </c>
      <c r="AP259" s="430">
        <f t="shared" si="116"/>
        <v>675.98977564910513</v>
      </c>
      <c r="AQ259" s="430">
        <f t="shared" si="117"/>
        <v>496.99248298462311</v>
      </c>
      <c r="AR259" s="430">
        <f t="shared" si="118"/>
        <v>588.99109150491563</v>
      </c>
      <c r="AS259" s="430">
        <f t="shared" si="119"/>
        <v>693.98950340307533</v>
      </c>
      <c r="AT259" s="430">
        <f t="shared" si="120"/>
        <v>993.98496596924622</v>
      </c>
      <c r="AU259" s="430">
        <f t="shared" si="121"/>
        <v>857.98702293924885</v>
      </c>
      <c r="AV259" s="430">
        <f t="shared" si="122"/>
        <v>1282.6306002016638</v>
      </c>
      <c r="AW259" s="430">
        <f t="shared" si="123"/>
        <v>838.95639021930924</v>
      </c>
      <c r="AX259" s="430">
        <f t="shared" si="124"/>
        <v>1140.131081421729</v>
      </c>
      <c r="AY259" s="430">
        <f t="shared" si="125"/>
        <v>338.75976808671538</v>
      </c>
      <c r="AZ259" s="430">
        <f t="shared" si="126"/>
        <v>607.95563398033778</v>
      </c>
      <c r="BA259" s="430">
        <f t="shared" si="127"/>
        <v>574.83236702798081</v>
      </c>
      <c r="BB259" s="430">
        <f t="shared" si="128"/>
        <v>356.66246533904717</v>
      </c>
      <c r="BC259" s="430">
        <f t="shared" si="129"/>
        <v>887.39601714141668</v>
      </c>
      <c r="BD259" s="430">
        <f t="shared" si="130"/>
        <v>505.42979581547769</v>
      </c>
      <c r="BE259" s="430">
        <f t="shared" si="131"/>
        <v>860.65540710864627</v>
      </c>
      <c r="BF259" s="430">
        <f t="shared" si="132"/>
        <v>893.61734308041343</v>
      </c>
      <c r="BG259" s="430">
        <f t="shared" si="133"/>
        <v>1327.9052180489034</v>
      </c>
      <c r="BH259" s="430">
        <f t="shared" si="134"/>
        <v>485.33904713889586</v>
      </c>
      <c r="BI259" s="430">
        <f t="shared" si="135"/>
        <v>420.02016637257373</v>
      </c>
      <c r="BJ259" s="430">
        <f t="shared" si="136"/>
        <v>444.49327703554326</v>
      </c>
      <c r="BK259" s="430">
        <f t="shared" si="137"/>
        <v>331.68498326191076</v>
      </c>
      <c r="BL259" s="430">
        <f t="shared" si="138"/>
        <v>276.24582177968239</v>
      </c>
      <c r="BM259" s="430">
        <f t="shared" si="139"/>
        <v>658.89003428283331</v>
      </c>
      <c r="BN259" s="430">
        <f t="shared" si="140"/>
        <v>378.38427693471135</v>
      </c>
      <c r="BQ259" s="529">
        <f t="shared" si="143"/>
        <v>43257</v>
      </c>
      <c r="BR259" s="430">
        <f t="shared" si="141"/>
        <v>496.35688773632467</v>
      </c>
      <c r="BT259" s="430">
        <f t="shared" si="144"/>
        <v>643.94026039828577</v>
      </c>
    </row>
    <row r="260" spans="1:72">
      <c r="A260" s="6">
        <v>6</v>
      </c>
      <c r="B260" s="6">
        <v>7</v>
      </c>
      <c r="C260" s="124">
        <f t="shared" si="142"/>
        <v>42893</v>
      </c>
      <c r="D260" s="76">
        <f t="shared" si="109"/>
        <v>1402.7255105200004</v>
      </c>
      <c r="E260" s="76">
        <f t="shared" si="110"/>
        <v>707.20782795807361</v>
      </c>
      <c r="F260" s="335">
        <v>1902.1477300000001</v>
      </c>
      <c r="G260" s="335">
        <v>1451.90004</v>
      </c>
      <c r="H260" s="335">
        <v>866.77638999999999</v>
      </c>
      <c r="I260" s="335">
        <v>1227.76793</v>
      </c>
      <c r="J260" s="335">
        <v>2044.95757</v>
      </c>
      <c r="K260" s="335">
        <v>1412.23064</v>
      </c>
      <c r="L260" s="335">
        <v>1166.28036</v>
      </c>
      <c r="M260" s="335">
        <v>1079.0076799999999</v>
      </c>
      <c r="N260" s="335">
        <v>1453.8835100000001</v>
      </c>
      <c r="O260" s="335">
        <v>2183.8004700000001</v>
      </c>
      <c r="P260" s="335">
        <v>2048.9245100000003</v>
      </c>
      <c r="Q260" s="335">
        <v>2830.2133430000004</v>
      </c>
      <c r="R260" s="76">
        <v>1919.24</v>
      </c>
      <c r="S260" s="76">
        <v>2371.92</v>
      </c>
      <c r="T260" s="76">
        <v>630.38</v>
      </c>
      <c r="U260" s="76">
        <v>1253.8</v>
      </c>
      <c r="V260" s="76">
        <v>1121.95</v>
      </c>
      <c r="W260" s="76">
        <v>627.62</v>
      </c>
      <c r="X260" s="76">
        <v>1827.35</v>
      </c>
      <c r="Y260" s="76">
        <v>854.69</v>
      </c>
      <c r="Z260" s="76">
        <v>1713.7</v>
      </c>
      <c r="AA260" s="76">
        <v>1684.93</v>
      </c>
      <c r="AB260" s="76">
        <v>2675.57</v>
      </c>
      <c r="AC260" s="76">
        <v>836.5</v>
      </c>
      <c r="AD260" s="76">
        <v>811.11</v>
      </c>
      <c r="AE260" s="76">
        <v>924.17801180000004</v>
      </c>
      <c r="AF260" s="10">
        <v>687.13351210000008</v>
      </c>
      <c r="AG260" s="10">
        <v>573.83770570000001</v>
      </c>
      <c r="AH260" s="10">
        <v>1104.5547736000001</v>
      </c>
      <c r="AI260" s="10">
        <v>795.41113940000002</v>
      </c>
      <c r="AK260" s="430">
        <f t="shared" si="111"/>
        <v>958.98549533652636</v>
      </c>
      <c r="AL260" s="430">
        <f t="shared" si="112"/>
        <v>731.98892866145695</v>
      </c>
      <c r="AM260" s="430">
        <f t="shared" si="113"/>
        <v>436.99339047138892</v>
      </c>
      <c r="AN260" s="430">
        <f t="shared" si="114"/>
        <v>618.99063776153264</v>
      </c>
      <c r="AO260" s="430">
        <f t="shared" si="115"/>
        <v>1030.9844063524074</v>
      </c>
      <c r="AP260" s="430">
        <f t="shared" si="116"/>
        <v>711.98923115704565</v>
      </c>
      <c r="AQ260" s="430">
        <f t="shared" si="117"/>
        <v>587.99110662969497</v>
      </c>
      <c r="AR260" s="430">
        <f t="shared" si="118"/>
        <v>543.99177211998983</v>
      </c>
      <c r="AS260" s="430">
        <f t="shared" si="119"/>
        <v>732.98891353667761</v>
      </c>
      <c r="AT260" s="430">
        <f t="shared" si="120"/>
        <v>1100.9833476178474</v>
      </c>
      <c r="AU260" s="430">
        <f t="shared" si="121"/>
        <v>1032.9843761028487</v>
      </c>
      <c r="AV260" s="430">
        <f t="shared" si="122"/>
        <v>1426.878418452231</v>
      </c>
      <c r="AW260" s="430">
        <f t="shared" si="123"/>
        <v>967.6027224602974</v>
      </c>
      <c r="AX260" s="430">
        <f t="shared" si="124"/>
        <v>1195.8255608772372</v>
      </c>
      <c r="AY260" s="430">
        <f t="shared" si="125"/>
        <v>317.81194857574991</v>
      </c>
      <c r="AZ260" s="430">
        <f t="shared" si="126"/>
        <v>632.11494832367021</v>
      </c>
      <c r="BA260" s="430">
        <f t="shared" si="127"/>
        <v>565.64154272750193</v>
      </c>
      <c r="BB260" s="430">
        <f t="shared" si="128"/>
        <v>316.42046886816235</v>
      </c>
      <c r="BC260" s="430">
        <f t="shared" si="129"/>
        <v>921.27552306528855</v>
      </c>
      <c r="BD260" s="430">
        <f t="shared" si="130"/>
        <v>430.89992437610289</v>
      </c>
      <c r="BE260" s="430">
        <f t="shared" si="131"/>
        <v>863.97781699016889</v>
      </c>
      <c r="BF260" s="430">
        <f t="shared" si="132"/>
        <v>849.47315351651127</v>
      </c>
      <c r="BG260" s="430">
        <f t="shared" si="133"/>
        <v>1348.9135366775902</v>
      </c>
      <c r="BH260" s="430">
        <f t="shared" si="134"/>
        <v>421.72926644819762</v>
      </c>
      <c r="BI260" s="430">
        <f t="shared" si="135"/>
        <v>408.92866145702044</v>
      </c>
      <c r="BJ260" s="430">
        <f t="shared" si="136"/>
        <v>465.93295276027226</v>
      </c>
      <c r="BK260" s="430">
        <f t="shared" si="137"/>
        <v>346.424760322662</v>
      </c>
      <c r="BL260" s="430">
        <f t="shared" si="138"/>
        <v>289.30562425006303</v>
      </c>
      <c r="BM260" s="430">
        <f t="shared" si="139"/>
        <v>556.87157731283094</v>
      </c>
      <c r="BN260" s="430">
        <f t="shared" si="140"/>
        <v>401.01393466095288</v>
      </c>
      <c r="BQ260" s="529">
        <f t="shared" si="143"/>
        <v>43258</v>
      </c>
      <c r="BR260" s="430">
        <f t="shared" si="141"/>
        <v>469.46663545500382</v>
      </c>
      <c r="BT260" s="430">
        <f t="shared" si="144"/>
        <v>625.55279304260148</v>
      </c>
    </row>
    <row r="261" spans="1:72">
      <c r="A261" s="6">
        <v>6</v>
      </c>
      <c r="B261" s="6">
        <v>8</v>
      </c>
      <c r="C261" s="124">
        <f t="shared" si="142"/>
        <v>42894</v>
      </c>
      <c r="D261" s="76">
        <f t="shared" si="109"/>
        <v>1445.2318068099994</v>
      </c>
      <c r="E261" s="76">
        <f t="shared" si="110"/>
        <v>728.63809727901071</v>
      </c>
      <c r="F261" s="335">
        <v>1908.0981400000001</v>
      </c>
      <c r="G261" s="335">
        <v>1229.7514000000001</v>
      </c>
      <c r="H261" s="335">
        <v>755.70207000000005</v>
      </c>
      <c r="I261" s="335">
        <v>1368.5943</v>
      </c>
      <c r="J261" s="335">
        <v>2554.7093600000003</v>
      </c>
      <c r="K261" s="335">
        <v>1307.10673</v>
      </c>
      <c r="L261" s="335">
        <v>1188.09853</v>
      </c>
      <c r="M261" s="335">
        <v>1120.6605500000001</v>
      </c>
      <c r="N261" s="335">
        <v>1436.0322800000001</v>
      </c>
      <c r="O261" s="335">
        <v>1896.19732</v>
      </c>
      <c r="P261" s="335">
        <v>2814.5439300000003</v>
      </c>
      <c r="Q261" s="335">
        <v>2642.5770809999999</v>
      </c>
      <c r="R261" s="76">
        <v>3144.56</v>
      </c>
      <c r="S261" s="76">
        <v>2297.88</v>
      </c>
      <c r="T261" s="76">
        <v>676.62</v>
      </c>
      <c r="U261" s="76">
        <v>1314.41</v>
      </c>
      <c r="V261" s="76">
        <v>1110.0999999999999</v>
      </c>
      <c r="W261" s="76">
        <v>608.11</v>
      </c>
      <c r="X261" s="76">
        <v>1475.52</v>
      </c>
      <c r="Y261" s="76">
        <v>923.22</v>
      </c>
      <c r="Z261" s="76">
        <v>1561.36</v>
      </c>
      <c r="AA261" s="76">
        <v>1646.02</v>
      </c>
      <c r="AB261" s="76">
        <v>2688.59</v>
      </c>
      <c r="AC261" s="76">
        <v>784.22</v>
      </c>
      <c r="AD261" s="76">
        <v>1000.03</v>
      </c>
      <c r="AE261" s="76">
        <v>823.83426450000002</v>
      </c>
      <c r="AF261" s="10">
        <v>674.18145300000003</v>
      </c>
      <c r="AG261" s="10">
        <v>573.95671390000007</v>
      </c>
      <c r="AH261" s="10">
        <v>1016.2308545000001</v>
      </c>
      <c r="AI261" s="10">
        <v>816.03922740000007</v>
      </c>
      <c r="AK261" s="430">
        <f t="shared" si="111"/>
        <v>961.98544996218811</v>
      </c>
      <c r="AL261" s="430">
        <f t="shared" si="112"/>
        <v>619.9906226367533</v>
      </c>
      <c r="AM261" s="430">
        <f t="shared" si="113"/>
        <v>380.99423745903709</v>
      </c>
      <c r="AN261" s="430">
        <f t="shared" si="114"/>
        <v>689.98956390219303</v>
      </c>
      <c r="AO261" s="430">
        <f t="shared" si="115"/>
        <v>1287.9805192840938</v>
      </c>
      <c r="AP261" s="430">
        <f t="shared" si="116"/>
        <v>658.99003277035536</v>
      </c>
      <c r="AQ261" s="430">
        <f t="shared" si="117"/>
        <v>598.99094025712122</v>
      </c>
      <c r="AR261" s="430">
        <f t="shared" si="118"/>
        <v>564.99145449962191</v>
      </c>
      <c r="AS261" s="430">
        <f t="shared" si="119"/>
        <v>723.98904965969257</v>
      </c>
      <c r="AT261" s="430">
        <f t="shared" si="120"/>
        <v>955.9855407108646</v>
      </c>
      <c r="AU261" s="430">
        <f t="shared" si="121"/>
        <v>1418.9785379379884</v>
      </c>
      <c r="AV261" s="430">
        <f t="shared" si="122"/>
        <v>1332.279849256365</v>
      </c>
      <c r="AW261" s="430">
        <f t="shared" si="123"/>
        <v>1585.3592135114695</v>
      </c>
      <c r="AX261" s="430">
        <f t="shared" si="124"/>
        <v>1158.4976052432569</v>
      </c>
      <c r="AY261" s="430">
        <f t="shared" si="125"/>
        <v>341.12427527098561</v>
      </c>
      <c r="AZ261" s="430">
        <f t="shared" si="126"/>
        <v>662.67204436601969</v>
      </c>
      <c r="BA261" s="430">
        <f t="shared" si="127"/>
        <v>559.66725485253335</v>
      </c>
      <c r="BB261" s="430">
        <f t="shared" si="128"/>
        <v>306.58432064532394</v>
      </c>
      <c r="BC261" s="430">
        <f t="shared" si="129"/>
        <v>743.89715149987398</v>
      </c>
      <c r="BD261" s="430">
        <f t="shared" si="130"/>
        <v>465.44996218805142</v>
      </c>
      <c r="BE261" s="430">
        <f t="shared" si="131"/>
        <v>787.17418704310558</v>
      </c>
      <c r="BF261" s="430">
        <f t="shared" si="132"/>
        <v>829.85631459541207</v>
      </c>
      <c r="BG261" s="430">
        <f t="shared" si="133"/>
        <v>1355.4776909503403</v>
      </c>
      <c r="BH261" s="430">
        <f t="shared" si="134"/>
        <v>395.37181749432824</v>
      </c>
      <c r="BI261" s="430">
        <f t="shared" si="135"/>
        <v>504.17443912276275</v>
      </c>
      <c r="BJ261" s="430">
        <f t="shared" si="136"/>
        <v>415.34371792286362</v>
      </c>
      <c r="BK261" s="430">
        <f t="shared" si="137"/>
        <v>339.89485908747167</v>
      </c>
      <c r="BL261" s="430">
        <f t="shared" si="138"/>
        <v>289.36562334257627</v>
      </c>
      <c r="BM261" s="430">
        <f t="shared" si="139"/>
        <v>512.34225081925888</v>
      </c>
      <c r="BN261" s="430">
        <f t="shared" si="140"/>
        <v>411.41377736324682</v>
      </c>
      <c r="BQ261" s="529">
        <f t="shared" si="143"/>
        <v>43259</v>
      </c>
      <c r="BR261" s="430">
        <f t="shared" si="141"/>
        <v>479.01970097050662</v>
      </c>
      <c r="BT261" s="430">
        <f t="shared" si="144"/>
        <v>639.49032770355439</v>
      </c>
    </row>
    <row r="262" spans="1:72">
      <c r="A262" s="6">
        <v>6</v>
      </c>
      <c r="B262" s="6">
        <v>9</v>
      </c>
      <c r="C262" s="124">
        <f t="shared" si="142"/>
        <v>42895</v>
      </c>
      <c r="D262" s="76">
        <f t="shared" si="109"/>
        <v>1395.0247628633331</v>
      </c>
      <c r="E262" s="76">
        <f t="shared" si="110"/>
        <v>703.32536557817014</v>
      </c>
      <c r="F262" s="335">
        <v>2052.8914500000001</v>
      </c>
      <c r="G262" s="335">
        <v>1283.3050900000001</v>
      </c>
      <c r="H262" s="335">
        <v>787.43759</v>
      </c>
      <c r="I262" s="335">
        <v>1311.07367</v>
      </c>
      <c r="J262" s="335">
        <v>2201.6516999999999</v>
      </c>
      <c r="K262" s="335">
        <v>1287.2720300000001</v>
      </c>
      <c r="L262" s="335">
        <v>1194.0489400000001</v>
      </c>
      <c r="M262" s="335">
        <v>1138.51178</v>
      </c>
      <c r="N262" s="335">
        <v>1477.68515</v>
      </c>
      <c r="O262" s="335">
        <v>1749.4205400000001</v>
      </c>
      <c r="P262" s="335">
        <v>3012.89093</v>
      </c>
      <c r="Q262" s="335">
        <v>2584.1440548</v>
      </c>
      <c r="R262" s="76">
        <v>2359.92</v>
      </c>
      <c r="S262" s="76">
        <v>2282.5300000000002</v>
      </c>
      <c r="T262" s="76">
        <v>658.93</v>
      </c>
      <c r="U262" s="76">
        <v>1308.56</v>
      </c>
      <c r="V262" s="76">
        <v>1157.5</v>
      </c>
      <c r="W262" s="76">
        <v>710.67</v>
      </c>
      <c r="X262" s="76">
        <v>1313.58</v>
      </c>
      <c r="Y262" s="76">
        <v>615.98</v>
      </c>
      <c r="Z262" s="76">
        <v>1531.21</v>
      </c>
      <c r="AA262" s="76">
        <v>1627.85</v>
      </c>
      <c r="AB262" s="76">
        <v>2081.5700000000002</v>
      </c>
      <c r="AC262" s="76">
        <v>761.89</v>
      </c>
      <c r="AD262" s="76">
        <v>1168.8900000000001</v>
      </c>
      <c r="AE262" s="76">
        <v>1318.6306906999998</v>
      </c>
      <c r="AF262" s="10">
        <v>646.01617899999997</v>
      </c>
      <c r="AG262" s="10">
        <v>558.86250719999998</v>
      </c>
      <c r="AH262" s="10">
        <v>882.16811719999998</v>
      </c>
      <c r="AI262" s="10">
        <v>785.65246700000012</v>
      </c>
      <c r="AK262" s="430">
        <f t="shared" si="111"/>
        <v>1034.9843458532896</v>
      </c>
      <c r="AL262" s="430">
        <f t="shared" si="112"/>
        <v>646.99021426770867</v>
      </c>
      <c r="AM262" s="430">
        <f t="shared" si="113"/>
        <v>396.99399546256615</v>
      </c>
      <c r="AN262" s="430">
        <f t="shared" si="114"/>
        <v>660.99000252079657</v>
      </c>
      <c r="AO262" s="430">
        <f t="shared" si="115"/>
        <v>1109.9832114948322</v>
      </c>
      <c r="AP262" s="430">
        <f t="shared" si="116"/>
        <v>648.99018401814976</v>
      </c>
      <c r="AQ262" s="430">
        <f t="shared" si="117"/>
        <v>601.99089488278298</v>
      </c>
      <c r="AR262" s="430">
        <f t="shared" si="118"/>
        <v>573.99131837660707</v>
      </c>
      <c r="AS262" s="430">
        <f t="shared" si="119"/>
        <v>744.98873203932442</v>
      </c>
      <c r="AT262" s="430">
        <f t="shared" si="120"/>
        <v>881.98665994454245</v>
      </c>
      <c r="AU262" s="430">
        <f t="shared" si="121"/>
        <v>1518.9770254600453</v>
      </c>
      <c r="AV262" s="430">
        <f t="shared" si="122"/>
        <v>1302.8202948323669</v>
      </c>
      <c r="AW262" s="430">
        <f t="shared" si="123"/>
        <v>1189.7756491051173</v>
      </c>
      <c r="AX262" s="430">
        <f t="shared" si="124"/>
        <v>1150.7587597680867</v>
      </c>
      <c r="AY262" s="430">
        <f t="shared" si="125"/>
        <v>332.20569700025203</v>
      </c>
      <c r="AZ262" s="430">
        <f t="shared" si="126"/>
        <v>659.72271237711118</v>
      </c>
      <c r="BA262" s="430">
        <f t="shared" si="127"/>
        <v>583.56440635240733</v>
      </c>
      <c r="BB262" s="430">
        <f t="shared" si="128"/>
        <v>358.29089992437605</v>
      </c>
      <c r="BC262" s="430">
        <f t="shared" si="129"/>
        <v>662.25359213511467</v>
      </c>
      <c r="BD262" s="430">
        <f t="shared" si="130"/>
        <v>310.55205444920597</v>
      </c>
      <c r="BE262" s="430">
        <f t="shared" si="131"/>
        <v>771.97378371565412</v>
      </c>
      <c r="BF262" s="430">
        <f t="shared" si="132"/>
        <v>820.69573985379373</v>
      </c>
      <c r="BG262" s="430">
        <f t="shared" si="133"/>
        <v>1049.4429039576507</v>
      </c>
      <c r="BH262" s="430">
        <f t="shared" si="134"/>
        <v>384.11394000504157</v>
      </c>
      <c r="BI262" s="430">
        <f t="shared" si="135"/>
        <v>589.306780942778</v>
      </c>
      <c r="BJ262" s="430">
        <f t="shared" si="136"/>
        <v>664.79994489538683</v>
      </c>
      <c r="BK262" s="430">
        <f t="shared" si="137"/>
        <v>325.69507385933952</v>
      </c>
      <c r="BL262" s="430">
        <f t="shared" si="138"/>
        <v>281.75573844214773</v>
      </c>
      <c r="BM262" s="430">
        <f t="shared" si="139"/>
        <v>444.75327310310058</v>
      </c>
      <c r="BN262" s="430">
        <f t="shared" si="140"/>
        <v>396.0940090748677</v>
      </c>
      <c r="BQ262" s="529">
        <f t="shared" si="143"/>
        <v>43260</v>
      </c>
      <c r="BR262" s="430">
        <f t="shared" si="141"/>
        <v>485.82988356440637</v>
      </c>
      <c r="BT262" s="430">
        <f t="shared" si="144"/>
        <v>654.35644819763047</v>
      </c>
    </row>
    <row r="263" spans="1:72">
      <c r="A263" s="6">
        <v>6</v>
      </c>
      <c r="B263" s="6">
        <v>10</v>
      </c>
      <c r="C263" s="124">
        <f t="shared" si="142"/>
        <v>42896</v>
      </c>
      <c r="D263" s="76">
        <f t="shared" si="109"/>
        <v>1324.0800358633335</v>
      </c>
      <c r="E263" s="76">
        <f t="shared" si="110"/>
        <v>667.55737967467792</v>
      </c>
      <c r="F263" s="335">
        <v>1810.9081100000001</v>
      </c>
      <c r="G263" s="335">
        <v>1344.7926600000001</v>
      </c>
      <c r="H263" s="335">
        <v>727.93349000000001</v>
      </c>
      <c r="I263" s="335">
        <v>1513.38761</v>
      </c>
      <c r="J263" s="335">
        <v>1846.6105700000001</v>
      </c>
      <c r="K263" s="335">
        <v>1416.19758</v>
      </c>
      <c r="L263" s="335">
        <v>1160.3299500000001</v>
      </c>
      <c r="M263" s="335">
        <v>1194.0489400000001</v>
      </c>
      <c r="N263" s="335">
        <v>1568.9247700000001</v>
      </c>
      <c r="O263" s="335">
        <v>1638.3462200000001</v>
      </c>
      <c r="P263" s="335">
        <v>2600.32917</v>
      </c>
      <c r="Q263" s="335">
        <v>2142.8616491999996</v>
      </c>
      <c r="R263" s="76">
        <v>1980.56</v>
      </c>
      <c r="S263" s="76">
        <v>2354.46</v>
      </c>
      <c r="T263" s="76">
        <v>644.98</v>
      </c>
      <c r="U263" s="76">
        <v>1339.99</v>
      </c>
      <c r="V263" s="76">
        <v>1293.82</v>
      </c>
      <c r="W263" s="76">
        <v>658.02</v>
      </c>
      <c r="X263" s="76">
        <v>1280.3900000000001</v>
      </c>
      <c r="Y263" s="76">
        <v>670.03</v>
      </c>
      <c r="Z263" s="76">
        <v>1226.05</v>
      </c>
      <c r="AA263" s="76">
        <v>1545.6</v>
      </c>
      <c r="AB263" s="76">
        <v>1898.02</v>
      </c>
      <c r="AC263" s="76">
        <v>730.79</v>
      </c>
      <c r="AD263" s="76">
        <v>1063.73</v>
      </c>
      <c r="AE263" s="76">
        <v>1356.8323229000002</v>
      </c>
      <c r="AF263" s="10">
        <v>640.14510780000001</v>
      </c>
      <c r="AG263" s="10">
        <v>508.12534460000001</v>
      </c>
      <c r="AH263" s="10">
        <v>910.29372180000007</v>
      </c>
      <c r="AI263" s="10">
        <v>655.89385960000004</v>
      </c>
      <c r="AK263" s="430">
        <f t="shared" si="111"/>
        <v>912.98619107638012</v>
      </c>
      <c r="AL263" s="430">
        <f t="shared" si="112"/>
        <v>677.98974539954622</v>
      </c>
      <c r="AM263" s="430">
        <f t="shared" si="113"/>
        <v>366.99444920594908</v>
      </c>
      <c r="AN263" s="430">
        <f t="shared" si="114"/>
        <v>762.98845979329462</v>
      </c>
      <c r="AO263" s="430">
        <f t="shared" si="115"/>
        <v>930.98591883035044</v>
      </c>
      <c r="AP263" s="430">
        <f t="shared" si="116"/>
        <v>713.98920090748675</v>
      </c>
      <c r="AQ263" s="430">
        <f t="shared" si="117"/>
        <v>584.99115200403332</v>
      </c>
      <c r="AR263" s="430">
        <f t="shared" si="118"/>
        <v>601.99089488278298</v>
      </c>
      <c r="AS263" s="430">
        <f t="shared" si="119"/>
        <v>790.98803629947065</v>
      </c>
      <c r="AT263" s="430">
        <f t="shared" si="120"/>
        <v>825.98750693219063</v>
      </c>
      <c r="AU263" s="430">
        <f t="shared" si="121"/>
        <v>1310.9801714141668</v>
      </c>
      <c r="AV263" s="430">
        <f t="shared" si="122"/>
        <v>1080.3436597932946</v>
      </c>
      <c r="AW263" s="430">
        <f t="shared" si="123"/>
        <v>998.51777161583061</v>
      </c>
      <c r="AX263" s="430">
        <f t="shared" si="124"/>
        <v>1187.0229392488027</v>
      </c>
      <c r="AY263" s="430">
        <f t="shared" si="125"/>
        <v>325.17267456516259</v>
      </c>
      <c r="AZ263" s="430">
        <f t="shared" si="126"/>
        <v>675.5684396269221</v>
      </c>
      <c r="BA263" s="430">
        <f t="shared" si="127"/>
        <v>652.2914040836904</v>
      </c>
      <c r="BB263" s="430">
        <f t="shared" si="128"/>
        <v>331.74691202419962</v>
      </c>
      <c r="BC263" s="430">
        <f t="shared" si="129"/>
        <v>645.52054449205957</v>
      </c>
      <c r="BD263" s="430">
        <f t="shared" si="130"/>
        <v>337.80186538946305</v>
      </c>
      <c r="BE263" s="430">
        <f t="shared" si="131"/>
        <v>618.12452735064278</v>
      </c>
      <c r="BF263" s="430">
        <f t="shared" si="132"/>
        <v>779.2286362490546</v>
      </c>
      <c r="BG263" s="430">
        <f t="shared" si="133"/>
        <v>956.90446180993195</v>
      </c>
      <c r="BH263" s="430">
        <f t="shared" si="134"/>
        <v>368.43458532896392</v>
      </c>
      <c r="BI263" s="430">
        <f t="shared" si="135"/>
        <v>536.28938744643312</v>
      </c>
      <c r="BJ263" s="430">
        <f t="shared" si="136"/>
        <v>684.05965359213519</v>
      </c>
      <c r="BK263" s="430">
        <f t="shared" si="137"/>
        <v>322.73511862868668</v>
      </c>
      <c r="BL263" s="430">
        <f t="shared" si="138"/>
        <v>256.17612533400552</v>
      </c>
      <c r="BM263" s="430">
        <f t="shared" si="139"/>
        <v>458.93305863372831</v>
      </c>
      <c r="BN263" s="430">
        <f t="shared" si="140"/>
        <v>330.674998537938</v>
      </c>
      <c r="BQ263" s="529">
        <f t="shared" si="143"/>
        <v>43261</v>
      </c>
      <c r="BR263" s="430">
        <f t="shared" si="141"/>
        <v>492.56224219813458</v>
      </c>
      <c r="BT263" s="430">
        <f t="shared" si="144"/>
        <v>663.92992185530625</v>
      </c>
    </row>
    <row r="264" spans="1:72">
      <c r="A264" s="6">
        <v>6</v>
      </c>
      <c r="B264" s="6">
        <v>11</v>
      </c>
      <c r="C264" s="124">
        <f t="shared" si="142"/>
        <v>42897</v>
      </c>
      <c r="D264" s="76">
        <f t="shared" si="109"/>
        <v>1268.9671883433334</v>
      </c>
      <c r="E264" s="76">
        <f t="shared" si="110"/>
        <v>639.77130399922021</v>
      </c>
      <c r="F264" s="335">
        <v>1404.2967599999999</v>
      </c>
      <c r="G264" s="335">
        <v>1364.62736</v>
      </c>
      <c r="H264" s="335">
        <v>591.07406000000003</v>
      </c>
      <c r="I264" s="335">
        <v>2088.5939100000001</v>
      </c>
      <c r="J264" s="335">
        <v>1525.2884300000001</v>
      </c>
      <c r="K264" s="335">
        <v>1588.75947</v>
      </c>
      <c r="L264" s="335">
        <v>969.91683</v>
      </c>
      <c r="M264" s="335">
        <v>1315.04061</v>
      </c>
      <c r="N264" s="335">
        <v>1769.25524</v>
      </c>
      <c r="O264" s="335">
        <v>1743.4701300000002</v>
      </c>
      <c r="P264" s="335">
        <v>2035.0402200000001</v>
      </c>
      <c r="Q264" s="335">
        <v>1690.709828</v>
      </c>
      <c r="R264" s="76">
        <v>1757.76</v>
      </c>
      <c r="S264" s="76">
        <v>2157.5</v>
      </c>
      <c r="T264" s="76">
        <v>682.16</v>
      </c>
      <c r="U264" s="76">
        <v>1263.49</v>
      </c>
      <c r="V264" s="76">
        <v>1193.7</v>
      </c>
      <c r="W264" s="76">
        <v>672.27</v>
      </c>
      <c r="X264" s="76">
        <v>1283.4100000000001</v>
      </c>
      <c r="Y264" s="76">
        <v>683.42</v>
      </c>
      <c r="Z264" s="76">
        <v>1133.23</v>
      </c>
      <c r="AA264" s="76">
        <v>1499.68</v>
      </c>
      <c r="AB264" s="76">
        <v>1948.59</v>
      </c>
      <c r="AC264" s="76">
        <v>719.91</v>
      </c>
      <c r="AD264" s="76">
        <v>1006.82</v>
      </c>
      <c r="AE264" s="76">
        <v>1056.5944690000001</v>
      </c>
      <c r="AF264" s="10">
        <v>595.33852049999996</v>
      </c>
      <c r="AG264" s="10">
        <v>517.6063312</v>
      </c>
      <c r="AH264" s="10">
        <v>1067.9200827</v>
      </c>
      <c r="AI264" s="10">
        <v>743.54339890000006</v>
      </c>
      <c r="AK264" s="430">
        <f t="shared" si="111"/>
        <v>707.98929165616335</v>
      </c>
      <c r="AL264" s="430">
        <f t="shared" si="112"/>
        <v>687.98959415175193</v>
      </c>
      <c r="AM264" s="430">
        <f t="shared" si="113"/>
        <v>297.99549281572979</v>
      </c>
      <c r="AN264" s="430">
        <f t="shared" si="114"/>
        <v>1052.9840736072599</v>
      </c>
      <c r="AO264" s="430">
        <f t="shared" si="115"/>
        <v>768.98836904461814</v>
      </c>
      <c r="AP264" s="430">
        <f t="shared" si="116"/>
        <v>800.98788505167624</v>
      </c>
      <c r="AQ264" s="430">
        <f t="shared" si="117"/>
        <v>488.99260398285855</v>
      </c>
      <c r="AR264" s="430">
        <f t="shared" si="118"/>
        <v>662.98997227123766</v>
      </c>
      <c r="AS264" s="430">
        <f t="shared" si="119"/>
        <v>891.98650869674816</v>
      </c>
      <c r="AT264" s="430">
        <f t="shared" si="120"/>
        <v>878.98670531888081</v>
      </c>
      <c r="AU264" s="430">
        <f t="shared" si="121"/>
        <v>1025.9844819763046</v>
      </c>
      <c r="AV264" s="430">
        <f t="shared" si="122"/>
        <v>852.38710763801362</v>
      </c>
      <c r="AW264" s="430">
        <f t="shared" si="123"/>
        <v>886.19107638013611</v>
      </c>
      <c r="AX264" s="430">
        <f t="shared" si="124"/>
        <v>1087.7237206957398</v>
      </c>
      <c r="AY264" s="430">
        <f t="shared" si="125"/>
        <v>343.91731787244765</v>
      </c>
      <c r="AZ264" s="430">
        <f t="shared" si="126"/>
        <v>637.00025207965712</v>
      </c>
      <c r="BA264" s="430">
        <f t="shared" si="127"/>
        <v>601.81497353163604</v>
      </c>
      <c r="BB264" s="430">
        <f t="shared" si="128"/>
        <v>338.93118225359211</v>
      </c>
      <c r="BC264" s="430">
        <f t="shared" si="129"/>
        <v>647.04310562137641</v>
      </c>
      <c r="BD264" s="430">
        <f t="shared" si="130"/>
        <v>344.55255860852026</v>
      </c>
      <c r="BE264" s="430">
        <f t="shared" si="131"/>
        <v>571.32845979329466</v>
      </c>
      <c r="BF264" s="430">
        <f t="shared" si="132"/>
        <v>756.07764053440894</v>
      </c>
      <c r="BG264" s="430">
        <f t="shared" si="133"/>
        <v>982.39979833627422</v>
      </c>
      <c r="BH264" s="430">
        <f t="shared" si="134"/>
        <v>362.94933198890845</v>
      </c>
      <c r="BI264" s="430">
        <f t="shared" si="135"/>
        <v>507.59768086715405</v>
      </c>
      <c r="BJ264" s="430">
        <f t="shared" si="136"/>
        <v>532.69194302999756</v>
      </c>
      <c r="BK264" s="430">
        <f t="shared" si="137"/>
        <v>300.14546029745395</v>
      </c>
      <c r="BL264" s="430">
        <f t="shared" si="138"/>
        <v>260.95605303755985</v>
      </c>
      <c r="BM264" s="430">
        <f t="shared" si="139"/>
        <v>538.40185666750688</v>
      </c>
      <c r="BN264" s="430">
        <f t="shared" si="140"/>
        <v>374.864330173935</v>
      </c>
      <c r="BQ264" s="529">
        <f t="shared" si="143"/>
        <v>43262</v>
      </c>
      <c r="BR264" s="430">
        <f t="shared" si="141"/>
        <v>486.9899928409377</v>
      </c>
      <c r="BT264" s="430">
        <f t="shared" si="144"/>
        <v>642.02167885051676</v>
      </c>
    </row>
    <row r="265" spans="1:72">
      <c r="A265" s="6">
        <v>6</v>
      </c>
      <c r="B265" s="6">
        <v>12</v>
      </c>
      <c r="C265" s="124">
        <f t="shared" si="142"/>
        <v>42898</v>
      </c>
      <c r="D265" s="76">
        <f t="shared" si="109"/>
        <v>1252.0179877666669</v>
      </c>
      <c r="E265" s="76">
        <f t="shared" si="110"/>
        <v>631.22607741315312</v>
      </c>
      <c r="F265" s="335">
        <v>1162.31342</v>
      </c>
      <c r="G265" s="335">
        <v>1199.99935</v>
      </c>
      <c r="H265" s="335">
        <v>523.63607999999999</v>
      </c>
      <c r="I265" s="335">
        <v>2790.7422900000001</v>
      </c>
      <c r="J265" s="335">
        <v>1594.7098800000001</v>
      </c>
      <c r="K265" s="335">
        <v>1832.7262800000001</v>
      </c>
      <c r="L265" s="335">
        <v>896.52844000000005</v>
      </c>
      <c r="M265" s="335">
        <v>1249.5861</v>
      </c>
      <c r="N265" s="335">
        <v>1983.47</v>
      </c>
      <c r="O265" s="335">
        <v>1830.74281</v>
      </c>
      <c r="P265" s="335">
        <v>1848.5940399999999</v>
      </c>
      <c r="Q265" s="335">
        <v>1580.4288959999999</v>
      </c>
      <c r="R265" s="76">
        <v>1489.51</v>
      </c>
      <c r="S265" s="76">
        <v>1914.87</v>
      </c>
      <c r="T265" s="76">
        <v>657.81</v>
      </c>
      <c r="U265" s="76">
        <v>1165.5999999999999</v>
      </c>
      <c r="V265" s="76">
        <v>1205.04</v>
      </c>
      <c r="W265" s="76">
        <v>720.19</v>
      </c>
      <c r="X265" s="76">
        <v>1428.81</v>
      </c>
      <c r="Y265" s="76">
        <v>719.02</v>
      </c>
      <c r="Z265" s="76">
        <v>1418.48</v>
      </c>
      <c r="AA265" s="76">
        <v>1449.18</v>
      </c>
      <c r="AB265" s="76">
        <v>1829.27</v>
      </c>
      <c r="AC265" s="76">
        <v>711.91</v>
      </c>
      <c r="AD265" s="76">
        <v>965.44</v>
      </c>
      <c r="AE265" s="76">
        <v>695.02772270000003</v>
      </c>
      <c r="AF265" s="10">
        <v>567.49060170000007</v>
      </c>
      <c r="AG265" s="10">
        <v>503.86088410000002</v>
      </c>
      <c r="AH265" s="10">
        <v>940.81932510000001</v>
      </c>
      <c r="AI265" s="10">
        <v>684.73351340000011</v>
      </c>
      <c r="AK265" s="430">
        <f t="shared" si="111"/>
        <v>585.99113687925376</v>
      </c>
      <c r="AL265" s="430">
        <f t="shared" si="112"/>
        <v>604.99084950844463</v>
      </c>
      <c r="AM265" s="430">
        <f t="shared" si="113"/>
        <v>263.99600705823042</v>
      </c>
      <c r="AN265" s="430">
        <f t="shared" si="114"/>
        <v>1406.9787194353416</v>
      </c>
      <c r="AO265" s="430">
        <f t="shared" si="115"/>
        <v>803.98783967733812</v>
      </c>
      <c r="AP265" s="430">
        <f t="shared" si="116"/>
        <v>923.98602470380638</v>
      </c>
      <c r="AQ265" s="430">
        <f t="shared" si="117"/>
        <v>451.99316359969754</v>
      </c>
      <c r="AR265" s="430">
        <f t="shared" si="118"/>
        <v>629.99047138895889</v>
      </c>
      <c r="AS265" s="430">
        <f t="shared" si="119"/>
        <v>999.98487522056973</v>
      </c>
      <c r="AT265" s="430">
        <f t="shared" si="120"/>
        <v>922.98603982858583</v>
      </c>
      <c r="AU265" s="430">
        <f t="shared" si="121"/>
        <v>931.98590370557088</v>
      </c>
      <c r="AV265" s="430">
        <f t="shared" si="122"/>
        <v>796.78794857574985</v>
      </c>
      <c r="AW265" s="430">
        <f t="shared" si="123"/>
        <v>750.9503403075372</v>
      </c>
      <c r="AX265" s="430">
        <f t="shared" si="124"/>
        <v>965.39954625661699</v>
      </c>
      <c r="AY265" s="430">
        <f t="shared" si="125"/>
        <v>331.64103856818753</v>
      </c>
      <c r="AZ265" s="430">
        <f t="shared" si="126"/>
        <v>587.64809679858831</v>
      </c>
      <c r="BA265" s="430">
        <f t="shared" si="127"/>
        <v>607.5321401562893</v>
      </c>
      <c r="BB265" s="430">
        <f t="shared" si="128"/>
        <v>363.09049659692465</v>
      </c>
      <c r="BC265" s="430">
        <f t="shared" si="129"/>
        <v>720.34786992689681</v>
      </c>
      <c r="BD265" s="430">
        <f t="shared" si="130"/>
        <v>362.5006301991429</v>
      </c>
      <c r="BE265" s="430">
        <f t="shared" si="131"/>
        <v>715.13990420973028</v>
      </c>
      <c r="BF265" s="430">
        <f t="shared" si="132"/>
        <v>730.61759516007055</v>
      </c>
      <c r="BG265" s="430">
        <f t="shared" si="133"/>
        <v>922.24350894882775</v>
      </c>
      <c r="BH265" s="430">
        <f t="shared" si="134"/>
        <v>358.91605747416179</v>
      </c>
      <c r="BI265" s="430">
        <f t="shared" si="135"/>
        <v>486.73556843962695</v>
      </c>
      <c r="BJ265" s="430">
        <f t="shared" si="136"/>
        <v>350.40470012603981</v>
      </c>
      <c r="BK265" s="430">
        <f t="shared" si="137"/>
        <v>286.10567264935725</v>
      </c>
      <c r="BL265" s="430">
        <f t="shared" si="138"/>
        <v>254.02615785228133</v>
      </c>
      <c r="BM265" s="430">
        <f t="shared" si="139"/>
        <v>474.32282586337283</v>
      </c>
      <c r="BN265" s="430">
        <f t="shared" si="140"/>
        <v>345.21477862364515</v>
      </c>
      <c r="BQ265" s="529">
        <f t="shared" si="143"/>
        <v>43263</v>
      </c>
      <c r="BR265" s="430">
        <f t="shared" si="141"/>
        <v>463.67405177716159</v>
      </c>
      <c r="BT265" s="430">
        <f t="shared" si="144"/>
        <v>606.26149483236691</v>
      </c>
    </row>
    <row r="266" spans="1:72">
      <c r="A266" s="6">
        <v>6</v>
      </c>
      <c r="B266" s="6">
        <v>13</v>
      </c>
      <c r="C266" s="124">
        <f t="shared" si="142"/>
        <v>42899</v>
      </c>
      <c r="D266" s="76">
        <f t="shared" si="109"/>
        <v>1222.5363187299999</v>
      </c>
      <c r="E266" s="76">
        <f t="shared" si="110"/>
        <v>616.36239455600537</v>
      </c>
      <c r="F266" s="335">
        <v>1061.1564499999999</v>
      </c>
      <c r="G266" s="335">
        <v>965.94988999999998</v>
      </c>
      <c r="H266" s="335">
        <v>446.28075000000001</v>
      </c>
      <c r="I266" s="335">
        <v>1820.82546</v>
      </c>
      <c r="J266" s="335">
        <v>1759.33789</v>
      </c>
      <c r="K266" s="335">
        <v>1814.8750500000001</v>
      </c>
      <c r="L266" s="335">
        <v>692.23103000000003</v>
      </c>
      <c r="M266" s="335">
        <v>1227.76793</v>
      </c>
      <c r="N266" s="335">
        <v>1751.40401</v>
      </c>
      <c r="O266" s="335">
        <v>2187.7674099999999</v>
      </c>
      <c r="P266" s="335">
        <v>1834.70975</v>
      </c>
      <c r="Q266" s="335">
        <v>1684.5412363</v>
      </c>
      <c r="R266" s="76">
        <v>1749.85</v>
      </c>
      <c r="S266" s="76">
        <v>1635.69</v>
      </c>
      <c r="T266" s="76">
        <v>659.31</v>
      </c>
      <c r="U266" s="76">
        <v>902.01</v>
      </c>
      <c r="V266" s="76">
        <v>1141.96</v>
      </c>
      <c r="W266" s="76">
        <v>704.89</v>
      </c>
      <c r="X266" s="76">
        <v>1880.28</v>
      </c>
      <c r="Y266" s="76">
        <v>654.35</v>
      </c>
      <c r="Z266" s="76">
        <v>1853.02</v>
      </c>
      <c r="AA266" s="76">
        <v>1413.21</v>
      </c>
      <c r="AB266" s="76">
        <v>1713.03</v>
      </c>
      <c r="AC266" s="76">
        <v>763.93</v>
      </c>
      <c r="AD266" s="76">
        <v>961.06</v>
      </c>
      <c r="AE266" s="76">
        <v>619.437681</v>
      </c>
      <c r="AF266" s="10">
        <v>655.15997570000002</v>
      </c>
      <c r="AG266" s="10">
        <v>465.87743360000002</v>
      </c>
      <c r="AH266" s="10">
        <v>917.96975070000008</v>
      </c>
      <c r="AI266" s="10">
        <v>738.20786459999999</v>
      </c>
      <c r="AK266" s="430">
        <f t="shared" si="111"/>
        <v>534.99190824300479</v>
      </c>
      <c r="AL266" s="430">
        <f t="shared" si="112"/>
        <v>486.9926342324174</v>
      </c>
      <c r="AM266" s="430">
        <f t="shared" si="113"/>
        <v>224.99659692462819</v>
      </c>
      <c r="AN266" s="430">
        <f t="shared" si="114"/>
        <v>917.98611545248298</v>
      </c>
      <c r="AO266" s="430">
        <f t="shared" si="115"/>
        <v>886.98658432064531</v>
      </c>
      <c r="AP266" s="430">
        <f t="shared" si="116"/>
        <v>914.98616082682133</v>
      </c>
      <c r="AQ266" s="430">
        <f t="shared" si="117"/>
        <v>348.99472145197882</v>
      </c>
      <c r="AR266" s="430">
        <f t="shared" si="118"/>
        <v>618.99063776153264</v>
      </c>
      <c r="AS266" s="430">
        <f t="shared" si="119"/>
        <v>882.986644819763</v>
      </c>
      <c r="AT266" s="430">
        <f t="shared" si="120"/>
        <v>1102.9833173682882</v>
      </c>
      <c r="AU266" s="430">
        <f t="shared" si="121"/>
        <v>924.98600957902693</v>
      </c>
      <c r="AV266" s="430">
        <f t="shared" si="122"/>
        <v>849.27715467607766</v>
      </c>
      <c r="AW266" s="430">
        <f t="shared" si="123"/>
        <v>882.2031762036803</v>
      </c>
      <c r="AX266" s="430">
        <f t="shared" si="124"/>
        <v>824.64834887824554</v>
      </c>
      <c r="AY266" s="430">
        <f t="shared" si="125"/>
        <v>332.39727753970249</v>
      </c>
      <c r="AZ266" s="430">
        <f t="shared" si="126"/>
        <v>454.75674313082931</v>
      </c>
      <c r="BA266" s="430">
        <f t="shared" si="127"/>
        <v>575.72977060751202</v>
      </c>
      <c r="BB266" s="430">
        <f t="shared" si="128"/>
        <v>355.37685908747164</v>
      </c>
      <c r="BC266" s="430">
        <f t="shared" si="129"/>
        <v>947.96067557348124</v>
      </c>
      <c r="BD266" s="430">
        <f t="shared" si="130"/>
        <v>329.89664734055964</v>
      </c>
      <c r="BE266" s="430">
        <f t="shared" si="131"/>
        <v>934.21729266448199</v>
      </c>
      <c r="BF266" s="430">
        <f t="shared" si="132"/>
        <v>712.48298462314096</v>
      </c>
      <c r="BG266" s="430">
        <f t="shared" si="133"/>
        <v>863.64003024955878</v>
      </c>
      <c r="BH266" s="430">
        <f t="shared" si="134"/>
        <v>385.14242500630195</v>
      </c>
      <c r="BI266" s="430">
        <f t="shared" si="135"/>
        <v>484.52735064280307</v>
      </c>
      <c r="BJ266" s="430">
        <f t="shared" si="136"/>
        <v>312.29527653138393</v>
      </c>
      <c r="BK266" s="430">
        <f t="shared" si="137"/>
        <v>330.30500413410635</v>
      </c>
      <c r="BL266" s="430">
        <f t="shared" si="138"/>
        <v>234.87644749180743</v>
      </c>
      <c r="BM266" s="430">
        <f t="shared" si="139"/>
        <v>462.80300010083187</v>
      </c>
      <c r="BN266" s="430">
        <f t="shared" si="140"/>
        <v>372.17437085959165</v>
      </c>
      <c r="BQ266" s="529">
        <f t="shared" si="143"/>
        <v>43264</v>
      </c>
      <c r="BR266" s="430">
        <f t="shared" si="141"/>
        <v>463.34128137131336</v>
      </c>
      <c r="BT266" s="430">
        <f t="shared" si="144"/>
        <v>555.3608394252584</v>
      </c>
    </row>
    <row r="267" spans="1:72">
      <c r="A267" s="6">
        <v>6</v>
      </c>
      <c r="B267" s="6">
        <v>14</v>
      </c>
      <c r="C267" s="124">
        <f t="shared" si="142"/>
        <v>42900</v>
      </c>
      <c r="D267" s="76">
        <f t="shared" ref="D267:D330" si="145">AVERAGE(F267:AI267)</f>
        <v>1251.18299183</v>
      </c>
      <c r="E267" s="76">
        <f t="shared" ref="E267:E330" si="146">D267/1.98347</f>
        <v>630.80510006705413</v>
      </c>
      <c r="F267" s="335">
        <v>1136.5283100000001</v>
      </c>
      <c r="G267" s="335">
        <v>809.25576000000001</v>
      </c>
      <c r="H267" s="335">
        <v>585.12365</v>
      </c>
      <c r="I267" s="335">
        <v>2350.4119500000002</v>
      </c>
      <c r="J267" s="335">
        <v>2110.4120800000001</v>
      </c>
      <c r="K267" s="335">
        <v>1658.18092</v>
      </c>
      <c r="L267" s="335">
        <v>571.23936000000003</v>
      </c>
      <c r="M267" s="335">
        <v>1209.9167</v>
      </c>
      <c r="N267" s="335">
        <v>1515.3710800000001</v>
      </c>
      <c r="O267" s="335">
        <v>2390.0813499999999</v>
      </c>
      <c r="P267" s="335">
        <v>1812.89158</v>
      </c>
      <c r="Q267" s="335">
        <v>1690.8486709000001</v>
      </c>
      <c r="R267" s="76">
        <v>1595.72</v>
      </c>
      <c r="S267" s="76">
        <v>1310.49</v>
      </c>
      <c r="T267" s="76">
        <v>627.12</v>
      </c>
      <c r="U267" s="76">
        <v>849.28</v>
      </c>
      <c r="V267" s="76">
        <v>1218.72</v>
      </c>
      <c r="W267" s="76">
        <v>768.28</v>
      </c>
      <c r="X267" s="76">
        <v>2150.42</v>
      </c>
      <c r="Y267" s="76">
        <v>682.37</v>
      </c>
      <c r="Z267" s="76">
        <v>2390.8200000000002</v>
      </c>
      <c r="AA267" s="76">
        <v>1408.72</v>
      </c>
      <c r="AB267" s="76">
        <v>1558.55</v>
      </c>
      <c r="AC267" s="76">
        <v>816.25</v>
      </c>
      <c r="AD267" s="76">
        <v>956.11</v>
      </c>
      <c r="AE267" s="76">
        <v>531.13359659999992</v>
      </c>
      <c r="AF267" s="10">
        <v>543.05425130000003</v>
      </c>
      <c r="AG267" s="10">
        <v>434.18158300000005</v>
      </c>
      <c r="AH267" s="10">
        <v>1019.2060595</v>
      </c>
      <c r="AI267" s="10">
        <v>834.80285360000005</v>
      </c>
      <c r="AK267" s="430">
        <f t="shared" ref="AK267:AK330" si="147">F267/1.9835</f>
        <v>572.99133350138652</v>
      </c>
      <c r="AL267" s="430">
        <f t="shared" ref="AL267:AL330" si="148">G267/1.9835</f>
        <v>407.99382908999246</v>
      </c>
      <c r="AM267" s="430">
        <f t="shared" ref="AM267:AM330" si="149">H267/1.9835</f>
        <v>294.99553819006803</v>
      </c>
      <c r="AN267" s="430">
        <f t="shared" ref="AN267:AN330" si="150">I267/1.9835</f>
        <v>1184.9820771363752</v>
      </c>
      <c r="AO267" s="430">
        <f t="shared" ref="AO267:AO330" si="151">J267/1.9835</f>
        <v>1063.9839072346861</v>
      </c>
      <c r="AP267" s="430">
        <f t="shared" ref="AP267:AP330" si="152">K267/1.9835</f>
        <v>835.98735568439622</v>
      </c>
      <c r="AQ267" s="430">
        <f t="shared" ref="AQ267:AQ330" si="153">L267/1.9835</f>
        <v>287.99564406352408</v>
      </c>
      <c r="AR267" s="430">
        <f t="shared" ref="AR267:AR330" si="154">M267/1.9835</f>
        <v>609.99077388454748</v>
      </c>
      <c r="AS267" s="430">
        <f t="shared" ref="AS267:AS330" si="155">N267/1.9835</f>
        <v>763.98844466851529</v>
      </c>
      <c r="AT267" s="430">
        <f t="shared" ref="AT267:AT330" si="156">O267/1.9835</f>
        <v>1204.9817746407864</v>
      </c>
      <c r="AU267" s="430">
        <f t="shared" ref="AU267:AU330" si="157">P267/1.9835</f>
        <v>913.98617595160067</v>
      </c>
      <c r="AV267" s="430">
        <f t="shared" ref="AV267:AV330" si="158">Q267/1.9835</f>
        <v>852.45710657927907</v>
      </c>
      <c r="AW267" s="430">
        <f t="shared" ref="AW267:AW330" si="159">R267/1.9835</f>
        <v>804.49710108394254</v>
      </c>
      <c r="AX267" s="430">
        <f t="shared" ref="AX267:AX330" si="160">S267/1.9835</f>
        <v>660.69573985379384</v>
      </c>
      <c r="AY267" s="430">
        <f t="shared" ref="AY267:AY330" si="161">T267/1.9835</f>
        <v>316.16838921099065</v>
      </c>
      <c r="AZ267" s="430">
        <f t="shared" ref="AZ267:AZ330" si="162">U267/1.9835</f>
        <v>428.17242248550542</v>
      </c>
      <c r="BA267" s="430">
        <f t="shared" ref="BA267:BA330" si="163">V267/1.9835</f>
        <v>614.42903957650617</v>
      </c>
      <c r="BB267" s="430">
        <f t="shared" ref="BB267:BB330" si="164">W267/1.9835</f>
        <v>387.33551802369544</v>
      </c>
      <c r="BC267" s="430">
        <f t="shared" ref="BC267:BC330" si="165">X267/1.9835</f>
        <v>1084.154272750189</v>
      </c>
      <c r="BD267" s="430">
        <f t="shared" ref="BD267:BD330" si="166">Y267/1.9835</f>
        <v>344.0231913284598</v>
      </c>
      <c r="BE267" s="430">
        <f t="shared" ref="BE267:BE330" si="167">Z267/1.9835</f>
        <v>1205.3541719183263</v>
      </c>
      <c r="BF267" s="430">
        <f t="shared" ref="BF267:BF330" si="168">AA267/1.9835</f>
        <v>710.21930930173937</v>
      </c>
      <c r="BG267" s="430">
        <f t="shared" ref="BG267:BG330" si="169">AB267/1.9835</f>
        <v>785.75749936980083</v>
      </c>
      <c r="BH267" s="430">
        <f t="shared" ref="BH267:BH330" si="170">AC267/1.9835</f>
        <v>411.52004033274511</v>
      </c>
      <c r="BI267" s="430">
        <f t="shared" ref="BI267:BI330" si="171">AD267/1.9835</f>
        <v>482.03176203680363</v>
      </c>
      <c r="BJ267" s="430">
        <f t="shared" ref="BJ267:BJ330" si="172">AE267/1.9835</f>
        <v>267.77594988656409</v>
      </c>
      <c r="BK267" s="430">
        <f t="shared" ref="BK267:BK330" si="173">AF267/1.9835</f>
        <v>273.78585898663977</v>
      </c>
      <c r="BL267" s="430">
        <f t="shared" ref="BL267:BL330" si="174">AG267/1.9835</f>
        <v>218.89668918578272</v>
      </c>
      <c r="BM267" s="430">
        <f t="shared" ref="BM267:BM330" si="175">AH267/1.9835</f>
        <v>513.84222813208976</v>
      </c>
      <c r="BN267" s="430">
        <f t="shared" ref="BN267:BN330" si="176">AI267/1.9835</f>
        <v>420.87363428283339</v>
      </c>
      <c r="BQ267" s="529">
        <f t="shared" si="143"/>
        <v>43265</v>
      </c>
      <c r="BR267" s="430">
        <f t="shared" ref="BR267:BR330" si="177">AVERAGE(BA267,BI267,BK267,BM267)</f>
        <v>471.02222218300983</v>
      </c>
      <c r="BT267" s="430">
        <f t="shared" si="144"/>
        <v>591.49105369296694</v>
      </c>
    </row>
    <row r="268" spans="1:72">
      <c r="A268" s="6">
        <v>6</v>
      </c>
      <c r="B268" s="6">
        <v>15</v>
      </c>
      <c r="C268" s="124">
        <f t="shared" ref="C268:C331" si="178">C267+1</f>
        <v>42901</v>
      </c>
      <c r="D268" s="76">
        <f t="shared" si="145"/>
        <v>1307.8831574466667</v>
      </c>
      <c r="E268" s="76">
        <f t="shared" si="146"/>
        <v>659.39144904972932</v>
      </c>
      <c r="F268" s="335">
        <v>1632.39581</v>
      </c>
      <c r="G268" s="335">
        <v>739.83431000000007</v>
      </c>
      <c r="H268" s="335">
        <v>517.68567000000007</v>
      </c>
      <c r="I268" s="335">
        <v>2519.0068999999999</v>
      </c>
      <c r="J268" s="335">
        <v>2477.35403</v>
      </c>
      <c r="K268" s="335">
        <v>1545.1231299999999</v>
      </c>
      <c r="L268" s="335">
        <v>561.32200999999998</v>
      </c>
      <c r="M268" s="335">
        <v>1160.3299500000001</v>
      </c>
      <c r="N268" s="335">
        <v>1309.0902000000001</v>
      </c>
      <c r="O268" s="335">
        <v>2798.6761700000002</v>
      </c>
      <c r="P268" s="335">
        <v>1733.55278</v>
      </c>
      <c r="Q268" s="335">
        <v>1789.5461381</v>
      </c>
      <c r="R268" s="76">
        <v>1553.38</v>
      </c>
      <c r="S268" s="76">
        <v>1229.8699999999999</v>
      </c>
      <c r="T268" s="76">
        <v>642.05999999999995</v>
      </c>
      <c r="U268" s="76">
        <v>804.92</v>
      </c>
      <c r="V268" s="76">
        <v>1291.97</v>
      </c>
      <c r="W268" s="76">
        <v>711.7</v>
      </c>
      <c r="X268" s="76">
        <v>2469.88</v>
      </c>
      <c r="Y268" s="76">
        <v>659.15</v>
      </c>
      <c r="Z268" s="76">
        <v>3031.72</v>
      </c>
      <c r="AA268" s="76">
        <v>1741.58</v>
      </c>
      <c r="AB268" s="76">
        <v>1524.61</v>
      </c>
      <c r="AC268" s="76">
        <v>810.95</v>
      </c>
      <c r="AD268" s="76">
        <v>969.9</v>
      </c>
      <c r="AE268" s="76">
        <v>526.65095439999993</v>
      </c>
      <c r="AF268" s="10">
        <v>526.37326859999996</v>
      </c>
      <c r="AG268" s="10">
        <v>410.41961240000001</v>
      </c>
      <c r="AH268" s="10">
        <v>852.23755490000008</v>
      </c>
      <c r="AI268" s="10">
        <v>695.20623499999999</v>
      </c>
      <c r="AK268" s="430">
        <f t="shared" si="147"/>
        <v>822.98755230652887</v>
      </c>
      <c r="AL268" s="430">
        <f t="shared" si="148"/>
        <v>372.99435845727254</v>
      </c>
      <c r="AM268" s="430">
        <f t="shared" si="149"/>
        <v>260.99605243256872</v>
      </c>
      <c r="AN268" s="430">
        <f t="shared" si="150"/>
        <v>1269.9807915301235</v>
      </c>
      <c r="AO268" s="430">
        <f t="shared" si="151"/>
        <v>1248.9811091504914</v>
      </c>
      <c r="AP268" s="430">
        <f t="shared" si="152"/>
        <v>778.98821779682373</v>
      </c>
      <c r="AQ268" s="430">
        <f t="shared" si="153"/>
        <v>282.99571968742123</v>
      </c>
      <c r="AR268" s="430">
        <f t="shared" si="154"/>
        <v>584.99115200403332</v>
      </c>
      <c r="AS268" s="430">
        <f t="shared" si="155"/>
        <v>659.99001764557602</v>
      </c>
      <c r="AT268" s="430">
        <f t="shared" si="156"/>
        <v>1410.9786589362238</v>
      </c>
      <c r="AU268" s="430">
        <f t="shared" si="157"/>
        <v>873.98678094277784</v>
      </c>
      <c r="AV268" s="430">
        <f t="shared" si="158"/>
        <v>902.21635397025454</v>
      </c>
      <c r="AW268" s="430">
        <f t="shared" si="159"/>
        <v>783.15099571464589</v>
      </c>
      <c r="AX268" s="430">
        <f t="shared" si="160"/>
        <v>620.05041593143426</v>
      </c>
      <c r="AY268" s="430">
        <f t="shared" si="161"/>
        <v>323.70052936728001</v>
      </c>
      <c r="AZ268" s="430">
        <f t="shared" si="162"/>
        <v>405.80791530123514</v>
      </c>
      <c r="BA268" s="430">
        <f t="shared" si="163"/>
        <v>651.3587093521553</v>
      </c>
      <c r="BB268" s="430">
        <f t="shared" si="164"/>
        <v>358.81018401814976</v>
      </c>
      <c r="BC268" s="430">
        <f t="shared" si="165"/>
        <v>1245.2130073103101</v>
      </c>
      <c r="BD268" s="430">
        <f t="shared" si="166"/>
        <v>332.31661204940758</v>
      </c>
      <c r="BE268" s="430">
        <f t="shared" si="167"/>
        <v>1528.4698764809677</v>
      </c>
      <c r="BF268" s="430">
        <f t="shared" si="168"/>
        <v>878.03377867406095</v>
      </c>
      <c r="BG268" s="430">
        <f t="shared" si="169"/>
        <v>768.64633224098804</v>
      </c>
      <c r="BH268" s="430">
        <f t="shared" si="170"/>
        <v>408.84799596672548</v>
      </c>
      <c r="BI268" s="430">
        <f t="shared" si="171"/>
        <v>488.98411898159816</v>
      </c>
      <c r="BJ268" s="430">
        <f t="shared" si="172"/>
        <v>265.51598406856561</v>
      </c>
      <c r="BK268" s="430">
        <f t="shared" si="173"/>
        <v>265.37598618603477</v>
      </c>
      <c r="BL268" s="430">
        <f t="shared" si="174"/>
        <v>206.91687038064029</v>
      </c>
      <c r="BM268" s="430">
        <f t="shared" si="175"/>
        <v>429.66350133602219</v>
      </c>
      <c r="BN268" s="430">
        <f t="shared" si="176"/>
        <v>350.49469876480964</v>
      </c>
      <c r="BQ268" s="529">
        <f t="shared" ref="BQ268:BQ331" si="179">BQ267+1</f>
        <v>43266</v>
      </c>
      <c r="BR268" s="430">
        <f t="shared" si="177"/>
        <v>458.84557896395262</v>
      </c>
      <c r="BT268" s="430">
        <f t="shared" ref="BT268:BT331" si="180">MEDIAN(AK268:BN268)</f>
        <v>602.52078396773379</v>
      </c>
    </row>
    <row r="269" spans="1:72">
      <c r="A269" s="22">
        <v>6</v>
      </c>
      <c r="B269" s="22">
        <v>16</v>
      </c>
      <c r="C269" s="124">
        <f t="shared" si="178"/>
        <v>42902</v>
      </c>
      <c r="D269" s="76">
        <f t="shared" si="145"/>
        <v>1316.0023404999995</v>
      </c>
      <c r="E269" s="76">
        <f t="shared" si="146"/>
        <v>663.48487272305579</v>
      </c>
      <c r="F269" s="335">
        <v>1959.6683600000001</v>
      </c>
      <c r="G269" s="335">
        <v>668.42939000000001</v>
      </c>
      <c r="H269" s="335">
        <v>525.61955</v>
      </c>
      <c r="I269" s="335">
        <v>2564.62671</v>
      </c>
      <c r="J269" s="335">
        <v>2477.35403</v>
      </c>
      <c r="K269" s="335">
        <v>1382.4785899999999</v>
      </c>
      <c r="L269" s="335">
        <v>563.30547999999999</v>
      </c>
      <c r="M269" s="335">
        <v>1118.6770799999999</v>
      </c>
      <c r="N269" s="335">
        <v>1531.23884</v>
      </c>
      <c r="O269" s="335">
        <v>2917.6843699999999</v>
      </c>
      <c r="P269" s="335">
        <v>1683.96603</v>
      </c>
      <c r="Q269" s="335">
        <v>1828.9775217000001</v>
      </c>
      <c r="R269" s="76">
        <v>1570.7</v>
      </c>
      <c r="S269" s="76">
        <v>1261.83</v>
      </c>
      <c r="T269" s="76">
        <v>688.82</v>
      </c>
      <c r="U269" s="76">
        <v>703.42</v>
      </c>
      <c r="V269" s="76">
        <v>1153.99</v>
      </c>
      <c r="W269" s="76">
        <v>676.51</v>
      </c>
      <c r="X269" s="76">
        <v>2688.2</v>
      </c>
      <c r="Y269" s="76">
        <v>618.87</v>
      </c>
      <c r="Z269" s="76">
        <v>3241.67</v>
      </c>
      <c r="AA269" s="76">
        <v>1550.39</v>
      </c>
      <c r="AB269" s="76">
        <v>1432.74</v>
      </c>
      <c r="AC269" s="76">
        <v>764.15</v>
      </c>
      <c r="AD269" s="76">
        <v>944.66</v>
      </c>
      <c r="AE269" s="76">
        <v>596.96496590000004</v>
      </c>
      <c r="AF269" s="10">
        <v>563.38481880000006</v>
      </c>
      <c r="AG269" s="10">
        <v>361.48740750000002</v>
      </c>
      <c r="AH269" s="10">
        <v>798.92188130000011</v>
      </c>
      <c r="AI269" s="10">
        <v>641.33518979999997</v>
      </c>
      <c r="AK269" s="430">
        <f t="shared" si="147"/>
        <v>987.98505671792293</v>
      </c>
      <c r="AL269" s="430">
        <f t="shared" si="148"/>
        <v>336.99490294933202</v>
      </c>
      <c r="AM269" s="430">
        <f t="shared" si="149"/>
        <v>264.99599193345097</v>
      </c>
      <c r="AN269" s="430">
        <f t="shared" si="150"/>
        <v>1292.9804436601967</v>
      </c>
      <c r="AO269" s="430">
        <f t="shared" si="151"/>
        <v>1248.9811091504914</v>
      </c>
      <c r="AP269" s="430">
        <f t="shared" si="152"/>
        <v>696.98945802873709</v>
      </c>
      <c r="AQ269" s="430">
        <f t="shared" si="153"/>
        <v>283.99570456264178</v>
      </c>
      <c r="AR269" s="430">
        <f t="shared" si="154"/>
        <v>563.99146962440125</v>
      </c>
      <c r="AS269" s="430">
        <f t="shared" si="155"/>
        <v>771.98832367027978</v>
      </c>
      <c r="AT269" s="430">
        <f t="shared" si="156"/>
        <v>1470.9777514494581</v>
      </c>
      <c r="AU269" s="430">
        <f t="shared" si="157"/>
        <v>848.98715906226369</v>
      </c>
      <c r="AV269" s="430">
        <f t="shared" si="158"/>
        <v>922.0960532896396</v>
      </c>
      <c r="AW269" s="430">
        <f t="shared" si="159"/>
        <v>791.8830350390723</v>
      </c>
      <c r="AX269" s="430">
        <f t="shared" si="160"/>
        <v>636.16334761784719</v>
      </c>
      <c r="AY269" s="430">
        <f t="shared" si="161"/>
        <v>347.27501890597432</v>
      </c>
      <c r="AZ269" s="430">
        <f t="shared" si="162"/>
        <v>354.63574489538689</v>
      </c>
      <c r="BA269" s="430">
        <f t="shared" si="163"/>
        <v>581.7948071590622</v>
      </c>
      <c r="BB269" s="430">
        <f t="shared" si="164"/>
        <v>341.06881774640783</v>
      </c>
      <c r="BC269" s="430">
        <f t="shared" si="165"/>
        <v>1355.2810688177462</v>
      </c>
      <c r="BD269" s="430">
        <f t="shared" si="166"/>
        <v>312.00907486765817</v>
      </c>
      <c r="BE269" s="430">
        <f t="shared" si="167"/>
        <v>1634.3181245273506</v>
      </c>
      <c r="BF269" s="430">
        <f t="shared" si="168"/>
        <v>781.64355936475931</v>
      </c>
      <c r="BG269" s="430">
        <f t="shared" si="169"/>
        <v>722.32921603226623</v>
      </c>
      <c r="BH269" s="430">
        <f t="shared" si="170"/>
        <v>385.2533400554575</v>
      </c>
      <c r="BI269" s="430">
        <f t="shared" si="171"/>
        <v>476.25913788757242</v>
      </c>
      <c r="BJ269" s="430">
        <f t="shared" si="172"/>
        <v>300.9654478951349</v>
      </c>
      <c r="BK269" s="430">
        <f t="shared" si="173"/>
        <v>284.03570395765064</v>
      </c>
      <c r="BL269" s="430">
        <f t="shared" si="174"/>
        <v>182.24724350894883</v>
      </c>
      <c r="BM269" s="430">
        <f t="shared" si="175"/>
        <v>402.7839078900933</v>
      </c>
      <c r="BN269" s="430">
        <f t="shared" si="176"/>
        <v>323.335109553819</v>
      </c>
      <c r="BQ269" s="529">
        <f t="shared" si="179"/>
        <v>43267</v>
      </c>
      <c r="BR269" s="430">
        <f t="shared" si="177"/>
        <v>436.21838922359467</v>
      </c>
      <c r="BT269" s="430">
        <f t="shared" si="180"/>
        <v>572.89313839173178</v>
      </c>
    </row>
    <row r="270" spans="1:72">
      <c r="A270" s="6">
        <v>6</v>
      </c>
      <c r="B270" s="6">
        <v>17</v>
      </c>
      <c r="C270" s="124">
        <f t="shared" si="178"/>
        <v>42903</v>
      </c>
      <c r="D270" s="76">
        <f t="shared" si="145"/>
        <v>1313.9045238033332</v>
      </c>
      <c r="E270" s="76">
        <f t="shared" si="146"/>
        <v>662.42722289892617</v>
      </c>
      <c r="F270" s="335">
        <v>2152.06495</v>
      </c>
      <c r="G270" s="335">
        <v>642.64427999999998</v>
      </c>
      <c r="H270" s="335">
        <v>517.68567000000007</v>
      </c>
      <c r="I270" s="335">
        <v>2612.2299900000003</v>
      </c>
      <c r="J270" s="335">
        <v>2628.0977499999999</v>
      </c>
      <c r="K270" s="335">
        <v>1243.6356900000001</v>
      </c>
      <c r="L270" s="335">
        <v>539.50383999999997</v>
      </c>
      <c r="M270" s="335">
        <v>1267.43733</v>
      </c>
      <c r="N270" s="335">
        <v>1592.72641</v>
      </c>
      <c r="O270" s="335">
        <v>2590.4118200000003</v>
      </c>
      <c r="P270" s="335">
        <v>1594.7098800000001</v>
      </c>
      <c r="Q270" s="335">
        <v>1852.0651125000002</v>
      </c>
      <c r="R270" s="76">
        <v>1416.68</v>
      </c>
      <c r="S270" s="76">
        <v>1231.93</v>
      </c>
      <c r="T270" s="76">
        <v>653.21</v>
      </c>
      <c r="U270" s="76">
        <v>743.29</v>
      </c>
      <c r="V270" s="76">
        <v>995.6</v>
      </c>
      <c r="W270" s="76">
        <v>673.29</v>
      </c>
      <c r="X270" s="76">
        <v>2570.2199999999998</v>
      </c>
      <c r="Y270" s="76">
        <v>626.04</v>
      </c>
      <c r="Z270" s="76">
        <v>3563.24</v>
      </c>
      <c r="AA270" s="76">
        <v>1709.61</v>
      </c>
      <c r="AB270" s="76">
        <v>1402.74</v>
      </c>
      <c r="AC270" s="76">
        <v>718.5</v>
      </c>
      <c r="AD270" s="76">
        <v>1010.92</v>
      </c>
      <c r="AE270" s="76">
        <v>516.41624920000004</v>
      </c>
      <c r="AF270" s="10">
        <v>563.70217400000001</v>
      </c>
      <c r="AG270" s="10">
        <v>371.50393100000002</v>
      </c>
      <c r="AH270" s="10">
        <v>729.61943950000011</v>
      </c>
      <c r="AI270" s="10">
        <v>687.41119790000005</v>
      </c>
      <c r="AK270" s="430">
        <f t="shared" si="147"/>
        <v>1084.9835896143181</v>
      </c>
      <c r="AL270" s="430">
        <f t="shared" si="148"/>
        <v>323.99509957146455</v>
      </c>
      <c r="AM270" s="430">
        <f t="shared" si="149"/>
        <v>260.99605243256872</v>
      </c>
      <c r="AN270" s="430">
        <f t="shared" si="150"/>
        <v>1316.9800806654905</v>
      </c>
      <c r="AO270" s="430">
        <f t="shared" si="151"/>
        <v>1324.9799596672549</v>
      </c>
      <c r="AP270" s="430">
        <f t="shared" si="152"/>
        <v>626.99051676329725</v>
      </c>
      <c r="AQ270" s="430">
        <f t="shared" si="153"/>
        <v>271.99588605999492</v>
      </c>
      <c r="AR270" s="430">
        <f t="shared" si="154"/>
        <v>638.99033526594405</v>
      </c>
      <c r="AS270" s="430">
        <f t="shared" si="155"/>
        <v>802.98785480211745</v>
      </c>
      <c r="AT270" s="430">
        <f t="shared" si="156"/>
        <v>1305.9802470380641</v>
      </c>
      <c r="AU270" s="430">
        <f t="shared" si="157"/>
        <v>803.98783967733812</v>
      </c>
      <c r="AV270" s="430">
        <f t="shared" si="158"/>
        <v>933.73587723720698</v>
      </c>
      <c r="AW270" s="430">
        <f t="shared" si="159"/>
        <v>714.23241744391225</v>
      </c>
      <c r="AX270" s="430">
        <f t="shared" si="160"/>
        <v>621.08898411898167</v>
      </c>
      <c r="AY270" s="430">
        <f t="shared" si="161"/>
        <v>329.32190572220821</v>
      </c>
      <c r="AZ270" s="430">
        <f t="shared" si="162"/>
        <v>374.73657675825558</v>
      </c>
      <c r="BA270" s="430">
        <f t="shared" si="163"/>
        <v>501.94101336022186</v>
      </c>
      <c r="BB270" s="430">
        <f t="shared" si="164"/>
        <v>339.4454247542223</v>
      </c>
      <c r="BC270" s="430">
        <f t="shared" si="165"/>
        <v>1295.8003529115199</v>
      </c>
      <c r="BD270" s="430">
        <f t="shared" si="166"/>
        <v>315.62389715149988</v>
      </c>
      <c r="BE270" s="430">
        <f t="shared" si="167"/>
        <v>1796.4406352407359</v>
      </c>
      <c r="BF270" s="430">
        <f t="shared" si="168"/>
        <v>861.91580539450456</v>
      </c>
      <c r="BG270" s="430">
        <f t="shared" si="169"/>
        <v>707.20443660196622</v>
      </c>
      <c r="BH270" s="430">
        <f t="shared" si="170"/>
        <v>362.23846735568441</v>
      </c>
      <c r="BI270" s="430">
        <f t="shared" si="171"/>
        <v>509.66473405596167</v>
      </c>
      <c r="BJ270" s="430">
        <f t="shared" si="172"/>
        <v>260.35606211242754</v>
      </c>
      <c r="BK270" s="430">
        <f t="shared" si="173"/>
        <v>284.19570153768592</v>
      </c>
      <c r="BL270" s="430">
        <f t="shared" si="174"/>
        <v>187.2971671288127</v>
      </c>
      <c r="BM270" s="430">
        <f t="shared" si="175"/>
        <v>367.84443634988662</v>
      </c>
      <c r="BN270" s="430">
        <f t="shared" si="176"/>
        <v>346.56475820519285</v>
      </c>
      <c r="BQ270" s="529">
        <f t="shared" si="179"/>
        <v>43268</v>
      </c>
      <c r="BR270" s="430">
        <f t="shared" si="177"/>
        <v>415.91147132593898</v>
      </c>
      <c r="BT270" s="430">
        <f t="shared" si="180"/>
        <v>565.37685908747164</v>
      </c>
    </row>
    <row r="271" spans="1:72">
      <c r="A271" s="6">
        <v>6</v>
      </c>
      <c r="B271" s="6">
        <v>18</v>
      </c>
      <c r="C271" s="124">
        <f t="shared" si="178"/>
        <v>42904</v>
      </c>
      <c r="D271" s="76">
        <f t="shared" si="145"/>
        <v>1297.6392266033336</v>
      </c>
      <c r="E271" s="76">
        <f t="shared" si="146"/>
        <v>654.22679778536281</v>
      </c>
      <c r="F271" s="335">
        <v>1769.25524</v>
      </c>
      <c r="G271" s="335">
        <v>733.88390000000004</v>
      </c>
      <c r="H271" s="335">
        <v>513.71873000000005</v>
      </c>
      <c r="I271" s="335">
        <v>2249.2549800000002</v>
      </c>
      <c r="J271" s="335">
        <v>2346.4450099999999</v>
      </c>
      <c r="K271" s="335">
        <v>1207.9332300000001</v>
      </c>
      <c r="L271" s="335">
        <v>505.78485000000001</v>
      </c>
      <c r="M271" s="335">
        <v>1767.2717700000001</v>
      </c>
      <c r="N271" s="335">
        <v>2259.1723299999999</v>
      </c>
      <c r="O271" s="335">
        <v>2304.79214</v>
      </c>
      <c r="P271" s="335">
        <v>1515.3710800000001</v>
      </c>
      <c r="Q271" s="335">
        <v>1797.8370427</v>
      </c>
      <c r="R271" s="76">
        <v>1280.22</v>
      </c>
      <c r="S271" s="76">
        <v>908.65</v>
      </c>
      <c r="T271" s="76">
        <v>645.80999999999995</v>
      </c>
      <c r="U271" s="76">
        <v>668.24</v>
      </c>
      <c r="V271" s="76">
        <v>981.74</v>
      </c>
      <c r="W271" s="76">
        <v>647.32000000000005</v>
      </c>
      <c r="X271" s="76">
        <v>2050.67</v>
      </c>
      <c r="Y271" s="76">
        <v>630.78</v>
      </c>
      <c r="Z271" s="76">
        <v>3368.44</v>
      </c>
      <c r="AA271" s="76">
        <v>2430.19</v>
      </c>
      <c r="AB271" s="76">
        <v>1490.58</v>
      </c>
      <c r="AC271" s="76">
        <v>691.65</v>
      </c>
      <c r="AD271" s="76">
        <v>1355.93</v>
      </c>
      <c r="AE271" s="76">
        <v>589.05092060000004</v>
      </c>
      <c r="AF271" s="10">
        <v>472.9385868</v>
      </c>
      <c r="AG271" s="10">
        <v>345.6989863</v>
      </c>
      <c r="AH271" s="10">
        <v>702.64424750000001</v>
      </c>
      <c r="AI271" s="10">
        <v>697.90375420000009</v>
      </c>
      <c r="AK271" s="430">
        <f t="shared" si="147"/>
        <v>891.98650869674816</v>
      </c>
      <c r="AL271" s="430">
        <f t="shared" si="148"/>
        <v>369.99440383161078</v>
      </c>
      <c r="AM271" s="430">
        <f t="shared" si="149"/>
        <v>258.99608268212756</v>
      </c>
      <c r="AN271" s="430">
        <f t="shared" si="150"/>
        <v>1133.982848500126</v>
      </c>
      <c r="AO271" s="430">
        <f t="shared" si="151"/>
        <v>1182.9821073859339</v>
      </c>
      <c r="AP271" s="430">
        <f t="shared" si="152"/>
        <v>608.99078900932693</v>
      </c>
      <c r="AQ271" s="430">
        <f t="shared" si="153"/>
        <v>254.99614318124526</v>
      </c>
      <c r="AR271" s="430">
        <f t="shared" si="154"/>
        <v>890.98652382152761</v>
      </c>
      <c r="AS271" s="430">
        <f t="shared" si="155"/>
        <v>1138.9827728762289</v>
      </c>
      <c r="AT271" s="430">
        <f t="shared" si="156"/>
        <v>1161.982425006302</v>
      </c>
      <c r="AU271" s="430">
        <f t="shared" si="157"/>
        <v>763.98844466851529</v>
      </c>
      <c r="AV271" s="430">
        <f t="shared" si="158"/>
        <v>906.39629074867651</v>
      </c>
      <c r="AW271" s="430">
        <f t="shared" si="159"/>
        <v>645.43483740862109</v>
      </c>
      <c r="AX271" s="430">
        <f t="shared" si="160"/>
        <v>458.10436097806905</v>
      </c>
      <c r="AY271" s="430">
        <f t="shared" si="161"/>
        <v>325.5911267960675</v>
      </c>
      <c r="AZ271" s="430">
        <f t="shared" si="162"/>
        <v>336.89942021678849</v>
      </c>
      <c r="BA271" s="430">
        <f t="shared" si="163"/>
        <v>494.95336526342322</v>
      </c>
      <c r="BB271" s="430">
        <f t="shared" si="164"/>
        <v>326.35240736072603</v>
      </c>
      <c r="BC271" s="430">
        <f t="shared" si="165"/>
        <v>1033.8643811444417</v>
      </c>
      <c r="BD271" s="430">
        <f t="shared" si="166"/>
        <v>318.01361230148723</v>
      </c>
      <c r="BE271" s="430">
        <f t="shared" si="167"/>
        <v>1698.2304008066549</v>
      </c>
      <c r="BF271" s="430">
        <f t="shared" si="168"/>
        <v>1225.2029241240232</v>
      </c>
      <c r="BG271" s="430">
        <f t="shared" si="169"/>
        <v>751.48979077388447</v>
      </c>
      <c r="BH271" s="430">
        <f t="shared" si="170"/>
        <v>348.70178976556588</v>
      </c>
      <c r="BI271" s="430">
        <f t="shared" si="171"/>
        <v>683.6047390975549</v>
      </c>
      <c r="BJ271" s="430">
        <f t="shared" si="172"/>
        <v>296.97550824300481</v>
      </c>
      <c r="BK271" s="430">
        <f t="shared" si="173"/>
        <v>238.43639364759264</v>
      </c>
      <c r="BL271" s="430">
        <f t="shared" si="174"/>
        <v>174.28736390219308</v>
      </c>
      <c r="BM271" s="430">
        <f t="shared" si="175"/>
        <v>354.24464204688684</v>
      </c>
      <c r="BN271" s="430">
        <f t="shared" si="176"/>
        <v>351.85467819510967</v>
      </c>
      <c r="BQ271" s="529">
        <f t="shared" si="179"/>
        <v>43269</v>
      </c>
      <c r="BR271" s="430">
        <f t="shared" si="177"/>
        <v>442.80978501386443</v>
      </c>
      <c r="BT271" s="430">
        <f t="shared" si="180"/>
        <v>551.97207713637511</v>
      </c>
    </row>
    <row r="272" spans="1:72">
      <c r="A272" s="6">
        <v>6</v>
      </c>
      <c r="B272" s="6">
        <v>19</v>
      </c>
      <c r="C272" s="124">
        <f t="shared" si="178"/>
        <v>42905</v>
      </c>
      <c r="D272" s="76">
        <f t="shared" si="145"/>
        <v>1237.8263508999999</v>
      </c>
      <c r="E272" s="76">
        <f t="shared" si="146"/>
        <v>624.07112328394169</v>
      </c>
      <c r="F272" s="335">
        <v>1616.5280500000001</v>
      </c>
      <c r="G272" s="335">
        <v>644.62774999999999</v>
      </c>
      <c r="H272" s="335">
        <v>460.16504000000003</v>
      </c>
      <c r="I272" s="335">
        <v>2025.1228700000001</v>
      </c>
      <c r="J272" s="335">
        <v>2122.3128999999999</v>
      </c>
      <c r="K272" s="335">
        <v>1172.2307700000001</v>
      </c>
      <c r="L272" s="335">
        <v>503.80137999999999</v>
      </c>
      <c r="M272" s="335">
        <v>1485.6190300000001</v>
      </c>
      <c r="N272" s="335">
        <v>3121.9817800000001</v>
      </c>
      <c r="O272" s="335">
        <v>2451.5689200000002</v>
      </c>
      <c r="P272" s="335">
        <v>1324.95796</v>
      </c>
      <c r="Q272" s="335">
        <v>1746.6040126</v>
      </c>
      <c r="R272" s="76">
        <v>1064.5</v>
      </c>
      <c r="S272" s="76">
        <v>828.38</v>
      </c>
      <c r="T272" s="76">
        <v>658.43</v>
      </c>
      <c r="U272" s="76">
        <v>680.87</v>
      </c>
      <c r="V272" s="76">
        <v>921.53</v>
      </c>
      <c r="W272" s="76">
        <v>541.12</v>
      </c>
      <c r="X272" s="76">
        <v>1857.18</v>
      </c>
      <c r="Y272" s="76">
        <v>652.79</v>
      </c>
      <c r="Z272" s="76">
        <v>2547.81</v>
      </c>
      <c r="AA272" s="76">
        <v>2014.01</v>
      </c>
      <c r="AB272" s="76">
        <v>1671.28</v>
      </c>
      <c r="AC272" s="76">
        <v>698.04</v>
      </c>
      <c r="AD272" s="76">
        <v>1390.73</v>
      </c>
      <c r="AE272" s="76">
        <v>703.9930071</v>
      </c>
      <c r="AF272" s="10">
        <v>554.12201390000007</v>
      </c>
      <c r="AG272" s="10">
        <v>333.81800100000004</v>
      </c>
      <c r="AH272" s="10">
        <v>695.20623499999999</v>
      </c>
      <c r="AI272" s="10">
        <v>645.46080740000002</v>
      </c>
      <c r="AK272" s="430">
        <f t="shared" si="147"/>
        <v>814.98767330476437</v>
      </c>
      <c r="AL272" s="430">
        <f t="shared" si="148"/>
        <v>324.99508444668515</v>
      </c>
      <c r="AM272" s="430">
        <f t="shared" si="149"/>
        <v>231.99649105117217</v>
      </c>
      <c r="AN272" s="430">
        <f t="shared" si="150"/>
        <v>1020.9845576002017</v>
      </c>
      <c r="AO272" s="430">
        <f t="shared" si="151"/>
        <v>1069.9838164860096</v>
      </c>
      <c r="AP272" s="430">
        <f t="shared" si="152"/>
        <v>590.99106125535673</v>
      </c>
      <c r="AQ272" s="430">
        <f t="shared" si="153"/>
        <v>253.99615830602468</v>
      </c>
      <c r="AR272" s="430">
        <f t="shared" si="154"/>
        <v>748.98867154020672</v>
      </c>
      <c r="AS272" s="430">
        <f t="shared" si="155"/>
        <v>1573.9761935971767</v>
      </c>
      <c r="AT272" s="430">
        <f t="shared" si="156"/>
        <v>1235.9813057726242</v>
      </c>
      <c r="AU272" s="430">
        <f t="shared" si="157"/>
        <v>667.98989664734052</v>
      </c>
      <c r="AV272" s="430">
        <f t="shared" si="158"/>
        <v>880.5666814217293</v>
      </c>
      <c r="AW272" s="430">
        <f t="shared" si="159"/>
        <v>536.67759011847738</v>
      </c>
      <c r="AX272" s="430">
        <f t="shared" si="160"/>
        <v>417.63549281572978</v>
      </c>
      <c r="AY272" s="430">
        <f t="shared" si="161"/>
        <v>331.9536173430804</v>
      </c>
      <c r="AZ272" s="430">
        <f t="shared" si="162"/>
        <v>343.26695235694478</v>
      </c>
      <c r="BA272" s="430">
        <f t="shared" si="163"/>
        <v>464.59793294681117</v>
      </c>
      <c r="BB272" s="430">
        <f t="shared" si="164"/>
        <v>272.8106881774641</v>
      </c>
      <c r="BC272" s="430">
        <f t="shared" si="165"/>
        <v>936.3145954121502</v>
      </c>
      <c r="BD272" s="430">
        <f t="shared" si="166"/>
        <v>329.11015881018398</v>
      </c>
      <c r="BE272" s="430">
        <f t="shared" si="167"/>
        <v>1284.5021426770859</v>
      </c>
      <c r="BF272" s="430">
        <f t="shared" si="168"/>
        <v>1015.3819006806151</v>
      </c>
      <c r="BG272" s="430">
        <f t="shared" si="169"/>
        <v>842.59137887572467</v>
      </c>
      <c r="BH272" s="430">
        <f t="shared" si="170"/>
        <v>351.92336778421981</v>
      </c>
      <c r="BI272" s="430">
        <f t="shared" si="171"/>
        <v>701.14948323670285</v>
      </c>
      <c r="BJ272" s="430">
        <f t="shared" si="172"/>
        <v>354.92463176203682</v>
      </c>
      <c r="BK272" s="430">
        <f t="shared" si="173"/>
        <v>279.36577459037056</v>
      </c>
      <c r="BL272" s="430">
        <f t="shared" si="174"/>
        <v>168.29745449962189</v>
      </c>
      <c r="BM272" s="430">
        <f t="shared" si="175"/>
        <v>350.49469876480964</v>
      </c>
      <c r="BN272" s="430">
        <f t="shared" si="176"/>
        <v>325.41507809427782</v>
      </c>
      <c r="BQ272" s="529">
        <f t="shared" si="179"/>
        <v>43270</v>
      </c>
      <c r="BR272" s="430">
        <f t="shared" si="177"/>
        <v>448.90197238467351</v>
      </c>
      <c r="BT272" s="430">
        <f t="shared" si="180"/>
        <v>500.63776153264428</v>
      </c>
    </row>
    <row r="273" spans="1:72">
      <c r="A273" s="6">
        <v>6</v>
      </c>
      <c r="B273" s="6">
        <v>20</v>
      </c>
      <c r="C273" s="124">
        <f t="shared" si="178"/>
        <v>42906</v>
      </c>
      <c r="D273" s="76">
        <f t="shared" si="145"/>
        <v>1218.2637202299995</v>
      </c>
      <c r="E273" s="76">
        <f t="shared" si="146"/>
        <v>614.20829164544944</v>
      </c>
      <c r="F273" s="335">
        <v>1461.8173900000002</v>
      </c>
      <c r="G273" s="335">
        <v>593.05753000000004</v>
      </c>
      <c r="H273" s="335">
        <v>422.47910999999999</v>
      </c>
      <c r="I273" s="335">
        <v>1975.53612</v>
      </c>
      <c r="J273" s="335">
        <v>1979.50306</v>
      </c>
      <c r="K273" s="335">
        <v>1194.0489400000001</v>
      </c>
      <c r="L273" s="335">
        <v>571.23936000000003</v>
      </c>
      <c r="M273" s="335">
        <v>1225.7844600000001</v>
      </c>
      <c r="N273" s="335">
        <v>3219.1718100000003</v>
      </c>
      <c r="O273" s="335">
        <v>2326.61031</v>
      </c>
      <c r="P273" s="335">
        <v>1279.33815</v>
      </c>
      <c r="Q273" s="335">
        <v>1886.9940192000001</v>
      </c>
      <c r="R273" s="76">
        <v>1022.89</v>
      </c>
      <c r="S273" s="76">
        <v>921.91</v>
      </c>
      <c r="T273" s="76">
        <v>598.64</v>
      </c>
      <c r="U273" s="76">
        <v>645.89</v>
      </c>
      <c r="V273" s="76">
        <v>840.89</v>
      </c>
      <c r="W273" s="76">
        <v>644.34</v>
      </c>
      <c r="X273" s="76">
        <v>1813.78</v>
      </c>
      <c r="Y273" s="76">
        <v>660.76</v>
      </c>
      <c r="Z273" s="76">
        <v>2550.9899999999998</v>
      </c>
      <c r="AA273" s="76">
        <v>1727.8</v>
      </c>
      <c r="AB273" s="76">
        <v>1916.56</v>
      </c>
      <c r="AC273" s="76">
        <v>794.5</v>
      </c>
      <c r="AD273" s="76">
        <v>1421.33</v>
      </c>
      <c r="AE273" s="76">
        <v>686.77648750000003</v>
      </c>
      <c r="AF273" s="10">
        <v>495.72865710000002</v>
      </c>
      <c r="AG273" s="10">
        <v>304.20479390000003</v>
      </c>
      <c r="AH273" s="10">
        <v>708.83267390000003</v>
      </c>
      <c r="AI273" s="10">
        <v>656.50873530000001</v>
      </c>
      <c r="AK273" s="430">
        <f t="shared" si="147"/>
        <v>736.98885303755992</v>
      </c>
      <c r="AL273" s="430">
        <f t="shared" si="148"/>
        <v>298.99547769095034</v>
      </c>
      <c r="AM273" s="430">
        <f t="shared" si="149"/>
        <v>212.99677842198133</v>
      </c>
      <c r="AN273" s="430">
        <f t="shared" si="150"/>
        <v>995.98493571968743</v>
      </c>
      <c r="AO273" s="430">
        <f t="shared" si="151"/>
        <v>997.98490547012852</v>
      </c>
      <c r="AP273" s="430">
        <f t="shared" si="152"/>
        <v>601.99089488278298</v>
      </c>
      <c r="AQ273" s="430">
        <f t="shared" si="153"/>
        <v>287.99564406352408</v>
      </c>
      <c r="AR273" s="430">
        <f t="shared" si="154"/>
        <v>617.99065288631209</v>
      </c>
      <c r="AS273" s="430">
        <f t="shared" si="155"/>
        <v>1622.9754524829848</v>
      </c>
      <c r="AT273" s="430">
        <f t="shared" si="156"/>
        <v>1172.9822586337282</v>
      </c>
      <c r="AU273" s="430">
        <f t="shared" si="157"/>
        <v>644.99024451726746</v>
      </c>
      <c r="AV273" s="430">
        <f t="shared" si="158"/>
        <v>951.34561088984128</v>
      </c>
      <c r="AW273" s="430">
        <f t="shared" si="159"/>
        <v>515.69952104865138</v>
      </c>
      <c r="AX273" s="430">
        <f t="shared" si="160"/>
        <v>464.78951348626163</v>
      </c>
      <c r="AY273" s="430">
        <f t="shared" si="161"/>
        <v>301.80993193849253</v>
      </c>
      <c r="AZ273" s="430">
        <f t="shared" si="162"/>
        <v>325.63145954121501</v>
      </c>
      <c r="BA273" s="430">
        <f t="shared" si="163"/>
        <v>423.94252583816484</v>
      </c>
      <c r="BB273" s="430">
        <f t="shared" si="164"/>
        <v>324.85001260398286</v>
      </c>
      <c r="BC273" s="430">
        <f t="shared" si="165"/>
        <v>914.43408116964963</v>
      </c>
      <c r="BD273" s="430">
        <f t="shared" si="166"/>
        <v>333.12830854550037</v>
      </c>
      <c r="BE273" s="430">
        <f t="shared" si="167"/>
        <v>1286.1053692966975</v>
      </c>
      <c r="BF273" s="430">
        <f t="shared" si="168"/>
        <v>871.08646332240983</v>
      </c>
      <c r="BG273" s="430">
        <f t="shared" si="169"/>
        <v>966.25157549785729</v>
      </c>
      <c r="BH273" s="430">
        <f t="shared" si="170"/>
        <v>400.55457524577764</v>
      </c>
      <c r="BI273" s="430">
        <f t="shared" si="171"/>
        <v>716.57675825560875</v>
      </c>
      <c r="BJ273" s="430">
        <f t="shared" si="172"/>
        <v>346.24476304512228</v>
      </c>
      <c r="BK273" s="430">
        <f t="shared" si="173"/>
        <v>249.92621986387698</v>
      </c>
      <c r="BL273" s="430">
        <f t="shared" si="174"/>
        <v>153.36768031257878</v>
      </c>
      <c r="BM273" s="430">
        <f t="shared" si="175"/>
        <v>357.36459485757501</v>
      </c>
      <c r="BN273" s="430">
        <f t="shared" si="176"/>
        <v>330.98499384925634</v>
      </c>
      <c r="BQ273" s="529">
        <f t="shared" si="179"/>
        <v>43271</v>
      </c>
      <c r="BR273" s="430">
        <f t="shared" si="177"/>
        <v>436.95252470380638</v>
      </c>
      <c r="BT273" s="430">
        <f t="shared" si="180"/>
        <v>490.2445172674565</v>
      </c>
    </row>
    <row r="274" spans="1:72">
      <c r="A274" s="6">
        <v>6</v>
      </c>
      <c r="B274" s="6">
        <v>21</v>
      </c>
      <c r="C274" s="124">
        <f t="shared" si="178"/>
        <v>42907</v>
      </c>
      <c r="D274" s="76">
        <f t="shared" si="145"/>
        <v>1213.6719715966667</v>
      </c>
      <c r="E274" s="76">
        <f t="shared" si="146"/>
        <v>611.89328378884818</v>
      </c>
      <c r="F274" s="335">
        <v>1342.8091899999999</v>
      </c>
      <c r="G274" s="335">
        <v>769.58636000000001</v>
      </c>
      <c r="H274" s="335">
        <v>400.66094000000004</v>
      </c>
      <c r="I274" s="335">
        <v>1989.4204100000002</v>
      </c>
      <c r="J274" s="335">
        <v>1646.2800999999999</v>
      </c>
      <c r="K274" s="335">
        <v>1142.4787200000001</v>
      </c>
      <c r="L274" s="335">
        <v>600.99140999999997</v>
      </c>
      <c r="M274" s="335">
        <v>1158.3464799999999</v>
      </c>
      <c r="N274" s="335">
        <v>2689.5853200000001</v>
      </c>
      <c r="O274" s="335">
        <v>2443.6350400000001</v>
      </c>
      <c r="P274" s="335">
        <v>1356.6934800000001</v>
      </c>
      <c r="Q274" s="335">
        <v>2243.4037435</v>
      </c>
      <c r="R274" s="76">
        <v>894.9</v>
      </c>
      <c r="S274" s="76">
        <v>720.62</v>
      </c>
      <c r="T274" s="76">
        <v>590.07000000000005</v>
      </c>
      <c r="U274" s="76">
        <v>666.9</v>
      </c>
      <c r="V274" s="76">
        <v>822.47</v>
      </c>
      <c r="W274" s="76">
        <v>656.86</v>
      </c>
      <c r="X274" s="76">
        <v>2066.2399999999998</v>
      </c>
      <c r="Y274" s="76">
        <v>624.79</v>
      </c>
      <c r="Z274" s="76">
        <v>2781.4</v>
      </c>
      <c r="AA274" s="76">
        <v>1900.19</v>
      </c>
      <c r="AB274" s="76">
        <v>1800.94</v>
      </c>
      <c r="AC274" s="76">
        <v>779.87</v>
      </c>
      <c r="AD274" s="76">
        <v>1612.55</v>
      </c>
      <c r="AE274" s="76">
        <v>554.91540190000001</v>
      </c>
      <c r="AF274" s="10">
        <v>521.37492420000001</v>
      </c>
      <c r="AG274" s="10">
        <v>289.98331400000001</v>
      </c>
      <c r="AH274" s="10">
        <v>657.85749490000001</v>
      </c>
      <c r="AI274" s="10">
        <v>684.33681939999997</v>
      </c>
      <c r="AK274" s="430">
        <f t="shared" si="147"/>
        <v>676.98976052432567</v>
      </c>
      <c r="AL274" s="430">
        <f t="shared" si="148"/>
        <v>387.99413158558104</v>
      </c>
      <c r="AM274" s="430">
        <f t="shared" si="149"/>
        <v>201.99694479455511</v>
      </c>
      <c r="AN274" s="430">
        <f t="shared" si="150"/>
        <v>1002.9848298462315</v>
      </c>
      <c r="AO274" s="430">
        <f t="shared" si="151"/>
        <v>829.98744643307282</v>
      </c>
      <c r="AP274" s="430">
        <f t="shared" si="152"/>
        <v>575.99128812704816</v>
      </c>
      <c r="AQ274" s="430">
        <f t="shared" si="153"/>
        <v>302.99541719183259</v>
      </c>
      <c r="AR274" s="430">
        <f t="shared" si="154"/>
        <v>583.99116712881266</v>
      </c>
      <c r="AS274" s="430">
        <f t="shared" si="155"/>
        <v>1355.9794907990924</v>
      </c>
      <c r="AT274" s="430">
        <f t="shared" si="156"/>
        <v>1231.981366271742</v>
      </c>
      <c r="AU274" s="430">
        <f t="shared" si="157"/>
        <v>683.98965465086974</v>
      </c>
      <c r="AV274" s="430">
        <f t="shared" si="158"/>
        <v>1131.0328931182253</v>
      </c>
      <c r="AW274" s="430">
        <f t="shared" si="159"/>
        <v>451.17217040584825</v>
      </c>
      <c r="AX274" s="430">
        <f t="shared" si="160"/>
        <v>363.30728510209224</v>
      </c>
      <c r="AY274" s="430">
        <f t="shared" si="161"/>
        <v>297.48928661457023</v>
      </c>
      <c r="AZ274" s="430">
        <f t="shared" si="162"/>
        <v>336.22384673556843</v>
      </c>
      <c r="BA274" s="430">
        <f t="shared" si="163"/>
        <v>414.65591126796068</v>
      </c>
      <c r="BB274" s="430">
        <f t="shared" si="164"/>
        <v>331.16208721956139</v>
      </c>
      <c r="BC274" s="430">
        <f t="shared" si="165"/>
        <v>1041.7141416687673</v>
      </c>
      <c r="BD274" s="430">
        <f t="shared" si="166"/>
        <v>314.99369800857068</v>
      </c>
      <c r="BE274" s="430">
        <f t="shared" si="167"/>
        <v>1402.2687169145449</v>
      </c>
      <c r="BF274" s="430">
        <f t="shared" si="168"/>
        <v>957.99848752205696</v>
      </c>
      <c r="BG274" s="430">
        <f t="shared" si="169"/>
        <v>907.96067557348124</v>
      </c>
      <c r="BH274" s="430">
        <f t="shared" si="170"/>
        <v>393.17872447693469</v>
      </c>
      <c r="BI274" s="430">
        <f t="shared" si="171"/>
        <v>812.98210234434077</v>
      </c>
      <c r="BJ274" s="430">
        <f t="shared" si="172"/>
        <v>279.76576854045879</v>
      </c>
      <c r="BK274" s="430">
        <f t="shared" si="173"/>
        <v>262.85602430047896</v>
      </c>
      <c r="BL274" s="430">
        <f t="shared" si="174"/>
        <v>146.19778875724728</v>
      </c>
      <c r="BM274" s="430">
        <f t="shared" si="175"/>
        <v>331.66498356440633</v>
      </c>
      <c r="BN274" s="430">
        <f t="shared" si="176"/>
        <v>345.01478164860094</v>
      </c>
      <c r="BQ274" s="529">
        <f t="shared" si="179"/>
        <v>43272</v>
      </c>
      <c r="BR274" s="430">
        <f t="shared" si="177"/>
        <v>455.5397553692967</v>
      </c>
      <c r="BT274" s="430">
        <f t="shared" si="180"/>
        <v>432.91404083690446</v>
      </c>
    </row>
    <row r="275" spans="1:72">
      <c r="A275" s="6">
        <v>6</v>
      </c>
      <c r="B275" s="6">
        <v>22</v>
      </c>
      <c r="C275" s="124">
        <f t="shared" si="178"/>
        <v>42908</v>
      </c>
      <c r="D275" s="76">
        <f t="shared" si="145"/>
        <v>1229.6646676400003</v>
      </c>
      <c r="E275" s="76">
        <f t="shared" si="146"/>
        <v>619.956272411481</v>
      </c>
      <c r="F275" s="335">
        <v>1319.00755</v>
      </c>
      <c r="G275" s="335">
        <v>727.93349000000001</v>
      </c>
      <c r="H275" s="335">
        <v>372.89236</v>
      </c>
      <c r="I275" s="335">
        <v>1874.37915</v>
      </c>
      <c r="J275" s="335">
        <v>1620.4949900000001</v>
      </c>
      <c r="K275" s="335">
        <v>1071.0738000000001</v>
      </c>
      <c r="L275" s="335">
        <v>573.22283000000004</v>
      </c>
      <c r="M275" s="335">
        <v>1229.7514000000001</v>
      </c>
      <c r="N275" s="335">
        <v>2772.8910599999999</v>
      </c>
      <c r="O275" s="335">
        <v>2509.0895500000001</v>
      </c>
      <c r="P275" s="335">
        <v>1731.5693100000001</v>
      </c>
      <c r="Q275" s="335">
        <v>2146.0748705999999</v>
      </c>
      <c r="R275" s="76">
        <v>835.06</v>
      </c>
      <c r="S275" s="76">
        <v>663.87</v>
      </c>
      <c r="T275" s="76">
        <v>555.42999999999995</v>
      </c>
      <c r="U275" s="76">
        <v>644.03</v>
      </c>
      <c r="V275" s="76">
        <v>810.85</v>
      </c>
      <c r="W275" s="76">
        <v>635.88</v>
      </c>
      <c r="X275" s="76">
        <v>2085.7399999999998</v>
      </c>
      <c r="Y275" s="76">
        <v>745.63</v>
      </c>
      <c r="Z275" s="76">
        <v>2776.43</v>
      </c>
      <c r="AA275" s="76">
        <v>1932.63</v>
      </c>
      <c r="AB275" s="76">
        <v>1584.37</v>
      </c>
      <c r="AC275" s="76">
        <v>799.52</v>
      </c>
      <c r="AD275" s="76">
        <v>2124.2600000000002</v>
      </c>
      <c r="AE275" s="76">
        <v>461.53363430000002</v>
      </c>
      <c r="AF275" s="10">
        <v>641.45419800000002</v>
      </c>
      <c r="AG275" s="10">
        <v>288.59488500000003</v>
      </c>
      <c r="AH275" s="10">
        <v>668.78641460000006</v>
      </c>
      <c r="AI275" s="10">
        <v>687.49053670000001</v>
      </c>
      <c r="AK275" s="430">
        <f t="shared" si="147"/>
        <v>664.98994202167887</v>
      </c>
      <c r="AL275" s="430">
        <f t="shared" si="148"/>
        <v>366.99444920594908</v>
      </c>
      <c r="AM275" s="430">
        <f t="shared" si="149"/>
        <v>187.99715654146709</v>
      </c>
      <c r="AN275" s="430">
        <f t="shared" si="150"/>
        <v>944.98570708343834</v>
      </c>
      <c r="AO275" s="430">
        <f t="shared" si="151"/>
        <v>816.98764305520547</v>
      </c>
      <c r="AP275" s="430">
        <f t="shared" si="152"/>
        <v>539.99183261910764</v>
      </c>
      <c r="AQ275" s="430">
        <f t="shared" si="153"/>
        <v>288.99562893874469</v>
      </c>
      <c r="AR275" s="430">
        <f t="shared" si="154"/>
        <v>619.9906226367533</v>
      </c>
      <c r="AS275" s="430">
        <f t="shared" si="155"/>
        <v>1397.9788555583564</v>
      </c>
      <c r="AT275" s="430">
        <f t="shared" si="156"/>
        <v>1264.9808671540206</v>
      </c>
      <c r="AU275" s="430">
        <f t="shared" si="157"/>
        <v>872.98679606755741</v>
      </c>
      <c r="AV275" s="430">
        <f t="shared" si="158"/>
        <v>1081.9636352911521</v>
      </c>
      <c r="AW275" s="430">
        <f t="shared" si="159"/>
        <v>421.00327703554319</v>
      </c>
      <c r="AX275" s="430">
        <f t="shared" si="160"/>
        <v>334.69624401310813</v>
      </c>
      <c r="AY275" s="430">
        <f t="shared" si="161"/>
        <v>280.02520796571713</v>
      </c>
      <c r="AZ275" s="430">
        <f t="shared" si="162"/>
        <v>324.6937232165364</v>
      </c>
      <c r="BA275" s="430">
        <f t="shared" si="163"/>
        <v>408.79758003529116</v>
      </c>
      <c r="BB275" s="430">
        <f t="shared" si="164"/>
        <v>320.58482480463823</v>
      </c>
      <c r="BC275" s="430">
        <f t="shared" si="165"/>
        <v>1051.5452482984622</v>
      </c>
      <c r="BD275" s="430">
        <f t="shared" si="166"/>
        <v>375.91630955381902</v>
      </c>
      <c r="BE275" s="430">
        <f t="shared" si="167"/>
        <v>1399.7630451222585</v>
      </c>
      <c r="BF275" s="430">
        <f t="shared" si="168"/>
        <v>974.35341567935473</v>
      </c>
      <c r="BG275" s="430">
        <f t="shared" si="169"/>
        <v>798.77489286614559</v>
      </c>
      <c r="BH275" s="430">
        <f t="shared" si="170"/>
        <v>403.08545500378119</v>
      </c>
      <c r="BI275" s="430">
        <f t="shared" si="171"/>
        <v>1070.9654650869675</v>
      </c>
      <c r="BJ275" s="430">
        <f t="shared" si="172"/>
        <v>232.68648061507437</v>
      </c>
      <c r="BK275" s="430">
        <f t="shared" si="173"/>
        <v>323.39510864633223</v>
      </c>
      <c r="BL275" s="430">
        <f t="shared" si="174"/>
        <v>145.49779934459289</v>
      </c>
      <c r="BM275" s="430">
        <f t="shared" si="175"/>
        <v>337.17490022687173</v>
      </c>
      <c r="BN275" s="430">
        <f t="shared" si="176"/>
        <v>346.60475760020165</v>
      </c>
      <c r="BQ275" s="529">
        <f t="shared" si="179"/>
        <v>43273</v>
      </c>
      <c r="BR275" s="430">
        <f t="shared" si="177"/>
        <v>535.08326349886556</v>
      </c>
      <c r="BT275" s="430">
        <f t="shared" si="180"/>
        <v>414.90042853541718</v>
      </c>
    </row>
    <row r="276" spans="1:72">
      <c r="A276" s="6">
        <v>6</v>
      </c>
      <c r="B276" s="6">
        <v>23</v>
      </c>
      <c r="C276" s="124">
        <f t="shared" si="178"/>
        <v>42909</v>
      </c>
      <c r="D276" s="76">
        <f t="shared" si="145"/>
        <v>1194.2478424333337</v>
      </c>
      <c r="E276" s="76">
        <f t="shared" si="146"/>
        <v>602.10028003112404</v>
      </c>
      <c r="F276" s="335">
        <v>1255.5365100000001</v>
      </c>
      <c r="G276" s="335">
        <v>773.55330000000004</v>
      </c>
      <c r="H276" s="335">
        <v>323.30561</v>
      </c>
      <c r="I276" s="335">
        <v>2035.0402200000001</v>
      </c>
      <c r="J276" s="335">
        <v>1697.85032</v>
      </c>
      <c r="K276" s="335">
        <v>1003.6358200000001</v>
      </c>
      <c r="L276" s="335">
        <v>593.05753000000004</v>
      </c>
      <c r="M276" s="335">
        <v>1178.18118</v>
      </c>
      <c r="N276" s="335">
        <v>2665.78368</v>
      </c>
      <c r="O276" s="335">
        <v>2437.6846300000002</v>
      </c>
      <c r="P276" s="335">
        <v>1537.1892500000001</v>
      </c>
      <c r="Q276" s="335">
        <v>2165.7310583000003</v>
      </c>
      <c r="R276" s="76">
        <v>786.68</v>
      </c>
      <c r="S276" s="76">
        <v>603.41999999999996</v>
      </c>
      <c r="T276" s="76">
        <v>575.08000000000004</v>
      </c>
      <c r="U276" s="76">
        <v>628.54</v>
      </c>
      <c r="V276" s="76">
        <v>728.68</v>
      </c>
      <c r="W276" s="76">
        <v>641.17999999999995</v>
      </c>
      <c r="X276" s="76">
        <v>2003.2</v>
      </c>
      <c r="Y276" s="76">
        <v>699.73</v>
      </c>
      <c r="Z276" s="76">
        <v>2532.5700000000002</v>
      </c>
      <c r="AA276" s="76">
        <v>1775.99</v>
      </c>
      <c r="AB276" s="76">
        <v>1548.32</v>
      </c>
      <c r="AC276" s="76">
        <v>913.11</v>
      </c>
      <c r="AD276" s="76">
        <v>2068.5</v>
      </c>
      <c r="AE276" s="76">
        <v>495.51047540000002</v>
      </c>
      <c r="AF276" s="10">
        <v>681.38144909999994</v>
      </c>
      <c r="AG276" s="10">
        <v>270.02960579999996</v>
      </c>
      <c r="AH276" s="10">
        <v>637.6261009000001</v>
      </c>
      <c r="AI276" s="10">
        <v>571.33853350000004</v>
      </c>
      <c r="AK276" s="430">
        <f t="shared" si="147"/>
        <v>632.99042601462065</v>
      </c>
      <c r="AL276" s="430">
        <f t="shared" si="148"/>
        <v>389.9941013360222</v>
      </c>
      <c r="AM276" s="430">
        <f t="shared" si="149"/>
        <v>162.99753466095285</v>
      </c>
      <c r="AN276" s="430">
        <f t="shared" si="150"/>
        <v>1025.9844819763046</v>
      </c>
      <c r="AO276" s="430">
        <f t="shared" si="151"/>
        <v>855.98705318880764</v>
      </c>
      <c r="AP276" s="430">
        <f t="shared" si="152"/>
        <v>505.99234686160833</v>
      </c>
      <c r="AQ276" s="430">
        <f t="shared" si="153"/>
        <v>298.99547769095034</v>
      </c>
      <c r="AR276" s="430">
        <f t="shared" si="154"/>
        <v>593.99101588101837</v>
      </c>
      <c r="AS276" s="430">
        <f t="shared" si="155"/>
        <v>1343.9796722964456</v>
      </c>
      <c r="AT276" s="430">
        <f t="shared" si="156"/>
        <v>1228.9814116460802</v>
      </c>
      <c r="AU276" s="430">
        <f t="shared" si="157"/>
        <v>774.98827829594154</v>
      </c>
      <c r="AV276" s="430">
        <f t="shared" si="158"/>
        <v>1091.8734854045879</v>
      </c>
      <c r="AW276" s="430">
        <f t="shared" si="159"/>
        <v>396.61204940761274</v>
      </c>
      <c r="AX276" s="430">
        <f t="shared" si="160"/>
        <v>304.21981346105366</v>
      </c>
      <c r="AY276" s="430">
        <f t="shared" si="161"/>
        <v>289.93193849256369</v>
      </c>
      <c r="AZ276" s="430">
        <f t="shared" si="162"/>
        <v>316.88429543735816</v>
      </c>
      <c r="BA276" s="430">
        <f t="shared" si="163"/>
        <v>367.37080917569949</v>
      </c>
      <c r="BB276" s="430">
        <f t="shared" si="164"/>
        <v>323.25686917065792</v>
      </c>
      <c r="BC276" s="430">
        <f t="shared" si="165"/>
        <v>1009.9319384925636</v>
      </c>
      <c r="BD276" s="430">
        <f t="shared" si="166"/>
        <v>352.77539702546005</v>
      </c>
      <c r="BE276" s="430">
        <f t="shared" si="167"/>
        <v>1276.8187547264936</v>
      </c>
      <c r="BF276" s="430">
        <f t="shared" si="168"/>
        <v>895.3819006806151</v>
      </c>
      <c r="BG276" s="430">
        <f t="shared" si="169"/>
        <v>780.59994958406855</v>
      </c>
      <c r="BH276" s="430">
        <f t="shared" si="170"/>
        <v>460.35291152004032</v>
      </c>
      <c r="BI276" s="430">
        <f t="shared" si="171"/>
        <v>1042.8535417191833</v>
      </c>
      <c r="BJ276" s="430">
        <f t="shared" si="172"/>
        <v>249.81622152760272</v>
      </c>
      <c r="BK276" s="430">
        <f t="shared" si="173"/>
        <v>343.52480418452228</v>
      </c>
      <c r="BL276" s="430">
        <f t="shared" si="174"/>
        <v>136.13794091252834</v>
      </c>
      <c r="BM276" s="430">
        <f t="shared" si="175"/>
        <v>321.46513783715659</v>
      </c>
      <c r="BN276" s="430">
        <f t="shared" si="176"/>
        <v>288.0456433072851</v>
      </c>
      <c r="BQ276" s="529">
        <f t="shared" si="179"/>
        <v>43274</v>
      </c>
      <c r="BR276" s="430">
        <f t="shared" si="177"/>
        <v>518.8035732291404</v>
      </c>
      <c r="BT276" s="430">
        <f t="shared" si="180"/>
        <v>428.48248046382651</v>
      </c>
    </row>
    <row r="277" spans="1:72">
      <c r="A277" s="6">
        <v>6</v>
      </c>
      <c r="B277" s="6">
        <v>24</v>
      </c>
      <c r="C277" s="124">
        <f t="shared" si="178"/>
        <v>42910</v>
      </c>
      <c r="D277" s="76">
        <f t="shared" si="145"/>
        <v>1167.7552655799998</v>
      </c>
      <c r="E277" s="76">
        <f t="shared" si="146"/>
        <v>588.7435986326991</v>
      </c>
      <c r="F277" s="335">
        <v>1340.82572</v>
      </c>
      <c r="G277" s="335">
        <v>934.21437000000003</v>
      </c>
      <c r="H277" s="335">
        <v>315.37173000000001</v>
      </c>
      <c r="I277" s="335">
        <v>2104.4616700000001</v>
      </c>
      <c r="J277" s="335">
        <v>1896.19732</v>
      </c>
      <c r="K277" s="335">
        <v>1023.4705200000001</v>
      </c>
      <c r="L277" s="335">
        <v>557.35507000000007</v>
      </c>
      <c r="M277" s="335">
        <v>1277.3546800000001</v>
      </c>
      <c r="N277" s="335">
        <v>2917.6843699999999</v>
      </c>
      <c r="O277" s="335">
        <v>2376.19706</v>
      </c>
      <c r="P277" s="335">
        <v>1198.0158800000002</v>
      </c>
      <c r="Q277" s="335">
        <v>1981.7840504999999</v>
      </c>
      <c r="R277" s="76">
        <v>804.6</v>
      </c>
      <c r="S277" s="76">
        <v>586.85</v>
      </c>
      <c r="T277" s="76">
        <v>538.71</v>
      </c>
      <c r="U277" s="76">
        <v>607.96</v>
      </c>
      <c r="V277" s="76">
        <v>746.94</v>
      </c>
      <c r="W277" s="76">
        <v>726.01</v>
      </c>
      <c r="X277" s="76">
        <v>1607.25</v>
      </c>
      <c r="Y277" s="76">
        <v>570.47</v>
      </c>
      <c r="Z277" s="76">
        <v>2195.8200000000002</v>
      </c>
      <c r="AA277" s="76">
        <v>1716.83</v>
      </c>
      <c r="AB277" s="76">
        <v>1321.78</v>
      </c>
      <c r="AC277" s="76">
        <v>861.84</v>
      </c>
      <c r="AD277" s="76">
        <v>2211.9</v>
      </c>
      <c r="AE277" s="76">
        <v>466.59148280000005</v>
      </c>
      <c r="AF277" s="10">
        <v>679.75500369999997</v>
      </c>
      <c r="AG277" s="10">
        <v>268.83952379999999</v>
      </c>
      <c r="AH277" s="10">
        <v>652.24427479999997</v>
      </c>
      <c r="AI277" s="10">
        <v>545.33524180000006</v>
      </c>
      <c r="AK277" s="430">
        <f t="shared" si="147"/>
        <v>675.98977564910513</v>
      </c>
      <c r="AL277" s="430">
        <f t="shared" si="148"/>
        <v>470.99287622888835</v>
      </c>
      <c r="AM277" s="430">
        <f t="shared" si="149"/>
        <v>158.99759516007057</v>
      </c>
      <c r="AN277" s="430">
        <f t="shared" si="150"/>
        <v>1060.9839526090245</v>
      </c>
      <c r="AO277" s="430">
        <f t="shared" si="151"/>
        <v>955.9855407108646</v>
      </c>
      <c r="AP277" s="430">
        <f t="shared" si="152"/>
        <v>515.99219561381403</v>
      </c>
      <c r="AQ277" s="430">
        <f t="shared" si="153"/>
        <v>280.99574993698013</v>
      </c>
      <c r="AR277" s="430">
        <f t="shared" si="154"/>
        <v>643.99025964204691</v>
      </c>
      <c r="AS277" s="430">
        <f t="shared" si="155"/>
        <v>1470.9777514494581</v>
      </c>
      <c r="AT277" s="430">
        <f t="shared" si="156"/>
        <v>1197.9818805142424</v>
      </c>
      <c r="AU277" s="430">
        <f t="shared" si="157"/>
        <v>603.99086463322419</v>
      </c>
      <c r="AV277" s="430">
        <f t="shared" si="158"/>
        <v>999.13488807663214</v>
      </c>
      <c r="AW277" s="430">
        <f t="shared" si="159"/>
        <v>405.64658432064533</v>
      </c>
      <c r="AX277" s="430">
        <f t="shared" si="160"/>
        <v>295.8658936223847</v>
      </c>
      <c r="AY277" s="430">
        <f t="shared" si="161"/>
        <v>271.59566422989667</v>
      </c>
      <c r="AZ277" s="430">
        <f t="shared" si="162"/>
        <v>306.50869674817244</v>
      </c>
      <c r="BA277" s="430">
        <f t="shared" si="163"/>
        <v>376.57675825560881</v>
      </c>
      <c r="BB277" s="430">
        <f t="shared" si="164"/>
        <v>366.02470380640278</v>
      </c>
      <c r="BC277" s="430">
        <f t="shared" si="165"/>
        <v>810.31005797832108</v>
      </c>
      <c r="BD277" s="430">
        <f t="shared" si="166"/>
        <v>287.60776405344092</v>
      </c>
      <c r="BE277" s="430">
        <f t="shared" si="167"/>
        <v>1107.0431056213765</v>
      </c>
      <c r="BF277" s="430">
        <f t="shared" si="168"/>
        <v>865.55583564406345</v>
      </c>
      <c r="BG277" s="430">
        <f t="shared" si="169"/>
        <v>666.38769851273003</v>
      </c>
      <c r="BH277" s="430">
        <f t="shared" si="170"/>
        <v>434.50466347365767</v>
      </c>
      <c r="BI277" s="430">
        <f t="shared" si="171"/>
        <v>1115.1499873960172</v>
      </c>
      <c r="BJ277" s="430">
        <f t="shared" si="172"/>
        <v>235.23644204688685</v>
      </c>
      <c r="BK277" s="430">
        <f t="shared" si="173"/>
        <v>342.70481658684145</v>
      </c>
      <c r="BL277" s="430">
        <f t="shared" si="174"/>
        <v>135.53794998739602</v>
      </c>
      <c r="BM277" s="430">
        <f t="shared" si="175"/>
        <v>328.83502636753212</v>
      </c>
      <c r="BN277" s="430">
        <f t="shared" si="176"/>
        <v>274.93584159314344</v>
      </c>
      <c r="BQ277" s="529">
        <f t="shared" si="179"/>
        <v>43275</v>
      </c>
      <c r="BR277" s="430">
        <f t="shared" si="177"/>
        <v>540.81664715149986</v>
      </c>
      <c r="BT277" s="430">
        <f t="shared" si="180"/>
        <v>452.74876985127298</v>
      </c>
    </row>
    <row r="278" spans="1:72">
      <c r="A278" s="6">
        <v>6</v>
      </c>
      <c r="B278" s="6">
        <v>25</v>
      </c>
      <c r="C278" s="124">
        <f t="shared" si="178"/>
        <v>42911</v>
      </c>
      <c r="D278" s="76">
        <f t="shared" si="145"/>
        <v>1127.2074456199998</v>
      </c>
      <c r="E278" s="76">
        <f t="shared" si="146"/>
        <v>568.30072832964436</v>
      </c>
      <c r="F278" s="335">
        <v>1513.38761</v>
      </c>
      <c r="G278" s="335">
        <v>692.23103000000003</v>
      </c>
      <c r="H278" s="335">
        <v>303.47091</v>
      </c>
      <c r="I278" s="335">
        <v>1997.35429</v>
      </c>
      <c r="J278" s="335">
        <v>1921.98243</v>
      </c>
      <c r="K278" s="335">
        <v>831.07393000000002</v>
      </c>
      <c r="L278" s="335">
        <v>511.73526000000004</v>
      </c>
      <c r="M278" s="335">
        <v>1332.89184</v>
      </c>
      <c r="N278" s="335">
        <v>3118.0148400000003</v>
      </c>
      <c r="O278" s="335">
        <v>2384.13094</v>
      </c>
      <c r="P278" s="335">
        <v>1035.3713400000001</v>
      </c>
      <c r="Q278" s="335">
        <v>1772.5279654999999</v>
      </c>
      <c r="R278" s="76">
        <v>888.84</v>
      </c>
      <c r="S278" s="76">
        <v>600.86</v>
      </c>
      <c r="T278" s="76">
        <v>595.19000000000005</v>
      </c>
      <c r="U278" s="76">
        <v>595.04</v>
      </c>
      <c r="V278" s="76">
        <v>724.32</v>
      </c>
      <c r="W278" s="76">
        <v>509.71</v>
      </c>
      <c r="X278" s="76">
        <v>1307.02</v>
      </c>
      <c r="Y278" s="76">
        <v>701.25</v>
      </c>
      <c r="Z278" s="76">
        <v>1942.7</v>
      </c>
      <c r="AA278" s="76">
        <v>1534.91</v>
      </c>
      <c r="AB278" s="76">
        <v>1107.6199999999999</v>
      </c>
      <c r="AC278" s="76">
        <v>820.26</v>
      </c>
      <c r="AD278" s="76">
        <v>2464.62</v>
      </c>
      <c r="AE278" s="76">
        <v>461.27578320000003</v>
      </c>
      <c r="AF278" s="10">
        <v>767.84090639999999</v>
      </c>
      <c r="AG278" s="10">
        <v>241.22962140000001</v>
      </c>
      <c r="AH278" s="10">
        <v>584.54844370000001</v>
      </c>
      <c r="AI278" s="10">
        <v>554.81622840000011</v>
      </c>
      <c r="AK278" s="430">
        <f t="shared" si="147"/>
        <v>762.98845979329462</v>
      </c>
      <c r="AL278" s="430">
        <f t="shared" si="148"/>
        <v>348.99472145197882</v>
      </c>
      <c r="AM278" s="430">
        <f t="shared" si="149"/>
        <v>152.99768590874717</v>
      </c>
      <c r="AN278" s="430">
        <f t="shared" si="150"/>
        <v>1006.9847693471137</v>
      </c>
      <c r="AO278" s="430">
        <f t="shared" si="151"/>
        <v>968.98534408873206</v>
      </c>
      <c r="AP278" s="430">
        <f t="shared" si="152"/>
        <v>418.99366271741872</v>
      </c>
      <c r="AQ278" s="430">
        <f t="shared" si="153"/>
        <v>257.99609780690702</v>
      </c>
      <c r="AR278" s="430">
        <f t="shared" si="154"/>
        <v>671.98983614822282</v>
      </c>
      <c r="AS278" s="430">
        <f t="shared" si="155"/>
        <v>1571.9762238467356</v>
      </c>
      <c r="AT278" s="430">
        <f t="shared" si="156"/>
        <v>1201.9818200151249</v>
      </c>
      <c r="AU278" s="430">
        <f t="shared" si="157"/>
        <v>521.99210486513743</v>
      </c>
      <c r="AV278" s="430">
        <f t="shared" si="158"/>
        <v>893.6364837408621</v>
      </c>
      <c r="AW278" s="430">
        <f t="shared" si="159"/>
        <v>448.11696496092765</v>
      </c>
      <c r="AX278" s="430">
        <f t="shared" si="160"/>
        <v>302.92916561633479</v>
      </c>
      <c r="AY278" s="430">
        <f t="shared" si="161"/>
        <v>300.0705823040081</v>
      </c>
      <c r="AZ278" s="430">
        <f t="shared" si="162"/>
        <v>299.99495840685654</v>
      </c>
      <c r="BA278" s="430">
        <f t="shared" si="163"/>
        <v>365.17267456516259</v>
      </c>
      <c r="BB278" s="430">
        <f t="shared" si="164"/>
        <v>256.97504411393999</v>
      </c>
      <c r="BC278" s="430">
        <f t="shared" si="165"/>
        <v>658.94630703302244</v>
      </c>
      <c r="BD278" s="430">
        <f t="shared" si="166"/>
        <v>353.54171918326188</v>
      </c>
      <c r="BE278" s="430">
        <f t="shared" si="167"/>
        <v>979.43029997479209</v>
      </c>
      <c r="BF278" s="430">
        <f t="shared" si="168"/>
        <v>773.83917317872454</v>
      </c>
      <c r="BG278" s="430">
        <f t="shared" si="169"/>
        <v>558.41693975296187</v>
      </c>
      <c r="BH278" s="430">
        <f t="shared" si="170"/>
        <v>413.54171918326188</v>
      </c>
      <c r="BI278" s="430">
        <f t="shared" si="171"/>
        <v>1242.561129316864</v>
      </c>
      <c r="BJ278" s="430">
        <f t="shared" si="172"/>
        <v>232.55648258129571</v>
      </c>
      <c r="BK278" s="430">
        <f t="shared" si="173"/>
        <v>387.11414489538691</v>
      </c>
      <c r="BL278" s="430">
        <f t="shared" si="174"/>
        <v>121.61816052432569</v>
      </c>
      <c r="BM278" s="430">
        <f t="shared" si="175"/>
        <v>294.70554257625412</v>
      </c>
      <c r="BN278" s="430">
        <f t="shared" si="176"/>
        <v>279.71576929669783</v>
      </c>
      <c r="BQ278" s="529">
        <f t="shared" si="179"/>
        <v>43276</v>
      </c>
      <c r="BR278" s="430">
        <f t="shared" si="177"/>
        <v>572.3883728384169</v>
      </c>
      <c r="BT278" s="430">
        <f t="shared" si="180"/>
        <v>416.2676909503403</v>
      </c>
    </row>
    <row r="279" spans="1:72">
      <c r="A279" s="6">
        <v>6</v>
      </c>
      <c r="B279" s="6">
        <v>26</v>
      </c>
      <c r="C279" s="124">
        <f t="shared" si="178"/>
        <v>42912</v>
      </c>
      <c r="D279" s="76">
        <f t="shared" si="145"/>
        <v>1118.7134753833336</v>
      </c>
      <c r="E279" s="76">
        <f t="shared" si="146"/>
        <v>564.01834934903661</v>
      </c>
      <c r="F279" s="335">
        <v>1787.1064700000002</v>
      </c>
      <c r="G279" s="335">
        <v>587.10712000000001</v>
      </c>
      <c r="H279" s="335">
        <v>303.47091</v>
      </c>
      <c r="I279" s="335">
        <v>2239.33763</v>
      </c>
      <c r="J279" s="335">
        <v>2001.32123</v>
      </c>
      <c r="K279" s="335">
        <v>850.90863000000002</v>
      </c>
      <c r="L279" s="335">
        <v>630.74346000000003</v>
      </c>
      <c r="M279" s="335">
        <v>1207.9332300000001</v>
      </c>
      <c r="N279" s="335">
        <v>2636.03163</v>
      </c>
      <c r="O279" s="335">
        <v>2134.2137200000002</v>
      </c>
      <c r="P279" s="335">
        <v>902.47885000000008</v>
      </c>
      <c r="Q279" s="335">
        <v>2080.3228401000001</v>
      </c>
      <c r="R279" s="76">
        <v>879.75</v>
      </c>
      <c r="S279" s="76">
        <v>541.74</v>
      </c>
      <c r="T279" s="76">
        <v>576.29999999999995</v>
      </c>
      <c r="U279" s="76">
        <v>605.55999999999995</v>
      </c>
      <c r="V279" s="76">
        <v>686.23</v>
      </c>
      <c r="W279" s="76">
        <v>688.96</v>
      </c>
      <c r="X279" s="76">
        <v>1286.8699999999999</v>
      </c>
      <c r="Y279" s="76">
        <v>647.38</v>
      </c>
      <c r="Z279" s="76">
        <v>1937.67</v>
      </c>
      <c r="AA279" s="76">
        <v>1495.51</v>
      </c>
      <c r="AB279" s="76">
        <v>1000.62</v>
      </c>
      <c r="AC279" s="76">
        <v>871.36</v>
      </c>
      <c r="AD279" s="76">
        <v>2289.6799999999998</v>
      </c>
      <c r="AE279" s="76">
        <v>513.34187070000007</v>
      </c>
      <c r="AF279" s="10">
        <v>722.24093110000001</v>
      </c>
      <c r="AG279" s="10">
        <v>257.27589370000004</v>
      </c>
      <c r="AH279" s="10">
        <v>609.26247990000002</v>
      </c>
      <c r="AI279" s="10">
        <v>590.67736600000001</v>
      </c>
      <c r="AK279" s="430">
        <f t="shared" si="147"/>
        <v>900.98637257373332</v>
      </c>
      <c r="AL279" s="430">
        <f t="shared" si="148"/>
        <v>295.99552306528864</v>
      </c>
      <c r="AM279" s="430">
        <f t="shared" si="149"/>
        <v>152.99768590874717</v>
      </c>
      <c r="AN279" s="430">
        <f t="shared" si="150"/>
        <v>1128.9829241240232</v>
      </c>
      <c r="AO279" s="430">
        <f t="shared" si="151"/>
        <v>1008.9847390975548</v>
      </c>
      <c r="AP279" s="430">
        <f t="shared" si="152"/>
        <v>428.99351146962442</v>
      </c>
      <c r="AQ279" s="430">
        <f t="shared" si="153"/>
        <v>317.99519032014115</v>
      </c>
      <c r="AR279" s="430">
        <f t="shared" si="154"/>
        <v>608.99078900932693</v>
      </c>
      <c r="AS279" s="430">
        <f t="shared" si="155"/>
        <v>1328.9798991681371</v>
      </c>
      <c r="AT279" s="430">
        <f t="shared" si="156"/>
        <v>1075.9837257373331</v>
      </c>
      <c r="AU279" s="430">
        <f t="shared" si="157"/>
        <v>454.99311822535924</v>
      </c>
      <c r="AV279" s="430">
        <f t="shared" si="158"/>
        <v>1048.8141366775901</v>
      </c>
      <c r="AW279" s="430">
        <f t="shared" si="159"/>
        <v>443.53415679354674</v>
      </c>
      <c r="AX279" s="430">
        <f t="shared" si="160"/>
        <v>273.12326695235697</v>
      </c>
      <c r="AY279" s="430">
        <f t="shared" si="161"/>
        <v>290.54701285606251</v>
      </c>
      <c r="AZ279" s="430">
        <f t="shared" si="162"/>
        <v>305.29871439374841</v>
      </c>
      <c r="BA279" s="430">
        <f t="shared" si="163"/>
        <v>345.96924628182506</v>
      </c>
      <c r="BB279" s="430">
        <f t="shared" si="164"/>
        <v>347.34560120998236</v>
      </c>
      <c r="BC279" s="430">
        <f t="shared" si="165"/>
        <v>648.78749684900424</v>
      </c>
      <c r="BD279" s="430">
        <f t="shared" si="166"/>
        <v>326.38265691958657</v>
      </c>
      <c r="BE279" s="430">
        <f t="shared" si="167"/>
        <v>976.89437862364514</v>
      </c>
      <c r="BF279" s="430">
        <f t="shared" si="168"/>
        <v>753.97529619359716</v>
      </c>
      <c r="BG279" s="430">
        <f t="shared" si="169"/>
        <v>504.47189311822535</v>
      </c>
      <c r="BH279" s="430">
        <f t="shared" si="170"/>
        <v>439.30426014620622</v>
      </c>
      <c r="BI279" s="430">
        <f t="shared" si="171"/>
        <v>1154.3634988656415</v>
      </c>
      <c r="BJ279" s="430">
        <f t="shared" si="172"/>
        <v>258.80608555583569</v>
      </c>
      <c r="BK279" s="430">
        <f t="shared" si="173"/>
        <v>364.12449261406607</v>
      </c>
      <c r="BL279" s="430">
        <f t="shared" si="174"/>
        <v>129.70803816486011</v>
      </c>
      <c r="BM279" s="430">
        <f t="shared" si="175"/>
        <v>307.16535412150239</v>
      </c>
      <c r="BN279" s="430">
        <f t="shared" si="176"/>
        <v>297.79549584068565</v>
      </c>
      <c r="BQ279" s="529">
        <f t="shared" si="179"/>
        <v>43277</v>
      </c>
      <c r="BR279" s="430">
        <f t="shared" si="177"/>
        <v>542.90564797075876</v>
      </c>
      <c r="BT279" s="430">
        <f t="shared" si="180"/>
        <v>434.14888580791535</v>
      </c>
    </row>
    <row r="280" spans="1:72">
      <c r="A280" s="6">
        <v>6</v>
      </c>
      <c r="B280" s="6">
        <v>27</v>
      </c>
      <c r="C280" s="124">
        <f t="shared" si="178"/>
        <v>42913</v>
      </c>
      <c r="D280" s="76">
        <f t="shared" si="145"/>
        <v>1075.2118257833336</v>
      </c>
      <c r="E280" s="76">
        <f t="shared" si="146"/>
        <v>542.08625579581917</v>
      </c>
      <c r="F280" s="335">
        <v>1566.9413</v>
      </c>
      <c r="G280" s="335">
        <v>614.87570000000005</v>
      </c>
      <c r="H280" s="335">
        <v>303.47091</v>
      </c>
      <c r="I280" s="335">
        <v>1937.8501900000001</v>
      </c>
      <c r="J280" s="335">
        <v>1822.8089300000001</v>
      </c>
      <c r="K280" s="335">
        <v>858.84251000000006</v>
      </c>
      <c r="L280" s="335">
        <v>541.48730999999998</v>
      </c>
      <c r="M280" s="335">
        <v>1174.21424</v>
      </c>
      <c r="N280" s="335">
        <v>2427.76728</v>
      </c>
      <c r="O280" s="335">
        <v>2003.3047000000001</v>
      </c>
      <c r="P280" s="335">
        <v>811.23923000000002</v>
      </c>
      <c r="Q280" s="335">
        <v>1964.6667044000001</v>
      </c>
      <c r="R280" s="76">
        <v>805.63</v>
      </c>
      <c r="S280" s="76">
        <v>555.07000000000005</v>
      </c>
      <c r="T280" s="76">
        <v>576.92999999999995</v>
      </c>
      <c r="U280" s="76">
        <v>560.23</v>
      </c>
      <c r="V280" s="76">
        <v>623.65</v>
      </c>
      <c r="W280" s="76">
        <v>627.9</v>
      </c>
      <c r="X280" s="76">
        <v>1368.75</v>
      </c>
      <c r="Y280" s="76">
        <v>557.86</v>
      </c>
      <c r="Z280" s="76">
        <v>2093.34</v>
      </c>
      <c r="AA280" s="76">
        <v>1536.38</v>
      </c>
      <c r="AB280" s="76">
        <v>946.04</v>
      </c>
      <c r="AC280" s="76">
        <v>1203.48</v>
      </c>
      <c r="AD280" s="76">
        <v>1997.7</v>
      </c>
      <c r="AE280" s="76">
        <v>601.44760810000002</v>
      </c>
      <c r="AF280" s="10">
        <v>801.916921</v>
      </c>
      <c r="AG280" s="10">
        <v>186.2676677</v>
      </c>
      <c r="AH280" s="10">
        <v>602.63769009999999</v>
      </c>
      <c r="AI280" s="10">
        <v>583.65588219999995</v>
      </c>
      <c r="AK280" s="430">
        <f t="shared" si="147"/>
        <v>789.98805142424999</v>
      </c>
      <c r="AL280" s="430">
        <f t="shared" si="148"/>
        <v>309.99531131837665</v>
      </c>
      <c r="AM280" s="430">
        <f t="shared" si="149"/>
        <v>152.99768590874717</v>
      </c>
      <c r="AN280" s="430">
        <f t="shared" si="150"/>
        <v>976.98522309049667</v>
      </c>
      <c r="AO280" s="430">
        <f t="shared" si="151"/>
        <v>918.98610032770364</v>
      </c>
      <c r="AP280" s="430">
        <f t="shared" si="152"/>
        <v>432.99345097050673</v>
      </c>
      <c r="AQ280" s="430">
        <f t="shared" si="153"/>
        <v>272.99587093521552</v>
      </c>
      <c r="AR280" s="430">
        <f t="shared" si="154"/>
        <v>591.99104613057727</v>
      </c>
      <c r="AS280" s="430">
        <f t="shared" si="155"/>
        <v>1223.9814872699774</v>
      </c>
      <c r="AT280" s="430">
        <f t="shared" si="156"/>
        <v>1009.9847239727754</v>
      </c>
      <c r="AU280" s="430">
        <f t="shared" si="157"/>
        <v>408.99381396521301</v>
      </c>
      <c r="AV280" s="430">
        <f t="shared" si="158"/>
        <v>990.50501860347867</v>
      </c>
      <c r="AW280" s="430">
        <f t="shared" si="159"/>
        <v>406.16586841441892</v>
      </c>
      <c r="AX280" s="430">
        <f t="shared" si="160"/>
        <v>279.84371061255359</v>
      </c>
      <c r="AY280" s="430">
        <f t="shared" si="161"/>
        <v>290.86463322409878</v>
      </c>
      <c r="AZ280" s="430">
        <f t="shared" si="162"/>
        <v>282.44517267456519</v>
      </c>
      <c r="BA280" s="430">
        <f t="shared" si="163"/>
        <v>314.41895639021931</v>
      </c>
      <c r="BB280" s="430">
        <f t="shared" si="164"/>
        <v>316.56163347617843</v>
      </c>
      <c r="BC280" s="430">
        <f t="shared" si="165"/>
        <v>690.06806150743637</v>
      </c>
      <c r="BD280" s="430">
        <f t="shared" si="166"/>
        <v>281.25031509957148</v>
      </c>
      <c r="BE280" s="430">
        <f t="shared" si="167"/>
        <v>1055.3768590874718</v>
      </c>
      <c r="BF280" s="430">
        <f t="shared" si="168"/>
        <v>774.58028737080917</v>
      </c>
      <c r="BG280" s="430">
        <f t="shared" si="169"/>
        <v>476.95487774136626</v>
      </c>
      <c r="BH280" s="430">
        <f t="shared" si="170"/>
        <v>606.74565162591375</v>
      </c>
      <c r="BI280" s="430">
        <f t="shared" si="171"/>
        <v>1007.1590622636753</v>
      </c>
      <c r="BJ280" s="430">
        <f t="shared" si="172"/>
        <v>303.22541371313338</v>
      </c>
      <c r="BK280" s="430">
        <f t="shared" si="173"/>
        <v>404.29388505167634</v>
      </c>
      <c r="BL280" s="430">
        <f t="shared" si="174"/>
        <v>93.908579631963704</v>
      </c>
      <c r="BM280" s="430">
        <f t="shared" si="175"/>
        <v>303.8254046382657</v>
      </c>
      <c r="BN280" s="430">
        <f t="shared" si="176"/>
        <v>294.25554938240481</v>
      </c>
      <c r="BQ280" s="529">
        <f t="shared" si="179"/>
        <v>43278</v>
      </c>
      <c r="BR280" s="430">
        <f t="shared" si="177"/>
        <v>507.42432708595913</v>
      </c>
      <c r="BT280" s="430">
        <f t="shared" si="180"/>
        <v>407.57984118981597</v>
      </c>
    </row>
    <row r="281" spans="1:72">
      <c r="A281" s="6">
        <v>6</v>
      </c>
      <c r="B281" s="6">
        <v>28</v>
      </c>
      <c r="C281" s="124">
        <f t="shared" si="178"/>
        <v>42914</v>
      </c>
      <c r="D281" s="76">
        <f t="shared" si="145"/>
        <v>1069.5097251166669</v>
      </c>
      <c r="E281" s="76">
        <f t="shared" si="146"/>
        <v>539.21144515251899</v>
      </c>
      <c r="F281" s="335">
        <v>1541.1561900000002</v>
      </c>
      <c r="G281" s="335">
        <v>680.33021000000008</v>
      </c>
      <c r="H281" s="335">
        <v>287.60315000000003</v>
      </c>
      <c r="I281" s="335">
        <v>1596.69335</v>
      </c>
      <c r="J281" s="335">
        <v>1697.85032</v>
      </c>
      <c r="K281" s="335">
        <v>767.60289</v>
      </c>
      <c r="L281" s="335">
        <v>640.66080999999997</v>
      </c>
      <c r="M281" s="335">
        <v>1382.4785899999999</v>
      </c>
      <c r="N281" s="335">
        <v>2485.28791</v>
      </c>
      <c r="O281" s="335">
        <v>1949.7510100000002</v>
      </c>
      <c r="P281" s="335">
        <v>749.75166000000002</v>
      </c>
      <c r="Q281" s="335">
        <v>1955.5229076999999</v>
      </c>
      <c r="R281" s="76">
        <v>805.74</v>
      </c>
      <c r="S281" s="76">
        <v>638.46</v>
      </c>
      <c r="T281" s="76">
        <v>556.12</v>
      </c>
      <c r="U281" s="76">
        <v>563.84</v>
      </c>
      <c r="V281" s="76">
        <v>673.26</v>
      </c>
      <c r="W281" s="76">
        <v>655.08000000000004</v>
      </c>
      <c r="X281" s="76">
        <v>1317.59</v>
      </c>
      <c r="Y281" s="76">
        <v>610.30999999999995</v>
      </c>
      <c r="Z281" s="76">
        <v>2199.4699999999998</v>
      </c>
      <c r="AA281" s="76">
        <v>1567.99</v>
      </c>
      <c r="AB281" s="76">
        <v>1063.69</v>
      </c>
      <c r="AC281" s="76">
        <v>1328.36</v>
      </c>
      <c r="AD281" s="76">
        <v>1829.59</v>
      </c>
      <c r="AE281" s="76">
        <v>501.38154660000004</v>
      </c>
      <c r="AF281" s="10">
        <v>711.51035840000009</v>
      </c>
      <c r="AG281" s="10">
        <v>213.56021490000001</v>
      </c>
      <c r="AH281" s="10">
        <v>603.09388820000004</v>
      </c>
      <c r="AI281" s="10">
        <v>511.55674770000007</v>
      </c>
      <c r="AK281" s="430">
        <f t="shared" si="147"/>
        <v>776.98824804638275</v>
      </c>
      <c r="AL281" s="430">
        <f t="shared" si="148"/>
        <v>342.99481220065542</v>
      </c>
      <c r="AM281" s="430">
        <f t="shared" si="149"/>
        <v>144.99780690698262</v>
      </c>
      <c r="AN281" s="430">
        <f t="shared" si="150"/>
        <v>804.98782455255855</v>
      </c>
      <c r="AO281" s="430">
        <f t="shared" si="151"/>
        <v>855.98705318880764</v>
      </c>
      <c r="AP281" s="430">
        <f t="shared" si="152"/>
        <v>386.99414671036044</v>
      </c>
      <c r="AQ281" s="430">
        <f t="shared" si="153"/>
        <v>322.995114696244</v>
      </c>
      <c r="AR281" s="430">
        <f t="shared" si="154"/>
        <v>696.98945802873709</v>
      </c>
      <c r="AS281" s="430">
        <f t="shared" si="155"/>
        <v>1252.9810486513738</v>
      </c>
      <c r="AT281" s="430">
        <f t="shared" si="156"/>
        <v>982.98513234182008</v>
      </c>
      <c r="AU281" s="430">
        <f t="shared" si="157"/>
        <v>377.99428283337534</v>
      </c>
      <c r="AV281" s="430">
        <f t="shared" si="158"/>
        <v>985.89508832871184</v>
      </c>
      <c r="AW281" s="430">
        <f t="shared" si="159"/>
        <v>406.2213259389967</v>
      </c>
      <c r="AX281" s="430">
        <f t="shared" si="160"/>
        <v>321.88555583564408</v>
      </c>
      <c r="AY281" s="430">
        <f t="shared" si="161"/>
        <v>280.37307789261405</v>
      </c>
      <c r="AZ281" s="430">
        <f t="shared" si="162"/>
        <v>284.26518779934463</v>
      </c>
      <c r="BA281" s="430">
        <f t="shared" si="163"/>
        <v>339.43029997479204</v>
      </c>
      <c r="BB281" s="430">
        <f t="shared" si="164"/>
        <v>330.26468364003028</v>
      </c>
      <c r="BC281" s="430">
        <f t="shared" si="165"/>
        <v>664.27527098563144</v>
      </c>
      <c r="BD281" s="430">
        <f t="shared" si="166"/>
        <v>307.69347113687923</v>
      </c>
      <c r="BE281" s="430">
        <f t="shared" si="167"/>
        <v>1108.8832871187294</v>
      </c>
      <c r="BF281" s="430">
        <f t="shared" si="168"/>
        <v>790.51676329720192</v>
      </c>
      <c r="BG281" s="430">
        <f t="shared" si="169"/>
        <v>536.2692210738594</v>
      </c>
      <c r="BH281" s="430">
        <f t="shared" si="170"/>
        <v>669.70506680110907</v>
      </c>
      <c r="BI281" s="430">
        <f t="shared" si="171"/>
        <v>922.40483992941768</v>
      </c>
      <c r="BJ281" s="430">
        <f t="shared" si="172"/>
        <v>252.77617675825562</v>
      </c>
      <c r="BK281" s="430">
        <f t="shared" si="173"/>
        <v>358.71457443912277</v>
      </c>
      <c r="BL281" s="430">
        <f t="shared" si="174"/>
        <v>107.66837151499874</v>
      </c>
      <c r="BM281" s="430">
        <f t="shared" si="175"/>
        <v>304.05540115956643</v>
      </c>
      <c r="BN281" s="430">
        <f t="shared" si="176"/>
        <v>257.90609916813719</v>
      </c>
      <c r="BQ281" s="529">
        <f t="shared" si="179"/>
        <v>43279</v>
      </c>
      <c r="BR281" s="430">
        <f t="shared" si="177"/>
        <v>481.1512788757247</v>
      </c>
      <c r="BT281" s="430">
        <f t="shared" si="180"/>
        <v>382.49421477186786</v>
      </c>
    </row>
    <row r="282" spans="1:72">
      <c r="A282" s="6">
        <v>6</v>
      </c>
      <c r="B282" s="6">
        <v>29</v>
      </c>
      <c r="C282" s="124">
        <f t="shared" si="178"/>
        <v>42915</v>
      </c>
      <c r="D282" s="76">
        <f t="shared" si="145"/>
        <v>1060.9267321366667</v>
      </c>
      <c r="E282" s="76">
        <f t="shared" si="146"/>
        <v>534.88418384783574</v>
      </c>
      <c r="F282" s="335">
        <v>1586.7760000000001</v>
      </c>
      <c r="G282" s="335">
        <v>716.03267000000005</v>
      </c>
      <c r="H282" s="335">
        <v>285.61968000000002</v>
      </c>
      <c r="I282" s="335">
        <v>1555.0404800000001</v>
      </c>
      <c r="J282" s="335">
        <v>1737.51972</v>
      </c>
      <c r="K282" s="335">
        <v>759.66901000000007</v>
      </c>
      <c r="L282" s="335">
        <v>563.30547999999999</v>
      </c>
      <c r="M282" s="335">
        <v>1388.4290000000001</v>
      </c>
      <c r="N282" s="335">
        <v>2362.31277</v>
      </c>
      <c r="O282" s="335">
        <v>1983.47</v>
      </c>
      <c r="P282" s="335">
        <v>753.71860000000004</v>
      </c>
      <c r="Q282" s="335">
        <v>1754.4783884999999</v>
      </c>
      <c r="R282" s="76">
        <v>814.3</v>
      </c>
      <c r="S282" s="76">
        <v>817.24</v>
      </c>
      <c r="T282" s="76">
        <v>587.52</v>
      </c>
      <c r="U282" s="76">
        <v>574.30999999999995</v>
      </c>
      <c r="V282" s="76">
        <v>694.68</v>
      </c>
      <c r="W282" s="76">
        <v>627.69000000000005</v>
      </c>
      <c r="X282" s="76">
        <v>1341.2</v>
      </c>
      <c r="Y282" s="76">
        <v>543.49</v>
      </c>
      <c r="Z282" s="76">
        <v>2136.69</v>
      </c>
      <c r="AA282" s="76">
        <v>1390.67</v>
      </c>
      <c r="AB282" s="76">
        <v>989.1</v>
      </c>
      <c r="AC282" s="76">
        <v>1764.31</v>
      </c>
      <c r="AD282" s="76">
        <v>1659.61</v>
      </c>
      <c r="AE282" s="76">
        <v>449.7518225</v>
      </c>
      <c r="AF282" s="10">
        <v>605.07735820000005</v>
      </c>
      <c r="AG282" s="10">
        <v>197.33543029999998</v>
      </c>
      <c r="AH282" s="10">
        <v>623.36495159999993</v>
      </c>
      <c r="AI282" s="10">
        <v>565.09060299999999</v>
      </c>
      <c r="AK282" s="430">
        <f t="shared" si="147"/>
        <v>799.98790017645581</v>
      </c>
      <c r="AL282" s="430">
        <f t="shared" si="148"/>
        <v>360.99453995462568</v>
      </c>
      <c r="AM282" s="430">
        <f t="shared" si="149"/>
        <v>143.99782203176204</v>
      </c>
      <c r="AN282" s="430">
        <f t="shared" si="150"/>
        <v>783.9881421729267</v>
      </c>
      <c r="AO282" s="430">
        <f t="shared" si="151"/>
        <v>875.98675069321905</v>
      </c>
      <c r="AP282" s="430">
        <f t="shared" si="152"/>
        <v>382.99420720947825</v>
      </c>
      <c r="AQ282" s="430">
        <f t="shared" si="153"/>
        <v>283.99570456264178</v>
      </c>
      <c r="AR282" s="430">
        <f t="shared" si="154"/>
        <v>699.98941265439885</v>
      </c>
      <c r="AS282" s="430">
        <f t="shared" si="155"/>
        <v>1190.9819863876985</v>
      </c>
      <c r="AT282" s="430">
        <f t="shared" si="156"/>
        <v>999.98487522056973</v>
      </c>
      <c r="AU282" s="430">
        <f t="shared" si="157"/>
        <v>379.99425258381649</v>
      </c>
      <c r="AV282" s="430">
        <f t="shared" si="158"/>
        <v>884.5366213763549</v>
      </c>
      <c r="AW282" s="430">
        <f t="shared" si="159"/>
        <v>410.53692966977565</v>
      </c>
      <c r="AX282" s="430">
        <f t="shared" si="160"/>
        <v>412.01915805394503</v>
      </c>
      <c r="AY282" s="430">
        <f t="shared" si="161"/>
        <v>296.2036803629947</v>
      </c>
      <c r="AZ282" s="430">
        <f t="shared" si="162"/>
        <v>289.54373582051926</v>
      </c>
      <c r="BA282" s="430">
        <f t="shared" si="163"/>
        <v>350.22939248802618</v>
      </c>
      <c r="BB282" s="430">
        <f t="shared" si="164"/>
        <v>316.45576002016639</v>
      </c>
      <c r="BC282" s="430">
        <f t="shared" si="165"/>
        <v>676.17847239727757</v>
      </c>
      <c r="BD282" s="430">
        <f t="shared" si="166"/>
        <v>274.00554575245775</v>
      </c>
      <c r="BE282" s="430">
        <f t="shared" si="167"/>
        <v>1077.232165364255</v>
      </c>
      <c r="BF282" s="430">
        <f t="shared" si="168"/>
        <v>701.1192336778422</v>
      </c>
      <c r="BG282" s="430">
        <f t="shared" si="169"/>
        <v>498.66397781699015</v>
      </c>
      <c r="BH282" s="430">
        <f t="shared" si="170"/>
        <v>889.49331988908489</v>
      </c>
      <c r="BI282" s="430">
        <f t="shared" si="171"/>
        <v>836.70783967733792</v>
      </c>
      <c r="BJ282" s="430">
        <f t="shared" si="172"/>
        <v>226.74657045626418</v>
      </c>
      <c r="BK282" s="430">
        <f t="shared" si="173"/>
        <v>305.05538603478703</v>
      </c>
      <c r="BL282" s="430">
        <f t="shared" si="174"/>
        <v>99.488495235694472</v>
      </c>
      <c r="BM282" s="430">
        <f t="shared" si="175"/>
        <v>314.2752465843206</v>
      </c>
      <c r="BN282" s="430">
        <f t="shared" si="176"/>
        <v>284.89569095034028</v>
      </c>
      <c r="BQ282" s="529">
        <f t="shared" si="179"/>
        <v>43280</v>
      </c>
      <c r="BR282" s="430">
        <f t="shared" si="177"/>
        <v>451.56696619611796</v>
      </c>
      <c r="BT282" s="430">
        <f t="shared" si="180"/>
        <v>396.76556843962692</v>
      </c>
    </row>
    <row r="283" spans="1:72">
      <c r="A283" s="6">
        <v>6</v>
      </c>
      <c r="B283" s="6">
        <v>30</v>
      </c>
      <c r="C283" s="124">
        <f t="shared" si="178"/>
        <v>42916</v>
      </c>
      <c r="D283" s="76">
        <f t="shared" si="145"/>
        <v>1018.8119537833335</v>
      </c>
      <c r="E283" s="76">
        <f t="shared" si="146"/>
        <v>513.65130492688741</v>
      </c>
      <c r="F283" s="335">
        <v>1547.1066000000001</v>
      </c>
      <c r="G283" s="335">
        <v>638.67734000000007</v>
      </c>
      <c r="H283" s="335">
        <v>249.91722000000001</v>
      </c>
      <c r="I283" s="335">
        <v>1549.09007</v>
      </c>
      <c r="J283" s="335">
        <v>1660.1643900000001</v>
      </c>
      <c r="K283" s="335">
        <v>714.04920000000004</v>
      </c>
      <c r="L283" s="335">
        <v>495.86750000000001</v>
      </c>
      <c r="M283" s="335">
        <v>1261.4869200000001</v>
      </c>
      <c r="N283" s="335">
        <v>1931.89978</v>
      </c>
      <c r="O283" s="335">
        <v>2314.7094900000002</v>
      </c>
      <c r="P283" s="335">
        <v>721.98307999999997</v>
      </c>
      <c r="Q283" s="335">
        <v>1650.5048911000001</v>
      </c>
      <c r="R283" s="76">
        <v>954.08</v>
      </c>
      <c r="S283" s="76">
        <v>513.37</v>
      </c>
      <c r="T283" s="76">
        <v>544.91999999999996</v>
      </c>
      <c r="U283" s="76">
        <v>602.44000000000005</v>
      </c>
      <c r="V283" s="76">
        <v>645.46</v>
      </c>
      <c r="W283" s="76">
        <v>591.66999999999996</v>
      </c>
      <c r="X283" s="76">
        <v>1475.08</v>
      </c>
      <c r="Y283" s="76">
        <v>571.49</v>
      </c>
      <c r="Z283" s="76">
        <v>1929.31</v>
      </c>
      <c r="AA283" s="76">
        <v>1287.9100000000001</v>
      </c>
      <c r="AB283" s="76">
        <v>964.13</v>
      </c>
      <c r="AC283" s="76">
        <v>1616.49</v>
      </c>
      <c r="AD283" s="76">
        <v>1508.58</v>
      </c>
      <c r="AE283" s="76">
        <v>471.84767829999998</v>
      </c>
      <c r="AF283" s="10">
        <v>541.60631820000003</v>
      </c>
      <c r="AG283" s="10">
        <v>196.7403893</v>
      </c>
      <c r="AH283" s="76">
        <v>659.02774220000003</v>
      </c>
      <c r="AI283" s="10">
        <v>754.75000439999997</v>
      </c>
      <c r="AK283" s="430">
        <f t="shared" si="147"/>
        <v>779.98820267204439</v>
      </c>
      <c r="AL283" s="430">
        <f t="shared" si="148"/>
        <v>321.99512982102345</v>
      </c>
      <c r="AM283" s="430">
        <f t="shared" si="149"/>
        <v>125.99809427779179</v>
      </c>
      <c r="AN283" s="430">
        <f t="shared" si="150"/>
        <v>780.98818754726494</v>
      </c>
      <c r="AO283" s="430">
        <f t="shared" si="151"/>
        <v>836.98734055961688</v>
      </c>
      <c r="AP283" s="430">
        <f t="shared" si="152"/>
        <v>359.99455507940513</v>
      </c>
      <c r="AQ283" s="430">
        <f t="shared" si="153"/>
        <v>249.99621880514243</v>
      </c>
      <c r="AR283" s="430">
        <f t="shared" si="154"/>
        <v>635.9903806402823</v>
      </c>
      <c r="AS283" s="430">
        <f t="shared" si="155"/>
        <v>973.9852684648348</v>
      </c>
      <c r="AT283" s="430">
        <f t="shared" si="156"/>
        <v>1166.9823493824049</v>
      </c>
      <c r="AU283" s="430">
        <f t="shared" si="157"/>
        <v>363.99449458028732</v>
      </c>
      <c r="AV283" s="430">
        <f t="shared" si="158"/>
        <v>832.11741421729266</v>
      </c>
      <c r="AW283" s="430">
        <f t="shared" si="159"/>
        <v>481.00831862868665</v>
      </c>
      <c r="AX283" s="430">
        <f t="shared" si="160"/>
        <v>258.82026720443662</v>
      </c>
      <c r="AY283" s="430">
        <f t="shared" si="161"/>
        <v>274.72649357196872</v>
      </c>
      <c r="AZ283" s="430">
        <f t="shared" si="162"/>
        <v>303.72573733299726</v>
      </c>
      <c r="BA283" s="430">
        <f t="shared" si="163"/>
        <v>325.41467103604742</v>
      </c>
      <c r="BB283" s="430">
        <f t="shared" si="164"/>
        <v>298.29594151751951</v>
      </c>
      <c r="BC283" s="430">
        <f t="shared" si="165"/>
        <v>743.67532140156288</v>
      </c>
      <c r="BD283" s="430">
        <f t="shared" si="166"/>
        <v>288.12200655407111</v>
      </c>
      <c r="BE283" s="430">
        <f t="shared" si="167"/>
        <v>972.67960675573477</v>
      </c>
      <c r="BF283" s="430">
        <f t="shared" si="168"/>
        <v>649.31182253592135</v>
      </c>
      <c r="BG283" s="430">
        <f t="shared" si="169"/>
        <v>486.07511973783716</v>
      </c>
      <c r="BH283" s="430">
        <f t="shared" si="170"/>
        <v>814.96849004285355</v>
      </c>
      <c r="BI283" s="430">
        <f t="shared" si="171"/>
        <v>760.56465843206445</v>
      </c>
      <c r="BJ283" s="430">
        <f t="shared" si="172"/>
        <v>237.88640196622131</v>
      </c>
      <c r="BK283" s="430">
        <f t="shared" si="173"/>
        <v>273.05587002772876</v>
      </c>
      <c r="BL283" s="430">
        <f t="shared" si="174"/>
        <v>99.188499773128314</v>
      </c>
      <c r="BM283" s="430">
        <f t="shared" si="175"/>
        <v>332.25497464078649</v>
      </c>
      <c r="BN283" s="430">
        <f t="shared" si="176"/>
        <v>380.51424471893114</v>
      </c>
      <c r="BQ283" s="529">
        <f t="shared" si="179"/>
        <v>43281</v>
      </c>
      <c r="BR283" s="430">
        <f t="shared" si="177"/>
        <v>422.82254353415681</v>
      </c>
      <c r="BT283" s="430">
        <f t="shared" si="180"/>
        <v>372.2543696496092</v>
      </c>
    </row>
    <row r="284" spans="1:72">
      <c r="A284" s="6">
        <v>7</v>
      </c>
      <c r="B284" s="6">
        <v>1</v>
      </c>
      <c r="C284" s="124">
        <f t="shared" si="178"/>
        <v>42917</v>
      </c>
      <c r="D284" s="76">
        <f t="shared" si="145"/>
        <v>978.5393700733332</v>
      </c>
      <c r="E284" s="76">
        <f t="shared" si="146"/>
        <v>493.34719964170529</v>
      </c>
      <c r="F284" s="335">
        <v>1721.6519600000001</v>
      </c>
      <c r="G284" s="335">
        <v>604.95835</v>
      </c>
      <c r="H284" s="335">
        <v>232.06599</v>
      </c>
      <c r="I284" s="335">
        <v>1533.2223100000001</v>
      </c>
      <c r="J284" s="335">
        <v>1644.2966300000001</v>
      </c>
      <c r="K284" s="335">
        <v>714.04920000000004</v>
      </c>
      <c r="L284" s="335">
        <v>543.47077999999999</v>
      </c>
      <c r="M284" s="335">
        <v>1233.7183400000001</v>
      </c>
      <c r="N284" s="335">
        <v>2025.1228700000001</v>
      </c>
      <c r="O284" s="335">
        <v>2546.7754800000002</v>
      </c>
      <c r="P284" s="335">
        <v>668.42939000000001</v>
      </c>
      <c r="Q284" s="335">
        <v>1470.4653192000001</v>
      </c>
      <c r="R284" s="76">
        <v>877.06</v>
      </c>
      <c r="S284" s="76">
        <v>431.89</v>
      </c>
      <c r="T284" s="76">
        <v>441</v>
      </c>
      <c r="U284" s="76">
        <v>437.63</v>
      </c>
      <c r="V284" s="76">
        <v>466.43</v>
      </c>
      <c r="W284" s="76">
        <v>520.02</v>
      </c>
      <c r="X284" s="76">
        <v>1275.74</v>
      </c>
      <c r="Y284" s="76">
        <v>369.74</v>
      </c>
      <c r="Z284" s="76">
        <v>2092.96</v>
      </c>
      <c r="AA284" s="76">
        <v>1173.3800000000001</v>
      </c>
      <c r="AB284" s="76">
        <v>872.98</v>
      </c>
      <c r="AC284" s="76">
        <v>1385.03</v>
      </c>
      <c r="AD284" s="76">
        <v>1517.6</v>
      </c>
      <c r="AE284" s="76">
        <v>453.77826659999999</v>
      </c>
      <c r="AF284" s="10">
        <v>561.56002640000008</v>
      </c>
      <c r="AG284" s="10">
        <v>177.40155680000001</v>
      </c>
      <c r="AH284" s="76">
        <v>670.65087640000002</v>
      </c>
      <c r="AI284" s="10">
        <v>693.10375680000004</v>
      </c>
      <c r="AK284" s="430">
        <f t="shared" si="147"/>
        <v>867.98687169145455</v>
      </c>
      <c r="AL284" s="430">
        <f t="shared" si="148"/>
        <v>304.99538694227374</v>
      </c>
      <c r="AM284" s="430">
        <f t="shared" si="149"/>
        <v>116.99823040080665</v>
      </c>
      <c r="AN284" s="430">
        <f t="shared" si="150"/>
        <v>772.98830854550044</v>
      </c>
      <c r="AO284" s="430">
        <f t="shared" si="151"/>
        <v>828.98746155785227</v>
      </c>
      <c r="AP284" s="430">
        <f t="shared" si="152"/>
        <v>359.99455507940513</v>
      </c>
      <c r="AQ284" s="430">
        <f t="shared" si="153"/>
        <v>273.99585581043607</v>
      </c>
      <c r="AR284" s="430">
        <f t="shared" si="154"/>
        <v>621.9905923871944</v>
      </c>
      <c r="AS284" s="430">
        <f t="shared" si="155"/>
        <v>1020.9845576002017</v>
      </c>
      <c r="AT284" s="430">
        <f t="shared" si="156"/>
        <v>1283.9805797832116</v>
      </c>
      <c r="AU284" s="430">
        <f t="shared" si="157"/>
        <v>336.99490294933202</v>
      </c>
      <c r="AV284" s="430">
        <f t="shared" si="158"/>
        <v>741.34878709352154</v>
      </c>
      <c r="AW284" s="430">
        <f t="shared" si="159"/>
        <v>442.17796823796317</v>
      </c>
      <c r="AX284" s="430">
        <f t="shared" si="160"/>
        <v>217.74136627174187</v>
      </c>
      <c r="AY284" s="430">
        <f t="shared" si="161"/>
        <v>222.33425762540963</v>
      </c>
      <c r="AZ284" s="430">
        <f t="shared" si="162"/>
        <v>220.6352407360726</v>
      </c>
      <c r="BA284" s="430">
        <f t="shared" si="163"/>
        <v>235.15502898916057</v>
      </c>
      <c r="BB284" s="430">
        <f t="shared" si="164"/>
        <v>262.17292664481977</v>
      </c>
      <c r="BC284" s="430">
        <f t="shared" si="165"/>
        <v>643.17620368036296</v>
      </c>
      <c r="BD284" s="430">
        <f t="shared" si="166"/>
        <v>186.40786488530375</v>
      </c>
      <c r="BE284" s="430">
        <f t="shared" si="167"/>
        <v>1055.1852785480212</v>
      </c>
      <c r="BF284" s="430">
        <f t="shared" si="168"/>
        <v>591.57045626417948</v>
      </c>
      <c r="BG284" s="430">
        <f t="shared" si="169"/>
        <v>440.12099823544241</v>
      </c>
      <c r="BH284" s="430">
        <f t="shared" si="170"/>
        <v>698.27577514494578</v>
      </c>
      <c r="BI284" s="430">
        <f t="shared" si="171"/>
        <v>765.11217544744136</v>
      </c>
      <c r="BJ284" s="430">
        <f t="shared" si="172"/>
        <v>228.77653975296192</v>
      </c>
      <c r="BK284" s="430">
        <f t="shared" si="173"/>
        <v>283.1157178724477</v>
      </c>
      <c r="BL284" s="430">
        <f t="shared" si="174"/>
        <v>89.438647239727757</v>
      </c>
      <c r="BM284" s="430">
        <f t="shared" si="175"/>
        <v>338.11488600957904</v>
      </c>
      <c r="BN284" s="430">
        <f t="shared" si="176"/>
        <v>349.43471479707591</v>
      </c>
      <c r="BQ284" s="529">
        <f t="shared" si="179"/>
        <v>43282</v>
      </c>
      <c r="BR284" s="430">
        <f t="shared" si="177"/>
        <v>405.3744520796572</v>
      </c>
      <c r="BT284" s="430">
        <f t="shared" si="180"/>
        <v>354.71463493824052</v>
      </c>
    </row>
    <row r="285" spans="1:72">
      <c r="A285" s="6">
        <v>7</v>
      </c>
      <c r="B285" s="6">
        <v>2</v>
      </c>
      <c r="C285" s="124">
        <f t="shared" si="178"/>
        <v>42918</v>
      </c>
      <c r="D285" s="76">
        <f t="shared" si="145"/>
        <v>868.72270058333345</v>
      </c>
      <c r="E285" s="76">
        <f t="shared" si="146"/>
        <v>437.98126545061604</v>
      </c>
      <c r="F285" s="335">
        <v>1574.87518</v>
      </c>
      <c r="G285" s="335">
        <v>579.17323999999996</v>
      </c>
      <c r="H285" s="335">
        <v>206.28088</v>
      </c>
      <c r="I285" s="335">
        <v>1420.16452</v>
      </c>
      <c r="J285" s="335">
        <v>1515.3710800000001</v>
      </c>
      <c r="K285" s="335">
        <v>708.09879000000001</v>
      </c>
      <c r="L285" s="335">
        <v>436.36340000000001</v>
      </c>
      <c r="M285" s="335">
        <v>1069.09033</v>
      </c>
      <c r="N285" s="335">
        <v>1864.4618</v>
      </c>
      <c r="O285" s="335">
        <v>1957.68489</v>
      </c>
      <c r="P285" s="335">
        <v>549.42119000000002</v>
      </c>
      <c r="Q285" s="335">
        <v>1409.4339473</v>
      </c>
      <c r="R285" s="76">
        <v>754.24</v>
      </c>
      <c r="S285" s="76">
        <v>369.5</v>
      </c>
      <c r="T285" s="76">
        <v>356.53</v>
      </c>
      <c r="U285" s="76">
        <v>379.64</v>
      </c>
      <c r="V285" s="76">
        <v>416.39</v>
      </c>
      <c r="W285" s="76">
        <v>413.71</v>
      </c>
      <c r="X285" s="76">
        <v>1135.1199999999999</v>
      </c>
      <c r="Y285" s="76">
        <v>356.08</v>
      </c>
      <c r="Z285" s="76">
        <v>2010.12</v>
      </c>
      <c r="AA285" s="76">
        <v>1048.1500000000001</v>
      </c>
      <c r="AB285" s="76">
        <v>798.83</v>
      </c>
      <c r="AC285" s="76">
        <v>1194.29</v>
      </c>
      <c r="AD285" s="76">
        <v>1466.61</v>
      </c>
      <c r="AE285" s="76">
        <v>430.23447770000001</v>
      </c>
      <c r="AF285" s="10">
        <v>489.4212225</v>
      </c>
      <c r="AG285" s="10">
        <v>158.18173250000001</v>
      </c>
      <c r="AH285" s="76">
        <v>523.45756770000003</v>
      </c>
      <c r="AI285" s="10">
        <v>470.75676980000003</v>
      </c>
      <c r="AK285" s="430">
        <f t="shared" si="147"/>
        <v>793.98799092513229</v>
      </c>
      <c r="AL285" s="430">
        <f t="shared" si="148"/>
        <v>291.99558356440633</v>
      </c>
      <c r="AM285" s="430">
        <f t="shared" si="149"/>
        <v>103.99842702293924</v>
      </c>
      <c r="AN285" s="430">
        <f t="shared" si="150"/>
        <v>715.98917065792796</v>
      </c>
      <c r="AO285" s="430">
        <f t="shared" si="151"/>
        <v>763.98844466851529</v>
      </c>
      <c r="AP285" s="430">
        <f t="shared" si="152"/>
        <v>356.99460045374337</v>
      </c>
      <c r="AQ285" s="430">
        <f t="shared" si="153"/>
        <v>219.99667254852534</v>
      </c>
      <c r="AR285" s="430">
        <f t="shared" si="154"/>
        <v>538.99184774388709</v>
      </c>
      <c r="AS285" s="430">
        <f t="shared" si="155"/>
        <v>939.98578270733549</v>
      </c>
      <c r="AT285" s="430">
        <f t="shared" si="156"/>
        <v>986.98507184270227</v>
      </c>
      <c r="AU285" s="430">
        <f t="shared" si="157"/>
        <v>276.99581043609783</v>
      </c>
      <c r="AV285" s="430">
        <f t="shared" si="158"/>
        <v>710.57925248298466</v>
      </c>
      <c r="AW285" s="430">
        <f t="shared" si="159"/>
        <v>380.25712125031509</v>
      </c>
      <c r="AX285" s="430">
        <f t="shared" si="160"/>
        <v>186.28686664986137</v>
      </c>
      <c r="AY285" s="430">
        <f t="shared" si="161"/>
        <v>179.74792034282831</v>
      </c>
      <c r="AZ285" s="430">
        <f t="shared" si="162"/>
        <v>191.39904209730273</v>
      </c>
      <c r="BA285" s="430">
        <f t="shared" si="163"/>
        <v>209.9268968994202</v>
      </c>
      <c r="BB285" s="430">
        <f t="shared" si="164"/>
        <v>208.57574993698006</v>
      </c>
      <c r="BC285" s="430">
        <f t="shared" si="165"/>
        <v>572.28132089740348</v>
      </c>
      <c r="BD285" s="430">
        <f t="shared" si="166"/>
        <v>179.52104865137383</v>
      </c>
      <c r="BE285" s="430">
        <f t="shared" si="167"/>
        <v>1013.4207209478194</v>
      </c>
      <c r="BF285" s="430">
        <f t="shared" si="168"/>
        <v>528.43458532896398</v>
      </c>
      <c r="BG285" s="430">
        <f t="shared" si="169"/>
        <v>402.73758507688433</v>
      </c>
      <c r="BH285" s="430">
        <f t="shared" si="170"/>
        <v>602.11242752709859</v>
      </c>
      <c r="BI285" s="430">
        <f t="shared" si="171"/>
        <v>739.40509200907479</v>
      </c>
      <c r="BJ285" s="430">
        <f t="shared" si="172"/>
        <v>216.90671928409378</v>
      </c>
      <c r="BK285" s="430">
        <f t="shared" si="173"/>
        <v>246.74626796067557</v>
      </c>
      <c r="BL285" s="430">
        <f t="shared" si="174"/>
        <v>79.748793798840438</v>
      </c>
      <c r="BM285" s="430">
        <f t="shared" si="175"/>
        <v>263.90600841946053</v>
      </c>
      <c r="BN285" s="430">
        <f t="shared" si="176"/>
        <v>237.33641028485002</v>
      </c>
      <c r="BQ285" s="529">
        <f t="shared" si="179"/>
        <v>43283</v>
      </c>
      <c r="BR285" s="430">
        <f t="shared" si="177"/>
        <v>364.99606632215773</v>
      </c>
      <c r="BT285" s="430">
        <f t="shared" si="180"/>
        <v>324.49509200907482</v>
      </c>
    </row>
    <row r="286" spans="1:72">
      <c r="A286" s="6">
        <v>7</v>
      </c>
      <c r="B286" s="6">
        <v>3</v>
      </c>
      <c r="C286" s="124">
        <f t="shared" si="178"/>
        <v>42919</v>
      </c>
      <c r="D286" s="76">
        <f t="shared" si="145"/>
        <v>845.62467579999986</v>
      </c>
      <c r="E286" s="76">
        <f t="shared" si="146"/>
        <v>426.33600498116925</v>
      </c>
      <c r="F286" s="335">
        <v>1551.0735400000001</v>
      </c>
      <c r="G286" s="335">
        <v>650.57816000000003</v>
      </c>
      <c r="H286" s="335">
        <v>200.33047000000002</v>
      </c>
      <c r="I286" s="335">
        <v>1273.3877400000001</v>
      </c>
      <c r="J286" s="335">
        <v>1489.5859700000001</v>
      </c>
      <c r="K286" s="335">
        <v>628.75999000000002</v>
      </c>
      <c r="L286" s="335">
        <v>434.37993</v>
      </c>
      <c r="M286" s="335">
        <v>1009.58623</v>
      </c>
      <c r="N286" s="335">
        <v>1910.08161</v>
      </c>
      <c r="O286" s="335">
        <v>1830.74281</v>
      </c>
      <c r="P286" s="335">
        <v>539.50383999999997</v>
      </c>
      <c r="Q286" s="335">
        <v>1388.2306530000001</v>
      </c>
      <c r="R286" s="76">
        <v>721.14</v>
      </c>
      <c r="S286" s="76">
        <v>379.44</v>
      </c>
      <c r="T286" s="76">
        <v>335.8</v>
      </c>
      <c r="U286" s="76">
        <v>381.23</v>
      </c>
      <c r="V286" s="76">
        <v>377.06</v>
      </c>
      <c r="W286" s="76">
        <v>415.25</v>
      </c>
      <c r="X286" s="76">
        <v>1146.3900000000001</v>
      </c>
      <c r="Y286" s="76">
        <v>375.54</v>
      </c>
      <c r="Z286" s="76">
        <v>2053.63</v>
      </c>
      <c r="AA286" s="76">
        <v>1116.1199999999999</v>
      </c>
      <c r="AB286" s="76">
        <v>781.05</v>
      </c>
      <c r="AC286" s="76">
        <v>1087.5999999999999</v>
      </c>
      <c r="AD286" s="76">
        <v>1294.3</v>
      </c>
      <c r="AE286" s="76">
        <v>390.30722660000004</v>
      </c>
      <c r="AF286" s="10">
        <v>359.58327630000002</v>
      </c>
      <c r="AG286" s="10">
        <v>166.4528024</v>
      </c>
      <c r="AH286" s="76">
        <v>667.81451430000004</v>
      </c>
      <c r="AI286" s="10">
        <v>413.79151140000005</v>
      </c>
      <c r="AK286" s="430">
        <f t="shared" si="147"/>
        <v>781.98817242248549</v>
      </c>
      <c r="AL286" s="430">
        <f t="shared" si="148"/>
        <v>327.99503907234686</v>
      </c>
      <c r="AM286" s="430">
        <f t="shared" si="149"/>
        <v>100.99847239727755</v>
      </c>
      <c r="AN286" s="430">
        <f t="shared" si="150"/>
        <v>641.99028989160581</v>
      </c>
      <c r="AO286" s="430">
        <f t="shared" si="151"/>
        <v>750.98864129064782</v>
      </c>
      <c r="AP286" s="430">
        <f t="shared" si="152"/>
        <v>316.9952054449206</v>
      </c>
      <c r="AQ286" s="430">
        <f t="shared" si="153"/>
        <v>218.99668767330476</v>
      </c>
      <c r="AR286" s="430">
        <f t="shared" si="154"/>
        <v>508.99230148726997</v>
      </c>
      <c r="AS286" s="430">
        <f t="shared" si="155"/>
        <v>962.98543483740855</v>
      </c>
      <c r="AT286" s="430">
        <f t="shared" si="156"/>
        <v>922.98603982858583</v>
      </c>
      <c r="AU286" s="430">
        <f t="shared" si="157"/>
        <v>271.99588605999492</v>
      </c>
      <c r="AV286" s="430">
        <f t="shared" si="158"/>
        <v>699.8894141668768</v>
      </c>
      <c r="AW286" s="430">
        <f t="shared" si="159"/>
        <v>363.56944794555079</v>
      </c>
      <c r="AX286" s="430">
        <f t="shared" si="160"/>
        <v>191.29821023443407</v>
      </c>
      <c r="AY286" s="430">
        <f t="shared" si="161"/>
        <v>169.29669775649106</v>
      </c>
      <c r="AZ286" s="430">
        <f t="shared" si="162"/>
        <v>192.20065540710866</v>
      </c>
      <c r="BA286" s="430">
        <f t="shared" si="163"/>
        <v>190.09831106629696</v>
      </c>
      <c r="BB286" s="430">
        <f t="shared" si="164"/>
        <v>209.3521552810688</v>
      </c>
      <c r="BC286" s="430">
        <f t="shared" si="165"/>
        <v>577.96319637005297</v>
      </c>
      <c r="BD286" s="430">
        <f t="shared" si="166"/>
        <v>189.33198890849508</v>
      </c>
      <c r="BE286" s="430">
        <f t="shared" si="167"/>
        <v>1035.3566927148979</v>
      </c>
      <c r="BF286" s="430">
        <f t="shared" si="168"/>
        <v>562.70229392488022</v>
      </c>
      <c r="BG286" s="430">
        <f t="shared" si="169"/>
        <v>393.77363246785984</v>
      </c>
      <c r="BH286" s="430">
        <f t="shared" si="170"/>
        <v>548.32367027980831</v>
      </c>
      <c r="BI286" s="430">
        <f t="shared" si="171"/>
        <v>652.53340055457522</v>
      </c>
      <c r="BJ286" s="430">
        <f t="shared" si="172"/>
        <v>196.77702374590373</v>
      </c>
      <c r="BK286" s="430">
        <f t="shared" si="173"/>
        <v>181.28725802873709</v>
      </c>
      <c r="BL286" s="430">
        <f t="shared" si="174"/>
        <v>83.918730728510212</v>
      </c>
      <c r="BM286" s="430">
        <f t="shared" si="175"/>
        <v>336.68490763801361</v>
      </c>
      <c r="BN286" s="430">
        <f t="shared" si="176"/>
        <v>208.61684466851528</v>
      </c>
      <c r="BQ286" s="529">
        <f t="shared" si="179"/>
        <v>43284</v>
      </c>
      <c r="BR286" s="430">
        <f t="shared" si="177"/>
        <v>340.15096932190573</v>
      </c>
      <c r="BT286" s="430">
        <f t="shared" si="180"/>
        <v>332.33997335518023</v>
      </c>
    </row>
    <row r="287" spans="1:72">
      <c r="A287" s="6">
        <v>7</v>
      </c>
      <c r="B287" s="6">
        <v>4</v>
      </c>
      <c r="C287" s="124">
        <f t="shared" si="178"/>
        <v>42920</v>
      </c>
      <c r="D287" s="76">
        <f t="shared" si="145"/>
        <v>808.92753096000013</v>
      </c>
      <c r="E287" s="76">
        <f t="shared" si="146"/>
        <v>407.83451776936386</v>
      </c>
      <c r="F287" s="335">
        <v>1523.3049599999999</v>
      </c>
      <c r="G287" s="335">
        <v>489.91709000000003</v>
      </c>
      <c r="H287" s="335">
        <v>200.33047000000002</v>
      </c>
      <c r="I287" s="335">
        <v>1194.0489400000001</v>
      </c>
      <c r="J287" s="335">
        <v>1368.5943</v>
      </c>
      <c r="K287" s="335">
        <v>537.52037000000007</v>
      </c>
      <c r="L287" s="335">
        <v>364.95848000000001</v>
      </c>
      <c r="M287" s="335">
        <v>950.08213000000001</v>
      </c>
      <c r="N287" s="335">
        <v>1697.85032</v>
      </c>
      <c r="O287" s="335">
        <v>2193.7178199999998</v>
      </c>
      <c r="P287" s="335">
        <v>519.66913999999997</v>
      </c>
      <c r="Q287" s="335">
        <v>1443.8273170999998</v>
      </c>
      <c r="R287" s="76">
        <v>702.52</v>
      </c>
      <c r="S287" s="76">
        <v>374.88</v>
      </c>
      <c r="T287" s="76">
        <v>346.55</v>
      </c>
      <c r="U287" s="76">
        <v>426.52</v>
      </c>
      <c r="V287" s="76">
        <v>399.56</v>
      </c>
      <c r="W287" s="76">
        <v>375.73</v>
      </c>
      <c r="X287" s="76">
        <v>1303.1600000000001</v>
      </c>
      <c r="Y287" s="76">
        <v>318.69</v>
      </c>
      <c r="Z287" s="76">
        <v>1834.48</v>
      </c>
      <c r="AA287" s="76">
        <v>1094.02</v>
      </c>
      <c r="AB287" s="76">
        <v>802.29</v>
      </c>
      <c r="AC287" s="76">
        <v>955.47</v>
      </c>
      <c r="AD287" s="76">
        <v>1257.19</v>
      </c>
      <c r="AE287" s="76">
        <v>292.02628809999999</v>
      </c>
      <c r="AF287" s="10">
        <v>343.51716930000003</v>
      </c>
      <c r="AG287" s="10">
        <v>200.0329495</v>
      </c>
      <c r="AH287" s="76">
        <v>332.82626600000003</v>
      </c>
      <c r="AI287" s="10">
        <v>424.54191880000002</v>
      </c>
      <c r="AK287" s="430">
        <f t="shared" si="147"/>
        <v>767.98838416939748</v>
      </c>
      <c r="AL287" s="430">
        <f t="shared" si="148"/>
        <v>246.99626417948073</v>
      </c>
      <c r="AM287" s="430">
        <f t="shared" si="149"/>
        <v>100.99847239727755</v>
      </c>
      <c r="AN287" s="430">
        <f t="shared" si="150"/>
        <v>601.99089488278298</v>
      </c>
      <c r="AO287" s="430">
        <f t="shared" si="151"/>
        <v>689.98956390219303</v>
      </c>
      <c r="AP287" s="430">
        <f t="shared" si="152"/>
        <v>270.99590118477443</v>
      </c>
      <c r="AQ287" s="430">
        <f t="shared" si="153"/>
        <v>183.99721704058481</v>
      </c>
      <c r="AR287" s="430">
        <f t="shared" si="154"/>
        <v>478.9927552306529</v>
      </c>
      <c r="AS287" s="430">
        <f t="shared" si="155"/>
        <v>855.98705318880764</v>
      </c>
      <c r="AT287" s="430">
        <f t="shared" si="156"/>
        <v>1105.98327199395</v>
      </c>
      <c r="AU287" s="430">
        <f t="shared" si="157"/>
        <v>261.99603730778927</v>
      </c>
      <c r="AV287" s="430">
        <f t="shared" si="158"/>
        <v>727.91899021930919</v>
      </c>
      <c r="AW287" s="430">
        <f t="shared" si="159"/>
        <v>354.18200151247794</v>
      </c>
      <c r="AX287" s="430">
        <f t="shared" si="160"/>
        <v>188.99924376102848</v>
      </c>
      <c r="AY287" s="430">
        <f t="shared" si="161"/>
        <v>174.71641038568188</v>
      </c>
      <c r="AZ287" s="430">
        <f t="shared" si="162"/>
        <v>215.03403075371816</v>
      </c>
      <c r="BA287" s="430">
        <f t="shared" si="163"/>
        <v>201.44189563902194</v>
      </c>
      <c r="BB287" s="430">
        <f t="shared" si="164"/>
        <v>189.42777917822033</v>
      </c>
      <c r="BC287" s="430">
        <f t="shared" si="165"/>
        <v>657.00025207965723</v>
      </c>
      <c r="BD287" s="430">
        <f t="shared" si="166"/>
        <v>160.67053188807662</v>
      </c>
      <c r="BE287" s="430">
        <f t="shared" si="167"/>
        <v>924.87017897655653</v>
      </c>
      <c r="BF287" s="430">
        <f t="shared" si="168"/>
        <v>551.56037307789256</v>
      </c>
      <c r="BG287" s="430">
        <f t="shared" si="169"/>
        <v>404.48197630451222</v>
      </c>
      <c r="BH287" s="430">
        <f t="shared" si="170"/>
        <v>481.70910007562389</v>
      </c>
      <c r="BI287" s="430">
        <f t="shared" si="171"/>
        <v>633.82404839929416</v>
      </c>
      <c r="BJ287" s="430">
        <f t="shared" si="172"/>
        <v>147.22777317872448</v>
      </c>
      <c r="BK287" s="430">
        <f t="shared" si="173"/>
        <v>173.18738053945049</v>
      </c>
      <c r="BL287" s="430">
        <f t="shared" si="174"/>
        <v>100.84847466599446</v>
      </c>
      <c r="BM287" s="430">
        <f t="shared" si="175"/>
        <v>167.79746206201162</v>
      </c>
      <c r="BN287" s="430">
        <f t="shared" si="176"/>
        <v>214.03676269221074</v>
      </c>
      <c r="BQ287" s="529">
        <f t="shared" si="179"/>
        <v>43285</v>
      </c>
      <c r="BR287" s="430">
        <f t="shared" si="177"/>
        <v>294.06269665994455</v>
      </c>
      <c r="BT287" s="430">
        <f t="shared" si="180"/>
        <v>266.49596924628185</v>
      </c>
    </row>
    <row r="288" spans="1:72">
      <c r="A288" s="6">
        <v>7</v>
      </c>
      <c r="B288" s="6">
        <v>5</v>
      </c>
      <c r="C288" s="124">
        <f t="shared" si="178"/>
        <v>42921</v>
      </c>
      <c r="D288" s="76">
        <f t="shared" si="145"/>
        <v>761.64975872666662</v>
      </c>
      <c r="E288" s="76">
        <f t="shared" si="146"/>
        <v>383.99862802395126</v>
      </c>
      <c r="F288" s="335">
        <v>1580.8255900000001</v>
      </c>
      <c r="G288" s="335">
        <v>464.13198</v>
      </c>
      <c r="H288" s="335">
        <v>198.34700000000001</v>
      </c>
      <c r="I288" s="335">
        <v>1128.5944300000001</v>
      </c>
      <c r="J288" s="335">
        <v>1227.76793</v>
      </c>
      <c r="K288" s="335">
        <v>513.71873000000005</v>
      </c>
      <c r="L288" s="335">
        <v>374.87583000000001</v>
      </c>
      <c r="M288" s="335">
        <v>850.90863000000002</v>
      </c>
      <c r="N288" s="335">
        <v>1553.05701</v>
      </c>
      <c r="O288" s="335">
        <v>1918.01549</v>
      </c>
      <c r="P288" s="335">
        <v>507.76832000000002</v>
      </c>
      <c r="Q288" s="335">
        <v>1781.1758947000001</v>
      </c>
      <c r="R288" s="76">
        <v>596.72</v>
      </c>
      <c r="S288" s="76">
        <v>343</v>
      </c>
      <c r="T288" s="76">
        <v>356.03</v>
      </c>
      <c r="U288" s="76">
        <v>356.33</v>
      </c>
      <c r="V288" s="76">
        <v>382.23</v>
      </c>
      <c r="W288" s="76">
        <v>376.68</v>
      </c>
      <c r="X288" s="76">
        <v>1070.44</v>
      </c>
      <c r="Y288" s="76">
        <v>352.95</v>
      </c>
      <c r="Z288" s="76">
        <v>1498.53</v>
      </c>
      <c r="AA288" s="76">
        <v>1156.04</v>
      </c>
      <c r="AB288" s="76">
        <v>753.58</v>
      </c>
      <c r="AC288" s="76">
        <v>825.85</v>
      </c>
      <c r="AD288" s="76">
        <v>1113.1400000000001</v>
      </c>
      <c r="AE288" s="76">
        <v>284.54860620000005</v>
      </c>
      <c r="AF288" s="10">
        <v>302.28082800000004</v>
      </c>
      <c r="AG288" s="10">
        <v>240.55524160000002</v>
      </c>
      <c r="AH288" s="76">
        <v>381.77830560000001</v>
      </c>
      <c r="AI288" s="10">
        <v>359.6229457</v>
      </c>
      <c r="AK288" s="430">
        <f t="shared" si="147"/>
        <v>796.98794555079417</v>
      </c>
      <c r="AL288" s="430">
        <f t="shared" si="148"/>
        <v>233.9964608016133</v>
      </c>
      <c r="AM288" s="430">
        <f t="shared" si="149"/>
        <v>99.998487522056976</v>
      </c>
      <c r="AN288" s="430">
        <f t="shared" si="150"/>
        <v>568.99139400050422</v>
      </c>
      <c r="AO288" s="430">
        <f t="shared" si="151"/>
        <v>618.99063776153264</v>
      </c>
      <c r="AP288" s="430">
        <f t="shared" si="152"/>
        <v>258.99608268212756</v>
      </c>
      <c r="AQ288" s="430">
        <f t="shared" si="153"/>
        <v>188.99714141668767</v>
      </c>
      <c r="AR288" s="430">
        <f t="shared" si="154"/>
        <v>428.99351146962442</v>
      </c>
      <c r="AS288" s="430">
        <f t="shared" si="155"/>
        <v>782.98815729770604</v>
      </c>
      <c r="AT288" s="430">
        <f t="shared" si="156"/>
        <v>966.98537433829085</v>
      </c>
      <c r="AU288" s="430">
        <f t="shared" si="157"/>
        <v>255.99612805646584</v>
      </c>
      <c r="AV288" s="430">
        <f t="shared" si="158"/>
        <v>897.99641779682383</v>
      </c>
      <c r="AW288" s="430">
        <f t="shared" si="159"/>
        <v>300.84194605495338</v>
      </c>
      <c r="AX288" s="430">
        <f t="shared" si="160"/>
        <v>172.92664481976306</v>
      </c>
      <c r="AY288" s="430">
        <f t="shared" si="161"/>
        <v>179.49584068565665</v>
      </c>
      <c r="AZ288" s="430">
        <f t="shared" si="162"/>
        <v>179.64708847995965</v>
      </c>
      <c r="BA288" s="430">
        <f t="shared" si="163"/>
        <v>192.70481472145198</v>
      </c>
      <c r="BB288" s="430">
        <f t="shared" si="164"/>
        <v>189.90673052684647</v>
      </c>
      <c r="BC288" s="430">
        <f t="shared" si="165"/>
        <v>539.67229644567681</v>
      </c>
      <c r="BD288" s="430">
        <f t="shared" si="166"/>
        <v>177.94302999747919</v>
      </c>
      <c r="BE288" s="430">
        <f t="shared" si="167"/>
        <v>755.497857322914</v>
      </c>
      <c r="BF288" s="430">
        <f t="shared" si="168"/>
        <v>582.82833375346604</v>
      </c>
      <c r="BG288" s="430">
        <f t="shared" si="169"/>
        <v>379.9243761028485</v>
      </c>
      <c r="BH288" s="430">
        <f t="shared" si="170"/>
        <v>416.35996975044117</v>
      </c>
      <c r="BI288" s="430">
        <f t="shared" si="171"/>
        <v>561.19989916813722</v>
      </c>
      <c r="BJ288" s="430">
        <f t="shared" si="172"/>
        <v>143.45783019914296</v>
      </c>
      <c r="BK288" s="430">
        <f t="shared" si="173"/>
        <v>152.39769498361483</v>
      </c>
      <c r="BL288" s="430">
        <f t="shared" si="174"/>
        <v>121.2781656667507</v>
      </c>
      <c r="BM288" s="430">
        <f t="shared" si="175"/>
        <v>192.47708878245527</v>
      </c>
      <c r="BN288" s="430">
        <f t="shared" si="176"/>
        <v>181.30725772624149</v>
      </c>
      <c r="BQ288" s="529">
        <f t="shared" si="179"/>
        <v>43286</v>
      </c>
      <c r="BR288" s="430">
        <f t="shared" si="177"/>
        <v>274.69487441391482</v>
      </c>
      <c r="BT288" s="430">
        <f t="shared" si="180"/>
        <v>257.49610536929669</v>
      </c>
    </row>
    <row r="289" spans="1:72">
      <c r="A289" s="6">
        <v>7</v>
      </c>
      <c r="B289" s="6">
        <v>6</v>
      </c>
      <c r="C289" s="124">
        <f t="shared" si="178"/>
        <v>42922</v>
      </c>
      <c r="D289" s="76">
        <f t="shared" si="145"/>
        <v>738.98394041999984</v>
      </c>
      <c r="E289" s="76">
        <f t="shared" si="146"/>
        <v>372.57127177118878</v>
      </c>
      <c r="F289" s="335">
        <v>1870.41221</v>
      </c>
      <c r="G289" s="335">
        <v>446.28075000000001</v>
      </c>
      <c r="H289" s="335">
        <v>210.24782000000002</v>
      </c>
      <c r="I289" s="335">
        <v>1043.30522</v>
      </c>
      <c r="J289" s="335">
        <v>1100.8258499999999</v>
      </c>
      <c r="K289" s="335">
        <v>460.16504000000003</v>
      </c>
      <c r="L289" s="335">
        <v>355.04113000000001</v>
      </c>
      <c r="M289" s="335">
        <v>840.99128000000007</v>
      </c>
      <c r="N289" s="335">
        <v>1549.09007</v>
      </c>
      <c r="O289" s="335">
        <v>1818.8419900000001</v>
      </c>
      <c r="P289" s="335">
        <v>478.01627000000002</v>
      </c>
      <c r="Q289" s="335">
        <v>1678.0354546999999</v>
      </c>
      <c r="R289" s="76">
        <v>549.29999999999995</v>
      </c>
      <c r="S289" s="76">
        <v>362.59</v>
      </c>
      <c r="T289" s="76">
        <v>341.54</v>
      </c>
      <c r="U289" s="76">
        <v>376.48</v>
      </c>
      <c r="V289" s="76">
        <v>371.96</v>
      </c>
      <c r="W289" s="76">
        <v>375.83</v>
      </c>
      <c r="X289" s="76">
        <v>898.13</v>
      </c>
      <c r="Y289" s="76">
        <v>312.29000000000002</v>
      </c>
      <c r="Z289" s="76">
        <v>1469.1</v>
      </c>
      <c r="AA289" s="76">
        <v>1094.1500000000001</v>
      </c>
      <c r="AB289" s="76">
        <v>753.55</v>
      </c>
      <c r="AC289" s="76">
        <v>861.8</v>
      </c>
      <c r="AD289" s="76">
        <v>1033.06</v>
      </c>
      <c r="AE289" s="76">
        <v>231.47094900000002</v>
      </c>
      <c r="AF289" s="10">
        <v>346.51220899999998</v>
      </c>
      <c r="AG289" s="10">
        <v>207.57013550000002</v>
      </c>
      <c r="AH289" s="76">
        <v>363.03451410000002</v>
      </c>
      <c r="AI289" s="10">
        <v>369.89732030000005</v>
      </c>
      <c r="AK289" s="430">
        <f t="shared" si="147"/>
        <v>942.98573733299713</v>
      </c>
      <c r="AL289" s="430">
        <f t="shared" si="148"/>
        <v>224.99659692462819</v>
      </c>
      <c r="AM289" s="430">
        <f t="shared" si="149"/>
        <v>105.99839677338039</v>
      </c>
      <c r="AN289" s="430">
        <f t="shared" si="150"/>
        <v>525.99204436601963</v>
      </c>
      <c r="AO289" s="430">
        <f t="shared" si="151"/>
        <v>554.99160574741609</v>
      </c>
      <c r="AP289" s="430">
        <f t="shared" si="152"/>
        <v>231.99649105117217</v>
      </c>
      <c r="AQ289" s="430">
        <f t="shared" si="153"/>
        <v>178.99729266448199</v>
      </c>
      <c r="AR289" s="430">
        <f t="shared" si="154"/>
        <v>423.99358709352157</v>
      </c>
      <c r="AS289" s="430">
        <f t="shared" si="155"/>
        <v>780.98818754726494</v>
      </c>
      <c r="AT289" s="430">
        <f t="shared" si="156"/>
        <v>916.98613057726243</v>
      </c>
      <c r="AU289" s="430">
        <f t="shared" si="157"/>
        <v>240.9963549281573</v>
      </c>
      <c r="AV289" s="430">
        <f t="shared" si="158"/>
        <v>845.99720428535409</v>
      </c>
      <c r="AW289" s="430">
        <f t="shared" si="159"/>
        <v>276.93471136879253</v>
      </c>
      <c r="AX289" s="430">
        <f t="shared" si="160"/>
        <v>182.80312578774891</v>
      </c>
      <c r="AY289" s="430">
        <f t="shared" si="161"/>
        <v>172.19057222082179</v>
      </c>
      <c r="AZ289" s="430">
        <f t="shared" si="162"/>
        <v>189.80589866397781</v>
      </c>
      <c r="BA289" s="430">
        <f t="shared" si="163"/>
        <v>187.52709856314593</v>
      </c>
      <c r="BB289" s="430">
        <f t="shared" si="164"/>
        <v>189.47819510965465</v>
      </c>
      <c r="BC289" s="430">
        <f t="shared" si="165"/>
        <v>452.80060499117718</v>
      </c>
      <c r="BD289" s="430">
        <f t="shared" si="166"/>
        <v>157.44391227627932</v>
      </c>
      <c r="BE289" s="430">
        <f t="shared" si="167"/>
        <v>740.66044870178973</v>
      </c>
      <c r="BF289" s="430">
        <f t="shared" si="168"/>
        <v>551.62591378875732</v>
      </c>
      <c r="BG289" s="430">
        <f t="shared" si="169"/>
        <v>379.90925132341818</v>
      </c>
      <c r="BH289" s="430">
        <f t="shared" si="170"/>
        <v>434.48449710108389</v>
      </c>
      <c r="BI289" s="430">
        <f t="shared" si="171"/>
        <v>520.826821275523</v>
      </c>
      <c r="BJ289" s="430">
        <f t="shared" si="172"/>
        <v>116.69823493824049</v>
      </c>
      <c r="BK289" s="430">
        <f t="shared" si="173"/>
        <v>174.69735770103352</v>
      </c>
      <c r="BL289" s="430">
        <f t="shared" si="174"/>
        <v>104.64841719183262</v>
      </c>
      <c r="BM289" s="430">
        <f t="shared" si="175"/>
        <v>183.02723171162089</v>
      </c>
      <c r="BN289" s="430">
        <f t="shared" si="176"/>
        <v>186.48717937988405</v>
      </c>
      <c r="BQ289" s="529">
        <f t="shared" si="179"/>
        <v>43287</v>
      </c>
      <c r="BR289" s="430">
        <f t="shared" si="177"/>
        <v>266.51962731283083</v>
      </c>
      <c r="BT289" s="430">
        <f t="shared" si="180"/>
        <v>236.49642298966472</v>
      </c>
    </row>
    <row r="290" spans="1:72">
      <c r="A290" s="6">
        <v>7</v>
      </c>
      <c r="B290" s="6">
        <v>7</v>
      </c>
      <c r="C290" s="124">
        <f t="shared" si="178"/>
        <v>42923</v>
      </c>
      <c r="D290" s="76">
        <f t="shared" si="145"/>
        <v>680.43492836999997</v>
      </c>
      <c r="E290" s="76">
        <f t="shared" si="146"/>
        <v>343.05279554013924</v>
      </c>
      <c r="F290" s="335">
        <v>1644.2966300000001</v>
      </c>
      <c r="G290" s="335">
        <v>410.57829000000004</v>
      </c>
      <c r="H290" s="335">
        <v>210.24782000000002</v>
      </c>
      <c r="I290" s="335">
        <v>969.91683</v>
      </c>
      <c r="J290" s="335">
        <v>1079.0076799999999</v>
      </c>
      <c r="K290" s="335">
        <v>432.39645999999999</v>
      </c>
      <c r="L290" s="335">
        <v>353.05766</v>
      </c>
      <c r="M290" s="335">
        <v>831.07393000000002</v>
      </c>
      <c r="N290" s="335">
        <v>1469.75127</v>
      </c>
      <c r="O290" s="335">
        <v>1559.0074200000001</v>
      </c>
      <c r="P290" s="335">
        <v>440.33034000000004</v>
      </c>
      <c r="Q290" s="335">
        <v>1313.5530075000001</v>
      </c>
      <c r="R290" s="76">
        <v>467.44</v>
      </c>
      <c r="S290" s="76">
        <v>333.34</v>
      </c>
      <c r="T290" s="76">
        <v>324</v>
      </c>
      <c r="U290" s="76">
        <v>364.36</v>
      </c>
      <c r="V290" s="76">
        <v>351.52</v>
      </c>
      <c r="W290" s="76">
        <v>342.93</v>
      </c>
      <c r="X290" s="76">
        <v>831.74</v>
      </c>
      <c r="Y290" s="76">
        <v>315.42</v>
      </c>
      <c r="Z290" s="76">
        <v>1592.84</v>
      </c>
      <c r="AA290" s="76">
        <v>993.7</v>
      </c>
      <c r="AB290" s="76">
        <v>645.29999999999995</v>
      </c>
      <c r="AC290" s="76">
        <v>695.17</v>
      </c>
      <c r="AD290" s="76">
        <v>894.21</v>
      </c>
      <c r="AE290" s="76">
        <v>311.70231050000001</v>
      </c>
      <c r="AF290" s="10">
        <v>347.18658879999998</v>
      </c>
      <c r="AG290" s="10">
        <v>177.89742430000001</v>
      </c>
      <c r="AH290" s="336">
        <v>360</v>
      </c>
      <c r="AI290" s="10">
        <v>351.07418999999999</v>
      </c>
      <c r="AK290" s="430">
        <f t="shared" si="147"/>
        <v>828.98746155785227</v>
      </c>
      <c r="AL290" s="430">
        <f t="shared" si="148"/>
        <v>206.99686917065793</v>
      </c>
      <c r="AM290" s="430">
        <f t="shared" si="149"/>
        <v>105.99839677338039</v>
      </c>
      <c r="AN290" s="430">
        <f t="shared" si="150"/>
        <v>488.99260398285855</v>
      </c>
      <c r="AO290" s="430">
        <f t="shared" si="151"/>
        <v>543.99177211998983</v>
      </c>
      <c r="AP290" s="430">
        <f t="shared" si="152"/>
        <v>217.99670279808419</v>
      </c>
      <c r="AQ290" s="430">
        <f t="shared" si="153"/>
        <v>177.99730778926141</v>
      </c>
      <c r="AR290" s="430">
        <f t="shared" si="154"/>
        <v>418.99366271741872</v>
      </c>
      <c r="AS290" s="430">
        <f t="shared" si="155"/>
        <v>740.98879253844211</v>
      </c>
      <c r="AT290" s="430">
        <f t="shared" si="156"/>
        <v>785.9881119233678</v>
      </c>
      <c r="AU290" s="430">
        <f t="shared" si="157"/>
        <v>221.99664229896649</v>
      </c>
      <c r="AV290" s="430">
        <f t="shared" si="158"/>
        <v>662.23998361482234</v>
      </c>
      <c r="AW290" s="430">
        <f t="shared" si="159"/>
        <v>235.66422989664733</v>
      </c>
      <c r="AX290" s="430">
        <f t="shared" si="160"/>
        <v>168.05646584320644</v>
      </c>
      <c r="AY290" s="430">
        <f t="shared" si="161"/>
        <v>163.34761784723972</v>
      </c>
      <c r="AZ290" s="430">
        <f t="shared" si="162"/>
        <v>183.69548777413664</v>
      </c>
      <c r="BA290" s="430">
        <f t="shared" si="163"/>
        <v>177.22208217796822</v>
      </c>
      <c r="BB290" s="430">
        <f t="shared" si="164"/>
        <v>172.89135366775901</v>
      </c>
      <c r="BC290" s="430">
        <f t="shared" si="165"/>
        <v>419.32946811192335</v>
      </c>
      <c r="BD290" s="430">
        <f t="shared" si="166"/>
        <v>159.02193093017394</v>
      </c>
      <c r="BE290" s="430">
        <f t="shared" si="167"/>
        <v>803.04512225863368</v>
      </c>
      <c r="BF290" s="430">
        <f t="shared" si="168"/>
        <v>500.98311066296952</v>
      </c>
      <c r="BG290" s="430">
        <f t="shared" si="169"/>
        <v>325.3340055457524</v>
      </c>
      <c r="BH290" s="430">
        <f t="shared" si="170"/>
        <v>350.47643055205441</v>
      </c>
      <c r="BI290" s="430">
        <f t="shared" si="171"/>
        <v>450.82430047895133</v>
      </c>
      <c r="BJ290" s="430">
        <f t="shared" si="172"/>
        <v>157.14762314091254</v>
      </c>
      <c r="BK290" s="430">
        <f t="shared" si="173"/>
        <v>175.03735255860852</v>
      </c>
      <c r="BL290" s="430">
        <f t="shared" si="174"/>
        <v>89.688643458532894</v>
      </c>
      <c r="BM290" s="430">
        <f t="shared" si="175"/>
        <v>181.49735316359968</v>
      </c>
      <c r="BN290" s="430">
        <f t="shared" si="176"/>
        <v>176.99732291404084</v>
      </c>
      <c r="BQ290" s="529">
        <f t="shared" si="179"/>
        <v>43288</v>
      </c>
      <c r="BR290" s="430">
        <f t="shared" si="177"/>
        <v>246.14527209478194</v>
      </c>
      <c r="BT290" s="430">
        <f t="shared" si="180"/>
        <v>219.99667254852534</v>
      </c>
    </row>
    <row r="291" spans="1:72">
      <c r="A291" s="6">
        <v>7</v>
      </c>
      <c r="B291" s="6">
        <v>8</v>
      </c>
      <c r="C291" s="124">
        <f t="shared" si="178"/>
        <v>42924</v>
      </c>
      <c r="D291" s="76">
        <f t="shared" si="145"/>
        <v>653.6443097199998</v>
      </c>
      <c r="E291" s="76">
        <f t="shared" si="146"/>
        <v>329.54585132116938</v>
      </c>
      <c r="F291" s="335">
        <v>1453.8835100000001</v>
      </c>
      <c r="G291" s="335">
        <v>364.95848000000001</v>
      </c>
      <c r="H291" s="335">
        <v>198.34700000000001</v>
      </c>
      <c r="I291" s="335">
        <v>846.94168999999999</v>
      </c>
      <c r="J291" s="335">
        <v>991.73500000000001</v>
      </c>
      <c r="K291" s="335">
        <v>432.39645999999999</v>
      </c>
      <c r="L291" s="335">
        <v>374.87583000000001</v>
      </c>
      <c r="M291" s="335">
        <v>718.01614000000006</v>
      </c>
      <c r="N291" s="335">
        <v>1451.90004</v>
      </c>
      <c r="O291" s="335">
        <v>1491.56944</v>
      </c>
      <c r="P291" s="335">
        <v>450.24769000000003</v>
      </c>
      <c r="Q291" s="335">
        <v>1111.4175798000001</v>
      </c>
      <c r="R291" s="76">
        <v>376.58</v>
      </c>
      <c r="S291" s="76">
        <v>355.62</v>
      </c>
      <c r="T291" s="76">
        <v>333.39</v>
      </c>
      <c r="U291" s="76">
        <v>416.14</v>
      </c>
      <c r="V291" s="76">
        <v>441.43</v>
      </c>
      <c r="W291" s="76">
        <v>527.42999999999995</v>
      </c>
      <c r="X291" s="76">
        <v>819.15</v>
      </c>
      <c r="Y291" s="76">
        <v>390.99</v>
      </c>
      <c r="Z291" s="76">
        <v>1749.15</v>
      </c>
      <c r="AA291" s="76">
        <v>792.91</v>
      </c>
      <c r="AB291" s="76">
        <v>640.04</v>
      </c>
      <c r="AC291" s="76">
        <v>505.27</v>
      </c>
      <c r="AD291" s="76">
        <v>883.49</v>
      </c>
      <c r="AE291" s="76">
        <v>248.60812980000003</v>
      </c>
      <c r="AF291" s="10">
        <v>393.87747260000003</v>
      </c>
      <c r="AG291" s="10">
        <v>177.10403630000002</v>
      </c>
      <c r="AH291" s="76">
        <v>358.5122025</v>
      </c>
      <c r="AI291" s="10">
        <v>313.34859059999997</v>
      </c>
      <c r="AK291" s="430">
        <f t="shared" si="147"/>
        <v>732.98891353667761</v>
      </c>
      <c r="AL291" s="430">
        <f t="shared" si="148"/>
        <v>183.99721704058481</v>
      </c>
      <c r="AM291" s="430">
        <f t="shared" si="149"/>
        <v>99.998487522056976</v>
      </c>
      <c r="AN291" s="430">
        <f t="shared" si="150"/>
        <v>426.99354171918327</v>
      </c>
      <c r="AO291" s="430">
        <f t="shared" si="151"/>
        <v>499.99243761028487</v>
      </c>
      <c r="AP291" s="430">
        <f t="shared" si="152"/>
        <v>217.99670279808419</v>
      </c>
      <c r="AQ291" s="430">
        <f t="shared" si="153"/>
        <v>188.99714141668767</v>
      </c>
      <c r="AR291" s="430">
        <f t="shared" si="154"/>
        <v>361.99452482984628</v>
      </c>
      <c r="AS291" s="430">
        <f t="shared" si="155"/>
        <v>731.98892866145695</v>
      </c>
      <c r="AT291" s="430">
        <f t="shared" si="156"/>
        <v>751.98862616586837</v>
      </c>
      <c r="AU291" s="430">
        <f t="shared" si="157"/>
        <v>226.99656667506935</v>
      </c>
      <c r="AV291" s="430">
        <f t="shared" si="158"/>
        <v>560.33152498109405</v>
      </c>
      <c r="AW291" s="430">
        <f t="shared" si="159"/>
        <v>189.85631459541213</v>
      </c>
      <c r="AX291" s="430">
        <f t="shared" si="160"/>
        <v>179.28913536677589</v>
      </c>
      <c r="AY291" s="430">
        <f t="shared" si="161"/>
        <v>168.0816738089236</v>
      </c>
      <c r="AZ291" s="430">
        <f t="shared" si="162"/>
        <v>209.80085707083438</v>
      </c>
      <c r="BA291" s="430">
        <f t="shared" si="163"/>
        <v>222.55104613057725</v>
      </c>
      <c r="BB291" s="430">
        <f t="shared" si="164"/>
        <v>265.90874716410383</v>
      </c>
      <c r="BC291" s="430">
        <f t="shared" si="165"/>
        <v>412.98210234434077</v>
      </c>
      <c r="BD291" s="430">
        <f t="shared" si="166"/>
        <v>197.12125031509956</v>
      </c>
      <c r="BE291" s="430">
        <f t="shared" si="167"/>
        <v>881.85026468364003</v>
      </c>
      <c r="BF291" s="430">
        <f t="shared" si="168"/>
        <v>399.75296193597177</v>
      </c>
      <c r="BG291" s="430">
        <f t="shared" si="169"/>
        <v>322.6821275523065</v>
      </c>
      <c r="BH291" s="430">
        <f t="shared" si="170"/>
        <v>254.73657675825558</v>
      </c>
      <c r="BI291" s="430">
        <f t="shared" si="171"/>
        <v>445.41971262919083</v>
      </c>
      <c r="BJ291" s="430">
        <f t="shared" si="172"/>
        <v>125.33810426014622</v>
      </c>
      <c r="BK291" s="430">
        <f t="shared" si="173"/>
        <v>198.57699652130074</v>
      </c>
      <c r="BL291" s="430">
        <f t="shared" si="174"/>
        <v>89.288649508444678</v>
      </c>
      <c r="BM291" s="430">
        <f t="shared" si="175"/>
        <v>180.74726619611798</v>
      </c>
      <c r="BN291" s="430">
        <f t="shared" si="176"/>
        <v>157.97761058734559</v>
      </c>
      <c r="BQ291" s="529">
        <f t="shared" si="179"/>
        <v>43289</v>
      </c>
      <c r="BR291" s="430">
        <f t="shared" si="177"/>
        <v>261.82375536929669</v>
      </c>
      <c r="BT291" s="430">
        <f t="shared" si="180"/>
        <v>224.77380640282331</v>
      </c>
    </row>
    <row r="292" spans="1:72">
      <c r="A292" s="6">
        <v>7</v>
      </c>
      <c r="B292" s="6">
        <v>9</v>
      </c>
      <c r="C292" s="124">
        <f t="shared" si="178"/>
        <v>42925</v>
      </c>
      <c r="D292" s="76">
        <f t="shared" si="145"/>
        <v>658.93167573000005</v>
      </c>
      <c r="E292" s="76">
        <f t="shared" si="146"/>
        <v>332.21156646180685</v>
      </c>
      <c r="F292" s="335">
        <v>1416.19758</v>
      </c>
      <c r="G292" s="335">
        <v>347.10725000000002</v>
      </c>
      <c r="H292" s="335">
        <v>138.84290000000001</v>
      </c>
      <c r="I292" s="335">
        <v>801.32188000000008</v>
      </c>
      <c r="J292" s="335">
        <v>932.23090000000002</v>
      </c>
      <c r="K292" s="335">
        <v>420.49564000000004</v>
      </c>
      <c r="L292" s="335">
        <v>404.62788</v>
      </c>
      <c r="M292" s="335">
        <v>733.88390000000004</v>
      </c>
      <c r="N292" s="335">
        <v>1759.33789</v>
      </c>
      <c r="O292" s="335">
        <v>1753.3874800000001</v>
      </c>
      <c r="P292" s="335">
        <v>434.37993</v>
      </c>
      <c r="Q292" s="335">
        <v>1075.9729709000001</v>
      </c>
      <c r="R292" s="76">
        <v>316.92</v>
      </c>
      <c r="S292" s="76">
        <v>331.2</v>
      </c>
      <c r="T292" s="76">
        <v>352.58</v>
      </c>
      <c r="U292" s="76">
        <v>401.72</v>
      </c>
      <c r="V292" s="76">
        <v>386.62</v>
      </c>
      <c r="W292" s="76">
        <v>432.67</v>
      </c>
      <c r="X292" s="76">
        <v>778.58</v>
      </c>
      <c r="Y292" s="76">
        <v>322.98</v>
      </c>
      <c r="Z292" s="76">
        <v>2183.75</v>
      </c>
      <c r="AA292" s="76">
        <v>585.24</v>
      </c>
      <c r="AB292" s="76">
        <v>622.83000000000004</v>
      </c>
      <c r="AC292" s="76">
        <v>467.31</v>
      </c>
      <c r="AD292" s="76">
        <v>881.55</v>
      </c>
      <c r="AE292" s="76">
        <v>303.8080999</v>
      </c>
      <c r="AF292" s="10">
        <v>368.35021370000004</v>
      </c>
      <c r="AG292" s="10">
        <v>154.5321477</v>
      </c>
      <c r="AH292" s="76">
        <v>336.31717320000001</v>
      </c>
      <c r="AI292" s="10">
        <v>323.2064365</v>
      </c>
      <c r="AK292" s="430">
        <f t="shared" si="147"/>
        <v>713.98920090748675</v>
      </c>
      <c r="AL292" s="430">
        <f t="shared" si="148"/>
        <v>174.99735316359971</v>
      </c>
      <c r="AM292" s="430">
        <f t="shared" si="149"/>
        <v>69.998941265439882</v>
      </c>
      <c r="AN292" s="430">
        <f t="shared" si="150"/>
        <v>403.99388958911021</v>
      </c>
      <c r="AO292" s="430">
        <f t="shared" si="151"/>
        <v>469.99289135366774</v>
      </c>
      <c r="AP292" s="430">
        <f t="shared" si="152"/>
        <v>211.99679354676078</v>
      </c>
      <c r="AQ292" s="430">
        <f t="shared" si="153"/>
        <v>203.99691454499623</v>
      </c>
      <c r="AR292" s="430">
        <f t="shared" si="154"/>
        <v>369.99440383161078</v>
      </c>
      <c r="AS292" s="430">
        <f t="shared" si="155"/>
        <v>886.98658432064531</v>
      </c>
      <c r="AT292" s="430">
        <f t="shared" si="156"/>
        <v>883.98662969498366</v>
      </c>
      <c r="AU292" s="430">
        <f t="shared" si="157"/>
        <v>218.99668767330476</v>
      </c>
      <c r="AV292" s="430">
        <f t="shared" si="158"/>
        <v>542.46179526090248</v>
      </c>
      <c r="AW292" s="430">
        <f t="shared" si="159"/>
        <v>159.77816990168893</v>
      </c>
      <c r="AX292" s="430">
        <f t="shared" si="160"/>
        <v>166.97756491051172</v>
      </c>
      <c r="AY292" s="430">
        <f t="shared" si="161"/>
        <v>177.75649105117216</v>
      </c>
      <c r="AZ292" s="430">
        <f t="shared" si="162"/>
        <v>202.53087975800355</v>
      </c>
      <c r="BA292" s="430">
        <f t="shared" si="163"/>
        <v>194.9180741114192</v>
      </c>
      <c r="BB292" s="430">
        <f t="shared" si="164"/>
        <v>218.13461053692967</v>
      </c>
      <c r="BC292" s="430">
        <f t="shared" si="165"/>
        <v>392.52835896143182</v>
      </c>
      <c r="BD292" s="430">
        <f t="shared" si="166"/>
        <v>162.83337534660953</v>
      </c>
      <c r="BE292" s="430">
        <f t="shared" si="167"/>
        <v>1100.9579026972524</v>
      </c>
      <c r="BF292" s="430">
        <f t="shared" si="168"/>
        <v>295.05419712629191</v>
      </c>
      <c r="BG292" s="430">
        <f t="shared" si="169"/>
        <v>314.00554575245781</v>
      </c>
      <c r="BH292" s="430">
        <f t="shared" si="170"/>
        <v>235.59868918578272</v>
      </c>
      <c r="BI292" s="430">
        <f t="shared" si="171"/>
        <v>444.44164355936471</v>
      </c>
      <c r="BJ292" s="430">
        <f t="shared" si="172"/>
        <v>153.16768333753467</v>
      </c>
      <c r="BK292" s="430">
        <f t="shared" si="173"/>
        <v>185.70719117721202</v>
      </c>
      <c r="BL292" s="430">
        <f t="shared" si="174"/>
        <v>77.90882162843458</v>
      </c>
      <c r="BM292" s="430">
        <f t="shared" si="175"/>
        <v>169.55743544239979</v>
      </c>
      <c r="BN292" s="430">
        <f t="shared" si="176"/>
        <v>162.94753541719183</v>
      </c>
      <c r="BQ292" s="529">
        <f t="shared" si="179"/>
        <v>43290</v>
      </c>
      <c r="BR292" s="430">
        <f t="shared" si="177"/>
        <v>248.65608607259892</v>
      </c>
      <c r="BT292" s="430">
        <f t="shared" si="180"/>
        <v>215.06570204184521</v>
      </c>
    </row>
    <row r="293" spans="1:72">
      <c r="A293" s="6">
        <v>7</v>
      </c>
      <c r="B293" s="6">
        <v>10</v>
      </c>
      <c r="C293" s="124">
        <f t="shared" si="178"/>
        <v>42926</v>
      </c>
      <c r="D293" s="76">
        <f t="shared" si="145"/>
        <v>685.85255239999992</v>
      </c>
      <c r="E293" s="76">
        <f t="shared" si="146"/>
        <v>345.78418246809878</v>
      </c>
      <c r="F293" s="335">
        <v>1136.5283100000001</v>
      </c>
      <c r="G293" s="335">
        <v>364.95848000000001</v>
      </c>
      <c r="H293" s="335">
        <v>132.89249000000001</v>
      </c>
      <c r="I293" s="335">
        <v>894.54497000000003</v>
      </c>
      <c r="J293" s="335">
        <v>892.56150000000002</v>
      </c>
      <c r="K293" s="335">
        <v>382.80971</v>
      </c>
      <c r="L293" s="335">
        <v>481.98321000000004</v>
      </c>
      <c r="M293" s="335">
        <v>686.28062</v>
      </c>
      <c r="N293" s="335">
        <v>2239.33763</v>
      </c>
      <c r="O293" s="335">
        <v>2302.8086699999999</v>
      </c>
      <c r="P293" s="335">
        <v>446.28075000000001</v>
      </c>
      <c r="Q293" s="335">
        <v>959.26559610000004</v>
      </c>
      <c r="R293" s="76">
        <v>330.5</v>
      </c>
      <c r="S293" s="76">
        <v>314.39</v>
      </c>
      <c r="T293" s="76">
        <v>304.02999999999997</v>
      </c>
      <c r="U293" s="76">
        <v>345.82</v>
      </c>
      <c r="V293" s="76">
        <v>305.87</v>
      </c>
      <c r="W293" s="76">
        <v>425.74</v>
      </c>
      <c r="X293" s="76">
        <v>732.79</v>
      </c>
      <c r="Y293" s="76">
        <v>339.63</v>
      </c>
      <c r="Z293" s="76">
        <v>2529.81</v>
      </c>
      <c r="AA293" s="76">
        <v>536.29</v>
      </c>
      <c r="AB293" s="76">
        <v>567.16</v>
      </c>
      <c r="AC293" s="76">
        <v>626.51</v>
      </c>
      <c r="AD293" s="76">
        <v>785.44</v>
      </c>
      <c r="AE293" s="76">
        <v>308.6080973</v>
      </c>
      <c r="AF293" s="10">
        <v>353.7320398</v>
      </c>
      <c r="AG293" s="10">
        <v>147.19330869999999</v>
      </c>
      <c r="AH293" s="76">
        <v>368.07252790000001</v>
      </c>
      <c r="AI293" s="10">
        <v>333.73866219999996</v>
      </c>
      <c r="AK293" s="430">
        <f t="shared" si="147"/>
        <v>572.99133350138652</v>
      </c>
      <c r="AL293" s="430">
        <f t="shared" si="148"/>
        <v>183.99721704058481</v>
      </c>
      <c r="AM293" s="430">
        <f t="shared" si="149"/>
        <v>66.998986639778167</v>
      </c>
      <c r="AN293" s="430">
        <f t="shared" si="150"/>
        <v>450.99317872447693</v>
      </c>
      <c r="AO293" s="430">
        <f t="shared" si="151"/>
        <v>449.99319384925639</v>
      </c>
      <c r="AP293" s="430">
        <f t="shared" si="152"/>
        <v>192.99708091756995</v>
      </c>
      <c r="AQ293" s="430">
        <f t="shared" si="153"/>
        <v>242.99632467859846</v>
      </c>
      <c r="AR293" s="430">
        <f t="shared" si="154"/>
        <v>345.99476682631712</v>
      </c>
      <c r="AS293" s="430">
        <f t="shared" si="155"/>
        <v>1128.9829241240232</v>
      </c>
      <c r="AT293" s="430">
        <f t="shared" si="156"/>
        <v>1160.9824401310814</v>
      </c>
      <c r="AU293" s="430">
        <f t="shared" si="157"/>
        <v>224.99659692462819</v>
      </c>
      <c r="AV293" s="430">
        <f t="shared" si="158"/>
        <v>483.62268520292412</v>
      </c>
      <c r="AW293" s="430">
        <f t="shared" si="159"/>
        <v>166.62465339047139</v>
      </c>
      <c r="AX293" s="430">
        <f t="shared" si="160"/>
        <v>158.50264683640029</v>
      </c>
      <c r="AY293" s="430">
        <f t="shared" si="161"/>
        <v>153.27955633980335</v>
      </c>
      <c r="AZ293" s="430">
        <f t="shared" si="162"/>
        <v>174.34837408621124</v>
      </c>
      <c r="BA293" s="430">
        <f t="shared" si="163"/>
        <v>154.2072094781951</v>
      </c>
      <c r="BB293" s="430">
        <f t="shared" si="164"/>
        <v>214.64078648853038</v>
      </c>
      <c r="BC293" s="430">
        <f t="shared" si="165"/>
        <v>369.44290395765057</v>
      </c>
      <c r="BD293" s="430">
        <f t="shared" si="166"/>
        <v>171.227627930426</v>
      </c>
      <c r="BE293" s="430">
        <f t="shared" si="167"/>
        <v>1275.4272750189059</v>
      </c>
      <c r="BF293" s="430">
        <f t="shared" si="168"/>
        <v>270.37559868918578</v>
      </c>
      <c r="BG293" s="430">
        <f t="shared" si="169"/>
        <v>285.93899672296442</v>
      </c>
      <c r="BH293" s="430">
        <f t="shared" si="170"/>
        <v>315.86085202924124</v>
      </c>
      <c r="BI293" s="430">
        <f t="shared" si="171"/>
        <v>395.98689185782712</v>
      </c>
      <c r="BJ293" s="430">
        <f t="shared" si="172"/>
        <v>155.58764673556843</v>
      </c>
      <c r="BK293" s="430">
        <f t="shared" si="173"/>
        <v>178.33730264683641</v>
      </c>
      <c r="BL293" s="430">
        <f t="shared" si="174"/>
        <v>74.208877590118476</v>
      </c>
      <c r="BM293" s="430">
        <f t="shared" si="175"/>
        <v>185.56719329468112</v>
      </c>
      <c r="BN293" s="430">
        <f t="shared" si="176"/>
        <v>168.25745510461303</v>
      </c>
      <c r="BQ293" s="529">
        <f t="shared" si="179"/>
        <v>43291</v>
      </c>
      <c r="BR293" s="430">
        <f t="shared" si="177"/>
        <v>228.52464931938493</v>
      </c>
      <c r="BT293" s="430">
        <f t="shared" si="180"/>
        <v>219.81869170657927</v>
      </c>
    </row>
    <row r="294" spans="1:72">
      <c r="A294" s="6">
        <v>7</v>
      </c>
      <c r="B294" s="6">
        <v>11</v>
      </c>
      <c r="C294" s="124">
        <f t="shared" si="178"/>
        <v>42927</v>
      </c>
      <c r="D294" s="76">
        <f t="shared" si="145"/>
        <v>642.29921539333338</v>
      </c>
      <c r="E294" s="76">
        <f t="shared" si="146"/>
        <v>323.82602983323841</v>
      </c>
      <c r="F294" s="335">
        <v>1130.5779</v>
      </c>
      <c r="G294" s="335">
        <v>374.87583000000001</v>
      </c>
      <c r="H294" s="335">
        <v>113.05779</v>
      </c>
      <c r="I294" s="335">
        <v>837.02434000000005</v>
      </c>
      <c r="J294" s="335">
        <v>813.22270000000003</v>
      </c>
      <c r="K294" s="335">
        <v>440.33034000000004</v>
      </c>
      <c r="L294" s="335">
        <v>428.42952000000002</v>
      </c>
      <c r="M294" s="335">
        <v>638.67734000000007</v>
      </c>
      <c r="N294" s="335">
        <v>2013.2220500000001</v>
      </c>
      <c r="O294" s="335">
        <v>1785.123</v>
      </c>
      <c r="P294" s="335">
        <v>456.19810000000001</v>
      </c>
      <c r="Q294" s="335">
        <v>677.67236020000007</v>
      </c>
      <c r="R294" s="76">
        <v>399.31</v>
      </c>
      <c r="S294" s="76">
        <v>382.84</v>
      </c>
      <c r="T294" s="76">
        <v>384.11</v>
      </c>
      <c r="U294" s="76">
        <v>372.07</v>
      </c>
      <c r="V294" s="76">
        <v>327.79</v>
      </c>
      <c r="W294" s="76">
        <v>434.1</v>
      </c>
      <c r="X294" s="76">
        <v>786.94</v>
      </c>
      <c r="Y294" s="76">
        <v>297.3</v>
      </c>
      <c r="Z294" s="76">
        <v>2468.8000000000002</v>
      </c>
      <c r="AA294" s="76">
        <v>514.78</v>
      </c>
      <c r="AB294" s="76">
        <v>536.37</v>
      </c>
      <c r="AC294" s="76">
        <v>575.16</v>
      </c>
      <c r="AD294" s="76">
        <v>680.11</v>
      </c>
      <c r="AE294" s="76">
        <v>280.12546809999998</v>
      </c>
      <c r="AF294" s="10">
        <v>316.42296909999999</v>
      </c>
      <c r="AG294" s="10">
        <v>135.84786030000001</v>
      </c>
      <c r="AH294" s="76">
        <v>350.69733070000001</v>
      </c>
      <c r="AI294" s="10">
        <v>317.79156340000003</v>
      </c>
      <c r="AK294" s="430">
        <f t="shared" si="147"/>
        <v>569.99137887572476</v>
      </c>
      <c r="AL294" s="430">
        <f t="shared" si="148"/>
        <v>188.99714141668767</v>
      </c>
      <c r="AM294" s="430">
        <f t="shared" si="149"/>
        <v>56.999137887572473</v>
      </c>
      <c r="AN294" s="430">
        <f t="shared" si="150"/>
        <v>421.99361734308042</v>
      </c>
      <c r="AO294" s="430">
        <f t="shared" si="151"/>
        <v>409.99379884043361</v>
      </c>
      <c r="AP294" s="430">
        <f t="shared" si="152"/>
        <v>221.99664229896649</v>
      </c>
      <c r="AQ294" s="430">
        <f t="shared" si="153"/>
        <v>215.99673304764306</v>
      </c>
      <c r="AR294" s="430">
        <f t="shared" si="154"/>
        <v>321.99512982102345</v>
      </c>
      <c r="AS294" s="430">
        <f t="shared" si="155"/>
        <v>1014.9846483488783</v>
      </c>
      <c r="AT294" s="430">
        <f t="shared" si="156"/>
        <v>899.98638769851277</v>
      </c>
      <c r="AU294" s="430">
        <f t="shared" si="157"/>
        <v>229.99652130073102</v>
      </c>
      <c r="AV294" s="430">
        <f t="shared" si="158"/>
        <v>341.65483246785988</v>
      </c>
      <c r="AW294" s="430">
        <f t="shared" si="159"/>
        <v>201.31585581043609</v>
      </c>
      <c r="AX294" s="430">
        <f t="shared" si="160"/>
        <v>193.01235190320139</v>
      </c>
      <c r="AY294" s="430">
        <f t="shared" si="161"/>
        <v>193.65263423241745</v>
      </c>
      <c r="AZ294" s="430">
        <f t="shared" si="162"/>
        <v>187.5825560877237</v>
      </c>
      <c r="BA294" s="430">
        <f t="shared" si="163"/>
        <v>165.25838164860096</v>
      </c>
      <c r="BB294" s="430">
        <f t="shared" si="164"/>
        <v>218.85555835644064</v>
      </c>
      <c r="BC294" s="430">
        <f t="shared" si="165"/>
        <v>396.74313082934208</v>
      </c>
      <c r="BD294" s="430">
        <f t="shared" si="166"/>
        <v>149.88656415427275</v>
      </c>
      <c r="BE294" s="430">
        <f t="shared" si="167"/>
        <v>1244.6685152508194</v>
      </c>
      <c r="BF294" s="430">
        <f t="shared" si="168"/>
        <v>259.53113183766067</v>
      </c>
      <c r="BG294" s="430">
        <f t="shared" si="169"/>
        <v>270.41593143433323</v>
      </c>
      <c r="BH294" s="430">
        <f t="shared" si="170"/>
        <v>289.97227123771108</v>
      </c>
      <c r="BI294" s="430">
        <f t="shared" si="171"/>
        <v>342.88379127804387</v>
      </c>
      <c r="BJ294" s="430">
        <f t="shared" si="172"/>
        <v>141.22786392740105</v>
      </c>
      <c r="BK294" s="430">
        <f t="shared" si="173"/>
        <v>159.52758714393747</v>
      </c>
      <c r="BL294" s="430">
        <f t="shared" si="174"/>
        <v>68.488964103856816</v>
      </c>
      <c r="BM294" s="430">
        <f t="shared" si="175"/>
        <v>176.80732578774894</v>
      </c>
      <c r="BN294" s="430">
        <f t="shared" si="176"/>
        <v>160.2175767078397</v>
      </c>
      <c r="BQ294" s="529">
        <f t="shared" si="179"/>
        <v>43292</v>
      </c>
      <c r="BR294" s="430">
        <f t="shared" si="177"/>
        <v>211.11927146458279</v>
      </c>
      <c r="BT294" s="430">
        <f t="shared" si="180"/>
        <v>220.42610032770358</v>
      </c>
    </row>
    <row r="295" spans="1:72">
      <c r="A295" s="6">
        <v>7</v>
      </c>
      <c r="B295" s="6">
        <v>12</v>
      </c>
      <c r="C295" s="124">
        <f t="shared" si="178"/>
        <v>42928</v>
      </c>
      <c r="D295" s="76">
        <f t="shared" si="145"/>
        <v>595.82973600000003</v>
      </c>
      <c r="E295" s="76">
        <f t="shared" si="146"/>
        <v>300.39765461539628</v>
      </c>
      <c r="F295" s="335">
        <v>1021.4870500000001</v>
      </c>
      <c r="G295" s="335">
        <v>364.95848000000001</v>
      </c>
      <c r="H295" s="335">
        <v>107.10738000000001</v>
      </c>
      <c r="I295" s="335">
        <v>771.56983000000002</v>
      </c>
      <c r="J295" s="335">
        <v>791.40453000000002</v>
      </c>
      <c r="K295" s="335">
        <v>440.33034000000004</v>
      </c>
      <c r="L295" s="335">
        <v>458.18157000000002</v>
      </c>
      <c r="M295" s="335">
        <v>567.27242000000001</v>
      </c>
      <c r="N295" s="335">
        <v>1646.2800999999999</v>
      </c>
      <c r="O295" s="335">
        <v>1443.9661599999999</v>
      </c>
      <c r="P295" s="335">
        <v>444.29728</v>
      </c>
      <c r="Q295" s="335">
        <v>695.14673090000008</v>
      </c>
      <c r="R295" s="76">
        <v>416.45</v>
      </c>
      <c r="S295" s="76">
        <v>333.39</v>
      </c>
      <c r="T295" s="76">
        <v>448.35</v>
      </c>
      <c r="U295" s="76">
        <v>311.52</v>
      </c>
      <c r="V295" s="76">
        <v>359.75</v>
      </c>
      <c r="W295" s="76">
        <v>377.62</v>
      </c>
      <c r="X295" s="76">
        <v>747.45</v>
      </c>
      <c r="Y295" s="76">
        <v>317.82</v>
      </c>
      <c r="Z295" s="76">
        <v>2432.4</v>
      </c>
      <c r="AA295" s="76">
        <v>441.34</v>
      </c>
      <c r="AB295" s="76">
        <v>516.45000000000005</v>
      </c>
      <c r="AC295" s="76">
        <v>499.39</v>
      </c>
      <c r="AD295" s="76">
        <v>628.66999999999996</v>
      </c>
      <c r="AE295" s="76">
        <v>297.12380600000006</v>
      </c>
      <c r="AF295" s="10">
        <v>312.35685560000002</v>
      </c>
      <c r="AG295" s="10">
        <v>108.93217240000001</v>
      </c>
      <c r="AH295" s="76">
        <v>236.66764039999998</v>
      </c>
      <c r="AI295" s="10">
        <v>337.20973470000001</v>
      </c>
      <c r="AK295" s="430">
        <f t="shared" si="147"/>
        <v>514.99221073859337</v>
      </c>
      <c r="AL295" s="430">
        <f t="shared" si="148"/>
        <v>183.99721704058481</v>
      </c>
      <c r="AM295" s="430">
        <f t="shared" si="149"/>
        <v>53.999183261910765</v>
      </c>
      <c r="AN295" s="430">
        <f t="shared" si="150"/>
        <v>388.99411646080159</v>
      </c>
      <c r="AO295" s="430">
        <f t="shared" si="151"/>
        <v>398.9939652130073</v>
      </c>
      <c r="AP295" s="430">
        <f t="shared" si="152"/>
        <v>221.99664229896649</v>
      </c>
      <c r="AQ295" s="430">
        <f t="shared" si="153"/>
        <v>230.99650617595159</v>
      </c>
      <c r="AR295" s="430">
        <f t="shared" si="154"/>
        <v>285.99567431308293</v>
      </c>
      <c r="AS295" s="430">
        <f t="shared" si="155"/>
        <v>829.98744643307282</v>
      </c>
      <c r="AT295" s="430">
        <f t="shared" si="156"/>
        <v>727.98898916057465</v>
      </c>
      <c r="AU295" s="430">
        <f t="shared" si="157"/>
        <v>223.99661204940762</v>
      </c>
      <c r="AV295" s="430">
        <f t="shared" si="158"/>
        <v>350.46469921855311</v>
      </c>
      <c r="AW295" s="430">
        <f t="shared" si="159"/>
        <v>209.95714645828082</v>
      </c>
      <c r="AX295" s="430">
        <f t="shared" si="160"/>
        <v>168.0816738089236</v>
      </c>
      <c r="AY295" s="430">
        <f t="shared" si="161"/>
        <v>226.03982858583313</v>
      </c>
      <c r="AZ295" s="430">
        <f t="shared" si="162"/>
        <v>157.05570960423492</v>
      </c>
      <c r="BA295" s="430">
        <f t="shared" si="163"/>
        <v>181.37131333501387</v>
      </c>
      <c r="BB295" s="430">
        <f t="shared" si="164"/>
        <v>190.38064028232921</v>
      </c>
      <c r="BC295" s="430">
        <f t="shared" si="165"/>
        <v>376.8338795059239</v>
      </c>
      <c r="BD295" s="430">
        <f t="shared" si="166"/>
        <v>160.23191328459794</v>
      </c>
      <c r="BE295" s="430">
        <f t="shared" si="167"/>
        <v>1226.3171162087219</v>
      </c>
      <c r="BF295" s="430">
        <f t="shared" si="168"/>
        <v>222.50567179228634</v>
      </c>
      <c r="BG295" s="430">
        <f t="shared" si="169"/>
        <v>260.37307789261411</v>
      </c>
      <c r="BH295" s="430">
        <f t="shared" si="170"/>
        <v>251.7721199899168</v>
      </c>
      <c r="BI295" s="430">
        <f t="shared" si="171"/>
        <v>316.9498361482228</v>
      </c>
      <c r="BJ295" s="430">
        <f t="shared" si="172"/>
        <v>149.79773430804136</v>
      </c>
      <c r="BK295" s="430">
        <f t="shared" si="173"/>
        <v>157.47761814973532</v>
      </c>
      <c r="BL295" s="430">
        <f t="shared" si="174"/>
        <v>54.919169347113694</v>
      </c>
      <c r="BM295" s="430">
        <f t="shared" si="175"/>
        <v>119.31819531131836</v>
      </c>
      <c r="BN295" s="430">
        <f t="shared" si="176"/>
        <v>170.00742863624905</v>
      </c>
      <c r="BQ295" s="529">
        <f t="shared" si="179"/>
        <v>43293</v>
      </c>
      <c r="BR295" s="430">
        <f t="shared" si="177"/>
        <v>193.77924073607261</v>
      </c>
      <c r="BT295" s="430">
        <f t="shared" si="180"/>
        <v>223.25114192084698</v>
      </c>
    </row>
    <row r="296" spans="1:72">
      <c r="A296" s="6">
        <v>7</v>
      </c>
      <c r="B296" s="6">
        <v>13</v>
      </c>
      <c r="C296" s="124">
        <f t="shared" si="178"/>
        <v>42929</v>
      </c>
      <c r="D296" s="76">
        <f t="shared" si="145"/>
        <v>553.26346668999997</v>
      </c>
      <c r="E296" s="76">
        <f t="shared" si="146"/>
        <v>278.93714888049726</v>
      </c>
      <c r="F296" s="335">
        <v>904.46231999999998</v>
      </c>
      <c r="G296" s="335">
        <v>386.77665000000002</v>
      </c>
      <c r="H296" s="335">
        <v>130.90902</v>
      </c>
      <c r="I296" s="335">
        <v>743.80124999999998</v>
      </c>
      <c r="J296" s="335">
        <v>743.80124999999998</v>
      </c>
      <c r="K296" s="335">
        <v>430.41299000000004</v>
      </c>
      <c r="L296" s="335">
        <v>666.44592</v>
      </c>
      <c r="M296" s="335">
        <v>519.66913999999997</v>
      </c>
      <c r="N296" s="335">
        <v>1211.9001700000001</v>
      </c>
      <c r="O296" s="335">
        <v>1209.9167</v>
      </c>
      <c r="P296" s="335">
        <v>450.24769000000003</v>
      </c>
      <c r="Q296" s="335">
        <v>696.85251510000001</v>
      </c>
      <c r="R296" s="76">
        <v>372.4</v>
      </c>
      <c r="S296" s="76">
        <v>355.99</v>
      </c>
      <c r="T296" s="76">
        <v>400.55</v>
      </c>
      <c r="U296" s="76">
        <v>278.67</v>
      </c>
      <c r="V296" s="76">
        <v>360.67</v>
      </c>
      <c r="W296" s="76">
        <v>305.55</v>
      </c>
      <c r="X296" s="76">
        <v>709.12</v>
      </c>
      <c r="Y296" s="76">
        <v>295.72000000000003</v>
      </c>
      <c r="Z296" s="76">
        <v>2212.6</v>
      </c>
      <c r="AA296" s="76">
        <v>406.13</v>
      </c>
      <c r="AB296" s="76">
        <v>510.68</v>
      </c>
      <c r="AC296" s="76">
        <v>415.33</v>
      </c>
      <c r="AD296" s="76">
        <v>577.19000000000005</v>
      </c>
      <c r="AE296" s="76">
        <v>311.18660829999999</v>
      </c>
      <c r="AF296" s="10">
        <v>207.6098049</v>
      </c>
      <c r="AG296" s="10">
        <v>60.654512599999997</v>
      </c>
      <c r="AH296" s="76">
        <v>419.26588859999998</v>
      </c>
      <c r="AI296" s="10">
        <v>303.39157120000004</v>
      </c>
      <c r="AK296" s="430">
        <f t="shared" si="147"/>
        <v>455.99310310057979</v>
      </c>
      <c r="AL296" s="430">
        <f t="shared" si="148"/>
        <v>194.9970506680111</v>
      </c>
      <c r="AM296" s="430">
        <f t="shared" si="149"/>
        <v>65.999001764557605</v>
      </c>
      <c r="AN296" s="430">
        <f t="shared" si="150"/>
        <v>374.99432820771364</v>
      </c>
      <c r="AO296" s="430">
        <f t="shared" si="151"/>
        <v>374.99432820771364</v>
      </c>
      <c r="AP296" s="430">
        <f t="shared" si="152"/>
        <v>216.99671792286364</v>
      </c>
      <c r="AQ296" s="430">
        <f t="shared" si="153"/>
        <v>335.99491807411141</v>
      </c>
      <c r="AR296" s="430">
        <f t="shared" si="154"/>
        <v>261.99603730778927</v>
      </c>
      <c r="AS296" s="430">
        <f t="shared" si="155"/>
        <v>610.99075875976814</v>
      </c>
      <c r="AT296" s="430">
        <f t="shared" si="156"/>
        <v>609.99077388454748</v>
      </c>
      <c r="AU296" s="430">
        <f t="shared" si="157"/>
        <v>226.99656667506935</v>
      </c>
      <c r="AV296" s="430">
        <f t="shared" si="158"/>
        <v>351.32468621124275</v>
      </c>
      <c r="AW296" s="430">
        <f t="shared" si="159"/>
        <v>187.748928661457</v>
      </c>
      <c r="AX296" s="430">
        <f t="shared" si="160"/>
        <v>179.47567431308295</v>
      </c>
      <c r="AY296" s="430">
        <f t="shared" si="161"/>
        <v>201.94101336022183</v>
      </c>
      <c r="AZ296" s="430">
        <f t="shared" si="162"/>
        <v>140.49407612805646</v>
      </c>
      <c r="BA296" s="430">
        <f t="shared" si="163"/>
        <v>181.83513990420974</v>
      </c>
      <c r="BB296" s="430">
        <f t="shared" si="164"/>
        <v>154.04587849760526</v>
      </c>
      <c r="BC296" s="430">
        <f t="shared" si="165"/>
        <v>357.50945298714396</v>
      </c>
      <c r="BD296" s="430">
        <f t="shared" si="166"/>
        <v>149.08999243761031</v>
      </c>
      <c r="BE296" s="430">
        <f t="shared" si="167"/>
        <v>1115.5028989160573</v>
      </c>
      <c r="BF296" s="430">
        <f t="shared" si="168"/>
        <v>204.75422233425761</v>
      </c>
      <c r="BG296" s="430">
        <f t="shared" si="169"/>
        <v>257.46407864885305</v>
      </c>
      <c r="BH296" s="430">
        <f t="shared" si="170"/>
        <v>209.39248802621628</v>
      </c>
      <c r="BI296" s="430">
        <f t="shared" si="171"/>
        <v>290.99571464582812</v>
      </c>
      <c r="BJ296" s="430">
        <f t="shared" si="172"/>
        <v>156.88762707335516</v>
      </c>
      <c r="BK296" s="430">
        <f t="shared" si="173"/>
        <v>104.66841688933702</v>
      </c>
      <c r="BL296" s="430">
        <f t="shared" si="174"/>
        <v>30.579537484245019</v>
      </c>
      <c r="BM296" s="430">
        <f t="shared" si="175"/>
        <v>211.37680292412401</v>
      </c>
      <c r="BN296" s="430">
        <f t="shared" si="176"/>
        <v>152.95768651373837</v>
      </c>
      <c r="BQ296" s="529">
        <f t="shared" si="179"/>
        <v>43294</v>
      </c>
      <c r="BR296" s="430">
        <f t="shared" si="177"/>
        <v>197.21901859087473</v>
      </c>
      <c r="BT296" s="430">
        <f t="shared" si="180"/>
        <v>210.38464547517015</v>
      </c>
    </row>
    <row r="297" spans="1:72">
      <c r="A297" s="6">
        <v>7</v>
      </c>
      <c r="B297" s="6">
        <v>14</v>
      </c>
      <c r="C297" s="124">
        <f t="shared" si="178"/>
        <v>42930</v>
      </c>
      <c r="D297" s="76">
        <f t="shared" si="145"/>
        <v>510.23403320666665</v>
      </c>
      <c r="E297" s="76">
        <f t="shared" si="146"/>
        <v>257.24313108172379</v>
      </c>
      <c r="F297" s="335">
        <v>825.12351999999998</v>
      </c>
      <c r="G297" s="335">
        <v>489.91709000000003</v>
      </c>
      <c r="H297" s="335">
        <v>119.0082</v>
      </c>
      <c r="I297" s="335">
        <v>654.54510000000005</v>
      </c>
      <c r="J297" s="335">
        <v>729.91696000000002</v>
      </c>
      <c r="K297" s="335">
        <v>347.10725000000002</v>
      </c>
      <c r="L297" s="335">
        <v>525.61955</v>
      </c>
      <c r="M297" s="335">
        <v>507.76832000000002</v>
      </c>
      <c r="N297" s="335">
        <v>801.32188000000008</v>
      </c>
      <c r="O297" s="335">
        <v>1271.40427</v>
      </c>
      <c r="P297" s="335">
        <v>442.31380999999999</v>
      </c>
      <c r="Q297" s="335">
        <v>637.01122520000013</v>
      </c>
      <c r="R297" s="76">
        <v>341.46</v>
      </c>
      <c r="S297" s="76">
        <v>342.79</v>
      </c>
      <c r="T297" s="76">
        <v>358.84</v>
      </c>
      <c r="U297" s="76">
        <v>314.32</v>
      </c>
      <c r="V297" s="76">
        <v>339.53</v>
      </c>
      <c r="W297" s="76">
        <v>326.72000000000003</v>
      </c>
      <c r="X297" s="76">
        <v>562.39</v>
      </c>
      <c r="Y297" s="76">
        <v>300.77</v>
      </c>
      <c r="Z297" s="76">
        <v>1931.53</v>
      </c>
      <c r="AA297" s="76">
        <v>361.55</v>
      </c>
      <c r="AB297" s="76">
        <v>498.02</v>
      </c>
      <c r="AC297" s="76">
        <v>395.69</v>
      </c>
      <c r="AD297" s="76">
        <v>544.9</v>
      </c>
      <c r="AE297" s="76">
        <v>342.18824440000003</v>
      </c>
      <c r="AF297" s="10">
        <v>311.06760010000005</v>
      </c>
      <c r="AG297" s="10">
        <v>121.72555389999999</v>
      </c>
      <c r="AH297" s="76">
        <v>255.7486218</v>
      </c>
      <c r="AI297" s="10">
        <v>306.72380079999999</v>
      </c>
      <c r="AK297" s="430">
        <f t="shared" si="147"/>
        <v>415.99370809175696</v>
      </c>
      <c r="AL297" s="430">
        <f t="shared" si="148"/>
        <v>246.99626417948073</v>
      </c>
      <c r="AM297" s="430">
        <f t="shared" si="149"/>
        <v>59.999092513234181</v>
      </c>
      <c r="AN297" s="430">
        <f t="shared" si="150"/>
        <v>329.99500882278801</v>
      </c>
      <c r="AO297" s="430">
        <f t="shared" si="151"/>
        <v>367.99443408116963</v>
      </c>
      <c r="AP297" s="430">
        <f t="shared" si="152"/>
        <v>174.99735316359971</v>
      </c>
      <c r="AQ297" s="430">
        <f t="shared" si="153"/>
        <v>264.99599193345097</v>
      </c>
      <c r="AR297" s="430">
        <f t="shared" si="154"/>
        <v>255.99612805646584</v>
      </c>
      <c r="AS297" s="430">
        <f t="shared" si="155"/>
        <v>403.99388958911021</v>
      </c>
      <c r="AT297" s="430">
        <f t="shared" si="156"/>
        <v>640.99030501638515</v>
      </c>
      <c r="AU297" s="430">
        <f t="shared" si="157"/>
        <v>222.99662717418704</v>
      </c>
      <c r="AV297" s="430">
        <f t="shared" si="158"/>
        <v>321.15514252583824</v>
      </c>
      <c r="AW297" s="430">
        <f t="shared" si="159"/>
        <v>172.15023947567431</v>
      </c>
      <c r="AX297" s="430">
        <f t="shared" si="160"/>
        <v>172.82077136375096</v>
      </c>
      <c r="AY297" s="430">
        <f t="shared" si="161"/>
        <v>180.91252835896142</v>
      </c>
      <c r="AZ297" s="430">
        <f t="shared" si="162"/>
        <v>158.46735568439627</v>
      </c>
      <c r="BA297" s="430">
        <f t="shared" si="163"/>
        <v>171.17721199899165</v>
      </c>
      <c r="BB297" s="430">
        <f t="shared" si="164"/>
        <v>164.71893118225361</v>
      </c>
      <c r="BC297" s="430">
        <f t="shared" si="165"/>
        <v>283.53415679354674</v>
      </c>
      <c r="BD297" s="430">
        <f t="shared" si="166"/>
        <v>151.63599697504409</v>
      </c>
      <c r="BE297" s="430">
        <f t="shared" si="167"/>
        <v>973.79884043357697</v>
      </c>
      <c r="BF297" s="430">
        <f t="shared" si="168"/>
        <v>182.27880010083186</v>
      </c>
      <c r="BG297" s="430">
        <f t="shared" si="169"/>
        <v>251.08142172926642</v>
      </c>
      <c r="BH297" s="430">
        <f t="shared" si="170"/>
        <v>199.49079909251324</v>
      </c>
      <c r="BI297" s="430">
        <f t="shared" si="171"/>
        <v>274.71641038568185</v>
      </c>
      <c r="BJ297" s="430">
        <f t="shared" si="172"/>
        <v>172.51739067305269</v>
      </c>
      <c r="BK297" s="430">
        <f t="shared" si="173"/>
        <v>156.82762798084198</v>
      </c>
      <c r="BL297" s="430">
        <f t="shared" si="174"/>
        <v>61.369071792286356</v>
      </c>
      <c r="BM297" s="430">
        <f t="shared" si="175"/>
        <v>128.93804981094024</v>
      </c>
      <c r="BN297" s="430">
        <f t="shared" si="176"/>
        <v>154.6376611041089</v>
      </c>
      <c r="BQ297" s="529">
        <f t="shared" si="179"/>
        <v>43295</v>
      </c>
      <c r="BR297" s="430">
        <f t="shared" si="177"/>
        <v>182.91482504411394</v>
      </c>
      <c r="BT297" s="430">
        <f t="shared" si="180"/>
        <v>190.88479959667256</v>
      </c>
    </row>
    <row r="298" spans="1:72">
      <c r="A298" s="6">
        <v>7</v>
      </c>
      <c r="B298" s="6">
        <v>15</v>
      </c>
      <c r="C298" s="124">
        <f t="shared" si="178"/>
        <v>42931</v>
      </c>
      <c r="D298" s="76">
        <f t="shared" si="145"/>
        <v>484.99456623999998</v>
      </c>
      <c r="E298" s="76">
        <f t="shared" si="146"/>
        <v>244.5182262600392</v>
      </c>
      <c r="F298" s="335">
        <v>789.42106000000001</v>
      </c>
      <c r="G298" s="335">
        <v>380.82623999999998</v>
      </c>
      <c r="H298" s="335">
        <v>130.90902</v>
      </c>
      <c r="I298" s="335">
        <v>646.61122</v>
      </c>
      <c r="J298" s="335">
        <v>700.16491000000008</v>
      </c>
      <c r="K298" s="335">
        <v>394.71053000000001</v>
      </c>
      <c r="L298" s="335">
        <v>366.94195000000002</v>
      </c>
      <c r="M298" s="335">
        <v>499.83444000000003</v>
      </c>
      <c r="N298" s="335">
        <v>725.95001999999999</v>
      </c>
      <c r="O298" s="335">
        <v>1243.6356900000001</v>
      </c>
      <c r="P298" s="335">
        <v>428.42952000000002</v>
      </c>
      <c r="Q298" s="335">
        <v>623.14676990000009</v>
      </c>
      <c r="R298" s="76">
        <v>338.28</v>
      </c>
      <c r="S298" s="76">
        <v>331.11</v>
      </c>
      <c r="T298" s="76">
        <v>311.16000000000003</v>
      </c>
      <c r="U298" s="76">
        <v>301.32</v>
      </c>
      <c r="V298" s="76">
        <v>361.3</v>
      </c>
      <c r="W298" s="76">
        <v>354.83</v>
      </c>
      <c r="X298" s="76">
        <v>721.2</v>
      </c>
      <c r="Y298" s="76">
        <v>286.08</v>
      </c>
      <c r="Z298" s="76">
        <v>1474.1</v>
      </c>
      <c r="AA298" s="76">
        <v>340.43</v>
      </c>
      <c r="AB298" s="76">
        <v>487.23</v>
      </c>
      <c r="AC298" s="76">
        <v>212.77</v>
      </c>
      <c r="AD298" s="76">
        <v>569.02</v>
      </c>
      <c r="AE298" s="76">
        <v>365.0774882</v>
      </c>
      <c r="AF298" s="10">
        <v>320.72709900000001</v>
      </c>
      <c r="AG298" s="10">
        <v>90.981768899999992</v>
      </c>
      <c r="AH298" s="76">
        <v>312.47586380000001</v>
      </c>
      <c r="AI298" s="10">
        <v>441.16339740000001</v>
      </c>
      <c r="AK298" s="430">
        <f t="shared" si="147"/>
        <v>397.99398033778675</v>
      </c>
      <c r="AL298" s="430">
        <f t="shared" si="148"/>
        <v>191.99709604234937</v>
      </c>
      <c r="AM298" s="430">
        <f t="shared" si="149"/>
        <v>65.999001764557605</v>
      </c>
      <c r="AN298" s="430">
        <f t="shared" si="150"/>
        <v>325.9950693219057</v>
      </c>
      <c r="AO298" s="430">
        <f t="shared" si="151"/>
        <v>352.99466095286112</v>
      </c>
      <c r="AP298" s="430">
        <f t="shared" si="152"/>
        <v>198.99699016889338</v>
      </c>
      <c r="AQ298" s="430">
        <f t="shared" si="153"/>
        <v>184.99720191580539</v>
      </c>
      <c r="AR298" s="430">
        <f t="shared" si="154"/>
        <v>251.99618855558359</v>
      </c>
      <c r="AS298" s="430">
        <f t="shared" si="155"/>
        <v>365.99446433072848</v>
      </c>
      <c r="AT298" s="430">
        <f t="shared" si="156"/>
        <v>626.99051676329725</v>
      </c>
      <c r="AU298" s="430">
        <f t="shared" si="157"/>
        <v>215.99673304764306</v>
      </c>
      <c r="AV298" s="430">
        <f t="shared" si="158"/>
        <v>314.1652482480464</v>
      </c>
      <c r="AW298" s="430">
        <f t="shared" si="159"/>
        <v>170.54701285606251</v>
      </c>
      <c r="AX298" s="430">
        <f t="shared" si="160"/>
        <v>166.93219057222083</v>
      </c>
      <c r="AY298" s="430">
        <f t="shared" si="161"/>
        <v>156.87421225107136</v>
      </c>
      <c r="AZ298" s="430">
        <f t="shared" si="162"/>
        <v>151.91328459793294</v>
      </c>
      <c r="BA298" s="430">
        <f t="shared" si="163"/>
        <v>182.15276027224604</v>
      </c>
      <c r="BB298" s="430">
        <f t="shared" si="164"/>
        <v>178.89084950844466</v>
      </c>
      <c r="BC298" s="430">
        <f t="shared" si="165"/>
        <v>363.59969750441138</v>
      </c>
      <c r="BD298" s="430">
        <f t="shared" si="166"/>
        <v>144.22989664734055</v>
      </c>
      <c r="BE298" s="430">
        <f t="shared" si="167"/>
        <v>743.18124527350642</v>
      </c>
      <c r="BF298" s="430">
        <f t="shared" si="168"/>
        <v>171.63095538190069</v>
      </c>
      <c r="BG298" s="430">
        <f t="shared" si="169"/>
        <v>245.6415427275019</v>
      </c>
      <c r="BH298" s="430">
        <f t="shared" si="170"/>
        <v>107.26997731283086</v>
      </c>
      <c r="BI298" s="430">
        <f t="shared" si="171"/>
        <v>286.87673304764303</v>
      </c>
      <c r="BJ298" s="430">
        <f t="shared" si="172"/>
        <v>184.05721613309805</v>
      </c>
      <c r="BK298" s="430">
        <f t="shared" si="173"/>
        <v>161.69755432316612</v>
      </c>
      <c r="BL298" s="430">
        <f t="shared" si="174"/>
        <v>45.869306226367527</v>
      </c>
      <c r="BM298" s="430">
        <f t="shared" si="175"/>
        <v>157.53761724224856</v>
      </c>
      <c r="BN298" s="430">
        <f t="shared" si="176"/>
        <v>222.41663594655913</v>
      </c>
      <c r="BQ298" s="529">
        <f t="shared" si="179"/>
        <v>43296</v>
      </c>
      <c r="BR298" s="430">
        <f t="shared" si="177"/>
        <v>197.06616622132591</v>
      </c>
      <c r="BT298" s="430">
        <f t="shared" si="180"/>
        <v>188.49714897907739</v>
      </c>
    </row>
    <row r="299" spans="1:72">
      <c r="A299" s="6">
        <v>7</v>
      </c>
      <c r="B299" s="6">
        <v>16</v>
      </c>
      <c r="C299" s="124">
        <f t="shared" si="178"/>
        <v>42932</v>
      </c>
      <c r="D299" s="76">
        <f t="shared" si="145"/>
        <v>462.30892151999996</v>
      </c>
      <c r="E299" s="76">
        <f t="shared" si="146"/>
        <v>233.08087418514015</v>
      </c>
      <c r="F299" s="335">
        <v>731.90043000000003</v>
      </c>
      <c r="G299" s="335">
        <v>333.22296</v>
      </c>
      <c r="H299" s="335">
        <v>115.04126000000001</v>
      </c>
      <c r="I299" s="335">
        <v>545.45425</v>
      </c>
      <c r="J299" s="335">
        <v>652.56163000000004</v>
      </c>
      <c r="K299" s="335">
        <v>299.50397000000004</v>
      </c>
      <c r="L299" s="335">
        <v>362.97501</v>
      </c>
      <c r="M299" s="335">
        <v>481.98321000000004</v>
      </c>
      <c r="N299" s="335">
        <v>583.14017999999999</v>
      </c>
      <c r="O299" s="335">
        <v>1045.2886900000001</v>
      </c>
      <c r="P299" s="335">
        <v>394.71053000000001</v>
      </c>
      <c r="Q299" s="335">
        <v>676.83930280000004</v>
      </c>
      <c r="R299" s="76">
        <v>330.3</v>
      </c>
      <c r="S299" s="76">
        <v>284.26</v>
      </c>
      <c r="T299" s="76">
        <v>291.52</v>
      </c>
      <c r="U299" s="76">
        <v>288.99</v>
      </c>
      <c r="V299" s="76">
        <v>321.89999999999998</v>
      </c>
      <c r="W299" s="76">
        <v>357.14</v>
      </c>
      <c r="X299" s="76">
        <v>588.97</v>
      </c>
      <c r="Y299" s="76">
        <v>266.64999999999998</v>
      </c>
      <c r="Z299" s="76">
        <v>1398.33</v>
      </c>
      <c r="AA299" s="76">
        <v>341.17</v>
      </c>
      <c r="AB299" s="76">
        <v>462.21</v>
      </c>
      <c r="AC299" s="76">
        <v>212.77</v>
      </c>
      <c r="AD299" s="76">
        <v>564.11</v>
      </c>
      <c r="AE299" s="76">
        <v>792.49543850000009</v>
      </c>
      <c r="AF299" s="10">
        <v>397.32871039999998</v>
      </c>
      <c r="AG299" s="10">
        <v>22.9289132</v>
      </c>
      <c r="AH299" s="76">
        <v>339.74857629999997</v>
      </c>
      <c r="AI299" s="10">
        <v>385.82458440000005</v>
      </c>
      <c r="AK299" s="430">
        <f t="shared" si="147"/>
        <v>368.99441895639023</v>
      </c>
      <c r="AL299" s="430">
        <f t="shared" si="148"/>
        <v>167.99745903705571</v>
      </c>
      <c r="AM299" s="430">
        <f t="shared" si="149"/>
        <v>57.999122762793043</v>
      </c>
      <c r="AN299" s="430">
        <f t="shared" si="150"/>
        <v>274.99584068565667</v>
      </c>
      <c r="AO299" s="430">
        <f t="shared" si="151"/>
        <v>328.99502394756746</v>
      </c>
      <c r="AP299" s="430">
        <f t="shared" si="152"/>
        <v>150.99771615830605</v>
      </c>
      <c r="AQ299" s="430">
        <f t="shared" si="153"/>
        <v>182.99723216536424</v>
      </c>
      <c r="AR299" s="430">
        <f t="shared" si="154"/>
        <v>242.99632467859846</v>
      </c>
      <c r="AS299" s="430">
        <f t="shared" si="155"/>
        <v>293.99555331484748</v>
      </c>
      <c r="AT299" s="430">
        <f t="shared" si="156"/>
        <v>526.99202924124029</v>
      </c>
      <c r="AU299" s="430">
        <f t="shared" si="157"/>
        <v>198.99699016889338</v>
      </c>
      <c r="AV299" s="430">
        <f t="shared" si="158"/>
        <v>341.23483882026721</v>
      </c>
      <c r="AW299" s="430">
        <f t="shared" si="159"/>
        <v>166.52382152760273</v>
      </c>
      <c r="AX299" s="430">
        <f t="shared" si="160"/>
        <v>143.3123266952357</v>
      </c>
      <c r="AY299" s="430">
        <f t="shared" si="161"/>
        <v>146.97252331736829</v>
      </c>
      <c r="AZ299" s="430">
        <f t="shared" si="162"/>
        <v>145.69700025207965</v>
      </c>
      <c r="BA299" s="430">
        <f t="shared" si="163"/>
        <v>162.28888328711872</v>
      </c>
      <c r="BB299" s="430">
        <f t="shared" si="164"/>
        <v>180.05545752457775</v>
      </c>
      <c r="BC299" s="430">
        <f t="shared" si="165"/>
        <v>296.93471136879253</v>
      </c>
      <c r="BD299" s="430">
        <f t="shared" si="166"/>
        <v>134.4340811696496</v>
      </c>
      <c r="BE299" s="430">
        <f t="shared" si="167"/>
        <v>704.98109402571208</v>
      </c>
      <c r="BF299" s="430">
        <f t="shared" si="168"/>
        <v>172.00403327451474</v>
      </c>
      <c r="BG299" s="430">
        <f t="shared" si="169"/>
        <v>233.02747668263169</v>
      </c>
      <c r="BH299" s="430">
        <f t="shared" si="170"/>
        <v>107.26997731283086</v>
      </c>
      <c r="BI299" s="430">
        <f t="shared" si="171"/>
        <v>284.40131081421731</v>
      </c>
      <c r="BJ299" s="430">
        <f t="shared" si="172"/>
        <v>399.54395689437865</v>
      </c>
      <c r="BK299" s="430">
        <f t="shared" si="173"/>
        <v>200.31697020418451</v>
      </c>
      <c r="BL299" s="430">
        <f t="shared" si="174"/>
        <v>11.559825157549785</v>
      </c>
      <c r="BM299" s="430">
        <f t="shared" si="175"/>
        <v>171.28740927653138</v>
      </c>
      <c r="BN299" s="430">
        <f t="shared" si="176"/>
        <v>194.51705792790523</v>
      </c>
      <c r="BQ299" s="529">
        <f t="shared" si="179"/>
        <v>43297</v>
      </c>
      <c r="BR299" s="430">
        <f t="shared" si="177"/>
        <v>204.57364339551299</v>
      </c>
      <c r="BT299" s="430">
        <f t="shared" si="180"/>
        <v>188.75714504663472</v>
      </c>
    </row>
    <row r="300" spans="1:72">
      <c r="A300" s="6">
        <v>7</v>
      </c>
      <c r="B300" s="6">
        <v>17</v>
      </c>
      <c r="C300" s="124">
        <f t="shared" si="178"/>
        <v>42933</v>
      </c>
      <c r="D300" s="76">
        <f t="shared" si="145"/>
        <v>461.75013419666669</v>
      </c>
      <c r="E300" s="76">
        <f t="shared" si="146"/>
        <v>232.79915209036017</v>
      </c>
      <c r="F300" s="335">
        <v>761.65247999999997</v>
      </c>
      <c r="G300" s="335">
        <v>295.53703000000002</v>
      </c>
      <c r="H300" s="335">
        <v>105.12391000000001</v>
      </c>
      <c r="I300" s="335">
        <v>577.18977000000007</v>
      </c>
      <c r="J300" s="335">
        <v>668.42939000000001</v>
      </c>
      <c r="K300" s="335">
        <v>353.05766</v>
      </c>
      <c r="L300" s="335">
        <v>394.71053000000001</v>
      </c>
      <c r="M300" s="335">
        <v>464.13198</v>
      </c>
      <c r="N300" s="335">
        <v>569.25589000000002</v>
      </c>
      <c r="O300" s="335">
        <v>922.31355000000008</v>
      </c>
      <c r="P300" s="335">
        <v>360.99153999999999</v>
      </c>
      <c r="Q300" s="335">
        <v>650.91534990000002</v>
      </c>
      <c r="R300" s="76">
        <v>372.71</v>
      </c>
      <c r="S300" s="76">
        <v>264.38</v>
      </c>
      <c r="T300" s="76">
        <v>308.41000000000003</v>
      </c>
      <c r="U300" s="76">
        <v>338.39</v>
      </c>
      <c r="V300" s="76">
        <v>350.89</v>
      </c>
      <c r="W300" s="76">
        <v>339.48</v>
      </c>
      <c r="X300" s="76">
        <v>492.85</v>
      </c>
      <c r="Y300" s="76">
        <v>312.33999999999997</v>
      </c>
      <c r="Z300" s="76">
        <v>1278.17</v>
      </c>
      <c r="AA300" s="76">
        <v>400.24</v>
      </c>
      <c r="AB300" s="76">
        <v>428.93</v>
      </c>
      <c r="AC300" s="76">
        <v>212.77</v>
      </c>
      <c r="AD300" s="76">
        <v>622.76</v>
      </c>
      <c r="AE300" s="76">
        <v>826.49211430000003</v>
      </c>
      <c r="AF300" s="10">
        <v>330.84279600000002</v>
      </c>
      <c r="AG300" s="10">
        <v>119.72224920000001</v>
      </c>
      <c r="AH300" s="76">
        <v>310.69074079999996</v>
      </c>
      <c r="AI300" s="10">
        <v>419.1270457</v>
      </c>
      <c r="AK300" s="430">
        <f t="shared" si="147"/>
        <v>383.99419208469874</v>
      </c>
      <c r="AL300" s="430">
        <f t="shared" si="148"/>
        <v>148.99774640786489</v>
      </c>
      <c r="AM300" s="430">
        <f t="shared" si="149"/>
        <v>52.999198386690196</v>
      </c>
      <c r="AN300" s="430">
        <f t="shared" si="150"/>
        <v>290.99559868918578</v>
      </c>
      <c r="AO300" s="430">
        <f t="shared" si="151"/>
        <v>336.99490294933202</v>
      </c>
      <c r="AP300" s="430">
        <f t="shared" si="152"/>
        <v>177.99730778926141</v>
      </c>
      <c r="AQ300" s="430">
        <f t="shared" si="153"/>
        <v>198.99699016889338</v>
      </c>
      <c r="AR300" s="430">
        <f t="shared" si="154"/>
        <v>233.9964608016133</v>
      </c>
      <c r="AS300" s="430">
        <f t="shared" si="155"/>
        <v>286.99565918830353</v>
      </c>
      <c r="AT300" s="430">
        <f t="shared" si="156"/>
        <v>464.99296697756495</v>
      </c>
      <c r="AU300" s="430">
        <f t="shared" si="157"/>
        <v>181.99724729014366</v>
      </c>
      <c r="AV300" s="430">
        <f t="shared" si="158"/>
        <v>328.16503650113435</v>
      </c>
      <c r="AW300" s="430">
        <f t="shared" si="159"/>
        <v>187.90521804890344</v>
      </c>
      <c r="AX300" s="430">
        <f t="shared" si="160"/>
        <v>133.28963952609024</v>
      </c>
      <c r="AY300" s="430">
        <f t="shared" si="161"/>
        <v>155.48777413662719</v>
      </c>
      <c r="AZ300" s="430">
        <f t="shared" si="162"/>
        <v>170.60247038064028</v>
      </c>
      <c r="BA300" s="430">
        <f t="shared" si="163"/>
        <v>176.90446180993192</v>
      </c>
      <c r="BB300" s="430">
        <f t="shared" si="164"/>
        <v>171.15200403327452</v>
      </c>
      <c r="BC300" s="430">
        <f t="shared" si="165"/>
        <v>248.47491807411143</v>
      </c>
      <c r="BD300" s="430">
        <f t="shared" si="166"/>
        <v>157.46912024199645</v>
      </c>
      <c r="BE300" s="430">
        <f t="shared" si="167"/>
        <v>644.40131081421737</v>
      </c>
      <c r="BF300" s="430">
        <f t="shared" si="168"/>
        <v>201.7847239727754</v>
      </c>
      <c r="BG300" s="430">
        <f t="shared" si="169"/>
        <v>216.24905470128562</v>
      </c>
      <c r="BH300" s="430">
        <f t="shared" si="170"/>
        <v>107.26997731283086</v>
      </c>
      <c r="BI300" s="430">
        <f t="shared" si="171"/>
        <v>313.97025460045376</v>
      </c>
      <c r="BJ300" s="430">
        <f t="shared" si="172"/>
        <v>416.68369765565922</v>
      </c>
      <c r="BK300" s="430">
        <f t="shared" si="173"/>
        <v>166.79747718679104</v>
      </c>
      <c r="BL300" s="430">
        <f t="shared" si="174"/>
        <v>60.359087068313592</v>
      </c>
      <c r="BM300" s="430">
        <f t="shared" si="175"/>
        <v>156.63763085455003</v>
      </c>
      <c r="BN300" s="430">
        <f t="shared" si="176"/>
        <v>211.30680398285858</v>
      </c>
      <c r="BQ300" s="529">
        <f t="shared" si="179"/>
        <v>43298</v>
      </c>
      <c r="BR300" s="430">
        <f t="shared" si="177"/>
        <v>203.57745611293169</v>
      </c>
      <c r="BT300" s="430">
        <f t="shared" si="180"/>
        <v>193.45110410889839</v>
      </c>
    </row>
    <row r="301" spans="1:72">
      <c r="A301" s="6">
        <v>7</v>
      </c>
      <c r="B301" s="6">
        <v>18</v>
      </c>
      <c r="C301" s="124">
        <f t="shared" si="178"/>
        <v>42934</v>
      </c>
      <c r="D301" s="76">
        <f t="shared" si="145"/>
        <v>456.56495578333329</v>
      </c>
      <c r="E301" s="76">
        <f t="shared" si="146"/>
        <v>230.18495655761532</v>
      </c>
      <c r="F301" s="335">
        <v>862.80945000000008</v>
      </c>
      <c r="G301" s="335">
        <v>303.47091</v>
      </c>
      <c r="H301" s="335">
        <v>97.190030000000007</v>
      </c>
      <c r="I301" s="335">
        <v>765.61941999999999</v>
      </c>
      <c r="J301" s="335">
        <v>587.10712000000001</v>
      </c>
      <c r="K301" s="335">
        <v>339.17337000000003</v>
      </c>
      <c r="L301" s="335">
        <v>388.76012000000003</v>
      </c>
      <c r="M301" s="335">
        <v>485.95015000000001</v>
      </c>
      <c r="N301" s="335">
        <v>555.37160000000006</v>
      </c>
      <c r="O301" s="335">
        <v>729.91696000000002</v>
      </c>
      <c r="P301" s="335">
        <v>398.67747000000003</v>
      </c>
      <c r="Q301" s="335">
        <v>626.39966070000003</v>
      </c>
      <c r="R301" s="76">
        <v>361.62</v>
      </c>
      <c r="S301" s="76">
        <v>243.29</v>
      </c>
      <c r="T301" s="76">
        <v>292.99</v>
      </c>
      <c r="U301" s="76">
        <v>269.81</v>
      </c>
      <c r="V301" s="76">
        <v>332.6</v>
      </c>
      <c r="W301" s="76">
        <v>331.93</v>
      </c>
      <c r="X301" s="76">
        <v>544.07000000000005</v>
      </c>
      <c r="Y301" s="76">
        <v>271.76</v>
      </c>
      <c r="Z301" s="76">
        <v>1280.8900000000001</v>
      </c>
      <c r="AA301" s="76">
        <v>381.33</v>
      </c>
      <c r="AB301" s="76">
        <v>423.55</v>
      </c>
      <c r="AC301" s="76">
        <v>802.55</v>
      </c>
      <c r="AD301" s="76">
        <v>524.1</v>
      </c>
      <c r="AE301" s="76">
        <v>423.39150620000004</v>
      </c>
      <c r="AF301" s="10">
        <v>299.3651271</v>
      </c>
      <c r="AG301" s="10">
        <v>75.808223400000003</v>
      </c>
      <c r="AH301" s="76">
        <v>310.80974900000001</v>
      </c>
      <c r="AI301" s="10">
        <v>386.63780710000003</v>
      </c>
      <c r="AK301" s="430">
        <f t="shared" si="147"/>
        <v>434.99342072094782</v>
      </c>
      <c r="AL301" s="430">
        <f t="shared" si="148"/>
        <v>152.99768590874717</v>
      </c>
      <c r="AM301" s="430">
        <f t="shared" si="149"/>
        <v>48.999258885807919</v>
      </c>
      <c r="AN301" s="430">
        <f t="shared" si="150"/>
        <v>385.99416183513989</v>
      </c>
      <c r="AO301" s="430">
        <f t="shared" si="151"/>
        <v>295.99552306528864</v>
      </c>
      <c r="AP301" s="430">
        <f t="shared" si="152"/>
        <v>170.99741366271743</v>
      </c>
      <c r="AQ301" s="430">
        <f t="shared" si="153"/>
        <v>195.99703554323168</v>
      </c>
      <c r="AR301" s="430">
        <f t="shared" si="154"/>
        <v>244.99629442903958</v>
      </c>
      <c r="AS301" s="430">
        <f t="shared" si="155"/>
        <v>279.99576506175953</v>
      </c>
      <c r="AT301" s="430">
        <f t="shared" si="156"/>
        <v>367.99443408116963</v>
      </c>
      <c r="AU301" s="430">
        <f t="shared" si="157"/>
        <v>200.99695991933453</v>
      </c>
      <c r="AV301" s="430">
        <f t="shared" si="158"/>
        <v>315.80522344340812</v>
      </c>
      <c r="AW301" s="430">
        <f t="shared" si="159"/>
        <v>182.31409125283591</v>
      </c>
      <c r="AX301" s="430">
        <f t="shared" si="160"/>
        <v>122.65691958658935</v>
      </c>
      <c r="AY301" s="430">
        <f t="shared" si="161"/>
        <v>147.71363750945298</v>
      </c>
      <c r="AZ301" s="430">
        <f t="shared" si="162"/>
        <v>136.02722460297454</v>
      </c>
      <c r="BA301" s="430">
        <f t="shared" si="163"/>
        <v>167.68338795059239</v>
      </c>
      <c r="BB301" s="430">
        <f t="shared" si="164"/>
        <v>167.34560120998236</v>
      </c>
      <c r="BC301" s="430">
        <f t="shared" si="165"/>
        <v>274.29795815477695</v>
      </c>
      <c r="BD301" s="430">
        <f t="shared" si="166"/>
        <v>137.01033526594404</v>
      </c>
      <c r="BE301" s="430">
        <f t="shared" si="167"/>
        <v>645.77262414923121</v>
      </c>
      <c r="BF301" s="430">
        <f t="shared" si="168"/>
        <v>192.25107133854297</v>
      </c>
      <c r="BG301" s="430">
        <f t="shared" si="169"/>
        <v>213.53667759011847</v>
      </c>
      <c r="BH301" s="430">
        <f t="shared" si="170"/>
        <v>404.61305772624144</v>
      </c>
      <c r="BI301" s="430">
        <f t="shared" si="171"/>
        <v>264.22989664734058</v>
      </c>
      <c r="BJ301" s="430">
        <f t="shared" si="172"/>
        <v>213.45677146458283</v>
      </c>
      <c r="BK301" s="430">
        <f t="shared" si="173"/>
        <v>150.92771721704057</v>
      </c>
      <c r="BL301" s="430">
        <f t="shared" si="174"/>
        <v>38.219421930930174</v>
      </c>
      <c r="BM301" s="430">
        <f t="shared" si="175"/>
        <v>156.69762994706326</v>
      </c>
      <c r="BN301" s="430">
        <f t="shared" si="176"/>
        <v>194.92705172674567</v>
      </c>
      <c r="BQ301" s="529">
        <f t="shared" si="179"/>
        <v>43299</v>
      </c>
      <c r="BR301" s="430">
        <f t="shared" si="177"/>
        <v>184.88465794050921</v>
      </c>
      <c r="BT301" s="430">
        <f t="shared" si="180"/>
        <v>195.46204363498867</v>
      </c>
    </row>
    <row r="302" spans="1:72">
      <c r="A302" s="6">
        <v>7</v>
      </c>
      <c r="B302" s="6">
        <v>19</v>
      </c>
      <c r="C302" s="124">
        <f t="shared" si="178"/>
        <v>42935</v>
      </c>
      <c r="D302" s="76">
        <f t="shared" si="145"/>
        <v>434.26375975333326</v>
      </c>
      <c r="E302" s="76">
        <f t="shared" si="146"/>
        <v>218.9414308022472</v>
      </c>
      <c r="F302" s="335">
        <v>692.23103000000003</v>
      </c>
      <c r="G302" s="335">
        <v>351.07418999999999</v>
      </c>
      <c r="H302" s="335">
        <v>95.206559999999996</v>
      </c>
      <c r="I302" s="335">
        <v>513.71873000000005</v>
      </c>
      <c r="J302" s="335">
        <v>579.17323999999996</v>
      </c>
      <c r="K302" s="335">
        <v>349.09072000000003</v>
      </c>
      <c r="L302" s="335">
        <v>319.33867000000004</v>
      </c>
      <c r="M302" s="335">
        <v>476.03280000000001</v>
      </c>
      <c r="N302" s="335">
        <v>755.70207000000005</v>
      </c>
      <c r="O302" s="335">
        <v>620.82610999999997</v>
      </c>
      <c r="P302" s="335">
        <v>430.41299000000004</v>
      </c>
      <c r="Q302" s="335">
        <v>510.32699630000008</v>
      </c>
      <c r="R302" s="76">
        <v>303.41000000000003</v>
      </c>
      <c r="S302" s="76">
        <v>242.3</v>
      </c>
      <c r="T302" s="76">
        <v>253.25</v>
      </c>
      <c r="U302" s="76">
        <v>424.78</v>
      </c>
      <c r="V302" s="76">
        <v>340.45</v>
      </c>
      <c r="W302" s="76">
        <v>329.91</v>
      </c>
      <c r="X302" s="76">
        <v>492.86</v>
      </c>
      <c r="Y302" s="76">
        <v>252.77</v>
      </c>
      <c r="Z302" s="76">
        <v>1638.27</v>
      </c>
      <c r="AA302" s="76">
        <v>381.21</v>
      </c>
      <c r="AB302" s="76">
        <v>463.39</v>
      </c>
      <c r="AC302" s="76">
        <v>325.38</v>
      </c>
      <c r="AD302" s="76">
        <v>529.53</v>
      </c>
      <c r="AE302" s="76">
        <v>275.14695840000002</v>
      </c>
      <c r="AF302" s="10">
        <v>276.45604859999997</v>
      </c>
      <c r="AG302" s="10">
        <v>70.631366700000001</v>
      </c>
      <c r="AH302" s="76">
        <v>310.69074079999996</v>
      </c>
      <c r="AI302" s="10">
        <v>424.34357180000001</v>
      </c>
      <c r="AK302" s="430">
        <f t="shared" si="147"/>
        <v>348.99472145197882</v>
      </c>
      <c r="AL302" s="430">
        <f t="shared" si="148"/>
        <v>176.99732291404084</v>
      </c>
      <c r="AM302" s="430">
        <f t="shared" si="149"/>
        <v>47.999274010587342</v>
      </c>
      <c r="AN302" s="430">
        <f t="shared" si="150"/>
        <v>258.99608268212756</v>
      </c>
      <c r="AO302" s="430">
        <f t="shared" si="151"/>
        <v>291.99558356440633</v>
      </c>
      <c r="AP302" s="430">
        <f t="shared" si="152"/>
        <v>175.99733803882029</v>
      </c>
      <c r="AQ302" s="430">
        <f t="shared" si="153"/>
        <v>160.99756491051173</v>
      </c>
      <c r="AR302" s="430">
        <f t="shared" si="154"/>
        <v>239.99637005293673</v>
      </c>
      <c r="AS302" s="430">
        <f t="shared" si="155"/>
        <v>380.99423745903709</v>
      </c>
      <c r="AT302" s="430">
        <f t="shared" si="156"/>
        <v>312.99526594403829</v>
      </c>
      <c r="AU302" s="430">
        <f t="shared" si="157"/>
        <v>216.99671792286364</v>
      </c>
      <c r="AV302" s="430">
        <f t="shared" si="158"/>
        <v>257.28610854550038</v>
      </c>
      <c r="AW302" s="430">
        <f t="shared" si="159"/>
        <v>152.96697756491051</v>
      </c>
      <c r="AX302" s="430">
        <f t="shared" si="160"/>
        <v>122.15780186538947</v>
      </c>
      <c r="AY302" s="430">
        <f t="shared" si="161"/>
        <v>127.67834635744894</v>
      </c>
      <c r="AZ302" s="430">
        <f t="shared" si="162"/>
        <v>214.15679354676075</v>
      </c>
      <c r="BA302" s="430">
        <f t="shared" si="163"/>
        <v>171.64103856818753</v>
      </c>
      <c r="BB302" s="430">
        <f t="shared" si="164"/>
        <v>166.32719939500882</v>
      </c>
      <c r="BC302" s="430">
        <f t="shared" si="165"/>
        <v>248.47995966725486</v>
      </c>
      <c r="BD302" s="430">
        <f t="shared" si="166"/>
        <v>127.43634988656416</v>
      </c>
      <c r="BE302" s="430">
        <f t="shared" si="167"/>
        <v>825.94907990925128</v>
      </c>
      <c r="BF302" s="430">
        <f t="shared" si="168"/>
        <v>192.19057222082176</v>
      </c>
      <c r="BG302" s="430">
        <f t="shared" si="169"/>
        <v>233.62238467355684</v>
      </c>
      <c r="BH302" s="430">
        <f t="shared" si="170"/>
        <v>164.04335770103353</v>
      </c>
      <c r="BI302" s="430">
        <f t="shared" si="171"/>
        <v>266.96748172422485</v>
      </c>
      <c r="BJ302" s="430">
        <f t="shared" si="172"/>
        <v>138.71790189059743</v>
      </c>
      <c r="BK302" s="430">
        <f t="shared" si="173"/>
        <v>139.37789190824299</v>
      </c>
      <c r="BL302" s="430">
        <f t="shared" si="174"/>
        <v>35.609461406604488</v>
      </c>
      <c r="BM302" s="430">
        <f t="shared" si="175"/>
        <v>156.63763085455003</v>
      </c>
      <c r="BN302" s="430">
        <f t="shared" si="176"/>
        <v>213.93676420468867</v>
      </c>
      <c r="BQ302" s="529">
        <f t="shared" si="179"/>
        <v>43300</v>
      </c>
      <c r="BR302" s="430">
        <f t="shared" si="177"/>
        <v>183.65601076380136</v>
      </c>
      <c r="BT302" s="430">
        <f t="shared" si="180"/>
        <v>184.59394756743131</v>
      </c>
    </row>
    <row r="303" spans="1:72">
      <c r="A303" s="6">
        <v>7</v>
      </c>
      <c r="B303" s="6">
        <v>20</v>
      </c>
      <c r="C303" s="124">
        <f t="shared" si="178"/>
        <v>42936</v>
      </c>
      <c r="D303" s="76">
        <f t="shared" si="145"/>
        <v>430.26859687666666</v>
      </c>
      <c r="E303" s="76">
        <f t="shared" si="146"/>
        <v>216.92720176088704</v>
      </c>
      <c r="F303" s="335">
        <v>593.05753000000004</v>
      </c>
      <c r="G303" s="335">
        <v>404.62788</v>
      </c>
      <c r="H303" s="335">
        <v>63.471040000000002</v>
      </c>
      <c r="I303" s="335">
        <v>489.91709000000003</v>
      </c>
      <c r="J303" s="335">
        <v>539.50383999999997</v>
      </c>
      <c r="K303" s="335">
        <v>319.33867000000004</v>
      </c>
      <c r="L303" s="335">
        <v>279.66926999999998</v>
      </c>
      <c r="M303" s="335">
        <v>456.19810000000001</v>
      </c>
      <c r="N303" s="335">
        <v>702.14837999999997</v>
      </c>
      <c r="O303" s="335">
        <v>600.99140999999997</v>
      </c>
      <c r="P303" s="335">
        <v>487.93362000000002</v>
      </c>
      <c r="Q303" s="335">
        <v>493.60634420000002</v>
      </c>
      <c r="R303" s="76">
        <v>291.45</v>
      </c>
      <c r="S303" s="76">
        <v>266.95999999999998</v>
      </c>
      <c r="T303" s="76">
        <v>293.41000000000003</v>
      </c>
      <c r="U303" s="76">
        <v>291.74</v>
      </c>
      <c r="V303" s="76">
        <v>381.35</v>
      </c>
      <c r="W303" s="76">
        <v>355.04</v>
      </c>
      <c r="X303" s="76">
        <v>503.04</v>
      </c>
      <c r="Y303" s="76">
        <v>244.62</v>
      </c>
      <c r="Z303" s="76">
        <v>1757.43</v>
      </c>
      <c r="AA303" s="76">
        <v>341.09</v>
      </c>
      <c r="AB303" s="76">
        <v>487.75</v>
      </c>
      <c r="AC303" s="76">
        <v>334.68</v>
      </c>
      <c r="AD303" s="76">
        <v>595.29</v>
      </c>
      <c r="AE303" s="76">
        <v>320.46924789999997</v>
      </c>
      <c r="AF303" s="10">
        <v>295.41802180000002</v>
      </c>
      <c r="AG303" s="10">
        <v>78.545411999999999</v>
      </c>
      <c r="AH303" s="76">
        <v>282.92216079999997</v>
      </c>
      <c r="AI303" s="10">
        <v>356.3898896</v>
      </c>
      <c r="AK303" s="430">
        <f t="shared" si="147"/>
        <v>298.99547769095034</v>
      </c>
      <c r="AL303" s="430">
        <f t="shared" si="148"/>
        <v>203.99691454499623</v>
      </c>
      <c r="AM303" s="430">
        <f t="shared" si="149"/>
        <v>31.999516007058229</v>
      </c>
      <c r="AN303" s="430">
        <f t="shared" si="150"/>
        <v>246.99626417948073</v>
      </c>
      <c r="AO303" s="430">
        <f t="shared" si="151"/>
        <v>271.99588605999492</v>
      </c>
      <c r="AP303" s="430">
        <f t="shared" si="152"/>
        <v>160.99756491051173</v>
      </c>
      <c r="AQ303" s="430">
        <f t="shared" si="153"/>
        <v>140.99786740610031</v>
      </c>
      <c r="AR303" s="430">
        <f t="shared" si="154"/>
        <v>229.99652130073102</v>
      </c>
      <c r="AS303" s="430">
        <f t="shared" si="155"/>
        <v>353.99464582808167</v>
      </c>
      <c r="AT303" s="430">
        <f t="shared" si="156"/>
        <v>302.99541719183259</v>
      </c>
      <c r="AU303" s="430">
        <f t="shared" si="157"/>
        <v>245.99627930426016</v>
      </c>
      <c r="AV303" s="430">
        <f t="shared" si="158"/>
        <v>248.85623604739098</v>
      </c>
      <c r="AW303" s="430">
        <f t="shared" si="159"/>
        <v>146.93723216536424</v>
      </c>
      <c r="AX303" s="430">
        <f t="shared" si="160"/>
        <v>134.59037055709604</v>
      </c>
      <c r="AY303" s="430">
        <f t="shared" si="161"/>
        <v>147.92538442147719</v>
      </c>
      <c r="AZ303" s="430">
        <f t="shared" si="162"/>
        <v>147.08343836652384</v>
      </c>
      <c r="BA303" s="430">
        <f t="shared" si="163"/>
        <v>192.26115452482986</v>
      </c>
      <c r="BB303" s="430">
        <f t="shared" si="164"/>
        <v>178.99672296445678</v>
      </c>
      <c r="BC303" s="430">
        <f t="shared" si="165"/>
        <v>253.61230148726997</v>
      </c>
      <c r="BD303" s="430">
        <f t="shared" si="166"/>
        <v>123.32745147466599</v>
      </c>
      <c r="BE303" s="430">
        <f t="shared" si="167"/>
        <v>886.02470380640284</v>
      </c>
      <c r="BF303" s="430">
        <f t="shared" si="168"/>
        <v>171.96370052936726</v>
      </c>
      <c r="BG303" s="430">
        <f t="shared" si="169"/>
        <v>245.90370557096043</v>
      </c>
      <c r="BH303" s="430">
        <f t="shared" si="170"/>
        <v>168.73203932442652</v>
      </c>
      <c r="BI303" s="430">
        <f t="shared" si="171"/>
        <v>300.12099823544236</v>
      </c>
      <c r="BJ303" s="430">
        <f t="shared" si="172"/>
        <v>161.56755628938743</v>
      </c>
      <c r="BK303" s="430">
        <f t="shared" si="173"/>
        <v>148.93774731535166</v>
      </c>
      <c r="BL303" s="430">
        <f t="shared" si="174"/>
        <v>39.599401058734557</v>
      </c>
      <c r="BM303" s="430">
        <f t="shared" si="175"/>
        <v>142.63784260146204</v>
      </c>
      <c r="BN303" s="430">
        <f t="shared" si="176"/>
        <v>179.67728237963198</v>
      </c>
      <c r="BQ303" s="529">
        <f t="shared" si="179"/>
        <v>43301</v>
      </c>
      <c r="BR303" s="430">
        <f t="shared" si="177"/>
        <v>195.98943566927147</v>
      </c>
      <c r="BT303" s="430">
        <f t="shared" si="180"/>
        <v>179.33700267204438</v>
      </c>
    </row>
    <row r="304" spans="1:72">
      <c r="A304" s="6">
        <v>7</v>
      </c>
      <c r="B304" s="6">
        <v>21</v>
      </c>
      <c r="C304" s="124">
        <f t="shared" si="178"/>
        <v>42937</v>
      </c>
      <c r="D304" s="76">
        <f t="shared" si="145"/>
        <v>413.86891301666657</v>
      </c>
      <c r="E304" s="76">
        <f t="shared" si="146"/>
        <v>208.65902333620704</v>
      </c>
      <c r="F304" s="337">
        <v>600</v>
      </c>
      <c r="G304" s="335">
        <v>442.31380999999999</v>
      </c>
      <c r="H304" s="335">
        <v>132.89249000000001</v>
      </c>
      <c r="I304" s="335">
        <v>426.44605000000001</v>
      </c>
      <c r="J304" s="335">
        <v>460.16504000000003</v>
      </c>
      <c r="K304" s="335">
        <v>337.18990000000002</v>
      </c>
      <c r="L304" s="335">
        <v>196.36353</v>
      </c>
      <c r="M304" s="335">
        <v>456.19810000000001</v>
      </c>
      <c r="N304" s="335">
        <v>785.45411999999999</v>
      </c>
      <c r="O304" s="335">
        <v>638.67734000000007</v>
      </c>
      <c r="P304" s="335">
        <v>589.09059000000002</v>
      </c>
      <c r="Q304" s="335">
        <v>441.50058730000001</v>
      </c>
      <c r="R304" s="76">
        <v>300.47000000000003</v>
      </c>
      <c r="S304" s="76">
        <v>218.9</v>
      </c>
      <c r="T304" s="76">
        <v>274.08</v>
      </c>
      <c r="U304" s="76">
        <v>290.60000000000002</v>
      </c>
      <c r="V304" s="76">
        <v>356.68</v>
      </c>
      <c r="W304" s="76">
        <v>304.87</v>
      </c>
      <c r="X304" s="76">
        <v>451.15</v>
      </c>
      <c r="Y304" s="76">
        <v>263.05</v>
      </c>
      <c r="Z304" s="76">
        <v>1591.25</v>
      </c>
      <c r="AA304" s="76">
        <v>313.3</v>
      </c>
      <c r="AB304" s="76">
        <v>443.84</v>
      </c>
      <c r="AC304" s="76">
        <v>297.7</v>
      </c>
      <c r="AD304" s="76">
        <v>519.47</v>
      </c>
      <c r="AE304" s="76">
        <v>380.231199</v>
      </c>
      <c r="AF304" s="10">
        <v>240.35689460000003</v>
      </c>
      <c r="AG304" s="10">
        <v>72.85285309999999</v>
      </c>
      <c r="AH304" s="76">
        <v>271.85439819999999</v>
      </c>
      <c r="AI304" s="10">
        <v>319.12048829999998</v>
      </c>
      <c r="AK304" s="430">
        <f t="shared" si="147"/>
        <v>302.4955886059995</v>
      </c>
      <c r="AL304" s="430">
        <f t="shared" si="148"/>
        <v>222.99662717418704</v>
      </c>
      <c r="AM304" s="430">
        <f t="shared" si="149"/>
        <v>66.998986639778167</v>
      </c>
      <c r="AN304" s="430">
        <f t="shared" si="150"/>
        <v>214.99674817242249</v>
      </c>
      <c r="AO304" s="430">
        <f t="shared" si="151"/>
        <v>231.99649105117217</v>
      </c>
      <c r="AP304" s="430">
        <f t="shared" si="152"/>
        <v>169.99742878749686</v>
      </c>
      <c r="AQ304" s="430">
        <f t="shared" si="153"/>
        <v>98.9985026468364</v>
      </c>
      <c r="AR304" s="430">
        <f t="shared" si="154"/>
        <v>229.99652130073102</v>
      </c>
      <c r="AS304" s="430">
        <f t="shared" si="155"/>
        <v>395.9940105873456</v>
      </c>
      <c r="AT304" s="430">
        <f t="shared" si="156"/>
        <v>321.99512982102345</v>
      </c>
      <c r="AU304" s="430">
        <f t="shared" si="157"/>
        <v>296.99550794050919</v>
      </c>
      <c r="AV304" s="430">
        <f t="shared" si="158"/>
        <v>222.58663337534662</v>
      </c>
      <c r="AW304" s="430">
        <f t="shared" si="159"/>
        <v>151.48474918074112</v>
      </c>
      <c r="AX304" s="430">
        <f t="shared" si="160"/>
        <v>110.36047390975548</v>
      </c>
      <c r="AY304" s="430">
        <f t="shared" si="161"/>
        <v>138.17998487522055</v>
      </c>
      <c r="AZ304" s="430">
        <f t="shared" si="162"/>
        <v>146.50869674817244</v>
      </c>
      <c r="BA304" s="430">
        <f t="shared" si="163"/>
        <v>179.82354423997984</v>
      </c>
      <c r="BB304" s="430">
        <f t="shared" si="164"/>
        <v>153.70305016385177</v>
      </c>
      <c r="BC304" s="430">
        <f t="shared" si="165"/>
        <v>227.45147466599443</v>
      </c>
      <c r="BD304" s="430">
        <f t="shared" si="166"/>
        <v>132.61910763801362</v>
      </c>
      <c r="BE304" s="430">
        <f t="shared" si="167"/>
        <v>802.24350894882787</v>
      </c>
      <c r="BF304" s="430">
        <f t="shared" si="168"/>
        <v>157.95311318376608</v>
      </c>
      <c r="BG304" s="430">
        <f t="shared" si="169"/>
        <v>223.76607007814468</v>
      </c>
      <c r="BH304" s="430">
        <f t="shared" si="170"/>
        <v>150.08822788001007</v>
      </c>
      <c r="BI304" s="430">
        <f t="shared" si="171"/>
        <v>261.89563902193095</v>
      </c>
      <c r="BJ304" s="430">
        <f t="shared" si="172"/>
        <v>191.69710057978321</v>
      </c>
      <c r="BK304" s="430">
        <f t="shared" si="173"/>
        <v>121.17816717922865</v>
      </c>
      <c r="BL304" s="430">
        <f t="shared" si="174"/>
        <v>36.729444466851518</v>
      </c>
      <c r="BM304" s="430">
        <f t="shared" si="175"/>
        <v>137.05792699773127</v>
      </c>
      <c r="BN304" s="430">
        <f t="shared" si="176"/>
        <v>160.88756657423744</v>
      </c>
      <c r="BQ304" s="529">
        <f t="shared" si="179"/>
        <v>43302</v>
      </c>
      <c r="BR304" s="430">
        <f t="shared" si="177"/>
        <v>174.9888193597177</v>
      </c>
      <c r="BT304" s="430">
        <f t="shared" si="180"/>
        <v>174.91048651373836</v>
      </c>
    </row>
    <row r="305" spans="1:72">
      <c r="A305" s="6">
        <v>7</v>
      </c>
      <c r="B305" s="6">
        <v>22</v>
      </c>
      <c r="C305" s="124">
        <f t="shared" si="178"/>
        <v>42938</v>
      </c>
      <c r="D305" s="76">
        <f t="shared" si="145"/>
        <v>403.28344107999993</v>
      </c>
      <c r="E305" s="76">
        <f t="shared" si="146"/>
        <v>203.32217834401322</v>
      </c>
      <c r="F305" s="335">
        <v>626.77652</v>
      </c>
      <c r="G305" s="335">
        <v>360.99153999999999</v>
      </c>
      <c r="H305" s="335">
        <v>144.79330999999999</v>
      </c>
      <c r="I305" s="335">
        <v>398.67747000000003</v>
      </c>
      <c r="J305" s="335">
        <v>509.75179000000003</v>
      </c>
      <c r="K305" s="335">
        <v>319.33867000000004</v>
      </c>
      <c r="L305" s="335">
        <v>247.93375</v>
      </c>
      <c r="M305" s="335">
        <v>436.36340000000001</v>
      </c>
      <c r="N305" s="335">
        <v>714.04920000000004</v>
      </c>
      <c r="O305" s="335">
        <v>573.22283000000004</v>
      </c>
      <c r="P305" s="335">
        <v>729.91696000000002</v>
      </c>
      <c r="Q305" s="335">
        <v>614.79636119999998</v>
      </c>
      <c r="R305" s="76">
        <v>286.36</v>
      </c>
      <c r="S305" s="76">
        <v>219.98</v>
      </c>
      <c r="T305" s="76">
        <v>228.16</v>
      </c>
      <c r="U305" s="76">
        <v>281.17</v>
      </c>
      <c r="V305" s="76">
        <v>313.97000000000003</v>
      </c>
      <c r="W305" s="76">
        <v>266.62</v>
      </c>
      <c r="X305" s="76">
        <v>429.45</v>
      </c>
      <c r="Y305" s="76">
        <v>232.07</v>
      </c>
      <c r="Z305" s="76">
        <v>1410.9</v>
      </c>
      <c r="AA305" s="76">
        <v>307.54000000000002</v>
      </c>
      <c r="AB305" s="76">
        <v>409.64</v>
      </c>
      <c r="AC305" s="76">
        <v>355.77</v>
      </c>
      <c r="AD305" s="76">
        <v>508.11</v>
      </c>
      <c r="AE305" s="76">
        <v>369.56013039999999</v>
      </c>
      <c r="AF305" s="10">
        <v>208.76021750000001</v>
      </c>
      <c r="AG305" s="10">
        <v>65.652857000000012</v>
      </c>
      <c r="AH305" s="76">
        <v>262.63126269999998</v>
      </c>
      <c r="AI305" s="10">
        <v>265.54696360000003</v>
      </c>
      <c r="AK305" s="430">
        <f t="shared" si="147"/>
        <v>315.9952205697</v>
      </c>
      <c r="AL305" s="430">
        <f t="shared" si="148"/>
        <v>181.99724729014366</v>
      </c>
      <c r="AM305" s="430">
        <f t="shared" si="149"/>
        <v>72.998895891101583</v>
      </c>
      <c r="AN305" s="430">
        <f t="shared" si="150"/>
        <v>200.99695991933453</v>
      </c>
      <c r="AO305" s="430">
        <f t="shared" si="151"/>
        <v>256.99611293168641</v>
      </c>
      <c r="AP305" s="430">
        <f t="shared" si="152"/>
        <v>160.99756491051173</v>
      </c>
      <c r="AQ305" s="430">
        <f t="shared" si="153"/>
        <v>124.99810940257122</v>
      </c>
      <c r="AR305" s="430">
        <f t="shared" si="154"/>
        <v>219.99667254852534</v>
      </c>
      <c r="AS305" s="430">
        <f t="shared" si="155"/>
        <v>359.99455507940513</v>
      </c>
      <c r="AT305" s="430">
        <f t="shared" si="156"/>
        <v>288.99562893874469</v>
      </c>
      <c r="AU305" s="430">
        <f t="shared" si="157"/>
        <v>367.99443408116963</v>
      </c>
      <c r="AV305" s="430">
        <f t="shared" si="158"/>
        <v>309.95531192336779</v>
      </c>
      <c r="AW305" s="430">
        <f t="shared" si="159"/>
        <v>144.37106125535669</v>
      </c>
      <c r="AX305" s="430">
        <f t="shared" si="160"/>
        <v>110.90496596924628</v>
      </c>
      <c r="AY305" s="430">
        <f t="shared" si="161"/>
        <v>115.02898916057474</v>
      </c>
      <c r="AZ305" s="430">
        <f t="shared" si="162"/>
        <v>141.75447441391481</v>
      </c>
      <c r="BA305" s="430">
        <f t="shared" si="163"/>
        <v>158.29089992437611</v>
      </c>
      <c r="BB305" s="430">
        <f t="shared" si="164"/>
        <v>134.41895639021931</v>
      </c>
      <c r="BC305" s="430">
        <f t="shared" si="165"/>
        <v>216.51121754474414</v>
      </c>
      <c r="BD305" s="430">
        <f t="shared" si="166"/>
        <v>117.00025207965716</v>
      </c>
      <c r="BE305" s="430">
        <f t="shared" si="167"/>
        <v>711.31837660700785</v>
      </c>
      <c r="BF305" s="430">
        <f t="shared" si="168"/>
        <v>155.04915553314848</v>
      </c>
      <c r="BG305" s="430">
        <f t="shared" si="169"/>
        <v>206.52382152760271</v>
      </c>
      <c r="BH305" s="430">
        <f t="shared" si="170"/>
        <v>179.3647592639274</v>
      </c>
      <c r="BI305" s="430">
        <f t="shared" si="171"/>
        <v>256.16838921099065</v>
      </c>
      <c r="BJ305" s="430">
        <f t="shared" si="172"/>
        <v>186.31718195109653</v>
      </c>
      <c r="BK305" s="430">
        <f t="shared" si="173"/>
        <v>105.24840811696497</v>
      </c>
      <c r="BL305" s="430">
        <f t="shared" si="174"/>
        <v>33.09949936980086</v>
      </c>
      <c r="BM305" s="430">
        <f t="shared" si="175"/>
        <v>132.40799732795563</v>
      </c>
      <c r="BN305" s="430">
        <f t="shared" si="176"/>
        <v>133.87797509452989</v>
      </c>
      <c r="BQ305" s="529">
        <f t="shared" si="179"/>
        <v>43303</v>
      </c>
      <c r="BR305" s="430">
        <f t="shared" si="177"/>
        <v>163.02892364507184</v>
      </c>
      <c r="BT305" s="430">
        <f t="shared" si="180"/>
        <v>170.18116208721955</v>
      </c>
    </row>
    <row r="306" spans="1:72">
      <c r="A306" s="6">
        <v>7</v>
      </c>
      <c r="B306" s="6">
        <v>23</v>
      </c>
      <c r="C306" s="124">
        <f t="shared" si="178"/>
        <v>42939</v>
      </c>
      <c r="D306" s="76">
        <f t="shared" si="145"/>
        <v>400.85568420999999</v>
      </c>
      <c r="E306" s="76">
        <f t="shared" si="146"/>
        <v>202.09818359239111</v>
      </c>
      <c r="F306" s="335">
        <v>585.12365</v>
      </c>
      <c r="G306" s="335">
        <v>333.22296</v>
      </c>
      <c r="H306" s="335">
        <v>247.93375</v>
      </c>
      <c r="I306" s="335">
        <v>364.95848000000001</v>
      </c>
      <c r="J306" s="335">
        <v>547.43772000000001</v>
      </c>
      <c r="K306" s="335">
        <v>309.42132000000004</v>
      </c>
      <c r="L306" s="335">
        <v>212.23129</v>
      </c>
      <c r="M306" s="335">
        <v>448.26422000000002</v>
      </c>
      <c r="N306" s="335">
        <v>708.09879000000001</v>
      </c>
      <c r="O306" s="335">
        <v>622.80957999999998</v>
      </c>
      <c r="P306" s="335">
        <v>543.47077999999999</v>
      </c>
      <c r="Q306" s="335">
        <v>655.04096749999997</v>
      </c>
      <c r="R306" s="76">
        <v>281.16000000000003</v>
      </c>
      <c r="S306" s="76">
        <v>219.98</v>
      </c>
      <c r="T306" s="76">
        <v>257.27</v>
      </c>
      <c r="U306" s="76">
        <v>287.64999999999998</v>
      </c>
      <c r="V306" s="76">
        <v>373.52</v>
      </c>
      <c r="W306" s="76">
        <v>273.5</v>
      </c>
      <c r="X306" s="76">
        <v>424.47</v>
      </c>
      <c r="Y306" s="76">
        <v>212.59</v>
      </c>
      <c r="Z306" s="76">
        <v>1343.92</v>
      </c>
      <c r="AA306" s="76">
        <v>345.4</v>
      </c>
      <c r="AB306" s="76">
        <v>424.33</v>
      </c>
      <c r="AC306" s="76">
        <v>345.95</v>
      </c>
      <c r="AD306" s="76">
        <v>578.83000000000004</v>
      </c>
      <c r="AE306" s="76">
        <v>333.6791581</v>
      </c>
      <c r="AF306" s="10">
        <v>227.46433960000002</v>
      </c>
      <c r="AG306" s="10">
        <v>62.360296800000008</v>
      </c>
      <c r="AH306" s="76">
        <v>231.4511143</v>
      </c>
      <c r="AI306" s="10">
        <v>224.13211000000001</v>
      </c>
      <c r="AK306" s="430">
        <f t="shared" si="147"/>
        <v>294.99553819006803</v>
      </c>
      <c r="AL306" s="430">
        <f t="shared" si="148"/>
        <v>167.99745903705571</v>
      </c>
      <c r="AM306" s="430">
        <f t="shared" si="149"/>
        <v>124.99810940257122</v>
      </c>
      <c r="AN306" s="430">
        <f t="shared" si="150"/>
        <v>183.99721704058481</v>
      </c>
      <c r="AO306" s="430">
        <f t="shared" si="151"/>
        <v>275.99582556087722</v>
      </c>
      <c r="AP306" s="430">
        <f t="shared" si="152"/>
        <v>155.9976405344089</v>
      </c>
      <c r="AQ306" s="430">
        <f t="shared" si="153"/>
        <v>106.99838164860095</v>
      </c>
      <c r="AR306" s="430">
        <f t="shared" si="154"/>
        <v>225.99658179984877</v>
      </c>
      <c r="AS306" s="430">
        <f t="shared" si="155"/>
        <v>356.99460045374337</v>
      </c>
      <c r="AT306" s="430">
        <f t="shared" si="156"/>
        <v>313.99525081925884</v>
      </c>
      <c r="AU306" s="430">
        <f t="shared" si="157"/>
        <v>273.99585581043607</v>
      </c>
      <c r="AV306" s="430">
        <f t="shared" si="158"/>
        <v>330.24500504159312</v>
      </c>
      <c r="AW306" s="430">
        <f t="shared" si="159"/>
        <v>141.74943282077137</v>
      </c>
      <c r="AX306" s="430">
        <f t="shared" si="160"/>
        <v>110.90496596924628</v>
      </c>
      <c r="AY306" s="430">
        <f t="shared" si="161"/>
        <v>129.70506680110913</v>
      </c>
      <c r="AZ306" s="430">
        <f t="shared" si="162"/>
        <v>145.02142677085959</v>
      </c>
      <c r="BA306" s="430">
        <f t="shared" si="163"/>
        <v>188.31358709352153</v>
      </c>
      <c r="BB306" s="430">
        <f t="shared" si="164"/>
        <v>137.88757247290144</v>
      </c>
      <c r="BC306" s="430">
        <f t="shared" si="165"/>
        <v>214.00050415931435</v>
      </c>
      <c r="BD306" s="430">
        <f t="shared" si="166"/>
        <v>107.17922863624905</v>
      </c>
      <c r="BE306" s="430">
        <f t="shared" si="167"/>
        <v>677.54978573229141</v>
      </c>
      <c r="BF306" s="430">
        <f t="shared" si="168"/>
        <v>174.13662717418703</v>
      </c>
      <c r="BG306" s="430">
        <f t="shared" si="169"/>
        <v>213.92992185530628</v>
      </c>
      <c r="BH306" s="430">
        <f t="shared" si="170"/>
        <v>174.41391479707588</v>
      </c>
      <c r="BI306" s="430">
        <f t="shared" si="171"/>
        <v>291.82253592135118</v>
      </c>
      <c r="BJ306" s="430">
        <f t="shared" si="172"/>
        <v>168.22745555835644</v>
      </c>
      <c r="BK306" s="430">
        <f t="shared" si="173"/>
        <v>114.67826549029493</v>
      </c>
      <c r="BL306" s="430">
        <f t="shared" si="174"/>
        <v>31.439524476934714</v>
      </c>
      <c r="BM306" s="430">
        <f t="shared" si="175"/>
        <v>116.68823508948827</v>
      </c>
      <c r="BN306" s="430">
        <f t="shared" si="176"/>
        <v>112.99829089992438</v>
      </c>
      <c r="BQ306" s="529">
        <f t="shared" si="179"/>
        <v>43304</v>
      </c>
      <c r="BR306" s="430">
        <f t="shared" si="177"/>
        <v>177.87565589866398</v>
      </c>
      <c r="BT306" s="430">
        <f t="shared" si="180"/>
        <v>171.18204136627173</v>
      </c>
    </row>
    <row r="307" spans="1:72">
      <c r="A307" s="6">
        <v>7</v>
      </c>
      <c r="B307" s="6">
        <v>24</v>
      </c>
      <c r="C307" s="124">
        <f t="shared" si="178"/>
        <v>42940</v>
      </c>
      <c r="D307" s="76">
        <f t="shared" si="145"/>
        <v>380.39037997666657</v>
      </c>
      <c r="E307" s="76">
        <f t="shared" si="146"/>
        <v>191.78025378587353</v>
      </c>
      <c r="F307" s="335">
        <v>493.88403</v>
      </c>
      <c r="G307" s="335">
        <v>333.22296</v>
      </c>
      <c r="H307" s="335">
        <v>194.38006000000001</v>
      </c>
      <c r="I307" s="335">
        <v>341.15683999999999</v>
      </c>
      <c r="J307" s="335">
        <v>499.83444000000003</v>
      </c>
      <c r="K307" s="335">
        <v>329.25602000000003</v>
      </c>
      <c r="L307" s="335">
        <v>204.29741000000001</v>
      </c>
      <c r="M307" s="335">
        <v>470.08239000000003</v>
      </c>
      <c r="N307" s="335">
        <v>610.90876000000003</v>
      </c>
      <c r="O307" s="335">
        <v>575.20630000000006</v>
      </c>
      <c r="P307" s="335">
        <v>509.75179000000003</v>
      </c>
      <c r="Q307" s="335">
        <v>637.36824979999994</v>
      </c>
      <c r="R307" s="76">
        <v>277.23</v>
      </c>
      <c r="S307" s="76">
        <v>200.1</v>
      </c>
      <c r="T307" s="76">
        <v>286.35000000000002</v>
      </c>
      <c r="U307" s="76">
        <v>259.61</v>
      </c>
      <c r="V307" s="76">
        <v>375.28</v>
      </c>
      <c r="W307" s="76">
        <v>309.01</v>
      </c>
      <c r="X307" s="76">
        <v>443.67</v>
      </c>
      <c r="Y307" s="76">
        <v>276.75</v>
      </c>
      <c r="Z307" s="76">
        <v>1245.5899999999999</v>
      </c>
      <c r="AA307" s="76">
        <v>319.82</v>
      </c>
      <c r="AB307" s="76">
        <v>412.15</v>
      </c>
      <c r="AC307" s="76">
        <v>433.81</v>
      </c>
      <c r="AD307" s="76">
        <v>458.91</v>
      </c>
      <c r="AE307" s="76">
        <v>168.11891720000003</v>
      </c>
      <c r="AF307" s="10">
        <v>135.78835619999998</v>
      </c>
      <c r="AG307" s="10">
        <v>81.064418899999993</v>
      </c>
      <c r="AH307" s="76">
        <v>242.93540560000002</v>
      </c>
      <c r="AI307" s="10">
        <v>286.17505160000002</v>
      </c>
      <c r="AK307" s="430">
        <f t="shared" si="147"/>
        <v>248.99623392992186</v>
      </c>
      <c r="AL307" s="430">
        <f t="shared" si="148"/>
        <v>167.99745903705571</v>
      </c>
      <c r="AM307" s="430">
        <f t="shared" si="149"/>
        <v>97.998517771615838</v>
      </c>
      <c r="AN307" s="430">
        <f t="shared" si="150"/>
        <v>171.99739853793798</v>
      </c>
      <c r="AO307" s="430">
        <f t="shared" si="151"/>
        <v>251.99618855558359</v>
      </c>
      <c r="AP307" s="430">
        <f t="shared" si="152"/>
        <v>165.99748928661458</v>
      </c>
      <c r="AQ307" s="430">
        <f t="shared" si="153"/>
        <v>102.99844214771868</v>
      </c>
      <c r="AR307" s="430">
        <f t="shared" si="154"/>
        <v>236.99641542727502</v>
      </c>
      <c r="AS307" s="430">
        <f t="shared" si="155"/>
        <v>307.9953415679355</v>
      </c>
      <c r="AT307" s="430">
        <f t="shared" si="156"/>
        <v>289.99561381396524</v>
      </c>
      <c r="AU307" s="430">
        <f t="shared" si="157"/>
        <v>256.99611293168641</v>
      </c>
      <c r="AV307" s="430">
        <f t="shared" si="158"/>
        <v>321.33513980337784</v>
      </c>
      <c r="AW307" s="430">
        <f t="shared" si="159"/>
        <v>139.76808671540206</v>
      </c>
      <c r="AX307" s="430">
        <f t="shared" si="160"/>
        <v>100.88227880010082</v>
      </c>
      <c r="AY307" s="430">
        <f t="shared" si="161"/>
        <v>144.36601966221326</v>
      </c>
      <c r="AZ307" s="430">
        <f t="shared" si="162"/>
        <v>130.88479959667256</v>
      </c>
      <c r="BA307" s="430">
        <f t="shared" si="163"/>
        <v>189.2009074867658</v>
      </c>
      <c r="BB307" s="430">
        <f t="shared" si="164"/>
        <v>155.79026972523317</v>
      </c>
      <c r="BC307" s="430">
        <f t="shared" si="165"/>
        <v>223.68036299470634</v>
      </c>
      <c r="BD307" s="430">
        <f t="shared" si="166"/>
        <v>139.52609024451726</v>
      </c>
      <c r="BE307" s="430">
        <f t="shared" si="167"/>
        <v>627.97580035291151</v>
      </c>
      <c r="BF307" s="430">
        <f t="shared" si="168"/>
        <v>161.24023191328459</v>
      </c>
      <c r="BG307" s="430">
        <f t="shared" si="169"/>
        <v>207.78926140660448</v>
      </c>
      <c r="BH307" s="430">
        <f t="shared" si="170"/>
        <v>218.70935215528107</v>
      </c>
      <c r="BI307" s="430">
        <f t="shared" si="171"/>
        <v>231.36375094529873</v>
      </c>
      <c r="BJ307" s="430">
        <f t="shared" si="172"/>
        <v>84.758718023695494</v>
      </c>
      <c r="BK307" s="430">
        <f t="shared" si="173"/>
        <v>68.458964557600197</v>
      </c>
      <c r="BL307" s="430">
        <f t="shared" si="174"/>
        <v>40.869381850264681</v>
      </c>
      <c r="BM307" s="430">
        <f t="shared" si="175"/>
        <v>122.47814751701539</v>
      </c>
      <c r="BN307" s="430">
        <f t="shared" si="176"/>
        <v>144.2778177968238</v>
      </c>
      <c r="BQ307" s="529">
        <f t="shared" si="179"/>
        <v>43305</v>
      </c>
      <c r="BR307" s="430">
        <f t="shared" si="177"/>
        <v>152.87544262667004</v>
      </c>
      <c r="BT307" s="430">
        <f t="shared" si="180"/>
        <v>166.99747416183516</v>
      </c>
    </row>
    <row r="308" spans="1:72">
      <c r="A308" s="6">
        <v>7</v>
      </c>
      <c r="B308" s="6">
        <v>25</v>
      </c>
      <c r="C308" s="124">
        <f t="shared" si="178"/>
        <v>42941</v>
      </c>
      <c r="D308" s="76">
        <f t="shared" si="145"/>
        <v>371.16206022</v>
      </c>
      <c r="E308" s="76">
        <f t="shared" si="146"/>
        <v>187.12764005505502</v>
      </c>
      <c r="F308" s="335">
        <v>468.09892000000002</v>
      </c>
      <c r="G308" s="335">
        <v>275.70233000000002</v>
      </c>
      <c r="H308" s="335">
        <v>299.50397000000004</v>
      </c>
      <c r="I308" s="335">
        <v>297.52050000000003</v>
      </c>
      <c r="J308" s="335">
        <v>491.90056000000004</v>
      </c>
      <c r="K308" s="335">
        <v>329.25602000000003</v>
      </c>
      <c r="L308" s="335">
        <v>273.71886000000001</v>
      </c>
      <c r="M308" s="335">
        <v>394.71053000000001</v>
      </c>
      <c r="N308" s="335">
        <v>593.05753000000004</v>
      </c>
      <c r="O308" s="335">
        <v>529.58649000000003</v>
      </c>
      <c r="P308" s="335">
        <v>444.29728</v>
      </c>
      <c r="Q308" s="335">
        <v>593.8112486</v>
      </c>
      <c r="R308" s="76">
        <v>221.1</v>
      </c>
      <c r="S308" s="76">
        <v>207.83</v>
      </c>
      <c r="T308" s="76">
        <v>302.14</v>
      </c>
      <c r="U308" s="76">
        <v>339.46</v>
      </c>
      <c r="V308" s="76">
        <v>354.26</v>
      </c>
      <c r="W308" s="76">
        <v>313.8</v>
      </c>
      <c r="X308" s="76">
        <v>460.35</v>
      </c>
      <c r="Y308" s="76">
        <v>244.62</v>
      </c>
      <c r="Z308" s="76">
        <v>1084.43</v>
      </c>
      <c r="AA308" s="76">
        <v>281.83</v>
      </c>
      <c r="AB308" s="76">
        <v>373.51</v>
      </c>
      <c r="AC308" s="76">
        <v>510.18</v>
      </c>
      <c r="AD308" s="76">
        <v>469.56</v>
      </c>
      <c r="AE308" s="76">
        <v>298.908929</v>
      </c>
      <c r="AF308" s="10">
        <v>81.500782300000012</v>
      </c>
      <c r="AG308" s="10">
        <v>55.854515200000002</v>
      </c>
      <c r="AH308" s="76">
        <v>267.17340899999999</v>
      </c>
      <c r="AI308" s="10">
        <v>277.1899325</v>
      </c>
      <c r="AK308" s="430">
        <f t="shared" si="147"/>
        <v>235.99643055205445</v>
      </c>
      <c r="AL308" s="430">
        <f t="shared" si="148"/>
        <v>138.99789765565919</v>
      </c>
      <c r="AM308" s="430">
        <f t="shared" si="149"/>
        <v>150.99771615830605</v>
      </c>
      <c r="AN308" s="430">
        <f t="shared" si="150"/>
        <v>149.99773128308547</v>
      </c>
      <c r="AO308" s="430">
        <f t="shared" si="151"/>
        <v>247.99624905470131</v>
      </c>
      <c r="AP308" s="430">
        <f t="shared" si="152"/>
        <v>165.99748928661458</v>
      </c>
      <c r="AQ308" s="430">
        <f t="shared" si="153"/>
        <v>137.99791278043861</v>
      </c>
      <c r="AR308" s="430">
        <f t="shared" si="154"/>
        <v>198.99699016889338</v>
      </c>
      <c r="AS308" s="430">
        <f t="shared" si="155"/>
        <v>298.99547769095034</v>
      </c>
      <c r="AT308" s="430">
        <f t="shared" si="156"/>
        <v>266.99596168389212</v>
      </c>
      <c r="AU308" s="430">
        <f t="shared" si="157"/>
        <v>223.99661204940762</v>
      </c>
      <c r="AV308" s="430">
        <f t="shared" si="158"/>
        <v>299.37547194353414</v>
      </c>
      <c r="AW308" s="430">
        <f t="shared" si="159"/>
        <v>111.46962440131081</v>
      </c>
      <c r="AX308" s="430">
        <f t="shared" si="160"/>
        <v>104.77943029997479</v>
      </c>
      <c r="AY308" s="430">
        <f t="shared" si="161"/>
        <v>152.32669523569447</v>
      </c>
      <c r="AZ308" s="430">
        <f t="shared" si="162"/>
        <v>171.14192084698763</v>
      </c>
      <c r="BA308" s="430">
        <f t="shared" si="163"/>
        <v>178.60347869926895</v>
      </c>
      <c r="BB308" s="430">
        <f t="shared" si="164"/>
        <v>158.20519284093774</v>
      </c>
      <c r="BC308" s="430">
        <f t="shared" si="165"/>
        <v>232.08974035795313</v>
      </c>
      <c r="BD308" s="430">
        <f t="shared" si="166"/>
        <v>123.32745147466599</v>
      </c>
      <c r="BE308" s="430">
        <f t="shared" si="167"/>
        <v>546.72548525334003</v>
      </c>
      <c r="BF308" s="430">
        <f t="shared" si="168"/>
        <v>142.08721956138137</v>
      </c>
      <c r="BG308" s="430">
        <f t="shared" si="169"/>
        <v>188.3085455003781</v>
      </c>
      <c r="BH308" s="430">
        <f t="shared" si="170"/>
        <v>257.21199899168136</v>
      </c>
      <c r="BI308" s="430">
        <f t="shared" si="171"/>
        <v>236.73304764305522</v>
      </c>
      <c r="BJ308" s="430">
        <f t="shared" si="172"/>
        <v>150.69772069573986</v>
      </c>
      <c r="BK308" s="430">
        <f t="shared" si="173"/>
        <v>41.089378522813213</v>
      </c>
      <c r="BL308" s="430">
        <f t="shared" si="174"/>
        <v>28.159574086211244</v>
      </c>
      <c r="BM308" s="430">
        <f t="shared" si="175"/>
        <v>134.69796269221072</v>
      </c>
      <c r="BN308" s="430">
        <f t="shared" si="176"/>
        <v>139.7478863120746</v>
      </c>
      <c r="BQ308" s="529">
        <f t="shared" si="179"/>
        <v>43306</v>
      </c>
      <c r="BR308" s="430">
        <f t="shared" si="177"/>
        <v>147.78096688933704</v>
      </c>
      <c r="BT308" s="430">
        <f t="shared" si="180"/>
        <v>162.10134106377615</v>
      </c>
    </row>
    <row r="309" spans="1:72">
      <c r="A309" s="6">
        <v>7</v>
      </c>
      <c r="B309" s="6">
        <v>26</v>
      </c>
      <c r="C309" s="124">
        <f t="shared" si="178"/>
        <v>42942</v>
      </c>
      <c r="D309" s="76">
        <f t="shared" si="145"/>
        <v>390.44568034333338</v>
      </c>
      <c r="E309" s="76">
        <f t="shared" si="146"/>
        <v>196.84980380007428</v>
      </c>
      <c r="F309" s="335">
        <v>404.62788</v>
      </c>
      <c r="G309" s="335">
        <v>378.84277000000003</v>
      </c>
      <c r="H309" s="335">
        <v>462.14850999999999</v>
      </c>
      <c r="I309" s="335">
        <v>317.35520000000002</v>
      </c>
      <c r="J309" s="335">
        <v>452.23115999999999</v>
      </c>
      <c r="K309" s="335">
        <v>329.25602000000003</v>
      </c>
      <c r="L309" s="335">
        <v>382.80971</v>
      </c>
      <c r="M309" s="335">
        <v>430.41299000000004</v>
      </c>
      <c r="N309" s="335">
        <v>571.23936000000003</v>
      </c>
      <c r="O309" s="335">
        <v>513.71873000000005</v>
      </c>
      <c r="P309" s="335">
        <v>428.42952000000002</v>
      </c>
      <c r="Q309" s="335">
        <v>527.50384650000001</v>
      </c>
      <c r="R309" s="76">
        <v>277.17</v>
      </c>
      <c r="S309" s="76">
        <v>173.15</v>
      </c>
      <c r="T309" s="76">
        <v>409.78</v>
      </c>
      <c r="U309" s="76">
        <v>296.77999999999997</v>
      </c>
      <c r="V309" s="76">
        <v>338.48</v>
      </c>
      <c r="W309" s="76">
        <v>286.91000000000003</v>
      </c>
      <c r="X309" s="76">
        <v>383.4</v>
      </c>
      <c r="Y309" s="76">
        <v>231.89</v>
      </c>
      <c r="Z309" s="76">
        <v>1221.07</v>
      </c>
      <c r="AA309" s="76">
        <v>366.68</v>
      </c>
      <c r="AB309" s="76">
        <v>333.92</v>
      </c>
      <c r="AC309" s="76">
        <v>484.27</v>
      </c>
      <c r="AD309" s="76">
        <v>496.34</v>
      </c>
      <c r="AE309" s="76">
        <v>333.91717449999999</v>
      </c>
      <c r="AF309" s="6">
        <v>254.24118460000003</v>
      </c>
      <c r="AG309" s="10">
        <v>132.61480420000001</v>
      </c>
      <c r="AH309" s="76">
        <v>270.62464679999999</v>
      </c>
      <c r="AI309" s="76">
        <v>223.55690369999999</v>
      </c>
      <c r="AK309" s="430">
        <f t="shared" si="147"/>
        <v>203.99691454499623</v>
      </c>
      <c r="AL309" s="430">
        <f t="shared" si="148"/>
        <v>190.99711116712882</v>
      </c>
      <c r="AM309" s="430">
        <f t="shared" si="149"/>
        <v>232.99647592639272</v>
      </c>
      <c r="AN309" s="430">
        <f t="shared" si="150"/>
        <v>159.99758003529115</v>
      </c>
      <c r="AO309" s="430">
        <f t="shared" si="151"/>
        <v>227.99655155028989</v>
      </c>
      <c r="AP309" s="430">
        <f t="shared" si="152"/>
        <v>165.99748928661458</v>
      </c>
      <c r="AQ309" s="430">
        <f t="shared" si="153"/>
        <v>192.99708091756995</v>
      </c>
      <c r="AR309" s="430">
        <f t="shared" si="154"/>
        <v>216.99671792286364</v>
      </c>
      <c r="AS309" s="430">
        <f t="shared" si="155"/>
        <v>287.99564406352408</v>
      </c>
      <c r="AT309" s="430">
        <f t="shared" si="156"/>
        <v>258.99608268212756</v>
      </c>
      <c r="AU309" s="430">
        <f t="shared" si="157"/>
        <v>215.99673304764306</v>
      </c>
      <c r="AV309" s="430">
        <f t="shared" si="158"/>
        <v>265.94597756491049</v>
      </c>
      <c r="AW309" s="430">
        <f t="shared" si="159"/>
        <v>139.73783715654147</v>
      </c>
      <c r="AX309" s="430">
        <f t="shared" si="160"/>
        <v>87.295185278548018</v>
      </c>
      <c r="AY309" s="430">
        <f t="shared" si="161"/>
        <v>206.59440383161078</v>
      </c>
      <c r="AZ309" s="430">
        <f t="shared" si="162"/>
        <v>149.62440131081419</v>
      </c>
      <c r="BA309" s="430">
        <f t="shared" si="163"/>
        <v>170.6478447189312</v>
      </c>
      <c r="BB309" s="430">
        <f t="shared" si="164"/>
        <v>144.64834887824554</v>
      </c>
      <c r="BC309" s="430">
        <f t="shared" si="165"/>
        <v>193.29468111923367</v>
      </c>
      <c r="BD309" s="430">
        <f t="shared" si="166"/>
        <v>116.90950340307536</v>
      </c>
      <c r="BE309" s="430">
        <f t="shared" si="167"/>
        <v>615.61381396521301</v>
      </c>
      <c r="BF309" s="430">
        <f t="shared" si="168"/>
        <v>184.86513738341316</v>
      </c>
      <c r="BG309" s="430">
        <f t="shared" si="169"/>
        <v>168.34887824552558</v>
      </c>
      <c r="BH309" s="430">
        <f t="shared" si="170"/>
        <v>244.14923115704562</v>
      </c>
      <c r="BI309" s="430">
        <f t="shared" si="171"/>
        <v>250.23443408116964</v>
      </c>
      <c r="BJ309" s="430">
        <f t="shared" si="172"/>
        <v>168.34745374338289</v>
      </c>
      <c r="BK309" s="430">
        <f t="shared" si="173"/>
        <v>128.17806130577264</v>
      </c>
      <c r="BL309" s="430">
        <f t="shared" si="174"/>
        <v>66.858988757247289</v>
      </c>
      <c r="BM309" s="430">
        <f t="shared" si="175"/>
        <v>136.43793637509452</v>
      </c>
      <c r="BN309" s="430">
        <f t="shared" si="176"/>
        <v>112.7082952861104</v>
      </c>
      <c r="BQ309" s="529">
        <f t="shared" si="179"/>
        <v>43307</v>
      </c>
      <c r="BR309" s="430">
        <f t="shared" si="177"/>
        <v>171.374569120242</v>
      </c>
      <c r="BT309" s="430">
        <f t="shared" si="180"/>
        <v>187.93112427527097</v>
      </c>
    </row>
    <row r="310" spans="1:72">
      <c r="A310" s="6">
        <v>7</v>
      </c>
      <c r="B310" s="6">
        <v>27</v>
      </c>
      <c r="C310" s="124">
        <f t="shared" si="178"/>
        <v>42943</v>
      </c>
      <c r="D310" s="76">
        <f t="shared" si="145"/>
        <v>368.3739927100001</v>
      </c>
      <c r="E310" s="76">
        <f t="shared" si="146"/>
        <v>185.72198859070218</v>
      </c>
      <c r="F310" s="335">
        <v>398.67747000000003</v>
      </c>
      <c r="G310" s="335">
        <v>257.85110000000003</v>
      </c>
      <c r="H310" s="335">
        <v>245.95028000000002</v>
      </c>
      <c r="I310" s="335">
        <v>299.50397000000004</v>
      </c>
      <c r="J310" s="335">
        <v>454.21463</v>
      </c>
      <c r="K310" s="335">
        <v>317.35520000000002</v>
      </c>
      <c r="L310" s="335">
        <v>402.64440999999999</v>
      </c>
      <c r="M310" s="335">
        <v>495.86750000000001</v>
      </c>
      <c r="N310" s="335">
        <v>525.61955</v>
      </c>
      <c r="O310" s="335">
        <v>472.06586000000004</v>
      </c>
      <c r="P310" s="335">
        <v>460.16504000000003</v>
      </c>
      <c r="Q310" s="335">
        <v>480.47577280000002</v>
      </c>
      <c r="R310" s="76">
        <v>331.76</v>
      </c>
      <c r="S310" s="76">
        <v>188.9</v>
      </c>
      <c r="T310" s="76">
        <v>320.07</v>
      </c>
      <c r="U310" s="76">
        <v>265.97000000000003</v>
      </c>
      <c r="V310" s="76">
        <v>386.58</v>
      </c>
      <c r="W310" s="76">
        <v>283.11</v>
      </c>
      <c r="X310" s="76">
        <v>387.07</v>
      </c>
      <c r="Y310" s="76">
        <v>227.49</v>
      </c>
      <c r="Z310" s="76">
        <v>1235.49</v>
      </c>
      <c r="AA310" s="76">
        <v>308.54000000000002</v>
      </c>
      <c r="AB310" s="76">
        <v>362.59</v>
      </c>
      <c r="AC310" s="76">
        <v>449.97</v>
      </c>
      <c r="AD310" s="76">
        <v>407.24</v>
      </c>
      <c r="AE310" s="76">
        <v>126.14869200000001</v>
      </c>
      <c r="AF310" s="6">
        <v>273.26266190000001</v>
      </c>
      <c r="AG310" s="10">
        <v>78.842932500000003</v>
      </c>
      <c r="AH310" s="76">
        <v>315.80809340000002</v>
      </c>
      <c r="AI310" s="76">
        <v>291.98661870000001</v>
      </c>
      <c r="AK310" s="430">
        <f t="shared" si="147"/>
        <v>200.99695991933453</v>
      </c>
      <c r="AL310" s="430">
        <f t="shared" si="148"/>
        <v>129.99803377867408</v>
      </c>
      <c r="AM310" s="430">
        <f t="shared" si="149"/>
        <v>123.99812452735065</v>
      </c>
      <c r="AN310" s="430">
        <f t="shared" si="150"/>
        <v>150.99771615830605</v>
      </c>
      <c r="AO310" s="430">
        <f t="shared" si="151"/>
        <v>228.99653642551047</v>
      </c>
      <c r="AP310" s="430">
        <f t="shared" si="152"/>
        <v>159.99758003529115</v>
      </c>
      <c r="AQ310" s="430">
        <f t="shared" si="153"/>
        <v>202.99692966977565</v>
      </c>
      <c r="AR310" s="430">
        <f t="shared" si="154"/>
        <v>249.99621880514243</v>
      </c>
      <c r="AS310" s="430">
        <f t="shared" si="155"/>
        <v>264.99599193345097</v>
      </c>
      <c r="AT310" s="430">
        <f t="shared" si="156"/>
        <v>237.9964003024956</v>
      </c>
      <c r="AU310" s="430">
        <f t="shared" si="157"/>
        <v>231.99649105117217</v>
      </c>
      <c r="AV310" s="430">
        <f t="shared" si="158"/>
        <v>242.2363361734308</v>
      </c>
      <c r="AW310" s="430">
        <f t="shared" si="159"/>
        <v>167.25989412654397</v>
      </c>
      <c r="AX310" s="430">
        <f t="shared" si="160"/>
        <v>95.235694479455503</v>
      </c>
      <c r="AY310" s="430">
        <f t="shared" si="161"/>
        <v>161.36627174187043</v>
      </c>
      <c r="AZ310" s="430">
        <f t="shared" si="162"/>
        <v>134.09125283589614</v>
      </c>
      <c r="BA310" s="430">
        <f t="shared" si="163"/>
        <v>194.89790773884548</v>
      </c>
      <c r="BB310" s="430">
        <f t="shared" si="164"/>
        <v>142.73254348374087</v>
      </c>
      <c r="BC310" s="430">
        <f t="shared" si="165"/>
        <v>195.14494580287371</v>
      </c>
      <c r="BD310" s="430">
        <f t="shared" si="166"/>
        <v>114.69120241996471</v>
      </c>
      <c r="BE310" s="430">
        <f t="shared" si="167"/>
        <v>622.88379127804387</v>
      </c>
      <c r="BF310" s="430">
        <f t="shared" si="168"/>
        <v>155.55331484749181</v>
      </c>
      <c r="BG310" s="430">
        <f t="shared" si="169"/>
        <v>182.80312578774891</v>
      </c>
      <c r="BH310" s="430">
        <f t="shared" si="170"/>
        <v>226.85656667506933</v>
      </c>
      <c r="BI310" s="430">
        <f t="shared" si="171"/>
        <v>205.31383917317874</v>
      </c>
      <c r="BJ310" s="430">
        <f t="shared" si="172"/>
        <v>63.599038064028235</v>
      </c>
      <c r="BK310" s="430">
        <f t="shared" si="173"/>
        <v>137.76791625913788</v>
      </c>
      <c r="BL310" s="430">
        <f t="shared" si="174"/>
        <v>39.749398790017644</v>
      </c>
      <c r="BM310" s="430">
        <f t="shared" si="175"/>
        <v>159.21759183261912</v>
      </c>
      <c r="BN310" s="430">
        <f t="shared" si="176"/>
        <v>147.20777348122007</v>
      </c>
      <c r="BQ310" s="529">
        <f t="shared" si="179"/>
        <v>43308</v>
      </c>
      <c r="BR310" s="430">
        <f t="shared" si="177"/>
        <v>174.29931375094532</v>
      </c>
      <c r="BT310" s="430">
        <f t="shared" si="180"/>
        <v>164.31308293420722</v>
      </c>
    </row>
    <row r="311" spans="1:72">
      <c r="A311" s="6">
        <v>7</v>
      </c>
      <c r="B311" s="6">
        <v>28</v>
      </c>
      <c r="C311" s="124">
        <f t="shared" si="178"/>
        <v>42944</v>
      </c>
      <c r="D311" s="76">
        <f t="shared" si="145"/>
        <v>354.7501993533333</v>
      </c>
      <c r="E311" s="76">
        <f t="shared" si="146"/>
        <v>178.85332238618849</v>
      </c>
      <c r="F311" s="335">
        <v>378.84277000000003</v>
      </c>
      <c r="G311" s="335">
        <v>313.38826</v>
      </c>
      <c r="H311" s="335">
        <v>218.18170000000001</v>
      </c>
      <c r="I311" s="335">
        <v>301.48743999999999</v>
      </c>
      <c r="J311" s="335">
        <v>414.54523</v>
      </c>
      <c r="K311" s="335">
        <v>287.60315000000003</v>
      </c>
      <c r="L311" s="335">
        <v>263.80151000000001</v>
      </c>
      <c r="M311" s="335">
        <v>595.04100000000005</v>
      </c>
      <c r="N311" s="335">
        <v>606.94182000000001</v>
      </c>
      <c r="O311" s="335">
        <v>446.28075000000001</v>
      </c>
      <c r="P311" s="335">
        <v>420.49564000000004</v>
      </c>
      <c r="Q311" s="335">
        <v>414.14853600000004</v>
      </c>
      <c r="R311" s="76">
        <v>366.51</v>
      </c>
      <c r="S311" s="76">
        <v>186.55</v>
      </c>
      <c r="T311" s="76">
        <v>362.96</v>
      </c>
      <c r="U311" s="76">
        <v>227.41</v>
      </c>
      <c r="V311" s="76">
        <v>321.23</v>
      </c>
      <c r="W311" s="76">
        <v>281.91000000000003</v>
      </c>
      <c r="X311" s="76">
        <v>409.5</v>
      </c>
      <c r="Y311" s="76">
        <v>232.73</v>
      </c>
      <c r="Z311" s="76">
        <v>987.9</v>
      </c>
      <c r="AA311" s="76">
        <v>319.61</v>
      </c>
      <c r="AB311" s="76">
        <v>470.85</v>
      </c>
      <c r="AC311" s="76">
        <v>307.5</v>
      </c>
      <c r="AD311" s="76">
        <v>425.74</v>
      </c>
      <c r="AE311" s="76">
        <v>244.68085920000001</v>
      </c>
      <c r="AF311" s="6">
        <v>217.42798140000002</v>
      </c>
      <c r="AG311" s="10">
        <v>78.842932500000003</v>
      </c>
      <c r="AH311" s="76">
        <v>274.25439690000002</v>
      </c>
      <c r="AI311" s="76">
        <v>266.14200460000001</v>
      </c>
      <c r="AK311" s="430">
        <f t="shared" si="147"/>
        <v>190.99711116712882</v>
      </c>
      <c r="AL311" s="430">
        <f t="shared" si="148"/>
        <v>157.99761028485</v>
      </c>
      <c r="AM311" s="430">
        <f t="shared" si="149"/>
        <v>109.99833627426267</v>
      </c>
      <c r="AN311" s="430">
        <f t="shared" si="150"/>
        <v>151.9977010335266</v>
      </c>
      <c r="AO311" s="430">
        <f t="shared" si="151"/>
        <v>208.99683892109906</v>
      </c>
      <c r="AP311" s="430">
        <f t="shared" si="152"/>
        <v>144.99780690698262</v>
      </c>
      <c r="AQ311" s="430">
        <f t="shared" si="153"/>
        <v>132.99798840433576</v>
      </c>
      <c r="AR311" s="430">
        <f t="shared" si="154"/>
        <v>299.99546256617094</v>
      </c>
      <c r="AS311" s="430">
        <f t="shared" si="155"/>
        <v>305.99537181749434</v>
      </c>
      <c r="AT311" s="430">
        <f t="shared" si="156"/>
        <v>224.99659692462819</v>
      </c>
      <c r="AU311" s="430">
        <f t="shared" si="157"/>
        <v>211.99679354676078</v>
      </c>
      <c r="AV311" s="430">
        <f t="shared" si="158"/>
        <v>208.79684194605497</v>
      </c>
      <c r="AW311" s="430">
        <f t="shared" si="159"/>
        <v>184.77943029997479</v>
      </c>
      <c r="AX311" s="430">
        <f t="shared" si="160"/>
        <v>94.050920090748676</v>
      </c>
      <c r="AY311" s="430">
        <f t="shared" si="161"/>
        <v>182.98966473405594</v>
      </c>
      <c r="AZ311" s="430">
        <f t="shared" si="162"/>
        <v>114.65086967481724</v>
      </c>
      <c r="BA311" s="430">
        <f t="shared" si="163"/>
        <v>161.95109654650869</v>
      </c>
      <c r="BB311" s="430">
        <f t="shared" si="164"/>
        <v>142.12755230652888</v>
      </c>
      <c r="BC311" s="430">
        <f t="shared" si="165"/>
        <v>206.45323922359466</v>
      </c>
      <c r="BD311" s="430">
        <f t="shared" si="166"/>
        <v>117.33299722712377</v>
      </c>
      <c r="BE311" s="430">
        <f t="shared" si="167"/>
        <v>498.05898663977814</v>
      </c>
      <c r="BF311" s="430">
        <f t="shared" si="168"/>
        <v>161.1343584572725</v>
      </c>
      <c r="BG311" s="430">
        <f t="shared" si="169"/>
        <v>237.38341315855811</v>
      </c>
      <c r="BH311" s="430">
        <f t="shared" si="170"/>
        <v>155.02898916057472</v>
      </c>
      <c r="BI311" s="430">
        <f t="shared" si="171"/>
        <v>214.64078648853038</v>
      </c>
      <c r="BJ311" s="430">
        <f t="shared" si="172"/>
        <v>123.35813420720949</v>
      </c>
      <c r="BK311" s="430">
        <f t="shared" si="173"/>
        <v>109.61834202167886</v>
      </c>
      <c r="BL311" s="430">
        <f t="shared" si="174"/>
        <v>39.749398790017644</v>
      </c>
      <c r="BM311" s="430">
        <f t="shared" si="175"/>
        <v>138.26790869674818</v>
      </c>
      <c r="BN311" s="430">
        <f t="shared" si="176"/>
        <v>134.17797055709605</v>
      </c>
      <c r="BQ311" s="529">
        <f t="shared" si="179"/>
        <v>43309</v>
      </c>
      <c r="BR311" s="430">
        <f t="shared" si="177"/>
        <v>156.11953343836655</v>
      </c>
      <c r="BT311" s="430">
        <f t="shared" si="180"/>
        <v>159.56598437106123</v>
      </c>
    </row>
    <row r="312" spans="1:72">
      <c r="A312" s="6">
        <v>7</v>
      </c>
      <c r="B312" s="6">
        <v>29</v>
      </c>
      <c r="C312" s="124">
        <f t="shared" si="178"/>
        <v>42945</v>
      </c>
      <c r="D312" s="76">
        <f t="shared" si="145"/>
        <v>348.53234052333335</v>
      </c>
      <c r="E312" s="76">
        <f t="shared" si="146"/>
        <v>175.71848352802581</v>
      </c>
      <c r="F312" s="335">
        <v>368.92542000000003</v>
      </c>
      <c r="G312" s="335">
        <v>295.53703000000002</v>
      </c>
      <c r="H312" s="335">
        <v>196.36353</v>
      </c>
      <c r="I312" s="335">
        <v>281.65273999999999</v>
      </c>
      <c r="J312" s="335">
        <v>436.36340000000001</v>
      </c>
      <c r="K312" s="335">
        <v>251.90069</v>
      </c>
      <c r="L312" s="335">
        <v>273.71886000000001</v>
      </c>
      <c r="M312" s="335">
        <v>606.94182000000001</v>
      </c>
      <c r="N312" s="335">
        <v>557.35507000000007</v>
      </c>
      <c r="O312" s="335">
        <v>458.18157000000002</v>
      </c>
      <c r="P312" s="335">
        <v>402.64440999999999</v>
      </c>
      <c r="Q312" s="335">
        <v>380.62789300000003</v>
      </c>
      <c r="R312" s="76">
        <v>415.39</v>
      </c>
      <c r="S312" s="76">
        <v>210.37</v>
      </c>
      <c r="T312" s="76">
        <v>401.58</v>
      </c>
      <c r="U312" s="76">
        <v>205.3</v>
      </c>
      <c r="V312" s="76">
        <v>319.48</v>
      </c>
      <c r="W312" s="76">
        <v>270.94</v>
      </c>
      <c r="X312" s="76">
        <v>389.91</v>
      </c>
      <c r="Y312" s="76">
        <v>173.29</v>
      </c>
      <c r="Z312" s="76">
        <v>938.2</v>
      </c>
      <c r="AA312" s="76">
        <v>391.49</v>
      </c>
      <c r="AB312" s="76">
        <v>435.17</v>
      </c>
      <c r="AC312" s="76">
        <v>539.84</v>
      </c>
      <c r="AD312" s="76">
        <v>365.39</v>
      </c>
      <c r="AE312" s="76">
        <v>167.36519859999999</v>
      </c>
      <c r="AF312" s="6">
        <v>174.743707</v>
      </c>
      <c r="AG312" s="10">
        <v>97.5668893</v>
      </c>
      <c r="AH312" s="76">
        <v>216.2378994</v>
      </c>
      <c r="AI312" s="76">
        <v>233.49408840000001</v>
      </c>
      <c r="AK312" s="430">
        <f t="shared" si="147"/>
        <v>185.99718679102597</v>
      </c>
      <c r="AL312" s="430">
        <f t="shared" si="148"/>
        <v>148.99774640786489</v>
      </c>
      <c r="AM312" s="430">
        <f t="shared" si="149"/>
        <v>98.9985026468364</v>
      </c>
      <c r="AN312" s="430">
        <f t="shared" si="150"/>
        <v>141.99785228132089</v>
      </c>
      <c r="AO312" s="430">
        <f t="shared" si="151"/>
        <v>219.99667254852534</v>
      </c>
      <c r="AP312" s="430">
        <f t="shared" si="152"/>
        <v>126.99807915301234</v>
      </c>
      <c r="AQ312" s="430">
        <f t="shared" si="153"/>
        <v>137.99791278043861</v>
      </c>
      <c r="AR312" s="430">
        <f t="shared" si="154"/>
        <v>305.99537181749434</v>
      </c>
      <c r="AS312" s="430">
        <f t="shared" si="155"/>
        <v>280.99574993698013</v>
      </c>
      <c r="AT312" s="430">
        <f t="shared" si="156"/>
        <v>230.99650617595159</v>
      </c>
      <c r="AU312" s="430">
        <f t="shared" si="157"/>
        <v>202.99692966977565</v>
      </c>
      <c r="AV312" s="430">
        <f t="shared" si="158"/>
        <v>191.89709755482733</v>
      </c>
      <c r="AW312" s="430">
        <f t="shared" si="159"/>
        <v>209.42273758507687</v>
      </c>
      <c r="AX312" s="430">
        <f t="shared" si="160"/>
        <v>106.05999495840686</v>
      </c>
      <c r="AY312" s="430">
        <f t="shared" si="161"/>
        <v>202.46029745399545</v>
      </c>
      <c r="AZ312" s="430">
        <f t="shared" si="162"/>
        <v>103.50390723468617</v>
      </c>
      <c r="BA312" s="430">
        <f t="shared" si="163"/>
        <v>161.06881774640786</v>
      </c>
      <c r="BB312" s="430">
        <f t="shared" si="164"/>
        <v>136.59692462818251</v>
      </c>
      <c r="BC312" s="430">
        <f t="shared" si="165"/>
        <v>196.57675825560878</v>
      </c>
      <c r="BD312" s="430">
        <f t="shared" si="166"/>
        <v>87.365767582556089</v>
      </c>
      <c r="BE312" s="430">
        <f t="shared" si="167"/>
        <v>473.00226871691456</v>
      </c>
      <c r="BF312" s="430">
        <f t="shared" si="168"/>
        <v>197.37332997227125</v>
      </c>
      <c r="BG312" s="430">
        <f t="shared" si="169"/>
        <v>219.39500882278801</v>
      </c>
      <c r="BH312" s="430">
        <f t="shared" si="170"/>
        <v>272.16536425510463</v>
      </c>
      <c r="BI312" s="430">
        <f t="shared" si="171"/>
        <v>184.21477186791026</v>
      </c>
      <c r="BJ312" s="430">
        <f t="shared" si="172"/>
        <v>84.378723771111666</v>
      </c>
      <c r="BK312" s="430">
        <f t="shared" si="173"/>
        <v>88.098667506932188</v>
      </c>
      <c r="BL312" s="430">
        <f t="shared" si="174"/>
        <v>49.189256012099825</v>
      </c>
      <c r="BM312" s="430">
        <f t="shared" si="175"/>
        <v>109.01835109654651</v>
      </c>
      <c r="BN312" s="430">
        <f t="shared" si="176"/>
        <v>117.71821951096547</v>
      </c>
      <c r="BQ312" s="529">
        <f t="shared" si="179"/>
        <v>43310</v>
      </c>
      <c r="BR312" s="430">
        <f t="shared" si="177"/>
        <v>135.60015205444921</v>
      </c>
      <c r="BT312" s="430">
        <f t="shared" si="180"/>
        <v>172.64179480715904</v>
      </c>
    </row>
    <row r="313" spans="1:72">
      <c r="A313" s="6">
        <v>7</v>
      </c>
      <c r="B313" s="6">
        <v>30</v>
      </c>
      <c r="C313" s="124">
        <f t="shared" si="178"/>
        <v>42946</v>
      </c>
      <c r="D313" s="76">
        <f t="shared" si="145"/>
        <v>336.63756273666672</v>
      </c>
      <c r="E313" s="76">
        <f t="shared" si="146"/>
        <v>169.72152981223144</v>
      </c>
      <c r="F313" s="335">
        <v>386.77665000000002</v>
      </c>
      <c r="G313" s="335">
        <v>236.03293000000002</v>
      </c>
      <c r="H313" s="335">
        <v>152.72719000000001</v>
      </c>
      <c r="I313" s="335">
        <v>321.32213999999999</v>
      </c>
      <c r="J313" s="335">
        <v>406.61135000000002</v>
      </c>
      <c r="K313" s="335">
        <v>222.14864</v>
      </c>
      <c r="L313" s="335">
        <v>214.21476000000001</v>
      </c>
      <c r="M313" s="335">
        <v>464.13198</v>
      </c>
      <c r="N313" s="335">
        <v>517.68567000000007</v>
      </c>
      <c r="O313" s="335">
        <v>430.41299000000004</v>
      </c>
      <c r="P313" s="335">
        <v>378.84277000000003</v>
      </c>
      <c r="Q313" s="335">
        <v>372.6543436</v>
      </c>
      <c r="R313" s="76">
        <v>406.31</v>
      </c>
      <c r="S313" s="76">
        <v>239.21</v>
      </c>
      <c r="T313" s="76">
        <v>450.18</v>
      </c>
      <c r="U313" s="76">
        <v>217.7</v>
      </c>
      <c r="V313" s="76">
        <v>301.55</v>
      </c>
      <c r="W313" s="76">
        <v>267.94</v>
      </c>
      <c r="X313" s="76">
        <v>416.7</v>
      </c>
      <c r="Y313" s="76">
        <v>195.86</v>
      </c>
      <c r="Z313" s="76">
        <v>880.39</v>
      </c>
      <c r="AA313" s="76">
        <v>374.28</v>
      </c>
      <c r="AB313" s="76">
        <v>405.24</v>
      </c>
      <c r="AC313" s="76">
        <v>566.5</v>
      </c>
      <c r="AD313" s="76">
        <v>384.02</v>
      </c>
      <c r="AE313" s="76">
        <v>178.43296119999999</v>
      </c>
      <c r="AF313" s="6">
        <v>157.7453691</v>
      </c>
      <c r="AG313" s="10">
        <v>76.899131900000015</v>
      </c>
      <c r="AH313" s="76">
        <v>242.63788510000001</v>
      </c>
      <c r="AI313" s="76">
        <v>233.97012119999999</v>
      </c>
      <c r="AK313" s="430">
        <f t="shared" si="147"/>
        <v>194.9970506680111</v>
      </c>
      <c r="AL313" s="430">
        <f t="shared" si="148"/>
        <v>118.9982001512478</v>
      </c>
      <c r="AM313" s="430">
        <f t="shared" si="149"/>
        <v>76.998835391983874</v>
      </c>
      <c r="AN313" s="430">
        <f t="shared" si="150"/>
        <v>161.99754978573228</v>
      </c>
      <c r="AO313" s="430">
        <f t="shared" si="151"/>
        <v>204.99689942021681</v>
      </c>
      <c r="AP313" s="430">
        <f t="shared" si="152"/>
        <v>111.99830602470381</v>
      </c>
      <c r="AQ313" s="430">
        <f t="shared" si="153"/>
        <v>107.99836652382153</v>
      </c>
      <c r="AR313" s="430">
        <f t="shared" si="154"/>
        <v>233.9964608016133</v>
      </c>
      <c r="AS313" s="430">
        <f t="shared" si="155"/>
        <v>260.99605243256872</v>
      </c>
      <c r="AT313" s="430">
        <f t="shared" si="156"/>
        <v>216.99671792286364</v>
      </c>
      <c r="AU313" s="430">
        <f t="shared" si="157"/>
        <v>190.99711116712882</v>
      </c>
      <c r="AV313" s="430">
        <f t="shared" si="158"/>
        <v>187.87715835644065</v>
      </c>
      <c r="AW313" s="430">
        <f t="shared" si="159"/>
        <v>204.84497101083943</v>
      </c>
      <c r="AX313" s="430">
        <f t="shared" si="160"/>
        <v>120.59994958406857</v>
      </c>
      <c r="AY313" s="430">
        <f t="shared" si="161"/>
        <v>226.96244013108142</v>
      </c>
      <c r="AZ313" s="430">
        <f t="shared" si="162"/>
        <v>109.75548273254347</v>
      </c>
      <c r="BA313" s="430">
        <f t="shared" si="163"/>
        <v>152.02924124023193</v>
      </c>
      <c r="BB313" s="430">
        <f t="shared" si="164"/>
        <v>135.0844466851525</v>
      </c>
      <c r="BC313" s="430">
        <f t="shared" si="165"/>
        <v>210.08318628686663</v>
      </c>
      <c r="BD313" s="430">
        <f t="shared" si="166"/>
        <v>98.744643307285102</v>
      </c>
      <c r="BE313" s="430">
        <f t="shared" si="167"/>
        <v>443.85681875472648</v>
      </c>
      <c r="BF313" s="430">
        <f t="shared" si="168"/>
        <v>188.69674817242247</v>
      </c>
      <c r="BG313" s="430">
        <f t="shared" si="169"/>
        <v>204.30552054449205</v>
      </c>
      <c r="BH313" s="430">
        <f t="shared" si="170"/>
        <v>285.60625157549788</v>
      </c>
      <c r="BI313" s="430">
        <f t="shared" si="171"/>
        <v>193.60725989412654</v>
      </c>
      <c r="BJ313" s="430">
        <f t="shared" si="172"/>
        <v>89.958639374842448</v>
      </c>
      <c r="BK313" s="430">
        <f t="shared" si="173"/>
        <v>79.528797126291906</v>
      </c>
      <c r="BL313" s="430">
        <f t="shared" si="174"/>
        <v>38.769413612301491</v>
      </c>
      <c r="BM313" s="430">
        <f t="shared" si="175"/>
        <v>122.32814978573229</v>
      </c>
      <c r="BN313" s="430">
        <f t="shared" si="176"/>
        <v>117.95821588101839</v>
      </c>
      <c r="BQ313" s="529">
        <f t="shared" si="179"/>
        <v>43311</v>
      </c>
      <c r="BR313" s="430">
        <f t="shared" si="177"/>
        <v>136.87336201159567</v>
      </c>
      <c r="BT313" s="430">
        <f t="shared" si="180"/>
        <v>174.93735407108647</v>
      </c>
    </row>
    <row r="314" spans="1:72">
      <c r="A314" s="6">
        <v>7</v>
      </c>
      <c r="B314" s="6">
        <v>31</v>
      </c>
      <c r="C314" s="124">
        <f t="shared" si="178"/>
        <v>42947</v>
      </c>
      <c r="D314" s="76">
        <f t="shared" si="145"/>
        <v>311.86164407999996</v>
      </c>
      <c r="E314" s="76">
        <f t="shared" si="146"/>
        <v>157.23033072342912</v>
      </c>
      <c r="F314" s="335">
        <v>402.64440999999999</v>
      </c>
      <c r="G314" s="335">
        <v>232.06599</v>
      </c>
      <c r="H314" s="335">
        <v>148.76025000000001</v>
      </c>
      <c r="I314" s="335">
        <v>301.48743999999999</v>
      </c>
      <c r="J314" s="335">
        <v>366.94195000000002</v>
      </c>
      <c r="K314" s="335">
        <v>273.71886000000001</v>
      </c>
      <c r="L314" s="335">
        <v>174.54536000000002</v>
      </c>
      <c r="M314" s="335">
        <v>404.62788</v>
      </c>
      <c r="N314" s="335">
        <v>569.25589000000002</v>
      </c>
      <c r="O314" s="335">
        <v>416.52870000000001</v>
      </c>
      <c r="P314" s="335">
        <v>343.14031</v>
      </c>
      <c r="Q314" s="335">
        <v>298.94859839999998</v>
      </c>
      <c r="R314" s="76">
        <v>276.41000000000003</v>
      </c>
      <c r="S314" s="76">
        <v>307.26</v>
      </c>
      <c r="T314" s="76">
        <v>349.9</v>
      </c>
      <c r="U314" s="76">
        <v>178.59</v>
      </c>
      <c r="V314" s="76">
        <v>303.08999999999997</v>
      </c>
      <c r="W314" s="76">
        <v>267.95</v>
      </c>
      <c r="X314" s="76">
        <v>405.76</v>
      </c>
      <c r="Y314" s="76">
        <v>213.2</v>
      </c>
      <c r="Z314" s="76">
        <v>767.31</v>
      </c>
      <c r="AA314" s="76">
        <v>317.18</v>
      </c>
      <c r="AB314" s="76">
        <v>390.6</v>
      </c>
      <c r="AC314" s="76">
        <v>384.2</v>
      </c>
      <c r="AD314" s="76">
        <v>434.23</v>
      </c>
      <c r="AE314" s="76">
        <v>184.91890810000001</v>
      </c>
      <c r="AF314" s="6">
        <v>171.2924692</v>
      </c>
      <c r="AG314" s="10">
        <v>68.60822730000001</v>
      </c>
      <c r="AH314" s="76">
        <v>186.9420475</v>
      </c>
      <c r="AI314" s="76">
        <v>215.7420319</v>
      </c>
      <c r="AK314" s="430">
        <f t="shared" si="147"/>
        <v>202.99692966977565</v>
      </c>
      <c r="AL314" s="430">
        <f t="shared" si="148"/>
        <v>116.99823040080665</v>
      </c>
      <c r="AM314" s="430">
        <f t="shared" si="149"/>
        <v>74.998865641542736</v>
      </c>
      <c r="AN314" s="430">
        <f t="shared" si="150"/>
        <v>151.9977010335266</v>
      </c>
      <c r="AO314" s="430">
        <f t="shared" si="151"/>
        <v>184.99720191580539</v>
      </c>
      <c r="AP314" s="430">
        <f t="shared" si="152"/>
        <v>137.99791278043861</v>
      </c>
      <c r="AQ314" s="430">
        <f t="shared" si="153"/>
        <v>87.998669019410144</v>
      </c>
      <c r="AR314" s="430">
        <f t="shared" si="154"/>
        <v>203.99691454499623</v>
      </c>
      <c r="AS314" s="430">
        <f t="shared" si="155"/>
        <v>286.99565918830353</v>
      </c>
      <c r="AT314" s="430">
        <f t="shared" si="156"/>
        <v>209.99682379631963</v>
      </c>
      <c r="AU314" s="430">
        <f t="shared" si="157"/>
        <v>172.99738341315856</v>
      </c>
      <c r="AV314" s="430">
        <f t="shared" si="158"/>
        <v>150.71772039324426</v>
      </c>
      <c r="AW314" s="430">
        <f t="shared" si="159"/>
        <v>139.35467607764053</v>
      </c>
      <c r="AX314" s="430">
        <f t="shared" si="160"/>
        <v>154.90799092513234</v>
      </c>
      <c r="AY314" s="430">
        <f t="shared" si="161"/>
        <v>176.40534408873202</v>
      </c>
      <c r="AZ314" s="430">
        <f t="shared" si="162"/>
        <v>90.037811948575751</v>
      </c>
      <c r="BA314" s="430">
        <f t="shared" si="163"/>
        <v>152.80564658432064</v>
      </c>
      <c r="BB314" s="430">
        <f t="shared" si="164"/>
        <v>135.08948827829593</v>
      </c>
      <c r="BC314" s="430">
        <f t="shared" si="165"/>
        <v>204.56768338795058</v>
      </c>
      <c r="BD314" s="430">
        <f t="shared" si="166"/>
        <v>107.48676581799847</v>
      </c>
      <c r="BE314" s="430">
        <f t="shared" si="167"/>
        <v>386.84648348878244</v>
      </c>
      <c r="BF314" s="430">
        <f t="shared" si="168"/>
        <v>159.9092513234182</v>
      </c>
      <c r="BG314" s="430">
        <f t="shared" si="169"/>
        <v>196.92462818250567</v>
      </c>
      <c r="BH314" s="430">
        <f t="shared" si="170"/>
        <v>193.69800857070834</v>
      </c>
      <c r="BI314" s="430">
        <f t="shared" si="171"/>
        <v>218.92109906730528</v>
      </c>
      <c r="BJ314" s="430">
        <f t="shared" si="172"/>
        <v>93.228589916813718</v>
      </c>
      <c r="BK314" s="430">
        <f t="shared" si="173"/>
        <v>86.358693824048402</v>
      </c>
      <c r="BL314" s="430">
        <f t="shared" si="174"/>
        <v>34.589476833879509</v>
      </c>
      <c r="BM314" s="430">
        <f t="shared" si="175"/>
        <v>94.248574489538697</v>
      </c>
      <c r="BN314" s="430">
        <f t="shared" si="176"/>
        <v>108.76835487774136</v>
      </c>
      <c r="BQ314" s="529">
        <f t="shared" si="179"/>
        <v>43312</v>
      </c>
      <c r="BR314" s="430">
        <f t="shared" si="177"/>
        <v>138.08350349130325</v>
      </c>
      <c r="BT314" s="430">
        <f t="shared" si="180"/>
        <v>152.40167380892362</v>
      </c>
    </row>
    <row r="315" spans="1:72">
      <c r="A315" s="6">
        <v>8</v>
      </c>
      <c r="B315" s="6">
        <v>1</v>
      </c>
      <c r="C315" s="124">
        <f t="shared" si="178"/>
        <v>42948</v>
      </c>
      <c r="D315" s="76">
        <f t="shared" si="145"/>
        <v>300.81650429666689</v>
      </c>
      <c r="E315" s="76">
        <f t="shared" si="146"/>
        <v>151.66173639967678</v>
      </c>
      <c r="F315" s="335">
        <v>390.74359000000004</v>
      </c>
      <c r="G315" s="335">
        <v>232.06599</v>
      </c>
      <c r="H315" s="335">
        <v>130.90902</v>
      </c>
      <c r="I315" s="335">
        <v>281.65273999999999</v>
      </c>
      <c r="J315" s="335">
        <v>376.85930000000002</v>
      </c>
      <c r="K315" s="335">
        <v>257.85110000000003</v>
      </c>
      <c r="L315" s="335">
        <v>194.38006000000001</v>
      </c>
      <c r="M315" s="335">
        <v>364.95848000000001</v>
      </c>
      <c r="N315" s="335">
        <v>589.09059000000002</v>
      </c>
      <c r="O315" s="335">
        <v>426.44605000000001</v>
      </c>
      <c r="P315" s="335">
        <v>319.33867000000004</v>
      </c>
      <c r="Q315" s="335">
        <v>332.1122168</v>
      </c>
      <c r="R315" s="76">
        <v>286.08999999999997</v>
      </c>
      <c r="S315" s="76">
        <v>298.61</v>
      </c>
      <c r="T315" s="76">
        <v>334.06</v>
      </c>
      <c r="U315" s="76">
        <v>185.52</v>
      </c>
      <c r="V315" s="76">
        <v>79.39</v>
      </c>
      <c r="W315" s="76">
        <v>261.61</v>
      </c>
      <c r="X315" s="76">
        <v>366.24</v>
      </c>
      <c r="Y315" s="76">
        <v>196.28</v>
      </c>
      <c r="Z315" s="76">
        <v>721.36</v>
      </c>
      <c r="AA315" s="76">
        <v>288.83999999999997</v>
      </c>
      <c r="AB315" s="76">
        <v>351.59</v>
      </c>
      <c r="AC315" s="76">
        <v>424.1</v>
      </c>
      <c r="AD315" s="76">
        <v>404.52</v>
      </c>
      <c r="AE315" s="76">
        <v>135.37182749999999</v>
      </c>
      <c r="AF315" s="76">
        <v>238.21474699999999</v>
      </c>
      <c r="AG315" s="10">
        <v>70.93563860000755</v>
      </c>
      <c r="AH315" s="76">
        <v>270.62464679999999</v>
      </c>
      <c r="AI315" s="76">
        <v>214.73046220000001</v>
      </c>
      <c r="AK315" s="430">
        <f t="shared" si="147"/>
        <v>196.99702041845225</v>
      </c>
      <c r="AL315" s="430">
        <f t="shared" si="148"/>
        <v>116.99823040080665</v>
      </c>
      <c r="AM315" s="430">
        <f t="shared" si="149"/>
        <v>65.999001764557605</v>
      </c>
      <c r="AN315" s="430">
        <f t="shared" si="150"/>
        <v>141.99785228132089</v>
      </c>
      <c r="AO315" s="430">
        <f t="shared" si="151"/>
        <v>189.99712629190824</v>
      </c>
      <c r="AP315" s="430">
        <f t="shared" si="152"/>
        <v>129.99803377867408</v>
      </c>
      <c r="AQ315" s="430">
        <f t="shared" si="153"/>
        <v>97.998517771615838</v>
      </c>
      <c r="AR315" s="430">
        <f t="shared" si="154"/>
        <v>183.99721704058481</v>
      </c>
      <c r="AS315" s="430">
        <f t="shared" si="155"/>
        <v>296.99550794050919</v>
      </c>
      <c r="AT315" s="430">
        <f t="shared" si="156"/>
        <v>214.99674817242249</v>
      </c>
      <c r="AU315" s="430">
        <f t="shared" si="157"/>
        <v>160.99756491051173</v>
      </c>
      <c r="AV315" s="430">
        <f t="shared" si="158"/>
        <v>167.43746750693219</v>
      </c>
      <c r="AW315" s="430">
        <f t="shared" si="159"/>
        <v>144.23493824048398</v>
      </c>
      <c r="AX315" s="430">
        <f t="shared" si="160"/>
        <v>150.54701285606251</v>
      </c>
      <c r="AY315" s="430">
        <f t="shared" si="161"/>
        <v>168.41946054953365</v>
      </c>
      <c r="AZ315" s="430">
        <f t="shared" si="162"/>
        <v>93.531635996975041</v>
      </c>
      <c r="BA315" s="430">
        <f t="shared" si="163"/>
        <v>40.025207965717165</v>
      </c>
      <c r="BB315" s="430">
        <f t="shared" si="164"/>
        <v>131.89311822535922</v>
      </c>
      <c r="BC315" s="430">
        <f t="shared" si="165"/>
        <v>184.64330728510208</v>
      </c>
      <c r="BD315" s="430">
        <f t="shared" si="166"/>
        <v>98.956390219309299</v>
      </c>
      <c r="BE315" s="430">
        <f t="shared" si="167"/>
        <v>363.68036299470634</v>
      </c>
      <c r="BF315" s="430">
        <f t="shared" si="168"/>
        <v>145.62137635492815</v>
      </c>
      <c r="BG315" s="430">
        <f t="shared" si="169"/>
        <v>177.25737332997227</v>
      </c>
      <c r="BH315" s="430">
        <f t="shared" si="170"/>
        <v>213.81396521300732</v>
      </c>
      <c r="BI315" s="430">
        <f t="shared" si="171"/>
        <v>203.94252583816484</v>
      </c>
      <c r="BJ315" s="430">
        <f t="shared" si="172"/>
        <v>68.24896773380388</v>
      </c>
      <c r="BK315" s="430">
        <f t="shared" si="173"/>
        <v>120.09818351399041</v>
      </c>
      <c r="BL315" s="430">
        <f t="shared" si="174"/>
        <v>35.762862919086238</v>
      </c>
      <c r="BM315" s="430">
        <f t="shared" si="175"/>
        <v>136.43793637509452</v>
      </c>
      <c r="BN315" s="430">
        <f t="shared" si="176"/>
        <v>108.25836259137887</v>
      </c>
      <c r="BQ315" s="529">
        <f t="shared" si="179"/>
        <v>43313</v>
      </c>
      <c r="BR315" s="430">
        <f t="shared" si="177"/>
        <v>125.12596342324173</v>
      </c>
      <c r="BT315" s="430">
        <f t="shared" si="180"/>
        <v>144.92815729770606</v>
      </c>
    </row>
    <row r="316" spans="1:72">
      <c r="A316" s="6">
        <v>8</v>
      </c>
      <c r="B316" s="6">
        <v>2</v>
      </c>
      <c r="C316" s="124">
        <f t="shared" si="178"/>
        <v>42949</v>
      </c>
      <c r="D316" s="76">
        <f t="shared" si="145"/>
        <v>282.1125665933331</v>
      </c>
      <c r="E316" s="76">
        <f t="shared" si="146"/>
        <v>142.23182936637969</v>
      </c>
      <c r="F316" s="335">
        <v>378.84277000000003</v>
      </c>
      <c r="G316" s="335">
        <v>214.21476000000001</v>
      </c>
      <c r="H316" s="335">
        <v>101.15697</v>
      </c>
      <c r="I316" s="335">
        <v>331.23948999999999</v>
      </c>
      <c r="J316" s="335">
        <v>376.85930000000002</v>
      </c>
      <c r="K316" s="335">
        <v>261.81804</v>
      </c>
      <c r="L316" s="335">
        <v>184.46271000000002</v>
      </c>
      <c r="M316" s="335">
        <v>325.28908000000001</v>
      </c>
      <c r="N316" s="335">
        <v>509.75179000000003</v>
      </c>
      <c r="O316" s="335">
        <v>376.85930000000002</v>
      </c>
      <c r="P316" s="335">
        <v>309.42132000000004</v>
      </c>
      <c r="Q316" s="335">
        <v>314.34032559999997</v>
      </c>
      <c r="R316" s="76">
        <v>316.66000000000003</v>
      </c>
      <c r="S316" s="76">
        <v>248.53</v>
      </c>
      <c r="T316" s="76">
        <v>315.75</v>
      </c>
      <c r="U316" s="76">
        <v>177.93</v>
      </c>
      <c r="V316" s="76">
        <v>267.70999999999998</v>
      </c>
      <c r="W316" s="76">
        <v>245.42</v>
      </c>
      <c r="X316" s="76">
        <v>320.79000000000002</v>
      </c>
      <c r="Y316" s="76">
        <v>219.61</v>
      </c>
      <c r="Z316" s="76">
        <v>527.39</v>
      </c>
      <c r="AA316" s="76">
        <v>272.92</v>
      </c>
      <c r="AB316" s="76">
        <v>342.06</v>
      </c>
      <c r="AC316" s="76">
        <v>375.57</v>
      </c>
      <c r="AD316" s="76">
        <v>390.79</v>
      </c>
      <c r="AE316" s="76">
        <v>35.166923100000005</v>
      </c>
      <c r="AF316" s="76">
        <v>307.4973541</v>
      </c>
      <c r="AG316" s="10">
        <v>22.817986699991259</v>
      </c>
      <c r="AH316" s="76">
        <v>213.10401680000001</v>
      </c>
      <c r="AI316" s="76">
        <v>179.40486150000001</v>
      </c>
      <c r="AK316" s="430">
        <f t="shared" si="147"/>
        <v>190.99711116712882</v>
      </c>
      <c r="AL316" s="430">
        <f t="shared" si="148"/>
        <v>107.99836652382153</v>
      </c>
      <c r="AM316" s="430">
        <f t="shared" si="149"/>
        <v>50.999228636249057</v>
      </c>
      <c r="AN316" s="430">
        <f t="shared" si="150"/>
        <v>166.99747416183513</v>
      </c>
      <c r="AO316" s="430">
        <f t="shared" si="151"/>
        <v>189.99712629190824</v>
      </c>
      <c r="AP316" s="430">
        <f t="shared" si="152"/>
        <v>131.99800352911521</v>
      </c>
      <c r="AQ316" s="430">
        <f t="shared" si="153"/>
        <v>92.998593395512984</v>
      </c>
      <c r="AR316" s="430">
        <f t="shared" si="154"/>
        <v>163.99751953617343</v>
      </c>
      <c r="AS316" s="430">
        <f t="shared" si="155"/>
        <v>256.99611293168641</v>
      </c>
      <c r="AT316" s="430">
        <f t="shared" si="156"/>
        <v>189.99712629190824</v>
      </c>
      <c r="AU316" s="430">
        <f t="shared" si="157"/>
        <v>155.9976405344089</v>
      </c>
      <c r="AV316" s="430">
        <f t="shared" si="158"/>
        <v>158.47760302495587</v>
      </c>
      <c r="AW316" s="430">
        <f t="shared" si="159"/>
        <v>159.64708847995968</v>
      </c>
      <c r="AX316" s="430">
        <f t="shared" si="160"/>
        <v>125.29871439374843</v>
      </c>
      <c r="AY316" s="430">
        <f t="shared" si="161"/>
        <v>159.18830350390724</v>
      </c>
      <c r="AZ316" s="430">
        <f t="shared" si="162"/>
        <v>89.705066801109155</v>
      </c>
      <c r="BA316" s="430">
        <f t="shared" si="163"/>
        <v>134.96849004285352</v>
      </c>
      <c r="BB316" s="430">
        <f t="shared" si="164"/>
        <v>123.73077892614066</v>
      </c>
      <c r="BC316" s="430">
        <f t="shared" si="165"/>
        <v>161.72926644819765</v>
      </c>
      <c r="BD316" s="430">
        <f t="shared" si="166"/>
        <v>110.71842702293925</v>
      </c>
      <c r="BE316" s="430">
        <f t="shared" si="167"/>
        <v>265.8885807915301</v>
      </c>
      <c r="BF316" s="430">
        <f t="shared" si="168"/>
        <v>137.5951600705823</v>
      </c>
      <c r="BG316" s="430">
        <f t="shared" si="169"/>
        <v>172.45273506428032</v>
      </c>
      <c r="BH316" s="430">
        <f t="shared" si="170"/>
        <v>189.34711368792537</v>
      </c>
      <c r="BI316" s="430">
        <f t="shared" si="171"/>
        <v>197.0204184522309</v>
      </c>
      <c r="BJ316" s="430">
        <f t="shared" si="172"/>
        <v>17.729731837660704</v>
      </c>
      <c r="BK316" s="430">
        <f t="shared" si="173"/>
        <v>155.02765520544492</v>
      </c>
      <c r="BL316" s="430">
        <f t="shared" si="174"/>
        <v>11.503900529362873</v>
      </c>
      <c r="BM316" s="430">
        <f t="shared" si="175"/>
        <v>107.43837499369801</v>
      </c>
      <c r="BN316" s="430">
        <f t="shared" si="176"/>
        <v>90.448631963700535</v>
      </c>
      <c r="BQ316" s="529">
        <f t="shared" si="179"/>
        <v>43314</v>
      </c>
      <c r="BR316" s="430">
        <f t="shared" si="177"/>
        <v>148.61373467355685</v>
      </c>
      <c r="BT316" s="430">
        <f t="shared" si="180"/>
        <v>155.51264786992692</v>
      </c>
    </row>
    <row r="317" spans="1:72">
      <c r="A317" s="6">
        <v>8</v>
      </c>
      <c r="B317" s="6">
        <v>3</v>
      </c>
      <c r="C317" s="124">
        <f t="shared" si="178"/>
        <v>42950</v>
      </c>
      <c r="D317" s="76">
        <f t="shared" si="145"/>
        <v>275.41057249333358</v>
      </c>
      <c r="E317" s="76">
        <f t="shared" si="146"/>
        <v>138.85290551071282</v>
      </c>
      <c r="F317" s="335">
        <v>287.60315000000003</v>
      </c>
      <c r="G317" s="335">
        <v>291.57008999999999</v>
      </c>
      <c r="H317" s="335">
        <v>103.14044</v>
      </c>
      <c r="I317" s="335">
        <v>291.57008999999999</v>
      </c>
      <c r="J317" s="335">
        <v>337.18990000000002</v>
      </c>
      <c r="K317" s="335">
        <v>232.06599</v>
      </c>
      <c r="L317" s="335">
        <v>176.52883</v>
      </c>
      <c r="M317" s="335">
        <v>315.37173000000001</v>
      </c>
      <c r="N317" s="335">
        <v>418.51217000000003</v>
      </c>
      <c r="O317" s="335">
        <v>408.59482000000003</v>
      </c>
      <c r="P317" s="335">
        <v>293.55356</v>
      </c>
      <c r="Q317" s="335">
        <v>313.86429280000004</v>
      </c>
      <c r="R317" s="76">
        <v>246.17</v>
      </c>
      <c r="S317" s="76">
        <v>217.25</v>
      </c>
      <c r="T317" s="76">
        <v>256.18</v>
      </c>
      <c r="U317" s="76">
        <v>205.2</v>
      </c>
      <c r="V317" s="76">
        <v>356.15</v>
      </c>
      <c r="W317" s="76">
        <v>217.51</v>
      </c>
      <c r="X317" s="76">
        <v>303.77</v>
      </c>
      <c r="Y317" s="76">
        <v>232.46</v>
      </c>
      <c r="Z317" s="76">
        <v>598.57000000000005</v>
      </c>
      <c r="AA317" s="76">
        <v>254.45</v>
      </c>
      <c r="AB317" s="76">
        <v>294.39999999999998</v>
      </c>
      <c r="AC317" s="76">
        <v>348.15</v>
      </c>
      <c r="AD317" s="76">
        <v>294.60000000000002</v>
      </c>
      <c r="AE317" s="76">
        <v>164.3304895</v>
      </c>
      <c r="AF317" s="76">
        <v>238.65111039999999</v>
      </c>
      <c r="AG317" s="10">
        <v>95.224816100007587</v>
      </c>
      <c r="AH317" s="76">
        <v>272.33043100000003</v>
      </c>
      <c r="AI317" s="76">
        <v>197.355265</v>
      </c>
      <c r="AK317" s="430">
        <f t="shared" si="147"/>
        <v>144.99780690698262</v>
      </c>
      <c r="AL317" s="430">
        <f t="shared" si="148"/>
        <v>146.99777665742374</v>
      </c>
      <c r="AM317" s="430">
        <f t="shared" si="149"/>
        <v>51.99921351146962</v>
      </c>
      <c r="AN317" s="430">
        <f t="shared" si="150"/>
        <v>146.99777665742374</v>
      </c>
      <c r="AO317" s="430">
        <f t="shared" si="151"/>
        <v>169.99742878749686</v>
      </c>
      <c r="AP317" s="430">
        <f t="shared" si="152"/>
        <v>116.99823040080665</v>
      </c>
      <c r="AQ317" s="430">
        <f t="shared" si="153"/>
        <v>88.998653894630706</v>
      </c>
      <c r="AR317" s="430">
        <f t="shared" si="154"/>
        <v>158.99759516007057</v>
      </c>
      <c r="AS317" s="430">
        <f t="shared" si="155"/>
        <v>210.99680867154021</v>
      </c>
      <c r="AT317" s="430">
        <f t="shared" si="156"/>
        <v>205.99688429543735</v>
      </c>
      <c r="AU317" s="430">
        <f t="shared" si="157"/>
        <v>147.99776153264432</v>
      </c>
      <c r="AV317" s="430">
        <f t="shared" si="158"/>
        <v>158.23760665490298</v>
      </c>
      <c r="AW317" s="430">
        <f t="shared" si="159"/>
        <v>124.10889841189815</v>
      </c>
      <c r="AX317" s="430">
        <f t="shared" si="160"/>
        <v>109.52861104108898</v>
      </c>
      <c r="AY317" s="430">
        <f t="shared" si="161"/>
        <v>129.15553314847492</v>
      </c>
      <c r="AZ317" s="430">
        <f t="shared" si="162"/>
        <v>103.45349130325182</v>
      </c>
      <c r="BA317" s="430">
        <f t="shared" si="163"/>
        <v>179.55633980337785</v>
      </c>
      <c r="BB317" s="430">
        <f t="shared" si="164"/>
        <v>109.65969246281824</v>
      </c>
      <c r="BC317" s="430">
        <f t="shared" si="165"/>
        <v>153.1484749180741</v>
      </c>
      <c r="BD317" s="430">
        <f t="shared" si="166"/>
        <v>117.19687421225107</v>
      </c>
      <c r="BE317" s="430">
        <f t="shared" si="167"/>
        <v>301.77464078648853</v>
      </c>
      <c r="BF317" s="430">
        <f t="shared" si="168"/>
        <v>128.28333753466094</v>
      </c>
      <c r="BG317" s="430">
        <f t="shared" si="169"/>
        <v>148.42450214267708</v>
      </c>
      <c r="BH317" s="430">
        <f t="shared" si="170"/>
        <v>175.52306528863119</v>
      </c>
      <c r="BI317" s="430">
        <f t="shared" si="171"/>
        <v>148.52533400554577</v>
      </c>
      <c r="BJ317" s="430">
        <f t="shared" si="172"/>
        <v>82.848746912024197</v>
      </c>
      <c r="BK317" s="430">
        <f t="shared" si="173"/>
        <v>120.31818018653894</v>
      </c>
      <c r="BL317" s="430">
        <f t="shared" si="174"/>
        <v>48.008477993449752</v>
      </c>
      <c r="BM317" s="430">
        <f t="shared" si="175"/>
        <v>137.29792336778422</v>
      </c>
      <c r="BN317" s="430">
        <f t="shared" si="176"/>
        <v>99.498495084446688</v>
      </c>
      <c r="BQ317" s="529">
        <f t="shared" si="179"/>
        <v>43315</v>
      </c>
      <c r="BR317" s="430">
        <f t="shared" si="177"/>
        <v>146.4244443408117</v>
      </c>
      <c r="BT317" s="430">
        <f t="shared" si="180"/>
        <v>141.14786513738341</v>
      </c>
    </row>
    <row r="318" spans="1:72">
      <c r="A318" s="6">
        <v>8</v>
      </c>
      <c r="B318" s="6">
        <v>4</v>
      </c>
      <c r="C318" s="124">
        <f t="shared" si="178"/>
        <v>42951</v>
      </c>
      <c r="D318" s="76">
        <f t="shared" si="145"/>
        <v>262.14974398999976</v>
      </c>
      <c r="E318" s="76">
        <f t="shared" si="146"/>
        <v>132.16723418554341</v>
      </c>
      <c r="F318" s="335">
        <v>267.76845000000003</v>
      </c>
      <c r="G318" s="335">
        <v>327.27255000000002</v>
      </c>
      <c r="H318" s="335">
        <v>83.30574</v>
      </c>
      <c r="I318" s="335">
        <v>212.23129</v>
      </c>
      <c r="J318" s="335">
        <v>273.71886000000001</v>
      </c>
      <c r="K318" s="335">
        <v>202.31394</v>
      </c>
      <c r="L318" s="335">
        <v>166.61148</v>
      </c>
      <c r="M318" s="335">
        <v>295.53703000000002</v>
      </c>
      <c r="N318" s="335">
        <v>523.63607999999999</v>
      </c>
      <c r="O318" s="335">
        <v>372.89236</v>
      </c>
      <c r="P318" s="335">
        <v>273.71886000000001</v>
      </c>
      <c r="Q318" s="335">
        <v>286.41306800000001</v>
      </c>
      <c r="R318" s="76">
        <v>274.68</v>
      </c>
      <c r="S318" s="76">
        <v>211.29</v>
      </c>
      <c r="T318" s="76">
        <v>259.02999999999997</v>
      </c>
      <c r="U318" s="76">
        <v>165.66</v>
      </c>
      <c r="V318" s="76">
        <v>376.58</v>
      </c>
      <c r="W318" s="76">
        <v>187.76</v>
      </c>
      <c r="X318" s="76">
        <v>312.20999999999998</v>
      </c>
      <c r="Y318" s="76">
        <v>237.65</v>
      </c>
      <c r="Z318" s="76">
        <v>566.42999999999995</v>
      </c>
      <c r="AA318" s="76">
        <v>267.93</v>
      </c>
      <c r="AB318" s="76">
        <v>290.01</v>
      </c>
      <c r="AC318" s="76">
        <v>326.56</v>
      </c>
      <c r="AD318" s="76">
        <v>309.14999999999998</v>
      </c>
      <c r="AE318" s="76">
        <v>127.1999311</v>
      </c>
      <c r="AF318" s="76">
        <v>220.04616179999999</v>
      </c>
      <c r="AG318" s="10">
        <v>78.258619299992446</v>
      </c>
      <c r="AH318" s="76">
        <v>163.67594439999999</v>
      </c>
      <c r="AI318" s="76">
        <v>204.95195509999999</v>
      </c>
      <c r="AK318" s="430">
        <f t="shared" si="147"/>
        <v>134.99795815477691</v>
      </c>
      <c r="AL318" s="430">
        <f t="shared" si="148"/>
        <v>164.997504411394</v>
      </c>
      <c r="AM318" s="430">
        <f t="shared" si="149"/>
        <v>41.999364759263926</v>
      </c>
      <c r="AN318" s="430">
        <f t="shared" si="150"/>
        <v>106.99838164860095</v>
      </c>
      <c r="AO318" s="430">
        <f t="shared" si="151"/>
        <v>137.99791278043861</v>
      </c>
      <c r="AP318" s="430">
        <f t="shared" si="152"/>
        <v>101.99845727249811</v>
      </c>
      <c r="AQ318" s="430">
        <f t="shared" si="153"/>
        <v>83.998729518527853</v>
      </c>
      <c r="AR318" s="430">
        <f t="shared" si="154"/>
        <v>148.99774640786489</v>
      </c>
      <c r="AS318" s="430">
        <f t="shared" si="155"/>
        <v>263.99600705823042</v>
      </c>
      <c r="AT318" s="430">
        <f t="shared" si="156"/>
        <v>187.99715654146709</v>
      </c>
      <c r="AU318" s="430">
        <f t="shared" si="157"/>
        <v>137.99791278043861</v>
      </c>
      <c r="AV318" s="430">
        <f t="shared" si="158"/>
        <v>144.39781598185027</v>
      </c>
      <c r="AW318" s="430">
        <f t="shared" si="159"/>
        <v>138.48248046382656</v>
      </c>
      <c r="AX318" s="430">
        <f t="shared" si="160"/>
        <v>106.52382152760272</v>
      </c>
      <c r="AY318" s="430">
        <f t="shared" si="161"/>
        <v>130.59238719435339</v>
      </c>
      <c r="AZ318" s="430">
        <f t="shared" si="162"/>
        <v>83.519032014116462</v>
      </c>
      <c r="BA318" s="430">
        <f t="shared" si="163"/>
        <v>189.85631459541213</v>
      </c>
      <c r="BB318" s="430">
        <f t="shared" si="164"/>
        <v>94.660952861104107</v>
      </c>
      <c r="BC318" s="430">
        <f t="shared" si="165"/>
        <v>157.40357953113181</v>
      </c>
      <c r="BD318" s="430">
        <f t="shared" si="166"/>
        <v>119.81346105369296</v>
      </c>
      <c r="BE318" s="430">
        <f t="shared" si="167"/>
        <v>285.57096042349377</v>
      </c>
      <c r="BF318" s="430">
        <f t="shared" si="168"/>
        <v>135.07940509200907</v>
      </c>
      <c r="BG318" s="430">
        <f t="shared" si="169"/>
        <v>146.21124275270984</v>
      </c>
      <c r="BH318" s="430">
        <f t="shared" si="170"/>
        <v>164.63826569195865</v>
      </c>
      <c r="BI318" s="430">
        <f t="shared" si="171"/>
        <v>155.86085202924122</v>
      </c>
      <c r="BJ318" s="430">
        <f t="shared" si="172"/>
        <v>64.129030047895128</v>
      </c>
      <c r="BK318" s="430">
        <f t="shared" si="173"/>
        <v>110.93832205696999</v>
      </c>
      <c r="BL318" s="430">
        <f t="shared" si="174"/>
        <v>39.454811847740075</v>
      </c>
      <c r="BM318" s="430">
        <f t="shared" si="175"/>
        <v>82.518751903201405</v>
      </c>
      <c r="BN318" s="430">
        <f t="shared" si="176"/>
        <v>103.32843715654145</v>
      </c>
      <c r="BQ318" s="529">
        <f t="shared" si="179"/>
        <v>43316</v>
      </c>
      <c r="BR318" s="430">
        <f t="shared" si="177"/>
        <v>134.79356014620618</v>
      </c>
      <c r="BT318" s="430">
        <f t="shared" si="180"/>
        <v>135.03868162339299</v>
      </c>
    </row>
    <row r="319" spans="1:72">
      <c r="A319" s="6">
        <v>8</v>
      </c>
      <c r="B319" s="6">
        <v>5</v>
      </c>
      <c r="C319" s="124">
        <f t="shared" si="178"/>
        <v>42952</v>
      </c>
      <c r="D319" s="76">
        <f t="shared" si="145"/>
        <v>251.26517116333338</v>
      </c>
      <c r="E319" s="76">
        <f t="shared" si="146"/>
        <v>126.67959241295979</v>
      </c>
      <c r="F319" s="335">
        <v>269.75191999999998</v>
      </c>
      <c r="G319" s="335">
        <v>251.90069</v>
      </c>
      <c r="H319" s="335">
        <v>89.256150000000005</v>
      </c>
      <c r="I319" s="335">
        <v>202.31394</v>
      </c>
      <c r="J319" s="335">
        <v>261.81804</v>
      </c>
      <c r="K319" s="335">
        <v>192.39659</v>
      </c>
      <c r="L319" s="335">
        <v>113.05779</v>
      </c>
      <c r="M319" s="335">
        <v>297.52050000000003</v>
      </c>
      <c r="N319" s="335">
        <v>493.88403</v>
      </c>
      <c r="O319" s="335">
        <v>349.09072000000003</v>
      </c>
      <c r="P319" s="335">
        <v>255.86763000000002</v>
      </c>
      <c r="Q319" s="335">
        <v>306.06925570000004</v>
      </c>
      <c r="R319" s="76">
        <v>225.46</v>
      </c>
      <c r="S319" s="76">
        <v>196.08</v>
      </c>
      <c r="T319" s="76">
        <v>287.88</v>
      </c>
      <c r="U319" s="76">
        <v>175.34</v>
      </c>
      <c r="V319" s="76">
        <v>301.98</v>
      </c>
      <c r="W319" s="76">
        <v>203.98</v>
      </c>
      <c r="X319" s="76">
        <v>332.12</v>
      </c>
      <c r="Y319" s="76">
        <v>155.62</v>
      </c>
      <c r="Z319" s="76">
        <v>516.23</v>
      </c>
      <c r="AA319" s="76">
        <v>267.27999999999997</v>
      </c>
      <c r="AB319" s="76">
        <v>319.99</v>
      </c>
      <c r="AC319" s="76">
        <v>326.42</v>
      </c>
      <c r="AD319" s="76">
        <v>326.31</v>
      </c>
      <c r="AE319" s="76">
        <v>128.3900131</v>
      </c>
      <c r="AF319" s="76">
        <v>229.20979320000001</v>
      </c>
      <c r="AG319" s="10">
        <v>73.462250700000567</v>
      </c>
      <c r="AH319" s="76">
        <v>196.66105050000002</v>
      </c>
      <c r="AI319" s="76">
        <v>192.61477170000001</v>
      </c>
      <c r="AK319" s="430">
        <f t="shared" si="147"/>
        <v>135.99794302999746</v>
      </c>
      <c r="AL319" s="430">
        <f t="shared" si="148"/>
        <v>126.99807915301234</v>
      </c>
      <c r="AM319" s="430">
        <f t="shared" si="149"/>
        <v>44.999319384925641</v>
      </c>
      <c r="AN319" s="430">
        <f t="shared" si="150"/>
        <v>101.99845727249811</v>
      </c>
      <c r="AO319" s="430">
        <f t="shared" si="151"/>
        <v>131.99800352911521</v>
      </c>
      <c r="AP319" s="430">
        <f t="shared" si="152"/>
        <v>96.998532896395261</v>
      </c>
      <c r="AQ319" s="430">
        <f t="shared" si="153"/>
        <v>56.999137887572473</v>
      </c>
      <c r="AR319" s="430">
        <f t="shared" si="154"/>
        <v>149.99773128308547</v>
      </c>
      <c r="AS319" s="430">
        <f t="shared" si="155"/>
        <v>248.99623392992186</v>
      </c>
      <c r="AT319" s="430">
        <f t="shared" si="156"/>
        <v>175.99733803882029</v>
      </c>
      <c r="AU319" s="430">
        <f t="shared" si="157"/>
        <v>128.99804890345351</v>
      </c>
      <c r="AV319" s="430">
        <f t="shared" si="158"/>
        <v>154.30766609528612</v>
      </c>
      <c r="AW319" s="430">
        <f t="shared" si="159"/>
        <v>113.66775901184775</v>
      </c>
      <c r="AX319" s="430">
        <f t="shared" si="160"/>
        <v>98.855558356440639</v>
      </c>
      <c r="AY319" s="430">
        <f t="shared" si="161"/>
        <v>145.13738341315855</v>
      </c>
      <c r="AZ319" s="430">
        <f t="shared" si="162"/>
        <v>88.399294176959913</v>
      </c>
      <c r="BA319" s="430">
        <f t="shared" si="163"/>
        <v>152.24602974539954</v>
      </c>
      <c r="BB319" s="430">
        <f t="shared" si="164"/>
        <v>102.83841693975296</v>
      </c>
      <c r="BC319" s="430">
        <f t="shared" si="165"/>
        <v>167.44139147970759</v>
      </c>
      <c r="BD319" s="430">
        <f t="shared" si="166"/>
        <v>78.457272498109404</v>
      </c>
      <c r="BE319" s="430">
        <f t="shared" si="167"/>
        <v>260.26216284345855</v>
      </c>
      <c r="BF319" s="430">
        <f t="shared" si="168"/>
        <v>134.7517015376859</v>
      </c>
      <c r="BG319" s="430">
        <f t="shared" si="169"/>
        <v>161.32593899672295</v>
      </c>
      <c r="BH319" s="430">
        <f t="shared" si="170"/>
        <v>164.56768338795061</v>
      </c>
      <c r="BI319" s="430">
        <f t="shared" si="171"/>
        <v>164.51222586337283</v>
      </c>
      <c r="BJ319" s="430">
        <f t="shared" si="172"/>
        <v>64.729020973027474</v>
      </c>
      <c r="BK319" s="430">
        <f t="shared" si="173"/>
        <v>115.55825218048903</v>
      </c>
      <c r="BL319" s="430">
        <f t="shared" si="174"/>
        <v>37.036677943030284</v>
      </c>
      <c r="BM319" s="430">
        <f t="shared" si="175"/>
        <v>99.148500378119493</v>
      </c>
      <c r="BN319" s="430">
        <f t="shared" si="176"/>
        <v>97.10853123266952</v>
      </c>
      <c r="BQ319" s="529">
        <f t="shared" si="179"/>
        <v>43317</v>
      </c>
      <c r="BR319" s="430">
        <f t="shared" si="177"/>
        <v>132.86625204184523</v>
      </c>
      <c r="BT319" s="430">
        <f t="shared" si="180"/>
        <v>127.99806402823293</v>
      </c>
    </row>
    <row r="320" spans="1:72">
      <c r="A320" s="6">
        <v>8</v>
      </c>
      <c r="B320" s="6">
        <v>6</v>
      </c>
      <c r="C320" s="124">
        <f t="shared" si="178"/>
        <v>42953</v>
      </c>
      <c r="D320" s="76">
        <f t="shared" si="145"/>
        <v>268.72789957666691</v>
      </c>
      <c r="E320" s="76">
        <f t="shared" si="146"/>
        <v>135.48372275691938</v>
      </c>
      <c r="F320" s="335">
        <v>245.95028000000002</v>
      </c>
      <c r="G320" s="335">
        <v>188.42965000000001</v>
      </c>
      <c r="H320" s="335">
        <v>124.95861000000001</v>
      </c>
      <c r="I320" s="335">
        <v>200.33047000000002</v>
      </c>
      <c r="J320" s="335">
        <v>271.73539</v>
      </c>
      <c r="K320" s="335">
        <v>202.31394</v>
      </c>
      <c r="L320" s="335">
        <v>119.0082</v>
      </c>
      <c r="M320" s="335">
        <v>277.68580000000003</v>
      </c>
      <c r="N320" s="335">
        <v>882.64415000000008</v>
      </c>
      <c r="O320" s="335">
        <v>376.85930000000002</v>
      </c>
      <c r="P320" s="335">
        <v>269.75191999999998</v>
      </c>
      <c r="Q320" s="335">
        <v>297.95686340000003</v>
      </c>
      <c r="R320" s="76">
        <v>209.05</v>
      </c>
      <c r="S320" s="76">
        <v>157.51</v>
      </c>
      <c r="T320" s="76">
        <v>249.91</v>
      </c>
      <c r="U320" s="76">
        <v>166.43</v>
      </c>
      <c r="V320" s="76">
        <v>247.08</v>
      </c>
      <c r="W320" s="76">
        <v>236.77</v>
      </c>
      <c r="X320" s="76">
        <v>291.92</v>
      </c>
      <c r="Y320" s="76">
        <v>175.24</v>
      </c>
      <c r="Z320" s="76">
        <v>543.84</v>
      </c>
      <c r="AA320" s="76">
        <v>253.54</v>
      </c>
      <c r="AB320" s="76">
        <v>403.96</v>
      </c>
      <c r="AC320" s="76">
        <v>291.66000000000003</v>
      </c>
      <c r="AD320" s="76">
        <v>475.4</v>
      </c>
      <c r="AE320" s="76">
        <v>78.922271300000006</v>
      </c>
      <c r="AF320" s="76">
        <v>325.46759230000004</v>
      </c>
      <c r="AG320" s="10">
        <v>131.85985580000701</v>
      </c>
      <c r="AH320" s="76">
        <v>183.74866080000001</v>
      </c>
      <c r="AI320" s="76">
        <v>181.90403369999999</v>
      </c>
      <c r="AK320" s="430">
        <f t="shared" si="147"/>
        <v>123.99812452735065</v>
      </c>
      <c r="AL320" s="430">
        <f t="shared" si="148"/>
        <v>94.998563145954122</v>
      </c>
      <c r="AM320" s="430">
        <f t="shared" si="149"/>
        <v>62.999047138895897</v>
      </c>
      <c r="AN320" s="430">
        <f t="shared" si="150"/>
        <v>100.99847239727755</v>
      </c>
      <c r="AO320" s="430">
        <f t="shared" si="151"/>
        <v>136.99792790521803</v>
      </c>
      <c r="AP320" s="430">
        <f t="shared" si="152"/>
        <v>101.99845727249811</v>
      </c>
      <c r="AQ320" s="430">
        <f t="shared" si="153"/>
        <v>59.999092513234181</v>
      </c>
      <c r="AR320" s="430">
        <f t="shared" si="154"/>
        <v>139.99788253087976</v>
      </c>
      <c r="AS320" s="430">
        <f t="shared" si="155"/>
        <v>444.99326947315353</v>
      </c>
      <c r="AT320" s="430">
        <f t="shared" si="156"/>
        <v>189.99712629190824</v>
      </c>
      <c r="AU320" s="430">
        <f t="shared" si="157"/>
        <v>135.99794302999746</v>
      </c>
      <c r="AV320" s="430">
        <f t="shared" si="158"/>
        <v>150.21772795563399</v>
      </c>
      <c r="AW320" s="430">
        <f t="shared" si="159"/>
        <v>105.39450466347365</v>
      </c>
      <c r="AX320" s="430">
        <f t="shared" si="160"/>
        <v>79.410133602218295</v>
      </c>
      <c r="AY320" s="430">
        <f t="shared" si="161"/>
        <v>125.99445424754222</v>
      </c>
      <c r="AZ320" s="430">
        <f t="shared" si="162"/>
        <v>83.907234686160834</v>
      </c>
      <c r="BA320" s="430">
        <f t="shared" si="163"/>
        <v>124.56768338795059</v>
      </c>
      <c r="BB320" s="430">
        <f t="shared" si="164"/>
        <v>119.36980085707084</v>
      </c>
      <c r="BC320" s="430">
        <f t="shared" si="165"/>
        <v>147.17418704310563</v>
      </c>
      <c r="BD320" s="430">
        <f t="shared" si="166"/>
        <v>88.348878245525583</v>
      </c>
      <c r="BE320" s="430">
        <f t="shared" si="167"/>
        <v>274.18200151247794</v>
      </c>
      <c r="BF320" s="430">
        <f t="shared" si="168"/>
        <v>127.82455255860852</v>
      </c>
      <c r="BG320" s="430">
        <f t="shared" si="169"/>
        <v>203.66019662213259</v>
      </c>
      <c r="BH320" s="430">
        <f t="shared" si="170"/>
        <v>147.04310562137636</v>
      </c>
      <c r="BI320" s="430">
        <f t="shared" si="171"/>
        <v>239.67733803882024</v>
      </c>
      <c r="BJ320" s="430">
        <f t="shared" si="172"/>
        <v>39.789398185026471</v>
      </c>
      <c r="BK320" s="430">
        <f t="shared" si="173"/>
        <v>164.08751817494328</v>
      </c>
      <c r="BL320" s="430">
        <f t="shared" si="174"/>
        <v>66.478374489542233</v>
      </c>
      <c r="BM320" s="430">
        <f t="shared" si="175"/>
        <v>92.638598840433573</v>
      </c>
      <c r="BN320" s="430">
        <f t="shared" si="176"/>
        <v>91.708612906478436</v>
      </c>
      <c r="BQ320" s="529">
        <f t="shared" si="179"/>
        <v>43318</v>
      </c>
      <c r="BR320" s="430">
        <f t="shared" si="177"/>
        <v>155.24278461053694</v>
      </c>
      <c r="BT320" s="430">
        <f t="shared" si="180"/>
        <v>124.28290395765063</v>
      </c>
    </row>
    <row r="321" spans="1:72">
      <c r="A321" s="6">
        <v>8</v>
      </c>
      <c r="B321" s="6">
        <v>7</v>
      </c>
      <c r="C321" s="124">
        <f t="shared" si="178"/>
        <v>42954</v>
      </c>
      <c r="D321" s="76">
        <f t="shared" si="145"/>
        <v>259.39443069999999</v>
      </c>
      <c r="E321" s="76">
        <f t="shared" si="146"/>
        <v>130.77809631605217</v>
      </c>
      <c r="F321" s="335">
        <v>275.70233000000002</v>
      </c>
      <c r="G321" s="335">
        <v>132.89249000000001</v>
      </c>
      <c r="H321" s="335">
        <v>115.04126000000001</v>
      </c>
      <c r="I321" s="335">
        <v>218.18170000000001</v>
      </c>
      <c r="J321" s="335">
        <v>291.57008999999999</v>
      </c>
      <c r="K321" s="335">
        <v>212.23129</v>
      </c>
      <c r="L321" s="335">
        <v>128.92555000000002</v>
      </c>
      <c r="M321" s="335">
        <v>281.65273999999999</v>
      </c>
      <c r="N321" s="335">
        <v>612.89223000000004</v>
      </c>
      <c r="O321" s="335">
        <v>378.84277000000003</v>
      </c>
      <c r="P321" s="335">
        <v>228.09905000000001</v>
      </c>
      <c r="Q321" s="335">
        <v>268.56183800000002</v>
      </c>
      <c r="R321" s="76">
        <v>279.89</v>
      </c>
      <c r="S321" s="76">
        <v>187.69</v>
      </c>
      <c r="T321" s="76">
        <v>221.65</v>
      </c>
      <c r="U321" s="76">
        <v>152.72999999999999</v>
      </c>
      <c r="V321" s="76">
        <v>269.37</v>
      </c>
      <c r="W321" s="76">
        <v>249.5</v>
      </c>
      <c r="X321" s="76">
        <v>291.95</v>
      </c>
      <c r="Y321" s="76">
        <v>215.51</v>
      </c>
      <c r="Z321" s="76">
        <v>508.43</v>
      </c>
      <c r="AA321" s="76">
        <v>262.54000000000002</v>
      </c>
      <c r="AB321" s="76">
        <v>421.12</v>
      </c>
      <c r="AC321" s="76">
        <v>267.76</v>
      </c>
      <c r="AD321" s="76">
        <v>405.39</v>
      </c>
      <c r="AE321" s="76">
        <v>99.233004100000002</v>
      </c>
      <c r="AF321" s="76">
        <v>294.96182370000002</v>
      </c>
      <c r="AG321" s="10">
        <v>99.829026699999446</v>
      </c>
      <c r="AH321" s="76">
        <v>235.0808644</v>
      </c>
      <c r="AI321" s="76">
        <v>174.60486410000001</v>
      </c>
      <c r="AK321" s="430">
        <f t="shared" si="147"/>
        <v>138.99789765565919</v>
      </c>
      <c r="AL321" s="430">
        <f t="shared" si="148"/>
        <v>66.998986639778167</v>
      </c>
      <c r="AM321" s="430">
        <f t="shared" si="149"/>
        <v>57.999122762793043</v>
      </c>
      <c r="AN321" s="430">
        <f t="shared" si="150"/>
        <v>109.99833627426267</v>
      </c>
      <c r="AO321" s="430">
        <f t="shared" si="151"/>
        <v>146.99777665742374</v>
      </c>
      <c r="AP321" s="430">
        <f t="shared" si="152"/>
        <v>106.99838164860095</v>
      </c>
      <c r="AQ321" s="430">
        <f t="shared" si="153"/>
        <v>64.999016889337042</v>
      </c>
      <c r="AR321" s="430">
        <f t="shared" si="154"/>
        <v>141.99785228132089</v>
      </c>
      <c r="AS321" s="430">
        <f t="shared" si="155"/>
        <v>308.99532644315605</v>
      </c>
      <c r="AT321" s="430">
        <f t="shared" si="156"/>
        <v>190.99711116712882</v>
      </c>
      <c r="AU321" s="430">
        <f t="shared" si="157"/>
        <v>114.99826065036551</v>
      </c>
      <c r="AV321" s="430">
        <f t="shared" si="158"/>
        <v>135.39795210486514</v>
      </c>
      <c r="AW321" s="430">
        <f t="shared" si="159"/>
        <v>141.10915049155531</v>
      </c>
      <c r="AX321" s="430">
        <f t="shared" si="160"/>
        <v>94.625661709100072</v>
      </c>
      <c r="AY321" s="430">
        <f t="shared" si="161"/>
        <v>111.74691202419964</v>
      </c>
      <c r="AZ321" s="430">
        <f t="shared" si="162"/>
        <v>77.000252079657159</v>
      </c>
      <c r="BA321" s="430">
        <f t="shared" si="163"/>
        <v>135.80539450466347</v>
      </c>
      <c r="BB321" s="430">
        <f t="shared" si="164"/>
        <v>125.78774892866146</v>
      </c>
      <c r="BC321" s="430">
        <f t="shared" si="165"/>
        <v>147.1893118225359</v>
      </c>
      <c r="BD321" s="430">
        <f t="shared" si="166"/>
        <v>108.65137383413158</v>
      </c>
      <c r="BE321" s="430">
        <f t="shared" si="167"/>
        <v>256.32972019158052</v>
      </c>
      <c r="BF321" s="430">
        <f t="shared" si="168"/>
        <v>132.36198638769852</v>
      </c>
      <c r="BG321" s="430">
        <f t="shared" si="169"/>
        <v>212.31157045626418</v>
      </c>
      <c r="BH321" s="430">
        <f t="shared" si="170"/>
        <v>134.9936980085707</v>
      </c>
      <c r="BI321" s="430">
        <f t="shared" si="171"/>
        <v>204.38114444164356</v>
      </c>
      <c r="BJ321" s="430">
        <f t="shared" si="172"/>
        <v>50.0292433072851</v>
      </c>
      <c r="BK321" s="430">
        <f t="shared" si="173"/>
        <v>148.70775079405092</v>
      </c>
      <c r="BL321" s="430">
        <f t="shared" si="174"/>
        <v>50.329733652633955</v>
      </c>
      <c r="BM321" s="430">
        <f t="shared" si="175"/>
        <v>118.51820741114192</v>
      </c>
      <c r="BN321" s="430">
        <f t="shared" si="176"/>
        <v>88.028668565666763</v>
      </c>
      <c r="BQ321" s="529">
        <f t="shared" si="179"/>
        <v>43319</v>
      </c>
      <c r="BR321" s="430">
        <f t="shared" si="177"/>
        <v>151.85312428787495</v>
      </c>
      <c r="BT321" s="430">
        <f t="shared" si="180"/>
        <v>129.07486765817998</v>
      </c>
    </row>
    <row r="322" spans="1:72">
      <c r="A322" s="6">
        <v>8</v>
      </c>
      <c r="B322" s="6">
        <v>8</v>
      </c>
      <c r="C322" s="124">
        <f t="shared" si="178"/>
        <v>42955</v>
      </c>
      <c r="D322" s="76">
        <f t="shared" si="145"/>
        <v>253.99232370999974</v>
      </c>
      <c r="E322" s="76">
        <f t="shared" si="146"/>
        <v>128.05453256666334</v>
      </c>
      <c r="F322" s="335">
        <v>273.71886000000001</v>
      </c>
      <c r="G322" s="335">
        <v>180.49576999999999</v>
      </c>
      <c r="H322" s="335">
        <v>89.256150000000005</v>
      </c>
      <c r="I322" s="335">
        <v>192.39659</v>
      </c>
      <c r="J322" s="335">
        <v>271.73539</v>
      </c>
      <c r="K322" s="335">
        <v>192.39659</v>
      </c>
      <c r="L322" s="335">
        <v>99.173500000000004</v>
      </c>
      <c r="M322" s="335">
        <v>263.80151000000001</v>
      </c>
      <c r="N322" s="335">
        <v>442.31380999999999</v>
      </c>
      <c r="O322" s="335">
        <v>349.09072000000003</v>
      </c>
      <c r="P322" s="335">
        <v>295.53703000000002</v>
      </c>
      <c r="Q322" s="335">
        <v>304.52214910000004</v>
      </c>
      <c r="R322" s="76">
        <v>303.06</v>
      </c>
      <c r="S322" s="76">
        <v>190.17</v>
      </c>
      <c r="T322" s="76">
        <v>222.1</v>
      </c>
      <c r="U322" s="76">
        <v>156.5</v>
      </c>
      <c r="V322" s="76">
        <v>243.05</v>
      </c>
      <c r="W322" s="76">
        <v>216.39</v>
      </c>
      <c r="X322" s="76">
        <v>323.52</v>
      </c>
      <c r="Y322" s="76">
        <v>150.07</v>
      </c>
      <c r="Z322" s="76">
        <v>477.91</v>
      </c>
      <c r="AA322" s="76">
        <v>273.77</v>
      </c>
      <c r="AB322" s="76">
        <v>396.26</v>
      </c>
      <c r="AC322" s="76">
        <v>257.47000000000003</v>
      </c>
      <c r="AD322" s="76">
        <v>355.02</v>
      </c>
      <c r="AE322" s="76">
        <v>219.62963310000001</v>
      </c>
      <c r="AF322" s="76">
        <v>368.96508940000001</v>
      </c>
      <c r="AG322" s="10">
        <v>129.4305976999901</v>
      </c>
      <c r="AH322" s="76">
        <v>208.661044</v>
      </c>
      <c r="AI322" s="76">
        <v>173.35527800000003</v>
      </c>
      <c r="AK322" s="430">
        <f t="shared" si="147"/>
        <v>137.99791278043861</v>
      </c>
      <c r="AL322" s="430">
        <f t="shared" si="148"/>
        <v>90.998623645071831</v>
      </c>
      <c r="AM322" s="430">
        <f t="shared" si="149"/>
        <v>44.999319384925641</v>
      </c>
      <c r="AN322" s="430">
        <f t="shared" si="150"/>
        <v>96.998532896395261</v>
      </c>
      <c r="AO322" s="430">
        <f t="shared" si="151"/>
        <v>136.99792790521803</v>
      </c>
      <c r="AP322" s="430">
        <f t="shared" si="152"/>
        <v>96.998532896395261</v>
      </c>
      <c r="AQ322" s="430">
        <f t="shared" si="153"/>
        <v>49.999243761028488</v>
      </c>
      <c r="AR322" s="430">
        <f t="shared" si="154"/>
        <v>132.99798840433576</v>
      </c>
      <c r="AS322" s="430">
        <f t="shared" si="155"/>
        <v>222.99662717418704</v>
      </c>
      <c r="AT322" s="430">
        <f t="shared" si="156"/>
        <v>175.99733803882029</v>
      </c>
      <c r="AU322" s="430">
        <f t="shared" si="157"/>
        <v>148.99774640786489</v>
      </c>
      <c r="AV322" s="430">
        <f t="shared" si="158"/>
        <v>153.52767789261409</v>
      </c>
      <c r="AW322" s="430">
        <f t="shared" si="159"/>
        <v>152.79052180489035</v>
      </c>
      <c r="AX322" s="430">
        <f t="shared" si="160"/>
        <v>95.875976808671538</v>
      </c>
      <c r="AY322" s="430">
        <f t="shared" si="161"/>
        <v>111.97378371565414</v>
      </c>
      <c r="AZ322" s="430">
        <f t="shared" si="162"/>
        <v>78.900932694731537</v>
      </c>
      <c r="BA322" s="430">
        <f t="shared" si="163"/>
        <v>122.53592135114697</v>
      </c>
      <c r="BB322" s="430">
        <f t="shared" si="164"/>
        <v>109.09503403075371</v>
      </c>
      <c r="BC322" s="430">
        <f t="shared" si="165"/>
        <v>163.10562137635492</v>
      </c>
      <c r="BD322" s="430">
        <f t="shared" si="166"/>
        <v>75.659188303503896</v>
      </c>
      <c r="BE322" s="430">
        <f t="shared" si="167"/>
        <v>240.94277791782204</v>
      </c>
      <c r="BF322" s="430">
        <f t="shared" si="168"/>
        <v>138.02369548777412</v>
      </c>
      <c r="BG322" s="430">
        <f t="shared" si="169"/>
        <v>199.77816990168893</v>
      </c>
      <c r="BH322" s="430">
        <f t="shared" si="170"/>
        <v>129.80589866397781</v>
      </c>
      <c r="BI322" s="430">
        <f t="shared" si="171"/>
        <v>178.98663977816989</v>
      </c>
      <c r="BJ322" s="430">
        <f t="shared" si="172"/>
        <v>110.72832523317368</v>
      </c>
      <c r="BK322" s="430">
        <f t="shared" si="173"/>
        <v>186.01718648853037</v>
      </c>
      <c r="BL322" s="430">
        <f t="shared" si="174"/>
        <v>65.253641391474716</v>
      </c>
      <c r="BM322" s="430">
        <f t="shared" si="175"/>
        <v>105.19840887320393</v>
      </c>
      <c r="BN322" s="430">
        <f t="shared" si="176"/>
        <v>87.398678094277798</v>
      </c>
      <c r="BQ322" s="529">
        <f t="shared" si="179"/>
        <v>43320</v>
      </c>
      <c r="BR322" s="430">
        <f t="shared" si="177"/>
        <v>148.18453912276277</v>
      </c>
      <c r="BT322" s="430">
        <f t="shared" si="180"/>
        <v>126.17091000756238</v>
      </c>
    </row>
    <row r="323" spans="1:72">
      <c r="A323" s="6">
        <v>8</v>
      </c>
      <c r="B323" s="6">
        <v>9</v>
      </c>
      <c r="C323" s="124">
        <f t="shared" si="178"/>
        <v>42956</v>
      </c>
      <c r="D323" s="76">
        <f t="shared" si="145"/>
        <v>251.39767153666691</v>
      </c>
      <c r="E323" s="76">
        <f t="shared" si="146"/>
        <v>126.74639472070004</v>
      </c>
      <c r="F323" s="335">
        <v>281.65273999999999</v>
      </c>
      <c r="G323" s="335">
        <v>253.88416000000001</v>
      </c>
      <c r="H323" s="335">
        <v>91.239620000000002</v>
      </c>
      <c r="I323" s="335">
        <v>178.51230000000001</v>
      </c>
      <c r="J323" s="335">
        <v>323.30561</v>
      </c>
      <c r="K323" s="335">
        <v>124.95861000000001</v>
      </c>
      <c r="L323" s="335">
        <v>109.09085</v>
      </c>
      <c r="M323" s="335">
        <v>285.61968000000002</v>
      </c>
      <c r="N323" s="335">
        <v>392.72705999999999</v>
      </c>
      <c r="O323" s="335">
        <v>343.14031</v>
      </c>
      <c r="P323" s="335">
        <v>265.78498000000002</v>
      </c>
      <c r="Q323" s="335">
        <v>295.41802180000002</v>
      </c>
      <c r="R323" s="76">
        <v>258.68</v>
      </c>
      <c r="S323" s="76">
        <v>197.84</v>
      </c>
      <c r="T323" s="76">
        <v>193.12</v>
      </c>
      <c r="U323" s="76">
        <v>154.4</v>
      </c>
      <c r="V323" s="76">
        <v>246.39</v>
      </c>
      <c r="W323" s="76">
        <v>218.41</v>
      </c>
      <c r="X323" s="76">
        <v>348.72</v>
      </c>
      <c r="Y323" s="76">
        <v>182.73</v>
      </c>
      <c r="Z323" s="76">
        <v>466.77</v>
      </c>
      <c r="AA323" s="76">
        <v>232.3</v>
      </c>
      <c r="AB323" s="76">
        <v>327.32</v>
      </c>
      <c r="AC323" s="76">
        <v>250.44</v>
      </c>
      <c r="AD323" s="76">
        <v>326.43</v>
      </c>
      <c r="AE323" s="76">
        <v>250.98829380000001</v>
      </c>
      <c r="AF323" s="76">
        <v>501.67906710000005</v>
      </c>
      <c r="AG323" s="10">
        <v>99.162499300008164</v>
      </c>
      <c r="AH323" s="76">
        <v>179.80155550000001</v>
      </c>
      <c r="AI323" s="76">
        <v>161.41478860000001</v>
      </c>
      <c r="AK323" s="430">
        <f t="shared" si="147"/>
        <v>141.99785228132089</v>
      </c>
      <c r="AL323" s="430">
        <f t="shared" si="148"/>
        <v>127.99806402823292</v>
      </c>
      <c r="AM323" s="430">
        <f t="shared" si="149"/>
        <v>45.999304260146204</v>
      </c>
      <c r="AN323" s="430">
        <f t="shared" si="150"/>
        <v>89.998638769851283</v>
      </c>
      <c r="AO323" s="430">
        <f t="shared" si="151"/>
        <v>162.99753466095285</v>
      </c>
      <c r="AP323" s="430">
        <f t="shared" si="152"/>
        <v>62.999047138895897</v>
      </c>
      <c r="AQ323" s="430">
        <f t="shared" si="153"/>
        <v>54.999168137131335</v>
      </c>
      <c r="AR323" s="430">
        <f t="shared" si="154"/>
        <v>143.99782203176204</v>
      </c>
      <c r="AS323" s="430">
        <f t="shared" si="155"/>
        <v>197.9970052936728</v>
      </c>
      <c r="AT323" s="430">
        <f t="shared" si="156"/>
        <v>172.99738341315856</v>
      </c>
      <c r="AU323" s="430">
        <f t="shared" si="157"/>
        <v>133.99797327955633</v>
      </c>
      <c r="AV323" s="430">
        <f t="shared" si="158"/>
        <v>148.93774731535166</v>
      </c>
      <c r="AW323" s="430">
        <f t="shared" si="159"/>
        <v>130.41593143433326</v>
      </c>
      <c r="AX323" s="430">
        <f t="shared" si="160"/>
        <v>99.742878749684905</v>
      </c>
      <c r="AY323" s="430">
        <f t="shared" si="161"/>
        <v>97.363246785984373</v>
      </c>
      <c r="AZ323" s="430">
        <f t="shared" si="162"/>
        <v>77.842198134610541</v>
      </c>
      <c r="BA323" s="430">
        <f t="shared" si="163"/>
        <v>124.21981346105369</v>
      </c>
      <c r="BB323" s="430">
        <f t="shared" si="164"/>
        <v>110.11343584572725</v>
      </c>
      <c r="BC323" s="430">
        <f t="shared" si="165"/>
        <v>175.81043609780693</v>
      </c>
      <c r="BD323" s="430">
        <f t="shared" si="166"/>
        <v>92.12503150995714</v>
      </c>
      <c r="BE323" s="430">
        <f t="shared" si="167"/>
        <v>235.3264431560373</v>
      </c>
      <c r="BF323" s="430">
        <f t="shared" si="168"/>
        <v>117.11620872195614</v>
      </c>
      <c r="BG323" s="430">
        <f t="shared" si="169"/>
        <v>165.02142677085959</v>
      </c>
      <c r="BH323" s="430">
        <f t="shared" si="170"/>
        <v>126.26165868414418</v>
      </c>
      <c r="BI323" s="430">
        <f t="shared" si="171"/>
        <v>164.57272498109401</v>
      </c>
      <c r="BJ323" s="430">
        <f t="shared" si="172"/>
        <v>126.53808611041089</v>
      </c>
      <c r="BK323" s="430">
        <f t="shared" si="173"/>
        <v>252.92617448953871</v>
      </c>
      <c r="BL323" s="430">
        <f t="shared" si="174"/>
        <v>49.993697655663304</v>
      </c>
      <c r="BM323" s="430">
        <f t="shared" si="175"/>
        <v>90.64862893874465</v>
      </c>
      <c r="BN323" s="430">
        <f t="shared" si="176"/>
        <v>81.378769145449965</v>
      </c>
      <c r="BQ323" s="529">
        <f t="shared" si="179"/>
        <v>43321</v>
      </c>
      <c r="BR323" s="430">
        <f t="shared" si="177"/>
        <v>158.09183546760778</v>
      </c>
      <c r="BT323" s="430">
        <f t="shared" si="180"/>
        <v>126.39987239727753</v>
      </c>
    </row>
    <row r="324" spans="1:72">
      <c r="A324" s="6">
        <v>8</v>
      </c>
      <c r="B324" s="6">
        <v>10</v>
      </c>
      <c r="C324" s="124">
        <f t="shared" si="178"/>
        <v>42957</v>
      </c>
      <c r="D324" s="76">
        <f t="shared" si="145"/>
        <v>238.16835025333336</v>
      </c>
      <c r="E324" s="76">
        <f t="shared" si="146"/>
        <v>120.07660829421839</v>
      </c>
      <c r="F324" s="335">
        <v>224.13211000000001</v>
      </c>
      <c r="G324" s="335">
        <v>178.51230000000001</v>
      </c>
      <c r="H324" s="335">
        <v>87.272680000000008</v>
      </c>
      <c r="I324" s="335">
        <v>182.47924</v>
      </c>
      <c r="J324" s="335">
        <v>255.86763000000002</v>
      </c>
      <c r="K324" s="335">
        <v>154.71066000000002</v>
      </c>
      <c r="L324" s="335">
        <v>148.76025000000001</v>
      </c>
      <c r="M324" s="335">
        <v>285.61968000000002</v>
      </c>
      <c r="N324" s="335">
        <v>333.22296</v>
      </c>
      <c r="O324" s="335">
        <v>325.28908000000001</v>
      </c>
      <c r="P324" s="335">
        <v>255.86763000000002</v>
      </c>
      <c r="Q324" s="335">
        <v>285.34199420000004</v>
      </c>
      <c r="R324" s="76">
        <v>216.57</v>
      </c>
      <c r="S324" s="76">
        <v>169.05</v>
      </c>
      <c r="T324" s="76">
        <v>236.23</v>
      </c>
      <c r="U324" s="76">
        <v>145.38</v>
      </c>
      <c r="V324" s="76">
        <v>236.71</v>
      </c>
      <c r="W324" s="76">
        <v>210.94</v>
      </c>
      <c r="X324" s="76">
        <v>279.91000000000003</v>
      </c>
      <c r="Y324" s="76">
        <v>218.61</v>
      </c>
      <c r="Z324" s="76">
        <v>462.79</v>
      </c>
      <c r="AA324" s="76">
        <v>251.92</v>
      </c>
      <c r="AB324" s="76">
        <v>396.38</v>
      </c>
      <c r="AC324" s="76">
        <v>237.59</v>
      </c>
      <c r="AD324" s="76">
        <v>488.73</v>
      </c>
      <c r="AE324" s="76">
        <v>44.171876900000001</v>
      </c>
      <c r="AF324" s="76">
        <v>417.54026970000001</v>
      </c>
      <c r="AG324" s="10">
        <v>69.356466499999158</v>
      </c>
      <c r="AH324" s="76">
        <v>197.71228960000002</v>
      </c>
      <c r="AI324" s="76">
        <v>148.38339070000001</v>
      </c>
      <c r="AK324" s="430">
        <f t="shared" si="147"/>
        <v>112.99829089992438</v>
      </c>
      <c r="AL324" s="430">
        <f t="shared" si="148"/>
        <v>89.998638769851283</v>
      </c>
      <c r="AM324" s="430">
        <f t="shared" si="149"/>
        <v>43.999334509705072</v>
      </c>
      <c r="AN324" s="430">
        <f t="shared" si="150"/>
        <v>91.998608520292407</v>
      </c>
      <c r="AO324" s="430">
        <f t="shared" si="151"/>
        <v>128.99804890345351</v>
      </c>
      <c r="AP324" s="430">
        <f t="shared" si="152"/>
        <v>77.998820267204451</v>
      </c>
      <c r="AQ324" s="430">
        <f t="shared" si="153"/>
        <v>74.998865641542736</v>
      </c>
      <c r="AR324" s="430">
        <f t="shared" si="154"/>
        <v>143.99782203176204</v>
      </c>
      <c r="AS324" s="430">
        <f t="shared" si="155"/>
        <v>167.99745903705571</v>
      </c>
      <c r="AT324" s="430">
        <f t="shared" si="156"/>
        <v>163.99751953617343</v>
      </c>
      <c r="AU324" s="430">
        <f t="shared" si="157"/>
        <v>128.99804890345351</v>
      </c>
      <c r="AV324" s="430">
        <f t="shared" si="158"/>
        <v>143.85782414923116</v>
      </c>
      <c r="AW324" s="430">
        <f t="shared" si="159"/>
        <v>109.18578270733551</v>
      </c>
      <c r="AX324" s="430">
        <f t="shared" si="160"/>
        <v>85.228132089740356</v>
      </c>
      <c r="AY324" s="430">
        <f t="shared" si="161"/>
        <v>119.09755482732542</v>
      </c>
      <c r="AZ324" s="430">
        <f t="shared" si="162"/>
        <v>73.294681119233672</v>
      </c>
      <c r="BA324" s="430">
        <f t="shared" si="163"/>
        <v>119.33955129821024</v>
      </c>
      <c r="BB324" s="430">
        <f t="shared" si="164"/>
        <v>106.34736576758256</v>
      </c>
      <c r="BC324" s="430">
        <f t="shared" si="165"/>
        <v>141.1192336778422</v>
      </c>
      <c r="BD324" s="430">
        <f t="shared" si="166"/>
        <v>110.21426770859593</v>
      </c>
      <c r="BE324" s="430">
        <f t="shared" si="167"/>
        <v>233.31988908495086</v>
      </c>
      <c r="BF324" s="430">
        <f t="shared" si="168"/>
        <v>127.00781446937231</v>
      </c>
      <c r="BG324" s="430">
        <f t="shared" si="169"/>
        <v>199.83866901941013</v>
      </c>
      <c r="BH324" s="430">
        <f t="shared" si="170"/>
        <v>119.78321149483237</v>
      </c>
      <c r="BI324" s="430">
        <f t="shared" si="171"/>
        <v>246.39778169901689</v>
      </c>
      <c r="BJ324" s="430">
        <f t="shared" si="172"/>
        <v>22.269663171162087</v>
      </c>
      <c r="BK324" s="430">
        <f t="shared" si="173"/>
        <v>210.50681608268212</v>
      </c>
      <c r="BL324" s="430">
        <f t="shared" si="174"/>
        <v>34.966708595915883</v>
      </c>
      <c r="BM324" s="430">
        <f t="shared" si="175"/>
        <v>99.6784923619864</v>
      </c>
      <c r="BN324" s="430">
        <f t="shared" si="176"/>
        <v>74.808868515250822</v>
      </c>
      <c r="BQ324" s="529">
        <f t="shared" si="179"/>
        <v>43322</v>
      </c>
      <c r="BR324" s="430">
        <f t="shared" si="177"/>
        <v>168.98066036047391</v>
      </c>
      <c r="BT324" s="430">
        <f t="shared" si="180"/>
        <v>116.0479228636249</v>
      </c>
    </row>
    <row r="325" spans="1:72">
      <c r="A325" s="6">
        <v>8</v>
      </c>
      <c r="B325" s="6">
        <v>11</v>
      </c>
      <c r="C325" s="124">
        <f t="shared" si="178"/>
        <v>42958</v>
      </c>
      <c r="D325" s="76">
        <f t="shared" si="145"/>
        <v>229.79366601333339</v>
      </c>
      <c r="E325" s="76">
        <f t="shared" si="146"/>
        <v>115.85436936950566</v>
      </c>
      <c r="F325" s="335">
        <v>214.21476000000001</v>
      </c>
      <c r="G325" s="335">
        <v>190.41311999999999</v>
      </c>
      <c r="H325" s="335">
        <v>83.30574</v>
      </c>
      <c r="I325" s="335">
        <v>162.64454000000001</v>
      </c>
      <c r="J325" s="335">
        <v>265.78498000000002</v>
      </c>
      <c r="K325" s="335">
        <v>156.69413</v>
      </c>
      <c r="L325" s="335">
        <v>164.62801000000002</v>
      </c>
      <c r="M325" s="335">
        <v>265.78498000000002</v>
      </c>
      <c r="N325" s="335">
        <v>305.45438000000001</v>
      </c>
      <c r="O325" s="335">
        <v>333.22296</v>
      </c>
      <c r="P325" s="335">
        <v>263.80151000000001</v>
      </c>
      <c r="Q325" s="335">
        <v>269.21638309999997</v>
      </c>
      <c r="R325" s="76">
        <v>197.49</v>
      </c>
      <c r="S325" s="76">
        <v>185.55</v>
      </c>
      <c r="T325" s="76">
        <v>177.19</v>
      </c>
      <c r="U325" s="76">
        <v>116.65</v>
      </c>
      <c r="V325" s="76">
        <v>217.94</v>
      </c>
      <c r="W325" s="76">
        <v>200.71</v>
      </c>
      <c r="X325" s="76">
        <v>302.12</v>
      </c>
      <c r="Y325" s="76">
        <v>171.46</v>
      </c>
      <c r="Z325" s="76">
        <v>397.87</v>
      </c>
      <c r="AA325" s="76">
        <v>233.46</v>
      </c>
      <c r="AB325" s="76">
        <v>369.55</v>
      </c>
      <c r="AC325" s="76">
        <v>345.04</v>
      </c>
      <c r="AD325" s="76">
        <v>485.47</v>
      </c>
      <c r="AE325" s="76">
        <v>122.0825785</v>
      </c>
      <c r="AF325" s="76">
        <v>373.28905399999996</v>
      </c>
      <c r="AG325" s="10">
        <v>64.445722000002021</v>
      </c>
      <c r="AH325" s="76">
        <v>181.090811</v>
      </c>
      <c r="AI325" s="76">
        <v>77.236321799999999</v>
      </c>
      <c r="AK325" s="430">
        <f t="shared" si="147"/>
        <v>107.99836652382153</v>
      </c>
      <c r="AL325" s="430">
        <f t="shared" si="148"/>
        <v>95.998548021174685</v>
      </c>
      <c r="AM325" s="430">
        <f t="shared" si="149"/>
        <v>41.999364759263926</v>
      </c>
      <c r="AN325" s="430">
        <f t="shared" si="150"/>
        <v>81.998759768086714</v>
      </c>
      <c r="AO325" s="430">
        <f t="shared" si="151"/>
        <v>133.99797327955633</v>
      </c>
      <c r="AP325" s="430">
        <f t="shared" si="152"/>
        <v>78.998805142424999</v>
      </c>
      <c r="AQ325" s="430">
        <f t="shared" si="153"/>
        <v>82.99874464330729</v>
      </c>
      <c r="AR325" s="430">
        <f t="shared" si="154"/>
        <v>133.99797327955633</v>
      </c>
      <c r="AS325" s="430">
        <f t="shared" si="155"/>
        <v>153.99767078396775</v>
      </c>
      <c r="AT325" s="430">
        <f t="shared" si="156"/>
        <v>167.99745903705571</v>
      </c>
      <c r="AU325" s="430">
        <f t="shared" si="157"/>
        <v>132.99798840433576</v>
      </c>
      <c r="AV325" s="430">
        <f t="shared" si="158"/>
        <v>135.72794711368792</v>
      </c>
      <c r="AW325" s="430">
        <f t="shared" si="159"/>
        <v>99.56642298966473</v>
      </c>
      <c r="AX325" s="430">
        <f t="shared" si="160"/>
        <v>93.54676077640535</v>
      </c>
      <c r="AY325" s="430">
        <f t="shared" si="161"/>
        <v>89.331988908495077</v>
      </c>
      <c r="AZ325" s="430">
        <f t="shared" si="162"/>
        <v>58.810184018149734</v>
      </c>
      <c r="BA325" s="430">
        <f t="shared" si="163"/>
        <v>109.87648096798588</v>
      </c>
      <c r="BB325" s="430">
        <f t="shared" si="164"/>
        <v>101.18981598185027</v>
      </c>
      <c r="BC325" s="430">
        <f t="shared" si="165"/>
        <v>152.31661204940761</v>
      </c>
      <c r="BD325" s="430">
        <f t="shared" si="166"/>
        <v>86.443156037307787</v>
      </c>
      <c r="BE325" s="430">
        <f t="shared" si="167"/>
        <v>200.58986639778169</v>
      </c>
      <c r="BF325" s="430">
        <f t="shared" si="168"/>
        <v>117.7010335265944</v>
      </c>
      <c r="BG325" s="430">
        <f t="shared" si="169"/>
        <v>186.31207461557852</v>
      </c>
      <c r="BH325" s="430">
        <f t="shared" si="170"/>
        <v>173.95512982102346</v>
      </c>
      <c r="BI325" s="430">
        <f t="shared" si="171"/>
        <v>244.75422233425763</v>
      </c>
      <c r="BJ325" s="430">
        <f t="shared" si="172"/>
        <v>61.549069069826061</v>
      </c>
      <c r="BK325" s="430">
        <f t="shared" si="173"/>
        <v>188.19715351651121</v>
      </c>
      <c r="BL325" s="430">
        <f t="shared" si="174"/>
        <v>32.490911015882034</v>
      </c>
      <c r="BM325" s="430">
        <f t="shared" si="175"/>
        <v>91.298619107638018</v>
      </c>
      <c r="BN325" s="430">
        <f t="shared" si="176"/>
        <v>38.939411041088981</v>
      </c>
      <c r="BQ325" s="529">
        <f t="shared" si="179"/>
        <v>43323</v>
      </c>
      <c r="BR325" s="430">
        <f t="shared" si="177"/>
        <v>158.5316189815982</v>
      </c>
      <c r="BT325" s="430">
        <f t="shared" si="180"/>
        <v>104.59409125283591</v>
      </c>
    </row>
    <row r="326" spans="1:72">
      <c r="A326" s="6">
        <v>8</v>
      </c>
      <c r="B326" s="6">
        <v>12</v>
      </c>
      <c r="C326" s="124">
        <f t="shared" si="178"/>
        <v>42959</v>
      </c>
      <c r="D326" s="76">
        <f t="shared" si="145"/>
        <v>233.80355013333332</v>
      </c>
      <c r="E326" s="76">
        <f t="shared" si="146"/>
        <v>117.87602037506657</v>
      </c>
      <c r="F326" s="335">
        <v>218.18170000000001</v>
      </c>
      <c r="G326" s="335">
        <v>255.86763000000002</v>
      </c>
      <c r="H326" s="335">
        <v>83.30574</v>
      </c>
      <c r="I326" s="335">
        <v>200.33047000000002</v>
      </c>
      <c r="J326" s="335">
        <v>263.80151000000001</v>
      </c>
      <c r="K326" s="335">
        <v>156.69413</v>
      </c>
      <c r="L326" s="335">
        <v>184.46271000000002</v>
      </c>
      <c r="M326" s="335">
        <v>287.60315000000003</v>
      </c>
      <c r="N326" s="335">
        <v>368.92542000000003</v>
      </c>
      <c r="O326" s="335">
        <v>269.75191999999998</v>
      </c>
      <c r="P326" s="335">
        <v>287.60315000000003</v>
      </c>
      <c r="Q326" s="335">
        <v>277.76513879999999</v>
      </c>
      <c r="R326" s="76">
        <v>216.64</v>
      </c>
      <c r="S326" s="76">
        <v>110.27</v>
      </c>
      <c r="T326" s="76">
        <v>196.98</v>
      </c>
      <c r="U326" s="76">
        <v>156.61000000000001</v>
      </c>
      <c r="V326" s="76">
        <v>220.13</v>
      </c>
      <c r="W326" s="76">
        <v>230.85</v>
      </c>
      <c r="X326" s="76">
        <v>290.81</v>
      </c>
      <c r="Y326" s="76">
        <v>134.03</v>
      </c>
      <c r="Z326" s="76">
        <v>457.77</v>
      </c>
      <c r="AA326" s="76">
        <v>233.48</v>
      </c>
      <c r="AB326" s="76">
        <v>385.66</v>
      </c>
      <c r="AC326" s="76">
        <v>300.82</v>
      </c>
      <c r="AD326" s="76">
        <v>452.89</v>
      </c>
      <c r="AE326" s="76">
        <v>96.6743278</v>
      </c>
      <c r="AF326" s="76">
        <v>276.23786690000003</v>
      </c>
      <c r="AG326" s="10">
        <v>37.026299899999145</v>
      </c>
      <c r="AH326" s="76">
        <v>218.6378981</v>
      </c>
      <c r="AI326" s="76">
        <v>144.29744250000002</v>
      </c>
      <c r="AK326" s="430">
        <f t="shared" si="147"/>
        <v>109.99833627426267</v>
      </c>
      <c r="AL326" s="430">
        <f t="shared" si="148"/>
        <v>128.99804890345351</v>
      </c>
      <c r="AM326" s="430">
        <f t="shared" si="149"/>
        <v>41.999364759263926</v>
      </c>
      <c r="AN326" s="430">
        <f t="shared" si="150"/>
        <v>100.99847239727755</v>
      </c>
      <c r="AO326" s="430">
        <f t="shared" si="151"/>
        <v>132.99798840433576</v>
      </c>
      <c r="AP326" s="430">
        <f t="shared" si="152"/>
        <v>78.998805142424999</v>
      </c>
      <c r="AQ326" s="430">
        <f t="shared" si="153"/>
        <v>92.998593395512984</v>
      </c>
      <c r="AR326" s="430">
        <f t="shared" si="154"/>
        <v>144.99780690698262</v>
      </c>
      <c r="AS326" s="430">
        <f t="shared" si="155"/>
        <v>185.99718679102597</v>
      </c>
      <c r="AT326" s="430">
        <f t="shared" si="156"/>
        <v>135.99794302999746</v>
      </c>
      <c r="AU326" s="430">
        <f t="shared" si="157"/>
        <v>144.99780690698262</v>
      </c>
      <c r="AV326" s="430">
        <f t="shared" si="158"/>
        <v>140.03788192588857</v>
      </c>
      <c r="AW326" s="430">
        <f t="shared" si="159"/>
        <v>109.22107385933954</v>
      </c>
      <c r="AX326" s="430">
        <f t="shared" si="160"/>
        <v>55.593647592639272</v>
      </c>
      <c r="AY326" s="430">
        <f t="shared" si="161"/>
        <v>99.309301739349621</v>
      </c>
      <c r="AZ326" s="430">
        <f t="shared" si="162"/>
        <v>78.956390219309313</v>
      </c>
      <c r="BA326" s="430">
        <f t="shared" si="163"/>
        <v>110.98058986639778</v>
      </c>
      <c r="BB326" s="430">
        <f t="shared" si="164"/>
        <v>116.3851777161583</v>
      </c>
      <c r="BC326" s="430">
        <f t="shared" si="165"/>
        <v>146.61457020418453</v>
      </c>
      <c r="BD326" s="430">
        <f t="shared" si="166"/>
        <v>67.572472901436853</v>
      </c>
      <c r="BE326" s="430">
        <f t="shared" si="167"/>
        <v>230.78900932694731</v>
      </c>
      <c r="BF326" s="430">
        <f t="shared" si="168"/>
        <v>117.71111671288126</v>
      </c>
      <c r="BG326" s="430">
        <f t="shared" si="169"/>
        <v>194.43408116964963</v>
      </c>
      <c r="BH326" s="430">
        <f t="shared" si="170"/>
        <v>151.66120494076128</v>
      </c>
      <c r="BI326" s="430">
        <f t="shared" si="171"/>
        <v>228.32871187295183</v>
      </c>
      <c r="BJ326" s="430">
        <f t="shared" si="172"/>
        <v>48.739262818250566</v>
      </c>
      <c r="BK326" s="430">
        <f t="shared" si="173"/>
        <v>139.26789357196876</v>
      </c>
      <c r="BL326" s="430">
        <f t="shared" si="174"/>
        <v>18.667153970254169</v>
      </c>
      <c r="BM326" s="430">
        <f t="shared" si="175"/>
        <v>110.22833279556339</v>
      </c>
      <c r="BN326" s="430">
        <f t="shared" si="176"/>
        <v>72.748899672296446</v>
      </c>
      <c r="BQ326" s="529">
        <f t="shared" si="179"/>
        <v>43324</v>
      </c>
      <c r="BR326" s="430">
        <f t="shared" si="177"/>
        <v>147.20138202672044</v>
      </c>
      <c r="BT326" s="430">
        <f t="shared" si="180"/>
        <v>113.68288379127804</v>
      </c>
    </row>
    <row r="327" spans="1:72">
      <c r="A327" s="6">
        <v>8</v>
      </c>
      <c r="B327" s="6">
        <v>13</v>
      </c>
      <c r="C327" s="124">
        <f t="shared" si="178"/>
        <v>42960</v>
      </c>
      <c r="D327" s="76">
        <f t="shared" si="145"/>
        <v>244.22402317333336</v>
      </c>
      <c r="E327" s="76">
        <f t="shared" si="146"/>
        <v>123.12967837846469</v>
      </c>
      <c r="F327" s="335">
        <v>287.60315000000003</v>
      </c>
      <c r="G327" s="335">
        <v>301.48743999999999</v>
      </c>
      <c r="H327" s="335">
        <v>67.437979999999996</v>
      </c>
      <c r="I327" s="335">
        <v>208.26435000000001</v>
      </c>
      <c r="J327" s="335">
        <v>261.81804</v>
      </c>
      <c r="K327" s="335">
        <v>136.85943</v>
      </c>
      <c r="L327" s="335">
        <v>184.46271000000002</v>
      </c>
      <c r="M327" s="335">
        <v>317.35520000000002</v>
      </c>
      <c r="N327" s="335">
        <v>327.27255000000002</v>
      </c>
      <c r="O327" s="335">
        <v>285.61968000000002</v>
      </c>
      <c r="P327" s="335">
        <v>271.73539</v>
      </c>
      <c r="Q327" s="335">
        <v>258.5849839</v>
      </c>
      <c r="R327" s="76">
        <v>162.5</v>
      </c>
      <c r="S327" s="76">
        <v>161.62</v>
      </c>
      <c r="T327" s="76">
        <v>226.89</v>
      </c>
      <c r="U327" s="76">
        <v>163.95</v>
      </c>
      <c r="V327" s="76">
        <v>263.75</v>
      </c>
      <c r="W327" s="76">
        <v>214.16</v>
      </c>
      <c r="X327" s="76">
        <v>273.11</v>
      </c>
      <c r="Y327" s="76">
        <v>196.76</v>
      </c>
      <c r="Z327" s="76">
        <v>483.31</v>
      </c>
      <c r="AA327" s="76">
        <v>255.97</v>
      </c>
      <c r="AB327" s="76">
        <v>415.32</v>
      </c>
      <c r="AC327" s="76">
        <v>256.24</v>
      </c>
      <c r="AD327" s="76">
        <v>413.61</v>
      </c>
      <c r="AE327" s="76">
        <v>156.0197502</v>
      </c>
      <c r="AF327" s="76">
        <v>249.5601954</v>
      </c>
      <c r="AG327" s="10">
        <v>56.53770300000086</v>
      </c>
      <c r="AH327" s="76">
        <v>231.80813890000002</v>
      </c>
      <c r="AI327" s="76">
        <v>237.10400380000002</v>
      </c>
      <c r="AK327" s="430">
        <f t="shared" si="147"/>
        <v>144.99780690698262</v>
      </c>
      <c r="AL327" s="430">
        <f t="shared" si="148"/>
        <v>151.9977010335266</v>
      </c>
      <c r="AM327" s="430">
        <f t="shared" si="149"/>
        <v>33.999485757499365</v>
      </c>
      <c r="AN327" s="430">
        <f t="shared" si="150"/>
        <v>104.99841189815982</v>
      </c>
      <c r="AO327" s="430">
        <f t="shared" si="151"/>
        <v>131.99800352911521</v>
      </c>
      <c r="AP327" s="430">
        <f t="shared" si="152"/>
        <v>68.998956390219305</v>
      </c>
      <c r="AQ327" s="430">
        <f t="shared" si="153"/>
        <v>92.998593395512984</v>
      </c>
      <c r="AR327" s="430">
        <f t="shared" si="154"/>
        <v>159.99758003529115</v>
      </c>
      <c r="AS327" s="430">
        <f t="shared" si="155"/>
        <v>164.997504411394</v>
      </c>
      <c r="AT327" s="430">
        <f t="shared" si="156"/>
        <v>143.99782203176204</v>
      </c>
      <c r="AU327" s="430">
        <f t="shared" si="157"/>
        <v>136.99792790521803</v>
      </c>
      <c r="AV327" s="430">
        <f t="shared" si="158"/>
        <v>130.36802818250567</v>
      </c>
      <c r="AW327" s="430">
        <f t="shared" si="159"/>
        <v>81.925888580791522</v>
      </c>
      <c r="AX327" s="430">
        <f t="shared" si="160"/>
        <v>81.482228384169403</v>
      </c>
      <c r="AY327" s="430">
        <f t="shared" si="161"/>
        <v>114.3887068313587</v>
      </c>
      <c r="AZ327" s="430">
        <f t="shared" si="162"/>
        <v>82.656919586589353</v>
      </c>
      <c r="BA327" s="430">
        <f t="shared" si="163"/>
        <v>132.97201915805394</v>
      </c>
      <c r="BB327" s="430">
        <f t="shared" si="164"/>
        <v>107.97075875976809</v>
      </c>
      <c r="BC327" s="430">
        <f t="shared" si="165"/>
        <v>137.69095034030755</v>
      </c>
      <c r="BD327" s="430">
        <f t="shared" si="166"/>
        <v>99.198386690194098</v>
      </c>
      <c r="BE327" s="430">
        <f t="shared" si="167"/>
        <v>243.66523821527602</v>
      </c>
      <c r="BF327" s="430">
        <f t="shared" si="168"/>
        <v>129.04965969246282</v>
      </c>
      <c r="BG327" s="430">
        <f t="shared" si="169"/>
        <v>209.38744643307285</v>
      </c>
      <c r="BH327" s="430">
        <f t="shared" si="170"/>
        <v>129.18578270733553</v>
      </c>
      <c r="BI327" s="430">
        <f t="shared" si="171"/>
        <v>208.52533400554574</v>
      </c>
      <c r="BJ327" s="430">
        <f t="shared" si="172"/>
        <v>78.65881028485002</v>
      </c>
      <c r="BK327" s="430">
        <f t="shared" si="173"/>
        <v>125.81809700025208</v>
      </c>
      <c r="BL327" s="430">
        <f t="shared" si="174"/>
        <v>28.504009579027407</v>
      </c>
      <c r="BM327" s="430">
        <f t="shared" si="175"/>
        <v>116.86823236702799</v>
      </c>
      <c r="BN327" s="430">
        <f t="shared" si="176"/>
        <v>119.53819198386691</v>
      </c>
      <c r="BQ327" s="529">
        <f t="shared" si="179"/>
        <v>43325</v>
      </c>
      <c r="BR327" s="430">
        <f t="shared" si="177"/>
        <v>146.04592063271991</v>
      </c>
      <c r="BT327" s="430">
        <f t="shared" si="180"/>
        <v>127.43387834635746</v>
      </c>
    </row>
    <row r="328" spans="1:72">
      <c r="A328" s="6">
        <v>8</v>
      </c>
      <c r="B328" s="6">
        <v>14</v>
      </c>
      <c r="C328" s="124">
        <f t="shared" si="178"/>
        <v>42961</v>
      </c>
      <c r="D328" s="76">
        <f t="shared" si="145"/>
        <v>232.37942444333325</v>
      </c>
      <c r="E328" s="76">
        <f t="shared" si="146"/>
        <v>117.15802328410979</v>
      </c>
      <c r="F328" s="335">
        <v>305.45438000000001</v>
      </c>
      <c r="G328" s="335">
        <v>249.91722000000001</v>
      </c>
      <c r="H328" s="335">
        <v>65.454509999999999</v>
      </c>
      <c r="I328" s="335">
        <v>192.39659</v>
      </c>
      <c r="J328" s="335">
        <v>249.91722000000001</v>
      </c>
      <c r="K328" s="335">
        <v>126.94208</v>
      </c>
      <c r="L328" s="335">
        <v>176.52883</v>
      </c>
      <c r="M328" s="335">
        <v>335.20643000000001</v>
      </c>
      <c r="N328" s="335">
        <v>406.61135000000002</v>
      </c>
      <c r="O328" s="335">
        <v>259.83456999999999</v>
      </c>
      <c r="P328" s="335">
        <v>230.08252000000002</v>
      </c>
      <c r="Q328" s="335">
        <v>259.97341289999997</v>
      </c>
      <c r="R328" s="76">
        <v>190.81</v>
      </c>
      <c r="S328" s="76">
        <v>183.02</v>
      </c>
      <c r="T328" s="76">
        <v>183.31</v>
      </c>
      <c r="U328" s="76">
        <v>130.66</v>
      </c>
      <c r="V328" s="76">
        <v>206.56</v>
      </c>
      <c r="W328" s="76">
        <v>236.11</v>
      </c>
      <c r="X328" s="76">
        <v>321.48</v>
      </c>
      <c r="Y328" s="76">
        <v>214.21</v>
      </c>
      <c r="Z328" s="76">
        <v>483.31</v>
      </c>
      <c r="AA328" s="76">
        <v>195.78</v>
      </c>
      <c r="AB328" s="76">
        <v>462.36</v>
      </c>
      <c r="AC328" s="76">
        <v>235.56</v>
      </c>
      <c r="AD328" s="76">
        <v>348.09</v>
      </c>
      <c r="AE328" s="76">
        <v>183.13378510000001</v>
      </c>
      <c r="AF328" s="76">
        <v>250.27424460000003</v>
      </c>
      <c r="AG328" s="10">
        <v>52.719685299997657</v>
      </c>
      <c r="AH328" s="10">
        <v>174.42635179999999</v>
      </c>
      <c r="AI328" s="335">
        <v>61.249553599999999</v>
      </c>
      <c r="AK328" s="430">
        <f t="shared" si="147"/>
        <v>153.99767078396775</v>
      </c>
      <c r="AL328" s="430">
        <f t="shared" si="148"/>
        <v>125.99809427779179</v>
      </c>
      <c r="AM328" s="430">
        <f t="shared" si="149"/>
        <v>32.999500882278802</v>
      </c>
      <c r="AN328" s="430">
        <f t="shared" si="150"/>
        <v>96.998532896395261</v>
      </c>
      <c r="AO328" s="430">
        <f t="shared" si="151"/>
        <v>125.99809427779179</v>
      </c>
      <c r="AP328" s="430">
        <f t="shared" si="152"/>
        <v>63.999032014116459</v>
      </c>
      <c r="AQ328" s="430">
        <f t="shared" si="153"/>
        <v>88.998653894630706</v>
      </c>
      <c r="AR328" s="430">
        <f t="shared" si="154"/>
        <v>168.99744391227628</v>
      </c>
      <c r="AS328" s="430">
        <f t="shared" si="155"/>
        <v>204.99689942021681</v>
      </c>
      <c r="AT328" s="430">
        <f t="shared" si="156"/>
        <v>130.99801865389463</v>
      </c>
      <c r="AU328" s="430">
        <f t="shared" si="157"/>
        <v>115.99824552558609</v>
      </c>
      <c r="AV328" s="430">
        <f t="shared" si="158"/>
        <v>131.06801759516006</v>
      </c>
      <c r="AW328" s="430">
        <f t="shared" si="159"/>
        <v>96.198638769851271</v>
      </c>
      <c r="AX328" s="430">
        <f t="shared" si="160"/>
        <v>92.271237711116711</v>
      </c>
      <c r="AY328" s="430">
        <f t="shared" si="161"/>
        <v>92.417443912276283</v>
      </c>
      <c r="AZ328" s="430">
        <f t="shared" si="162"/>
        <v>65.873456012099822</v>
      </c>
      <c r="BA328" s="430">
        <f t="shared" si="163"/>
        <v>104.13914797075876</v>
      </c>
      <c r="BB328" s="430">
        <f t="shared" si="164"/>
        <v>119.03705570960425</v>
      </c>
      <c r="BC328" s="430">
        <f t="shared" si="165"/>
        <v>162.07713637509454</v>
      </c>
      <c r="BD328" s="430">
        <f t="shared" si="166"/>
        <v>107.99596672548526</v>
      </c>
      <c r="BE328" s="430">
        <f t="shared" si="167"/>
        <v>243.66523821527602</v>
      </c>
      <c r="BF328" s="430">
        <f t="shared" si="168"/>
        <v>98.704310562137636</v>
      </c>
      <c r="BG328" s="430">
        <f t="shared" si="169"/>
        <v>233.10310057978322</v>
      </c>
      <c r="BH328" s="430">
        <f t="shared" si="170"/>
        <v>118.7597680867154</v>
      </c>
      <c r="BI328" s="430">
        <f t="shared" si="171"/>
        <v>175.4928157297706</v>
      </c>
      <c r="BJ328" s="430">
        <f t="shared" si="172"/>
        <v>92.328603529115199</v>
      </c>
      <c r="BK328" s="430">
        <f t="shared" si="173"/>
        <v>126.17809155533149</v>
      </c>
      <c r="BL328" s="430">
        <f t="shared" si="174"/>
        <v>26.579120393243084</v>
      </c>
      <c r="BM328" s="430">
        <f t="shared" si="175"/>
        <v>87.938669926896893</v>
      </c>
      <c r="BN328" s="430">
        <f t="shared" si="176"/>
        <v>30.879532946811192</v>
      </c>
      <c r="BQ328" s="529">
        <f t="shared" si="179"/>
        <v>43326</v>
      </c>
      <c r="BR328" s="430">
        <f t="shared" si="177"/>
        <v>123.43718129568944</v>
      </c>
      <c r="BT328" s="430">
        <f t="shared" si="180"/>
        <v>111.99710612553568</v>
      </c>
    </row>
    <row r="329" spans="1:72">
      <c r="A329" s="6">
        <v>8</v>
      </c>
      <c r="B329" s="6">
        <v>15</v>
      </c>
      <c r="C329" s="124">
        <f t="shared" si="178"/>
        <v>42962</v>
      </c>
      <c r="D329" s="76">
        <f t="shared" si="145"/>
        <v>226.69913670344835</v>
      </c>
      <c r="E329" s="76">
        <f t="shared" si="146"/>
        <v>114.29420999735228</v>
      </c>
      <c r="F329" s="335">
        <v>305.45438000000001</v>
      </c>
      <c r="G329" s="335">
        <v>228.09905000000001</v>
      </c>
      <c r="H329" s="335">
        <v>75.371859999999998</v>
      </c>
      <c r="I329" s="335">
        <v>228.09905000000001</v>
      </c>
      <c r="J329" s="335">
        <v>329.25602000000003</v>
      </c>
      <c r="K329" s="335">
        <v>166.61148</v>
      </c>
      <c r="L329" s="335">
        <v>186.44618</v>
      </c>
      <c r="M329" s="335">
        <v>283.63621000000001</v>
      </c>
      <c r="N329" s="335">
        <v>376.85930000000002</v>
      </c>
      <c r="O329" s="335">
        <v>382.80971</v>
      </c>
      <c r="P329" s="335">
        <v>236.03293000000002</v>
      </c>
      <c r="Q329" s="335">
        <v>253.7254824</v>
      </c>
      <c r="R329" s="76">
        <v>131.65</v>
      </c>
      <c r="S329" s="76">
        <v>131.19999999999999</v>
      </c>
      <c r="T329" s="76">
        <v>191.89</v>
      </c>
      <c r="U329" s="76">
        <v>127.54</v>
      </c>
      <c r="V329" s="76">
        <v>200.61</v>
      </c>
      <c r="W329" s="76">
        <v>236.12</v>
      </c>
      <c r="X329" s="76">
        <v>270.89999999999998</v>
      </c>
      <c r="Y329" s="76">
        <v>177.48</v>
      </c>
      <c r="Z329" s="76"/>
      <c r="AA329" s="76">
        <v>251.42</v>
      </c>
      <c r="AB329" s="76">
        <v>388.67</v>
      </c>
      <c r="AC329" s="76">
        <v>232.4</v>
      </c>
      <c r="AD329" s="76">
        <v>347.68</v>
      </c>
      <c r="AE329" s="76">
        <v>84.475987300000014</v>
      </c>
      <c r="AF329" s="76">
        <v>370.03616320000003</v>
      </c>
      <c r="AG329" s="10">
        <v>60.422822100002328</v>
      </c>
      <c r="AH329" s="10">
        <v>174.08916189999999</v>
      </c>
      <c r="AI329" s="335">
        <v>145.28917749999999</v>
      </c>
      <c r="AK329" s="430">
        <f t="shared" si="147"/>
        <v>153.99767078396775</v>
      </c>
      <c r="AL329" s="430">
        <f t="shared" si="148"/>
        <v>114.99826065036551</v>
      </c>
      <c r="AM329" s="430">
        <f t="shared" si="149"/>
        <v>37.999425258381649</v>
      </c>
      <c r="AN329" s="430">
        <f t="shared" si="150"/>
        <v>114.99826065036551</v>
      </c>
      <c r="AO329" s="430">
        <f t="shared" si="151"/>
        <v>165.99748928661458</v>
      </c>
      <c r="AP329" s="430">
        <f t="shared" si="152"/>
        <v>83.998729518527853</v>
      </c>
      <c r="AQ329" s="430">
        <f t="shared" si="153"/>
        <v>93.998578270733546</v>
      </c>
      <c r="AR329" s="430">
        <f t="shared" si="154"/>
        <v>142.99783715654146</v>
      </c>
      <c r="AS329" s="430">
        <f t="shared" si="155"/>
        <v>189.99712629190824</v>
      </c>
      <c r="AT329" s="430">
        <f t="shared" si="156"/>
        <v>192.99708091756995</v>
      </c>
      <c r="AU329" s="430">
        <f t="shared" si="157"/>
        <v>118.9982001512478</v>
      </c>
      <c r="AV329" s="430">
        <f t="shared" si="158"/>
        <v>127.91806523821528</v>
      </c>
      <c r="AW329" s="430">
        <f t="shared" si="159"/>
        <v>66.372573733299731</v>
      </c>
      <c r="AX329" s="430">
        <f t="shared" si="160"/>
        <v>66.145702041845212</v>
      </c>
      <c r="AY329" s="430">
        <f t="shared" si="161"/>
        <v>96.743130829342064</v>
      </c>
      <c r="AZ329" s="430">
        <f t="shared" si="162"/>
        <v>64.300478951348623</v>
      </c>
      <c r="BA329" s="430">
        <f t="shared" si="163"/>
        <v>101.13940005041593</v>
      </c>
      <c r="BB329" s="430">
        <f t="shared" si="164"/>
        <v>119.04209730274766</v>
      </c>
      <c r="BC329" s="430">
        <f t="shared" si="165"/>
        <v>136.57675825560875</v>
      </c>
      <c r="BD329" s="430">
        <f t="shared" si="166"/>
        <v>89.478195109654649</v>
      </c>
      <c r="BE329" s="430">
        <f t="shared" si="167"/>
        <v>0</v>
      </c>
      <c r="BF329" s="430">
        <f t="shared" si="168"/>
        <v>126.75573481220064</v>
      </c>
      <c r="BG329" s="430">
        <f t="shared" si="169"/>
        <v>195.95160070582304</v>
      </c>
      <c r="BH329" s="430">
        <f t="shared" si="170"/>
        <v>117.16662465339047</v>
      </c>
      <c r="BI329" s="430">
        <f t="shared" si="171"/>
        <v>175.28611041088985</v>
      </c>
      <c r="BJ329" s="430">
        <f t="shared" si="172"/>
        <v>42.589355835644071</v>
      </c>
      <c r="BK329" s="430">
        <f t="shared" si="173"/>
        <v>186.55717832114951</v>
      </c>
      <c r="BL329" s="430">
        <f t="shared" si="174"/>
        <v>30.462728560626331</v>
      </c>
      <c r="BM329" s="430">
        <f t="shared" si="175"/>
        <v>87.768672498109396</v>
      </c>
      <c r="BN329" s="430">
        <f t="shared" si="176"/>
        <v>73.24889210990672</v>
      </c>
      <c r="BQ329" s="529">
        <f t="shared" si="179"/>
        <v>43327</v>
      </c>
      <c r="BR329" s="430">
        <f t="shared" si="177"/>
        <v>137.68784032014116</v>
      </c>
      <c r="BT329" s="430">
        <f t="shared" si="180"/>
        <v>114.99826065036551</v>
      </c>
    </row>
    <row r="330" spans="1:72">
      <c r="A330" s="6">
        <v>8</v>
      </c>
      <c r="B330" s="6">
        <v>16</v>
      </c>
      <c r="C330" s="124">
        <f t="shared" si="178"/>
        <v>42963</v>
      </c>
      <c r="D330" s="76">
        <f t="shared" si="145"/>
        <v>207.52877211724118</v>
      </c>
      <c r="E330" s="76">
        <f t="shared" si="146"/>
        <v>104.62914594989648</v>
      </c>
      <c r="F330" s="335">
        <v>238.0164</v>
      </c>
      <c r="G330" s="335">
        <v>170.57841999999999</v>
      </c>
      <c r="H330" s="335">
        <v>73.388390000000001</v>
      </c>
      <c r="I330" s="335">
        <v>249.91722000000001</v>
      </c>
      <c r="J330" s="335">
        <v>360.99153999999999</v>
      </c>
      <c r="K330" s="335">
        <v>45.619810000000001</v>
      </c>
      <c r="L330" s="335">
        <v>196.36353</v>
      </c>
      <c r="M330" s="335">
        <v>253.88416000000001</v>
      </c>
      <c r="N330" s="335">
        <v>357.02460000000002</v>
      </c>
      <c r="O330" s="335">
        <v>351.07418999999999</v>
      </c>
      <c r="P330" s="335">
        <v>228.09905000000001</v>
      </c>
      <c r="Q330" s="335">
        <v>275.94034640000001</v>
      </c>
      <c r="R330" s="76">
        <v>204.82</v>
      </c>
      <c r="S330" s="76">
        <v>176.49</v>
      </c>
      <c r="T330" s="76">
        <v>172.59</v>
      </c>
      <c r="U330" s="76">
        <v>178.96</v>
      </c>
      <c r="V330" s="76">
        <v>102</v>
      </c>
      <c r="W330" s="76">
        <v>217.14</v>
      </c>
      <c r="X330" s="76">
        <v>276.08</v>
      </c>
      <c r="Y330" s="76">
        <v>150.12</v>
      </c>
      <c r="Z330" s="76"/>
      <c r="AA330" s="76">
        <v>228.9</v>
      </c>
      <c r="AB330" s="76">
        <v>359.48</v>
      </c>
      <c r="AC330" s="76">
        <v>214.46</v>
      </c>
      <c r="AD330" s="76">
        <v>324.37</v>
      </c>
      <c r="AE330" s="76">
        <v>-41.811547599999997</v>
      </c>
      <c r="AF330" s="76">
        <v>251.36515310000001</v>
      </c>
      <c r="AG330" s="10">
        <v>51.398939499995628</v>
      </c>
      <c r="AH330" s="10">
        <v>212.23129</v>
      </c>
      <c r="AI330" s="335">
        <v>138.84290000000001</v>
      </c>
      <c r="AK330" s="430">
        <f t="shared" si="147"/>
        <v>119.99818502646836</v>
      </c>
      <c r="AL330" s="430">
        <f t="shared" si="148"/>
        <v>85.998699268968991</v>
      </c>
      <c r="AM330" s="430">
        <f t="shared" si="149"/>
        <v>36.99944038316108</v>
      </c>
      <c r="AN330" s="430">
        <f t="shared" si="150"/>
        <v>125.99809427779179</v>
      </c>
      <c r="AO330" s="430">
        <f t="shared" si="151"/>
        <v>181.99724729014366</v>
      </c>
      <c r="AP330" s="430">
        <f t="shared" si="152"/>
        <v>22.999652130073102</v>
      </c>
      <c r="AQ330" s="430">
        <f t="shared" si="153"/>
        <v>98.9985026468364</v>
      </c>
      <c r="AR330" s="430">
        <f t="shared" si="154"/>
        <v>127.99806402823292</v>
      </c>
      <c r="AS330" s="430">
        <f t="shared" si="155"/>
        <v>179.99727753970257</v>
      </c>
      <c r="AT330" s="430">
        <f t="shared" si="156"/>
        <v>176.99732291404084</v>
      </c>
      <c r="AU330" s="430">
        <f t="shared" si="157"/>
        <v>114.99826065036551</v>
      </c>
      <c r="AV330" s="430">
        <f t="shared" si="158"/>
        <v>139.11789584068566</v>
      </c>
      <c r="AW330" s="430">
        <f t="shared" si="159"/>
        <v>103.26191076380135</v>
      </c>
      <c r="AX330" s="430">
        <f t="shared" si="160"/>
        <v>88.979077388454755</v>
      </c>
      <c r="AY330" s="430">
        <f t="shared" si="161"/>
        <v>87.012856062515752</v>
      </c>
      <c r="AZ330" s="430">
        <f t="shared" si="162"/>
        <v>90.224350894882789</v>
      </c>
      <c r="BA330" s="430">
        <f t="shared" si="163"/>
        <v>51.424250063019912</v>
      </c>
      <c r="BB330" s="430">
        <f t="shared" si="164"/>
        <v>109.4731535165112</v>
      </c>
      <c r="BC330" s="430">
        <f t="shared" si="165"/>
        <v>139.18830350390724</v>
      </c>
      <c r="BD330" s="430">
        <f t="shared" si="166"/>
        <v>75.684396269221068</v>
      </c>
      <c r="BE330" s="430">
        <f t="shared" si="167"/>
        <v>0</v>
      </c>
      <c r="BF330" s="430">
        <f t="shared" si="168"/>
        <v>115.4020670531888</v>
      </c>
      <c r="BG330" s="430">
        <f t="shared" si="169"/>
        <v>181.23519032014116</v>
      </c>
      <c r="BH330" s="430">
        <f t="shared" si="170"/>
        <v>108.12200655407109</v>
      </c>
      <c r="BI330" s="430">
        <f t="shared" si="171"/>
        <v>163.53415679354677</v>
      </c>
      <c r="BJ330" s="430">
        <f t="shared" si="172"/>
        <v>-21.079681169649607</v>
      </c>
      <c r="BK330" s="430">
        <f t="shared" si="173"/>
        <v>126.7280832367028</v>
      </c>
      <c r="BL330" s="430">
        <f t="shared" si="174"/>
        <v>25.913254096292224</v>
      </c>
      <c r="BM330" s="430">
        <f t="shared" si="175"/>
        <v>106.99838164860095</v>
      </c>
      <c r="BN330" s="430">
        <f t="shared" si="176"/>
        <v>69.998941265439882</v>
      </c>
      <c r="BQ330" s="529">
        <f t="shared" si="179"/>
        <v>43328</v>
      </c>
      <c r="BR330" s="430">
        <f t="shared" si="177"/>
        <v>112.17121793546761</v>
      </c>
      <c r="BT330" s="430">
        <f t="shared" si="180"/>
        <v>107.56019410133602</v>
      </c>
    </row>
    <row r="331" spans="1:72">
      <c r="A331" s="6">
        <v>8</v>
      </c>
      <c r="B331" s="6">
        <v>17</v>
      </c>
      <c r="C331" s="124">
        <f t="shared" si="178"/>
        <v>42964</v>
      </c>
      <c r="D331" s="76">
        <f t="shared" ref="D331:D375" si="181">AVERAGE(F331:AI331)</f>
        <v>214.18258914827607</v>
      </c>
      <c r="E331" s="76">
        <f t="shared" ref="E331:E375" si="182">D331/1.98347</f>
        <v>107.98378052013696</v>
      </c>
      <c r="F331" s="335">
        <v>208.26435000000001</v>
      </c>
      <c r="G331" s="335">
        <v>172.56189000000001</v>
      </c>
      <c r="H331" s="335">
        <v>93.223089999999999</v>
      </c>
      <c r="I331" s="335">
        <v>174.54536000000002</v>
      </c>
      <c r="J331" s="335">
        <v>291.57008999999999</v>
      </c>
      <c r="K331" s="335">
        <v>243.96681000000001</v>
      </c>
      <c r="L331" s="335">
        <v>176.52883</v>
      </c>
      <c r="M331" s="335">
        <v>263.80151000000001</v>
      </c>
      <c r="N331" s="335">
        <v>327.27255000000002</v>
      </c>
      <c r="O331" s="335">
        <v>303.47091</v>
      </c>
      <c r="P331" s="335">
        <v>228.09905000000001</v>
      </c>
      <c r="Q331" s="335">
        <v>256.30399340000002</v>
      </c>
      <c r="R331" s="76">
        <v>153.16</v>
      </c>
      <c r="S331" s="76">
        <v>167.59</v>
      </c>
      <c r="T331" s="76">
        <v>145.87</v>
      </c>
      <c r="U331" s="76">
        <v>209.82</v>
      </c>
      <c r="V331" s="76">
        <v>171.03</v>
      </c>
      <c r="W331" s="76">
        <v>288.35000000000002</v>
      </c>
      <c r="X331" s="76">
        <v>255.78</v>
      </c>
      <c r="Y331" s="76">
        <v>154.05000000000001</v>
      </c>
      <c r="Z331" s="76"/>
      <c r="AA331" s="76">
        <v>226.44</v>
      </c>
      <c r="AB331" s="76">
        <v>322.58</v>
      </c>
      <c r="AC331" s="76">
        <v>205.59</v>
      </c>
      <c r="AD331" s="76">
        <v>281.26</v>
      </c>
      <c r="AE331" s="76">
        <v>287.14695190000003</v>
      </c>
      <c r="AF331" s="76">
        <v>228.55524810000003</v>
      </c>
      <c r="AG331" s="10">
        <v>23.707617100004398</v>
      </c>
      <c r="AH331" s="10">
        <v>231.13375910000002</v>
      </c>
      <c r="AI331" s="335">
        <v>119.62307570000002</v>
      </c>
      <c r="AK331" s="430">
        <f t="shared" ref="AK331:AK394" si="183">F331/1.9835</f>
        <v>104.99841189815982</v>
      </c>
      <c r="AL331" s="430">
        <f t="shared" ref="AL331:AL394" si="184">G331/1.9835</f>
        <v>86.998684144189568</v>
      </c>
      <c r="AM331" s="430">
        <f t="shared" ref="AM331:AM394" si="185">H331/1.9835</f>
        <v>46.999289135366773</v>
      </c>
      <c r="AN331" s="430">
        <f t="shared" ref="AN331:AN394" si="186">I331/1.9835</f>
        <v>87.998669019410144</v>
      </c>
      <c r="AO331" s="430">
        <f t="shared" ref="AO331:AO394" si="187">J331/1.9835</f>
        <v>146.99777665742374</v>
      </c>
      <c r="AP331" s="430">
        <f t="shared" ref="AP331:AP394" si="188">K331/1.9835</f>
        <v>122.99813965213008</v>
      </c>
      <c r="AQ331" s="430">
        <f t="shared" ref="AQ331:AQ394" si="189">L331/1.9835</f>
        <v>88.998653894630706</v>
      </c>
      <c r="AR331" s="430">
        <f t="shared" ref="AR331:AR394" si="190">M331/1.9835</f>
        <v>132.99798840433576</v>
      </c>
      <c r="AS331" s="430">
        <f t="shared" ref="AS331:AS394" si="191">N331/1.9835</f>
        <v>164.997504411394</v>
      </c>
      <c r="AT331" s="430">
        <f t="shared" ref="AT331:AT394" si="192">O331/1.9835</f>
        <v>152.99768590874717</v>
      </c>
      <c r="AU331" s="430">
        <f t="shared" ref="AU331:AU394" si="193">P331/1.9835</f>
        <v>114.99826065036551</v>
      </c>
      <c r="AV331" s="430">
        <f t="shared" ref="AV331:AV394" si="194">Q331/1.9835</f>
        <v>129.21804557600203</v>
      </c>
      <c r="AW331" s="430">
        <f t="shared" ref="AW331:AW394" si="195">R331/1.9835</f>
        <v>77.217040584824801</v>
      </c>
      <c r="AX331" s="430">
        <f t="shared" ref="AX331:AX394" si="196">S331/1.9835</f>
        <v>84.492059490799093</v>
      </c>
      <c r="AY331" s="430">
        <f t="shared" ref="AY331:AY394" si="197">T331/1.9835</f>
        <v>73.541719183261918</v>
      </c>
      <c r="AZ331" s="430">
        <f t="shared" ref="AZ331:AZ394" si="198">U331/1.9835</f>
        <v>105.78270733551801</v>
      </c>
      <c r="BA331" s="430">
        <f t="shared" ref="BA331:BA394" si="199">V331/1.9835</f>
        <v>86.226367532140159</v>
      </c>
      <c r="BB331" s="430">
        <f t="shared" ref="BB331:BB394" si="200">W331/1.9835</f>
        <v>145.37433829089994</v>
      </c>
      <c r="BC331" s="430">
        <f t="shared" ref="BC331:BC394" si="201">X331/1.9835</f>
        <v>128.9538694227376</v>
      </c>
      <c r="BD331" s="430">
        <f t="shared" ref="BD331:BD394" si="202">Y331/1.9835</f>
        <v>77.66574237459038</v>
      </c>
      <c r="BE331" s="430">
        <f t="shared" ref="BE331:BE394" si="203">Z331/1.9835</f>
        <v>0</v>
      </c>
      <c r="BF331" s="430">
        <f t="shared" ref="BF331:BF394" si="204">AA331/1.9835</f>
        <v>114.16183513990421</v>
      </c>
      <c r="BG331" s="430">
        <f t="shared" ref="BG331:BG394" si="205">AB331/1.9835</f>
        <v>162.63171162087218</v>
      </c>
      <c r="BH331" s="430">
        <f t="shared" ref="BH331:BH394" si="206">AC331/1.9835</f>
        <v>103.65011343584573</v>
      </c>
      <c r="BI331" s="430">
        <f t="shared" ref="BI331:BI394" si="207">AD331/1.9835</f>
        <v>141.79984875220569</v>
      </c>
      <c r="BJ331" s="430">
        <f t="shared" ref="BJ331:BJ394" si="208">AE331/1.9835</f>
        <v>144.76781038568188</v>
      </c>
      <c r="BK331" s="430">
        <f t="shared" ref="BK331:BK394" si="209">AF331/1.9835</f>
        <v>115.22825717166626</v>
      </c>
      <c r="BL331" s="430">
        <f t="shared" ref="BL331:BL394" si="210">AG331/1.9835</f>
        <v>11.952415981852482</v>
      </c>
      <c r="BM331" s="430">
        <f t="shared" ref="BM331:BM394" si="211">AH331/1.9835</f>
        <v>116.52823750945299</v>
      </c>
      <c r="BN331" s="430">
        <f t="shared" ref="BN331:BN394" si="212">AI331/1.9835</f>
        <v>60.309087824552563</v>
      </c>
      <c r="BQ331" s="529">
        <f t="shared" si="179"/>
        <v>43329</v>
      </c>
      <c r="BR331" s="430">
        <f t="shared" ref="BR331:BR375" si="213">AVERAGE(BA331,BI331,BK331,BM331)</f>
        <v>114.94567774136627</v>
      </c>
      <c r="BT331" s="430">
        <f t="shared" si="180"/>
        <v>109.97227123771111</v>
      </c>
    </row>
    <row r="332" spans="1:72">
      <c r="A332" s="6">
        <v>8</v>
      </c>
      <c r="B332" s="6">
        <v>18</v>
      </c>
      <c r="C332" s="124">
        <f t="shared" ref="C332:C375" si="214">C331+1</f>
        <v>42965</v>
      </c>
      <c r="D332" s="76">
        <f t="shared" si="181"/>
        <v>219.99217426206897</v>
      </c>
      <c r="E332" s="76">
        <f t="shared" si="182"/>
        <v>110.91278126821629</v>
      </c>
      <c r="F332" s="335">
        <v>208.26435000000001</v>
      </c>
      <c r="G332" s="335">
        <v>152.72719000000001</v>
      </c>
      <c r="H332" s="335">
        <v>97.190030000000007</v>
      </c>
      <c r="I332" s="335">
        <v>130.90902</v>
      </c>
      <c r="J332" s="335">
        <v>360.99153999999999</v>
      </c>
      <c r="K332" s="335">
        <v>224.13211000000001</v>
      </c>
      <c r="L332" s="335">
        <v>148.76025000000001</v>
      </c>
      <c r="M332" s="335">
        <v>263.80151000000001</v>
      </c>
      <c r="N332" s="335">
        <v>357.02460000000002</v>
      </c>
      <c r="O332" s="335">
        <v>398.67747000000003</v>
      </c>
      <c r="P332" s="335">
        <v>220.16517000000002</v>
      </c>
      <c r="Q332" s="335">
        <v>249.06432789999999</v>
      </c>
      <c r="R332" s="76">
        <v>161.74</v>
      </c>
      <c r="S332" s="76">
        <v>194.34</v>
      </c>
      <c r="T332" s="76">
        <v>165.65</v>
      </c>
      <c r="U332" s="76">
        <v>190.29</v>
      </c>
      <c r="V332" s="76">
        <v>151.27000000000001</v>
      </c>
      <c r="W332" s="76">
        <v>265.89</v>
      </c>
      <c r="X332" s="76">
        <v>281.81</v>
      </c>
      <c r="Y332" s="76">
        <v>66.12</v>
      </c>
      <c r="Z332" s="76"/>
      <c r="AA332" s="76">
        <v>228.41</v>
      </c>
      <c r="AB332" s="76">
        <v>299.08</v>
      </c>
      <c r="AC332" s="76">
        <v>285.43</v>
      </c>
      <c r="AD332" s="76">
        <v>340.38</v>
      </c>
      <c r="AE332" s="76">
        <v>159.90735140000001</v>
      </c>
      <c r="AF332" s="76">
        <v>211.834596</v>
      </c>
      <c r="AG332" s="10">
        <v>55.98323599999997</v>
      </c>
      <c r="AH332" s="10">
        <v>326.47916199999997</v>
      </c>
      <c r="AI332" s="335">
        <v>183.45114029999999</v>
      </c>
      <c r="AK332" s="430">
        <f t="shared" si="183"/>
        <v>104.99841189815982</v>
      </c>
      <c r="AL332" s="430">
        <f t="shared" si="184"/>
        <v>76.998835391983874</v>
      </c>
      <c r="AM332" s="430">
        <f t="shared" si="185"/>
        <v>48.999258885807919</v>
      </c>
      <c r="AN332" s="430">
        <f t="shared" si="186"/>
        <v>65.999001764557605</v>
      </c>
      <c r="AO332" s="430">
        <f t="shared" si="187"/>
        <v>181.99724729014366</v>
      </c>
      <c r="AP332" s="430">
        <f t="shared" si="188"/>
        <v>112.99829089992438</v>
      </c>
      <c r="AQ332" s="430">
        <f t="shared" si="189"/>
        <v>74.998865641542736</v>
      </c>
      <c r="AR332" s="430">
        <f t="shared" si="190"/>
        <v>132.99798840433576</v>
      </c>
      <c r="AS332" s="430">
        <f t="shared" si="191"/>
        <v>179.99727753970257</v>
      </c>
      <c r="AT332" s="430">
        <f t="shared" si="192"/>
        <v>200.99695991933453</v>
      </c>
      <c r="AU332" s="430">
        <f t="shared" si="193"/>
        <v>110.99832114948325</v>
      </c>
      <c r="AV332" s="430">
        <f t="shared" si="194"/>
        <v>125.56810078144693</v>
      </c>
      <c r="AW332" s="430">
        <f t="shared" si="195"/>
        <v>81.542727501890596</v>
      </c>
      <c r="AX332" s="430">
        <f t="shared" si="196"/>
        <v>97.978321149483236</v>
      </c>
      <c r="AY332" s="430">
        <f t="shared" si="197"/>
        <v>83.51399042097303</v>
      </c>
      <c r="AZ332" s="430">
        <f t="shared" si="198"/>
        <v>95.936475926392731</v>
      </c>
      <c r="BA332" s="430">
        <f t="shared" si="199"/>
        <v>76.26417948071591</v>
      </c>
      <c r="BB332" s="430">
        <f t="shared" si="200"/>
        <v>134.05092009074866</v>
      </c>
      <c r="BC332" s="430">
        <f t="shared" si="201"/>
        <v>142.07713637509454</v>
      </c>
      <c r="BD332" s="430">
        <f t="shared" si="202"/>
        <v>33.335013864381146</v>
      </c>
      <c r="BE332" s="430">
        <f t="shared" si="203"/>
        <v>0</v>
      </c>
      <c r="BF332" s="430">
        <f t="shared" si="204"/>
        <v>115.15502898916057</v>
      </c>
      <c r="BG332" s="430">
        <f t="shared" si="205"/>
        <v>150.78396773380388</v>
      </c>
      <c r="BH332" s="430">
        <f t="shared" si="206"/>
        <v>143.90219309301739</v>
      </c>
      <c r="BI332" s="430">
        <f t="shared" si="207"/>
        <v>171.6057474161835</v>
      </c>
      <c r="BJ332" s="430">
        <f t="shared" si="208"/>
        <v>80.618780640282338</v>
      </c>
      <c r="BK332" s="430">
        <f t="shared" si="209"/>
        <v>106.79838467355684</v>
      </c>
      <c r="BL332" s="430">
        <f t="shared" si="210"/>
        <v>28.224469876480953</v>
      </c>
      <c r="BM332" s="430">
        <f t="shared" si="211"/>
        <v>164.59751046130575</v>
      </c>
      <c r="BN332" s="430">
        <f t="shared" si="212"/>
        <v>92.48860110915048</v>
      </c>
      <c r="BQ332" s="529">
        <f t="shared" ref="BQ332:BQ375" si="215">BQ331+1</f>
        <v>43330</v>
      </c>
      <c r="BR332" s="430">
        <f t="shared" si="213"/>
        <v>129.8164555079405</v>
      </c>
      <c r="BT332" s="430">
        <f t="shared" ref="BT332:BT375" si="216">MEDIAN(AK332:BN332)</f>
        <v>105.89839828585832</v>
      </c>
    </row>
    <row r="333" spans="1:72">
      <c r="A333" s="6">
        <v>8</v>
      </c>
      <c r="B333" s="6">
        <v>19</v>
      </c>
      <c r="C333" s="124">
        <f t="shared" si="214"/>
        <v>42966</v>
      </c>
      <c r="D333" s="76">
        <f t="shared" si="181"/>
        <v>214.90888163793096</v>
      </c>
      <c r="E333" s="76">
        <f t="shared" si="182"/>
        <v>108.34995318201483</v>
      </c>
      <c r="F333" s="335">
        <v>200.33047000000002</v>
      </c>
      <c r="G333" s="335">
        <v>190.41311999999999</v>
      </c>
      <c r="H333" s="335">
        <v>170.57841999999999</v>
      </c>
      <c r="I333" s="335">
        <v>158.67760000000001</v>
      </c>
      <c r="J333" s="335">
        <v>311.40478999999999</v>
      </c>
      <c r="K333" s="335">
        <v>146.77678</v>
      </c>
      <c r="L333" s="335">
        <v>174.54536000000002</v>
      </c>
      <c r="M333" s="335">
        <v>273.71886000000001</v>
      </c>
      <c r="N333" s="335">
        <v>376.85930000000002</v>
      </c>
      <c r="O333" s="335">
        <v>406.61135000000002</v>
      </c>
      <c r="P333" s="335">
        <v>208.26435000000001</v>
      </c>
      <c r="Q333" s="335">
        <v>222.2081441</v>
      </c>
      <c r="R333" s="76">
        <v>133.88</v>
      </c>
      <c r="S333" s="76">
        <v>163.09</v>
      </c>
      <c r="T333" s="76">
        <v>184.94</v>
      </c>
      <c r="U333" s="76">
        <v>164.03</v>
      </c>
      <c r="V333" s="76">
        <v>123.13</v>
      </c>
      <c r="W333" s="76">
        <v>234.31</v>
      </c>
      <c r="X333" s="76">
        <v>233.76</v>
      </c>
      <c r="Y333" s="76">
        <v>104.37</v>
      </c>
      <c r="Z333" s="76"/>
      <c r="AA333" s="76">
        <v>263.76</v>
      </c>
      <c r="AB333" s="76">
        <v>307.95</v>
      </c>
      <c r="AC333" s="76">
        <v>207.47</v>
      </c>
      <c r="AD333" s="76">
        <v>288.27999999999997</v>
      </c>
      <c r="AE333" s="76">
        <v>215.5238502</v>
      </c>
      <c r="AF333" s="76">
        <v>211.239555</v>
      </c>
      <c r="AG333" s="10">
        <v>68.282163499996813</v>
      </c>
      <c r="AH333" s="10">
        <v>269.59324240000001</v>
      </c>
      <c r="AI333" s="335">
        <v>218.3602123</v>
      </c>
      <c r="AK333" s="430">
        <f t="shared" si="183"/>
        <v>100.99847239727755</v>
      </c>
      <c r="AL333" s="430">
        <f t="shared" si="184"/>
        <v>95.998548021174685</v>
      </c>
      <c r="AM333" s="430">
        <f t="shared" si="185"/>
        <v>85.998699268968991</v>
      </c>
      <c r="AN333" s="430">
        <f t="shared" si="186"/>
        <v>79.998790017645575</v>
      </c>
      <c r="AO333" s="430">
        <f t="shared" si="187"/>
        <v>156.99762540962942</v>
      </c>
      <c r="AP333" s="430">
        <f t="shared" si="188"/>
        <v>73.998880766322159</v>
      </c>
      <c r="AQ333" s="430">
        <f t="shared" si="189"/>
        <v>87.998669019410144</v>
      </c>
      <c r="AR333" s="430">
        <f t="shared" si="190"/>
        <v>137.99791278043861</v>
      </c>
      <c r="AS333" s="430">
        <f t="shared" si="191"/>
        <v>189.99712629190824</v>
      </c>
      <c r="AT333" s="430">
        <f t="shared" si="192"/>
        <v>204.99689942021681</v>
      </c>
      <c r="AU333" s="430">
        <f t="shared" si="193"/>
        <v>104.99841189815982</v>
      </c>
      <c r="AV333" s="430">
        <f t="shared" si="194"/>
        <v>112.02830557096043</v>
      </c>
      <c r="AW333" s="430">
        <f t="shared" si="195"/>
        <v>67.496849004285352</v>
      </c>
      <c r="AX333" s="430">
        <f t="shared" si="196"/>
        <v>82.223342576254097</v>
      </c>
      <c r="AY333" s="430">
        <f t="shared" si="197"/>
        <v>93.239223594655911</v>
      </c>
      <c r="AZ333" s="430">
        <f t="shared" si="198"/>
        <v>82.697252331736834</v>
      </c>
      <c r="BA333" s="430">
        <f t="shared" si="199"/>
        <v>62.077136375094526</v>
      </c>
      <c r="BB333" s="430">
        <f t="shared" si="200"/>
        <v>118.12956894378624</v>
      </c>
      <c r="BC333" s="430">
        <f t="shared" si="201"/>
        <v>117.85228132089739</v>
      </c>
      <c r="BD333" s="430">
        <f t="shared" si="202"/>
        <v>52.619107638013617</v>
      </c>
      <c r="BE333" s="430">
        <f t="shared" si="203"/>
        <v>0</v>
      </c>
      <c r="BF333" s="430">
        <f t="shared" si="204"/>
        <v>132.97706075119737</v>
      </c>
      <c r="BG333" s="430">
        <f t="shared" si="205"/>
        <v>155.25586085202923</v>
      </c>
      <c r="BH333" s="430">
        <f t="shared" si="206"/>
        <v>104.59793294681118</v>
      </c>
      <c r="BI333" s="430">
        <f t="shared" si="207"/>
        <v>145.33904713889586</v>
      </c>
      <c r="BJ333" s="430">
        <f t="shared" si="208"/>
        <v>108.6583565414671</v>
      </c>
      <c r="BK333" s="430">
        <f t="shared" si="209"/>
        <v>106.49838921099067</v>
      </c>
      <c r="BL333" s="430">
        <f t="shared" si="210"/>
        <v>34.425088732037715</v>
      </c>
      <c r="BM333" s="430">
        <f t="shared" si="211"/>
        <v>135.91794423997985</v>
      </c>
      <c r="BN333" s="430">
        <f t="shared" si="212"/>
        <v>110.08833491303251</v>
      </c>
      <c r="BQ333" s="529">
        <f t="shared" si="215"/>
        <v>43331</v>
      </c>
      <c r="BR333" s="430">
        <f t="shared" si="213"/>
        <v>112.45812924124024</v>
      </c>
      <c r="BT333" s="430">
        <f t="shared" si="216"/>
        <v>104.79817242248549</v>
      </c>
    </row>
    <row r="334" spans="1:72">
      <c r="A334" s="6">
        <v>8</v>
      </c>
      <c r="B334" s="6">
        <v>20</v>
      </c>
      <c r="C334" s="124">
        <f t="shared" si="214"/>
        <v>42967</v>
      </c>
      <c r="D334" s="76">
        <f t="shared" si="181"/>
        <v>215.35722648275868</v>
      </c>
      <c r="E334" s="76">
        <f t="shared" si="182"/>
        <v>108.57599383038749</v>
      </c>
      <c r="F334" s="335">
        <v>190.41311999999999</v>
      </c>
      <c r="G334" s="335">
        <v>164.62801000000002</v>
      </c>
      <c r="H334" s="335">
        <v>152.72719000000001</v>
      </c>
      <c r="I334" s="335">
        <v>174.54536000000002</v>
      </c>
      <c r="J334" s="335">
        <v>331.23948999999999</v>
      </c>
      <c r="K334" s="335">
        <v>136.85943</v>
      </c>
      <c r="L334" s="335">
        <v>122.97514000000001</v>
      </c>
      <c r="M334" s="335">
        <v>263.80151000000001</v>
      </c>
      <c r="N334" s="335">
        <v>315.37173000000001</v>
      </c>
      <c r="O334" s="335">
        <v>396.69400000000002</v>
      </c>
      <c r="P334" s="335">
        <v>230.08252000000002</v>
      </c>
      <c r="Q334" s="335">
        <v>240.05937410000001</v>
      </c>
      <c r="R334" s="76">
        <v>149.99</v>
      </c>
      <c r="S334" s="76">
        <v>130.88999999999999</v>
      </c>
      <c r="T334" s="76">
        <v>194.34</v>
      </c>
      <c r="U334" s="76">
        <v>137.4</v>
      </c>
      <c r="V334" s="76">
        <v>213.54</v>
      </c>
      <c r="W334" s="76">
        <v>184.24</v>
      </c>
      <c r="X334" s="76">
        <v>265.56</v>
      </c>
      <c r="Y334" s="76">
        <v>124.03</v>
      </c>
      <c r="Z334" s="76"/>
      <c r="AA334" s="76">
        <v>244.48</v>
      </c>
      <c r="AB334" s="76">
        <v>303.67</v>
      </c>
      <c r="AC334" s="76">
        <v>205.62</v>
      </c>
      <c r="AD334" s="76">
        <v>298.44</v>
      </c>
      <c r="AE334" s="76">
        <v>198.32716529999999</v>
      </c>
      <c r="AF334" s="76">
        <v>171.25279980000002</v>
      </c>
      <c r="AG334" s="10">
        <v>55.052501900003179</v>
      </c>
      <c r="AH334" s="10">
        <v>256.78002620000001</v>
      </c>
      <c r="AI334" s="335">
        <v>392.35020070000002</v>
      </c>
      <c r="AK334" s="430">
        <f t="shared" si="183"/>
        <v>95.998548021174685</v>
      </c>
      <c r="AL334" s="430">
        <f t="shared" si="184"/>
        <v>82.99874464330729</v>
      </c>
      <c r="AM334" s="430">
        <f t="shared" si="185"/>
        <v>76.998835391983874</v>
      </c>
      <c r="AN334" s="430">
        <f t="shared" si="186"/>
        <v>87.998669019410144</v>
      </c>
      <c r="AO334" s="430">
        <f t="shared" si="187"/>
        <v>166.99747416183513</v>
      </c>
      <c r="AP334" s="430">
        <f t="shared" si="188"/>
        <v>68.998956390219305</v>
      </c>
      <c r="AQ334" s="430">
        <f t="shared" si="189"/>
        <v>61.999062263675327</v>
      </c>
      <c r="AR334" s="430">
        <f t="shared" si="190"/>
        <v>132.99798840433576</v>
      </c>
      <c r="AS334" s="430">
        <f t="shared" si="191"/>
        <v>158.99759516007057</v>
      </c>
      <c r="AT334" s="430">
        <f t="shared" si="192"/>
        <v>199.99697504411395</v>
      </c>
      <c r="AU334" s="430">
        <f t="shared" si="193"/>
        <v>115.99824552558609</v>
      </c>
      <c r="AV334" s="430">
        <f t="shared" si="194"/>
        <v>121.02816944794556</v>
      </c>
      <c r="AW334" s="430">
        <f t="shared" si="195"/>
        <v>75.618855558356444</v>
      </c>
      <c r="AX334" s="430">
        <f t="shared" si="196"/>
        <v>65.989412654398777</v>
      </c>
      <c r="AY334" s="430">
        <f t="shared" si="197"/>
        <v>97.978321149483236</v>
      </c>
      <c r="AZ334" s="430">
        <f t="shared" si="198"/>
        <v>69.271489790773884</v>
      </c>
      <c r="BA334" s="430">
        <f t="shared" si="199"/>
        <v>107.65817998487522</v>
      </c>
      <c r="BB334" s="430">
        <f t="shared" si="200"/>
        <v>92.886312074615574</v>
      </c>
      <c r="BC334" s="430">
        <f t="shared" si="201"/>
        <v>133.88454751701536</v>
      </c>
      <c r="BD334" s="430">
        <f t="shared" si="202"/>
        <v>62.530879758003529</v>
      </c>
      <c r="BE334" s="430">
        <f t="shared" si="203"/>
        <v>0</v>
      </c>
      <c r="BF334" s="430">
        <f t="shared" si="204"/>
        <v>123.25686917065792</v>
      </c>
      <c r="BG334" s="430">
        <f t="shared" si="205"/>
        <v>153.09805898663978</v>
      </c>
      <c r="BH334" s="430">
        <f t="shared" si="206"/>
        <v>103.66523821527603</v>
      </c>
      <c r="BI334" s="430">
        <f t="shared" si="207"/>
        <v>150.46130577262414</v>
      </c>
      <c r="BJ334" s="430">
        <f t="shared" si="208"/>
        <v>99.988487673304761</v>
      </c>
      <c r="BK334" s="430">
        <f t="shared" si="209"/>
        <v>86.338694126543999</v>
      </c>
      <c r="BL334" s="430">
        <f t="shared" si="210"/>
        <v>27.755231610790613</v>
      </c>
      <c r="BM334" s="430">
        <f t="shared" si="211"/>
        <v>129.45804194605495</v>
      </c>
      <c r="BN334" s="430">
        <f t="shared" si="212"/>
        <v>197.8070081673809</v>
      </c>
      <c r="BQ334" s="529">
        <f t="shared" si="215"/>
        <v>43332</v>
      </c>
      <c r="BR334" s="430">
        <f t="shared" si="213"/>
        <v>118.47905545752458</v>
      </c>
      <c r="BT334" s="430">
        <f t="shared" si="216"/>
        <v>98.983404411393991</v>
      </c>
    </row>
    <row r="335" spans="1:72">
      <c r="A335" s="6">
        <v>8</v>
      </c>
      <c r="B335" s="6">
        <v>21</v>
      </c>
      <c r="C335" s="124">
        <f t="shared" si="214"/>
        <v>42968</v>
      </c>
      <c r="D335" s="76">
        <f t="shared" si="181"/>
        <v>197.62939444827572</v>
      </c>
      <c r="E335" s="76">
        <f t="shared" si="182"/>
        <v>99.638207005034459</v>
      </c>
      <c r="F335" s="335">
        <v>202.31394</v>
      </c>
      <c r="G335" s="335">
        <v>138.84290000000001</v>
      </c>
      <c r="H335" s="335">
        <v>144.79330999999999</v>
      </c>
      <c r="I335" s="335">
        <v>166.61148</v>
      </c>
      <c r="J335" s="335">
        <v>281.65273999999999</v>
      </c>
      <c r="K335" s="335">
        <v>136.85943</v>
      </c>
      <c r="L335" s="335">
        <v>130.90902</v>
      </c>
      <c r="M335" s="335">
        <v>253.88416000000001</v>
      </c>
      <c r="N335" s="335">
        <v>337.18990000000002</v>
      </c>
      <c r="O335" s="335">
        <v>390.74359000000004</v>
      </c>
      <c r="P335" s="335">
        <v>184.46271000000002</v>
      </c>
      <c r="Q335" s="335">
        <v>298.1353757</v>
      </c>
      <c r="R335" s="76">
        <v>144.77000000000001</v>
      </c>
      <c r="S335" s="76">
        <v>177.26</v>
      </c>
      <c r="T335" s="76">
        <v>175.31</v>
      </c>
      <c r="U335" s="76">
        <v>150.29</v>
      </c>
      <c r="V335" s="76">
        <v>173.55</v>
      </c>
      <c r="W335" s="76">
        <v>192.65</v>
      </c>
      <c r="X335" s="76">
        <v>265.57</v>
      </c>
      <c r="Y335" s="76">
        <v>92.05</v>
      </c>
      <c r="Z335" s="76"/>
      <c r="AA335" s="76">
        <v>238.62</v>
      </c>
      <c r="AB335" s="76">
        <v>286.69</v>
      </c>
      <c r="AC335" s="76">
        <v>184.73</v>
      </c>
      <c r="AD335" s="76">
        <v>280.33999999999997</v>
      </c>
      <c r="AE335" s="76">
        <v>153.38173510000001</v>
      </c>
      <c r="AF335" s="76">
        <v>226.90896800000002</v>
      </c>
      <c r="AG335" s="10">
        <v>47.487048299996282</v>
      </c>
      <c r="AH335" s="10">
        <v>220.6412028</v>
      </c>
      <c r="AI335" s="335">
        <v>54.604929100000007</v>
      </c>
      <c r="AK335" s="430">
        <f t="shared" si="183"/>
        <v>101.99845727249811</v>
      </c>
      <c r="AL335" s="430">
        <f t="shared" si="184"/>
        <v>69.998941265439882</v>
      </c>
      <c r="AM335" s="430">
        <f t="shared" si="185"/>
        <v>72.998895891101583</v>
      </c>
      <c r="AN335" s="430">
        <f t="shared" si="186"/>
        <v>83.998729518527853</v>
      </c>
      <c r="AO335" s="430">
        <f t="shared" si="187"/>
        <v>141.99785228132089</v>
      </c>
      <c r="AP335" s="430">
        <f t="shared" si="188"/>
        <v>68.998956390219305</v>
      </c>
      <c r="AQ335" s="430">
        <f t="shared" si="189"/>
        <v>65.999001764557605</v>
      </c>
      <c r="AR335" s="430">
        <f t="shared" si="190"/>
        <v>127.99806402823292</v>
      </c>
      <c r="AS335" s="430">
        <f t="shared" si="191"/>
        <v>169.99742878749686</v>
      </c>
      <c r="AT335" s="430">
        <f t="shared" si="192"/>
        <v>196.99702041845225</v>
      </c>
      <c r="AU335" s="430">
        <f t="shared" si="193"/>
        <v>92.998593395512984</v>
      </c>
      <c r="AV335" s="430">
        <f t="shared" si="194"/>
        <v>150.30772659440382</v>
      </c>
      <c r="AW335" s="430">
        <f t="shared" si="195"/>
        <v>72.987143937484248</v>
      </c>
      <c r="AX335" s="430">
        <f t="shared" si="196"/>
        <v>89.367280060499112</v>
      </c>
      <c r="AY335" s="430">
        <f t="shared" si="197"/>
        <v>88.384169397529618</v>
      </c>
      <c r="AZ335" s="430">
        <f t="shared" si="198"/>
        <v>75.770103352659433</v>
      </c>
      <c r="BA335" s="430">
        <f t="shared" si="199"/>
        <v>87.496849004285352</v>
      </c>
      <c r="BB335" s="430">
        <f t="shared" si="200"/>
        <v>97.126291908243005</v>
      </c>
      <c r="BC335" s="430">
        <f t="shared" si="201"/>
        <v>133.88958911015879</v>
      </c>
      <c r="BD335" s="430">
        <f t="shared" si="202"/>
        <v>46.407864885303752</v>
      </c>
      <c r="BE335" s="430">
        <f t="shared" si="203"/>
        <v>0</v>
      </c>
      <c r="BF335" s="430">
        <f t="shared" si="204"/>
        <v>120.30249558860599</v>
      </c>
      <c r="BG335" s="430">
        <f t="shared" si="205"/>
        <v>144.53743382908999</v>
      </c>
      <c r="BH335" s="430">
        <f t="shared" si="206"/>
        <v>93.133350138643806</v>
      </c>
      <c r="BI335" s="430">
        <f t="shared" si="207"/>
        <v>141.33602218300982</v>
      </c>
      <c r="BJ335" s="430">
        <f t="shared" si="208"/>
        <v>77.328830400806666</v>
      </c>
      <c r="BK335" s="430">
        <f t="shared" si="209"/>
        <v>114.39826972523318</v>
      </c>
      <c r="BL335" s="430">
        <f t="shared" si="210"/>
        <v>23.941037711114838</v>
      </c>
      <c r="BM335" s="430">
        <f t="shared" si="211"/>
        <v>111.23831751953617</v>
      </c>
      <c r="BN335" s="430">
        <f t="shared" si="212"/>
        <v>27.529583614822286</v>
      </c>
      <c r="BQ335" s="529">
        <f t="shared" si="215"/>
        <v>43333</v>
      </c>
      <c r="BR335" s="430">
        <f t="shared" si="213"/>
        <v>113.61736460801612</v>
      </c>
      <c r="BT335" s="430">
        <f t="shared" si="216"/>
        <v>91.182936728006041</v>
      </c>
    </row>
    <row r="336" spans="1:72">
      <c r="A336" s="6">
        <v>8</v>
      </c>
      <c r="B336" s="6">
        <v>22</v>
      </c>
      <c r="C336" s="124">
        <f t="shared" si="214"/>
        <v>42969</v>
      </c>
      <c r="D336" s="76">
        <f t="shared" si="181"/>
        <v>202.25714927931031</v>
      </c>
      <c r="E336" s="76">
        <f t="shared" si="182"/>
        <v>101.97136799614327</v>
      </c>
      <c r="F336" s="335">
        <v>220.16517000000002</v>
      </c>
      <c r="G336" s="335">
        <v>176.52883</v>
      </c>
      <c r="H336" s="335">
        <v>113.05779</v>
      </c>
      <c r="I336" s="335">
        <v>178.51230000000001</v>
      </c>
      <c r="J336" s="335">
        <v>241.98334</v>
      </c>
      <c r="K336" s="335">
        <v>132.89249000000001</v>
      </c>
      <c r="L336" s="335">
        <v>144.79330999999999</v>
      </c>
      <c r="M336" s="335">
        <v>273.71886000000001</v>
      </c>
      <c r="N336" s="335">
        <v>267.76845000000003</v>
      </c>
      <c r="O336" s="335">
        <v>430.41299000000004</v>
      </c>
      <c r="P336" s="335">
        <v>174.54536000000002</v>
      </c>
      <c r="Q336" s="335">
        <v>266.0428311</v>
      </c>
      <c r="R336" s="76">
        <v>154.38999999999999</v>
      </c>
      <c r="S336" s="76">
        <v>190.61</v>
      </c>
      <c r="T336" s="76">
        <v>172.67</v>
      </c>
      <c r="U336" s="76">
        <v>131.31</v>
      </c>
      <c r="V336" s="76">
        <v>135.18</v>
      </c>
      <c r="W336" s="76">
        <v>171.31</v>
      </c>
      <c r="X336" s="76">
        <v>308.57</v>
      </c>
      <c r="Y336" s="76">
        <v>100.26</v>
      </c>
      <c r="Z336" s="76"/>
      <c r="AA336" s="76">
        <v>230.19</v>
      </c>
      <c r="AB336" s="76">
        <v>277.94</v>
      </c>
      <c r="AC336" s="76">
        <v>203.44</v>
      </c>
      <c r="AD336" s="76">
        <v>299.64999999999998</v>
      </c>
      <c r="AE336" s="76">
        <v>175.81478079999999</v>
      </c>
      <c r="AF336" s="76">
        <v>218.97508800000003</v>
      </c>
      <c r="AG336" s="10">
        <v>53.635058199999747</v>
      </c>
      <c r="AH336" s="10">
        <v>209.57344019999999</v>
      </c>
      <c r="AI336" s="335">
        <v>211.5172408</v>
      </c>
      <c r="AK336" s="430">
        <f t="shared" si="183"/>
        <v>110.99832114948325</v>
      </c>
      <c r="AL336" s="430">
        <f t="shared" si="184"/>
        <v>88.998653894630706</v>
      </c>
      <c r="AM336" s="430">
        <f t="shared" si="185"/>
        <v>56.999137887572473</v>
      </c>
      <c r="AN336" s="430">
        <f t="shared" si="186"/>
        <v>89.998638769851283</v>
      </c>
      <c r="AO336" s="430">
        <f t="shared" si="187"/>
        <v>121.9981547769095</v>
      </c>
      <c r="AP336" s="430">
        <f t="shared" si="188"/>
        <v>66.998986639778167</v>
      </c>
      <c r="AQ336" s="430">
        <f t="shared" si="189"/>
        <v>72.998895891101583</v>
      </c>
      <c r="AR336" s="430">
        <f t="shared" si="190"/>
        <v>137.99791278043861</v>
      </c>
      <c r="AS336" s="430">
        <f t="shared" si="191"/>
        <v>134.99795815477691</v>
      </c>
      <c r="AT336" s="430">
        <f t="shared" si="192"/>
        <v>216.99671792286364</v>
      </c>
      <c r="AU336" s="430">
        <f t="shared" si="193"/>
        <v>87.998669019410144</v>
      </c>
      <c r="AV336" s="430">
        <f t="shared" si="194"/>
        <v>134.12797131333502</v>
      </c>
      <c r="AW336" s="430">
        <f t="shared" si="195"/>
        <v>77.837156541467095</v>
      </c>
      <c r="AX336" s="430">
        <f t="shared" si="196"/>
        <v>96.097806906982612</v>
      </c>
      <c r="AY336" s="430">
        <f t="shared" si="197"/>
        <v>87.053188807663219</v>
      </c>
      <c r="AZ336" s="430">
        <f t="shared" si="198"/>
        <v>66.201159566422987</v>
      </c>
      <c r="BA336" s="430">
        <f t="shared" si="199"/>
        <v>68.152256112931695</v>
      </c>
      <c r="BB336" s="430">
        <f t="shared" si="200"/>
        <v>86.367532140156285</v>
      </c>
      <c r="BC336" s="430">
        <f t="shared" si="201"/>
        <v>155.5684396269221</v>
      </c>
      <c r="BD336" s="430">
        <f t="shared" si="202"/>
        <v>50.547012856062516</v>
      </c>
      <c r="BE336" s="430">
        <f t="shared" si="203"/>
        <v>0</v>
      </c>
      <c r="BF336" s="430">
        <f t="shared" si="204"/>
        <v>116.0524325686917</v>
      </c>
      <c r="BG336" s="430">
        <f t="shared" si="205"/>
        <v>140.12603982858582</v>
      </c>
      <c r="BH336" s="430">
        <f t="shared" si="206"/>
        <v>102.56617091000756</v>
      </c>
      <c r="BI336" s="430">
        <f t="shared" si="207"/>
        <v>151.07133854297956</v>
      </c>
      <c r="BJ336" s="430">
        <f t="shared" si="208"/>
        <v>88.638659339551296</v>
      </c>
      <c r="BK336" s="430">
        <f t="shared" si="209"/>
        <v>110.3983302243509</v>
      </c>
      <c r="BL336" s="430">
        <f t="shared" si="210"/>
        <v>27.040614166876605</v>
      </c>
      <c r="BM336" s="430">
        <f t="shared" si="211"/>
        <v>105.65840191580538</v>
      </c>
      <c r="BN336" s="430">
        <f t="shared" si="212"/>
        <v>106.63838709352154</v>
      </c>
      <c r="BQ336" s="529">
        <f t="shared" si="215"/>
        <v>43334</v>
      </c>
      <c r="BR336" s="430">
        <f t="shared" si="213"/>
        <v>108.82008169901688</v>
      </c>
      <c r="BT336" s="430">
        <f t="shared" si="216"/>
        <v>93.048222838416947</v>
      </c>
    </row>
    <row r="337" spans="1:72">
      <c r="A337" s="6">
        <v>8</v>
      </c>
      <c r="B337" s="6">
        <v>23</v>
      </c>
      <c r="C337" s="124">
        <f t="shared" si="214"/>
        <v>42970</v>
      </c>
      <c r="D337" s="76">
        <f t="shared" si="181"/>
        <v>198.11762830000018</v>
      </c>
      <c r="E337" s="76">
        <f t="shared" si="182"/>
        <v>99.884358371944202</v>
      </c>
      <c r="F337" s="335">
        <v>202.31394</v>
      </c>
      <c r="G337" s="335">
        <v>130.90902</v>
      </c>
      <c r="H337" s="335">
        <v>115.04126000000001</v>
      </c>
      <c r="I337" s="335">
        <v>122.97514000000001</v>
      </c>
      <c r="J337" s="335">
        <v>192.39659</v>
      </c>
      <c r="K337" s="335">
        <v>107.10738000000001</v>
      </c>
      <c r="L337" s="335">
        <v>144.79330999999999</v>
      </c>
      <c r="M337" s="335">
        <v>303.47091</v>
      </c>
      <c r="N337" s="335">
        <v>238.0164</v>
      </c>
      <c r="O337" s="335">
        <v>376.85930000000002</v>
      </c>
      <c r="P337" s="335">
        <v>196.36353</v>
      </c>
      <c r="Q337" s="335">
        <v>275.02795020000002</v>
      </c>
      <c r="R337" s="76">
        <v>203.7</v>
      </c>
      <c r="S337" s="76">
        <v>146.83000000000001</v>
      </c>
      <c r="T337" s="76">
        <v>182.54</v>
      </c>
      <c r="U337" s="76">
        <v>149.41999999999999</v>
      </c>
      <c r="V337" s="76">
        <v>167.69</v>
      </c>
      <c r="W337" s="76">
        <v>191.18</v>
      </c>
      <c r="X337" s="76">
        <v>322.89</v>
      </c>
      <c r="Y337" s="76">
        <v>105.42</v>
      </c>
      <c r="Z337" s="76"/>
      <c r="AA337" s="76">
        <v>221.71</v>
      </c>
      <c r="AB337" s="76">
        <v>278.06</v>
      </c>
      <c r="AC337" s="76">
        <v>210.34</v>
      </c>
      <c r="AD337" s="76">
        <v>275.98</v>
      </c>
      <c r="AE337" s="76">
        <v>187.2197333</v>
      </c>
      <c r="AF337" s="76">
        <v>209.2164156</v>
      </c>
      <c r="AG337" s="10">
        <v>79.841389100003781</v>
      </c>
      <c r="AH337" s="10">
        <v>227.90070300000002</v>
      </c>
      <c r="AI337" s="335">
        <v>180.1982495</v>
      </c>
      <c r="AK337" s="430">
        <f t="shared" si="183"/>
        <v>101.99845727249811</v>
      </c>
      <c r="AL337" s="430">
        <f t="shared" si="184"/>
        <v>65.999001764557605</v>
      </c>
      <c r="AM337" s="430">
        <f t="shared" si="185"/>
        <v>57.999122762793043</v>
      </c>
      <c r="AN337" s="430">
        <f t="shared" si="186"/>
        <v>61.999062263675327</v>
      </c>
      <c r="AO337" s="430">
        <f t="shared" si="187"/>
        <v>96.998532896395261</v>
      </c>
      <c r="AP337" s="430">
        <f t="shared" si="188"/>
        <v>53.999183261910765</v>
      </c>
      <c r="AQ337" s="430">
        <f t="shared" si="189"/>
        <v>72.998895891101583</v>
      </c>
      <c r="AR337" s="430">
        <f t="shared" si="190"/>
        <v>152.99768590874717</v>
      </c>
      <c r="AS337" s="430">
        <f t="shared" si="191"/>
        <v>119.99818502646836</v>
      </c>
      <c r="AT337" s="430">
        <f t="shared" si="192"/>
        <v>189.99712629190824</v>
      </c>
      <c r="AU337" s="430">
        <f t="shared" si="193"/>
        <v>98.9985026468364</v>
      </c>
      <c r="AV337" s="430">
        <f t="shared" si="194"/>
        <v>138.65790279808419</v>
      </c>
      <c r="AW337" s="430">
        <f t="shared" si="195"/>
        <v>102.69725233173682</v>
      </c>
      <c r="AX337" s="430">
        <f t="shared" si="196"/>
        <v>74.025712125031518</v>
      </c>
      <c r="AY337" s="430">
        <f t="shared" si="197"/>
        <v>92.029241240231912</v>
      </c>
      <c r="AZ337" s="430">
        <f t="shared" si="198"/>
        <v>75.331484749180731</v>
      </c>
      <c r="BA337" s="430">
        <f t="shared" si="199"/>
        <v>84.542475422233423</v>
      </c>
      <c r="BB337" s="430">
        <f t="shared" si="200"/>
        <v>96.38517771615831</v>
      </c>
      <c r="BC337" s="430">
        <f t="shared" si="201"/>
        <v>162.78800100831862</v>
      </c>
      <c r="BD337" s="430">
        <f t="shared" si="202"/>
        <v>53.148474918074115</v>
      </c>
      <c r="BE337" s="430">
        <f t="shared" si="203"/>
        <v>0</v>
      </c>
      <c r="BF337" s="430">
        <f t="shared" si="204"/>
        <v>111.77716158306025</v>
      </c>
      <c r="BG337" s="430">
        <f t="shared" si="205"/>
        <v>140.18653894630702</v>
      </c>
      <c r="BH337" s="430">
        <f t="shared" si="206"/>
        <v>106.04487017897655</v>
      </c>
      <c r="BI337" s="430">
        <f t="shared" si="207"/>
        <v>139.13788757247292</v>
      </c>
      <c r="BJ337" s="430">
        <f t="shared" si="208"/>
        <v>94.388572372069575</v>
      </c>
      <c r="BK337" s="430">
        <f t="shared" si="209"/>
        <v>105.47840463826569</v>
      </c>
      <c r="BL337" s="430">
        <f t="shared" si="210"/>
        <v>40.252779984877122</v>
      </c>
      <c r="BM337" s="430">
        <f t="shared" si="211"/>
        <v>114.89826216284347</v>
      </c>
      <c r="BN337" s="430">
        <f t="shared" si="212"/>
        <v>90.848625913788752</v>
      </c>
      <c r="BQ337" s="529">
        <f t="shared" si="215"/>
        <v>43335</v>
      </c>
      <c r="BR337" s="430">
        <f t="shared" si="213"/>
        <v>111.01425744895388</v>
      </c>
      <c r="BT337" s="430">
        <f t="shared" si="216"/>
        <v>96.691855306276778</v>
      </c>
    </row>
    <row r="338" spans="1:72">
      <c r="A338" s="6">
        <v>8</v>
      </c>
      <c r="B338" s="6">
        <v>24</v>
      </c>
      <c r="C338" s="124">
        <f t="shared" si="214"/>
        <v>42971</v>
      </c>
      <c r="D338" s="76">
        <f t="shared" si="181"/>
        <v>195.75327332758607</v>
      </c>
      <c r="E338" s="76">
        <f t="shared" si="182"/>
        <v>98.692328761002727</v>
      </c>
      <c r="F338" s="335">
        <v>190.41311999999999</v>
      </c>
      <c r="G338" s="335">
        <v>130.90902</v>
      </c>
      <c r="H338" s="335">
        <v>132.89249000000001</v>
      </c>
      <c r="I338" s="335">
        <v>146.77678</v>
      </c>
      <c r="J338" s="335">
        <v>204.29741000000001</v>
      </c>
      <c r="K338" s="335">
        <v>120.99167</v>
      </c>
      <c r="L338" s="335">
        <v>113.05779</v>
      </c>
      <c r="M338" s="335">
        <v>372.89236</v>
      </c>
      <c r="N338" s="335">
        <v>257.85110000000003</v>
      </c>
      <c r="O338" s="335">
        <v>468.09892000000002</v>
      </c>
      <c r="P338" s="335">
        <v>184.46271000000002</v>
      </c>
      <c r="Q338" s="335">
        <v>353.79154390000002</v>
      </c>
      <c r="R338" s="76">
        <v>249.18</v>
      </c>
      <c r="S338" s="76">
        <v>196.3</v>
      </c>
      <c r="T338" s="76">
        <v>142.25</v>
      </c>
      <c r="U338" s="76">
        <v>130.13</v>
      </c>
      <c r="V338" s="76">
        <v>152.37</v>
      </c>
      <c r="W338" s="76">
        <v>277.43</v>
      </c>
      <c r="X338" s="76">
        <v>258.33</v>
      </c>
      <c r="Y338" s="76">
        <v>93.09</v>
      </c>
      <c r="Z338" s="76"/>
      <c r="AA338" s="76">
        <v>232.61</v>
      </c>
      <c r="AB338" s="76">
        <v>240.26</v>
      </c>
      <c r="AC338" s="76">
        <v>0</v>
      </c>
      <c r="AD338" s="76">
        <v>261.95999999999998</v>
      </c>
      <c r="AE338" s="76">
        <v>149.07760519999999</v>
      </c>
      <c r="AF338" s="76">
        <v>194.81642339999999</v>
      </c>
      <c r="AG338" s="10">
        <v>80.576417199996541</v>
      </c>
      <c r="AH338" s="10">
        <v>229.13045439999999</v>
      </c>
      <c r="AI338" s="335">
        <v>112.89911240000001</v>
      </c>
      <c r="AK338" s="430">
        <f t="shared" si="183"/>
        <v>95.998548021174685</v>
      </c>
      <c r="AL338" s="430">
        <f t="shared" si="184"/>
        <v>65.999001764557605</v>
      </c>
      <c r="AM338" s="430">
        <f t="shared" si="185"/>
        <v>66.998986639778167</v>
      </c>
      <c r="AN338" s="430">
        <f t="shared" si="186"/>
        <v>73.998880766322159</v>
      </c>
      <c r="AO338" s="430">
        <f t="shared" si="187"/>
        <v>102.99844214771868</v>
      </c>
      <c r="AP338" s="430">
        <f t="shared" si="188"/>
        <v>60.999077388454751</v>
      </c>
      <c r="AQ338" s="430">
        <f t="shared" si="189"/>
        <v>56.999137887572473</v>
      </c>
      <c r="AR338" s="430">
        <f t="shared" si="190"/>
        <v>187.99715654146709</v>
      </c>
      <c r="AS338" s="430">
        <f t="shared" si="191"/>
        <v>129.99803377867408</v>
      </c>
      <c r="AT338" s="430">
        <f t="shared" si="192"/>
        <v>235.99643055205445</v>
      </c>
      <c r="AU338" s="430">
        <f t="shared" si="193"/>
        <v>92.998593395512984</v>
      </c>
      <c r="AV338" s="430">
        <f t="shared" si="194"/>
        <v>178.36730219309302</v>
      </c>
      <c r="AW338" s="430">
        <f t="shared" si="195"/>
        <v>125.62641794807159</v>
      </c>
      <c r="AX338" s="430">
        <f t="shared" si="196"/>
        <v>98.966473405596176</v>
      </c>
      <c r="AY338" s="430">
        <f t="shared" si="197"/>
        <v>71.716662465339041</v>
      </c>
      <c r="AZ338" s="430">
        <f t="shared" si="198"/>
        <v>65.606251575497851</v>
      </c>
      <c r="BA338" s="430">
        <f t="shared" si="199"/>
        <v>76.818754726493566</v>
      </c>
      <c r="BB338" s="430">
        <f t="shared" si="200"/>
        <v>139.86891857827072</v>
      </c>
      <c r="BC338" s="430">
        <f t="shared" si="201"/>
        <v>130.23947567431307</v>
      </c>
      <c r="BD338" s="430">
        <f t="shared" si="202"/>
        <v>46.932190572220826</v>
      </c>
      <c r="BE338" s="430">
        <f t="shared" si="203"/>
        <v>0</v>
      </c>
      <c r="BF338" s="430">
        <f t="shared" si="204"/>
        <v>117.27249810940258</v>
      </c>
      <c r="BG338" s="430">
        <f t="shared" si="205"/>
        <v>121.12931686412905</v>
      </c>
      <c r="BH338" s="430">
        <f t="shared" si="206"/>
        <v>0</v>
      </c>
      <c r="BI338" s="430">
        <f t="shared" si="207"/>
        <v>132.06957398537938</v>
      </c>
      <c r="BJ338" s="430">
        <f t="shared" si="208"/>
        <v>75.158863221578017</v>
      </c>
      <c r="BK338" s="430">
        <f t="shared" si="209"/>
        <v>98.218514444164356</v>
      </c>
      <c r="BL338" s="430">
        <f t="shared" si="210"/>
        <v>40.623351247792556</v>
      </c>
      <c r="BM338" s="430">
        <f t="shared" si="211"/>
        <v>115.5182527854802</v>
      </c>
      <c r="BN338" s="430">
        <f t="shared" si="212"/>
        <v>56.919139097554833</v>
      </c>
      <c r="BQ338" s="529">
        <f t="shared" si="215"/>
        <v>43336</v>
      </c>
      <c r="BR338" s="430">
        <f t="shared" si="213"/>
        <v>105.65627398537936</v>
      </c>
      <c r="BT338" s="430">
        <f t="shared" si="216"/>
        <v>94.498570708343834</v>
      </c>
    </row>
    <row r="339" spans="1:72">
      <c r="A339" s="6">
        <v>8</v>
      </c>
      <c r="B339" s="6">
        <v>25</v>
      </c>
      <c r="C339" s="124">
        <f t="shared" si="214"/>
        <v>42972</v>
      </c>
      <c r="D339" s="76">
        <f t="shared" si="181"/>
        <v>196.32670355862064</v>
      </c>
      <c r="E339" s="76">
        <f t="shared" si="182"/>
        <v>98.981433325747616</v>
      </c>
      <c r="F339" s="335">
        <v>132.89249000000001</v>
      </c>
      <c r="G339" s="335">
        <v>122.97514000000001</v>
      </c>
      <c r="H339" s="335">
        <v>93.223089999999999</v>
      </c>
      <c r="I339" s="335">
        <v>138.84290000000001</v>
      </c>
      <c r="J339" s="335">
        <v>204.29741000000001</v>
      </c>
      <c r="K339" s="335">
        <v>158.67760000000001</v>
      </c>
      <c r="L339" s="335">
        <v>126.94208</v>
      </c>
      <c r="M339" s="335">
        <v>323.30561</v>
      </c>
      <c r="N339" s="335">
        <v>247.93375</v>
      </c>
      <c r="O339" s="335">
        <v>458.18157000000002</v>
      </c>
      <c r="P339" s="335">
        <v>204.29741000000001</v>
      </c>
      <c r="Q339" s="335">
        <v>355.04113000000001</v>
      </c>
      <c r="R339" s="76">
        <v>278.14</v>
      </c>
      <c r="S339" s="76">
        <v>152.19999999999999</v>
      </c>
      <c r="T339" s="76">
        <v>135.24</v>
      </c>
      <c r="U339" s="76">
        <v>110.92</v>
      </c>
      <c r="V339" s="76">
        <v>148.69999999999999</v>
      </c>
      <c r="W339" s="76">
        <v>379.75</v>
      </c>
      <c r="X339" s="76">
        <v>215.54</v>
      </c>
      <c r="Y339" s="76">
        <v>25.59</v>
      </c>
      <c r="Z339" s="76"/>
      <c r="AA339" s="76">
        <v>183.98</v>
      </c>
      <c r="AB339" s="76">
        <v>293.68</v>
      </c>
      <c r="AC339" s="76">
        <v>164.31</v>
      </c>
      <c r="AD339" s="76">
        <v>260.83999999999997</v>
      </c>
      <c r="AE339" s="76">
        <v>150.7833894</v>
      </c>
      <c r="AF339" s="76">
        <v>185.9899819</v>
      </c>
      <c r="AG339" s="10">
        <v>80.268815999998324</v>
      </c>
      <c r="AH339" s="10">
        <v>206.7767475</v>
      </c>
      <c r="AI339" s="335">
        <v>154.15528839999999</v>
      </c>
      <c r="AK339" s="430">
        <f t="shared" si="183"/>
        <v>66.998986639778167</v>
      </c>
      <c r="AL339" s="430">
        <f t="shared" si="184"/>
        <v>61.999062263675327</v>
      </c>
      <c r="AM339" s="430">
        <f t="shared" si="185"/>
        <v>46.999289135366773</v>
      </c>
      <c r="AN339" s="430">
        <f t="shared" si="186"/>
        <v>69.998941265439882</v>
      </c>
      <c r="AO339" s="430">
        <f t="shared" si="187"/>
        <v>102.99844214771868</v>
      </c>
      <c r="AP339" s="430">
        <f t="shared" si="188"/>
        <v>79.998790017645575</v>
      </c>
      <c r="AQ339" s="430">
        <f t="shared" si="189"/>
        <v>63.999032014116459</v>
      </c>
      <c r="AR339" s="430">
        <f t="shared" si="190"/>
        <v>162.99753466095285</v>
      </c>
      <c r="AS339" s="430">
        <f t="shared" si="191"/>
        <v>124.99810940257122</v>
      </c>
      <c r="AT339" s="430">
        <f t="shared" si="192"/>
        <v>230.99650617595159</v>
      </c>
      <c r="AU339" s="430">
        <f t="shared" si="193"/>
        <v>102.99844214771868</v>
      </c>
      <c r="AV339" s="430">
        <f t="shared" si="194"/>
        <v>178.99729266448199</v>
      </c>
      <c r="AW339" s="430">
        <f t="shared" si="195"/>
        <v>140.22687169145448</v>
      </c>
      <c r="AX339" s="430">
        <f t="shared" si="196"/>
        <v>76.733047643055201</v>
      </c>
      <c r="AY339" s="430">
        <f t="shared" si="197"/>
        <v>68.182505671792285</v>
      </c>
      <c r="AZ339" s="430">
        <f t="shared" si="198"/>
        <v>55.921351146962436</v>
      </c>
      <c r="BA339" s="430">
        <f t="shared" si="199"/>
        <v>74.968490042853531</v>
      </c>
      <c r="BB339" s="430">
        <f t="shared" si="200"/>
        <v>191.4544996218805</v>
      </c>
      <c r="BC339" s="430">
        <f t="shared" si="201"/>
        <v>108.66649861356188</v>
      </c>
      <c r="BD339" s="430">
        <f t="shared" si="202"/>
        <v>12.901436854045878</v>
      </c>
      <c r="BE339" s="430">
        <f t="shared" si="203"/>
        <v>0</v>
      </c>
      <c r="BF339" s="430">
        <f t="shared" si="204"/>
        <v>92.755230652886311</v>
      </c>
      <c r="BG339" s="430">
        <f t="shared" si="205"/>
        <v>148.0615074363499</v>
      </c>
      <c r="BH339" s="430">
        <f t="shared" si="206"/>
        <v>82.83841693975296</v>
      </c>
      <c r="BI339" s="430">
        <f t="shared" si="207"/>
        <v>131.50491555331485</v>
      </c>
      <c r="BJ339" s="430">
        <f t="shared" si="208"/>
        <v>76.018850214267715</v>
      </c>
      <c r="BK339" s="430">
        <f t="shared" si="209"/>
        <v>93.768581749432826</v>
      </c>
      <c r="BL339" s="430">
        <f t="shared" si="210"/>
        <v>40.468271237710269</v>
      </c>
      <c r="BM339" s="430">
        <f t="shared" si="211"/>
        <v>104.24842324174439</v>
      </c>
      <c r="BN339" s="430">
        <f t="shared" si="212"/>
        <v>77.718824502142667</v>
      </c>
      <c r="BQ339" s="529">
        <f t="shared" si="215"/>
        <v>43337</v>
      </c>
      <c r="BR339" s="430">
        <f t="shared" si="213"/>
        <v>101.1226026468364</v>
      </c>
      <c r="BT339" s="430">
        <f t="shared" si="216"/>
        <v>81.418603478699268</v>
      </c>
    </row>
    <row r="340" spans="1:72">
      <c r="A340" s="6">
        <v>8</v>
      </c>
      <c r="B340" s="6">
        <v>26</v>
      </c>
      <c r="C340" s="124">
        <f t="shared" si="214"/>
        <v>42973</v>
      </c>
      <c r="D340" s="76">
        <f t="shared" si="181"/>
        <v>201.61152396551714</v>
      </c>
      <c r="E340" s="76">
        <f t="shared" si="182"/>
        <v>101.64586505745847</v>
      </c>
      <c r="F340" s="335">
        <v>142.80984000000001</v>
      </c>
      <c r="G340" s="335">
        <v>113.05779</v>
      </c>
      <c r="H340" s="335">
        <v>107.10738000000001</v>
      </c>
      <c r="I340" s="335">
        <v>154.71066000000002</v>
      </c>
      <c r="J340" s="335">
        <v>204.29741000000001</v>
      </c>
      <c r="K340" s="335">
        <v>218.18170000000001</v>
      </c>
      <c r="L340" s="335">
        <v>71.404920000000004</v>
      </c>
      <c r="M340" s="335">
        <v>460.16504000000003</v>
      </c>
      <c r="N340" s="335">
        <v>251.90069</v>
      </c>
      <c r="O340" s="335">
        <v>454.21463</v>
      </c>
      <c r="P340" s="335">
        <v>182.47924</v>
      </c>
      <c r="Q340" s="335">
        <v>320.58825610000002</v>
      </c>
      <c r="R340" s="76">
        <v>233.16</v>
      </c>
      <c r="S340" s="76">
        <v>123.97</v>
      </c>
      <c r="T340" s="76">
        <v>125.91</v>
      </c>
      <c r="U340" s="76">
        <v>111.17</v>
      </c>
      <c r="V340" s="76">
        <v>131.87</v>
      </c>
      <c r="W340" s="76">
        <v>296.82</v>
      </c>
      <c r="X340" s="76">
        <v>295.74</v>
      </c>
      <c r="Y340" s="76">
        <v>50.97</v>
      </c>
      <c r="Z340" s="76"/>
      <c r="AA340" s="76">
        <v>192.56</v>
      </c>
      <c r="AB340" s="76">
        <v>343.53</v>
      </c>
      <c r="AC340" s="76">
        <v>255.08</v>
      </c>
      <c r="AD340" s="76">
        <v>273</v>
      </c>
      <c r="AE340" s="76">
        <v>152.19165310000002</v>
      </c>
      <c r="AF340" s="76">
        <v>168.81313170000001</v>
      </c>
      <c r="AG340" s="10">
        <v>69.597328299999717</v>
      </c>
      <c r="AH340" s="10">
        <v>197.1965874</v>
      </c>
      <c r="AI340" s="335">
        <v>144.23793839999999</v>
      </c>
      <c r="AK340" s="430">
        <f t="shared" si="183"/>
        <v>71.998911015881021</v>
      </c>
      <c r="AL340" s="430">
        <f t="shared" si="184"/>
        <v>56.999137887572473</v>
      </c>
      <c r="AM340" s="430">
        <f t="shared" si="185"/>
        <v>53.999183261910765</v>
      </c>
      <c r="AN340" s="430">
        <f t="shared" si="186"/>
        <v>77.998820267204451</v>
      </c>
      <c r="AO340" s="430">
        <f t="shared" si="187"/>
        <v>102.99844214771868</v>
      </c>
      <c r="AP340" s="430">
        <f t="shared" si="188"/>
        <v>109.99833627426267</v>
      </c>
      <c r="AQ340" s="430">
        <f t="shared" si="189"/>
        <v>35.99945550794051</v>
      </c>
      <c r="AR340" s="430">
        <f t="shared" si="190"/>
        <v>231.99649105117217</v>
      </c>
      <c r="AS340" s="430">
        <f t="shared" si="191"/>
        <v>126.99807915301234</v>
      </c>
      <c r="AT340" s="430">
        <f t="shared" si="192"/>
        <v>228.99653642551047</v>
      </c>
      <c r="AU340" s="430">
        <f t="shared" si="193"/>
        <v>91.998608520292407</v>
      </c>
      <c r="AV340" s="430">
        <f t="shared" si="194"/>
        <v>161.62755538190069</v>
      </c>
      <c r="AW340" s="430">
        <f t="shared" si="195"/>
        <v>117.5497857322914</v>
      </c>
      <c r="AX340" s="430">
        <f t="shared" si="196"/>
        <v>62.500630199142925</v>
      </c>
      <c r="AY340" s="430">
        <f t="shared" si="197"/>
        <v>63.478699268968988</v>
      </c>
      <c r="AZ340" s="430">
        <f t="shared" si="198"/>
        <v>56.047390975548275</v>
      </c>
      <c r="BA340" s="430">
        <f t="shared" si="199"/>
        <v>66.483488782455254</v>
      </c>
      <c r="BB340" s="430">
        <f t="shared" si="200"/>
        <v>149.64456768338795</v>
      </c>
      <c r="BC340" s="430">
        <f t="shared" si="201"/>
        <v>149.10007562389714</v>
      </c>
      <c r="BD340" s="430">
        <f t="shared" si="202"/>
        <v>25.697000252079658</v>
      </c>
      <c r="BE340" s="430">
        <f t="shared" si="203"/>
        <v>0</v>
      </c>
      <c r="BF340" s="430">
        <f t="shared" si="204"/>
        <v>97.080917569952106</v>
      </c>
      <c r="BG340" s="430">
        <f t="shared" si="205"/>
        <v>173.19384925636498</v>
      </c>
      <c r="BH340" s="430">
        <f t="shared" si="206"/>
        <v>128.60095790269725</v>
      </c>
      <c r="BI340" s="430">
        <f t="shared" si="207"/>
        <v>137.63549281572978</v>
      </c>
      <c r="BJ340" s="430">
        <f t="shared" si="208"/>
        <v>76.72883947567432</v>
      </c>
      <c r="BK340" s="430">
        <f t="shared" si="209"/>
        <v>85.108712730022688</v>
      </c>
      <c r="BL340" s="430">
        <f t="shared" si="210"/>
        <v>35.088141315855665</v>
      </c>
      <c r="BM340" s="430">
        <f t="shared" si="211"/>
        <v>99.418496294429033</v>
      </c>
      <c r="BN340" s="430">
        <f t="shared" si="212"/>
        <v>72.718900126039827</v>
      </c>
      <c r="BQ340" s="529">
        <f t="shared" si="215"/>
        <v>43338</v>
      </c>
      <c r="BR340" s="430">
        <f t="shared" si="213"/>
        <v>97.161547655659177</v>
      </c>
      <c r="BT340" s="430">
        <f t="shared" si="216"/>
        <v>88.553660625157548</v>
      </c>
    </row>
    <row r="341" spans="1:72">
      <c r="A341" s="6">
        <v>8</v>
      </c>
      <c r="B341" s="6">
        <v>27</v>
      </c>
      <c r="C341" s="124">
        <f t="shared" si="214"/>
        <v>42974</v>
      </c>
      <c r="D341" s="76">
        <f t="shared" si="181"/>
        <v>194.3605418689657</v>
      </c>
      <c r="E341" s="76">
        <f t="shared" si="182"/>
        <v>97.990159603606656</v>
      </c>
      <c r="F341" s="335">
        <v>124.95861000000001</v>
      </c>
      <c r="G341" s="335">
        <v>93.223089999999999</v>
      </c>
      <c r="H341" s="335">
        <v>87.272680000000008</v>
      </c>
      <c r="I341" s="335">
        <v>134.87595999999999</v>
      </c>
      <c r="J341" s="335">
        <v>172.56189000000001</v>
      </c>
      <c r="K341" s="335">
        <v>170.57841999999999</v>
      </c>
      <c r="L341" s="335">
        <v>99.173500000000004</v>
      </c>
      <c r="M341" s="335">
        <v>313.38826</v>
      </c>
      <c r="N341" s="335">
        <v>251.90069</v>
      </c>
      <c r="O341" s="335">
        <v>364.95848000000001</v>
      </c>
      <c r="P341" s="335">
        <v>130.90902</v>
      </c>
      <c r="Q341" s="335">
        <v>300.15851510000005</v>
      </c>
      <c r="R341" s="76">
        <v>214.74</v>
      </c>
      <c r="S341" s="76">
        <v>142.34</v>
      </c>
      <c r="T341" s="76">
        <v>135.74</v>
      </c>
      <c r="U341" s="76">
        <v>131.18</v>
      </c>
      <c r="V341" s="76">
        <v>170.96</v>
      </c>
      <c r="W341" s="76">
        <v>288.26</v>
      </c>
      <c r="X341" s="76">
        <v>305.45999999999998</v>
      </c>
      <c r="Y341" s="76">
        <v>33.549999999999997</v>
      </c>
      <c r="Z341" s="76"/>
      <c r="AA341" s="76">
        <v>184.9</v>
      </c>
      <c r="AB341" s="76">
        <v>351.57</v>
      </c>
      <c r="AC341" s="76">
        <v>308.2</v>
      </c>
      <c r="AD341" s="76">
        <v>342.26</v>
      </c>
      <c r="AE341" s="76">
        <v>242.2610258</v>
      </c>
      <c r="AF341" s="76">
        <v>142.214799</v>
      </c>
      <c r="AG341" s="10">
        <v>58.805179400004036</v>
      </c>
      <c r="AH341" s="10">
        <v>197.44410189999999</v>
      </c>
      <c r="AI341" s="335">
        <v>142.61149300000002</v>
      </c>
      <c r="AK341" s="430">
        <f t="shared" si="183"/>
        <v>62.999047138895897</v>
      </c>
      <c r="AL341" s="430">
        <f t="shared" si="184"/>
        <v>46.999289135366773</v>
      </c>
      <c r="AM341" s="430">
        <f t="shared" si="185"/>
        <v>43.999334509705072</v>
      </c>
      <c r="AN341" s="430">
        <f t="shared" si="186"/>
        <v>67.998971514998729</v>
      </c>
      <c r="AO341" s="430">
        <f t="shared" si="187"/>
        <v>86.998684144189568</v>
      </c>
      <c r="AP341" s="430">
        <f t="shared" si="188"/>
        <v>85.998699268968991</v>
      </c>
      <c r="AQ341" s="430">
        <f t="shared" si="189"/>
        <v>49.999243761028488</v>
      </c>
      <c r="AR341" s="430">
        <f t="shared" si="190"/>
        <v>157.99761028485</v>
      </c>
      <c r="AS341" s="430">
        <f t="shared" si="191"/>
        <v>126.99807915301234</v>
      </c>
      <c r="AT341" s="430">
        <f t="shared" si="192"/>
        <v>183.99721704058481</v>
      </c>
      <c r="AU341" s="430">
        <f t="shared" si="193"/>
        <v>65.999001764557605</v>
      </c>
      <c r="AV341" s="430">
        <f t="shared" si="194"/>
        <v>151.32771116712883</v>
      </c>
      <c r="AW341" s="430">
        <f t="shared" si="195"/>
        <v>108.26317116208722</v>
      </c>
      <c r="AX341" s="430">
        <f t="shared" si="196"/>
        <v>71.762036803629954</v>
      </c>
      <c r="AY341" s="430">
        <f t="shared" si="197"/>
        <v>68.434585328963962</v>
      </c>
      <c r="AZ341" s="430">
        <f t="shared" si="198"/>
        <v>66.135618855558363</v>
      </c>
      <c r="BA341" s="430">
        <f t="shared" si="199"/>
        <v>86.191076380136124</v>
      </c>
      <c r="BB341" s="430">
        <f t="shared" si="200"/>
        <v>145.32896395260903</v>
      </c>
      <c r="BC341" s="430">
        <f t="shared" si="201"/>
        <v>154.00050415931432</v>
      </c>
      <c r="BD341" s="430">
        <f t="shared" si="202"/>
        <v>16.914544996218805</v>
      </c>
      <c r="BE341" s="430">
        <f t="shared" si="203"/>
        <v>0</v>
      </c>
      <c r="BF341" s="430">
        <f t="shared" si="204"/>
        <v>93.219057222082185</v>
      </c>
      <c r="BG341" s="430">
        <f t="shared" si="205"/>
        <v>177.2472901436854</v>
      </c>
      <c r="BH341" s="430">
        <f t="shared" si="206"/>
        <v>155.38190068061508</v>
      </c>
      <c r="BI341" s="430">
        <f t="shared" si="207"/>
        <v>172.55356692714898</v>
      </c>
      <c r="BJ341" s="430">
        <f t="shared" si="208"/>
        <v>122.13815265944038</v>
      </c>
      <c r="BK341" s="430">
        <f t="shared" si="209"/>
        <v>71.698915553314848</v>
      </c>
      <c r="BL341" s="430">
        <f t="shared" si="210"/>
        <v>29.647178926142693</v>
      </c>
      <c r="BM341" s="430">
        <f t="shared" si="211"/>
        <v>99.543283035039067</v>
      </c>
      <c r="BN341" s="430">
        <f t="shared" si="212"/>
        <v>71.898912528358977</v>
      </c>
      <c r="BQ341" s="529">
        <f t="shared" si="215"/>
        <v>43339</v>
      </c>
      <c r="BR341" s="430">
        <f t="shared" si="213"/>
        <v>107.49671047390976</v>
      </c>
      <c r="BT341" s="430">
        <f t="shared" si="216"/>
        <v>86.094887824552558</v>
      </c>
    </row>
    <row r="342" spans="1:72">
      <c r="A342" s="6">
        <v>8</v>
      </c>
      <c r="B342" s="6">
        <v>28</v>
      </c>
      <c r="C342" s="124">
        <f t="shared" si="214"/>
        <v>42975</v>
      </c>
      <c r="D342" s="76">
        <f t="shared" si="181"/>
        <v>182.42282677275847</v>
      </c>
      <c r="E342" s="76">
        <f t="shared" si="182"/>
        <v>91.971558315859809</v>
      </c>
      <c r="F342" s="335">
        <v>124.95861000000001</v>
      </c>
      <c r="G342" s="335">
        <v>130.90902</v>
      </c>
      <c r="H342" s="335">
        <v>107.10738000000001</v>
      </c>
      <c r="I342" s="335">
        <v>117.02473000000001</v>
      </c>
      <c r="J342" s="335">
        <v>190.41311999999999</v>
      </c>
      <c r="K342" s="335">
        <v>130.90902</v>
      </c>
      <c r="L342" s="335">
        <v>107.10738000000001</v>
      </c>
      <c r="M342" s="335">
        <v>313.38826</v>
      </c>
      <c r="N342" s="335">
        <v>241.98334</v>
      </c>
      <c r="O342" s="335">
        <v>323.30561</v>
      </c>
      <c r="P342" s="335">
        <v>158.67760000000001</v>
      </c>
      <c r="Q342" s="335">
        <v>269.45439950000002</v>
      </c>
      <c r="R342" s="76">
        <v>175.42</v>
      </c>
      <c r="S342" s="76">
        <v>135.78</v>
      </c>
      <c r="T342" s="76">
        <v>115.88</v>
      </c>
      <c r="U342" s="76">
        <v>97.06</v>
      </c>
      <c r="V342" s="76">
        <v>154.36000000000001</v>
      </c>
      <c r="W342" s="76">
        <v>291.20999999999998</v>
      </c>
      <c r="X342" s="76">
        <v>225.79</v>
      </c>
      <c r="Y342" s="76">
        <v>95.14</v>
      </c>
      <c r="Z342" s="76"/>
      <c r="AA342" s="76">
        <v>196.05</v>
      </c>
      <c r="AB342" s="76">
        <v>318.79000000000002</v>
      </c>
      <c r="AC342" s="76">
        <v>258.14999999999998</v>
      </c>
      <c r="AD342" s="76">
        <v>302.36</v>
      </c>
      <c r="AE342" s="76">
        <v>165.5007368</v>
      </c>
      <c r="AF342" s="76">
        <v>143.16686460000003</v>
      </c>
      <c r="AG342" s="10">
        <v>59.248734909996806</v>
      </c>
      <c r="AH342" s="10">
        <v>198.20815710000002</v>
      </c>
      <c r="AI342" s="335">
        <v>142.90901349999999</v>
      </c>
      <c r="AK342" s="430">
        <f t="shared" si="183"/>
        <v>62.999047138895897</v>
      </c>
      <c r="AL342" s="430">
        <f t="shared" si="184"/>
        <v>65.999001764557605</v>
      </c>
      <c r="AM342" s="430">
        <f t="shared" si="185"/>
        <v>53.999183261910765</v>
      </c>
      <c r="AN342" s="430">
        <f t="shared" si="186"/>
        <v>58.999107638013612</v>
      </c>
      <c r="AO342" s="430">
        <f t="shared" si="187"/>
        <v>95.998548021174685</v>
      </c>
      <c r="AP342" s="430">
        <f t="shared" si="188"/>
        <v>65.999001764557605</v>
      </c>
      <c r="AQ342" s="430">
        <f t="shared" si="189"/>
        <v>53.999183261910765</v>
      </c>
      <c r="AR342" s="430">
        <f t="shared" si="190"/>
        <v>157.99761028485</v>
      </c>
      <c r="AS342" s="430">
        <f t="shared" si="191"/>
        <v>121.9981547769095</v>
      </c>
      <c r="AT342" s="430">
        <f t="shared" si="192"/>
        <v>162.99753466095285</v>
      </c>
      <c r="AU342" s="430">
        <f t="shared" si="193"/>
        <v>79.998790017645575</v>
      </c>
      <c r="AV342" s="430">
        <f t="shared" si="194"/>
        <v>135.84794529871439</v>
      </c>
      <c r="AW342" s="430">
        <f t="shared" si="195"/>
        <v>88.439626922107379</v>
      </c>
      <c r="AX342" s="430">
        <f t="shared" si="196"/>
        <v>68.454751701537688</v>
      </c>
      <c r="AY342" s="430">
        <f t="shared" si="197"/>
        <v>58.421981346105369</v>
      </c>
      <c r="AZ342" s="430">
        <f t="shared" si="198"/>
        <v>48.933703050163849</v>
      </c>
      <c r="BA342" s="430">
        <f t="shared" si="199"/>
        <v>77.822031762036815</v>
      </c>
      <c r="BB342" s="430">
        <f t="shared" si="200"/>
        <v>146.81623392992185</v>
      </c>
      <c r="BC342" s="430">
        <f t="shared" si="201"/>
        <v>113.83413158558103</v>
      </c>
      <c r="BD342" s="430">
        <f t="shared" si="202"/>
        <v>47.96571716662465</v>
      </c>
      <c r="BE342" s="430">
        <f t="shared" si="203"/>
        <v>0</v>
      </c>
      <c r="BF342" s="430">
        <f t="shared" si="204"/>
        <v>98.840433577010344</v>
      </c>
      <c r="BG342" s="430">
        <f t="shared" si="205"/>
        <v>160.72094781951097</v>
      </c>
      <c r="BH342" s="430">
        <f t="shared" si="206"/>
        <v>130.14872699773127</v>
      </c>
      <c r="BI342" s="430">
        <f t="shared" si="207"/>
        <v>152.43761028485002</v>
      </c>
      <c r="BJ342" s="430">
        <f t="shared" si="208"/>
        <v>83.438737988404327</v>
      </c>
      <c r="BK342" s="430">
        <f t="shared" si="209"/>
        <v>72.178908293420733</v>
      </c>
      <c r="BL342" s="430">
        <f t="shared" si="210"/>
        <v>29.870801567933857</v>
      </c>
      <c r="BM342" s="430">
        <f t="shared" si="211"/>
        <v>99.928488580791537</v>
      </c>
      <c r="BN342" s="430">
        <f t="shared" si="212"/>
        <v>72.048910259642042</v>
      </c>
      <c r="BQ342" s="529">
        <f t="shared" si="215"/>
        <v>43340</v>
      </c>
      <c r="BR342" s="430">
        <f t="shared" si="213"/>
        <v>100.59175973027476</v>
      </c>
      <c r="BT342" s="430">
        <f t="shared" si="216"/>
        <v>78.910410889841188</v>
      </c>
    </row>
    <row r="343" spans="1:72">
      <c r="A343" s="6">
        <v>8</v>
      </c>
      <c r="B343" s="6">
        <v>29</v>
      </c>
      <c r="C343" s="124">
        <f t="shared" si="214"/>
        <v>42976</v>
      </c>
      <c r="D343" s="76">
        <f t="shared" si="181"/>
        <v>178.48771716206912</v>
      </c>
      <c r="E343" s="76">
        <f t="shared" si="182"/>
        <v>89.987606145829844</v>
      </c>
      <c r="F343" s="335">
        <v>142.80984000000001</v>
      </c>
      <c r="G343" s="335">
        <v>168.59495000000001</v>
      </c>
      <c r="H343" s="335">
        <v>97.190030000000007</v>
      </c>
      <c r="I343" s="335">
        <v>111.07432</v>
      </c>
      <c r="J343" s="335">
        <v>160.66107</v>
      </c>
      <c r="K343" s="335">
        <v>128.92555000000002</v>
      </c>
      <c r="L343" s="335">
        <v>99.173500000000004</v>
      </c>
      <c r="M343" s="335">
        <v>293.55356</v>
      </c>
      <c r="N343" s="335">
        <v>232.06599</v>
      </c>
      <c r="O343" s="335">
        <v>301.48743999999999</v>
      </c>
      <c r="P343" s="335">
        <v>176.52883</v>
      </c>
      <c r="Q343" s="335">
        <v>277.01142019999998</v>
      </c>
      <c r="R343" s="76">
        <v>184.51</v>
      </c>
      <c r="S343" s="76">
        <v>129.88</v>
      </c>
      <c r="T343" s="76">
        <v>108.12</v>
      </c>
      <c r="U343" s="76">
        <v>112.3</v>
      </c>
      <c r="V343" s="76">
        <v>127.85</v>
      </c>
      <c r="W343" s="76">
        <v>264.14999999999998</v>
      </c>
      <c r="X343" s="76">
        <v>242.22</v>
      </c>
      <c r="Y343" s="76">
        <v>98.39</v>
      </c>
      <c r="Z343" s="76"/>
      <c r="AA343" s="76">
        <v>222.36</v>
      </c>
      <c r="AB343" s="76">
        <v>276.06</v>
      </c>
      <c r="AC343" s="76">
        <v>214.71</v>
      </c>
      <c r="AD343" s="76">
        <v>273.67</v>
      </c>
      <c r="AE343" s="76">
        <v>226.84946390000002</v>
      </c>
      <c r="AF343" s="76">
        <v>133.15034109999999</v>
      </c>
      <c r="AG343" s="10">
        <v>54.877416800003516</v>
      </c>
      <c r="AH343" s="10">
        <v>174.0296578</v>
      </c>
      <c r="AI343" s="335">
        <v>143.9404179</v>
      </c>
      <c r="AK343" s="430">
        <f t="shared" si="183"/>
        <v>71.998911015881021</v>
      </c>
      <c r="AL343" s="430">
        <f t="shared" si="184"/>
        <v>84.998714393748429</v>
      </c>
      <c r="AM343" s="430">
        <f t="shared" si="185"/>
        <v>48.999258885807919</v>
      </c>
      <c r="AN343" s="430">
        <f t="shared" si="186"/>
        <v>55.999153012351904</v>
      </c>
      <c r="AO343" s="430">
        <f t="shared" si="187"/>
        <v>80.998774892866138</v>
      </c>
      <c r="AP343" s="430">
        <f t="shared" si="188"/>
        <v>64.999016889337042</v>
      </c>
      <c r="AQ343" s="430">
        <f t="shared" si="189"/>
        <v>49.999243761028488</v>
      </c>
      <c r="AR343" s="430">
        <f t="shared" si="190"/>
        <v>147.99776153264432</v>
      </c>
      <c r="AS343" s="430">
        <f t="shared" si="191"/>
        <v>116.99823040080665</v>
      </c>
      <c r="AT343" s="430">
        <f t="shared" si="192"/>
        <v>151.9977010335266</v>
      </c>
      <c r="AU343" s="430">
        <f t="shared" si="193"/>
        <v>88.998653894630706</v>
      </c>
      <c r="AV343" s="430">
        <f t="shared" si="194"/>
        <v>139.65788767330474</v>
      </c>
      <c r="AW343" s="430">
        <f t="shared" si="195"/>
        <v>93.022435089488269</v>
      </c>
      <c r="AX343" s="430">
        <f t="shared" si="196"/>
        <v>65.480211746912019</v>
      </c>
      <c r="AY343" s="430">
        <f t="shared" si="197"/>
        <v>54.509705066801111</v>
      </c>
      <c r="AZ343" s="430">
        <f t="shared" si="198"/>
        <v>56.61709100075624</v>
      </c>
      <c r="BA343" s="430">
        <f t="shared" si="199"/>
        <v>64.456768338795058</v>
      </c>
      <c r="BB343" s="430">
        <f t="shared" si="200"/>
        <v>133.17368288379126</v>
      </c>
      <c r="BC343" s="430">
        <f t="shared" si="201"/>
        <v>122.11746912024199</v>
      </c>
      <c r="BD343" s="430">
        <f t="shared" si="202"/>
        <v>49.604234938240481</v>
      </c>
      <c r="BE343" s="430">
        <f t="shared" si="203"/>
        <v>0</v>
      </c>
      <c r="BF343" s="430">
        <f t="shared" si="204"/>
        <v>112.10486513738341</v>
      </c>
      <c r="BG343" s="430">
        <f t="shared" si="205"/>
        <v>139.17822031762037</v>
      </c>
      <c r="BH343" s="430">
        <f t="shared" si="206"/>
        <v>108.24804638265692</v>
      </c>
      <c r="BI343" s="430">
        <f t="shared" si="207"/>
        <v>137.9732795563398</v>
      </c>
      <c r="BJ343" s="430">
        <f t="shared" si="208"/>
        <v>114.36827017897656</v>
      </c>
      <c r="BK343" s="430">
        <f t="shared" si="209"/>
        <v>67.128984673556843</v>
      </c>
      <c r="BL343" s="430">
        <f t="shared" si="210"/>
        <v>27.666960826823047</v>
      </c>
      <c r="BM343" s="430">
        <f t="shared" si="211"/>
        <v>87.738672951852777</v>
      </c>
      <c r="BN343" s="430">
        <f t="shared" si="212"/>
        <v>72.568902394756748</v>
      </c>
      <c r="BQ343" s="529">
        <f t="shared" si="215"/>
        <v>43341</v>
      </c>
      <c r="BR343" s="430">
        <f t="shared" si="213"/>
        <v>89.324426380136117</v>
      </c>
      <c r="BT343" s="430">
        <f t="shared" si="216"/>
        <v>82.998744643307276</v>
      </c>
    </row>
    <row r="344" spans="1:72">
      <c r="A344" s="6">
        <v>8</v>
      </c>
      <c r="B344" s="6">
        <v>30</v>
      </c>
      <c r="C344" s="124">
        <f t="shared" si="214"/>
        <v>42977</v>
      </c>
      <c r="D344" s="76">
        <f t="shared" si="181"/>
        <v>173.32542073103451</v>
      </c>
      <c r="E344" s="76">
        <f t="shared" si="182"/>
        <v>87.384946952076163</v>
      </c>
      <c r="F344" s="335">
        <v>124.95861000000001</v>
      </c>
      <c r="G344" s="335">
        <v>105.12391000000001</v>
      </c>
      <c r="H344" s="335">
        <v>87.272680000000008</v>
      </c>
      <c r="I344" s="335">
        <v>65.454509999999999</v>
      </c>
      <c r="J344" s="335">
        <v>200.33047000000002</v>
      </c>
      <c r="K344" s="335">
        <v>117.02473000000001</v>
      </c>
      <c r="L344" s="335">
        <v>138.84290000000001</v>
      </c>
      <c r="M344" s="335">
        <v>283.63621000000001</v>
      </c>
      <c r="N344" s="335">
        <v>232.06599</v>
      </c>
      <c r="O344" s="335">
        <v>259.83456999999999</v>
      </c>
      <c r="P344" s="335">
        <v>160.66107</v>
      </c>
      <c r="Q344" s="335">
        <v>336.93204890000004</v>
      </c>
      <c r="R344" s="76">
        <v>155.93</v>
      </c>
      <c r="S344" s="76">
        <v>160.87</v>
      </c>
      <c r="T344" s="76">
        <v>106.36</v>
      </c>
      <c r="U344" s="76">
        <v>98.9</v>
      </c>
      <c r="V344" s="76">
        <v>122.12</v>
      </c>
      <c r="W344" s="76">
        <v>254.61</v>
      </c>
      <c r="X344" s="76">
        <v>253.74</v>
      </c>
      <c r="Y344" s="76">
        <v>65.75</v>
      </c>
      <c r="Z344" s="76"/>
      <c r="AA344" s="76">
        <v>164.5</v>
      </c>
      <c r="AB344" s="76">
        <v>295.11</v>
      </c>
      <c r="AC344" s="76">
        <v>226.45</v>
      </c>
      <c r="AD344" s="76">
        <v>370.47</v>
      </c>
      <c r="AE344" s="76">
        <v>154.23462720000001</v>
      </c>
      <c r="AF344" s="76">
        <v>122.3007602</v>
      </c>
      <c r="AG344" s="10">
        <v>58.987337400001991</v>
      </c>
      <c r="AH344" s="10">
        <v>153.50074330000001</v>
      </c>
      <c r="AI344" s="335">
        <v>150.4660342</v>
      </c>
      <c r="AK344" s="430">
        <f t="shared" si="183"/>
        <v>62.999047138895897</v>
      </c>
      <c r="AL344" s="430">
        <f t="shared" si="184"/>
        <v>52.999198386690196</v>
      </c>
      <c r="AM344" s="430">
        <f t="shared" si="185"/>
        <v>43.999334509705072</v>
      </c>
      <c r="AN344" s="430">
        <f t="shared" si="186"/>
        <v>32.999500882278802</v>
      </c>
      <c r="AO344" s="430">
        <f t="shared" si="187"/>
        <v>100.99847239727755</v>
      </c>
      <c r="AP344" s="430">
        <f t="shared" si="188"/>
        <v>58.999107638013612</v>
      </c>
      <c r="AQ344" s="430">
        <f t="shared" si="189"/>
        <v>69.998941265439882</v>
      </c>
      <c r="AR344" s="430">
        <f t="shared" si="190"/>
        <v>142.99783715654146</v>
      </c>
      <c r="AS344" s="430">
        <f t="shared" si="191"/>
        <v>116.99823040080665</v>
      </c>
      <c r="AT344" s="430">
        <f t="shared" si="192"/>
        <v>130.99801865389463</v>
      </c>
      <c r="AU344" s="430">
        <f t="shared" si="193"/>
        <v>80.998774892866138</v>
      </c>
      <c r="AV344" s="430">
        <f t="shared" si="194"/>
        <v>169.8674307537182</v>
      </c>
      <c r="AW344" s="430">
        <f t="shared" si="195"/>
        <v>78.613561885555839</v>
      </c>
      <c r="AX344" s="430">
        <f t="shared" si="196"/>
        <v>81.104108898411894</v>
      </c>
      <c r="AY344" s="430">
        <f t="shared" si="197"/>
        <v>53.622384673556844</v>
      </c>
      <c r="AZ344" s="430">
        <f t="shared" si="198"/>
        <v>49.861356188555582</v>
      </c>
      <c r="BA344" s="430">
        <f t="shared" si="199"/>
        <v>61.567935467607768</v>
      </c>
      <c r="BB344" s="430">
        <f t="shared" si="200"/>
        <v>128.36400302495588</v>
      </c>
      <c r="BC344" s="430">
        <f t="shared" si="201"/>
        <v>127.92538442147719</v>
      </c>
      <c r="BD344" s="430">
        <f t="shared" si="202"/>
        <v>33.148474918074108</v>
      </c>
      <c r="BE344" s="430">
        <f t="shared" si="203"/>
        <v>0</v>
      </c>
      <c r="BF344" s="430">
        <f t="shared" si="204"/>
        <v>82.934207209478188</v>
      </c>
      <c r="BG344" s="430">
        <f t="shared" si="205"/>
        <v>148.78245525586087</v>
      </c>
      <c r="BH344" s="430">
        <f t="shared" si="206"/>
        <v>114.16687673304763</v>
      </c>
      <c r="BI344" s="430">
        <f t="shared" si="207"/>
        <v>186.7759011847744</v>
      </c>
      <c r="BJ344" s="430">
        <f t="shared" si="208"/>
        <v>77.758823897151501</v>
      </c>
      <c r="BK344" s="430">
        <f t="shared" si="209"/>
        <v>61.659067406100327</v>
      </c>
      <c r="BL344" s="430">
        <f t="shared" si="210"/>
        <v>29.739015578523816</v>
      </c>
      <c r="BM344" s="430">
        <f t="shared" si="211"/>
        <v>77.388829493319889</v>
      </c>
      <c r="BN344" s="430">
        <f t="shared" si="212"/>
        <v>75.85885263423242</v>
      </c>
      <c r="BQ344" s="529">
        <f t="shared" si="215"/>
        <v>43342</v>
      </c>
      <c r="BR344" s="430">
        <f t="shared" si="213"/>
        <v>96.847933387950604</v>
      </c>
      <c r="BT344" s="430">
        <f t="shared" si="216"/>
        <v>77.573826695235695</v>
      </c>
    </row>
    <row r="345" spans="1:72">
      <c r="A345" s="6">
        <v>8</v>
      </c>
      <c r="B345" s="6">
        <v>31</v>
      </c>
      <c r="C345" s="124">
        <f t="shared" si="214"/>
        <v>42978</v>
      </c>
      <c r="D345" s="76">
        <f t="shared" si="181"/>
        <v>164.40259649310343</v>
      </c>
      <c r="E345" s="76">
        <f t="shared" si="182"/>
        <v>82.886353962048034</v>
      </c>
      <c r="F345" s="335">
        <v>115.04126000000001</v>
      </c>
      <c r="G345" s="335">
        <v>95.206559999999996</v>
      </c>
      <c r="H345" s="335">
        <v>87.272680000000008</v>
      </c>
      <c r="I345" s="335">
        <v>99.173500000000004</v>
      </c>
      <c r="J345" s="335">
        <v>162.64454000000001</v>
      </c>
      <c r="K345" s="335">
        <v>107.10738000000001</v>
      </c>
      <c r="L345" s="335">
        <v>138.84290000000001</v>
      </c>
      <c r="M345" s="335">
        <v>253.88416000000001</v>
      </c>
      <c r="N345" s="335">
        <v>241.98334</v>
      </c>
      <c r="O345" s="335">
        <v>364.95848000000001</v>
      </c>
      <c r="P345" s="335">
        <v>144.79330999999999</v>
      </c>
      <c r="Q345" s="335">
        <v>317.25602649999996</v>
      </c>
      <c r="R345" s="76">
        <v>147.16</v>
      </c>
      <c r="S345" s="76">
        <v>126.99</v>
      </c>
      <c r="T345" s="76">
        <v>78.64</v>
      </c>
      <c r="U345" s="76">
        <v>81.349999999999994</v>
      </c>
      <c r="V345" s="76">
        <v>134.08000000000001</v>
      </c>
      <c r="W345" s="76">
        <v>204.74</v>
      </c>
      <c r="X345" s="76">
        <v>251.71</v>
      </c>
      <c r="Y345" s="76">
        <v>61.79</v>
      </c>
      <c r="Z345" s="76"/>
      <c r="AA345" s="76">
        <v>174.87</v>
      </c>
      <c r="AB345" s="76">
        <v>264.92</v>
      </c>
      <c r="AC345" s="76">
        <v>162.28</v>
      </c>
      <c r="AD345" s="76">
        <v>327.02</v>
      </c>
      <c r="AE345" s="76">
        <v>157.78503850000001</v>
      </c>
      <c r="AF345" s="76">
        <v>124.34373429999999</v>
      </c>
      <c r="AG345" s="10">
        <v>56.133370200000243</v>
      </c>
      <c r="AH345" s="10">
        <v>145.19000400000002</v>
      </c>
      <c r="AI345" s="335">
        <v>140.50901480000002</v>
      </c>
      <c r="AK345" s="430">
        <f t="shared" si="183"/>
        <v>57.999122762793043</v>
      </c>
      <c r="AL345" s="430">
        <f t="shared" si="184"/>
        <v>47.999274010587342</v>
      </c>
      <c r="AM345" s="430">
        <f t="shared" si="185"/>
        <v>43.999334509705072</v>
      </c>
      <c r="AN345" s="430">
        <f t="shared" si="186"/>
        <v>49.999243761028488</v>
      </c>
      <c r="AO345" s="430">
        <f t="shared" si="187"/>
        <v>81.998759768086714</v>
      </c>
      <c r="AP345" s="430">
        <f t="shared" si="188"/>
        <v>53.999183261910765</v>
      </c>
      <c r="AQ345" s="430">
        <f t="shared" si="189"/>
        <v>69.998941265439882</v>
      </c>
      <c r="AR345" s="430">
        <f t="shared" si="190"/>
        <v>127.99806402823292</v>
      </c>
      <c r="AS345" s="430">
        <f t="shared" si="191"/>
        <v>121.9981547769095</v>
      </c>
      <c r="AT345" s="430">
        <f t="shared" si="192"/>
        <v>183.99721704058481</v>
      </c>
      <c r="AU345" s="430">
        <f t="shared" si="193"/>
        <v>72.998895891101583</v>
      </c>
      <c r="AV345" s="430">
        <f t="shared" si="194"/>
        <v>159.9475807915301</v>
      </c>
      <c r="AW345" s="430">
        <f t="shared" si="195"/>
        <v>74.192084698764802</v>
      </c>
      <c r="AX345" s="430">
        <f t="shared" si="196"/>
        <v>64.023191328459788</v>
      </c>
      <c r="AY345" s="430">
        <f t="shared" si="197"/>
        <v>39.647088479959663</v>
      </c>
      <c r="AZ345" s="430">
        <f t="shared" si="198"/>
        <v>41.013360221830098</v>
      </c>
      <c r="BA345" s="430">
        <f t="shared" si="199"/>
        <v>67.597680867154025</v>
      </c>
      <c r="BB345" s="430">
        <f t="shared" si="200"/>
        <v>103.2215780186539</v>
      </c>
      <c r="BC345" s="430">
        <f t="shared" si="201"/>
        <v>126.90194101336023</v>
      </c>
      <c r="BD345" s="430">
        <f t="shared" si="202"/>
        <v>31.152004033274515</v>
      </c>
      <c r="BE345" s="430">
        <f t="shared" si="203"/>
        <v>0</v>
      </c>
      <c r="BF345" s="430">
        <f t="shared" si="204"/>
        <v>88.162339299218559</v>
      </c>
      <c r="BG345" s="430">
        <f t="shared" si="205"/>
        <v>133.56188555583566</v>
      </c>
      <c r="BH345" s="430">
        <f t="shared" si="206"/>
        <v>81.814973531635999</v>
      </c>
      <c r="BI345" s="430">
        <f t="shared" si="207"/>
        <v>164.87017897655659</v>
      </c>
      <c r="BJ345" s="430">
        <f t="shared" si="208"/>
        <v>79.548796823796323</v>
      </c>
      <c r="BK345" s="430">
        <f t="shared" si="209"/>
        <v>62.689051827577508</v>
      </c>
      <c r="BL345" s="430">
        <f t="shared" si="210"/>
        <v>28.300161431812576</v>
      </c>
      <c r="BM345" s="430">
        <f t="shared" si="211"/>
        <v>73.198892866145712</v>
      </c>
      <c r="BN345" s="430">
        <f t="shared" si="212"/>
        <v>70.838928560625163</v>
      </c>
      <c r="BQ345" s="529">
        <f t="shared" si="215"/>
        <v>43343</v>
      </c>
      <c r="BR345" s="430">
        <f t="shared" si="213"/>
        <v>92.088951134358467</v>
      </c>
      <c r="BT345" s="430">
        <f t="shared" si="216"/>
        <v>71.91891222586338</v>
      </c>
    </row>
    <row r="346" spans="1:72">
      <c r="A346" s="6">
        <v>9</v>
      </c>
      <c r="B346" s="6">
        <v>1</v>
      </c>
      <c r="C346" s="124">
        <f t="shared" si="214"/>
        <v>42979</v>
      </c>
      <c r="D346" s="76">
        <f t="shared" si="181"/>
        <v>168.03179822068944</v>
      </c>
      <c r="E346" s="76">
        <f t="shared" si="182"/>
        <v>84.716077490806228</v>
      </c>
      <c r="F346" s="335">
        <v>115.04126000000001</v>
      </c>
      <c r="G346" s="335">
        <v>130.90902</v>
      </c>
      <c r="H346" s="335">
        <v>25.78511</v>
      </c>
      <c r="I346" s="335">
        <v>142.80984000000001</v>
      </c>
      <c r="J346" s="335">
        <v>130.90902</v>
      </c>
      <c r="K346" s="335">
        <v>111.07432</v>
      </c>
      <c r="L346" s="335">
        <v>113.05779</v>
      </c>
      <c r="M346" s="335">
        <v>234.04946000000001</v>
      </c>
      <c r="N346" s="335">
        <v>218.18170000000001</v>
      </c>
      <c r="O346" s="335">
        <v>301.48743999999999</v>
      </c>
      <c r="P346" s="335">
        <v>150.74372</v>
      </c>
      <c r="Q346" s="335">
        <v>299.99983750000001</v>
      </c>
      <c r="R346" s="76">
        <v>139.99</v>
      </c>
      <c r="S346" s="76">
        <v>115.11</v>
      </c>
      <c r="T346" s="76">
        <v>79.430000000000007</v>
      </c>
      <c r="U346" s="76">
        <v>110.7</v>
      </c>
      <c r="V346" s="76">
        <v>86.49</v>
      </c>
      <c r="W346" s="76">
        <v>213.94</v>
      </c>
      <c r="X346" s="76">
        <v>291.49</v>
      </c>
      <c r="Y346" s="76">
        <v>72.52</v>
      </c>
      <c r="Z346" s="76"/>
      <c r="AA346" s="76">
        <v>175.07</v>
      </c>
      <c r="AB346" s="76">
        <v>335.19</v>
      </c>
      <c r="AC346" s="76">
        <v>237.52</v>
      </c>
      <c r="AD346" s="76">
        <v>375.02</v>
      </c>
      <c r="AE346" s="76">
        <v>169.388338</v>
      </c>
      <c r="AF346" s="76">
        <v>142.33380720000002</v>
      </c>
      <c r="AG346" s="10">
        <v>83.124607999993813</v>
      </c>
      <c r="AH346" s="10">
        <v>143.36521160000001</v>
      </c>
      <c r="AI346" s="335">
        <v>128.19166609999999</v>
      </c>
      <c r="AK346" s="430">
        <f t="shared" si="183"/>
        <v>57.999122762793043</v>
      </c>
      <c r="AL346" s="430">
        <f t="shared" si="184"/>
        <v>65.999001764557605</v>
      </c>
      <c r="AM346" s="430">
        <f t="shared" si="185"/>
        <v>12.999803377867405</v>
      </c>
      <c r="AN346" s="430">
        <f t="shared" si="186"/>
        <v>71.998911015881021</v>
      </c>
      <c r="AO346" s="430">
        <f t="shared" si="187"/>
        <v>65.999001764557605</v>
      </c>
      <c r="AP346" s="430">
        <f t="shared" si="188"/>
        <v>55.999153012351904</v>
      </c>
      <c r="AQ346" s="430">
        <f t="shared" si="189"/>
        <v>56.999137887572473</v>
      </c>
      <c r="AR346" s="430">
        <f t="shared" si="190"/>
        <v>117.99821527602722</v>
      </c>
      <c r="AS346" s="430">
        <f t="shared" si="191"/>
        <v>109.99833627426267</v>
      </c>
      <c r="AT346" s="430">
        <f t="shared" si="192"/>
        <v>151.9977010335266</v>
      </c>
      <c r="AU346" s="430">
        <f t="shared" si="193"/>
        <v>75.998850516763298</v>
      </c>
      <c r="AV346" s="430">
        <f t="shared" si="194"/>
        <v>151.24771237711116</v>
      </c>
      <c r="AW346" s="430">
        <f t="shared" si="195"/>
        <v>70.577262414923112</v>
      </c>
      <c r="AX346" s="430">
        <f t="shared" si="196"/>
        <v>58.033778674061004</v>
      </c>
      <c r="AY346" s="430">
        <f t="shared" si="197"/>
        <v>40.045374338290905</v>
      </c>
      <c r="AZ346" s="430">
        <f t="shared" si="198"/>
        <v>55.810436097806907</v>
      </c>
      <c r="BA346" s="430">
        <f t="shared" si="199"/>
        <v>43.604739097554827</v>
      </c>
      <c r="BB346" s="430">
        <f t="shared" si="200"/>
        <v>107.85984371061255</v>
      </c>
      <c r="BC346" s="430">
        <f t="shared" si="201"/>
        <v>146.95739853793799</v>
      </c>
      <c r="BD346" s="430">
        <f t="shared" si="202"/>
        <v>36.561633476178471</v>
      </c>
      <c r="BE346" s="430">
        <f t="shared" si="203"/>
        <v>0</v>
      </c>
      <c r="BF346" s="430">
        <f t="shared" si="204"/>
        <v>88.263171162087218</v>
      </c>
      <c r="BG346" s="430">
        <f t="shared" si="205"/>
        <v>168.98916057474162</v>
      </c>
      <c r="BH346" s="430">
        <f t="shared" si="206"/>
        <v>119.74792034282834</v>
      </c>
      <c r="BI346" s="430">
        <f t="shared" si="207"/>
        <v>189.06982606503655</v>
      </c>
      <c r="BJ346" s="430">
        <f t="shared" si="208"/>
        <v>85.39870834383666</v>
      </c>
      <c r="BK346" s="430">
        <f t="shared" si="209"/>
        <v>71.758914645828099</v>
      </c>
      <c r="BL346" s="430">
        <f t="shared" si="210"/>
        <v>41.908045374335174</v>
      </c>
      <c r="BM346" s="430">
        <f t="shared" si="211"/>
        <v>72.278906780942776</v>
      </c>
      <c r="BN346" s="430">
        <f t="shared" si="212"/>
        <v>64.629022485505416</v>
      </c>
      <c r="BQ346" s="529">
        <f t="shared" si="215"/>
        <v>43344</v>
      </c>
      <c r="BR346" s="430">
        <f t="shared" si="213"/>
        <v>94.178096647340567</v>
      </c>
      <c r="BT346" s="430">
        <f t="shared" si="216"/>
        <v>71.168088530375599</v>
      </c>
    </row>
    <row r="347" spans="1:72">
      <c r="A347" s="6">
        <v>9</v>
      </c>
      <c r="B347" s="6">
        <v>2</v>
      </c>
      <c r="C347" s="124">
        <f t="shared" si="214"/>
        <v>42980</v>
      </c>
      <c r="D347" s="76">
        <f t="shared" si="181"/>
        <v>166.3086273586207</v>
      </c>
      <c r="E347" s="76">
        <f t="shared" si="182"/>
        <v>83.847311710598447</v>
      </c>
      <c r="F347" s="335">
        <v>107.10738000000001</v>
      </c>
      <c r="G347" s="335">
        <v>101.15697</v>
      </c>
      <c r="H347" s="335">
        <v>71.404920000000004</v>
      </c>
      <c r="I347" s="335">
        <v>130.90902</v>
      </c>
      <c r="J347" s="335">
        <v>150.74372</v>
      </c>
      <c r="K347" s="335">
        <v>99.173500000000004</v>
      </c>
      <c r="L347" s="335">
        <v>115.04126000000001</v>
      </c>
      <c r="M347" s="335">
        <v>204.29741000000001</v>
      </c>
      <c r="N347" s="335">
        <v>198.34700000000001</v>
      </c>
      <c r="O347" s="335">
        <v>293.55356</v>
      </c>
      <c r="P347" s="335">
        <v>178.51230000000001</v>
      </c>
      <c r="Q347" s="335">
        <v>327.68907870000004</v>
      </c>
      <c r="R347" s="76">
        <v>141.18</v>
      </c>
      <c r="S347" s="76">
        <v>133.87</v>
      </c>
      <c r="T347" s="76">
        <v>73.209999999999994</v>
      </c>
      <c r="U347" s="76">
        <v>81.91</v>
      </c>
      <c r="V347" s="76">
        <v>125.62</v>
      </c>
      <c r="W347" s="76">
        <v>235.77</v>
      </c>
      <c r="X347" s="76">
        <v>307.76</v>
      </c>
      <c r="Y347" s="76">
        <v>118.09</v>
      </c>
      <c r="Z347" s="76"/>
      <c r="AA347" s="76">
        <v>176.33</v>
      </c>
      <c r="AB347" s="76">
        <v>262.83</v>
      </c>
      <c r="AC347" s="76">
        <v>266.38</v>
      </c>
      <c r="AD347" s="76">
        <v>322.58</v>
      </c>
      <c r="AE347" s="76">
        <v>133.92389439999999</v>
      </c>
      <c r="AF347" s="76">
        <v>142.7106665</v>
      </c>
      <c r="AG347" s="10">
        <v>82.690966199999991</v>
      </c>
      <c r="AH347" s="10">
        <v>108.1189497</v>
      </c>
      <c r="AI347" s="335">
        <v>132.03959789999999</v>
      </c>
      <c r="AK347" s="430">
        <f t="shared" si="183"/>
        <v>53.999183261910765</v>
      </c>
      <c r="AL347" s="430">
        <f t="shared" si="184"/>
        <v>50.999228636249057</v>
      </c>
      <c r="AM347" s="430">
        <f t="shared" si="185"/>
        <v>35.99945550794051</v>
      </c>
      <c r="AN347" s="430">
        <f t="shared" si="186"/>
        <v>65.999001764557605</v>
      </c>
      <c r="AO347" s="430">
        <f t="shared" si="187"/>
        <v>75.998850516763298</v>
      </c>
      <c r="AP347" s="430">
        <f t="shared" si="188"/>
        <v>49.999243761028488</v>
      </c>
      <c r="AQ347" s="430">
        <f t="shared" si="189"/>
        <v>57.999122762793043</v>
      </c>
      <c r="AR347" s="430">
        <f t="shared" si="190"/>
        <v>102.99844214771868</v>
      </c>
      <c r="AS347" s="430">
        <f t="shared" si="191"/>
        <v>99.998487522056976</v>
      </c>
      <c r="AT347" s="430">
        <f t="shared" si="192"/>
        <v>147.99776153264432</v>
      </c>
      <c r="AU347" s="430">
        <f t="shared" si="193"/>
        <v>89.998638769851283</v>
      </c>
      <c r="AV347" s="430">
        <f t="shared" si="194"/>
        <v>165.20750123519034</v>
      </c>
      <c r="AW347" s="430">
        <f t="shared" si="195"/>
        <v>71.17721199899168</v>
      </c>
      <c r="AX347" s="430">
        <f t="shared" si="196"/>
        <v>67.49180741114192</v>
      </c>
      <c r="AY347" s="430">
        <f t="shared" si="197"/>
        <v>36.909503403075369</v>
      </c>
      <c r="AZ347" s="430">
        <f t="shared" si="198"/>
        <v>41.295689437862364</v>
      </c>
      <c r="BA347" s="430">
        <f t="shared" si="199"/>
        <v>63.33249306780943</v>
      </c>
      <c r="BB347" s="430">
        <f t="shared" si="200"/>
        <v>118.8656415427275</v>
      </c>
      <c r="BC347" s="430">
        <f t="shared" si="201"/>
        <v>155.160070582304</v>
      </c>
      <c r="BD347" s="430">
        <f t="shared" si="202"/>
        <v>59.536173430804133</v>
      </c>
      <c r="BE347" s="430">
        <f t="shared" si="203"/>
        <v>0</v>
      </c>
      <c r="BF347" s="430">
        <f t="shared" si="204"/>
        <v>88.898411898159821</v>
      </c>
      <c r="BG347" s="430">
        <f t="shared" si="205"/>
        <v>132.50819258885807</v>
      </c>
      <c r="BH347" s="430">
        <f t="shared" si="206"/>
        <v>134.29795815477689</v>
      </c>
      <c r="BI347" s="430">
        <f t="shared" si="207"/>
        <v>162.63171162087218</v>
      </c>
      <c r="BJ347" s="430">
        <f t="shared" si="208"/>
        <v>67.518978774892858</v>
      </c>
      <c r="BK347" s="430">
        <f t="shared" si="209"/>
        <v>71.948911772119985</v>
      </c>
      <c r="BL347" s="430">
        <f t="shared" si="210"/>
        <v>41.689420821779677</v>
      </c>
      <c r="BM347" s="430">
        <f t="shared" si="211"/>
        <v>54.509175548273255</v>
      </c>
      <c r="BN347" s="430">
        <f t="shared" si="212"/>
        <v>66.568993143433318</v>
      </c>
      <c r="BQ347" s="529">
        <f t="shared" si="215"/>
        <v>43345</v>
      </c>
      <c r="BR347" s="430">
        <f t="shared" si="213"/>
        <v>88.105573002268713</v>
      </c>
      <c r="BT347" s="430">
        <f t="shared" si="216"/>
        <v>67.505393093017389</v>
      </c>
    </row>
    <row r="348" spans="1:72">
      <c r="A348" s="6">
        <v>9</v>
      </c>
      <c r="B348" s="6">
        <v>3</v>
      </c>
      <c r="C348" s="124">
        <f t="shared" si="214"/>
        <v>42981</v>
      </c>
      <c r="D348" s="76">
        <f t="shared" si="181"/>
        <v>163.18945161379321</v>
      </c>
      <c r="E348" s="76">
        <f t="shared" si="182"/>
        <v>82.274726420764225</v>
      </c>
      <c r="F348" s="335">
        <v>138.84290000000001</v>
      </c>
      <c r="G348" s="335">
        <v>71.404920000000004</v>
      </c>
      <c r="H348" s="335">
        <v>61.487570000000005</v>
      </c>
      <c r="I348" s="335">
        <v>119.0082</v>
      </c>
      <c r="J348" s="335">
        <v>140.82637</v>
      </c>
      <c r="K348" s="335">
        <v>99.173500000000004</v>
      </c>
      <c r="L348" s="335">
        <v>115.04126000000001</v>
      </c>
      <c r="M348" s="335">
        <v>204.29741000000001</v>
      </c>
      <c r="N348" s="335">
        <v>228.09905000000001</v>
      </c>
      <c r="O348" s="335">
        <v>263.80151000000001</v>
      </c>
      <c r="P348" s="335">
        <v>188.42965000000001</v>
      </c>
      <c r="Q348" s="335">
        <v>320.66759489999998</v>
      </c>
      <c r="R348" s="76">
        <v>144.49</v>
      </c>
      <c r="S348" s="76">
        <v>124.82</v>
      </c>
      <c r="T348" s="76">
        <v>73.08</v>
      </c>
      <c r="U348" s="76">
        <v>111.25</v>
      </c>
      <c r="V348" s="76">
        <v>153.38999999999999</v>
      </c>
      <c r="W348" s="76">
        <v>219.07</v>
      </c>
      <c r="X348" s="76">
        <v>265.7</v>
      </c>
      <c r="Y348" s="76">
        <v>73.489999999999995</v>
      </c>
      <c r="Z348" s="76"/>
      <c r="AA348" s="76">
        <v>178.11</v>
      </c>
      <c r="AB348" s="76">
        <v>274.99</v>
      </c>
      <c r="AC348" s="76">
        <v>245.51</v>
      </c>
      <c r="AD348" s="76">
        <v>323.25</v>
      </c>
      <c r="AE348" s="76">
        <v>143.4445504</v>
      </c>
      <c r="AF348" s="76">
        <v>126.0495185</v>
      </c>
      <c r="AG348" s="10">
        <v>74.09915440000232</v>
      </c>
      <c r="AH348" s="10">
        <v>151.87429789999999</v>
      </c>
      <c r="AI348" s="335">
        <v>98.796640700000012</v>
      </c>
      <c r="AK348" s="430">
        <f t="shared" si="183"/>
        <v>69.998941265439882</v>
      </c>
      <c r="AL348" s="430">
        <f t="shared" si="184"/>
        <v>35.99945550794051</v>
      </c>
      <c r="AM348" s="430">
        <f t="shared" si="185"/>
        <v>30.999531131837664</v>
      </c>
      <c r="AN348" s="430">
        <f t="shared" si="186"/>
        <v>59.999092513234181</v>
      </c>
      <c r="AO348" s="430">
        <f t="shared" si="187"/>
        <v>70.998926140660444</v>
      </c>
      <c r="AP348" s="430">
        <f t="shared" si="188"/>
        <v>49.999243761028488</v>
      </c>
      <c r="AQ348" s="430">
        <f t="shared" si="189"/>
        <v>57.999122762793043</v>
      </c>
      <c r="AR348" s="430">
        <f t="shared" si="190"/>
        <v>102.99844214771868</v>
      </c>
      <c r="AS348" s="430">
        <f t="shared" si="191"/>
        <v>114.99826065036551</v>
      </c>
      <c r="AT348" s="430">
        <f t="shared" si="192"/>
        <v>132.99798840433576</v>
      </c>
      <c r="AU348" s="430">
        <f t="shared" si="193"/>
        <v>94.998563145954122</v>
      </c>
      <c r="AV348" s="430">
        <f t="shared" si="194"/>
        <v>161.6675547769095</v>
      </c>
      <c r="AW348" s="430">
        <f t="shared" si="195"/>
        <v>72.845979329468122</v>
      </c>
      <c r="AX348" s="430">
        <f t="shared" si="196"/>
        <v>62.929165616334757</v>
      </c>
      <c r="AY348" s="430">
        <f t="shared" si="197"/>
        <v>36.843962692210738</v>
      </c>
      <c r="AZ348" s="430">
        <f t="shared" si="198"/>
        <v>56.087723720695742</v>
      </c>
      <c r="BA348" s="430">
        <f t="shared" si="199"/>
        <v>77.332997227123769</v>
      </c>
      <c r="BB348" s="430">
        <f t="shared" si="200"/>
        <v>110.44618099319385</v>
      </c>
      <c r="BC348" s="430">
        <f t="shared" si="201"/>
        <v>133.95512982102343</v>
      </c>
      <c r="BD348" s="430">
        <f t="shared" si="202"/>
        <v>37.050668011091503</v>
      </c>
      <c r="BE348" s="430">
        <f t="shared" si="203"/>
        <v>0</v>
      </c>
      <c r="BF348" s="430">
        <f t="shared" si="204"/>
        <v>89.795815477690951</v>
      </c>
      <c r="BG348" s="430">
        <f t="shared" si="205"/>
        <v>138.638769851273</v>
      </c>
      <c r="BH348" s="430">
        <f t="shared" si="206"/>
        <v>123.77615326443156</v>
      </c>
      <c r="BI348" s="430">
        <f t="shared" si="207"/>
        <v>162.96949836148224</v>
      </c>
      <c r="BJ348" s="430">
        <f t="shared" si="208"/>
        <v>72.318906175951597</v>
      </c>
      <c r="BK348" s="430">
        <f t="shared" si="209"/>
        <v>63.549038820267207</v>
      </c>
      <c r="BL348" s="430">
        <f t="shared" si="210"/>
        <v>37.357778875725899</v>
      </c>
      <c r="BM348" s="430">
        <f t="shared" si="211"/>
        <v>76.568841895639011</v>
      </c>
      <c r="BN348" s="430">
        <f t="shared" si="212"/>
        <v>49.809246634736581</v>
      </c>
      <c r="BQ348" s="529">
        <f t="shared" si="215"/>
        <v>43346</v>
      </c>
      <c r="BR348" s="430">
        <f t="shared" si="213"/>
        <v>95.105094076128054</v>
      </c>
      <c r="BT348" s="430">
        <f t="shared" si="216"/>
        <v>71.658916158306027</v>
      </c>
    </row>
    <row r="349" spans="1:72">
      <c r="A349" s="6">
        <v>9</v>
      </c>
      <c r="B349" s="6">
        <v>4</v>
      </c>
      <c r="C349" s="124">
        <f t="shared" si="214"/>
        <v>42982</v>
      </c>
      <c r="D349" s="76">
        <f t="shared" si="181"/>
        <v>155.19740010689657</v>
      </c>
      <c r="E349" s="76">
        <f t="shared" si="182"/>
        <v>78.245398270151085</v>
      </c>
      <c r="F349" s="335">
        <v>113.05779</v>
      </c>
      <c r="G349" s="335">
        <v>83.30574</v>
      </c>
      <c r="H349" s="335">
        <v>61.487570000000005</v>
      </c>
      <c r="I349" s="335">
        <v>111.07432</v>
      </c>
      <c r="J349" s="335">
        <v>150.74372</v>
      </c>
      <c r="K349" s="335">
        <v>111.07432</v>
      </c>
      <c r="L349" s="335">
        <v>122.97514000000001</v>
      </c>
      <c r="M349" s="335">
        <v>204.29741000000001</v>
      </c>
      <c r="N349" s="335">
        <v>218.18170000000001</v>
      </c>
      <c r="O349" s="335">
        <v>234.04946000000001</v>
      </c>
      <c r="P349" s="335">
        <v>172.56189000000001</v>
      </c>
      <c r="Q349" s="335">
        <v>272.03291050000001</v>
      </c>
      <c r="R349" s="76">
        <v>146.03</v>
      </c>
      <c r="S349" s="76">
        <v>106.17</v>
      </c>
      <c r="T349" s="76">
        <v>73.89</v>
      </c>
      <c r="U349" s="76">
        <v>76.86</v>
      </c>
      <c r="V349" s="76">
        <v>80.97</v>
      </c>
      <c r="W349" s="76">
        <v>201.03</v>
      </c>
      <c r="X349" s="76">
        <v>245.86</v>
      </c>
      <c r="Y349" s="76">
        <v>65.88</v>
      </c>
      <c r="Z349" s="76"/>
      <c r="AA349" s="76">
        <v>178.97</v>
      </c>
      <c r="AB349" s="76">
        <v>266.13</v>
      </c>
      <c r="AC349" s="76">
        <v>188.98</v>
      </c>
      <c r="AD349" s="76">
        <v>293.81</v>
      </c>
      <c r="AE349" s="76">
        <v>171.76850199999998</v>
      </c>
      <c r="AF349" s="76">
        <v>88.879290700000013</v>
      </c>
      <c r="AG349" s="10">
        <v>72.886454900000018</v>
      </c>
      <c r="AH349" s="10">
        <v>103.7156463</v>
      </c>
      <c r="AI349" s="335">
        <v>284.05273870000002</v>
      </c>
      <c r="AK349" s="430">
        <f t="shared" si="183"/>
        <v>56.999137887572473</v>
      </c>
      <c r="AL349" s="430">
        <f t="shared" si="184"/>
        <v>41.999364759263926</v>
      </c>
      <c r="AM349" s="430">
        <f t="shared" si="185"/>
        <v>30.999531131837664</v>
      </c>
      <c r="AN349" s="430">
        <f t="shared" si="186"/>
        <v>55.999153012351904</v>
      </c>
      <c r="AO349" s="430">
        <f t="shared" si="187"/>
        <v>75.998850516763298</v>
      </c>
      <c r="AP349" s="430">
        <f t="shared" si="188"/>
        <v>55.999153012351904</v>
      </c>
      <c r="AQ349" s="430">
        <f t="shared" si="189"/>
        <v>61.999062263675327</v>
      </c>
      <c r="AR349" s="430">
        <f t="shared" si="190"/>
        <v>102.99844214771868</v>
      </c>
      <c r="AS349" s="430">
        <f t="shared" si="191"/>
        <v>109.99833627426267</v>
      </c>
      <c r="AT349" s="430">
        <f t="shared" si="192"/>
        <v>117.99821527602722</v>
      </c>
      <c r="AU349" s="430">
        <f t="shared" si="193"/>
        <v>86.998684144189568</v>
      </c>
      <c r="AV349" s="430">
        <f t="shared" si="194"/>
        <v>137.14792563650113</v>
      </c>
      <c r="AW349" s="430">
        <f t="shared" si="195"/>
        <v>73.622384673556837</v>
      </c>
      <c r="AX349" s="430">
        <f t="shared" si="196"/>
        <v>53.526594403831609</v>
      </c>
      <c r="AY349" s="430">
        <f t="shared" si="197"/>
        <v>37.252331736828836</v>
      </c>
      <c r="AZ349" s="430">
        <f t="shared" si="198"/>
        <v>38.749684900428534</v>
      </c>
      <c r="BA349" s="430">
        <f t="shared" si="199"/>
        <v>40.821779682379628</v>
      </c>
      <c r="BB349" s="430">
        <f t="shared" si="200"/>
        <v>101.35114696244013</v>
      </c>
      <c r="BC349" s="430">
        <f t="shared" si="201"/>
        <v>123.95260902445173</v>
      </c>
      <c r="BD349" s="430">
        <f t="shared" si="202"/>
        <v>33.214015628938739</v>
      </c>
      <c r="BE349" s="430">
        <f t="shared" si="203"/>
        <v>0</v>
      </c>
      <c r="BF349" s="430">
        <f t="shared" si="204"/>
        <v>90.229392488026207</v>
      </c>
      <c r="BG349" s="430">
        <f t="shared" si="205"/>
        <v>134.17191832619108</v>
      </c>
      <c r="BH349" s="430">
        <f t="shared" si="206"/>
        <v>95.27602722460297</v>
      </c>
      <c r="BI349" s="430">
        <f t="shared" si="207"/>
        <v>148.12704814721451</v>
      </c>
      <c r="BJ349" s="430">
        <f t="shared" si="208"/>
        <v>86.598690194101323</v>
      </c>
      <c r="BK349" s="430">
        <f t="shared" si="209"/>
        <v>44.809322258633735</v>
      </c>
      <c r="BL349" s="430">
        <f t="shared" si="210"/>
        <v>36.746385127300236</v>
      </c>
      <c r="BM349" s="430">
        <f t="shared" si="211"/>
        <v>52.289209125283591</v>
      </c>
      <c r="BN349" s="430">
        <f t="shared" si="212"/>
        <v>143.2078339803378</v>
      </c>
      <c r="BQ349" s="529">
        <f t="shared" si="215"/>
        <v>43347</v>
      </c>
      <c r="BR349" s="430">
        <f t="shared" si="213"/>
        <v>71.511839803377867</v>
      </c>
      <c r="BT349" s="430">
        <f t="shared" si="216"/>
        <v>67.810723468616089</v>
      </c>
    </row>
    <row r="350" spans="1:72">
      <c r="A350" s="6">
        <v>9</v>
      </c>
      <c r="B350" s="6">
        <v>5</v>
      </c>
      <c r="C350" s="124">
        <f t="shared" si="214"/>
        <v>42983</v>
      </c>
      <c r="D350" s="76">
        <f t="shared" si="181"/>
        <v>146.51944038620692</v>
      </c>
      <c r="E350" s="76">
        <f t="shared" si="182"/>
        <v>73.870257874435666</v>
      </c>
      <c r="F350" s="335">
        <v>113.05779</v>
      </c>
      <c r="G350" s="335">
        <v>103.14044</v>
      </c>
      <c r="H350" s="335">
        <v>71.404920000000004</v>
      </c>
      <c r="I350" s="335">
        <v>119.0082</v>
      </c>
      <c r="J350" s="335">
        <v>130.90902</v>
      </c>
      <c r="K350" s="335">
        <v>99.173500000000004</v>
      </c>
      <c r="L350" s="335">
        <v>113.05779</v>
      </c>
      <c r="M350" s="335">
        <v>283.63621000000001</v>
      </c>
      <c r="N350" s="335">
        <v>216.19823</v>
      </c>
      <c r="O350" s="335">
        <v>224.13211000000001</v>
      </c>
      <c r="P350" s="335">
        <v>156.69413</v>
      </c>
      <c r="Q350" s="335">
        <v>244.99821439999999</v>
      </c>
      <c r="R350" s="76">
        <v>136.06</v>
      </c>
      <c r="S350" s="76">
        <v>116.02</v>
      </c>
      <c r="T350" s="76">
        <v>45.23</v>
      </c>
      <c r="U350" s="76">
        <v>93.7</v>
      </c>
      <c r="V350" s="76">
        <v>96.48</v>
      </c>
      <c r="W350" s="76">
        <v>230.1</v>
      </c>
      <c r="X350" s="76">
        <v>265.75</v>
      </c>
      <c r="Y350" s="76">
        <v>127.06</v>
      </c>
      <c r="Z350" s="76"/>
      <c r="AA350" s="76">
        <v>145.62</v>
      </c>
      <c r="AB350" s="76">
        <v>230.61</v>
      </c>
      <c r="AC350" s="76">
        <v>208.25</v>
      </c>
      <c r="AD350" s="76">
        <v>284.05</v>
      </c>
      <c r="AE350" s="76">
        <v>123.5503463</v>
      </c>
      <c r="AF350" s="76">
        <v>109.9040727</v>
      </c>
      <c r="AG350" s="10">
        <v>51.682080299999718</v>
      </c>
      <c r="AH350" s="10">
        <v>94.750361900000016</v>
      </c>
      <c r="AI350" s="335">
        <v>14.836355600000001</v>
      </c>
      <c r="AK350" s="430">
        <f t="shared" si="183"/>
        <v>56.999137887572473</v>
      </c>
      <c r="AL350" s="430">
        <f t="shared" si="184"/>
        <v>51.99921351146962</v>
      </c>
      <c r="AM350" s="430">
        <f t="shared" si="185"/>
        <v>35.99945550794051</v>
      </c>
      <c r="AN350" s="430">
        <f t="shared" si="186"/>
        <v>59.999092513234181</v>
      </c>
      <c r="AO350" s="430">
        <f t="shared" si="187"/>
        <v>65.999001764557605</v>
      </c>
      <c r="AP350" s="430">
        <f t="shared" si="188"/>
        <v>49.999243761028488</v>
      </c>
      <c r="AQ350" s="430">
        <f t="shared" si="189"/>
        <v>56.999137887572473</v>
      </c>
      <c r="AR350" s="430">
        <f t="shared" si="190"/>
        <v>142.99783715654146</v>
      </c>
      <c r="AS350" s="430">
        <f t="shared" si="191"/>
        <v>108.99835139904209</v>
      </c>
      <c r="AT350" s="430">
        <f t="shared" si="192"/>
        <v>112.99829089992438</v>
      </c>
      <c r="AU350" s="430">
        <f t="shared" si="193"/>
        <v>78.998805142424999</v>
      </c>
      <c r="AV350" s="430">
        <f t="shared" si="194"/>
        <v>123.51813178724477</v>
      </c>
      <c r="AW350" s="430">
        <f t="shared" si="195"/>
        <v>68.595916309553814</v>
      </c>
      <c r="AX350" s="430">
        <f t="shared" si="196"/>
        <v>58.492563650113432</v>
      </c>
      <c r="AY350" s="430">
        <f t="shared" si="197"/>
        <v>22.803125787748925</v>
      </c>
      <c r="AZ350" s="430">
        <f t="shared" si="198"/>
        <v>47.239727753970257</v>
      </c>
      <c r="BA350" s="430">
        <f t="shared" si="199"/>
        <v>48.64129064784472</v>
      </c>
      <c r="BB350" s="430">
        <f t="shared" si="200"/>
        <v>116.0070582304008</v>
      </c>
      <c r="BC350" s="430">
        <f t="shared" si="201"/>
        <v>133.98033778674062</v>
      </c>
      <c r="BD350" s="430">
        <f t="shared" si="202"/>
        <v>64.058482480463823</v>
      </c>
      <c r="BE350" s="430">
        <f t="shared" si="203"/>
        <v>0</v>
      </c>
      <c r="BF350" s="430">
        <f t="shared" si="204"/>
        <v>73.415679354676072</v>
      </c>
      <c r="BG350" s="430">
        <f t="shared" si="205"/>
        <v>116.26417948071591</v>
      </c>
      <c r="BH350" s="430">
        <f t="shared" si="206"/>
        <v>104.99117721199899</v>
      </c>
      <c r="BI350" s="430">
        <f t="shared" si="207"/>
        <v>143.20645323922361</v>
      </c>
      <c r="BJ350" s="430">
        <f t="shared" si="208"/>
        <v>62.289057877489284</v>
      </c>
      <c r="BK350" s="430">
        <f t="shared" si="209"/>
        <v>55.409161935971767</v>
      </c>
      <c r="BL350" s="430">
        <f t="shared" si="210"/>
        <v>26.056002167884909</v>
      </c>
      <c r="BM350" s="430">
        <f t="shared" si="211"/>
        <v>47.769277489286623</v>
      </c>
      <c r="BN350" s="430">
        <f t="shared" si="212"/>
        <v>7.4798868666498617</v>
      </c>
      <c r="BQ350" s="529">
        <f t="shared" si="215"/>
        <v>43348</v>
      </c>
      <c r="BR350" s="430">
        <f t="shared" si="213"/>
        <v>73.75654582808167</v>
      </c>
      <c r="BT350" s="430">
        <f t="shared" si="216"/>
        <v>61.144075195361737</v>
      </c>
    </row>
    <row r="351" spans="1:72">
      <c r="A351" s="6">
        <v>9</v>
      </c>
      <c r="B351" s="6">
        <v>6</v>
      </c>
      <c r="C351" s="124">
        <f t="shared" si="214"/>
        <v>42984</v>
      </c>
      <c r="D351" s="76">
        <f t="shared" si="181"/>
        <v>157.85347446551737</v>
      </c>
      <c r="E351" s="76">
        <f t="shared" si="182"/>
        <v>79.584503151304204</v>
      </c>
      <c r="F351" s="335">
        <v>115.04126000000001</v>
      </c>
      <c r="G351" s="335">
        <v>83.30574</v>
      </c>
      <c r="H351" s="335">
        <v>69.421450000000007</v>
      </c>
      <c r="I351" s="335">
        <v>109.09085</v>
      </c>
      <c r="J351" s="335">
        <v>150.74372</v>
      </c>
      <c r="K351" s="335">
        <v>99.173500000000004</v>
      </c>
      <c r="L351" s="335">
        <v>132.89249000000001</v>
      </c>
      <c r="M351" s="335">
        <v>303.47091</v>
      </c>
      <c r="N351" s="335">
        <v>216.19823</v>
      </c>
      <c r="O351" s="335">
        <v>234.04946000000001</v>
      </c>
      <c r="P351" s="335">
        <v>164.62801000000002</v>
      </c>
      <c r="Q351" s="335">
        <v>229.5073137</v>
      </c>
      <c r="R351" s="76">
        <v>116.6</v>
      </c>
      <c r="S351" s="76">
        <v>69.05</v>
      </c>
      <c r="T351" s="76">
        <v>96.54</v>
      </c>
      <c r="U351" s="76">
        <v>176.05</v>
      </c>
      <c r="V351" s="76">
        <v>115.6</v>
      </c>
      <c r="W351" s="76">
        <v>220.27</v>
      </c>
      <c r="X351" s="76">
        <v>260.14</v>
      </c>
      <c r="Y351" s="76">
        <v>81.349999999999994</v>
      </c>
      <c r="Z351" s="76"/>
      <c r="AA351" s="76">
        <v>238.76</v>
      </c>
      <c r="AB351" s="76">
        <v>270.33999999999997</v>
      </c>
      <c r="AC351" s="76">
        <v>162.13999999999999</v>
      </c>
      <c r="AD351" s="76">
        <v>284.13</v>
      </c>
      <c r="AE351" s="76">
        <v>136.34372779999998</v>
      </c>
      <c r="AF351" s="76">
        <v>77.514007599999999</v>
      </c>
      <c r="AG351" s="10">
        <v>49.016790700004094</v>
      </c>
      <c r="AH351" s="10">
        <v>166.7701576</v>
      </c>
      <c r="AI351" s="335">
        <v>149.6131421</v>
      </c>
      <c r="AK351" s="430">
        <f t="shared" si="183"/>
        <v>57.999122762793043</v>
      </c>
      <c r="AL351" s="430">
        <f t="shared" si="184"/>
        <v>41.999364759263926</v>
      </c>
      <c r="AM351" s="430">
        <f t="shared" si="185"/>
        <v>34.999470632719941</v>
      </c>
      <c r="AN351" s="430">
        <f t="shared" si="186"/>
        <v>54.999168137131335</v>
      </c>
      <c r="AO351" s="430">
        <f t="shared" si="187"/>
        <v>75.998850516763298</v>
      </c>
      <c r="AP351" s="430">
        <f t="shared" si="188"/>
        <v>49.999243761028488</v>
      </c>
      <c r="AQ351" s="430">
        <f t="shared" si="189"/>
        <v>66.998986639778167</v>
      </c>
      <c r="AR351" s="430">
        <f t="shared" si="190"/>
        <v>152.99768590874717</v>
      </c>
      <c r="AS351" s="430">
        <f t="shared" si="191"/>
        <v>108.99835139904209</v>
      </c>
      <c r="AT351" s="430">
        <f t="shared" si="192"/>
        <v>117.99821527602722</v>
      </c>
      <c r="AU351" s="430">
        <f t="shared" si="193"/>
        <v>82.99874464330729</v>
      </c>
      <c r="AV351" s="430">
        <f t="shared" si="194"/>
        <v>115.70824991177211</v>
      </c>
      <c r="AW351" s="430">
        <f t="shared" si="195"/>
        <v>58.784976052432562</v>
      </c>
      <c r="AX351" s="430">
        <f t="shared" si="196"/>
        <v>34.812200655407104</v>
      </c>
      <c r="AY351" s="430">
        <f t="shared" si="197"/>
        <v>48.671540206705323</v>
      </c>
      <c r="AZ351" s="430">
        <f t="shared" si="198"/>
        <v>88.757247290143695</v>
      </c>
      <c r="BA351" s="430">
        <f t="shared" si="199"/>
        <v>58.280816738089236</v>
      </c>
      <c r="BB351" s="430">
        <f t="shared" si="200"/>
        <v>111.05117217040585</v>
      </c>
      <c r="BC351" s="430">
        <f t="shared" si="201"/>
        <v>131.15200403327449</v>
      </c>
      <c r="BD351" s="430">
        <f t="shared" si="202"/>
        <v>41.013360221830098</v>
      </c>
      <c r="BE351" s="430">
        <f t="shared" si="203"/>
        <v>0</v>
      </c>
      <c r="BF351" s="430">
        <f t="shared" si="204"/>
        <v>120.37307789261406</v>
      </c>
      <c r="BG351" s="430">
        <f t="shared" si="205"/>
        <v>136.2944290395765</v>
      </c>
      <c r="BH351" s="430">
        <f t="shared" si="206"/>
        <v>81.744391227627915</v>
      </c>
      <c r="BI351" s="430">
        <f t="shared" si="207"/>
        <v>143.24678598437106</v>
      </c>
      <c r="BJ351" s="430">
        <f t="shared" si="208"/>
        <v>68.738960322661953</v>
      </c>
      <c r="BK351" s="430">
        <f t="shared" si="209"/>
        <v>39.079408923619866</v>
      </c>
      <c r="BL351" s="430">
        <f t="shared" si="210"/>
        <v>24.712271590624699</v>
      </c>
      <c r="BM351" s="430">
        <f t="shared" si="211"/>
        <v>84.078728308545507</v>
      </c>
      <c r="BN351" s="430">
        <f t="shared" si="212"/>
        <v>75.428859137887571</v>
      </c>
      <c r="BQ351" s="529">
        <f t="shared" si="215"/>
        <v>43349</v>
      </c>
      <c r="BR351" s="430">
        <f t="shared" si="213"/>
        <v>81.171434988656415</v>
      </c>
      <c r="BT351" s="430">
        <f t="shared" si="216"/>
        <v>72.083909730274769</v>
      </c>
    </row>
    <row r="352" spans="1:72">
      <c r="A352" s="6">
        <v>9</v>
      </c>
      <c r="B352" s="6">
        <v>7</v>
      </c>
      <c r="C352" s="124">
        <f t="shared" si="214"/>
        <v>42985</v>
      </c>
      <c r="D352" s="76">
        <f t="shared" si="181"/>
        <v>157.99503868965505</v>
      </c>
      <c r="E352" s="76">
        <f t="shared" si="182"/>
        <v>79.655875152966786</v>
      </c>
      <c r="F352" s="335">
        <v>95.206559999999996</v>
      </c>
      <c r="G352" s="335">
        <v>83.30574</v>
      </c>
      <c r="H352" s="335">
        <v>61.487570000000005</v>
      </c>
      <c r="I352" s="335">
        <v>99.173500000000004</v>
      </c>
      <c r="J352" s="335">
        <v>140.82637</v>
      </c>
      <c r="K352" s="335">
        <v>99.173500000000004</v>
      </c>
      <c r="L352" s="335">
        <v>132.89249000000001</v>
      </c>
      <c r="M352" s="335">
        <v>243.96681000000001</v>
      </c>
      <c r="N352" s="335">
        <v>206.28088</v>
      </c>
      <c r="O352" s="335">
        <v>202.31394</v>
      </c>
      <c r="P352" s="335">
        <v>160.66107</v>
      </c>
      <c r="Q352" s="335">
        <v>239.66268010000002</v>
      </c>
      <c r="R352" s="76">
        <v>125.67</v>
      </c>
      <c r="S352" s="76">
        <v>119.6</v>
      </c>
      <c r="T352" s="76">
        <v>53.98</v>
      </c>
      <c r="U352" s="76">
        <v>154.46</v>
      </c>
      <c r="V352" s="76">
        <v>153.41999999999999</v>
      </c>
      <c r="W352" s="76">
        <v>192.95</v>
      </c>
      <c r="X352" s="76">
        <v>291.58</v>
      </c>
      <c r="Y352" s="76">
        <v>40.82</v>
      </c>
      <c r="Z352" s="76"/>
      <c r="AA352" s="76">
        <v>220.43</v>
      </c>
      <c r="AB352" s="76">
        <v>297.73</v>
      </c>
      <c r="AC352" s="76">
        <v>162.78</v>
      </c>
      <c r="AD352" s="76">
        <v>248.41</v>
      </c>
      <c r="AE352" s="76">
        <v>188.13212949999999</v>
      </c>
      <c r="AF352" s="76">
        <v>104.727216</v>
      </c>
      <c r="AG352" s="10">
        <v>65.521666399996207</v>
      </c>
      <c r="AH352" s="10">
        <v>256.50234039999998</v>
      </c>
      <c r="AI352" s="335">
        <v>140.19165960000001</v>
      </c>
      <c r="AK352" s="430">
        <f t="shared" si="183"/>
        <v>47.999274010587342</v>
      </c>
      <c r="AL352" s="430">
        <f t="shared" si="184"/>
        <v>41.999364759263926</v>
      </c>
      <c r="AM352" s="430">
        <f t="shared" si="185"/>
        <v>30.999531131837664</v>
      </c>
      <c r="AN352" s="430">
        <f t="shared" si="186"/>
        <v>49.999243761028488</v>
      </c>
      <c r="AO352" s="430">
        <f t="shared" si="187"/>
        <v>70.998926140660444</v>
      </c>
      <c r="AP352" s="430">
        <f t="shared" si="188"/>
        <v>49.999243761028488</v>
      </c>
      <c r="AQ352" s="430">
        <f t="shared" si="189"/>
        <v>66.998986639778167</v>
      </c>
      <c r="AR352" s="430">
        <f t="shared" si="190"/>
        <v>122.99813965213008</v>
      </c>
      <c r="AS352" s="430">
        <f t="shared" si="191"/>
        <v>103.99842702293924</v>
      </c>
      <c r="AT352" s="430">
        <f t="shared" si="192"/>
        <v>101.99845727249811</v>
      </c>
      <c r="AU352" s="430">
        <f t="shared" si="193"/>
        <v>80.998774892866138</v>
      </c>
      <c r="AV352" s="430">
        <f t="shared" si="194"/>
        <v>120.82817247290144</v>
      </c>
      <c r="AW352" s="430">
        <f t="shared" si="195"/>
        <v>63.357701033526595</v>
      </c>
      <c r="AX352" s="430">
        <f t="shared" si="196"/>
        <v>60.297453995462561</v>
      </c>
      <c r="AY352" s="430">
        <f t="shared" si="197"/>
        <v>27.214519788253085</v>
      </c>
      <c r="AZ352" s="430">
        <f t="shared" si="198"/>
        <v>77.872447693471145</v>
      </c>
      <c r="BA352" s="430">
        <f t="shared" si="199"/>
        <v>77.348122006554064</v>
      </c>
      <c r="BB352" s="430">
        <f t="shared" si="200"/>
        <v>97.277539702545994</v>
      </c>
      <c r="BC352" s="430">
        <f t="shared" si="201"/>
        <v>147.00277287622887</v>
      </c>
      <c r="BD352" s="430">
        <f t="shared" si="202"/>
        <v>20.579783211494831</v>
      </c>
      <c r="BE352" s="430">
        <f t="shared" si="203"/>
        <v>0</v>
      </c>
      <c r="BF352" s="430">
        <f t="shared" si="204"/>
        <v>111.13183766070078</v>
      </c>
      <c r="BG352" s="430">
        <f t="shared" si="205"/>
        <v>150.10335265944039</v>
      </c>
      <c r="BH352" s="430">
        <f t="shared" si="206"/>
        <v>82.067053188807662</v>
      </c>
      <c r="BI352" s="430">
        <f t="shared" si="207"/>
        <v>125.23821527602722</v>
      </c>
      <c r="BJ352" s="430">
        <f t="shared" si="208"/>
        <v>94.848565414671029</v>
      </c>
      <c r="BK352" s="430">
        <f t="shared" si="209"/>
        <v>52.799201411646081</v>
      </c>
      <c r="BL352" s="430">
        <f t="shared" si="210"/>
        <v>33.033358406854653</v>
      </c>
      <c r="BM352" s="430">
        <f t="shared" si="211"/>
        <v>129.31804406352407</v>
      </c>
      <c r="BN352" s="430">
        <f t="shared" si="212"/>
        <v>70.678930980589868</v>
      </c>
      <c r="BQ352" s="529">
        <f t="shared" si="215"/>
        <v>43350</v>
      </c>
      <c r="BR352" s="430">
        <f t="shared" si="213"/>
        <v>96.175895689437851</v>
      </c>
      <c r="BT352" s="430">
        <f t="shared" si="216"/>
        <v>74.173524073607254</v>
      </c>
    </row>
    <row r="353" spans="1:72">
      <c r="A353" s="6">
        <v>9</v>
      </c>
      <c r="B353" s="6">
        <v>8</v>
      </c>
      <c r="C353" s="124">
        <f t="shared" si="214"/>
        <v>42986</v>
      </c>
      <c r="D353" s="76">
        <f t="shared" si="181"/>
        <v>164.73982498965515</v>
      </c>
      <c r="E353" s="76">
        <f t="shared" si="182"/>
        <v>83.05637342115341</v>
      </c>
      <c r="F353" s="335">
        <v>105.12391000000001</v>
      </c>
      <c r="G353" s="335">
        <v>138.84290000000001</v>
      </c>
      <c r="H353" s="335">
        <v>61.487570000000005</v>
      </c>
      <c r="I353" s="335">
        <v>144.79330999999999</v>
      </c>
      <c r="J353" s="335">
        <v>122.97514000000001</v>
      </c>
      <c r="K353" s="335">
        <v>99.173500000000004</v>
      </c>
      <c r="L353" s="335">
        <v>115.04126000000001</v>
      </c>
      <c r="M353" s="335">
        <v>253.88416000000001</v>
      </c>
      <c r="N353" s="335">
        <v>216.19823</v>
      </c>
      <c r="O353" s="335">
        <v>230.08252000000002</v>
      </c>
      <c r="P353" s="335">
        <v>170.57841999999999</v>
      </c>
      <c r="Q353" s="335">
        <v>299.06760660000003</v>
      </c>
      <c r="R353" s="76">
        <v>107.25</v>
      </c>
      <c r="S353" s="76">
        <v>73.33</v>
      </c>
      <c r="T353" s="76">
        <v>75.260000000000005</v>
      </c>
      <c r="U353" s="76">
        <v>125.62</v>
      </c>
      <c r="V353" s="76">
        <v>221.22</v>
      </c>
      <c r="W353" s="76">
        <v>165.79</v>
      </c>
      <c r="X353" s="76">
        <v>341.07</v>
      </c>
      <c r="Y353" s="76">
        <v>60.01</v>
      </c>
      <c r="Z353" s="76"/>
      <c r="AA353" s="76">
        <v>192.59</v>
      </c>
      <c r="AB353" s="76">
        <v>246.9</v>
      </c>
      <c r="AC353" s="76">
        <v>183.39</v>
      </c>
      <c r="AD353" s="76">
        <v>241.27</v>
      </c>
      <c r="AE353" s="76">
        <v>170.87594050000001</v>
      </c>
      <c r="AF353" s="76">
        <v>123.768528</v>
      </c>
      <c r="AG353" s="10">
        <v>59.584477799999028</v>
      </c>
      <c r="AH353" s="10">
        <v>289.6659588</v>
      </c>
      <c r="AI353" s="335">
        <v>142.61149300000002</v>
      </c>
      <c r="AK353" s="430">
        <f t="shared" si="183"/>
        <v>52.999198386690196</v>
      </c>
      <c r="AL353" s="430">
        <f t="shared" si="184"/>
        <v>69.998941265439882</v>
      </c>
      <c r="AM353" s="430">
        <f t="shared" si="185"/>
        <v>30.999531131837664</v>
      </c>
      <c r="AN353" s="430">
        <f t="shared" si="186"/>
        <v>72.998895891101583</v>
      </c>
      <c r="AO353" s="430">
        <f t="shared" si="187"/>
        <v>61.999062263675327</v>
      </c>
      <c r="AP353" s="430">
        <f t="shared" si="188"/>
        <v>49.999243761028488</v>
      </c>
      <c r="AQ353" s="430">
        <f t="shared" si="189"/>
        <v>57.999122762793043</v>
      </c>
      <c r="AR353" s="430">
        <f t="shared" si="190"/>
        <v>127.99806402823292</v>
      </c>
      <c r="AS353" s="430">
        <f t="shared" si="191"/>
        <v>108.99835139904209</v>
      </c>
      <c r="AT353" s="430">
        <f t="shared" si="192"/>
        <v>115.99824552558609</v>
      </c>
      <c r="AU353" s="430">
        <f t="shared" si="193"/>
        <v>85.998699268968991</v>
      </c>
      <c r="AV353" s="430">
        <f t="shared" si="194"/>
        <v>150.7777194857575</v>
      </c>
      <c r="AW353" s="430">
        <f t="shared" si="195"/>
        <v>54.071086463322409</v>
      </c>
      <c r="AX353" s="430">
        <f t="shared" si="196"/>
        <v>36.970002520796569</v>
      </c>
      <c r="AY353" s="430">
        <f t="shared" si="197"/>
        <v>37.943029997479208</v>
      </c>
      <c r="AZ353" s="430">
        <f t="shared" si="198"/>
        <v>63.33249306780943</v>
      </c>
      <c r="BA353" s="430">
        <f t="shared" si="199"/>
        <v>111.53012351903202</v>
      </c>
      <c r="BB353" s="430">
        <f t="shared" si="200"/>
        <v>83.584572724981086</v>
      </c>
      <c r="BC353" s="430">
        <f t="shared" si="201"/>
        <v>171.9536173430804</v>
      </c>
      <c r="BD353" s="430">
        <f t="shared" si="202"/>
        <v>30.254600453743382</v>
      </c>
      <c r="BE353" s="430">
        <f t="shared" si="203"/>
        <v>0</v>
      </c>
      <c r="BF353" s="430">
        <f t="shared" si="204"/>
        <v>97.096042349382401</v>
      </c>
      <c r="BG353" s="430">
        <f t="shared" si="205"/>
        <v>124.4769347113688</v>
      </c>
      <c r="BH353" s="430">
        <f t="shared" si="206"/>
        <v>92.457776657423736</v>
      </c>
      <c r="BI353" s="430">
        <f t="shared" si="207"/>
        <v>121.63851777161584</v>
      </c>
      <c r="BJ353" s="430">
        <f t="shared" si="208"/>
        <v>86.148697000252085</v>
      </c>
      <c r="BK353" s="430">
        <f t="shared" si="209"/>
        <v>62.399056213763551</v>
      </c>
      <c r="BL353" s="430">
        <f t="shared" si="210"/>
        <v>30.040069473153025</v>
      </c>
      <c r="BM353" s="430">
        <f t="shared" si="211"/>
        <v>146.037791177212</v>
      </c>
      <c r="BN353" s="430">
        <f t="shared" si="212"/>
        <v>71.898912528358977</v>
      </c>
      <c r="BQ353" s="529">
        <f t="shared" si="215"/>
        <v>43351</v>
      </c>
      <c r="BR353" s="430">
        <f t="shared" si="213"/>
        <v>110.40137217040585</v>
      </c>
      <c r="BT353" s="430">
        <f t="shared" si="216"/>
        <v>72.448904209730273</v>
      </c>
    </row>
    <row r="354" spans="1:72">
      <c r="A354" s="6">
        <v>9</v>
      </c>
      <c r="B354" s="6">
        <v>9</v>
      </c>
      <c r="C354" s="124">
        <f t="shared" si="214"/>
        <v>42987</v>
      </c>
      <c r="D354" s="76">
        <f t="shared" si="181"/>
        <v>158.15137354827604</v>
      </c>
      <c r="E354" s="76">
        <f t="shared" si="182"/>
        <v>79.734694020215102</v>
      </c>
      <c r="F354" s="335">
        <v>109.09085</v>
      </c>
      <c r="G354" s="335">
        <v>111.07432</v>
      </c>
      <c r="H354" s="335">
        <v>35.702460000000002</v>
      </c>
      <c r="I354" s="335">
        <v>113.05779</v>
      </c>
      <c r="J354" s="335">
        <v>111.07432</v>
      </c>
      <c r="K354" s="335">
        <v>119.0082</v>
      </c>
      <c r="L354" s="335">
        <v>130.90902</v>
      </c>
      <c r="M354" s="335">
        <v>204.29741000000001</v>
      </c>
      <c r="N354" s="335">
        <v>206.28088</v>
      </c>
      <c r="O354" s="335">
        <v>289.58661999999998</v>
      </c>
      <c r="P354" s="335">
        <v>170.57841999999999</v>
      </c>
      <c r="Q354" s="335">
        <v>298.45273090000001</v>
      </c>
      <c r="R354" s="76">
        <v>109.72</v>
      </c>
      <c r="S354" s="76">
        <v>100.64</v>
      </c>
      <c r="T354" s="76">
        <v>75.099999999999994</v>
      </c>
      <c r="U354" s="76">
        <v>115.99</v>
      </c>
      <c r="V354" s="76">
        <v>137.08000000000001</v>
      </c>
      <c r="W354" s="76">
        <v>195.9</v>
      </c>
      <c r="X354" s="76">
        <v>286.20999999999998</v>
      </c>
      <c r="Y354" s="76">
        <v>3.91</v>
      </c>
      <c r="Z354" s="76"/>
      <c r="AA354" s="76">
        <v>191.36</v>
      </c>
      <c r="AB354" s="76">
        <v>233.57</v>
      </c>
      <c r="AC354" s="76">
        <v>201.89</v>
      </c>
      <c r="AD354" s="76">
        <v>233.8</v>
      </c>
      <c r="AE354" s="76">
        <v>200.2511312</v>
      </c>
      <c r="AF354" s="76">
        <v>106.8098595</v>
      </c>
      <c r="AG354" s="10">
        <v>75.839436800004918</v>
      </c>
      <c r="AH354" s="10">
        <v>284.48910210000003</v>
      </c>
      <c r="AI354" s="335">
        <v>134.71728240000002</v>
      </c>
      <c r="AK354" s="430">
        <f t="shared" si="183"/>
        <v>54.999168137131335</v>
      </c>
      <c r="AL354" s="430">
        <f t="shared" si="184"/>
        <v>55.999153012351904</v>
      </c>
      <c r="AM354" s="430">
        <f t="shared" si="185"/>
        <v>17.999727753970255</v>
      </c>
      <c r="AN354" s="430">
        <f t="shared" si="186"/>
        <v>56.999137887572473</v>
      </c>
      <c r="AO354" s="430">
        <f t="shared" si="187"/>
        <v>55.999153012351904</v>
      </c>
      <c r="AP354" s="430">
        <f t="shared" si="188"/>
        <v>59.999092513234181</v>
      </c>
      <c r="AQ354" s="430">
        <f t="shared" si="189"/>
        <v>65.999001764557605</v>
      </c>
      <c r="AR354" s="430">
        <f t="shared" si="190"/>
        <v>102.99844214771868</v>
      </c>
      <c r="AS354" s="430">
        <f t="shared" si="191"/>
        <v>103.99842702293924</v>
      </c>
      <c r="AT354" s="430">
        <f t="shared" si="192"/>
        <v>145.99779178220317</v>
      </c>
      <c r="AU354" s="430">
        <f t="shared" si="193"/>
        <v>85.998699268968991</v>
      </c>
      <c r="AV354" s="430">
        <f t="shared" si="194"/>
        <v>150.46772417443913</v>
      </c>
      <c r="AW354" s="430">
        <f t="shared" si="195"/>
        <v>55.316359969750437</v>
      </c>
      <c r="AX354" s="430">
        <f t="shared" si="196"/>
        <v>50.738593395512979</v>
      </c>
      <c r="AY354" s="430">
        <f t="shared" si="197"/>
        <v>37.862364507184267</v>
      </c>
      <c r="AZ354" s="430">
        <f t="shared" si="198"/>
        <v>58.47743887068313</v>
      </c>
      <c r="BA354" s="430">
        <f t="shared" si="199"/>
        <v>69.110158810184018</v>
      </c>
      <c r="BB354" s="430">
        <f t="shared" si="200"/>
        <v>98.764809679858843</v>
      </c>
      <c r="BC354" s="430">
        <f t="shared" si="201"/>
        <v>144.29543735820519</v>
      </c>
      <c r="BD354" s="430">
        <f t="shared" si="202"/>
        <v>1.97126291908243</v>
      </c>
      <c r="BE354" s="430">
        <f t="shared" si="203"/>
        <v>0</v>
      </c>
      <c r="BF354" s="430">
        <f t="shared" si="204"/>
        <v>96.475926392740107</v>
      </c>
      <c r="BG354" s="430">
        <f t="shared" si="205"/>
        <v>117.75649105117216</v>
      </c>
      <c r="BH354" s="430">
        <f t="shared" si="206"/>
        <v>101.78472397277538</v>
      </c>
      <c r="BI354" s="430">
        <f t="shared" si="207"/>
        <v>117.87244769347114</v>
      </c>
      <c r="BJ354" s="430">
        <f t="shared" si="208"/>
        <v>100.95847300226872</v>
      </c>
      <c r="BK354" s="430">
        <f t="shared" si="209"/>
        <v>53.849185530627679</v>
      </c>
      <c r="BL354" s="430">
        <f t="shared" si="210"/>
        <v>38.235158457274977</v>
      </c>
      <c r="BM354" s="430">
        <f t="shared" si="211"/>
        <v>143.42783065288631</v>
      </c>
      <c r="BN354" s="430">
        <f t="shared" si="212"/>
        <v>67.918972724981103</v>
      </c>
      <c r="BQ354" s="529">
        <f t="shared" si="215"/>
        <v>43352</v>
      </c>
      <c r="BR354" s="430">
        <f t="shared" si="213"/>
        <v>96.064905671792289</v>
      </c>
      <c r="BT354" s="430">
        <f t="shared" si="216"/>
        <v>66.958987244769361</v>
      </c>
    </row>
    <row r="355" spans="1:72">
      <c r="A355" s="6">
        <v>9</v>
      </c>
      <c r="B355" s="6">
        <v>10</v>
      </c>
      <c r="C355" s="124">
        <f t="shared" si="214"/>
        <v>42988</v>
      </c>
      <c r="D355" s="76">
        <f t="shared" si="181"/>
        <v>166.05471182758609</v>
      </c>
      <c r="E355" s="76">
        <f t="shared" si="182"/>
        <v>83.719295894359931</v>
      </c>
      <c r="F355" s="335">
        <v>138.84290000000001</v>
      </c>
      <c r="G355" s="335">
        <v>111.07432</v>
      </c>
      <c r="H355" s="335">
        <v>43.636340000000004</v>
      </c>
      <c r="I355" s="335">
        <v>107.10738000000001</v>
      </c>
      <c r="J355" s="335">
        <v>120.99167</v>
      </c>
      <c r="K355" s="335">
        <v>156.69413</v>
      </c>
      <c r="L355" s="335">
        <v>194.38006000000001</v>
      </c>
      <c r="M355" s="335">
        <v>224.13211000000001</v>
      </c>
      <c r="N355" s="335">
        <v>206.28088</v>
      </c>
      <c r="O355" s="335">
        <v>289.58661999999998</v>
      </c>
      <c r="P355" s="335">
        <v>160.66107</v>
      </c>
      <c r="Q355" s="335">
        <v>456.07909180000001</v>
      </c>
      <c r="R355" s="76">
        <v>100.8</v>
      </c>
      <c r="S355" s="76">
        <v>66.180000000000007</v>
      </c>
      <c r="T355" s="76">
        <v>75.88</v>
      </c>
      <c r="U355" s="76">
        <v>121.45</v>
      </c>
      <c r="V355" s="76">
        <v>163.5</v>
      </c>
      <c r="W355" s="76">
        <v>156.94999999999999</v>
      </c>
      <c r="X355" s="76">
        <v>251.97</v>
      </c>
      <c r="Y355" s="76">
        <v>22.75</v>
      </c>
      <c r="Z355" s="76"/>
      <c r="AA355" s="76">
        <v>175.27</v>
      </c>
      <c r="AB355" s="76">
        <v>199.44</v>
      </c>
      <c r="AC355" s="76">
        <v>129.66999999999999</v>
      </c>
      <c r="AD355" s="76">
        <v>225.33</v>
      </c>
      <c r="AE355" s="76">
        <v>157.0313199</v>
      </c>
      <c r="AF355" s="76">
        <v>121.36852930000001</v>
      </c>
      <c r="AG355" s="10">
        <v>105.51232889999736</v>
      </c>
      <c r="AH355" s="10">
        <v>398.71713940000001</v>
      </c>
      <c r="AI355" s="335">
        <v>134.3007537</v>
      </c>
      <c r="AK355" s="430">
        <f t="shared" si="183"/>
        <v>69.998941265439882</v>
      </c>
      <c r="AL355" s="430">
        <f t="shared" si="184"/>
        <v>55.999153012351904</v>
      </c>
      <c r="AM355" s="430">
        <f t="shared" si="185"/>
        <v>21.999667254852536</v>
      </c>
      <c r="AN355" s="430">
        <f t="shared" si="186"/>
        <v>53.999183261910765</v>
      </c>
      <c r="AO355" s="430">
        <f t="shared" si="187"/>
        <v>60.999077388454751</v>
      </c>
      <c r="AP355" s="430">
        <f t="shared" si="188"/>
        <v>78.998805142424999</v>
      </c>
      <c r="AQ355" s="430">
        <f t="shared" si="189"/>
        <v>97.998517771615838</v>
      </c>
      <c r="AR355" s="430">
        <f t="shared" si="190"/>
        <v>112.99829089992438</v>
      </c>
      <c r="AS355" s="430">
        <f t="shared" si="191"/>
        <v>103.99842702293924</v>
      </c>
      <c r="AT355" s="430">
        <f t="shared" si="192"/>
        <v>145.99779178220317</v>
      </c>
      <c r="AU355" s="430">
        <f t="shared" si="193"/>
        <v>80.998774892866138</v>
      </c>
      <c r="AV355" s="430">
        <f t="shared" si="194"/>
        <v>229.93652220821781</v>
      </c>
      <c r="AW355" s="430">
        <f t="shared" si="195"/>
        <v>50.819258885807912</v>
      </c>
      <c r="AX355" s="430">
        <f t="shared" si="196"/>
        <v>33.36526342324175</v>
      </c>
      <c r="AY355" s="430">
        <f t="shared" si="197"/>
        <v>38.255608772372064</v>
      </c>
      <c r="AZ355" s="430">
        <f t="shared" si="198"/>
        <v>61.230148726997733</v>
      </c>
      <c r="BA355" s="430">
        <f t="shared" si="199"/>
        <v>82.430047895134862</v>
      </c>
      <c r="BB355" s="430">
        <f t="shared" si="200"/>
        <v>79.127804386186028</v>
      </c>
      <c r="BC355" s="430">
        <f t="shared" si="201"/>
        <v>127.03302243508948</v>
      </c>
      <c r="BD355" s="430">
        <f t="shared" si="202"/>
        <v>11.469624401310814</v>
      </c>
      <c r="BE355" s="430">
        <f t="shared" si="203"/>
        <v>0</v>
      </c>
      <c r="BF355" s="430">
        <f t="shared" si="204"/>
        <v>88.364003024955892</v>
      </c>
      <c r="BG355" s="430">
        <f t="shared" si="205"/>
        <v>100.54953365263422</v>
      </c>
      <c r="BH355" s="430">
        <f t="shared" si="206"/>
        <v>65.374338290899914</v>
      </c>
      <c r="BI355" s="430">
        <f t="shared" si="207"/>
        <v>113.60221830098311</v>
      </c>
      <c r="BJ355" s="430">
        <f t="shared" si="208"/>
        <v>79.168802571212495</v>
      </c>
      <c r="BK355" s="430">
        <f t="shared" si="209"/>
        <v>61.189074514746665</v>
      </c>
      <c r="BL355" s="430">
        <f t="shared" si="210"/>
        <v>53.195023392990855</v>
      </c>
      <c r="BM355" s="430">
        <f t="shared" si="211"/>
        <v>201.01695961683893</v>
      </c>
      <c r="BN355" s="430">
        <f t="shared" si="212"/>
        <v>67.708975901184772</v>
      </c>
      <c r="BQ355" s="529">
        <f t="shared" si="215"/>
        <v>43353</v>
      </c>
      <c r="BR355" s="430">
        <f t="shared" si="213"/>
        <v>114.55957508192589</v>
      </c>
      <c r="BT355" s="430">
        <f t="shared" si="216"/>
        <v>74.498873203932447</v>
      </c>
    </row>
    <row r="356" spans="1:72">
      <c r="A356" s="6">
        <v>9</v>
      </c>
      <c r="B356" s="6">
        <v>11</v>
      </c>
      <c r="C356" s="124">
        <f t="shared" si="214"/>
        <v>42989</v>
      </c>
      <c r="D356" s="76">
        <f t="shared" si="181"/>
        <v>171.10742394827591</v>
      </c>
      <c r="E356" s="76">
        <f t="shared" si="182"/>
        <v>86.266706301721683</v>
      </c>
      <c r="F356" s="335">
        <v>170.57841999999999</v>
      </c>
      <c r="G356" s="335">
        <v>93.223089999999999</v>
      </c>
      <c r="H356" s="335">
        <v>53.553690000000003</v>
      </c>
      <c r="I356" s="335">
        <v>107.10738000000001</v>
      </c>
      <c r="J356" s="335">
        <v>130.90902</v>
      </c>
      <c r="K356" s="335">
        <v>136.85943</v>
      </c>
      <c r="L356" s="335">
        <v>214.21476000000001</v>
      </c>
      <c r="M356" s="335">
        <v>273.71886000000001</v>
      </c>
      <c r="N356" s="335">
        <v>186.44618</v>
      </c>
      <c r="O356" s="335">
        <v>279.66926999999998</v>
      </c>
      <c r="P356" s="335">
        <v>190.41311999999999</v>
      </c>
      <c r="Q356" s="335">
        <v>390.08904489999998</v>
      </c>
      <c r="R356" s="76">
        <v>90.95</v>
      </c>
      <c r="S356" s="76">
        <v>130.78</v>
      </c>
      <c r="T356" s="76">
        <v>66.55</v>
      </c>
      <c r="U356" s="76">
        <v>117.39</v>
      </c>
      <c r="V356" s="76">
        <v>175.31</v>
      </c>
      <c r="W356" s="76">
        <v>122.47</v>
      </c>
      <c r="X356" s="76">
        <v>252.5</v>
      </c>
      <c r="Y356" s="76">
        <v>77.760000000000005</v>
      </c>
      <c r="Z356" s="76"/>
      <c r="AA356" s="76">
        <v>159.29</v>
      </c>
      <c r="AB356" s="76">
        <v>239.53</v>
      </c>
      <c r="AC356" s="76">
        <v>146.04</v>
      </c>
      <c r="AD356" s="76">
        <v>294.04000000000002</v>
      </c>
      <c r="AE356" s="76">
        <v>125.6726592</v>
      </c>
      <c r="AF356" s="76">
        <v>113.9106821</v>
      </c>
      <c r="AG356" s="10">
        <v>97.222617800001217</v>
      </c>
      <c r="AH356" s="10">
        <v>384.11880020000001</v>
      </c>
      <c r="AI356" s="335">
        <v>141.79827029999998</v>
      </c>
      <c r="AK356" s="430">
        <f t="shared" si="183"/>
        <v>85.998699268968991</v>
      </c>
      <c r="AL356" s="430">
        <f t="shared" si="184"/>
        <v>46.999289135366773</v>
      </c>
      <c r="AM356" s="430">
        <f t="shared" si="185"/>
        <v>26.999591630955383</v>
      </c>
      <c r="AN356" s="430">
        <f t="shared" si="186"/>
        <v>53.999183261910765</v>
      </c>
      <c r="AO356" s="430">
        <f t="shared" si="187"/>
        <v>65.999001764557605</v>
      </c>
      <c r="AP356" s="430">
        <f t="shared" si="188"/>
        <v>68.998956390219305</v>
      </c>
      <c r="AQ356" s="430">
        <f t="shared" si="189"/>
        <v>107.99836652382153</v>
      </c>
      <c r="AR356" s="430">
        <f t="shared" si="190"/>
        <v>137.99791278043861</v>
      </c>
      <c r="AS356" s="430">
        <f t="shared" si="191"/>
        <v>93.998578270733546</v>
      </c>
      <c r="AT356" s="430">
        <f t="shared" si="192"/>
        <v>140.99786740610031</v>
      </c>
      <c r="AU356" s="430">
        <f t="shared" si="193"/>
        <v>95.998548021174685</v>
      </c>
      <c r="AV356" s="430">
        <f t="shared" si="194"/>
        <v>196.66702540962942</v>
      </c>
      <c r="AW356" s="430">
        <f t="shared" si="195"/>
        <v>45.853289639526089</v>
      </c>
      <c r="AX356" s="430">
        <f t="shared" si="196"/>
        <v>65.93395512982103</v>
      </c>
      <c r="AY356" s="430">
        <f t="shared" si="197"/>
        <v>33.551802369548774</v>
      </c>
      <c r="AZ356" s="430">
        <f t="shared" si="198"/>
        <v>59.183261910763804</v>
      </c>
      <c r="BA356" s="430">
        <f t="shared" si="199"/>
        <v>88.384169397529618</v>
      </c>
      <c r="BB356" s="430">
        <f t="shared" si="200"/>
        <v>61.744391227627929</v>
      </c>
      <c r="BC356" s="430">
        <f t="shared" si="201"/>
        <v>127.30022687169145</v>
      </c>
      <c r="BD356" s="430">
        <f t="shared" si="202"/>
        <v>39.203428283337537</v>
      </c>
      <c r="BE356" s="430">
        <f t="shared" si="203"/>
        <v>0</v>
      </c>
      <c r="BF356" s="430">
        <f t="shared" si="204"/>
        <v>80.307537181749424</v>
      </c>
      <c r="BG356" s="430">
        <f t="shared" si="205"/>
        <v>120.76128056465843</v>
      </c>
      <c r="BH356" s="430">
        <f t="shared" si="206"/>
        <v>73.627426266700269</v>
      </c>
      <c r="BI356" s="430">
        <f t="shared" si="207"/>
        <v>148.24300478951349</v>
      </c>
      <c r="BJ356" s="430">
        <f t="shared" si="208"/>
        <v>63.359041693975293</v>
      </c>
      <c r="BK356" s="430">
        <f t="shared" si="209"/>
        <v>57.429131383917316</v>
      </c>
      <c r="BL356" s="430">
        <f t="shared" si="210"/>
        <v>49.015688328712486</v>
      </c>
      <c r="BM356" s="430">
        <f t="shared" si="211"/>
        <v>193.65707093521553</v>
      </c>
      <c r="BN356" s="430">
        <f t="shared" si="212"/>
        <v>71.488918729518517</v>
      </c>
      <c r="BQ356" s="529">
        <f t="shared" si="215"/>
        <v>43354</v>
      </c>
      <c r="BR356" s="430">
        <f t="shared" si="213"/>
        <v>121.92834412654399</v>
      </c>
      <c r="BT356" s="430">
        <f t="shared" si="216"/>
        <v>70.243937559868911</v>
      </c>
    </row>
    <row r="357" spans="1:72">
      <c r="A357" s="6">
        <v>9</v>
      </c>
      <c r="B357" s="6">
        <v>12</v>
      </c>
      <c r="C357" s="124">
        <f t="shared" si="214"/>
        <v>42990</v>
      </c>
      <c r="D357" s="76">
        <f t="shared" si="181"/>
        <v>182.09067223103429</v>
      </c>
      <c r="E357" s="76">
        <f t="shared" si="182"/>
        <v>91.804096977032316</v>
      </c>
      <c r="F357" s="335">
        <v>158.67760000000001</v>
      </c>
      <c r="G357" s="335">
        <v>103.14044</v>
      </c>
      <c r="H357" s="335">
        <v>97.190030000000007</v>
      </c>
      <c r="I357" s="335">
        <v>115.04126000000001</v>
      </c>
      <c r="J357" s="335">
        <v>120.99167</v>
      </c>
      <c r="K357" s="335">
        <v>194.38006000000001</v>
      </c>
      <c r="L357" s="335">
        <v>194.38006000000001</v>
      </c>
      <c r="M357" s="335">
        <v>400.66094000000004</v>
      </c>
      <c r="N357" s="335">
        <v>156.69413</v>
      </c>
      <c r="O357" s="335">
        <v>299.50397000000004</v>
      </c>
      <c r="P357" s="335">
        <v>198.34700000000001</v>
      </c>
      <c r="Q357" s="335">
        <v>388.50226890000005</v>
      </c>
      <c r="R357" s="76">
        <v>100.56</v>
      </c>
      <c r="S357" s="76">
        <v>195.06</v>
      </c>
      <c r="T357" s="76">
        <v>132.36000000000001</v>
      </c>
      <c r="U357" s="76">
        <v>111.04</v>
      </c>
      <c r="V357" s="76">
        <v>160.38999999999999</v>
      </c>
      <c r="W357" s="76">
        <v>146.1</v>
      </c>
      <c r="X357" s="76">
        <v>232.27</v>
      </c>
      <c r="Y357" s="76">
        <v>45.54</v>
      </c>
      <c r="Z357" s="76"/>
      <c r="AA357" s="76">
        <v>169.07</v>
      </c>
      <c r="AB357" s="76">
        <v>286.12</v>
      </c>
      <c r="AC357" s="76">
        <v>131.03</v>
      </c>
      <c r="AD357" s="76">
        <v>274.45</v>
      </c>
      <c r="AE357" s="76">
        <v>157.44784859999999</v>
      </c>
      <c r="AF357" s="76">
        <v>99.471020499999995</v>
      </c>
      <c r="AG357" s="10">
        <v>147.48417569999481</v>
      </c>
      <c r="AH357" s="10">
        <v>330.08907740000001</v>
      </c>
      <c r="AI357" s="335">
        <v>134.6379436</v>
      </c>
      <c r="AK357" s="430">
        <f t="shared" si="183"/>
        <v>79.998790017645575</v>
      </c>
      <c r="AL357" s="430">
        <f t="shared" si="184"/>
        <v>51.99921351146962</v>
      </c>
      <c r="AM357" s="430">
        <f t="shared" si="185"/>
        <v>48.999258885807919</v>
      </c>
      <c r="AN357" s="430">
        <f t="shared" si="186"/>
        <v>57.999122762793043</v>
      </c>
      <c r="AO357" s="430">
        <f t="shared" si="187"/>
        <v>60.999077388454751</v>
      </c>
      <c r="AP357" s="430">
        <f t="shared" si="188"/>
        <v>97.998517771615838</v>
      </c>
      <c r="AQ357" s="430">
        <f t="shared" si="189"/>
        <v>97.998517771615838</v>
      </c>
      <c r="AR357" s="430">
        <f t="shared" si="190"/>
        <v>201.99694479455511</v>
      </c>
      <c r="AS357" s="430">
        <f t="shared" si="191"/>
        <v>78.998805142424999</v>
      </c>
      <c r="AT357" s="430">
        <f t="shared" si="192"/>
        <v>150.99771615830605</v>
      </c>
      <c r="AU357" s="430">
        <f t="shared" si="193"/>
        <v>99.998487522056976</v>
      </c>
      <c r="AV357" s="430">
        <f t="shared" si="194"/>
        <v>195.86703750945301</v>
      </c>
      <c r="AW357" s="430">
        <f t="shared" si="195"/>
        <v>50.698260650365519</v>
      </c>
      <c r="AX357" s="430">
        <f t="shared" si="196"/>
        <v>98.341315855810436</v>
      </c>
      <c r="AY357" s="430">
        <f t="shared" si="197"/>
        <v>66.7305268464835</v>
      </c>
      <c r="AZ357" s="430">
        <f t="shared" si="198"/>
        <v>55.981850264683644</v>
      </c>
      <c r="BA357" s="430">
        <f t="shared" si="199"/>
        <v>80.862112427527094</v>
      </c>
      <c r="BB357" s="430">
        <f t="shared" si="200"/>
        <v>73.657675825560872</v>
      </c>
      <c r="BC357" s="430">
        <f t="shared" si="201"/>
        <v>117.10108394252585</v>
      </c>
      <c r="BD357" s="430">
        <f t="shared" si="202"/>
        <v>22.95941517519536</v>
      </c>
      <c r="BE357" s="430">
        <f t="shared" si="203"/>
        <v>0</v>
      </c>
      <c r="BF357" s="430">
        <f t="shared" si="204"/>
        <v>85.238215276027219</v>
      </c>
      <c r="BG357" s="430">
        <f t="shared" si="205"/>
        <v>144.25006301991428</v>
      </c>
      <c r="BH357" s="430">
        <f t="shared" si="206"/>
        <v>66.059994958406861</v>
      </c>
      <c r="BI357" s="430">
        <f t="shared" si="207"/>
        <v>138.36652382152761</v>
      </c>
      <c r="BJ357" s="430">
        <f t="shared" si="208"/>
        <v>79.378799395008812</v>
      </c>
      <c r="BK357" s="430">
        <f t="shared" si="209"/>
        <v>50.149241492311567</v>
      </c>
      <c r="BL357" s="430">
        <f t="shared" si="210"/>
        <v>74.355520897400964</v>
      </c>
      <c r="BM357" s="430">
        <f t="shared" si="211"/>
        <v>166.41748293420721</v>
      </c>
      <c r="BN357" s="430">
        <f t="shared" si="212"/>
        <v>67.878973329972268</v>
      </c>
      <c r="BQ357" s="529">
        <f t="shared" si="215"/>
        <v>43355</v>
      </c>
      <c r="BR357" s="430">
        <f t="shared" si="213"/>
        <v>108.94884016889337</v>
      </c>
      <c r="BT357" s="430">
        <f t="shared" si="216"/>
        <v>79.188802268716898</v>
      </c>
    </row>
    <row r="358" spans="1:72">
      <c r="A358" s="6">
        <v>9</v>
      </c>
      <c r="B358" s="6">
        <v>13</v>
      </c>
      <c r="C358" s="124">
        <f t="shared" si="214"/>
        <v>42991</v>
      </c>
      <c r="D358" s="76">
        <f t="shared" si="181"/>
        <v>183.445948272414</v>
      </c>
      <c r="E358" s="76">
        <f t="shared" si="182"/>
        <v>92.487382351340827</v>
      </c>
      <c r="F358" s="335">
        <v>196.36353</v>
      </c>
      <c r="G358" s="335">
        <v>93.223089999999999</v>
      </c>
      <c r="H358" s="335">
        <v>132.89249000000001</v>
      </c>
      <c r="I358" s="335">
        <v>109.09085</v>
      </c>
      <c r="J358" s="335">
        <v>120.99167</v>
      </c>
      <c r="K358" s="335">
        <v>156.69413</v>
      </c>
      <c r="L358" s="335">
        <v>184.46271000000002</v>
      </c>
      <c r="M358" s="335">
        <v>343.14031</v>
      </c>
      <c r="N358" s="335">
        <v>192.39659</v>
      </c>
      <c r="O358" s="335">
        <v>259.83456999999999</v>
      </c>
      <c r="P358" s="335">
        <v>186.44618</v>
      </c>
      <c r="Q358" s="335">
        <v>332.19155560000002</v>
      </c>
      <c r="R358" s="76">
        <v>95.62</v>
      </c>
      <c r="S358" s="76">
        <v>177.07</v>
      </c>
      <c r="T358" s="76">
        <v>138</v>
      </c>
      <c r="U358" s="76">
        <v>120.45</v>
      </c>
      <c r="V358" s="76">
        <v>152.55000000000001</v>
      </c>
      <c r="W358" s="76">
        <v>156.55000000000001</v>
      </c>
      <c r="X358" s="76">
        <v>384.67</v>
      </c>
      <c r="Y358" s="76">
        <v>28.81</v>
      </c>
      <c r="Z358" s="76"/>
      <c r="AA358" s="76">
        <v>253.34</v>
      </c>
      <c r="AB358" s="76">
        <v>247.42</v>
      </c>
      <c r="AC358" s="76">
        <v>178.16</v>
      </c>
      <c r="AD358" s="76">
        <v>259.39999999999998</v>
      </c>
      <c r="AE358" s="76">
        <v>136.56190949999998</v>
      </c>
      <c r="AF358" s="76">
        <v>84.892516000000001</v>
      </c>
      <c r="AG358" s="10">
        <v>82.631339500006391</v>
      </c>
      <c r="AH358" s="10">
        <v>395.76176910000004</v>
      </c>
      <c r="AI358" s="335">
        <v>120.3172902</v>
      </c>
      <c r="AK358" s="430">
        <f t="shared" si="183"/>
        <v>98.9985026468364</v>
      </c>
      <c r="AL358" s="430">
        <f t="shared" si="184"/>
        <v>46.999289135366773</v>
      </c>
      <c r="AM358" s="430">
        <f t="shared" si="185"/>
        <v>66.998986639778167</v>
      </c>
      <c r="AN358" s="430">
        <f t="shared" si="186"/>
        <v>54.999168137131335</v>
      </c>
      <c r="AO358" s="430">
        <f t="shared" si="187"/>
        <v>60.999077388454751</v>
      </c>
      <c r="AP358" s="430">
        <f t="shared" si="188"/>
        <v>78.998805142424999</v>
      </c>
      <c r="AQ358" s="430">
        <f t="shared" si="189"/>
        <v>92.998593395512984</v>
      </c>
      <c r="AR358" s="430">
        <f t="shared" si="190"/>
        <v>172.99738341315856</v>
      </c>
      <c r="AS358" s="430">
        <f t="shared" si="191"/>
        <v>96.998532896395261</v>
      </c>
      <c r="AT358" s="430">
        <f t="shared" si="192"/>
        <v>130.99801865389463</v>
      </c>
      <c r="AU358" s="430">
        <f t="shared" si="193"/>
        <v>93.998578270733546</v>
      </c>
      <c r="AV358" s="430">
        <f t="shared" si="194"/>
        <v>167.47746690194103</v>
      </c>
      <c r="AW358" s="430">
        <f t="shared" si="195"/>
        <v>48.207713637509457</v>
      </c>
      <c r="AX358" s="430">
        <f t="shared" si="196"/>
        <v>89.271489790773884</v>
      </c>
      <c r="AY358" s="430">
        <f t="shared" si="197"/>
        <v>69.573985379379877</v>
      </c>
      <c r="AZ358" s="430">
        <f t="shared" si="198"/>
        <v>60.7259894126544</v>
      </c>
      <c r="BA358" s="430">
        <f t="shared" si="199"/>
        <v>76.909503403075377</v>
      </c>
      <c r="BB358" s="430">
        <f t="shared" si="200"/>
        <v>78.926140660448709</v>
      </c>
      <c r="BC358" s="430">
        <f t="shared" si="201"/>
        <v>193.93496344844971</v>
      </c>
      <c r="BD358" s="430">
        <f t="shared" si="202"/>
        <v>14.524829846231409</v>
      </c>
      <c r="BE358" s="430">
        <f t="shared" si="203"/>
        <v>0</v>
      </c>
      <c r="BF358" s="430">
        <f t="shared" si="204"/>
        <v>127.72372069573986</v>
      </c>
      <c r="BG358" s="430">
        <f t="shared" si="205"/>
        <v>124.73909755482731</v>
      </c>
      <c r="BH358" s="430">
        <f t="shared" si="206"/>
        <v>89.821023443408109</v>
      </c>
      <c r="BI358" s="430">
        <f t="shared" si="207"/>
        <v>130.77892614066045</v>
      </c>
      <c r="BJ358" s="430">
        <f t="shared" si="208"/>
        <v>68.848958658936212</v>
      </c>
      <c r="BK358" s="430">
        <f t="shared" si="209"/>
        <v>42.79935265944038</v>
      </c>
      <c r="BL358" s="430">
        <f t="shared" si="210"/>
        <v>41.659359465594349</v>
      </c>
      <c r="BM358" s="430">
        <f t="shared" si="211"/>
        <v>199.5269821527603</v>
      </c>
      <c r="BN358" s="430">
        <f t="shared" si="212"/>
        <v>60.659082530879758</v>
      </c>
      <c r="BQ358" s="529">
        <f t="shared" si="215"/>
        <v>43356</v>
      </c>
      <c r="BR358" s="430">
        <f t="shared" si="213"/>
        <v>112.50369108898413</v>
      </c>
      <c r="BT358" s="430">
        <f t="shared" si="216"/>
        <v>78.962472901436854</v>
      </c>
    </row>
    <row r="359" spans="1:72">
      <c r="A359" s="6">
        <v>9</v>
      </c>
      <c r="B359" s="6">
        <v>14</v>
      </c>
      <c r="C359" s="124">
        <f t="shared" si="214"/>
        <v>42992</v>
      </c>
      <c r="D359" s="76">
        <f t="shared" si="181"/>
        <v>173.55523154827577</v>
      </c>
      <c r="E359" s="76">
        <f t="shared" si="182"/>
        <v>87.500809968527761</v>
      </c>
      <c r="F359" s="335">
        <v>206.28088</v>
      </c>
      <c r="G359" s="335">
        <v>85.289209999999997</v>
      </c>
      <c r="H359" s="335">
        <v>122.97514000000001</v>
      </c>
      <c r="I359" s="335">
        <v>117.02473000000001</v>
      </c>
      <c r="J359" s="335">
        <v>105.12391000000001</v>
      </c>
      <c r="K359" s="335">
        <v>146.77678</v>
      </c>
      <c r="L359" s="335">
        <v>146.77678</v>
      </c>
      <c r="M359" s="335">
        <v>343.14031</v>
      </c>
      <c r="N359" s="335">
        <v>196.36353</v>
      </c>
      <c r="O359" s="335">
        <v>210.24782000000002</v>
      </c>
      <c r="P359" s="335">
        <v>162.64454000000001</v>
      </c>
      <c r="Q359" s="335">
        <v>296.40975680000003</v>
      </c>
      <c r="R359" s="76">
        <v>118.79</v>
      </c>
      <c r="S359" s="76">
        <v>138.49</v>
      </c>
      <c r="T359" s="76">
        <v>137.19999999999999</v>
      </c>
      <c r="U359" s="76">
        <v>93.85</v>
      </c>
      <c r="V359" s="76">
        <v>180.19</v>
      </c>
      <c r="W359" s="76">
        <v>144.24</v>
      </c>
      <c r="X359" s="76">
        <v>337.11</v>
      </c>
      <c r="Y359" s="76">
        <v>60.15</v>
      </c>
      <c r="Z359" s="76"/>
      <c r="AA359" s="76">
        <v>225.7</v>
      </c>
      <c r="AB359" s="76">
        <v>238.81</v>
      </c>
      <c r="AC359" s="76">
        <v>176.45</v>
      </c>
      <c r="AD359" s="76">
        <v>245.04</v>
      </c>
      <c r="AE359" s="76">
        <v>136.50240539999999</v>
      </c>
      <c r="AF359" s="76">
        <v>194.0230354</v>
      </c>
      <c r="AG359" s="10">
        <v>120.31629849999797</v>
      </c>
      <c r="AH359" s="10">
        <v>280.62133560000001</v>
      </c>
      <c r="AI359" s="335">
        <v>66.565253200000001</v>
      </c>
      <c r="AK359" s="430">
        <f t="shared" si="183"/>
        <v>103.99842702293924</v>
      </c>
      <c r="AL359" s="430">
        <f t="shared" si="184"/>
        <v>42.999349634484496</v>
      </c>
      <c r="AM359" s="430">
        <f t="shared" si="185"/>
        <v>61.999062263675327</v>
      </c>
      <c r="AN359" s="430">
        <f t="shared" si="186"/>
        <v>58.999107638013612</v>
      </c>
      <c r="AO359" s="430">
        <f t="shared" si="187"/>
        <v>52.999198386690196</v>
      </c>
      <c r="AP359" s="430">
        <f t="shared" si="188"/>
        <v>73.998880766322159</v>
      </c>
      <c r="AQ359" s="430">
        <f t="shared" si="189"/>
        <v>73.998880766322159</v>
      </c>
      <c r="AR359" s="430">
        <f t="shared" si="190"/>
        <v>172.99738341315856</v>
      </c>
      <c r="AS359" s="430">
        <f t="shared" si="191"/>
        <v>98.9985026468364</v>
      </c>
      <c r="AT359" s="430">
        <f t="shared" si="192"/>
        <v>105.99839677338039</v>
      </c>
      <c r="AU359" s="430">
        <f t="shared" si="193"/>
        <v>81.998759768086714</v>
      </c>
      <c r="AV359" s="430">
        <f t="shared" si="194"/>
        <v>149.43773975296193</v>
      </c>
      <c r="AW359" s="430">
        <f t="shared" si="195"/>
        <v>59.88908495084447</v>
      </c>
      <c r="AX359" s="430">
        <f t="shared" si="196"/>
        <v>69.821023443408123</v>
      </c>
      <c r="AY359" s="430">
        <f t="shared" si="197"/>
        <v>69.170657927905211</v>
      </c>
      <c r="AZ359" s="430">
        <f t="shared" si="198"/>
        <v>47.315351651121752</v>
      </c>
      <c r="BA359" s="430">
        <f t="shared" si="199"/>
        <v>90.844466851525084</v>
      </c>
      <c r="BB359" s="430">
        <f t="shared" si="200"/>
        <v>72.719939500882276</v>
      </c>
      <c r="BC359" s="430">
        <f t="shared" si="201"/>
        <v>169.95714645828082</v>
      </c>
      <c r="BD359" s="430">
        <f t="shared" si="202"/>
        <v>30.325182757751449</v>
      </c>
      <c r="BE359" s="430">
        <f t="shared" si="203"/>
        <v>0</v>
      </c>
      <c r="BF359" s="430">
        <f t="shared" si="204"/>
        <v>113.78875724729014</v>
      </c>
      <c r="BG359" s="430">
        <f t="shared" si="205"/>
        <v>120.39828585833123</v>
      </c>
      <c r="BH359" s="430">
        <f t="shared" si="206"/>
        <v>88.958911015881014</v>
      </c>
      <c r="BI359" s="430">
        <f t="shared" si="207"/>
        <v>123.53919838669019</v>
      </c>
      <c r="BJ359" s="430">
        <f t="shared" si="208"/>
        <v>68.818959112679593</v>
      </c>
      <c r="BK359" s="430">
        <f t="shared" si="209"/>
        <v>97.818520494076125</v>
      </c>
      <c r="BL359" s="430">
        <f t="shared" si="210"/>
        <v>60.658582556086699</v>
      </c>
      <c r="BM359" s="430">
        <f t="shared" si="211"/>
        <v>141.47786014620621</v>
      </c>
      <c r="BN359" s="430">
        <f t="shared" si="212"/>
        <v>33.559492412402321</v>
      </c>
      <c r="BQ359" s="529">
        <f t="shared" si="215"/>
        <v>43357</v>
      </c>
      <c r="BR359" s="430">
        <f t="shared" si="213"/>
        <v>113.4200114696244</v>
      </c>
      <c r="BT359" s="430">
        <f t="shared" si="216"/>
        <v>73.998880766322159</v>
      </c>
    </row>
    <row r="360" spans="1:72">
      <c r="A360" s="6">
        <v>9</v>
      </c>
      <c r="B360" s="6">
        <v>15</v>
      </c>
      <c r="C360" s="124">
        <f t="shared" si="214"/>
        <v>42993</v>
      </c>
      <c r="D360" s="76">
        <f t="shared" si="181"/>
        <v>170.08739840000001</v>
      </c>
      <c r="E360" s="76">
        <f t="shared" si="182"/>
        <v>85.75244314257337</v>
      </c>
      <c r="F360" s="335">
        <v>245.95028000000002</v>
      </c>
      <c r="G360" s="335">
        <v>93.223089999999999</v>
      </c>
      <c r="H360" s="335">
        <v>77.355330000000009</v>
      </c>
      <c r="I360" s="335">
        <v>109.09085</v>
      </c>
      <c r="J360" s="335">
        <v>113.05779</v>
      </c>
      <c r="K360" s="335">
        <v>128.92555000000002</v>
      </c>
      <c r="L360" s="335">
        <v>178.51230000000001</v>
      </c>
      <c r="M360" s="335">
        <v>343.14031</v>
      </c>
      <c r="N360" s="335">
        <v>206.28088</v>
      </c>
      <c r="O360" s="335">
        <v>220.16517000000002</v>
      </c>
      <c r="P360" s="335">
        <v>218.18170000000001</v>
      </c>
      <c r="Q360" s="335">
        <v>290.95521430000002</v>
      </c>
      <c r="R360" s="76">
        <v>138.24</v>
      </c>
      <c r="S360" s="76">
        <v>150.44</v>
      </c>
      <c r="T360" s="76">
        <v>125.05</v>
      </c>
      <c r="U360" s="76">
        <v>93.57</v>
      </c>
      <c r="V360" s="76">
        <v>203.47</v>
      </c>
      <c r="W360" s="76">
        <v>128.19</v>
      </c>
      <c r="X360" s="76">
        <v>284.56</v>
      </c>
      <c r="Y360" s="76">
        <v>51.62</v>
      </c>
      <c r="Z360" s="76"/>
      <c r="AA360" s="76">
        <v>290.55</v>
      </c>
      <c r="AB360" s="76">
        <v>239.3</v>
      </c>
      <c r="AC360" s="76">
        <v>129.34</v>
      </c>
      <c r="AD360" s="76">
        <v>238.97</v>
      </c>
      <c r="AE360" s="76">
        <v>90.981768899999992</v>
      </c>
      <c r="AF360" s="76">
        <v>106.65118190000001</v>
      </c>
      <c r="AG360" s="10">
        <v>77.160027499998833</v>
      </c>
      <c r="AH360" s="10">
        <v>285.06430840000002</v>
      </c>
      <c r="AI360" s="335">
        <v>74.538802599999997</v>
      </c>
      <c r="AK360" s="430">
        <f t="shared" si="183"/>
        <v>123.99812452735065</v>
      </c>
      <c r="AL360" s="430">
        <f t="shared" si="184"/>
        <v>46.999289135366773</v>
      </c>
      <c r="AM360" s="430">
        <f t="shared" si="185"/>
        <v>38.999410133602225</v>
      </c>
      <c r="AN360" s="430">
        <f t="shared" si="186"/>
        <v>54.999168137131335</v>
      </c>
      <c r="AO360" s="430">
        <f t="shared" si="187"/>
        <v>56.999137887572473</v>
      </c>
      <c r="AP360" s="430">
        <f t="shared" si="188"/>
        <v>64.999016889337042</v>
      </c>
      <c r="AQ360" s="430">
        <f t="shared" si="189"/>
        <v>89.998638769851283</v>
      </c>
      <c r="AR360" s="430">
        <f t="shared" si="190"/>
        <v>172.99738341315856</v>
      </c>
      <c r="AS360" s="430">
        <f t="shared" si="191"/>
        <v>103.99842702293924</v>
      </c>
      <c r="AT360" s="430">
        <f t="shared" si="192"/>
        <v>110.99832114948325</v>
      </c>
      <c r="AU360" s="430">
        <f t="shared" si="193"/>
        <v>109.99833627426267</v>
      </c>
      <c r="AV360" s="430">
        <f t="shared" si="194"/>
        <v>146.68778134610537</v>
      </c>
      <c r="AW360" s="430">
        <f t="shared" si="195"/>
        <v>69.694983614822291</v>
      </c>
      <c r="AX360" s="430">
        <f t="shared" si="196"/>
        <v>75.845727249810935</v>
      </c>
      <c r="AY360" s="430">
        <f t="shared" si="197"/>
        <v>63.045122258633725</v>
      </c>
      <c r="AZ360" s="430">
        <f t="shared" si="198"/>
        <v>47.174187043105618</v>
      </c>
      <c r="BA360" s="430">
        <f t="shared" si="199"/>
        <v>102.58129568943787</v>
      </c>
      <c r="BB360" s="430">
        <f t="shared" si="200"/>
        <v>64.628182505671788</v>
      </c>
      <c r="BC360" s="430">
        <f t="shared" si="201"/>
        <v>143.4635744895387</v>
      </c>
      <c r="BD360" s="430">
        <f t="shared" si="202"/>
        <v>26.024703806402822</v>
      </c>
      <c r="BE360" s="430">
        <f t="shared" si="203"/>
        <v>0</v>
      </c>
      <c r="BF360" s="430">
        <f t="shared" si="204"/>
        <v>146.48348878245525</v>
      </c>
      <c r="BG360" s="430">
        <f t="shared" si="205"/>
        <v>120.64532392235947</v>
      </c>
      <c r="BH360" s="430">
        <f t="shared" si="206"/>
        <v>65.20796571716663</v>
      </c>
      <c r="BI360" s="430">
        <f t="shared" si="207"/>
        <v>120.47895134862617</v>
      </c>
      <c r="BJ360" s="430">
        <f t="shared" si="208"/>
        <v>45.869306226367527</v>
      </c>
      <c r="BK360" s="430">
        <f t="shared" si="209"/>
        <v>53.769186740610039</v>
      </c>
      <c r="BL360" s="430">
        <f t="shared" si="210"/>
        <v>38.900946559112093</v>
      </c>
      <c r="BM360" s="430">
        <f t="shared" si="211"/>
        <v>143.71782626670029</v>
      </c>
      <c r="BN360" s="430">
        <f t="shared" si="212"/>
        <v>37.579431610789008</v>
      </c>
      <c r="BQ360" s="529">
        <f t="shared" si="215"/>
        <v>43358</v>
      </c>
      <c r="BR360" s="430">
        <f t="shared" si="213"/>
        <v>105.13681501134359</v>
      </c>
      <c r="BT360" s="430">
        <f t="shared" si="216"/>
        <v>67.451474665994454</v>
      </c>
    </row>
    <row r="361" spans="1:72">
      <c r="A361" s="6">
        <v>9</v>
      </c>
      <c r="B361" s="6">
        <v>16</v>
      </c>
      <c r="C361" s="124">
        <f t="shared" si="214"/>
        <v>42994</v>
      </c>
      <c r="D361" s="76">
        <f t="shared" si="181"/>
        <v>165.31680967586203</v>
      </c>
      <c r="E361" s="76">
        <f t="shared" si="182"/>
        <v>83.347270024685031</v>
      </c>
      <c r="F361" s="335">
        <v>269.75191999999998</v>
      </c>
      <c r="G361" s="335">
        <v>148.76025000000001</v>
      </c>
      <c r="H361" s="335">
        <v>93.223089999999999</v>
      </c>
      <c r="I361" s="335">
        <v>99.173500000000004</v>
      </c>
      <c r="J361" s="335">
        <v>95.206559999999996</v>
      </c>
      <c r="K361" s="335">
        <v>103.14044</v>
      </c>
      <c r="L361" s="335">
        <v>99.173500000000004</v>
      </c>
      <c r="M361" s="335">
        <v>303.47091</v>
      </c>
      <c r="N361" s="335">
        <v>188.42965000000001</v>
      </c>
      <c r="O361" s="335">
        <v>249.91722000000001</v>
      </c>
      <c r="P361" s="335">
        <v>198.34700000000001</v>
      </c>
      <c r="Q361" s="335">
        <v>255.80812589999999</v>
      </c>
      <c r="R361" s="76">
        <v>128.38</v>
      </c>
      <c r="S361" s="76">
        <v>212.83</v>
      </c>
      <c r="T361" s="76">
        <v>125.71</v>
      </c>
      <c r="U361" s="76">
        <v>57.41</v>
      </c>
      <c r="V361" s="76">
        <v>241.39</v>
      </c>
      <c r="W361" s="76">
        <v>149.6</v>
      </c>
      <c r="X361" s="76">
        <v>266.68</v>
      </c>
      <c r="Y361" s="76">
        <v>31.39</v>
      </c>
      <c r="Z361" s="76"/>
      <c r="AA361" s="76">
        <v>224.03</v>
      </c>
      <c r="AB361" s="76">
        <v>245.76</v>
      </c>
      <c r="AC361" s="76">
        <v>179</v>
      </c>
      <c r="AD361" s="76">
        <v>264.27999999999997</v>
      </c>
      <c r="AE361" s="76">
        <v>108.49580900000001</v>
      </c>
      <c r="AF361" s="76">
        <v>105.46109990000001</v>
      </c>
      <c r="AG361" s="10">
        <v>85.467722300000005</v>
      </c>
      <c r="AH361" s="10">
        <v>234.06929470000003</v>
      </c>
      <c r="AI361" s="335">
        <v>29.831388799999999</v>
      </c>
      <c r="AK361" s="430">
        <f t="shared" si="183"/>
        <v>135.99794302999746</v>
      </c>
      <c r="AL361" s="430">
        <f t="shared" si="184"/>
        <v>74.998865641542736</v>
      </c>
      <c r="AM361" s="430">
        <f t="shared" si="185"/>
        <v>46.999289135366773</v>
      </c>
      <c r="AN361" s="430">
        <f t="shared" si="186"/>
        <v>49.999243761028488</v>
      </c>
      <c r="AO361" s="430">
        <f t="shared" si="187"/>
        <v>47.999274010587342</v>
      </c>
      <c r="AP361" s="430">
        <f t="shared" si="188"/>
        <v>51.99921351146962</v>
      </c>
      <c r="AQ361" s="430">
        <f t="shared" si="189"/>
        <v>49.999243761028488</v>
      </c>
      <c r="AR361" s="430">
        <f t="shared" si="190"/>
        <v>152.99768590874717</v>
      </c>
      <c r="AS361" s="430">
        <f t="shared" si="191"/>
        <v>94.998563145954122</v>
      </c>
      <c r="AT361" s="430">
        <f t="shared" si="192"/>
        <v>125.99809427779179</v>
      </c>
      <c r="AU361" s="430">
        <f t="shared" si="193"/>
        <v>99.998487522056976</v>
      </c>
      <c r="AV361" s="430">
        <f t="shared" si="194"/>
        <v>128.96804935719686</v>
      </c>
      <c r="AW361" s="430">
        <f t="shared" si="195"/>
        <v>64.723972775397016</v>
      </c>
      <c r="AX361" s="430">
        <f t="shared" si="196"/>
        <v>107.30022687169146</v>
      </c>
      <c r="AY361" s="430">
        <f t="shared" si="197"/>
        <v>63.377867406100322</v>
      </c>
      <c r="AZ361" s="430">
        <f t="shared" si="198"/>
        <v>28.943786236450716</v>
      </c>
      <c r="BA361" s="430">
        <f t="shared" si="199"/>
        <v>121.69901688933702</v>
      </c>
      <c r="BB361" s="430">
        <f t="shared" si="200"/>
        <v>75.422233425762542</v>
      </c>
      <c r="BC361" s="430">
        <f t="shared" si="201"/>
        <v>134.4492059490799</v>
      </c>
      <c r="BD361" s="430">
        <f t="shared" si="202"/>
        <v>15.825560877237207</v>
      </c>
      <c r="BE361" s="430">
        <f t="shared" si="203"/>
        <v>0</v>
      </c>
      <c r="BF361" s="430">
        <f t="shared" si="204"/>
        <v>112.94681119233678</v>
      </c>
      <c r="BG361" s="430">
        <f t="shared" si="205"/>
        <v>123.90219309301739</v>
      </c>
      <c r="BH361" s="430">
        <f t="shared" si="206"/>
        <v>90.244517267456516</v>
      </c>
      <c r="BI361" s="430">
        <f t="shared" si="207"/>
        <v>133.2392235946559</v>
      </c>
      <c r="BJ361" s="430">
        <f t="shared" si="208"/>
        <v>54.699172674565169</v>
      </c>
      <c r="BK361" s="430">
        <f t="shared" si="209"/>
        <v>53.169195815477693</v>
      </c>
      <c r="BL361" s="430">
        <f t="shared" si="210"/>
        <v>43.089348273254352</v>
      </c>
      <c r="BM361" s="430">
        <f t="shared" si="211"/>
        <v>118.00821512477944</v>
      </c>
      <c r="BN361" s="430">
        <f t="shared" si="212"/>
        <v>15.039772523317367</v>
      </c>
      <c r="BQ361" s="529">
        <f t="shared" si="215"/>
        <v>43359</v>
      </c>
      <c r="BR361" s="430">
        <f t="shared" si="213"/>
        <v>106.5289128560625</v>
      </c>
      <c r="BT361" s="430">
        <f t="shared" si="216"/>
        <v>75.210549533652639</v>
      </c>
    </row>
    <row r="362" spans="1:72">
      <c r="A362" s="6">
        <v>9</v>
      </c>
      <c r="B362" s="6">
        <v>17</v>
      </c>
      <c r="C362" s="124">
        <f t="shared" si="214"/>
        <v>42995</v>
      </c>
      <c r="D362" s="76">
        <f t="shared" si="181"/>
        <v>159.01792440344826</v>
      </c>
      <c r="E362" s="76">
        <f t="shared" si="182"/>
        <v>80.171580313011162</v>
      </c>
      <c r="F362" s="335">
        <v>200.33047000000002</v>
      </c>
      <c r="G362" s="335">
        <v>93.223089999999999</v>
      </c>
      <c r="H362" s="335">
        <v>87.272680000000008</v>
      </c>
      <c r="I362" s="335">
        <v>99.173500000000004</v>
      </c>
      <c r="J362" s="335">
        <v>113.05779</v>
      </c>
      <c r="K362" s="335">
        <v>103.14044</v>
      </c>
      <c r="L362" s="335">
        <v>105.12391000000001</v>
      </c>
      <c r="M362" s="335">
        <v>263.80151000000001</v>
      </c>
      <c r="N362" s="335">
        <v>166.61148</v>
      </c>
      <c r="O362" s="335">
        <v>226.11557999999999</v>
      </c>
      <c r="P362" s="335">
        <v>198.34700000000001</v>
      </c>
      <c r="Q362" s="335">
        <v>247.25937020000001</v>
      </c>
      <c r="R362" s="76">
        <v>148.88</v>
      </c>
      <c r="S362" s="76">
        <v>111.53</v>
      </c>
      <c r="T362" s="76">
        <v>106.39</v>
      </c>
      <c r="U362" s="76">
        <v>152.05000000000001</v>
      </c>
      <c r="V362" s="76">
        <v>223.71</v>
      </c>
      <c r="W362" s="76">
        <v>111.67</v>
      </c>
      <c r="X362" s="76">
        <v>252.14</v>
      </c>
      <c r="Y362" s="76">
        <v>49.16</v>
      </c>
      <c r="Z362" s="76"/>
      <c r="AA362" s="76">
        <v>280.26</v>
      </c>
      <c r="AB362" s="76">
        <v>253.83</v>
      </c>
      <c r="AC362" s="76">
        <v>156.87</v>
      </c>
      <c r="AD362" s="76">
        <v>273.97000000000003</v>
      </c>
      <c r="AE362" s="76">
        <v>127.95364970000001</v>
      </c>
      <c r="AF362" s="76">
        <v>179.56353910000001</v>
      </c>
      <c r="AG362" s="10">
        <v>21.818170000000002</v>
      </c>
      <c r="AH362" s="10">
        <v>202.29410529999998</v>
      </c>
      <c r="AI362" s="335">
        <v>55.973523399999998</v>
      </c>
      <c r="AK362" s="430">
        <f t="shared" si="183"/>
        <v>100.99847239727755</v>
      </c>
      <c r="AL362" s="430">
        <f t="shared" si="184"/>
        <v>46.999289135366773</v>
      </c>
      <c r="AM362" s="430">
        <f t="shared" si="185"/>
        <v>43.999334509705072</v>
      </c>
      <c r="AN362" s="430">
        <f t="shared" si="186"/>
        <v>49.999243761028488</v>
      </c>
      <c r="AO362" s="430">
        <f t="shared" si="187"/>
        <v>56.999137887572473</v>
      </c>
      <c r="AP362" s="430">
        <f t="shared" si="188"/>
        <v>51.99921351146962</v>
      </c>
      <c r="AQ362" s="430">
        <f t="shared" si="189"/>
        <v>52.999198386690196</v>
      </c>
      <c r="AR362" s="430">
        <f t="shared" si="190"/>
        <v>132.99798840433576</v>
      </c>
      <c r="AS362" s="430">
        <f t="shared" si="191"/>
        <v>83.998729518527853</v>
      </c>
      <c r="AT362" s="430">
        <f t="shared" si="192"/>
        <v>113.99827577514495</v>
      </c>
      <c r="AU362" s="430">
        <f t="shared" si="193"/>
        <v>99.998487522056976</v>
      </c>
      <c r="AV362" s="430">
        <f t="shared" si="194"/>
        <v>124.65811454499622</v>
      </c>
      <c r="AW362" s="430">
        <f t="shared" si="195"/>
        <v>75.059238719435342</v>
      </c>
      <c r="AX362" s="430">
        <f t="shared" si="196"/>
        <v>56.228888328711875</v>
      </c>
      <c r="AY362" s="430">
        <f t="shared" si="197"/>
        <v>53.637509452987146</v>
      </c>
      <c r="AZ362" s="430">
        <f t="shared" si="198"/>
        <v>76.657423745903714</v>
      </c>
      <c r="BA362" s="430">
        <f t="shared" si="199"/>
        <v>112.78548021174691</v>
      </c>
      <c r="BB362" s="430">
        <f t="shared" si="200"/>
        <v>56.299470632719938</v>
      </c>
      <c r="BC362" s="430">
        <f t="shared" si="201"/>
        <v>127.11872951852784</v>
      </c>
      <c r="BD362" s="430">
        <f t="shared" si="202"/>
        <v>24.784471893118223</v>
      </c>
      <c r="BE362" s="430">
        <f t="shared" si="203"/>
        <v>0</v>
      </c>
      <c r="BF362" s="430">
        <f t="shared" si="204"/>
        <v>141.29568943786236</v>
      </c>
      <c r="BG362" s="430">
        <f t="shared" si="205"/>
        <v>127.97075875976809</v>
      </c>
      <c r="BH362" s="430">
        <f t="shared" si="206"/>
        <v>79.087471641038576</v>
      </c>
      <c r="BI362" s="430">
        <f t="shared" si="207"/>
        <v>138.12452735064281</v>
      </c>
      <c r="BJ362" s="430">
        <f t="shared" si="208"/>
        <v>64.509024300478956</v>
      </c>
      <c r="BK362" s="430">
        <f t="shared" si="209"/>
        <v>90.528630753718176</v>
      </c>
      <c r="BL362" s="430">
        <f t="shared" si="210"/>
        <v>10.999833627426268</v>
      </c>
      <c r="BM362" s="430">
        <f t="shared" si="211"/>
        <v>101.9884574237459</v>
      </c>
      <c r="BN362" s="430">
        <f t="shared" si="212"/>
        <v>28.219573178724474</v>
      </c>
      <c r="BQ362" s="529">
        <f t="shared" si="215"/>
        <v>43360</v>
      </c>
      <c r="BR362" s="430">
        <f t="shared" si="213"/>
        <v>110.85677393496346</v>
      </c>
      <c r="BT362" s="430">
        <f t="shared" si="216"/>
        <v>75.858331232669528</v>
      </c>
    </row>
    <row r="363" spans="1:72">
      <c r="A363" s="6">
        <v>9</v>
      </c>
      <c r="B363" s="6">
        <v>18</v>
      </c>
      <c r="C363" s="124">
        <f t="shared" si="214"/>
        <v>42996</v>
      </c>
      <c r="D363" s="76">
        <f t="shared" si="181"/>
        <v>155.69365923103447</v>
      </c>
      <c r="E363" s="76">
        <f t="shared" si="182"/>
        <v>78.495595714094222</v>
      </c>
      <c r="F363" s="335">
        <v>220.16517000000002</v>
      </c>
      <c r="G363" s="335">
        <v>107.10738000000001</v>
      </c>
      <c r="H363" s="335">
        <v>69.421450000000007</v>
      </c>
      <c r="I363" s="335">
        <v>109.09085</v>
      </c>
      <c r="J363" s="335">
        <v>117.02473000000001</v>
      </c>
      <c r="K363" s="335">
        <v>113.05779</v>
      </c>
      <c r="L363" s="335">
        <v>122.97514000000001</v>
      </c>
      <c r="M363" s="335">
        <v>243.96681000000001</v>
      </c>
      <c r="N363" s="335">
        <v>166.61148</v>
      </c>
      <c r="O363" s="335">
        <v>158.67760000000001</v>
      </c>
      <c r="P363" s="335">
        <v>180.49576999999999</v>
      </c>
      <c r="Q363" s="335">
        <v>220.2643435</v>
      </c>
      <c r="R363" s="76">
        <v>104.79</v>
      </c>
      <c r="S363" s="76">
        <v>75.45</v>
      </c>
      <c r="T363" s="76">
        <v>97.93</v>
      </c>
      <c r="U363" s="76">
        <v>152.12</v>
      </c>
      <c r="V363" s="76">
        <v>186.14</v>
      </c>
      <c r="W363" s="76">
        <v>150.97</v>
      </c>
      <c r="X363" s="76">
        <v>252.17</v>
      </c>
      <c r="Y363" s="76">
        <v>93.04</v>
      </c>
      <c r="Z363" s="76"/>
      <c r="AA363" s="76">
        <v>298.98</v>
      </c>
      <c r="AB363" s="76">
        <v>250.18</v>
      </c>
      <c r="AC363" s="76">
        <v>141.09</v>
      </c>
      <c r="AD363" s="76">
        <v>274.75</v>
      </c>
      <c r="AE363" s="76">
        <v>99.689202199999997</v>
      </c>
      <c r="AF363" s="76">
        <v>218.8560798</v>
      </c>
      <c r="AG363" s="10">
        <v>14.380157500000001</v>
      </c>
      <c r="AH363" s="10">
        <v>225.1040103</v>
      </c>
      <c r="AI363" s="335">
        <v>50.618154400000002</v>
      </c>
      <c r="AK363" s="430">
        <f t="shared" si="183"/>
        <v>110.99832114948325</v>
      </c>
      <c r="AL363" s="430">
        <f t="shared" si="184"/>
        <v>53.999183261910765</v>
      </c>
      <c r="AM363" s="430">
        <f t="shared" si="185"/>
        <v>34.999470632719941</v>
      </c>
      <c r="AN363" s="430">
        <f t="shared" si="186"/>
        <v>54.999168137131335</v>
      </c>
      <c r="AO363" s="430">
        <f t="shared" si="187"/>
        <v>58.999107638013612</v>
      </c>
      <c r="AP363" s="430">
        <f t="shared" si="188"/>
        <v>56.999137887572473</v>
      </c>
      <c r="AQ363" s="430">
        <f t="shared" si="189"/>
        <v>61.999062263675327</v>
      </c>
      <c r="AR363" s="430">
        <f t="shared" si="190"/>
        <v>122.99813965213008</v>
      </c>
      <c r="AS363" s="430">
        <f t="shared" si="191"/>
        <v>83.998729518527853</v>
      </c>
      <c r="AT363" s="430">
        <f t="shared" si="192"/>
        <v>79.998790017645575</v>
      </c>
      <c r="AU363" s="430">
        <f t="shared" si="193"/>
        <v>90.998623645071831</v>
      </c>
      <c r="AV363" s="430">
        <f t="shared" si="194"/>
        <v>111.04832039324425</v>
      </c>
      <c r="AW363" s="430">
        <f t="shared" si="195"/>
        <v>52.830854550037813</v>
      </c>
      <c r="AX363" s="430">
        <f t="shared" si="196"/>
        <v>38.038820267204436</v>
      </c>
      <c r="AY363" s="430">
        <f t="shared" si="197"/>
        <v>49.372321653642551</v>
      </c>
      <c r="AZ363" s="430">
        <f t="shared" si="198"/>
        <v>76.692714897907734</v>
      </c>
      <c r="BA363" s="430">
        <f t="shared" si="199"/>
        <v>93.844214771867897</v>
      </c>
      <c r="BB363" s="430">
        <f t="shared" si="200"/>
        <v>76.112931686412907</v>
      </c>
      <c r="BC363" s="430">
        <f t="shared" si="201"/>
        <v>127.13385429795815</v>
      </c>
      <c r="BD363" s="430">
        <f t="shared" si="202"/>
        <v>46.906982606503661</v>
      </c>
      <c r="BE363" s="430">
        <f t="shared" si="203"/>
        <v>0</v>
      </c>
      <c r="BF363" s="430">
        <f t="shared" si="204"/>
        <v>150.73355180236956</v>
      </c>
      <c r="BG363" s="430">
        <f t="shared" si="205"/>
        <v>126.13057726241492</v>
      </c>
      <c r="BH363" s="430">
        <f t="shared" si="206"/>
        <v>71.131837660700782</v>
      </c>
      <c r="BI363" s="430">
        <f t="shared" si="207"/>
        <v>138.51777161583061</v>
      </c>
      <c r="BJ363" s="430">
        <f t="shared" si="208"/>
        <v>50.259239828585834</v>
      </c>
      <c r="BK363" s="430">
        <f t="shared" si="209"/>
        <v>110.33833113183766</v>
      </c>
      <c r="BL363" s="430">
        <f t="shared" si="210"/>
        <v>7.2498903453491303</v>
      </c>
      <c r="BM363" s="430">
        <f t="shared" si="211"/>
        <v>113.48828348878246</v>
      </c>
      <c r="BN363" s="430">
        <f t="shared" si="212"/>
        <v>25.519614015628939</v>
      </c>
      <c r="BQ363" s="529">
        <f t="shared" si="215"/>
        <v>43361</v>
      </c>
      <c r="BR363" s="430">
        <f t="shared" si="213"/>
        <v>114.04715025207966</v>
      </c>
      <c r="BT363" s="430">
        <f t="shared" si="216"/>
        <v>73.622384673556837</v>
      </c>
    </row>
    <row r="364" spans="1:72">
      <c r="A364" s="6">
        <v>9</v>
      </c>
      <c r="B364" s="6">
        <v>19</v>
      </c>
      <c r="C364" s="124">
        <f t="shared" si="214"/>
        <v>42997</v>
      </c>
      <c r="D364" s="76">
        <f t="shared" si="181"/>
        <v>157.42957569999999</v>
      </c>
      <c r="E364" s="76">
        <f t="shared" si="182"/>
        <v>79.3707874079265</v>
      </c>
      <c r="F364" s="335">
        <v>172.56189000000001</v>
      </c>
      <c r="G364" s="335">
        <v>97.190030000000007</v>
      </c>
      <c r="H364" s="335">
        <v>79.338800000000006</v>
      </c>
      <c r="I364" s="335">
        <v>109.09085</v>
      </c>
      <c r="J364" s="335">
        <v>91.239620000000002</v>
      </c>
      <c r="K364" s="335">
        <v>103.14044</v>
      </c>
      <c r="L364" s="335">
        <v>113.05779</v>
      </c>
      <c r="M364" s="335">
        <v>243.96681000000001</v>
      </c>
      <c r="N364" s="335">
        <v>158.67760000000001</v>
      </c>
      <c r="O364" s="335">
        <v>188.42965000000001</v>
      </c>
      <c r="P364" s="335">
        <v>176.52883</v>
      </c>
      <c r="Q364" s="335">
        <v>207.70897840000001</v>
      </c>
      <c r="R364" s="76">
        <v>95.44</v>
      </c>
      <c r="S364" s="76">
        <v>58.87</v>
      </c>
      <c r="T364" s="76">
        <v>96.89</v>
      </c>
      <c r="U364" s="76">
        <v>137.28</v>
      </c>
      <c r="V364" s="76">
        <v>161.94999999999999</v>
      </c>
      <c r="W364" s="76">
        <v>123.48</v>
      </c>
      <c r="X364" s="76">
        <v>289.24</v>
      </c>
      <c r="Y364" s="76">
        <v>62.7</v>
      </c>
      <c r="Z364" s="76"/>
      <c r="AA364" s="76">
        <v>261.44</v>
      </c>
      <c r="AB364" s="76">
        <v>239.02</v>
      </c>
      <c r="AC364" s="76">
        <v>159.49</v>
      </c>
      <c r="AD364" s="76">
        <v>303.14999999999998</v>
      </c>
      <c r="AE364" s="76">
        <v>118.47266309999999</v>
      </c>
      <c r="AF364" s="55">
        <v>168.5156112</v>
      </c>
      <c r="AG364" s="10">
        <v>196.93873630000002</v>
      </c>
      <c r="AH364" s="10">
        <v>268.28415219999999</v>
      </c>
      <c r="AI364" s="335">
        <v>83.365244099999998</v>
      </c>
      <c r="AK364" s="430">
        <f t="shared" si="183"/>
        <v>86.998684144189568</v>
      </c>
      <c r="AL364" s="430">
        <f t="shared" si="184"/>
        <v>48.999258885807919</v>
      </c>
      <c r="AM364" s="430">
        <f t="shared" si="185"/>
        <v>39.999395008822788</v>
      </c>
      <c r="AN364" s="430">
        <f t="shared" si="186"/>
        <v>54.999168137131335</v>
      </c>
      <c r="AO364" s="430">
        <f t="shared" si="187"/>
        <v>45.999304260146204</v>
      </c>
      <c r="AP364" s="430">
        <f t="shared" si="188"/>
        <v>51.99921351146962</v>
      </c>
      <c r="AQ364" s="430">
        <f t="shared" si="189"/>
        <v>56.999137887572473</v>
      </c>
      <c r="AR364" s="430">
        <f t="shared" si="190"/>
        <v>122.99813965213008</v>
      </c>
      <c r="AS364" s="430">
        <f t="shared" si="191"/>
        <v>79.998790017645575</v>
      </c>
      <c r="AT364" s="430">
        <f t="shared" si="192"/>
        <v>94.998563145954122</v>
      </c>
      <c r="AU364" s="430">
        <f t="shared" si="193"/>
        <v>88.998653894630706</v>
      </c>
      <c r="AV364" s="430">
        <f t="shared" si="194"/>
        <v>104.71841613309806</v>
      </c>
      <c r="AW364" s="430">
        <f t="shared" si="195"/>
        <v>48.116964960927653</v>
      </c>
      <c r="AX364" s="430">
        <f t="shared" si="196"/>
        <v>29.679858835391983</v>
      </c>
      <c r="AY364" s="430">
        <f t="shared" si="197"/>
        <v>48.847995966725485</v>
      </c>
      <c r="AZ364" s="430">
        <f t="shared" si="198"/>
        <v>69.210990673052677</v>
      </c>
      <c r="BA364" s="430">
        <f t="shared" si="199"/>
        <v>81.648600957902687</v>
      </c>
      <c r="BB364" s="430">
        <f t="shared" si="200"/>
        <v>62.253592135114694</v>
      </c>
      <c r="BC364" s="430">
        <f t="shared" si="201"/>
        <v>145.82304008066549</v>
      </c>
      <c r="BD364" s="430">
        <f t="shared" si="202"/>
        <v>31.610789009326947</v>
      </c>
      <c r="BE364" s="430">
        <f t="shared" si="203"/>
        <v>0</v>
      </c>
      <c r="BF364" s="430">
        <f t="shared" si="204"/>
        <v>131.80741114192085</v>
      </c>
      <c r="BG364" s="430">
        <f t="shared" si="205"/>
        <v>120.50415931434334</v>
      </c>
      <c r="BH364" s="430">
        <f t="shared" si="206"/>
        <v>80.408369044618098</v>
      </c>
      <c r="BI364" s="430">
        <f t="shared" si="207"/>
        <v>152.83589614318123</v>
      </c>
      <c r="BJ364" s="430">
        <f t="shared" si="208"/>
        <v>59.72909659692462</v>
      </c>
      <c r="BK364" s="430">
        <f t="shared" si="209"/>
        <v>84.958714998739595</v>
      </c>
      <c r="BL364" s="430">
        <f t="shared" si="210"/>
        <v>99.288498260650371</v>
      </c>
      <c r="BM364" s="430">
        <f t="shared" si="211"/>
        <v>135.25795422233426</v>
      </c>
      <c r="BN364" s="430">
        <f t="shared" si="212"/>
        <v>42.029364305520545</v>
      </c>
      <c r="BQ364" s="529">
        <f t="shared" si="215"/>
        <v>43362</v>
      </c>
      <c r="BR364" s="430">
        <f t="shared" si="213"/>
        <v>113.67529158053945</v>
      </c>
      <c r="BT364" s="430">
        <f t="shared" si="216"/>
        <v>74.604890345349133</v>
      </c>
    </row>
    <row r="365" spans="1:72">
      <c r="A365" s="6">
        <v>9</v>
      </c>
      <c r="B365" s="6">
        <v>20</v>
      </c>
      <c r="C365" s="124">
        <f t="shared" si="214"/>
        <v>42998</v>
      </c>
      <c r="D365" s="76">
        <f t="shared" si="181"/>
        <v>159.5333344655173</v>
      </c>
      <c r="E365" s="76">
        <f t="shared" si="182"/>
        <v>80.43143302672452</v>
      </c>
      <c r="F365" s="335">
        <v>144.79330999999999</v>
      </c>
      <c r="G365" s="335">
        <v>97.190030000000007</v>
      </c>
      <c r="H365" s="335">
        <v>61.487570000000005</v>
      </c>
      <c r="I365" s="335">
        <v>119.0082</v>
      </c>
      <c r="J365" s="335">
        <v>91.239620000000002</v>
      </c>
      <c r="K365" s="335">
        <v>107.10738000000001</v>
      </c>
      <c r="L365" s="335">
        <v>105.12391000000001</v>
      </c>
      <c r="M365" s="335">
        <v>283.63621000000001</v>
      </c>
      <c r="N365" s="335">
        <v>168.59495000000001</v>
      </c>
      <c r="O365" s="335">
        <v>174.54536000000002</v>
      </c>
      <c r="P365" s="335">
        <v>168.59495000000001</v>
      </c>
      <c r="Q365" s="335">
        <v>221.49409490000002</v>
      </c>
      <c r="R365" s="76">
        <v>95.56</v>
      </c>
      <c r="S365" s="76">
        <v>106.25</v>
      </c>
      <c r="T365" s="76">
        <v>120.68</v>
      </c>
      <c r="U365" s="76">
        <v>141.49</v>
      </c>
      <c r="V365" s="76">
        <v>182.57</v>
      </c>
      <c r="W365" s="76">
        <v>200.57</v>
      </c>
      <c r="X365" s="76">
        <v>278.45999999999998</v>
      </c>
      <c r="Y365" s="76">
        <v>60.31</v>
      </c>
      <c r="Z365" s="76"/>
      <c r="AA365" s="76">
        <v>219.71</v>
      </c>
      <c r="AB365" s="76">
        <v>229.69</v>
      </c>
      <c r="AC365" s="76">
        <v>133.4</v>
      </c>
      <c r="AD365" s="76">
        <v>426.34</v>
      </c>
      <c r="AE365" s="76">
        <v>86.399953200000013</v>
      </c>
      <c r="AF365" s="55">
        <v>134.93546410000002</v>
      </c>
      <c r="AG365" s="10">
        <v>148.5023989</v>
      </c>
      <c r="AH365" s="10">
        <v>232.79987390000002</v>
      </c>
      <c r="AI365" s="335">
        <v>85.983424500000012</v>
      </c>
      <c r="AK365" s="430">
        <f t="shared" si="183"/>
        <v>72.998895891101583</v>
      </c>
      <c r="AL365" s="430">
        <f t="shared" si="184"/>
        <v>48.999258885807919</v>
      </c>
      <c r="AM365" s="430">
        <f t="shared" si="185"/>
        <v>30.999531131837664</v>
      </c>
      <c r="AN365" s="430">
        <f t="shared" si="186"/>
        <v>59.999092513234181</v>
      </c>
      <c r="AO365" s="430">
        <f t="shared" si="187"/>
        <v>45.999304260146204</v>
      </c>
      <c r="AP365" s="430">
        <f t="shared" si="188"/>
        <v>53.999183261910765</v>
      </c>
      <c r="AQ365" s="430">
        <f t="shared" si="189"/>
        <v>52.999198386690196</v>
      </c>
      <c r="AR365" s="430">
        <f t="shared" si="190"/>
        <v>142.99783715654146</v>
      </c>
      <c r="AS365" s="430">
        <f t="shared" si="191"/>
        <v>84.998714393748429</v>
      </c>
      <c r="AT365" s="430">
        <f t="shared" si="192"/>
        <v>87.998669019410144</v>
      </c>
      <c r="AU365" s="430">
        <f t="shared" si="193"/>
        <v>84.998714393748429</v>
      </c>
      <c r="AV365" s="430">
        <f t="shared" si="194"/>
        <v>111.66831101588103</v>
      </c>
      <c r="AW365" s="430">
        <f t="shared" si="195"/>
        <v>48.177464078648853</v>
      </c>
      <c r="AX365" s="430">
        <f t="shared" si="196"/>
        <v>53.566927148979076</v>
      </c>
      <c r="AY365" s="430">
        <f t="shared" si="197"/>
        <v>60.841946054953368</v>
      </c>
      <c r="AZ365" s="430">
        <f t="shared" si="198"/>
        <v>71.333501386438115</v>
      </c>
      <c r="BA365" s="430">
        <f t="shared" si="199"/>
        <v>92.044366019662206</v>
      </c>
      <c r="BB365" s="430">
        <f t="shared" si="200"/>
        <v>101.11923367784219</v>
      </c>
      <c r="BC365" s="430">
        <f t="shared" si="201"/>
        <v>140.38820267204434</v>
      </c>
      <c r="BD365" s="430">
        <f t="shared" si="202"/>
        <v>30.405848248046382</v>
      </c>
      <c r="BE365" s="430">
        <f t="shared" si="203"/>
        <v>0</v>
      </c>
      <c r="BF365" s="430">
        <f t="shared" si="204"/>
        <v>110.76884295437358</v>
      </c>
      <c r="BG365" s="430">
        <f t="shared" si="205"/>
        <v>115.80035291152004</v>
      </c>
      <c r="BH365" s="430">
        <f t="shared" si="206"/>
        <v>67.254852533400552</v>
      </c>
      <c r="BI365" s="430">
        <f t="shared" si="207"/>
        <v>214.94328207713636</v>
      </c>
      <c r="BJ365" s="430">
        <f t="shared" si="208"/>
        <v>43.559341164608021</v>
      </c>
      <c r="BK365" s="430">
        <f t="shared" si="209"/>
        <v>68.028971061255362</v>
      </c>
      <c r="BL365" s="430">
        <f t="shared" si="210"/>
        <v>74.868867607764059</v>
      </c>
      <c r="BM365" s="430">
        <f t="shared" si="211"/>
        <v>117.36822480463827</v>
      </c>
      <c r="BN365" s="430">
        <f t="shared" si="212"/>
        <v>43.349344340811705</v>
      </c>
      <c r="BQ365" s="529">
        <f t="shared" si="215"/>
        <v>43363</v>
      </c>
      <c r="BR365" s="430">
        <f t="shared" si="213"/>
        <v>123.09621099067304</v>
      </c>
      <c r="BT365" s="430">
        <f t="shared" si="216"/>
        <v>69.681236223846739</v>
      </c>
    </row>
    <row r="366" spans="1:72">
      <c r="A366" s="6">
        <v>9</v>
      </c>
      <c r="B366" s="6">
        <v>21</v>
      </c>
      <c r="C366" s="124">
        <f t="shared" si="214"/>
        <v>42999</v>
      </c>
      <c r="D366" s="76">
        <f t="shared" si="181"/>
        <v>158.95098539310348</v>
      </c>
      <c r="E366" s="76">
        <f t="shared" si="182"/>
        <v>80.137831877015273</v>
      </c>
      <c r="F366" s="335">
        <v>124.95861000000001</v>
      </c>
      <c r="G366" s="335">
        <v>79.338800000000006</v>
      </c>
      <c r="H366" s="335">
        <v>85.289209999999997</v>
      </c>
      <c r="I366" s="335">
        <v>109.09085</v>
      </c>
      <c r="J366" s="335">
        <v>101.15697</v>
      </c>
      <c r="K366" s="335">
        <v>105.12391000000001</v>
      </c>
      <c r="L366" s="335">
        <v>103.14044</v>
      </c>
      <c r="M366" s="335">
        <v>291.57008999999999</v>
      </c>
      <c r="N366" s="335">
        <v>180.49576999999999</v>
      </c>
      <c r="O366" s="335">
        <v>214.21476000000001</v>
      </c>
      <c r="P366" s="335">
        <v>162.64454000000001</v>
      </c>
      <c r="Q366" s="335">
        <v>205.36848380000001</v>
      </c>
      <c r="R366" s="76">
        <v>85.78</v>
      </c>
      <c r="S366" s="76">
        <v>107.21</v>
      </c>
      <c r="T366" s="76">
        <v>97.6</v>
      </c>
      <c r="U366" s="76">
        <v>132.15</v>
      </c>
      <c r="V366" s="76">
        <v>154.29</v>
      </c>
      <c r="W366" s="76">
        <v>216.76</v>
      </c>
      <c r="X366" s="76">
        <v>234.42</v>
      </c>
      <c r="Y366" s="76">
        <v>94.29</v>
      </c>
      <c r="Z366" s="76"/>
      <c r="AA366" s="76">
        <v>238.04</v>
      </c>
      <c r="AB366" s="76">
        <v>238.62</v>
      </c>
      <c r="AC366" s="76">
        <v>118.59</v>
      </c>
      <c r="AD366" s="76">
        <v>416.22</v>
      </c>
      <c r="AE366" s="76">
        <v>164.29082009999999</v>
      </c>
      <c r="AF366" s="55">
        <v>137.67265269999999</v>
      </c>
      <c r="AG366" s="10">
        <v>155.56355210000001</v>
      </c>
      <c r="AH366" s="10">
        <v>108.65448660000001</v>
      </c>
      <c r="AI366" s="335">
        <v>147.03463109999998</v>
      </c>
      <c r="AK366" s="430">
        <f t="shared" si="183"/>
        <v>62.999047138895897</v>
      </c>
      <c r="AL366" s="430">
        <f t="shared" si="184"/>
        <v>39.999395008822788</v>
      </c>
      <c r="AM366" s="430">
        <f t="shared" si="185"/>
        <v>42.999349634484496</v>
      </c>
      <c r="AN366" s="430">
        <f t="shared" si="186"/>
        <v>54.999168137131335</v>
      </c>
      <c r="AO366" s="430">
        <f t="shared" si="187"/>
        <v>50.999228636249057</v>
      </c>
      <c r="AP366" s="430">
        <f t="shared" si="188"/>
        <v>52.999198386690196</v>
      </c>
      <c r="AQ366" s="430">
        <f t="shared" si="189"/>
        <v>51.99921351146962</v>
      </c>
      <c r="AR366" s="430">
        <f t="shared" si="190"/>
        <v>146.99777665742374</v>
      </c>
      <c r="AS366" s="430">
        <f t="shared" si="191"/>
        <v>90.998623645071831</v>
      </c>
      <c r="AT366" s="430">
        <f t="shared" si="192"/>
        <v>107.99836652382153</v>
      </c>
      <c r="AU366" s="430">
        <f t="shared" si="193"/>
        <v>81.998759768086714</v>
      </c>
      <c r="AV366" s="430">
        <f t="shared" si="194"/>
        <v>103.53843398033779</v>
      </c>
      <c r="AW366" s="430">
        <f t="shared" si="195"/>
        <v>43.246785984371058</v>
      </c>
      <c r="AX366" s="430">
        <f t="shared" si="196"/>
        <v>54.050920090748676</v>
      </c>
      <c r="AY366" s="430">
        <f t="shared" si="197"/>
        <v>49.205949079909246</v>
      </c>
      <c r="AZ366" s="430">
        <f t="shared" si="198"/>
        <v>66.624653390471394</v>
      </c>
      <c r="BA366" s="430">
        <f t="shared" si="199"/>
        <v>77.786740610032766</v>
      </c>
      <c r="BB366" s="430">
        <f t="shared" si="200"/>
        <v>109.28157297706075</v>
      </c>
      <c r="BC366" s="430">
        <f t="shared" si="201"/>
        <v>118.185026468364</v>
      </c>
      <c r="BD366" s="430">
        <f t="shared" si="202"/>
        <v>47.537181749432825</v>
      </c>
      <c r="BE366" s="430">
        <f t="shared" si="203"/>
        <v>0</v>
      </c>
      <c r="BF366" s="430">
        <f t="shared" si="204"/>
        <v>120.01008318628686</v>
      </c>
      <c r="BG366" s="430">
        <f t="shared" si="205"/>
        <v>120.30249558860599</v>
      </c>
      <c r="BH366" s="430">
        <f t="shared" si="206"/>
        <v>59.788253087975804</v>
      </c>
      <c r="BI366" s="430">
        <f t="shared" si="207"/>
        <v>209.84118981598186</v>
      </c>
      <c r="BJ366" s="430">
        <f t="shared" si="208"/>
        <v>82.82874721451978</v>
      </c>
      <c r="BK366" s="430">
        <f t="shared" si="209"/>
        <v>69.408950189059738</v>
      </c>
      <c r="BL366" s="430">
        <f t="shared" si="210"/>
        <v>78.428813763549286</v>
      </c>
      <c r="BM366" s="430">
        <f t="shared" si="211"/>
        <v>54.779171464582816</v>
      </c>
      <c r="BN366" s="430">
        <f t="shared" si="212"/>
        <v>74.128878800100821</v>
      </c>
      <c r="BQ366" s="529">
        <f t="shared" si="215"/>
        <v>43364</v>
      </c>
      <c r="BR366" s="430">
        <f t="shared" si="213"/>
        <v>102.9540130199143</v>
      </c>
      <c r="BT366" s="430">
        <f t="shared" si="216"/>
        <v>68.016801789765566</v>
      </c>
    </row>
    <row r="367" spans="1:72">
      <c r="A367" s="6">
        <v>9</v>
      </c>
      <c r="B367" s="6">
        <v>22</v>
      </c>
      <c r="C367" s="124">
        <f t="shared" si="214"/>
        <v>43000</v>
      </c>
      <c r="D367" s="76">
        <f t="shared" si="181"/>
        <v>166.2793806896552</v>
      </c>
      <c r="E367" s="76">
        <f t="shared" si="182"/>
        <v>83.832566507008025</v>
      </c>
      <c r="F367" s="335">
        <v>134.87595999999999</v>
      </c>
      <c r="G367" s="335">
        <v>71.404920000000004</v>
      </c>
      <c r="H367" s="335">
        <v>69.421450000000007</v>
      </c>
      <c r="I367" s="335">
        <v>109.09085</v>
      </c>
      <c r="J367" s="335">
        <v>109.09085</v>
      </c>
      <c r="K367" s="335">
        <v>95.206559999999996</v>
      </c>
      <c r="L367" s="335">
        <v>103.14044</v>
      </c>
      <c r="M367" s="335">
        <v>222.14864</v>
      </c>
      <c r="N367" s="335">
        <v>152.72719000000001</v>
      </c>
      <c r="O367" s="335">
        <v>239.99987000000002</v>
      </c>
      <c r="P367" s="335">
        <v>232.06599</v>
      </c>
      <c r="Q367" s="335">
        <v>210.54534050000001</v>
      </c>
      <c r="R367" s="76">
        <v>85.9</v>
      </c>
      <c r="S367" s="76">
        <v>126.38</v>
      </c>
      <c r="T367" s="76">
        <v>100.4</v>
      </c>
      <c r="U367" s="76">
        <v>132.72999999999999</v>
      </c>
      <c r="V367" s="76">
        <v>154.78</v>
      </c>
      <c r="W367" s="76">
        <v>210.72</v>
      </c>
      <c r="X367" s="76">
        <v>244.69</v>
      </c>
      <c r="Y367" s="76">
        <v>64.8</v>
      </c>
      <c r="Z367" s="76"/>
      <c r="AA367" s="76">
        <v>265</v>
      </c>
      <c r="AB367" s="76">
        <v>303.16000000000003</v>
      </c>
      <c r="AC367" s="76">
        <v>121.21</v>
      </c>
      <c r="AD367" s="76">
        <v>370.35</v>
      </c>
      <c r="AE367" s="76">
        <v>267.01473140000002</v>
      </c>
      <c r="AF367" s="55">
        <v>130.33381369999998</v>
      </c>
      <c r="AG367" s="10">
        <v>174.38668240000001</v>
      </c>
      <c r="AH367" s="10">
        <v>187.9932866</v>
      </c>
      <c r="AI367" s="335">
        <v>132.53546539999999</v>
      </c>
      <c r="AK367" s="430">
        <f t="shared" si="183"/>
        <v>67.998971514998729</v>
      </c>
      <c r="AL367" s="430">
        <f t="shared" si="184"/>
        <v>35.99945550794051</v>
      </c>
      <c r="AM367" s="430">
        <f t="shared" si="185"/>
        <v>34.999470632719941</v>
      </c>
      <c r="AN367" s="430">
        <f t="shared" si="186"/>
        <v>54.999168137131335</v>
      </c>
      <c r="AO367" s="430">
        <f t="shared" si="187"/>
        <v>54.999168137131335</v>
      </c>
      <c r="AP367" s="430">
        <f t="shared" si="188"/>
        <v>47.999274010587342</v>
      </c>
      <c r="AQ367" s="430">
        <f t="shared" si="189"/>
        <v>51.99921351146962</v>
      </c>
      <c r="AR367" s="430">
        <f t="shared" si="190"/>
        <v>111.99830602470381</v>
      </c>
      <c r="AS367" s="430">
        <f t="shared" si="191"/>
        <v>76.998835391983874</v>
      </c>
      <c r="AT367" s="430">
        <f t="shared" si="192"/>
        <v>120.99816990168894</v>
      </c>
      <c r="AU367" s="430">
        <f t="shared" si="193"/>
        <v>116.99823040080665</v>
      </c>
      <c r="AV367" s="430">
        <f t="shared" si="194"/>
        <v>106.14839450466347</v>
      </c>
      <c r="AW367" s="430">
        <f t="shared" si="195"/>
        <v>43.307285102092266</v>
      </c>
      <c r="AX367" s="430">
        <f t="shared" si="196"/>
        <v>63.715654146710357</v>
      </c>
      <c r="AY367" s="430">
        <f t="shared" si="197"/>
        <v>50.617595160070586</v>
      </c>
      <c r="AZ367" s="430">
        <f t="shared" si="198"/>
        <v>66.91706579279051</v>
      </c>
      <c r="BA367" s="430">
        <f t="shared" si="199"/>
        <v>78.033778674060997</v>
      </c>
      <c r="BB367" s="430">
        <f t="shared" si="200"/>
        <v>106.23645071842702</v>
      </c>
      <c r="BC367" s="430">
        <f t="shared" si="201"/>
        <v>123.36274262667003</v>
      </c>
      <c r="BD367" s="430">
        <f t="shared" si="202"/>
        <v>32.669523569447946</v>
      </c>
      <c r="BE367" s="430">
        <f t="shared" si="203"/>
        <v>0</v>
      </c>
      <c r="BF367" s="430">
        <f t="shared" si="204"/>
        <v>133.60221830098311</v>
      </c>
      <c r="BG367" s="430">
        <f t="shared" si="205"/>
        <v>152.84093773632469</v>
      </c>
      <c r="BH367" s="430">
        <f t="shared" si="206"/>
        <v>61.109150491555326</v>
      </c>
      <c r="BI367" s="430">
        <f t="shared" si="207"/>
        <v>186.71540206705319</v>
      </c>
      <c r="BJ367" s="430">
        <f t="shared" si="208"/>
        <v>134.61796390219311</v>
      </c>
      <c r="BK367" s="430">
        <f t="shared" si="209"/>
        <v>65.709006150743619</v>
      </c>
      <c r="BL367" s="430">
        <f t="shared" si="210"/>
        <v>87.91867022939249</v>
      </c>
      <c r="BM367" s="430">
        <f t="shared" si="211"/>
        <v>94.77856647340559</v>
      </c>
      <c r="BN367" s="430">
        <f t="shared" si="212"/>
        <v>66.818989362238469</v>
      </c>
      <c r="BQ367" s="529">
        <f t="shared" si="215"/>
        <v>43365</v>
      </c>
      <c r="BR367" s="430">
        <f t="shared" si="213"/>
        <v>106.30918834131585</v>
      </c>
      <c r="BT367" s="430">
        <f t="shared" si="216"/>
        <v>67.458018653894612</v>
      </c>
    </row>
    <row r="368" spans="1:72">
      <c r="A368" s="6">
        <v>9</v>
      </c>
      <c r="B368" s="6">
        <v>23</v>
      </c>
      <c r="C368" s="124">
        <f t="shared" si="214"/>
        <v>43001</v>
      </c>
      <c r="D368" s="76">
        <f t="shared" si="181"/>
        <v>156.64411963103447</v>
      </c>
      <c r="E368" s="76">
        <f t="shared" si="182"/>
        <v>78.97478642532252</v>
      </c>
      <c r="F368" s="335">
        <v>9.9173500000000008</v>
      </c>
      <c r="G368" s="335">
        <v>107.10738000000001</v>
      </c>
      <c r="H368" s="335">
        <v>65.454509999999999</v>
      </c>
      <c r="I368" s="335">
        <v>109.09085</v>
      </c>
      <c r="J368" s="335">
        <v>126.94208</v>
      </c>
      <c r="K368" s="335">
        <v>57.520630000000004</v>
      </c>
      <c r="L368" s="335">
        <v>95.206559999999996</v>
      </c>
      <c r="M368" s="335">
        <v>241.98334</v>
      </c>
      <c r="N368" s="335">
        <v>144.79330999999999</v>
      </c>
      <c r="O368" s="335">
        <v>210.24782000000002</v>
      </c>
      <c r="P368" s="335">
        <v>206.28088</v>
      </c>
      <c r="Q368" s="335">
        <v>230.45937929999999</v>
      </c>
      <c r="R368" s="76">
        <v>76.64</v>
      </c>
      <c r="S368" s="76">
        <v>90.48</v>
      </c>
      <c r="T368" s="76">
        <v>90.64</v>
      </c>
      <c r="U368" s="76">
        <v>132.38999999999999</v>
      </c>
      <c r="V368" s="76">
        <v>114.75</v>
      </c>
      <c r="W368" s="76">
        <v>173</v>
      </c>
      <c r="X368" s="76">
        <v>223.56</v>
      </c>
      <c r="Y368" s="76">
        <v>42.91</v>
      </c>
      <c r="Z368" s="76"/>
      <c r="AA368" s="76">
        <v>328.96</v>
      </c>
      <c r="AB368" s="76">
        <v>293.25</v>
      </c>
      <c r="AC368" s="76">
        <v>126.39</v>
      </c>
      <c r="AD368" s="76">
        <v>344.21</v>
      </c>
      <c r="AE368" s="76">
        <v>352.32377609999998</v>
      </c>
      <c r="AF368" s="55">
        <v>121.64621510000001</v>
      </c>
      <c r="AG368" s="10">
        <v>130.9685241</v>
      </c>
      <c r="AH368" s="10">
        <v>169.2296604</v>
      </c>
      <c r="AI368" s="335">
        <v>126.32720430000001</v>
      </c>
      <c r="AK368" s="430">
        <f t="shared" si="183"/>
        <v>4.9999243761028485</v>
      </c>
      <c r="AL368" s="430">
        <f t="shared" si="184"/>
        <v>53.999183261910765</v>
      </c>
      <c r="AM368" s="430">
        <f t="shared" si="185"/>
        <v>32.999500882278802</v>
      </c>
      <c r="AN368" s="430">
        <f t="shared" si="186"/>
        <v>54.999168137131335</v>
      </c>
      <c r="AO368" s="430">
        <f t="shared" si="187"/>
        <v>63.999032014116459</v>
      </c>
      <c r="AP368" s="430">
        <f t="shared" si="188"/>
        <v>28.999561381396521</v>
      </c>
      <c r="AQ368" s="430">
        <f t="shared" si="189"/>
        <v>47.999274010587342</v>
      </c>
      <c r="AR368" s="430">
        <f t="shared" si="190"/>
        <v>121.9981547769095</v>
      </c>
      <c r="AS368" s="430">
        <f t="shared" si="191"/>
        <v>72.998895891101583</v>
      </c>
      <c r="AT368" s="430">
        <f t="shared" si="192"/>
        <v>105.99839677338039</v>
      </c>
      <c r="AU368" s="430">
        <f t="shared" si="193"/>
        <v>103.99842702293924</v>
      </c>
      <c r="AV368" s="430">
        <f t="shared" si="194"/>
        <v>116.18824265187799</v>
      </c>
      <c r="AW368" s="430">
        <f t="shared" si="195"/>
        <v>38.638769851273004</v>
      </c>
      <c r="AX368" s="430">
        <f t="shared" si="196"/>
        <v>45.616334761784728</v>
      </c>
      <c r="AY368" s="430">
        <f t="shared" si="197"/>
        <v>45.697000252079654</v>
      </c>
      <c r="AZ368" s="430">
        <f t="shared" si="198"/>
        <v>66.74565162591378</v>
      </c>
      <c r="BA368" s="430">
        <f t="shared" si="199"/>
        <v>57.852281320897404</v>
      </c>
      <c r="BB368" s="430">
        <f t="shared" si="200"/>
        <v>87.219561381396517</v>
      </c>
      <c r="BC368" s="430">
        <f t="shared" si="201"/>
        <v>112.70985631459541</v>
      </c>
      <c r="BD368" s="430">
        <f t="shared" si="202"/>
        <v>21.633476178472396</v>
      </c>
      <c r="BE368" s="430">
        <f t="shared" si="203"/>
        <v>0</v>
      </c>
      <c r="BF368" s="430">
        <f t="shared" si="204"/>
        <v>165.84824804638265</v>
      </c>
      <c r="BG368" s="430">
        <f t="shared" si="205"/>
        <v>147.84471893118226</v>
      </c>
      <c r="BH368" s="430">
        <f t="shared" si="206"/>
        <v>63.720695739853795</v>
      </c>
      <c r="BI368" s="430">
        <f t="shared" si="207"/>
        <v>173.53667759011847</v>
      </c>
      <c r="BJ368" s="430">
        <f t="shared" si="208"/>
        <v>177.62731338542977</v>
      </c>
      <c r="BK368" s="430">
        <f t="shared" si="209"/>
        <v>61.329072397277542</v>
      </c>
      <c r="BL368" s="430">
        <f t="shared" si="210"/>
        <v>66.029001310814209</v>
      </c>
      <c r="BM368" s="430">
        <f t="shared" si="211"/>
        <v>85.318709553819005</v>
      </c>
      <c r="BN368" s="430">
        <f t="shared" si="212"/>
        <v>63.689036702798084</v>
      </c>
      <c r="BQ368" s="529">
        <f t="shared" si="215"/>
        <v>43366</v>
      </c>
      <c r="BR368" s="430">
        <f t="shared" si="213"/>
        <v>94.50918521552812</v>
      </c>
      <c r="BT368" s="430">
        <f t="shared" si="216"/>
        <v>63.859863876985131</v>
      </c>
    </row>
    <row r="369" spans="1:72">
      <c r="A369" s="6">
        <v>9</v>
      </c>
      <c r="B369" s="6">
        <v>24</v>
      </c>
      <c r="C369" s="124">
        <f t="shared" si="214"/>
        <v>43002</v>
      </c>
      <c r="D369" s="76">
        <f t="shared" si="181"/>
        <v>157.01808575517242</v>
      </c>
      <c r="E369" s="76">
        <f t="shared" si="182"/>
        <v>79.16332778170198</v>
      </c>
      <c r="F369" s="335">
        <v>124.95861000000001</v>
      </c>
      <c r="G369" s="335">
        <v>115.04126000000001</v>
      </c>
      <c r="H369" s="335">
        <v>111.07432</v>
      </c>
      <c r="I369" s="335">
        <v>117.02473000000001</v>
      </c>
      <c r="J369" s="335">
        <v>107.10738000000001</v>
      </c>
      <c r="K369" s="335">
        <v>85.289209999999997</v>
      </c>
      <c r="L369" s="335">
        <v>113.05779</v>
      </c>
      <c r="M369" s="335">
        <v>226.11557999999999</v>
      </c>
      <c r="N369" s="335">
        <v>144.79330999999999</v>
      </c>
      <c r="O369" s="335">
        <v>180.49576999999999</v>
      </c>
      <c r="P369" s="335">
        <v>188.42965000000001</v>
      </c>
      <c r="Q369" s="335">
        <v>230.51888339999999</v>
      </c>
      <c r="R369" s="76">
        <v>87.35</v>
      </c>
      <c r="S369" s="76">
        <v>82.82</v>
      </c>
      <c r="T369" s="76">
        <v>91.35</v>
      </c>
      <c r="U369" s="76">
        <v>109.89</v>
      </c>
      <c r="V369" s="76">
        <v>123.34</v>
      </c>
      <c r="W369" s="76">
        <v>146.27000000000001</v>
      </c>
      <c r="X369" s="76">
        <v>175.67</v>
      </c>
      <c r="Y369" s="76">
        <v>43.35</v>
      </c>
      <c r="Z369" s="76"/>
      <c r="AA369" s="76">
        <v>306.54000000000002</v>
      </c>
      <c r="AB369" s="76">
        <v>297.58999999999997</v>
      </c>
      <c r="AC369" s="76">
        <v>128.82</v>
      </c>
      <c r="AD369" s="76">
        <v>411.24</v>
      </c>
      <c r="AE369" s="76">
        <v>301.15025010000005</v>
      </c>
      <c r="AF369" s="55">
        <v>110.5982872</v>
      </c>
      <c r="AG369" s="10">
        <v>88.859455999999994</v>
      </c>
      <c r="AH369" s="10">
        <v>171.9073449</v>
      </c>
      <c r="AI369" s="335">
        <v>132.87265529999999</v>
      </c>
      <c r="AK369" s="430">
        <f t="shared" si="183"/>
        <v>62.999047138895897</v>
      </c>
      <c r="AL369" s="430">
        <f t="shared" si="184"/>
        <v>57.999122762793043</v>
      </c>
      <c r="AM369" s="430">
        <f t="shared" si="185"/>
        <v>55.999153012351904</v>
      </c>
      <c r="AN369" s="430">
        <f t="shared" si="186"/>
        <v>58.999107638013612</v>
      </c>
      <c r="AO369" s="430">
        <f t="shared" si="187"/>
        <v>53.999183261910765</v>
      </c>
      <c r="AP369" s="430">
        <f t="shared" si="188"/>
        <v>42.999349634484496</v>
      </c>
      <c r="AQ369" s="430">
        <f t="shared" si="189"/>
        <v>56.999137887572473</v>
      </c>
      <c r="AR369" s="430">
        <f t="shared" si="190"/>
        <v>113.99827577514495</v>
      </c>
      <c r="AS369" s="430">
        <f t="shared" si="191"/>
        <v>72.998895891101583</v>
      </c>
      <c r="AT369" s="430">
        <f t="shared" si="192"/>
        <v>90.998623645071831</v>
      </c>
      <c r="AU369" s="430">
        <f t="shared" si="193"/>
        <v>94.998563145954122</v>
      </c>
      <c r="AV369" s="430">
        <f t="shared" si="194"/>
        <v>116.2182421981346</v>
      </c>
      <c r="AW369" s="430">
        <f t="shared" si="195"/>
        <v>44.03831610789009</v>
      </c>
      <c r="AX369" s="430">
        <f t="shared" si="196"/>
        <v>41.754474413914792</v>
      </c>
      <c r="AY369" s="430">
        <f t="shared" si="197"/>
        <v>46.054953365263422</v>
      </c>
      <c r="AZ369" s="430">
        <f t="shared" si="198"/>
        <v>55.402067053188809</v>
      </c>
      <c r="BA369" s="430">
        <f t="shared" si="199"/>
        <v>62.183009831106631</v>
      </c>
      <c r="BB369" s="430">
        <f t="shared" si="200"/>
        <v>73.743382908999251</v>
      </c>
      <c r="BC369" s="430">
        <f t="shared" si="201"/>
        <v>88.565666750693211</v>
      </c>
      <c r="BD369" s="430">
        <f t="shared" si="202"/>
        <v>21.855306276783462</v>
      </c>
      <c r="BE369" s="430">
        <f t="shared" si="203"/>
        <v>0</v>
      </c>
      <c r="BF369" s="430">
        <f t="shared" si="204"/>
        <v>154.54499621880515</v>
      </c>
      <c r="BG369" s="430">
        <f t="shared" si="205"/>
        <v>150.03277035543229</v>
      </c>
      <c r="BH369" s="430">
        <f t="shared" si="206"/>
        <v>64.945802873708089</v>
      </c>
      <c r="BI369" s="430">
        <f t="shared" si="207"/>
        <v>207.33047643055207</v>
      </c>
      <c r="BJ369" s="430">
        <f t="shared" si="208"/>
        <v>151.82770360473913</v>
      </c>
      <c r="BK369" s="430">
        <f t="shared" si="209"/>
        <v>55.759156642298969</v>
      </c>
      <c r="BL369" s="430">
        <f t="shared" si="210"/>
        <v>44.799322409881519</v>
      </c>
      <c r="BM369" s="430">
        <f t="shared" si="211"/>
        <v>86.668689135366776</v>
      </c>
      <c r="BN369" s="430">
        <f t="shared" si="212"/>
        <v>66.988986791025965</v>
      </c>
      <c r="BQ369" s="529">
        <f t="shared" si="215"/>
        <v>43367</v>
      </c>
      <c r="BR369" s="430">
        <f t="shared" si="213"/>
        <v>102.98533300983112</v>
      </c>
      <c r="BT369" s="430">
        <f t="shared" si="216"/>
        <v>62.59102848500126</v>
      </c>
    </row>
    <row r="370" spans="1:72">
      <c r="A370" s="6">
        <v>9</v>
      </c>
      <c r="B370" s="6">
        <v>25</v>
      </c>
      <c r="C370" s="124">
        <f t="shared" si="214"/>
        <v>43003</v>
      </c>
      <c r="D370" s="76">
        <f t="shared" si="181"/>
        <v>156.83713852068962</v>
      </c>
      <c r="E370" s="76">
        <f t="shared" si="182"/>
        <v>79.072100168235266</v>
      </c>
      <c r="F370" s="335">
        <v>126.94208</v>
      </c>
      <c r="G370" s="335">
        <v>107.10738000000001</v>
      </c>
      <c r="H370" s="335">
        <v>103.14044</v>
      </c>
      <c r="I370" s="335">
        <v>119.0082</v>
      </c>
      <c r="J370" s="335">
        <v>61.487570000000005</v>
      </c>
      <c r="K370" s="335">
        <v>158.67760000000001</v>
      </c>
      <c r="L370" s="335">
        <v>93.223089999999999</v>
      </c>
      <c r="M370" s="335">
        <v>196.36353</v>
      </c>
      <c r="N370" s="335">
        <v>144.79330999999999</v>
      </c>
      <c r="O370" s="335">
        <v>220.16517000000002</v>
      </c>
      <c r="P370" s="335">
        <v>174.54536000000002</v>
      </c>
      <c r="Q370" s="335">
        <v>260.52878449999997</v>
      </c>
      <c r="R370" s="76">
        <v>78.099999999999994</v>
      </c>
      <c r="S370" s="76">
        <v>111.3</v>
      </c>
      <c r="T370" s="76">
        <v>109.11</v>
      </c>
      <c r="U370" s="76">
        <v>124.91</v>
      </c>
      <c r="V370" s="76">
        <v>133.13</v>
      </c>
      <c r="W370" s="76">
        <v>124.69</v>
      </c>
      <c r="X370" s="76">
        <v>195.97</v>
      </c>
      <c r="Y370" s="76">
        <v>95.04</v>
      </c>
      <c r="Z370" s="76"/>
      <c r="AA370" s="76">
        <v>290.89999999999998</v>
      </c>
      <c r="AB370" s="76">
        <v>261.16000000000003</v>
      </c>
      <c r="AC370" s="76">
        <v>101.3</v>
      </c>
      <c r="AD370" s="76">
        <v>467.27</v>
      </c>
      <c r="AE370" s="76">
        <v>201.56022140000002</v>
      </c>
      <c r="AF370" s="55">
        <v>102.50572960000001</v>
      </c>
      <c r="AG370" s="10">
        <v>108.41647019999999</v>
      </c>
      <c r="AH370" s="10">
        <v>156.83297289999999</v>
      </c>
      <c r="AI370" s="335">
        <v>120.0991085</v>
      </c>
      <c r="AK370" s="430">
        <f t="shared" si="183"/>
        <v>63.999032014116459</v>
      </c>
      <c r="AL370" s="430">
        <f t="shared" si="184"/>
        <v>53.999183261910765</v>
      </c>
      <c r="AM370" s="430">
        <f t="shared" si="185"/>
        <v>51.99921351146962</v>
      </c>
      <c r="AN370" s="430">
        <f t="shared" si="186"/>
        <v>59.999092513234181</v>
      </c>
      <c r="AO370" s="430">
        <f t="shared" si="187"/>
        <v>30.999531131837664</v>
      </c>
      <c r="AP370" s="430">
        <f t="shared" si="188"/>
        <v>79.998790017645575</v>
      </c>
      <c r="AQ370" s="430">
        <f t="shared" si="189"/>
        <v>46.999289135366773</v>
      </c>
      <c r="AR370" s="430">
        <f t="shared" si="190"/>
        <v>98.9985026468364</v>
      </c>
      <c r="AS370" s="430">
        <f t="shared" si="191"/>
        <v>72.998895891101583</v>
      </c>
      <c r="AT370" s="430">
        <f t="shared" si="192"/>
        <v>110.99832114948325</v>
      </c>
      <c r="AU370" s="430">
        <f t="shared" si="193"/>
        <v>87.998669019410144</v>
      </c>
      <c r="AV370" s="430">
        <f t="shared" si="194"/>
        <v>131.34801336022181</v>
      </c>
      <c r="AW370" s="430">
        <f t="shared" si="195"/>
        <v>39.374842450214267</v>
      </c>
      <c r="AX370" s="430">
        <f t="shared" si="196"/>
        <v>56.112931686412907</v>
      </c>
      <c r="AY370" s="430">
        <f t="shared" si="197"/>
        <v>55.008822788001005</v>
      </c>
      <c r="AZ370" s="430">
        <f t="shared" si="198"/>
        <v>62.974539954625662</v>
      </c>
      <c r="BA370" s="430">
        <f t="shared" si="199"/>
        <v>67.118729518527857</v>
      </c>
      <c r="BB370" s="430">
        <f t="shared" si="200"/>
        <v>62.863624905470125</v>
      </c>
      <c r="BC370" s="430">
        <f t="shared" si="201"/>
        <v>98.800100831862864</v>
      </c>
      <c r="BD370" s="430">
        <f t="shared" si="202"/>
        <v>47.91530123519032</v>
      </c>
      <c r="BE370" s="430">
        <f t="shared" si="203"/>
        <v>0</v>
      </c>
      <c r="BF370" s="430">
        <f t="shared" si="204"/>
        <v>146.65994454247542</v>
      </c>
      <c r="BG370" s="430">
        <f t="shared" si="205"/>
        <v>131.66624653390471</v>
      </c>
      <c r="BH370" s="430">
        <f t="shared" si="206"/>
        <v>51.071338542979582</v>
      </c>
      <c r="BI370" s="430">
        <f t="shared" si="207"/>
        <v>235.57852281320896</v>
      </c>
      <c r="BJ370" s="430">
        <f t="shared" si="208"/>
        <v>101.6184630199143</v>
      </c>
      <c r="BK370" s="430">
        <f t="shared" si="209"/>
        <v>51.679218351399044</v>
      </c>
      <c r="BL370" s="430">
        <f t="shared" si="210"/>
        <v>54.659173279556335</v>
      </c>
      <c r="BM370" s="430">
        <f t="shared" si="211"/>
        <v>79.068804083690438</v>
      </c>
      <c r="BN370" s="430">
        <f t="shared" si="212"/>
        <v>60.549084194605491</v>
      </c>
      <c r="BQ370" s="529">
        <f t="shared" si="215"/>
        <v>43368</v>
      </c>
      <c r="BR370" s="430">
        <f t="shared" si="213"/>
        <v>108.36131869170657</v>
      </c>
      <c r="BT370" s="430">
        <f t="shared" si="216"/>
        <v>62.919082430047894</v>
      </c>
    </row>
    <row r="371" spans="1:72">
      <c r="A371" s="6">
        <v>9</v>
      </c>
      <c r="B371" s="6">
        <v>26</v>
      </c>
      <c r="C371" s="124">
        <f t="shared" si="214"/>
        <v>43004</v>
      </c>
      <c r="D371" s="76">
        <f t="shared" si="181"/>
        <v>158.76958822413798</v>
      </c>
      <c r="E371" s="76">
        <f t="shared" si="182"/>
        <v>80.046377421457336</v>
      </c>
      <c r="F371" s="335">
        <v>134.87595999999999</v>
      </c>
      <c r="G371" s="335">
        <v>168.59495000000001</v>
      </c>
      <c r="H371" s="335">
        <v>101.15697</v>
      </c>
      <c r="I371" s="335">
        <v>119.0082</v>
      </c>
      <c r="J371" s="335">
        <v>71.404920000000004</v>
      </c>
      <c r="K371" s="335">
        <v>109.09085</v>
      </c>
      <c r="L371" s="335">
        <v>103.14044</v>
      </c>
      <c r="M371" s="335">
        <v>226.11557999999999</v>
      </c>
      <c r="N371" s="335">
        <v>154.71066000000002</v>
      </c>
      <c r="O371" s="335">
        <v>210.24782000000002</v>
      </c>
      <c r="P371" s="335">
        <v>196.36353</v>
      </c>
      <c r="Q371" s="335">
        <v>300.17834980000003</v>
      </c>
      <c r="R371" s="76">
        <v>78.239999999999995</v>
      </c>
      <c r="S371" s="76">
        <v>47.78</v>
      </c>
      <c r="T371" s="76">
        <v>91.97</v>
      </c>
      <c r="U371" s="76">
        <v>122.22</v>
      </c>
      <c r="V371" s="76">
        <v>110.48</v>
      </c>
      <c r="W371" s="76">
        <v>171.91</v>
      </c>
      <c r="X371" s="76">
        <v>243.9</v>
      </c>
      <c r="Y371" s="76">
        <v>47.65</v>
      </c>
      <c r="Z371" s="76"/>
      <c r="AA371" s="76">
        <v>247.92</v>
      </c>
      <c r="AB371" s="76">
        <v>280.95999999999998</v>
      </c>
      <c r="AC371" s="76">
        <v>120.53</v>
      </c>
      <c r="AD371" s="76">
        <v>371.9</v>
      </c>
      <c r="AE371" s="76">
        <v>187.53708850000001</v>
      </c>
      <c r="AF371" s="55">
        <v>109.8247339</v>
      </c>
      <c r="AG371" s="10">
        <v>200.1519577</v>
      </c>
      <c r="AH371" s="10">
        <v>156.89247699999999</v>
      </c>
      <c r="AI371" s="335">
        <v>119.5635716</v>
      </c>
      <c r="AK371" s="430">
        <f t="shared" si="183"/>
        <v>67.998971514998729</v>
      </c>
      <c r="AL371" s="430">
        <f t="shared" si="184"/>
        <v>84.998714393748429</v>
      </c>
      <c r="AM371" s="430">
        <f t="shared" si="185"/>
        <v>50.999228636249057</v>
      </c>
      <c r="AN371" s="430">
        <f t="shared" si="186"/>
        <v>59.999092513234181</v>
      </c>
      <c r="AO371" s="430">
        <f t="shared" si="187"/>
        <v>35.99945550794051</v>
      </c>
      <c r="AP371" s="430">
        <f t="shared" si="188"/>
        <v>54.999168137131335</v>
      </c>
      <c r="AQ371" s="430">
        <f t="shared" si="189"/>
        <v>51.99921351146962</v>
      </c>
      <c r="AR371" s="430">
        <f t="shared" si="190"/>
        <v>113.99827577514495</v>
      </c>
      <c r="AS371" s="430">
        <f t="shared" si="191"/>
        <v>77.998820267204451</v>
      </c>
      <c r="AT371" s="430">
        <f t="shared" si="192"/>
        <v>105.99839677338039</v>
      </c>
      <c r="AU371" s="430">
        <f t="shared" si="193"/>
        <v>98.9985026468364</v>
      </c>
      <c r="AV371" s="430">
        <f t="shared" si="194"/>
        <v>151.33771101588104</v>
      </c>
      <c r="AW371" s="430">
        <f t="shared" si="195"/>
        <v>39.44542475422233</v>
      </c>
      <c r="AX371" s="430">
        <f t="shared" si="196"/>
        <v>24.088732039324427</v>
      </c>
      <c r="AY371" s="430">
        <f t="shared" si="197"/>
        <v>46.367532140156285</v>
      </c>
      <c r="AZ371" s="430">
        <f t="shared" si="198"/>
        <v>61.618351399042098</v>
      </c>
      <c r="BA371" s="430">
        <f t="shared" si="199"/>
        <v>55.699521048651377</v>
      </c>
      <c r="BB371" s="430">
        <f t="shared" si="200"/>
        <v>86.670027728762292</v>
      </c>
      <c r="BC371" s="430">
        <f t="shared" si="201"/>
        <v>122.96445676833879</v>
      </c>
      <c r="BD371" s="430">
        <f t="shared" si="202"/>
        <v>24.023191328459792</v>
      </c>
      <c r="BE371" s="430">
        <f t="shared" si="203"/>
        <v>0</v>
      </c>
      <c r="BF371" s="430">
        <f t="shared" si="204"/>
        <v>124.99117721199899</v>
      </c>
      <c r="BG371" s="430">
        <f t="shared" si="205"/>
        <v>141.64860095790269</v>
      </c>
      <c r="BH371" s="430">
        <f t="shared" si="206"/>
        <v>60.766322157801866</v>
      </c>
      <c r="BI371" s="430">
        <f t="shared" si="207"/>
        <v>187.49684900428534</v>
      </c>
      <c r="BJ371" s="430">
        <f t="shared" si="208"/>
        <v>94.54856995210487</v>
      </c>
      <c r="BK371" s="430">
        <f t="shared" si="209"/>
        <v>55.36916254096294</v>
      </c>
      <c r="BL371" s="430">
        <f t="shared" si="210"/>
        <v>100.90847375850768</v>
      </c>
      <c r="BM371" s="430">
        <f t="shared" si="211"/>
        <v>79.098803629947056</v>
      </c>
      <c r="BN371" s="430">
        <f t="shared" si="212"/>
        <v>60.279088278295944</v>
      </c>
      <c r="BQ371" s="529">
        <f t="shared" si="215"/>
        <v>43369</v>
      </c>
      <c r="BR371" s="430">
        <f t="shared" si="213"/>
        <v>94.416084055961676</v>
      </c>
      <c r="BT371" s="430">
        <f t="shared" si="216"/>
        <v>64.808661457020406</v>
      </c>
    </row>
    <row r="372" spans="1:72">
      <c r="A372" s="6">
        <v>9</v>
      </c>
      <c r="B372" s="6">
        <v>27</v>
      </c>
      <c r="C372" s="124">
        <f t="shared" si="214"/>
        <v>43005</v>
      </c>
      <c r="D372" s="76">
        <f t="shared" si="181"/>
        <v>148.0763345517241</v>
      </c>
      <c r="E372" s="76">
        <f t="shared" si="182"/>
        <v>74.655192441390142</v>
      </c>
      <c r="F372" s="335">
        <v>107.10738000000001</v>
      </c>
      <c r="G372" s="335">
        <v>196.36353</v>
      </c>
      <c r="H372" s="335">
        <v>93.223089999999999</v>
      </c>
      <c r="I372" s="335">
        <v>95.206559999999996</v>
      </c>
      <c r="J372" s="335">
        <v>89.256150000000005</v>
      </c>
      <c r="K372" s="335">
        <v>69.421450000000007</v>
      </c>
      <c r="L372" s="335">
        <v>95.206559999999996</v>
      </c>
      <c r="M372" s="335">
        <v>218.18170000000001</v>
      </c>
      <c r="N372" s="335">
        <v>99.173500000000004</v>
      </c>
      <c r="O372" s="335">
        <v>210.24782000000002</v>
      </c>
      <c r="P372" s="335">
        <v>206.28088</v>
      </c>
      <c r="Q372" s="335">
        <v>230.04285060000001</v>
      </c>
      <c r="R372" s="76">
        <v>68.56</v>
      </c>
      <c r="S372" s="76">
        <v>57.74</v>
      </c>
      <c r="T372" s="76">
        <v>80.98</v>
      </c>
      <c r="U372" s="76">
        <v>106.02</v>
      </c>
      <c r="V372" s="76">
        <v>97.88</v>
      </c>
      <c r="W372" s="76">
        <v>145.35</v>
      </c>
      <c r="X372" s="76">
        <v>207.16</v>
      </c>
      <c r="Y372" s="76">
        <v>47.97</v>
      </c>
      <c r="Z372" s="76"/>
      <c r="AA372" s="76">
        <v>256.22000000000003</v>
      </c>
      <c r="AB372" s="76">
        <v>316.56</v>
      </c>
      <c r="AC372" s="76">
        <v>102.5</v>
      </c>
      <c r="AD372" s="76">
        <v>334.68</v>
      </c>
      <c r="AE372" s="76">
        <v>185.6726267</v>
      </c>
      <c r="AF372" s="55">
        <v>114.8825824</v>
      </c>
      <c r="AG372" s="10">
        <v>179.4842003</v>
      </c>
      <c r="AH372" s="10">
        <v>157.82470789999999</v>
      </c>
      <c r="AI372" s="335">
        <v>125.01811410000001</v>
      </c>
      <c r="AK372" s="430">
        <f t="shared" si="183"/>
        <v>53.999183261910765</v>
      </c>
      <c r="AL372" s="430">
        <f t="shared" si="184"/>
        <v>98.9985026468364</v>
      </c>
      <c r="AM372" s="430">
        <f t="shared" si="185"/>
        <v>46.999289135366773</v>
      </c>
      <c r="AN372" s="430">
        <f t="shared" si="186"/>
        <v>47.999274010587342</v>
      </c>
      <c r="AO372" s="430">
        <f t="shared" si="187"/>
        <v>44.999319384925641</v>
      </c>
      <c r="AP372" s="430">
        <f t="shared" si="188"/>
        <v>34.999470632719941</v>
      </c>
      <c r="AQ372" s="430">
        <f t="shared" si="189"/>
        <v>47.999274010587342</v>
      </c>
      <c r="AR372" s="430">
        <f t="shared" si="190"/>
        <v>109.99833627426267</v>
      </c>
      <c r="AS372" s="430">
        <f t="shared" si="191"/>
        <v>49.999243761028488</v>
      </c>
      <c r="AT372" s="430">
        <f t="shared" si="192"/>
        <v>105.99839677338039</v>
      </c>
      <c r="AU372" s="430">
        <f t="shared" si="193"/>
        <v>103.99842702293924</v>
      </c>
      <c r="AV372" s="430">
        <f t="shared" si="194"/>
        <v>115.97824582808168</v>
      </c>
      <c r="AW372" s="430">
        <f t="shared" si="195"/>
        <v>34.565162591378879</v>
      </c>
      <c r="AX372" s="430">
        <f t="shared" si="196"/>
        <v>29.110158810184018</v>
      </c>
      <c r="AY372" s="430">
        <f t="shared" si="197"/>
        <v>40.826821275523066</v>
      </c>
      <c r="AZ372" s="430">
        <f t="shared" si="198"/>
        <v>53.450970506680108</v>
      </c>
      <c r="BA372" s="430">
        <f t="shared" si="199"/>
        <v>49.347113687925379</v>
      </c>
      <c r="BB372" s="430">
        <f t="shared" si="200"/>
        <v>73.279556339803378</v>
      </c>
      <c r="BC372" s="430">
        <f t="shared" si="201"/>
        <v>104.44164355936475</v>
      </c>
      <c r="BD372" s="430">
        <f t="shared" si="202"/>
        <v>24.184522309049658</v>
      </c>
      <c r="BE372" s="430">
        <f t="shared" si="203"/>
        <v>0</v>
      </c>
      <c r="BF372" s="430">
        <f t="shared" si="204"/>
        <v>129.17569952104867</v>
      </c>
      <c r="BG372" s="430">
        <f t="shared" si="205"/>
        <v>159.59667254852533</v>
      </c>
      <c r="BH372" s="430">
        <f t="shared" si="206"/>
        <v>51.676329720191582</v>
      </c>
      <c r="BI372" s="430">
        <f t="shared" si="207"/>
        <v>168.73203932442652</v>
      </c>
      <c r="BJ372" s="430">
        <f t="shared" si="208"/>
        <v>93.608584169397531</v>
      </c>
      <c r="BK372" s="430">
        <f t="shared" si="209"/>
        <v>57.919123972775395</v>
      </c>
      <c r="BL372" s="430">
        <f t="shared" si="210"/>
        <v>90.488631358709355</v>
      </c>
      <c r="BM372" s="430">
        <f t="shared" si="211"/>
        <v>79.568796521300726</v>
      </c>
      <c r="BN372" s="430">
        <f t="shared" si="212"/>
        <v>63.029046685152508</v>
      </c>
      <c r="BQ372" s="529">
        <f t="shared" si="215"/>
        <v>43370</v>
      </c>
      <c r="BR372" s="430">
        <f t="shared" si="213"/>
        <v>88.891768376607004</v>
      </c>
      <c r="BT372" s="430">
        <f t="shared" si="216"/>
        <v>55.959153617343077</v>
      </c>
    </row>
    <row r="373" spans="1:72">
      <c r="A373" s="6">
        <v>9</v>
      </c>
      <c r="B373" s="6">
        <v>28</v>
      </c>
      <c r="C373" s="124">
        <f t="shared" si="214"/>
        <v>43006</v>
      </c>
      <c r="D373" s="76">
        <f t="shared" si="181"/>
        <v>149.75012155517237</v>
      </c>
      <c r="E373" s="76">
        <f t="shared" si="182"/>
        <v>75.499060512723844</v>
      </c>
      <c r="F373" s="335">
        <v>107.10738000000001</v>
      </c>
      <c r="G373" s="335">
        <v>178.51230000000001</v>
      </c>
      <c r="H373" s="335">
        <v>93.223089999999999</v>
      </c>
      <c r="I373" s="335">
        <v>113.05779</v>
      </c>
      <c r="J373" s="335">
        <v>128.92555000000002</v>
      </c>
      <c r="K373" s="335">
        <v>99.173500000000004</v>
      </c>
      <c r="L373" s="335">
        <v>75.371859999999998</v>
      </c>
      <c r="M373" s="335">
        <v>271.73539</v>
      </c>
      <c r="N373" s="335">
        <v>107.10738000000001</v>
      </c>
      <c r="O373" s="335">
        <v>190.41311999999999</v>
      </c>
      <c r="P373" s="335">
        <v>345.12378000000001</v>
      </c>
      <c r="Q373" s="335">
        <v>279.33208010000004</v>
      </c>
      <c r="R373" s="76">
        <v>69.430000000000007</v>
      </c>
      <c r="S373" s="76">
        <v>58.7</v>
      </c>
      <c r="T373" s="76">
        <v>89.62</v>
      </c>
      <c r="U373" s="76">
        <v>148.24</v>
      </c>
      <c r="V373" s="76">
        <v>87.95</v>
      </c>
      <c r="W373" s="76">
        <v>168.83</v>
      </c>
      <c r="X373" s="76">
        <v>188.14</v>
      </c>
      <c r="Y373" s="76">
        <v>43.71</v>
      </c>
      <c r="Z373" s="76"/>
      <c r="AA373" s="76">
        <v>265.86</v>
      </c>
      <c r="AB373" s="76">
        <v>192.55</v>
      </c>
      <c r="AC373" s="76">
        <v>116.43</v>
      </c>
      <c r="AD373" s="76">
        <v>266.69</v>
      </c>
      <c r="AE373" s="76">
        <v>170.87594050000001</v>
      </c>
      <c r="AF373" s="55">
        <v>107.0677106</v>
      </c>
      <c r="AG373" s="10">
        <v>129.36191339999999</v>
      </c>
      <c r="AH373" s="10">
        <v>158.34041010000001</v>
      </c>
      <c r="AI373" s="335">
        <v>91.874330400000005</v>
      </c>
      <c r="AK373" s="430">
        <f t="shared" si="183"/>
        <v>53.999183261910765</v>
      </c>
      <c r="AL373" s="430">
        <f t="shared" si="184"/>
        <v>89.998638769851283</v>
      </c>
      <c r="AM373" s="430">
        <f t="shared" si="185"/>
        <v>46.999289135366773</v>
      </c>
      <c r="AN373" s="430">
        <f t="shared" si="186"/>
        <v>56.999137887572473</v>
      </c>
      <c r="AO373" s="430">
        <f t="shared" si="187"/>
        <v>64.999016889337042</v>
      </c>
      <c r="AP373" s="430">
        <f t="shared" si="188"/>
        <v>49.999243761028488</v>
      </c>
      <c r="AQ373" s="430">
        <f t="shared" si="189"/>
        <v>37.999425258381649</v>
      </c>
      <c r="AR373" s="430">
        <f t="shared" si="190"/>
        <v>136.99792790521803</v>
      </c>
      <c r="AS373" s="430">
        <f t="shared" si="191"/>
        <v>53.999183261910765</v>
      </c>
      <c r="AT373" s="430">
        <f t="shared" si="192"/>
        <v>95.998548021174685</v>
      </c>
      <c r="AU373" s="430">
        <f t="shared" si="193"/>
        <v>173.99736828837914</v>
      </c>
      <c r="AV373" s="430">
        <f t="shared" si="194"/>
        <v>140.82786997731284</v>
      </c>
      <c r="AW373" s="430">
        <f t="shared" si="195"/>
        <v>35.003781194857581</v>
      </c>
      <c r="AX373" s="430">
        <f t="shared" si="196"/>
        <v>29.594151751953618</v>
      </c>
      <c r="AY373" s="430">
        <f t="shared" si="197"/>
        <v>45.182757751449458</v>
      </c>
      <c r="AZ373" s="430">
        <f t="shared" si="198"/>
        <v>74.736576758255609</v>
      </c>
      <c r="BA373" s="430">
        <f t="shared" si="199"/>
        <v>44.340811696496097</v>
      </c>
      <c r="BB373" s="430">
        <f t="shared" si="200"/>
        <v>85.117217040584833</v>
      </c>
      <c r="BC373" s="430">
        <f t="shared" si="201"/>
        <v>94.852533400554563</v>
      </c>
      <c r="BD373" s="430">
        <f t="shared" si="202"/>
        <v>22.036803629947062</v>
      </c>
      <c r="BE373" s="430">
        <f t="shared" si="203"/>
        <v>0</v>
      </c>
      <c r="BF373" s="430">
        <f t="shared" si="204"/>
        <v>134.03579531131837</v>
      </c>
      <c r="BG373" s="430">
        <f t="shared" si="205"/>
        <v>97.075875976808675</v>
      </c>
      <c r="BH373" s="430">
        <f t="shared" si="206"/>
        <v>58.699268968994204</v>
      </c>
      <c r="BI373" s="430">
        <f t="shared" si="207"/>
        <v>134.45424754222333</v>
      </c>
      <c r="BJ373" s="430">
        <f t="shared" si="208"/>
        <v>86.148697000252085</v>
      </c>
      <c r="BK373" s="430">
        <f t="shared" si="209"/>
        <v>53.979183564406348</v>
      </c>
      <c r="BL373" s="430">
        <f t="shared" si="210"/>
        <v>65.219013561885546</v>
      </c>
      <c r="BM373" s="430">
        <f t="shared" si="211"/>
        <v>79.828792588858079</v>
      </c>
      <c r="BN373" s="430">
        <f t="shared" si="212"/>
        <v>46.319299420216787</v>
      </c>
      <c r="BQ373" s="529">
        <f t="shared" si="215"/>
        <v>43371</v>
      </c>
      <c r="BR373" s="430">
        <f t="shared" si="213"/>
        <v>78.150758847995974</v>
      </c>
      <c r="BT373" s="430">
        <f t="shared" si="216"/>
        <v>61.849142929165623</v>
      </c>
    </row>
    <row r="374" spans="1:72">
      <c r="A374" s="6">
        <v>9</v>
      </c>
      <c r="B374" s="6">
        <v>29</v>
      </c>
      <c r="C374" s="124">
        <f t="shared" si="214"/>
        <v>43007</v>
      </c>
      <c r="D374" s="76">
        <f t="shared" si="181"/>
        <v>139.90788629655171</v>
      </c>
      <c r="E374" s="76">
        <f t="shared" si="182"/>
        <v>70.53693088201571</v>
      </c>
      <c r="F374" s="335">
        <v>97.190030000000007</v>
      </c>
      <c r="G374" s="335">
        <v>160.66107</v>
      </c>
      <c r="H374" s="335">
        <v>83.30574</v>
      </c>
      <c r="I374" s="335">
        <v>79.338800000000006</v>
      </c>
      <c r="J374" s="335">
        <v>99.173500000000004</v>
      </c>
      <c r="K374" s="335">
        <v>69.421450000000007</v>
      </c>
      <c r="L374" s="335">
        <v>93.223089999999999</v>
      </c>
      <c r="M374" s="335">
        <v>232.06599</v>
      </c>
      <c r="N374" s="335">
        <v>120.99167</v>
      </c>
      <c r="O374" s="335">
        <v>170.57841999999999</v>
      </c>
      <c r="P374" s="335">
        <v>275.70233000000002</v>
      </c>
      <c r="Q374" s="335">
        <v>299.62297820000003</v>
      </c>
      <c r="R374" s="76">
        <v>69.13</v>
      </c>
      <c r="S374" s="76">
        <v>104.73</v>
      </c>
      <c r="T374" s="76">
        <v>66.44</v>
      </c>
      <c r="U374" s="76">
        <v>148.97999999999999</v>
      </c>
      <c r="V374" s="76">
        <v>69.819999999999993</v>
      </c>
      <c r="W374" s="76">
        <v>101.95</v>
      </c>
      <c r="X374" s="76">
        <v>211.97</v>
      </c>
      <c r="Y374" s="76">
        <v>32.54</v>
      </c>
      <c r="Z374" s="76"/>
      <c r="AA374" s="76">
        <v>275.02</v>
      </c>
      <c r="AB374" s="76">
        <v>235.14</v>
      </c>
      <c r="AC374" s="76">
        <v>95.06</v>
      </c>
      <c r="AD374" s="76">
        <v>251.35</v>
      </c>
      <c r="AE374" s="76">
        <v>187.5569232</v>
      </c>
      <c r="AF374" s="55">
        <v>91.1602812</v>
      </c>
      <c r="AG374" s="10">
        <v>114.842913</v>
      </c>
      <c r="AH374" s="10">
        <v>136.06604199999998</v>
      </c>
      <c r="AI374" s="335">
        <v>84.297475000000006</v>
      </c>
      <c r="AK374" s="430">
        <f t="shared" si="183"/>
        <v>48.999258885807919</v>
      </c>
      <c r="AL374" s="430">
        <f t="shared" si="184"/>
        <v>80.998774892866138</v>
      </c>
      <c r="AM374" s="430">
        <f t="shared" si="185"/>
        <v>41.999364759263926</v>
      </c>
      <c r="AN374" s="430">
        <f t="shared" si="186"/>
        <v>39.999395008822788</v>
      </c>
      <c r="AO374" s="430">
        <f t="shared" si="187"/>
        <v>49.999243761028488</v>
      </c>
      <c r="AP374" s="430">
        <f t="shared" si="188"/>
        <v>34.999470632719941</v>
      </c>
      <c r="AQ374" s="430">
        <f t="shared" si="189"/>
        <v>46.999289135366773</v>
      </c>
      <c r="AR374" s="430">
        <f t="shared" si="190"/>
        <v>116.99823040080665</v>
      </c>
      <c r="AS374" s="430">
        <f t="shared" si="191"/>
        <v>60.999077388454751</v>
      </c>
      <c r="AT374" s="430">
        <f t="shared" si="192"/>
        <v>85.998699268968991</v>
      </c>
      <c r="AU374" s="430">
        <f t="shared" si="193"/>
        <v>138.99789765565919</v>
      </c>
      <c r="AV374" s="430">
        <f t="shared" si="194"/>
        <v>151.05771525081929</v>
      </c>
      <c r="AW374" s="430">
        <f t="shared" si="195"/>
        <v>34.85253340055457</v>
      </c>
      <c r="AX374" s="430">
        <f t="shared" si="196"/>
        <v>52.80060499117721</v>
      </c>
      <c r="AY374" s="430">
        <f t="shared" si="197"/>
        <v>33.496344844971006</v>
      </c>
      <c r="AZ374" s="430">
        <f t="shared" si="198"/>
        <v>75.109654650869672</v>
      </c>
      <c r="BA374" s="430">
        <f t="shared" si="199"/>
        <v>35.200403327451468</v>
      </c>
      <c r="BB374" s="430">
        <f t="shared" si="200"/>
        <v>51.399042097302747</v>
      </c>
      <c r="BC374" s="430">
        <f t="shared" si="201"/>
        <v>106.86664986135618</v>
      </c>
      <c r="BD374" s="430">
        <f t="shared" si="202"/>
        <v>16.40534408873204</v>
      </c>
      <c r="BE374" s="430">
        <f t="shared" si="203"/>
        <v>0</v>
      </c>
      <c r="BF374" s="430">
        <f t="shared" si="204"/>
        <v>138.65389463070329</v>
      </c>
      <c r="BG374" s="430">
        <f t="shared" si="205"/>
        <v>118.54802117469119</v>
      </c>
      <c r="BH374" s="430">
        <f t="shared" si="206"/>
        <v>47.92538442147719</v>
      </c>
      <c r="BI374" s="430">
        <f t="shared" si="207"/>
        <v>126.72044366019662</v>
      </c>
      <c r="BJ374" s="430">
        <f t="shared" si="208"/>
        <v>94.558569800857072</v>
      </c>
      <c r="BK374" s="430">
        <f t="shared" si="209"/>
        <v>45.959304865137383</v>
      </c>
      <c r="BL374" s="430">
        <f t="shared" si="210"/>
        <v>57.899124275270985</v>
      </c>
      <c r="BM374" s="430">
        <f t="shared" si="211"/>
        <v>68.598962440131075</v>
      </c>
      <c r="BN374" s="430">
        <f t="shared" si="212"/>
        <v>42.499357196874215</v>
      </c>
      <c r="BQ374" s="529">
        <f t="shared" si="215"/>
        <v>43372</v>
      </c>
      <c r="BR374" s="430">
        <f t="shared" si="213"/>
        <v>69.119778573229127</v>
      </c>
      <c r="BT374" s="430">
        <f t="shared" si="216"/>
        <v>52.099823544239982</v>
      </c>
    </row>
    <row r="375" spans="1:72">
      <c r="A375" s="6">
        <v>9</v>
      </c>
      <c r="B375" s="6">
        <v>30</v>
      </c>
      <c r="C375" s="124">
        <f t="shared" si="214"/>
        <v>43008</v>
      </c>
      <c r="D375" s="76">
        <f t="shared" si="181"/>
        <v>141.94693026896553</v>
      </c>
      <c r="E375" s="76">
        <f t="shared" si="182"/>
        <v>71.564949441617728</v>
      </c>
      <c r="F375" s="335">
        <v>97.190030000000007</v>
      </c>
      <c r="G375" s="335">
        <v>142.80984000000001</v>
      </c>
      <c r="H375" s="335">
        <v>75.371859999999998</v>
      </c>
      <c r="I375" s="335">
        <v>87.272680000000008</v>
      </c>
      <c r="J375" s="335">
        <v>79.338800000000006</v>
      </c>
      <c r="K375" s="335">
        <v>99.173500000000004</v>
      </c>
      <c r="L375" s="335">
        <v>105.12391000000001</v>
      </c>
      <c r="M375" s="335">
        <v>271.73539</v>
      </c>
      <c r="N375" s="335">
        <v>142.80984000000001</v>
      </c>
      <c r="O375" s="335">
        <v>180.49576999999999</v>
      </c>
      <c r="P375" s="335">
        <v>210.24782000000002</v>
      </c>
      <c r="Q375" s="335">
        <v>269.11720960000002</v>
      </c>
      <c r="R375" s="76">
        <v>69.290000000000006</v>
      </c>
      <c r="S375" s="76">
        <v>65.099999999999994</v>
      </c>
      <c r="T375" s="76">
        <v>38.19</v>
      </c>
      <c r="U375" s="76">
        <v>148.62</v>
      </c>
      <c r="V375" s="76">
        <v>80.09</v>
      </c>
      <c r="W375" s="76">
        <v>145.19999999999999</v>
      </c>
      <c r="X375" s="76">
        <v>170.63</v>
      </c>
      <c r="Y375" s="76">
        <v>82.73</v>
      </c>
      <c r="Z375" s="76"/>
      <c r="AA375" s="76">
        <v>271.2</v>
      </c>
      <c r="AB375" s="76">
        <v>229.18</v>
      </c>
      <c r="AC375" s="76">
        <v>87.54</v>
      </c>
      <c r="AD375" s="76">
        <v>261.77</v>
      </c>
      <c r="AE375" s="76">
        <v>179.22634920000002</v>
      </c>
      <c r="AF375" s="55">
        <v>91.497471100000013</v>
      </c>
      <c r="AG375" s="10">
        <v>142.88917880000002</v>
      </c>
      <c r="AH375" s="10">
        <v>137.35529750000001</v>
      </c>
      <c r="AI375" s="335">
        <v>155.26603160000002</v>
      </c>
      <c r="AK375" s="430">
        <f t="shared" si="183"/>
        <v>48.999258885807919</v>
      </c>
      <c r="AL375" s="430">
        <f t="shared" si="184"/>
        <v>71.998911015881021</v>
      </c>
      <c r="AM375" s="430">
        <f t="shared" si="185"/>
        <v>37.999425258381649</v>
      </c>
      <c r="AN375" s="430">
        <f t="shared" si="186"/>
        <v>43.999334509705072</v>
      </c>
      <c r="AO375" s="430">
        <f t="shared" si="187"/>
        <v>39.999395008822788</v>
      </c>
      <c r="AP375" s="430">
        <f t="shared" si="188"/>
        <v>49.999243761028488</v>
      </c>
      <c r="AQ375" s="430">
        <f t="shared" si="189"/>
        <v>52.999198386690196</v>
      </c>
      <c r="AR375" s="430">
        <f t="shared" si="190"/>
        <v>136.99792790521803</v>
      </c>
      <c r="AS375" s="430">
        <f t="shared" si="191"/>
        <v>71.998911015881021</v>
      </c>
      <c r="AT375" s="430">
        <f t="shared" si="192"/>
        <v>90.998623645071831</v>
      </c>
      <c r="AU375" s="430">
        <f t="shared" si="193"/>
        <v>105.99839677338039</v>
      </c>
      <c r="AV375" s="430">
        <f t="shared" si="194"/>
        <v>135.6779478699269</v>
      </c>
      <c r="AW375" s="430">
        <f t="shared" si="195"/>
        <v>34.933198890849511</v>
      </c>
      <c r="AX375" s="430">
        <f t="shared" si="196"/>
        <v>32.820771363750943</v>
      </c>
      <c r="AY375" s="430">
        <f t="shared" si="197"/>
        <v>19.253844214771867</v>
      </c>
      <c r="AZ375" s="430">
        <f t="shared" si="198"/>
        <v>74.928157297706079</v>
      </c>
      <c r="BA375" s="430">
        <f t="shared" si="199"/>
        <v>40.378119485757502</v>
      </c>
      <c r="BB375" s="430">
        <f t="shared" si="200"/>
        <v>73.203932442651876</v>
      </c>
      <c r="BC375" s="430">
        <f t="shared" si="201"/>
        <v>86.024703806402826</v>
      </c>
      <c r="BD375" s="430">
        <f t="shared" si="202"/>
        <v>41.709100075623901</v>
      </c>
      <c r="BE375" s="430">
        <f t="shared" si="203"/>
        <v>0</v>
      </c>
      <c r="BF375" s="430">
        <f t="shared" si="204"/>
        <v>136.72800604991176</v>
      </c>
      <c r="BG375" s="430">
        <f t="shared" si="205"/>
        <v>115.54323166120494</v>
      </c>
      <c r="BH375" s="430">
        <f t="shared" si="206"/>
        <v>44.134106377615332</v>
      </c>
      <c r="BI375" s="430">
        <f t="shared" si="207"/>
        <v>131.97378371565412</v>
      </c>
      <c r="BJ375" s="430">
        <f t="shared" si="208"/>
        <v>90.358633324930679</v>
      </c>
      <c r="BK375" s="430">
        <f t="shared" si="209"/>
        <v>46.129302293924887</v>
      </c>
      <c r="BL375" s="430">
        <f t="shared" si="210"/>
        <v>72.038910410889855</v>
      </c>
      <c r="BM375" s="430">
        <f t="shared" si="211"/>
        <v>69.248952609024457</v>
      </c>
      <c r="BN375" s="430">
        <f t="shared" si="212"/>
        <v>78.278816032266207</v>
      </c>
      <c r="BQ375" s="529">
        <f t="shared" si="215"/>
        <v>43373</v>
      </c>
      <c r="BR375" s="430">
        <f t="shared" si="213"/>
        <v>71.932539526090238</v>
      </c>
      <c r="BT375" s="430">
        <f t="shared" si="216"/>
        <v>70.623931812452739</v>
      </c>
    </row>
    <row r="376" spans="1:72">
      <c r="F376" s="335"/>
      <c r="G376" s="335"/>
      <c r="H376" s="335"/>
      <c r="I376" s="335"/>
      <c r="J376" s="335"/>
      <c r="K376" s="335"/>
      <c r="L376" s="335"/>
      <c r="M376" s="335"/>
      <c r="N376" s="335"/>
      <c r="O376" s="335"/>
      <c r="P376" s="335"/>
      <c r="Q376" s="335"/>
      <c r="R376" s="76"/>
      <c r="S376" s="76"/>
      <c r="T376" s="76"/>
      <c r="U376" s="76"/>
      <c r="V376" s="76"/>
      <c r="W376" s="76"/>
      <c r="X376" s="76"/>
      <c r="Y376" s="76"/>
      <c r="Z376" s="76"/>
      <c r="AA376" s="76"/>
      <c r="AB376" s="76"/>
      <c r="AC376" s="76"/>
      <c r="AD376" s="76"/>
      <c r="AK376" s="430">
        <f t="shared" si="183"/>
        <v>0</v>
      </c>
      <c r="AL376" s="430">
        <f t="shared" si="184"/>
        <v>0</v>
      </c>
      <c r="AM376" s="430">
        <f t="shared" si="185"/>
        <v>0</v>
      </c>
      <c r="AN376" s="430">
        <f t="shared" si="186"/>
        <v>0</v>
      </c>
      <c r="AO376" s="430">
        <f t="shared" si="187"/>
        <v>0</v>
      </c>
      <c r="AP376" s="430">
        <f t="shared" si="188"/>
        <v>0</v>
      </c>
      <c r="AQ376" s="430">
        <f t="shared" si="189"/>
        <v>0</v>
      </c>
      <c r="AR376" s="430">
        <f t="shared" si="190"/>
        <v>0</v>
      </c>
      <c r="AS376" s="430">
        <f t="shared" si="191"/>
        <v>0</v>
      </c>
      <c r="AT376" s="430">
        <f t="shared" si="192"/>
        <v>0</v>
      </c>
      <c r="AU376" s="430">
        <f t="shared" si="193"/>
        <v>0</v>
      </c>
      <c r="AV376" s="430">
        <f t="shared" si="194"/>
        <v>0</v>
      </c>
      <c r="AW376" s="430">
        <f t="shared" si="195"/>
        <v>0</v>
      </c>
      <c r="AX376" s="430">
        <f t="shared" si="196"/>
        <v>0</v>
      </c>
      <c r="AY376" s="430">
        <f t="shared" si="197"/>
        <v>0</v>
      </c>
      <c r="AZ376" s="430">
        <f t="shared" si="198"/>
        <v>0</v>
      </c>
      <c r="BA376" s="430">
        <f t="shared" si="199"/>
        <v>0</v>
      </c>
      <c r="BB376" s="430">
        <f t="shared" si="200"/>
        <v>0</v>
      </c>
      <c r="BC376" s="430">
        <f t="shared" si="201"/>
        <v>0</v>
      </c>
      <c r="BD376" s="430">
        <f t="shared" si="202"/>
        <v>0</v>
      </c>
      <c r="BE376" s="430">
        <f t="shared" si="203"/>
        <v>0</v>
      </c>
      <c r="BF376" s="430">
        <f t="shared" si="204"/>
        <v>0</v>
      </c>
      <c r="BG376" s="430">
        <f t="shared" si="205"/>
        <v>0</v>
      </c>
      <c r="BH376" s="430">
        <f t="shared" si="206"/>
        <v>0</v>
      </c>
      <c r="BI376" s="430">
        <f t="shared" si="207"/>
        <v>0</v>
      </c>
      <c r="BJ376" s="430">
        <f t="shared" si="208"/>
        <v>0</v>
      </c>
      <c r="BK376" s="430">
        <f t="shared" si="209"/>
        <v>0</v>
      </c>
      <c r="BL376" s="430">
        <f t="shared" si="210"/>
        <v>0</v>
      </c>
      <c r="BM376" s="430">
        <f t="shared" si="211"/>
        <v>0</v>
      </c>
      <c r="BN376" s="430">
        <f t="shared" si="212"/>
        <v>0</v>
      </c>
    </row>
    <row r="377" spans="1:72">
      <c r="F377" s="335"/>
      <c r="G377" s="335"/>
      <c r="H377" s="335"/>
      <c r="I377" s="335"/>
      <c r="J377" s="335"/>
      <c r="K377" s="335"/>
      <c r="L377" s="335"/>
      <c r="M377" s="335"/>
      <c r="N377" s="335"/>
      <c r="O377" s="335"/>
      <c r="P377" s="335"/>
      <c r="Q377" s="335"/>
      <c r="R377" s="76"/>
      <c r="S377" s="76"/>
      <c r="T377" s="76"/>
      <c r="U377" s="76"/>
      <c r="V377" s="76"/>
      <c r="W377" s="76"/>
      <c r="X377" s="76"/>
      <c r="Y377" s="76"/>
      <c r="Z377" s="76"/>
      <c r="AA377" s="76"/>
      <c r="AB377" s="76"/>
      <c r="AC377" s="76"/>
      <c r="AD377" s="76"/>
      <c r="AK377" s="430">
        <f t="shared" si="183"/>
        <v>0</v>
      </c>
      <c r="AL377" s="430">
        <f t="shared" si="184"/>
        <v>0</v>
      </c>
      <c r="AM377" s="430">
        <f t="shared" si="185"/>
        <v>0</v>
      </c>
      <c r="AN377" s="430">
        <f t="shared" si="186"/>
        <v>0</v>
      </c>
      <c r="AO377" s="430">
        <f t="shared" si="187"/>
        <v>0</v>
      </c>
      <c r="AP377" s="430">
        <f t="shared" si="188"/>
        <v>0</v>
      </c>
      <c r="AQ377" s="430">
        <f t="shared" si="189"/>
        <v>0</v>
      </c>
      <c r="AR377" s="430">
        <f t="shared" si="190"/>
        <v>0</v>
      </c>
      <c r="AS377" s="430">
        <f t="shared" si="191"/>
        <v>0</v>
      </c>
      <c r="AT377" s="430">
        <f t="shared" si="192"/>
        <v>0</v>
      </c>
      <c r="AU377" s="430">
        <f t="shared" si="193"/>
        <v>0</v>
      </c>
      <c r="AV377" s="430">
        <f t="shared" si="194"/>
        <v>0</v>
      </c>
      <c r="AW377" s="430">
        <f t="shared" si="195"/>
        <v>0</v>
      </c>
      <c r="AX377" s="430">
        <f t="shared" si="196"/>
        <v>0</v>
      </c>
      <c r="AY377" s="430">
        <f t="shared" si="197"/>
        <v>0</v>
      </c>
      <c r="AZ377" s="430">
        <f t="shared" si="198"/>
        <v>0</v>
      </c>
      <c r="BA377" s="430">
        <f t="shared" si="199"/>
        <v>0</v>
      </c>
      <c r="BB377" s="430">
        <f t="shared" si="200"/>
        <v>0</v>
      </c>
      <c r="BC377" s="430">
        <f t="shared" si="201"/>
        <v>0</v>
      </c>
      <c r="BD377" s="430">
        <f t="shared" si="202"/>
        <v>0</v>
      </c>
      <c r="BE377" s="430">
        <f t="shared" si="203"/>
        <v>0</v>
      </c>
      <c r="BF377" s="430">
        <f t="shared" si="204"/>
        <v>0</v>
      </c>
      <c r="BG377" s="430">
        <f t="shared" si="205"/>
        <v>0</v>
      </c>
      <c r="BH377" s="430">
        <f t="shared" si="206"/>
        <v>0</v>
      </c>
      <c r="BI377" s="430">
        <f t="shared" si="207"/>
        <v>0</v>
      </c>
      <c r="BJ377" s="430">
        <f t="shared" si="208"/>
        <v>0</v>
      </c>
      <c r="BK377" s="430">
        <f t="shared" si="209"/>
        <v>0</v>
      </c>
      <c r="BL377" s="430">
        <f t="shared" si="210"/>
        <v>0</v>
      </c>
      <c r="BM377" s="430">
        <f t="shared" si="211"/>
        <v>0</v>
      </c>
      <c r="BN377" s="430">
        <f t="shared" si="212"/>
        <v>0</v>
      </c>
    </row>
    <row r="378" spans="1:72">
      <c r="A378" s="117" t="s">
        <v>244</v>
      </c>
      <c r="F378" s="335"/>
      <c r="G378" s="335"/>
      <c r="H378" s="335"/>
      <c r="I378" s="335"/>
      <c r="J378" s="335"/>
      <c r="K378" s="335"/>
      <c r="L378" s="335"/>
      <c r="M378" s="335"/>
      <c r="N378" s="335"/>
      <c r="O378" s="335"/>
      <c r="P378" s="335"/>
      <c r="Q378" s="335"/>
      <c r="R378" s="76"/>
      <c r="S378" s="76"/>
      <c r="T378" s="76"/>
      <c r="U378" s="76"/>
      <c r="V378" s="76"/>
      <c r="W378" s="76"/>
      <c r="X378" s="76"/>
      <c r="Y378" s="76"/>
      <c r="Z378" s="76"/>
      <c r="AA378" s="76"/>
      <c r="AB378" s="76"/>
      <c r="AC378" s="76"/>
      <c r="AD378" s="76"/>
      <c r="AK378" s="430">
        <f t="shared" si="183"/>
        <v>0</v>
      </c>
      <c r="AL378" s="430">
        <f t="shared" si="184"/>
        <v>0</v>
      </c>
      <c r="AM378" s="430">
        <f t="shared" si="185"/>
        <v>0</v>
      </c>
      <c r="AN378" s="430">
        <f t="shared" si="186"/>
        <v>0</v>
      </c>
      <c r="AO378" s="430">
        <f t="shared" si="187"/>
        <v>0</v>
      </c>
      <c r="AP378" s="430">
        <f t="shared" si="188"/>
        <v>0</v>
      </c>
      <c r="AQ378" s="430">
        <f t="shared" si="189"/>
        <v>0</v>
      </c>
      <c r="AR378" s="430">
        <f t="shared" si="190"/>
        <v>0</v>
      </c>
      <c r="AS378" s="430">
        <f t="shared" si="191"/>
        <v>0</v>
      </c>
      <c r="AT378" s="430">
        <f t="shared" si="192"/>
        <v>0</v>
      </c>
      <c r="AU378" s="430">
        <f t="shared" si="193"/>
        <v>0</v>
      </c>
      <c r="AV378" s="430">
        <f t="shared" si="194"/>
        <v>0</v>
      </c>
      <c r="AW378" s="430">
        <f t="shared" si="195"/>
        <v>0</v>
      </c>
      <c r="AX378" s="430">
        <f t="shared" si="196"/>
        <v>0</v>
      </c>
      <c r="AY378" s="430">
        <f t="shared" si="197"/>
        <v>0</v>
      </c>
      <c r="AZ378" s="430">
        <f t="shared" si="198"/>
        <v>0</v>
      </c>
      <c r="BA378" s="430">
        <f t="shared" si="199"/>
        <v>0</v>
      </c>
      <c r="BB378" s="430">
        <f t="shared" si="200"/>
        <v>0</v>
      </c>
      <c r="BC378" s="430">
        <f t="shared" si="201"/>
        <v>0</v>
      </c>
      <c r="BD378" s="430">
        <f t="shared" si="202"/>
        <v>0</v>
      </c>
      <c r="BE378" s="430">
        <f t="shared" si="203"/>
        <v>0</v>
      </c>
      <c r="BF378" s="430">
        <f t="shared" si="204"/>
        <v>0</v>
      </c>
      <c r="BG378" s="430">
        <f t="shared" si="205"/>
        <v>0</v>
      </c>
      <c r="BH378" s="430">
        <f t="shared" si="206"/>
        <v>0</v>
      </c>
      <c r="BI378" s="430">
        <f t="shared" si="207"/>
        <v>0</v>
      </c>
      <c r="BJ378" s="430">
        <f t="shared" si="208"/>
        <v>0</v>
      </c>
      <c r="BK378" s="430">
        <f t="shared" si="209"/>
        <v>0</v>
      </c>
      <c r="BL378" s="430">
        <f t="shared" si="210"/>
        <v>0</v>
      </c>
      <c r="BM378" s="430">
        <f t="shared" si="211"/>
        <v>0</v>
      </c>
      <c r="BN378" s="430">
        <f t="shared" si="212"/>
        <v>0</v>
      </c>
    </row>
    <row r="379" spans="1:72" ht="13.8" thickBot="1">
      <c r="A379" s="43"/>
      <c r="B379" s="43"/>
      <c r="C379" s="338"/>
      <c r="D379" s="339"/>
      <c r="E379" s="339"/>
      <c r="F379" s="43"/>
      <c r="G379" s="43"/>
      <c r="H379" s="43"/>
      <c r="I379" s="43"/>
      <c r="J379" s="43"/>
      <c r="K379" s="43"/>
      <c r="L379" s="43"/>
      <c r="M379" s="43"/>
      <c r="N379" s="43"/>
      <c r="O379" s="43"/>
      <c r="P379" s="43"/>
      <c r="Q379" s="43"/>
      <c r="R379" s="339"/>
      <c r="S379" s="339"/>
      <c r="T379" s="339"/>
      <c r="U379" s="339"/>
      <c r="V379" s="339"/>
      <c r="W379" s="339"/>
      <c r="X379" s="339"/>
      <c r="Y379" s="339"/>
      <c r="Z379" s="339"/>
      <c r="AA379" s="339"/>
      <c r="AB379" s="339"/>
      <c r="AC379" s="339"/>
      <c r="AD379" s="339"/>
      <c r="AE379" s="339"/>
      <c r="AF379" s="10"/>
      <c r="AG379" s="10"/>
      <c r="AH379" s="10"/>
      <c r="AI379" s="10"/>
      <c r="AK379" s="430">
        <f t="shared" si="183"/>
        <v>0</v>
      </c>
      <c r="AL379" s="430">
        <f t="shared" si="184"/>
        <v>0</v>
      </c>
      <c r="AM379" s="430">
        <f t="shared" si="185"/>
        <v>0</v>
      </c>
      <c r="AN379" s="430">
        <f t="shared" si="186"/>
        <v>0</v>
      </c>
      <c r="AO379" s="430">
        <f t="shared" si="187"/>
        <v>0</v>
      </c>
      <c r="AP379" s="430">
        <f t="shared" si="188"/>
        <v>0</v>
      </c>
      <c r="AQ379" s="430">
        <f t="shared" si="189"/>
        <v>0</v>
      </c>
      <c r="AR379" s="430">
        <f t="shared" si="190"/>
        <v>0</v>
      </c>
      <c r="AS379" s="430">
        <f t="shared" si="191"/>
        <v>0</v>
      </c>
      <c r="AT379" s="430">
        <f t="shared" si="192"/>
        <v>0</v>
      </c>
      <c r="AU379" s="430">
        <f t="shared" si="193"/>
        <v>0</v>
      </c>
      <c r="AV379" s="430">
        <f t="shared" si="194"/>
        <v>0</v>
      </c>
      <c r="AW379" s="430">
        <f t="shared" si="195"/>
        <v>0</v>
      </c>
      <c r="AX379" s="430">
        <f t="shared" si="196"/>
        <v>0</v>
      </c>
      <c r="AY379" s="430">
        <f t="shared" si="197"/>
        <v>0</v>
      </c>
      <c r="AZ379" s="430">
        <f t="shared" si="198"/>
        <v>0</v>
      </c>
      <c r="BA379" s="430">
        <f t="shared" si="199"/>
        <v>0</v>
      </c>
      <c r="BB379" s="430">
        <f t="shared" si="200"/>
        <v>0</v>
      </c>
      <c r="BC379" s="430">
        <f t="shared" si="201"/>
        <v>0</v>
      </c>
      <c r="BD379" s="430">
        <f t="shared" si="202"/>
        <v>0</v>
      </c>
      <c r="BE379" s="430">
        <f t="shared" si="203"/>
        <v>0</v>
      </c>
      <c r="BF379" s="430">
        <f t="shared" si="204"/>
        <v>0</v>
      </c>
      <c r="BG379" s="430">
        <f t="shared" si="205"/>
        <v>0</v>
      </c>
      <c r="BH379" s="430">
        <f t="shared" si="206"/>
        <v>0</v>
      </c>
      <c r="BI379" s="430">
        <f t="shared" si="207"/>
        <v>0</v>
      </c>
      <c r="BJ379" s="430">
        <f t="shared" si="208"/>
        <v>0</v>
      </c>
      <c r="BK379" s="430">
        <f t="shared" si="209"/>
        <v>0</v>
      </c>
      <c r="BL379" s="430">
        <f t="shared" si="210"/>
        <v>0</v>
      </c>
      <c r="BM379" s="430">
        <f t="shared" si="211"/>
        <v>0</v>
      </c>
      <c r="BN379" s="430">
        <f t="shared" si="212"/>
        <v>0</v>
      </c>
    </row>
    <row r="380" spans="1:72" ht="13.8" thickTop="1">
      <c r="R380" s="76"/>
      <c r="S380" s="76"/>
      <c r="T380" s="76"/>
      <c r="U380" s="76"/>
      <c r="V380" s="76"/>
      <c r="W380" s="76"/>
      <c r="X380" s="76"/>
      <c r="Y380" s="76"/>
      <c r="Z380" s="76"/>
      <c r="AA380" s="76"/>
      <c r="AB380" s="76"/>
      <c r="AC380" s="76"/>
      <c r="AD380" s="76"/>
      <c r="AF380" s="340"/>
      <c r="AG380" s="340"/>
      <c r="AH380" s="340"/>
      <c r="AI380" s="340"/>
      <c r="AK380" s="430">
        <f t="shared" si="183"/>
        <v>0</v>
      </c>
      <c r="AL380" s="430">
        <f t="shared" si="184"/>
        <v>0</v>
      </c>
      <c r="AM380" s="430">
        <f t="shared" si="185"/>
        <v>0</v>
      </c>
      <c r="AN380" s="430">
        <f t="shared" si="186"/>
        <v>0</v>
      </c>
      <c r="AO380" s="430">
        <f t="shared" si="187"/>
        <v>0</v>
      </c>
      <c r="AP380" s="430">
        <f t="shared" si="188"/>
        <v>0</v>
      </c>
      <c r="AQ380" s="430">
        <f t="shared" si="189"/>
        <v>0</v>
      </c>
      <c r="AR380" s="430">
        <f t="shared" si="190"/>
        <v>0</v>
      </c>
      <c r="AS380" s="430">
        <f t="shared" si="191"/>
        <v>0</v>
      </c>
      <c r="AT380" s="430">
        <f t="shared" si="192"/>
        <v>0</v>
      </c>
      <c r="AU380" s="430">
        <f t="shared" si="193"/>
        <v>0</v>
      </c>
      <c r="AV380" s="430">
        <f t="shared" si="194"/>
        <v>0</v>
      </c>
      <c r="AW380" s="430">
        <f t="shared" si="195"/>
        <v>0</v>
      </c>
      <c r="AX380" s="430">
        <f t="shared" si="196"/>
        <v>0</v>
      </c>
      <c r="AY380" s="430">
        <f t="shared" si="197"/>
        <v>0</v>
      </c>
      <c r="AZ380" s="430">
        <f t="shared" si="198"/>
        <v>0</v>
      </c>
      <c r="BA380" s="430">
        <f t="shared" si="199"/>
        <v>0</v>
      </c>
      <c r="BB380" s="430">
        <f t="shared" si="200"/>
        <v>0</v>
      </c>
      <c r="BC380" s="430">
        <f t="shared" si="201"/>
        <v>0</v>
      </c>
      <c r="BD380" s="430">
        <f t="shared" si="202"/>
        <v>0</v>
      </c>
      <c r="BE380" s="430">
        <f t="shared" si="203"/>
        <v>0</v>
      </c>
      <c r="BF380" s="430">
        <f t="shared" si="204"/>
        <v>0</v>
      </c>
      <c r="BG380" s="430">
        <f t="shared" si="205"/>
        <v>0</v>
      </c>
      <c r="BH380" s="430">
        <f t="shared" si="206"/>
        <v>0</v>
      </c>
      <c r="BI380" s="430">
        <f t="shared" si="207"/>
        <v>0</v>
      </c>
      <c r="BJ380" s="430">
        <f t="shared" si="208"/>
        <v>0</v>
      </c>
      <c r="BK380" s="430">
        <f t="shared" si="209"/>
        <v>0</v>
      </c>
      <c r="BL380" s="430">
        <f t="shared" si="210"/>
        <v>0</v>
      </c>
      <c r="BM380" s="430">
        <f t="shared" si="211"/>
        <v>0</v>
      </c>
      <c r="BN380" s="430">
        <f t="shared" si="212"/>
        <v>0</v>
      </c>
    </row>
    <row r="381" spans="1:72">
      <c r="A381" s="6" t="s">
        <v>245</v>
      </c>
      <c r="B381" s="341" t="s">
        <v>246</v>
      </c>
      <c r="C381" s="342"/>
      <c r="D381" s="76">
        <f>AVERAGE(F381:AI381)</f>
        <v>2193.2364248200001</v>
      </c>
      <c r="E381" s="76">
        <f>AVERAGE(E11:E25)</f>
        <v>73.717153097685696</v>
      </c>
      <c r="F381" s="76">
        <f t="shared" ref="F381:Q381" si="217">SUM(F11:F25)</f>
        <v>1291.2389699999999</v>
      </c>
      <c r="G381" s="76">
        <f t="shared" si="217"/>
        <v>1648.2635700000001</v>
      </c>
      <c r="H381" s="76">
        <f t="shared" si="217"/>
        <v>1937.8501900000006</v>
      </c>
      <c r="I381" s="76">
        <f t="shared" si="217"/>
        <v>1656.1974499999999</v>
      </c>
      <c r="J381" s="76">
        <f t="shared" si="217"/>
        <v>997.68541000000016</v>
      </c>
      <c r="K381" s="76">
        <f t="shared" si="217"/>
        <v>1116.69361</v>
      </c>
      <c r="L381" s="76">
        <f t="shared" si="217"/>
        <v>1126.61096</v>
      </c>
      <c r="M381" s="76">
        <f t="shared" si="217"/>
        <v>1908.0981399999998</v>
      </c>
      <c r="N381" s="76">
        <f t="shared" si="217"/>
        <v>3342.1469500000012</v>
      </c>
      <c r="O381" s="76">
        <f t="shared" si="217"/>
        <v>2316.6929599999994</v>
      </c>
      <c r="P381" s="76">
        <f t="shared" si="217"/>
        <v>3389.7502300000006</v>
      </c>
      <c r="Q381" s="76">
        <f t="shared" si="217"/>
        <v>3994.4308942000002</v>
      </c>
      <c r="R381" s="76">
        <f>SUM(R11:R25)</f>
        <v>3651.2599999999998</v>
      </c>
      <c r="S381" s="76">
        <f t="shared" ref="S381:AD381" si="218">SUM(S11:S25)</f>
        <v>957.61</v>
      </c>
      <c r="T381" s="76">
        <f t="shared" si="218"/>
        <v>1549.56</v>
      </c>
      <c r="U381" s="76">
        <f t="shared" si="218"/>
        <v>1428.57</v>
      </c>
      <c r="V381" s="76">
        <f t="shared" si="218"/>
        <v>2486.1749999999997</v>
      </c>
      <c r="W381" s="76">
        <f t="shared" si="218"/>
        <v>1101.2000000000003</v>
      </c>
      <c r="X381" s="76">
        <f t="shared" si="218"/>
        <v>1855.5700000000002</v>
      </c>
      <c r="Y381" s="76">
        <f t="shared" si="218"/>
        <v>2990.0299999999997</v>
      </c>
      <c r="Z381" s="76">
        <f t="shared" si="218"/>
        <v>1460.69</v>
      </c>
      <c r="AA381" s="76">
        <f t="shared" si="218"/>
        <v>3533.5</v>
      </c>
      <c r="AB381" s="76">
        <f t="shared" si="218"/>
        <v>3371.52</v>
      </c>
      <c r="AC381" s="76">
        <f t="shared" si="218"/>
        <v>3580.77</v>
      </c>
      <c r="AD381" s="76">
        <f t="shared" si="218"/>
        <v>2088.48</v>
      </c>
      <c r="AE381" s="76">
        <f>SUM(AE11:AE25)</f>
        <v>2988.4545796000007</v>
      </c>
      <c r="AF381" s="76">
        <f>SUM(AF11:AF25)</f>
        <v>2238.3062256000003</v>
      </c>
      <c r="AG381" s="76">
        <f>SUM(AG11:AG25)</f>
        <v>1397.7909784000001</v>
      </c>
      <c r="AH381" s="76">
        <f>SUM(AH11:AH25)</f>
        <v>2263.1676146000004</v>
      </c>
      <c r="AI381" s="76">
        <f>SUM(AI11:AI25)</f>
        <v>2128.7790122000001</v>
      </c>
      <c r="AK381" s="430">
        <f t="shared" si="183"/>
        <v>650.99015376859086</v>
      </c>
      <c r="AL381" s="430">
        <f t="shared" si="184"/>
        <v>830.98743130829348</v>
      </c>
      <c r="AM381" s="430">
        <f t="shared" si="185"/>
        <v>976.9852230904969</v>
      </c>
      <c r="AN381" s="430">
        <f t="shared" si="186"/>
        <v>834.98737080917567</v>
      </c>
      <c r="AO381" s="430">
        <f t="shared" si="187"/>
        <v>502.99239223594662</v>
      </c>
      <c r="AP381" s="430">
        <f t="shared" si="188"/>
        <v>562.9914847491807</v>
      </c>
      <c r="AQ381" s="430">
        <f t="shared" si="189"/>
        <v>567.99140912528355</v>
      </c>
      <c r="AR381" s="430">
        <f t="shared" si="190"/>
        <v>961.985449962188</v>
      </c>
      <c r="AS381" s="430">
        <f t="shared" si="191"/>
        <v>1684.9745147466606</v>
      </c>
      <c r="AT381" s="430">
        <f t="shared" si="192"/>
        <v>1167.9823342576251</v>
      </c>
      <c r="AU381" s="430">
        <f t="shared" si="193"/>
        <v>1708.974151751954</v>
      </c>
      <c r="AV381" s="430">
        <f t="shared" si="194"/>
        <v>2013.8295408116967</v>
      </c>
      <c r="AW381" s="430">
        <f t="shared" si="195"/>
        <v>1840.816738089236</v>
      </c>
      <c r="AX381" s="430">
        <f t="shared" si="196"/>
        <v>482.78800100831864</v>
      </c>
      <c r="AY381" s="430">
        <f t="shared" si="197"/>
        <v>781.22510713385429</v>
      </c>
      <c r="AZ381" s="430">
        <f t="shared" si="198"/>
        <v>720.22687169145445</v>
      </c>
      <c r="BA381" s="430">
        <f t="shared" si="199"/>
        <v>1253.4282833375346</v>
      </c>
      <c r="BB381" s="430">
        <f t="shared" si="200"/>
        <v>555.18023695487784</v>
      </c>
      <c r="BC381" s="430">
        <f t="shared" si="201"/>
        <v>935.50289891605757</v>
      </c>
      <c r="BD381" s="430">
        <f t="shared" si="202"/>
        <v>1507.4514746659943</v>
      </c>
      <c r="BE381" s="430">
        <f t="shared" si="203"/>
        <v>736.4204688681624</v>
      </c>
      <c r="BF381" s="430">
        <f t="shared" si="204"/>
        <v>1781.4469372321653</v>
      </c>
      <c r="BG381" s="430">
        <f t="shared" si="205"/>
        <v>1699.7832114948324</v>
      </c>
      <c r="BH381" s="430">
        <f t="shared" si="206"/>
        <v>1805.2785480211746</v>
      </c>
      <c r="BI381" s="430">
        <f t="shared" si="207"/>
        <v>1052.9266448197629</v>
      </c>
      <c r="BJ381" s="430">
        <f t="shared" si="208"/>
        <v>1506.6572117973283</v>
      </c>
      <c r="BK381" s="430">
        <f t="shared" si="209"/>
        <v>1128.4629319889086</v>
      </c>
      <c r="BL381" s="430">
        <f t="shared" si="210"/>
        <v>704.70934126543989</v>
      </c>
      <c r="BM381" s="430">
        <f t="shared" si="211"/>
        <v>1140.9970328207717</v>
      </c>
      <c r="BN381" s="430">
        <f t="shared" si="212"/>
        <v>1073.2437671792286</v>
      </c>
    </row>
    <row r="382" spans="1:72">
      <c r="B382" s="343" t="s">
        <v>247</v>
      </c>
      <c r="C382" s="342"/>
      <c r="D382" s="76">
        <f t="shared" ref="D382:D404" si="219">AVERAGE(F382:AI382)</f>
        <v>2091.8711493400001</v>
      </c>
      <c r="E382" s="76">
        <f>AVERAGE(E26:E41)</f>
        <v>65.915767233056215</v>
      </c>
      <c r="F382" s="76">
        <f t="shared" ref="F382:Q382" si="220">SUM(F26:F41)</f>
        <v>1194.0489400000001</v>
      </c>
      <c r="G382" s="76">
        <f t="shared" si="220"/>
        <v>1564.9578299999998</v>
      </c>
      <c r="H382" s="76">
        <f t="shared" si="220"/>
        <v>1562.9743599999999</v>
      </c>
      <c r="I382" s="76">
        <f t="shared" si="220"/>
        <v>1489.5859700000001</v>
      </c>
      <c r="J382" s="76">
        <f t="shared" si="220"/>
        <v>1350.7430700000002</v>
      </c>
      <c r="K382" s="76">
        <f t="shared" si="220"/>
        <v>1348.7595999999999</v>
      </c>
      <c r="L382" s="76">
        <f t="shared" si="220"/>
        <v>1624.4619300000002</v>
      </c>
      <c r="M382" s="76">
        <f t="shared" si="220"/>
        <v>1594.7098800000001</v>
      </c>
      <c r="N382" s="76">
        <f t="shared" si="220"/>
        <v>3280.6593800000001</v>
      </c>
      <c r="O382" s="76">
        <f t="shared" si="220"/>
        <v>2197.6847600000006</v>
      </c>
      <c r="P382" s="76">
        <f t="shared" si="220"/>
        <v>2883.9653800000006</v>
      </c>
      <c r="Q382" s="76">
        <f t="shared" si="220"/>
        <v>3345.5981877999993</v>
      </c>
      <c r="R382" s="76">
        <f>SUM(R26:R41)</f>
        <v>3171.4</v>
      </c>
      <c r="S382" s="76">
        <f t="shared" ref="S382:AD382" si="221">SUM(S26:S41)</f>
        <v>1117.5900000000001</v>
      </c>
      <c r="T382" s="76">
        <f t="shared" si="221"/>
        <v>1463.9900000000002</v>
      </c>
      <c r="U382" s="76">
        <f t="shared" si="221"/>
        <v>1822.4900000000002</v>
      </c>
      <c r="V382" s="76">
        <f t="shared" si="221"/>
        <v>2704.96</v>
      </c>
      <c r="W382" s="76">
        <f t="shared" si="221"/>
        <v>1368.5300000000002</v>
      </c>
      <c r="X382" s="76">
        <f t="shared" si="221"/>
        <v>2471.8300000000004</v>
      </c>
      <c r="Y382" s="76">
        <f t="shared" si="221"/>
        <v>2990.92</v>
      </c>
      <c r="Z382" s="76">
        <f t="shared" si="221"/>
        <v>1736.8600000000004</v>
      </c>
      <c r="AA382" s="76">
        <f t="shared" si="221"/>
        <v>2832.0600000000004</v>
      </c>
      <c r="AB382" s="76">
        <f t="shared" si="221"/>
        <v>3365.26</v>
      </c>
      <c r="AC382" s="76">
        <f t="shared" si="221"/>
        <v>3473.5999999999995</v>
      </c>
      <c r="AD382" s="76">
        <f t="shared" si="221"/>
        <v>2407.2300000000005</v>
      </c>
      <c r="AE382" s="76">
        <f>SUM(AE26:AE41)</f>
        <v>2043.2517858000001</v>
      </c>
      <c r="AF382" s="76">
        <f>SUM(AF26:AF41)</f>
        <v>1793.8502680000001</v>
      </c>
      <c r="AG382" s="76">
        <f>SUM(AG26:AG41)</f>
        <v>1399.0802339000002</v>
      </c>
      <c r="AH382" s="76">
        <f>SUM(AH26:AH41)</f>
        <v>1611.0903525999986</v>
      </c>
      <c r="AI382" s="76">
        <f>SUM(AI26:AI41)</f>
        <v>1543.9925521000002</v>
      </c>
      <c r="AK382" s="430">
        <f t="shared" si="183"/>
        <v>601.99089488278298</v>
      </c>
      <c r="AL382" s="430">
        <f t="shared" si="184"/>
        <v>788.98806654902944</v>
      </c>
      <c r="AM382" s="430">
        <f t="shared" si="185"/>
        <v>787.98808167380889</v>
      </c>
      <c r="AN382" s="430">
        <f t="shared" si="186"/>
        <v>750.98864129064782</v>
      </c>
      <c r="AO382" s="430">
        <f t="shared" si="187"/>
        <v>680.98970002520809</v>
      </c>
      <c r="AP382" s="430">
        <f t="shared" si="188"/>
        <v>679.98971514998732</v>
      </c>
      <c r="AQ382" s="430">
        <f t="shared" si="189"/>
        <v>818.98761280564668</v>
      </c>
      <c r="AR382" s="430">
        <f t="shared" si="190"/>
        <v>803.98783967733812</v>
      </c>
      <c r="AS382" s="430">
        <f t="shared" si="191"/>
        <v>1653.9749836148223</v>
      </c>
      <c r="AT382" s="430">
        <f t="shared" si="192"/>
        <v>1107.9832417443915</v>
      </c>
      <c r="AU382" s="430">
        <f t="shared" si="193"/>
        <v>1453.9780085707087</v>
      </c>
      <c r="AV382" s="430">
        <f t="shared" si="194"/>
        <v>1686.7144884295433</v>
      </c>
      <c r="AW382" s="430">
        <f t="shared" si="195"/>
        <v>1598.8908495084447</v>
      </c>
      <c r="AX382" s="430">
        <f t="shared" si="196"/>
        <v>563.44340811696497</v>
      </c>
      <c r="AY382" s="430">
        <f t="shared" si="197"/>
        <v>738.08419460549544</v>
      </c>
      <c r="AZ382" s="430">
        <f t="shared" si="198"/>
        <v>918.82530879758019</v>
      </c>
      <c r="BA382" s="430">
        <f t="shared" si="199"/>
        <v>1363.7307789261406</v>
      </c>
      <c r="BB382" s="430">
        <f t="shared" si="200"/>
        <v>689.95714645828093</v>
      </c>
      <c r="BC382" s="430">
        <f t="shared" si="201"/>
        <v>1246.1961179732798</v>
      </c>
      <c r="BD382" s="430">
        <f t="shared" si="202"/>
        <v>1507.9001764557599</v>
      </c>
      <c r="BE382" s="430">
        <f t="shared" si="203"/>
        <v>875.65414671036058</v>
      </c>
      <c r="BF382" s="430">
        <f t="shared" si="204"/>
        <v>1427.8094277791783</v>
      </c>
      <c r="BG382" s="430">
        <f t="shared" si="205"/>
        <v>1696.6271741870432</v>
      </c>
      <c r="BH382" s="430">
        <f t="shared" si="206"/>
        <v>1751.2477943029994</v>
      </c>
      <c r="BI382" s="430">
        <f t="shared" si="207"/>
        <v>1213.6274262667005</v>
      </c>
      <c r="BJ382" s="430">
        <f t="shared" si="208"/>
        <v>1030.1244193597176</v>
      </c>
      <c r="BK382" s="430">
        <f t="shared" si="209"/>
        <v>904.38632114948325</v>
      </c>
      <c r="BL382" s="430">
        <f t="shared" si="210"/>
        <v>705.35933143433328</v>
      </c>
      <c r="BM382" s="430">
        <f t="shared" si="211"/>
        <v>812.24620751197301</v>
      </c>
      <c r="BN382" s="430">
        <f t="shared" si="212"/>
        <v>778.41822641794818</v>
      </c>
    </row>
    <row r="383" spans="1:72">
      <c r="A383" s="6" t="s">
        <v>248</v>
      </c>
      <c r="B383" s="341" t="s">
        <v>246</v>
      </c>
      <c r="C383" s="342"/>
      <c r="D383" s="76">
        <f t="shared" si="219"/>
        <v>1724.2170821466666</v>
      </c>
      <c r="E383" s="76">
        <f>AVERAGE(E42:E56)</f>
        <v>57.952883318852528</v>
      </c>
      <c r="F383" s="76">
        <f t="shared" ref="F383:Q383" si="222">SUM(F42:F56)</f>
        <v>1025.4539900000002</v>
      </c>
      <c r="G383" s="76">
        <f t="shared" si="222"/>
        <v>1412.23064</v>
      </c>
      <c r="H383" s="76">
        <f t="shared" si="222"/>
        <v>1311.07367</v>
      </c>
      <c r="I383" s="76">
        <f t="shared" si="222"/>
        <v>1156.36301</v>
      </c>
      <c r="J383" s="76">
        <f t="shared" si="222"/>
        <v>1047.27216</v>
      </c>
      <c r="K383" s="76">
        <f t="shared" si="222"/>
        <v>989.75153</v>
      </c>
      <c r="L383" s="76">
        <f t="shared" si="222"/>
        <v>1390.4124700000002</v>
      </c>
      <c r="M383" s="76">
        <f t="shared" si="222"/>
        <v>1215.8671100000001</v>
      </c>
      <c r="N383" s="76">
        <f t="shared" si="222"/>
        <v>2443.6350400000001</v>
      </c>
      <c r="O383" s="76">
        <f t="shared" si="222"/>
        <v>1868.4287400000001</v>
      </c>
      <c r="P383" s="76">
        <f t="shared" si="222"/>
        <v>2576.5275300000008</v>
      </c>
      <c r="Q383" s="76">
        <f t="shared" si="222"/>
        <v>2617.4861855000004</v>
      </c>
      <c r="R383" s="76">
        <f>SUM(R42:R56)</f>
        <v>2159.6</v>
      </c>
      <c r="S383" s="76">
        <f t="shared" ref="S383:AD383" si="223">SUM(S42:S56)</f>
        <v>1836.7800000000002</v>
      </c>
      <c r="T383" s="76">
        <f t="shared" si="223"/>
        <v>1479.4300000000003</v>
      </c>
      <c r="U383" s="76">
        <f t="shared" si="223"/>
        <v>1515.0699999999997</v>
      </c>
      <c r="V383" s="76">
        <f t="shared" si="223"/>
        <v>1835.5750000000003</v>
      </c>
      <c r="W383" s="76">
        <f t="shared" si="223"/>
        <v>1938.65</v>
      </c>
      <c r="X383" s="76">
        <f t="shared" si="223"/>
        <v>2267.98</v>
      </c>
      <c r="Y383" s="76">
        <f t="shared" si="223"/>
        <v>2150.2499999999995</v>
      </c>
      <c r="Z383" s="76">
        <f t="shared" si="223"/>
        <v>1305.8600000000001</v>
      </c>
      <c r="AA383" s="76">
        <f t="shared" si="223"/>
        <v>2142.85</v>
      </c>
      <c r="AB383" s="76">
        <f t="shared" si="223"/>
        <v>2724.7699999999995</v>
      </c>
      <c r="AC383" s="76">
        <f t="shared" si="223"/>
        <v>2389.58</v>
      </c>
      <c r="AD383" s="76">
        <f t="shared" si="223"/>
        <v>2068.4599999999996</v>
      </c>
      <c r="AE383" s="76">
        <f>SUM(AE42:AE56)</f>
        <v>1117.1299734000002</v>
      </c>
      <c r="AF383" s="76">
        <f>SUM(AF42:AF56)</f>
        <v>1547.2454428999999</v>
      </c>
      <c r="AG383" s="76">
        <f>SUM(AG42:AG56)</f>
        <v>1184.6869615999999</v>
      </c>
      <c r="AH383" s="76">
        <f>SUM(AH42:AH56)</f>
        <v>1635.3929281000021</v>
      </c>
      <c r="AI383" s="76">
        <f>SUM(AI42:AI56)</f>
        <v>1372.7000829000001</v>
      </c>
      <c r="AK383" s="430">
        <f t="shared" si="183"/>
        <v>516.99218048903458</v>
      </c>
      <c r="AL383" s="430">
        <f t="shared" si="184"/>
        <v>711.98923115704565</v>
      </c>
      <c r="AM383" s="430">
        <f t="shared" si="185"/>
        <v>660.99000252079657</v>
      </c>
      <c r="AN383" s="430">
        <f t="shared" si="186"/>
        <v>582.99118225359211</v>
      </c>
      <c r="AO383" s="430">
        <f t="shared" si="187"/>
        <v>527.99201411646084</v>
      </c>
      <c r="AP383" s="430">
        <f t="shared" si="188"/>
        <v>498.99245273506426</v>
      </c>
      <c r="AQ383" s="430">
        <f t="shared" si="189"/>
        <v>700.9893975296194</v>
      </c>
      <c r="AR383" s="430">
        <f t="shared" si="190"/>
        <v>612.99072851020924</v>
      </c>
      <c r="AS383" s="430">
        <f t="shared" si="191"/>
        <v>1231.981366271742</v>
      </c>
      <c r="AT383" s="430">
        <f t="shared" si="192"/>
        <v>941.9857524577767</v>
      </c>
      <c r="AU383" s="430">
        <f t="shared" si="193"/>
        <v>1298.9803529115204</v>
      </c>
      <c r="AV383" s="430">
        <f t="shared" si="194"/>
        <v>1319.6300405848249</v>
      </c>
      <c r="AW383" s="430">
        <f t="shared" si="195"/>
        <v>1088.7824552558609</v>
      </c>
      <c r="AX383" s="430">
        <f t="shared" si="196"/>
        <v>926.0297453995463</v>
      </c>
      <c r="AY383" s="430">
        <f t="shared" si="197"/>
        <v>745.86841441895649</v>
      </c>
      <c r="AZ383" s="430">
        <f t="shared" si="198"/>
        <v>763.83665238215258</v>
      </c>
      <c r="BA383" s="430">
        <f t="shared" si="199"/>
        <v>925.42223342576267</v>
      </c>
      <c r="BB383" s="430">
        <f t="shared" si="200"/>
        <v>977.3884547517016</v>
      </c>
      <c r="BC383" s="430">
        <f t="shared" si="201"/>
        <v>1143.4232417443911</v>
      </c>
      <c r="BD383" s="430">
        <f t="shared" si="202"/>
        <v>1084.0685656667504</v>
      </c>
      <c r="BE383" s="430">
        <f t="shared" si="203"/>
        <v>658.36148222838426</v>
      </c>
      <c r="BF383" s="430">
        <f t="shared" si="204"/>
        <v>1080.33778674061</v>
      </c>
      <c r="BG383" s="430">
        <f t="shared" si="205"/>
        <v>1373.7181749432818</v>
      </c>
      <c r="BH383" s="430">
        <f t="shared" si="206"/>
        <v>1204.7290143685404</v>
      </c>
      <c r="BI383" s="430">
        <f t="shared" si="207"/>
        <v>1042.8333753466093</v>
      </c>
      <c r="BJ383" s="430">
        <f t="shared" si="208"/>
        <v>563.21148142172933</v>
      </c>
      <c r="BK383" s="430">
        <f t="shared" si="209"/>
        <v>780.05820161330973</v>
      </c>
      <c r="BL383" s="430">
        <f t="shared" si="210"/>
        <v>597.27096627174183</v>
      </c>
      <c r="BM383" s="430">
        <f t="shared" si="211"/>
        <v>824.49857731283191</v>
      </c>
      <c r="BN383" s="430">
        <f t="shared" si="212"/>
        <v>692.05953259389969</v>
      </c>
    </row>
    <row r="384" spans="1:72">
      <c r="B384" s="343" t="s">
        <v>249</v>
      </c>
      <c r="C384" s="342"/>
      <c r="D384" s="76">
        <f t="shared" si="219"/>
        <v>1533.5328788133331</v>
      </c>
      <c r="E384" s="76">
        <f>AVERAGE(E57:E71)</f>
        <v>51.543771901880156</v>
      </c>
      <c r="F384" s="76">
        <f t="shared" ref="F384:Q384" si="224">SUM(F57:F71)</f>
        <v>686.28062000000011</v>
      </c>
      <c r="G384" s="76">
        <f t="shared" si="224"/>
        <v>1150.4126000000001</v>
      </c>
      <c r="H384" s="76">
        <f t="shared" si="224"/>
        <v>954.04907000000014</v>
      </c>
      <c r="I384" s="76">
        <f t="shared" si="224"/>
        <v>1172.2307700000001</v>
      </c>
      <c r="J384" s="76">
        <f t="shared" si="224"/>
        <v>833.05740000000003</v>
      </c>
      <c r="K384" s="76">
        <f t="shared" si="224"/>
        <v>1061.1564500000002</v>
      </c>
      <c r="L384" s="76">
        <f t="shared" si="224"/>
        <v>892.56150000000002</v>
      </c>
      <c r="M384" s="76">
        <f t="shared" si="224"/>
        <v>1186.1150600000001</v>
      </c>
      <c r="N384" s="76">
        <f t="shared" si="224"/>
        <v>2163.9657700000002</v>
      </c>
      <c r="O384" s="76">
        <f t="shared" si="224"/>
        <v>1828.7593400000003</v>
      </c>
      <c r="P384" s="76">
        <f t="shared" si="224"/>
        <v>2332.5607199999999</v>
      </c>
      <c r="Q384" s="76">
        <f t="shared" si="224"/>
        <v>2198.7161643999998</v>
      </c>
      <c r="R384" s="76">
        <f>SUM(R57:R71)</f>
        <v>1877.06</v>
      </c>
      <c r="S384" s="76">
        <f t="shared" ref="S384:AD384" si="225">SUM(S57:S71)</f>
        <v>1523.01</v>
      </c>
      <c r="T384" s="76">
        <f t="shared" si="225"/>
        <v>1235.5800000000002</v>
      </c>
      <c r="U384" s="76">
        <f t="shared" si="225"/>
        <v>1369.1499999999999</v>
      </c>
      <c r="V384" s="76">
        <f t="shared" si="225"/>
        <v>1183.0800000000002</v>
      </c>
      <c r="W384" s="76">
        <f t="shared" si="225"/>
        <v>1747.3700000000001</v>
      </c>
      <c r="X384" s="76">
        <f t="shared" si="225"/>
        <v>1663.22</v>
      </c>
      <c r="Y384" s="76">
        <f t="shared" si="225"/>
        <v>2071.09</v>
      </c>
      <c r="Z384" s="76">
        <f t="shared" si="225"/>
        <v>1185.1700000000003</v>
      </c>
      <c r="AA384" s="76">
        <f t="shared" si="225"/>
        <v>2291.17</v>
      </c>
      <c r="AB384" s="76">
        <f t="shared" si="225"/>
        <v>2596.7800000000002</v>
      </c>
      <c r="AC384" s="76">
        <f t="shared" si="225"/>
        <v>2313.3200000000002</v>
      </c>
      <c r="AD384" s="76">
        <f t="shared" si="225"/>
        <v>1520.92</v>
      </c>
      <c r="AE384" s="76">
        <f>SUM(AE57:AE71)</f>
        <v>1480.7595285</v>
      </c>
      <c r="AF384" s="76">
        <f>SUM(AF57:AF71)</f>
        <v>1190.1415040999998</v>
      </c>
      <c r="AG384" s="76">
        <f>SUM(AG57:AG71)</f>
        <v>1117.6456756</v>
      </c>
      <c r="AH384" s="76">
        <f>SUM(AH57:AH71)</f>
        <v>1361.0188137999976</v>
      </c>
      <c r="AI384" s="76">
        <f>SUM(AI57:AI71)</f>
        <v>1819.6353780000004</v>
      </c>
      <c r="AK384" s="430">
        <f t="shared" si="183"/>
        <v>345.99476682631717</v>
      </c>
      <c r="AL384" s="430">
        <f t="shared" si="184"/>
        <v>579.99122762793047</v>
      </c>
      <c r="AM384" s="430">
        <f t="shared" si="185"/>
        <v>480.99272498109411</v>
      </c>
      <c r="AN384" s="430">
        <f t="shared" si="186"/>
        <v>590.99106125535673</v>
      </c>
      <c r="AO384" s="430">
        <f t="shared" si="187"/>
        <v>419.99364759263926</v>
      </c>
      <c r="AP384" s="430">
        <f t="shared" si="188"/>
        <v>534.9919082430049</v>
      </c>
      <c r="AQ384" s="430">
        <f t="shared" si="189"/>
        <v>449.99319384925639</v>
      </c>
      <c r="AR384" s="430">
        <f t="shared" si="190"/>
        <v>597.99095538190068</v>
      </c>
      <c r="AS384" s="430">
        <f t="shared" si="191"/>
        <v>1090.9834988656416</v>
      </c>
      <c r="AT384" s="430">
        <f t="shared" si="192"/>
        <v>921.9860549533654</v>
      </c>
      <c r="AU384" s="430">
        <f t="shared" si="193"/>
        <v>1175.9822132593899</v>
      </c>
      <c r="AV384" s="430">
        <f t="shared" si="194"/>
        <v>1108.5032338795058</v>
      </c>
      <c r="AW384" s="430">
        <f t="shared" si="195"/>
        <v>946.33728258129565</v>
      </c>
      <c r="AX384" s="430">
        <f t="shared" si="196"/>
        <v>767.83967733803877</v>
      </c>
      <c r="AY384" s="430">
        <f t="shared" si="197"/>
        <v>622.92916561633479</v>
      </c>
      <c r="AZ384" s="430">
        <f t="shared" si="198"/>
        <v>690.26972523317363</v>
      </c>
      <c r="BA384" s="430">
        <f t="shared" si="199"/>
        <v>596.46080161330985</v>
      </c>
      <c r="BB384" s="430">
        <f t="shared" si="200"/>
        <v>880.95286110410893</v>
      </c>
      <c r="BC384" s="430">
        <f t="shared" si="201"/>
        <v>838.52785480211742</v>
      </c>
      <c r="BD384" s="430">
        <f t="shared" si="202"/>
        <v>1044.1593143433327</v>
      </c>
      <c r="BE384" s="430">
        <f t="shared" si="203"/>
        <v>597.51449458028753</v>
      </c>
      <c r="BF384" s="430">
        <f t="shared" si="204"/>
        <v>1155.1146962440132</v>
      </c>
      <c r="BG384" s="430">
        <f t="shared" si="205"/>
        <v>1309.1908243004791</v>
      </c>
      <c r="BH384" s="430">
        <f t="shared" si="206"/>
        <v>1166.2818250567179</v>
      </c>
      <c r="BI384" s="430">
        <f t="shared" si="207"/>
        <v>766.78598437106132</v>
      </c>
      <c r="BJ384" s="430">
        <f t="shared" si="208"/>
        <v>746.53870859591632</v>
      </c>
      <c r="BK384" s="430">
        <f t="shared" si="209"/>
        <v>600.02092467859836</v>
      </c>
      <c r="BL384" s="430">
        <f t="shared" si="210"/>
        <v>563.4714774892866</v>
      </c>
      <c r="BM384" s="430">
        <f t="shared" si="211"/>
        <v>686.17031197378253</v>
      </c>
      <c r="BN384" s="430">
        <f t="shared" si="212"/>
        <v>917.38612452735083</v>
      </c>
    </row>
    <row r="385" spans="1:66">
      <c r="A385" s="6" t="s">
        <v>250</v>
      </c>
      <c r="B385" s="341" t="s">
        <v>246</v>
      </c>
      <c r="C385" s="342"/>
      <c r="D385" s="76">
        <f t="shared" si="219"/>
        <v>1356.8134985624222</v>
      </c>
      <c r="E385" s="76">
        <f>AVERAGE(E72:E86)</f>
        <v>45.604033959422033</v>
      </c>
      <c r="F385" s="76">
        <f t="shared" ref="F385:Q385" si="226">SUM(F72:F86)</f>
        <v>474.04933000000005</v>
      </c>
      <c r="G385" s="76">
        <f t="shared" si="226"/>
        <v>817.18963999999994</v>
      </c>
      <c r="H385" s="76">
        <f t="shared" si="226"/>
        <v>993.7184699999998</v>
      </c>
      <c r="I385" s="76">
        <f t="shared" si="226"/>
        <v>1160.3299500000001</v>
      </c>
      <c r="J385" s="76">
        <f t="shared" si="226"/>
        <v>1116.69361</v>
      </c>
      <c r="K385" s="76">
        <f t="shared" si="226"/>
        <v>938.18130999999994</v>
      </c>
      <c r="L385" s="76">
        <f t="shared" si="226"/>
        <v>983.80112000000008</v>
      </c>
      <c r="M385" s="76">
        <f t="shared" si="226"/>
        <v>1130.5779</v>
      </c>
      <c r="N385" s="76">
        <f t="shared" si="226"/>
        <v>1818.8419900000001</v>
      </c>
      <c r="O385" s="76">
        <f t="shared" si="226"/>
        <v>1592.7264099999998</v>
      </c>
      <c r="P385" s="76">
        <f t="shared" si="226"/>
        <v>2116.3624900000004</v>
      </c>
      <c r="Q385" s="76">
        <f t="shared" si="226"/>
        <v>1848.792387</v>
      </c>
      <c r="R385" s="76">
        <f>SUM(R72:R86)</f>
        <v>1477.38</v>
      </c>
      <c r="S385" s="76">
        <f t="shared" ref="S385:AD385" si="227">SUM(S72:S86)</f>
        <v>1424.8799999999999</v>
      </c>
      <c r="T385" s="76">
        <f t="shared" si="227"/>
        <v>1151.6000000000001</v>
      </c>
      <c r="U385" s="76">
        <f t="shared" si="227"/>
        <v>1349.5400000000002</v>
      </c>
      <c r="V385" s="76">
        <f t="shared" si="227"/>
        <v>934.53999999999985</v>
      </c>
      <c r="W385" s="76">
        <f t="shared" si="227"/>
        <v>1510.29</v>
      </c>
      <c r="X385" s="76">
        <f t="shared" si="227"/>
        <v>1388.99</v>
      </c>
      <c r="Y385" s="76">
        <f t="shared" si="227"/>
        <v>2038.0100000000002</v>
      </c>
      <c r="Z385" s="76">
        <f t="shared" si="227"/>
        <v>1078.93</v>
      </c>
      <c r="AA385" s="76">
        <f t="shared" si="227"/>
        <v>2326.62</v>
      </c>
      <c r="AB385" s="76">
        <f t="shared" si="227"/>
        <v>2360.2399999999998</v>
      </c>
      <c r="AC385" s="76">
        <f t="shared" si="227"/>
        <v>1926.0599999999997</v>
      </c>
      <c r="AD385" s="76">
        <f t="shared" si="227"/>
        <v>916.34999999999991</v>
      </c>
      <c r="AE385" s="76">
        <f>SUM(AE72:AE86)</f>
        <v>1259.6621276000003</v>
      </c>
      <c r="AF385" s="76">
        <f>SUM(AF72:AF86)</f>
        <v>1164.6340799000002</v>
      </c>
      <c r="AG385" s="76">
        <f>SUM(AG72:AG86)</f>
        <v>890.8557158000001</v>
      </c>
      <c r="AH385" s="76">
        <f>SUM(AH72:AH86)</f>
        <v>1169.419560900003</v>
      </c>
      <c r="AI385" s="76">
        <f>SUM(AI72:AI86)</f>
        <v>1345.1388656726656</v>
      </c>
      <c r="AK385" s="430">
        <f t="shared" si="183"/>
        <v>238.99638517771618</v>
      </c>
      <c r="AL385" s="430">
        <f t="shared" si="184"/>
        <v>411.99376859087465</v>
      </c>
      <c r="AM385" s="430">
        <f t="shared" si="185"/>
        <v>500.9924224855053</v>
      </c>
      <c r="AN385" s="430">
        <f t="shared" si="186"/>
        <v>584.99115200403332</v>
      </c>
      <c r="AO385" s="430">
        <f t="shared" si="187"/>
        <v>562.9914847491807</v>
      </c>
      <c r="AP385" s="430">
        <f t="shared" si="188"/>
        <v>472.99284597932945</v>
      </c>
      <c r="AQ385" s="430">
        <f t="shared" si="189"/>
        <v>495.99249810940262</v>
      </c>
      <c r="AR385" s="430">
        <f t="shared" si="190"/>
        <v>569.99137887572476</v>
      </c>
      <c r="AS385" s="430">
        <f t="shared" si="191"/>
        <v>916.98613057726243</v>
      </c>
      <c r="AT385" s="430">
        <f t="shared" si="192"/>
        <v>802.98785480211734</v>
      </c>
      <c r="AU385" s="430">
        <f t="shared" si="193"/>
        <v>1066.983861860348</v>
      </c>
      <c r="AV385" s="430">
        <f t="shared" si="194"/>
        <v>932.08590219309303</v>
      </c>
      <c r="AW385" s="430">
        <f t="shared" si="195"/>
        <v>744.83488782455265</v>
      </c>
      <c r="AX385" s="430">
        <f t="shared" si="196"/>
        <v>718.36652382152749</v>
      </c>
      <c r="AY385" s="430">
        <f t="shared" si="197"/>
        <v>580.58986639778175</v>
      </c>
      <c r="AZ385" s="430">
        <f t="shared" si="198"/>
        <v>680.38316107890103</v>
      </c>
      <c r="BA385" s="430">
        <f t="shared" si="199"/>
        <v>471.15704562641787</v>
      </c>
      <c r="BB385" s="430">
        <f t="shared" si="200"/>
        <v>761.42677085959156</v>
      </c>
      <c r="BC385" s="430">
        <f t="shared" si="201"/>
        <v>700.27224602974536</v>
      </c>
      <c r="BD385" s="430">
        <f t="shared" si="202"/>
        <v>1027.481724224855</v>
      </c>
      <c r="BE385" s="430">
        <f t="shared" si="203"/>
        <v>543.9526090244517</v>
      </c>
      <c r="BF385" s="430">
        <f t="shared" si="204"/>
        <v>1172.9871439374842</v>
      </c>
      <c r="BG385" s="430">
        <f t="shared" si="205"/>
        <v>1189.9369800857069</v>
      </c>
      <c r="BH385" s="430">
        <f t="shared" si="206"/>
        <v>971.0410889841188</v>
      </c>
      <c r="BI385" s="430">
        <f t="shared" si="207"/>
        <v>461.98638769851266</v>
      </c>
      <c r="BJ385" s="430">
        <f t="shared" si="208"/>
        <v>635.07039455507959</v>
      </c>
      <c r="BK385" s="430">
        <f t="shared" si="209"/>
        <v>587.16111918326203</v>
      </c>
      <c r="BL385" s="430">
        <f t="shared" si="210"/>
        <v>449.13320685656669</v>
      </c>
      <c r="BM385" s="430">
        <f t="shared" si="211"/>
        <v>589.57376400302644</v>
      </c>
      <c r="BN385" s="430">
        <f t="shared" si="212"/>
        <v>678.16428821409909</v>
      </c>
    </row>
    <row r="386" spans="1:66">
      <c r="B386" s="343" t="s">
        <v>247</v>
      </c>
      <c r="C386" s="342"/>
      <c r="D386" s="76">
        <f t="shared" si="219"/>
        <v>1417.1589566228954</v>
      </c>
      <c r="E386" s="76">
        <f>AVERAGE(E87:E102)</f>
        <v>44.655293394369941</v>
      </c>
      <c r="F386" s="76">
        <f t="shared" ref="F386:Q386" si="228">SUM(F87:F102)</f>
        <v>660.49550999999985</v>
      </c>
      <c r="G386" s="76">
        <f t="shared" si="228"/>
        <v>674.37980000000005</v>
      </c>
      <c r="H386" s="76">
        <f t="shared" si="228"/>
        <v>896.52844000000005</v>
      </c>
      <c r="I386" s="76">
        <f t="shared" si="228"/>
        <v>1211.9001700000001</v>
      </c>
      <c r="J386" s="76">
        <f t="shared" si="228"/>
        <v>1203.9662900000003</v>
      </c>
      <c r="K386" s="76">
        <f t="shared" si="228"/>
        <v>856.85904000000016</v>
      </c>
      <c r="L386" s="76">
        <f t="shared" si="228"/>
        <v>1019.5035799999999</v>
      </c>
      <c r="M386" s="76">
        <f t="shared" si="228"/>
        <v>1360.6604199999999</v>
      </c>
      <c r="N386" s="76">
        <f t="shared" si="228"/>
        <v>1674.0486800000006</v>
      </c>
      <c r="O386" s="76">
        <f t="shared" si="228"/>
        <v>2866.1141499999999</v>
      </c>
      <c r="P386" s="76">
        <f t="shared" si="228"/>
        <v>2832.3951600000009</v>
      </c>
      <c r="Q386" s="76">
        <f t="shared" si="228"/>
        <v>1794.5444825</v>
      </c>
      <c r="R386" s="76">
        <f>SUM(R87:R102)</f>
        <v>1735.4499999999998</v>
      </c>
      <c r="S386" s="76">
        <f t="shared" ref="S386:AD386" si="229">SUM(S87:S102)</f>
        <v>1528.0800000000002</v>
      </c>
      <c r="T386" s="76">
        <f t="shared" si="229"/>
        <v>1493.6000000000004</v>
      </c>
      <c r="U386" s="76">
        <f t="shared" si="229"/>
        <v>1487.61</v>
      </c>
      <c r="V386" s="76">
        <f t="shared" si="229"/>
        <v>1095.3200000000002</v>
      </c>
      <c r="W386" s="76">
        <f t="shared" si="229"/>
        <v>1374.94</v>
      </c>
      <c r="X386" s="76">
        <f t="shared" si="229"/>
        <v>1377.4399999999998</v>
      </c>
      <c r="Y386" s="76">
        <f t="shared" si="229"/>
        <v>1991.29</v>
      </c>
      <c r="Z386" s="76">
        <f t="shared" si="229"/>
        <v>973.09</v>
      </c>
      <c r="AA386" s="76">
        <f t="shared" si="229"/>
        <v>2137.27</v>
      </c>
      <c r="AB386" s="76">
        <f t="shared" si="229"/>
        <v>2417.9300000000003</v>
      </c>
      <c r="AC386" s="76">
        <f t="shared" si="229"/>
        <v>1773.77</v>
      </c>
      <c r="AD386" s="76">
        <f t="shared" si="229"/>
        <v>789.49</v>
      </c>
      <c r="AE386" s="76">
        <f>SUM(AE87:AE102)</f>
        <v>1356.0786042999998</v>
      </c>
      <c r="AF386" s="76">
        <f>SUM(AF87:AF102)</f>
        <v>1113.2423722000003</v>
      </c>
      <c r="AG386" s="76">
        <f>SUM(AG87:AG102)</f>
        <v>706.37317110000004</v>
      </c>
      <c r="AH386" s="76">
        <f>SUM(AH87:AH102)</f>
        <v>1132.9863863999967</v>
      </c>
      <c r="AI386" s="76">
        <f>SUM(AI87:AI102)</f>
        <v>979.4124421868687</v>
      </c>
      <c r="AK386" s="430">
        <f t="shared" si="183"/>
        <v>332.99496344844965</v>
      </c>
      <c r="AL386" s="430">
        <f t="shared" si="184"/>
        <v>339.99485757499372</v>
      </c>
      <c r="AM386" s="430">
        <f t="shared" si="185"/>
        <v>451.99316359969754</v>
      </c>
      <c r="AN386" s="430">
        <f t="shared" si="186"/>
        <v>610.99075875976814</v>
      </c>
      <c r="AO386" s="430">
        <f t="shared" si="187"/>
        <v>606.99081925888595</v>
      </c>
      <c r="AP386" s="430">
        <f t="shared" si="188"/>
        <v>431.99346609528618</v>
      </c>
      <c r="AQ386" s="430">
        <f t="shared" si="189"/>
        <v>513.99222586337282</v>
      </c>
      <c r="AR386" s="430">
        <f t="shared" si="190"/>
        <v>685.98962440131072</v>
      </c>
      <c r="AS386" s="430">
        <f t="shared" si="191"/>
        <v>843.98723468616106</v>
      </c>
      <c r="AT386" s="430">
        <f t="shared" si="192"/>
        <v>1444.9781446937232</v>
      </c>
      <c r="AU386" s="430">
        <f t="shared" si="193"/>
        <v>1427.9784018149739</v>
      </c>
      <c r="AV386" s="430">
        <f t="shared" si="194"/>
        <v>904.7363158558104</v>
      </c>
      <c r="AW386" s="430">
        <f t="shared" si="195"/>
        <v>874.94328207713625</v>
      </c>
      <c r="AX386" s="430">
        <f t="shared" si="196"/>
        <v>770.39576506175956</v>
      </c>
      <c r="AY386" s="430">
        <f t="shared" si="197"/>
        <v>753.01235190320153</v>
      </c>
      <c r="AZ386" s="430">
        <f t="shared" si="198"/>
        <v>749.99243761028481</v>
      </c>
      <c r="BA386" s="430">
        <f t="shared" si="199"/>
        <v>552.21578018653906</v>
      </c>
      <c r="BB386" s="430">
        <f t="shared" si="200"/>
        <v>693.18880766322161</v>
      </c>
      <c r="BC386" s="430">
        <f t="shared" si="201"/>
        <v>694.44920594907978</v>
      </c>
      <c r="BD386" s="430">
        <f t="shared" si="202"/>
        <v>1003.9274010587345</v>
      </c>
      <c r="BE386" s="430">
        <f t="shared" si="203"/>
        <v>490.59238719435342</v>
      </c>
      <c r="BF386" s="430">
        <f t="shared" si="204"/>
        <v>1077.5245777665741</v>
      </c>
      <c r="BG386" s="430">
        <f t="shared" si="205"/>
        <v>1219.021930930174</v>
      </c>
      <c r="BH386" s="430">
        <f t="shared" si="206"/>
        <v>894.2626670027729</v>
      </c>
      <c r="BI386" s="430">
        <f t="shared" si="207"/>
        <v>398.02873708091755</v>
      </c>
      <c r="BJ386" s="430">
        <f t="shared" si="208"/>
        <v>683.67965933955122</v>
      </c>
      <c r="BK386" s="430">
        <f t="shared" si="209"/>
        <v>561.2515110662971</v>
      </c>
      <c r="BL386" s="430">
        <f t="shared" si="210"/>
        <v>356.12461361230152</v>
      </c>
      <c r="BM386" s="430">
        <f t="shared" si="211"/>
        <v>571.20563972775233</v>
      </c>
      <c r="BN386" s="430">
        <f t="shared" si="212"/>
        <v>493.7799053122605</v>
      </c>
    </row>
    <row r="387" spans="1:66">
      <c r="A387" s="6" t="s">
        <v>251</v>
      </c>
      <c r="B387" s="341" t="s">
        <v>246</v>
      </c>
      <c r="C387" s="342"/>
      <c r="D387" s="76">
        <f t="shared" si="219"/>
        <v>1226.9847695659596</v>
      </c>
      <c r="E387" s="76">
        <f>AVERAGE(E103:E117)</f>
        <v>41.240343760042073</v>
      </c>
      <c r="F387" s="76">
        <f t="shared" ref="F387:Q387" si="230">SUM(F103:F117)</f>
        <v>610.90876000000014</v>
      </c>
      <c r="G387" s="76">
        <f t="shared" si="230"/>
        <v>674.37980000000016</v>
      </c>
      <c r="H387" s="76">
        <f t="shared" si="230"/>
        <v>898.51190999999994</v>
      </c>
      <c r="I387" s="76">
        <f t="shared" si="230"/>
        <v>1075.0407399999999</v>
      </c>
      <c r="J387" s="76">
        <f t="shared" si="230"/>
        <v>1158.3464800000002</v>
      </c>
      <c r="K387" s="76">
        <f t="shared" si="230"/>
        <v>1082.97462</v>
      </c>
      <c r="L387" s="76">
        <f t="shared" si="230"/>
        <v>870.74333000000013</v>
      </c>
      <c r="M387" s="76">
        <f t="shared" si="230"/>
        <v>1251.5695700000001</v>
      </c>
      <c r="N387" s="76">
        <f t="shared" si="230"/>
        <v>1553.0570100000002</v>
      </c>
      <c r="O387" s="76">
        <f t="shared" si="230"/>
        <v>1969.5857100000001</v>
      </c>
      <c r="P387" s="76">
        <f t="shared" si="230"/>
        <v>1574.8751799999998</v>
      </c>
      <c r="Q387" s="76">
        <f t="shared" si="230"/>
        <v>1771.8932551000003</v>
      </c>
      <c r="R387" s="76">
        <f>SUM(R103:R117)</f>
        <v>1465.21</v>
      </c>
      <c r="S387" s="76">
        <f t="shared" ref="S387:AD387" si="231">SUM(S103:S117)</f>
        <v>1503.8199999999997</v>
      </c>
      <c r="T387" s="76">
        <f t="shared" si="231"/>
        <v>1220.3299999999997</v>
      </c>
      <c r="U387" s="76">
        <f t="shared" si="231"/>
        <v>1292.2799999999997</v>
      </c>
      <c r="V387" s="76">
        <f t="shared" si="231"/>
        <v>1012.4</v>
      </c>
      <c r="W387" s="76">
        <f t="shared" si="231"/>
        <v>1302.96</v>
      </c>
      <c r="X387" s="76">
        <f t="shared" si="231"/>
        <v>1333.35</v>
      </c>
      <c r="Y387" s="76">
        <f t="shared" si="231"/>
        <v>1516.1100000000001</v>
      </c>
      <c r="Z387" s="76">
        <f t="shared" si="231"/>
        <v>855.03</v>
      </c>
      <c r="AA387" s="76">
        <f t="shared" si="231"/>
        <v>2079.17</v>
      </c>
      <c r="AB387" s="76">
        <f t="shared" si="231"/>
        <v>2164.08</v>
      </c>
      <c r="AC387" s="76">
        <f t="shared" si="231"/>
        <v>1195.23</v>
      </c>
      <c r="AD387" s="76">
        <f t="shared" si="231"/>
        <v>765.36</v>
      </c>
      <c r="AE387" s="76">
        <f>SUM(AE103:AE117)</f>
        <v>1209.4009978000001</v>
      </c>
      <c r="AF387" s="76">
        <f>SUM(AF103:AF117)</f>
        <v>989.27549720000002</v>
      </c>
      <c r="AG387" s="76">
        <f>SUM(AG103:AG117)</f>
        <v>563.34514940000008</v>
      </c>
      <c r="AH387" s="76">
        <f>SUM(AH103:AH117)</f>
        <v>1002.4197366000042</v>
      </c>
      <c r="AI387" s="76">
        <f>SUM(AI103:AI117)</f>
        <v>847.88534087878804</v>
      </c>
      <c r="AK387" s="430">
        <f t="shared" si="183"/>
        <v>307.99534156793555</v>
      </c>
      <c r="AL387" s="430">
        <f t="shared" si="184"/>
        <v>339.99485757499377</v>
      </c>
      <c r="AM387" s="430">
        <f t="shared" si="185"/>
        <v>452.99314847491803</v>
      </c>
      <c r="AN387" s="430">
        <f t="shared" si="186"/>
        <v>541.99180236954874</v>
      </c>
      <c r="AO387" s="430">
        <f t="shared" si="187"/>
        <v>583.99116712881278</v>
      </c>
      <c r="AP387" s="430">
        <f t="shared" si="188"/>
        <v>545.99174187043104</v>
      </c>
      <c r="AQ387" s="430">
        <f t="shared" si="189"/>
        <v>438.99336022183013</v>
      </c>
      <c r="AR387" s="430">
        <f t="shared" si="190"/>
        <v>630.99045626417956</v>
      </c>
      <c r="AS387" s="430">
        <f t="shared" si="191"/>
        <v>782.98815729770615</v>
      </c>
      <c r="AT387" s="430">
        <f t="shared" si="192"/>
        <v>992.98498109402567</v>
      </c>
      <c r="AU387" s="430">
        <f t="shared" si="193"/>
        <v>793.98799092513218</v>
      </c>
      <c r="AV387" s="430">
        <f t="shared" si="194"/>
        <v>893.31648858079166</v>
      </c>
      <c r="AW387" s="430">
        <f t="shared" si="195"/>
        <v>738.69926896899426</v>
      </c>
      <c r="AX387" s="430">
        <f t="shared" si="196"/>
        <v>758.16486009579012</v>
      </c>
      <c r="AY387" s="430">
        <f t="shared" si="197"/>
        <v>615.24073607259879</v>
      </c>
      <c r="AZ387" s="430">
        <f t="shared" si="198"/>
        <v>651.51499873960154</v>
      </c>
      <c r="BA387" s="430">
        <f t="shared" si="199"/>
        <v>510.41088984118977</v>
      </c>
      <c r="BB387" s="430">
        <f t="shared" si="200"/>
        <v>656.89942021678849</v>
      </c>
      <c r="BC387" s="430">
        <f t="shared" si="201"/>
        <v>672.2208217796823</v>
      </c>
      <c r="BD387" s="430">
        <f t="shared" si="202"/>
        <v>764.36097806906992</v>
      </c>
      <c r="BE387" s="430">
        <f t="shared" si="203"/>
        <v>431.07133854297956</v>
      </c>
      <c r="BF387" s="430">
        <f t="shared" si="204"/>
        <v>1048.2329216032267</v>
      </c>
      <c r="BG387" s="430">
        <f t="shared" si="205"/>
        <v>1091.0410889841189</v>
      </c>
      <c r="BH387" s="430">
        <f t="shared" si="206"/>
        <v>602.58633728258133</v>
      </c>
      <c r="BI387" s="430">
        <f t="shared" si="207"/>
        <v>385.86337282581297</v>
      </c>
      <c r="BJ387" s="430">
        <f t="shared" si="208"/>
        <v>609.73077781699021</v>
      </c>
      <c r="BK387" s="430">
        <f t="shared" si="209"/>
        <v>498.75245636501137</v>
      </c>
      <c r="BL387" s="430">
        <f t="shared" si="210"/>
        <v>284.01570426014626</v>
      </c>
      <c r="BM387" s="430">
        <f t="shared" si="211"/>
        <v>505.37924708848203</v>
      </c>
      <c r="BN387" s="430">
        <f t="shared" si="212"/>
        <v>427.46929209921251</v>
      </c>
    </row>
    <row r="388" spans="1:66">
      <c r="B388" s="343" t="s">
        <v>247</v>
      </c>
      <c r="C388" s="342"/>
      <c r="D388" s="76">
        <f t="shared" si="219"/>
        <v>1199.0195975179133</v>
      </c>
      <c r="E388" s="76">
        <f>AVERAGE(E118:E133)</f>
        <v>37.781627574336682</v>
      </c>
      <c r="F388" s="76">
        <f t="shared" ref="F388:Q388" si="232">SUM(F118:F133)</f>
        <v>844.95821999999998</v>
      </c>
      <c r="G388" s="76">
        <f t="shared" si="232"/>
        <v>672.39633000000015</v>
      </c>
      <c r="H388" s="76">
        <f t="shared" si="232"/>
        <v>936.19784000000004</v>
      </c>
      <c r="I388" s="76">
        <f t="shared" si="232"/>
        <v>1041.3217500000001</v>
      </c>
      <c r="J388" s="76">
        <f t="shared" si="232"/>
        <v>1209.9167000000002</v>
      </c>
      <c r="K388" s="76">
        <f t="shared" si="232"/>
        <v>1023.47052</v>
      </c>
      <c r="L388" s="76">
        <f t="shared" si="232"/>
        <v>803.30535000000009</v>
      </c>
      <c r="M388" s="76">
        <f t="shared" si="232"/>
        <v>1094.87544</v>
      </c>
      <c r="N388" s="76">
        <f t="shared" si="232"/>
        <v>1570.9082399999998</v>
      </c>
      <c r="O388" s="76">
        <f t="shared" si="232"/>
        <v>1892.23038</v>
      </c>
      <c r="P388" s="76">
        <f t="shared" si="232"/>
        <v>1505.4537300000002</v>
      </c>
      <c r="Q388" s="76">
        <f t="shared" si="232"/>
        <v>1448.0719429000003</v>
      </c>
      <c r="R388" s="76">
        <f>SUM(R118:R133)</f>
        <v>1371.9900000000002</v>
      </c>
      <c r="S388" s="76">
        <f t="shared" ref="S388:AD388" si="233">SUM(S118:S133)</f>
        <v>1410.8799999999999</v>
      </c>
      <c r="T388" s="76">
        <f t="shared" si="233"/>
        <v>1177.4000000000003</v>
      </c>
      <c r="U388" s="76">
        <f t="shared" si="233"/>
        <v>1185.8999999999999</v>
      </c>
      <c r="V388" s="76">
        <f t="shared" si="233"/>
        <v>958.03</v>
      </c>
      <c r="W388" s="76">
        <f t="shared" si="233"/>
        <v>1208.46</v>
      </c>
      <c r="X388" s="76">
        <f t="shared" si="233"/>
        <v>1283.51</v>
      </c>
      <c r="Y388" s="76">
        <f t="shared" si="233"/>
        <v>1188.3499999999999</v>
      </c>
      <c r="Z388" s="76">
        <f t="shared" si="233"/>
        <v>832.31999999999994</v>
      </c>
      <c r="AA388" s="76">
        <f t="shared" si="233"/>
        <v>2190.5399999999995</v>
      </c>
      <c r="AB388" s="76">
        <f t="shared" si="233"/>
        <v>2468.2399999999998</v>
      </c>
      <c r="AC388" s="76">
        <f t="shared" si="233"/>
        <v>1343.5</v>
      </c>
      <c r="AD388" s="76">
        <f t="shared" si="233"/>
        <v>999.86000000000013</v>
      </c>
      <c r="AE388" s="76">
        <f>SUM(AE118:AE133)</f>
        <v>1473.1231690000002</v>
      </c>
      <c r="AF388" s="76">
        <f>SUM(AF118:AF133)</f>
        <v>1074.1481785000001</v>
      </c>
      <c r="AG388" s="76">
        <f>SUM(AG118:AG133)</f>
        <v>578.04266210000014</v>
      </c>
      <c r="AH388" s="76">
        <f>SUM(AH118:AH133)</f>
        <v>932.26369209999802</v>
      </c>
      <c r="AI388" s="76">
        <f>SUM(AI118:AI133)</f>
        <v>250.92378093740285</v>
      </c>
      <c r="AK388" s="430">
        <f t="shared" si="183"/>
        <v>425.99355684396266</v>
      </c>
      <c r="AL388" s="430">
        <f t="shared" si="184"/>
        <v>338.99487269977317</v>
      </c>
      <c r="AM388" s="430">
        <f t="shared" si="185"/>
        <v>471.9928611041089</v>
      </c>
      <c r="AN388" s="430">
        <f t="shared" si="186"/>
        <v>524.99205949079908</v>
      </c>
      <c r="AO388" s="430">
        <f t="shared" si="187"/>
        <v>609.99077388454759</v>
      </c>
      <c r="AP388" s="430">
        <f t="shared" si="188"/>
        <v>515.99219561381392</v>
      </c>
      <c r="AQ388" s="430">
        <f t="shared" si="189"/>
        <v>404.99387446433076</v>
      </c>
      <c r="AR388" s="430">
        <f t="shared" si="190"/>
        <v>551.99165112175444</v>
      </c>
      <c r="AS388" s="430">
        <f t="shared" si="191"/>
        <v>791.98802117469108</v>
      </c>
      <c r="AT388" s="430">
        <f t="shared" si="192"/>
        <v>953.9855709604235</v>
      </c>
      <c r="AU388" s="430">
        <f t="shared" si="193"/>
        <v>758.98852029241243</v>
      </c>
      <c r="AV388" s="430">
        <f t="shared" si="194"/>
        <v>730.05895785228142</v>
      </c>
      <c r="AW388" s="430">
        <f t="shared" si="195"/>
        <v>691.70153768590887</v>
      </c>
      <c r="AX388" s="430">
        <f t="shared" si="196"/>
        <v>711.30829342072093</v>
      </c>
      <c r="AY388" s="430">
        <f t="shared" si="197"/>
        <v>593.59717670783982</v>
      </c>
      <c r="AZ388" s="430">
        <f t="shared" si="198"/>
        <v>597.88253087975795</v>
      </c>
      <c r="BA388" s="430">
        <f t="shared" si="199"/>
        <v>482.99974792034283</v>
      </c>
      <c r="BB388" s="430">
        <f t="shared" si="200"/>
        <v>609.25636501134363</v>
      </c>
      <c r="BC388" s="430">
        <f t="shared" si="201"/>
        <v>647.09352155281067</v>
      </c>
      <c r="BD388" s="430">
        <f t="shared" si="202"/>
        <v>599.11772119989917</v>
      </c>
      <c r="BE388" s="430">
        <f t="shared" si="203"/>
        <v>419.62188051424243</v>
      </c>
      <c r="BF388" s="430">
        <f t="shared" si="204"/>
        <v>1104.3811444416433</v>
      </c>
      <c r="BG388" s="430">
        <f t="shared" si="205"/>
        <v>1244.3861860347868</v>
      </c>
      <c r="BH388" s="430">
        <f t="shared" si="206"/>
        <v>677.33803882026723</v>
      </c>
      <c r="BI388" s="430">
        <f t="shared" si="207"/>
        <v>504.0887320393245</v>
      </c>
      <c r="BJ388" s="430">
        <f t="shared" si="208"/>
        <v>742.68876682631719</v>
      </c>
      <c r="BK388" s="430">
        <f t="shared" si="209"/>
        <v>541.54180917569954</v>
      </c>
      <c r="BL388" s="430">
        <f t="shared" si="210"/>
        <v>291.42559218553072</v>
      </c>
      <c r="BM388" s="430">
        <f t="shared" si="211"/>
        <v>470.00942379631863</v>
      </c>
      <c r="BN388" s="430">
        <f t="shared" si="212"/>
        <v>126.50556134983758</v>
      </c>
    </row>
    <row r="389" spans="1:66">
      <c r="A389" s="6" t="s">
        <v>252</v>
      </c>
      <c r="B389" s="341" t="s">
        <v>253</v>
      </c>
      <c r="C389" s="342"/>
      <c r="D389" s="76">
        <f t="shared" si="219"/>
        <v>1053.5024103253525</v>
      </c>
      <c r="E389" s="76">
        <f>AVERAGE(E134:E148)</f>
        <v>35.409405749363579</v>
      </c>
      <c r="F389" s="76">
        <f t="shared" ref="F389:Q389" si="234">SUM(F134:F148)</f>
        <v>926.28048999999999</v>
      </c>
      <c r="G389" s="76">
        <f t="shared" si="234"/>
        <v>817.18964000000017</v>
      </c>
      <c r="H389" s="76">
        <f t="shared" si="234"/>
        <v>735.86737000000005</v>
      </c>
      <c r="I389" s="76">
        <f t="shared" si="234"/>
        <v>783.47064999999998</v>
      </c>
      <c r="J389" s="76">
        <f t="shared" si="234"/>
        <v>906.44578999999999</v>
      </c>
      <c r="K389" s="76">
        <f t="shared" si="234"/>
        <v>708.09879000000001</v>
      </c>
      <c r="L389" s="76">
        <f t="shared" si="234"/>
        <v>719.99961000000008</v>
      </c>
      <c r="M389" s="76">
        <f t="shared" si="234"/>
        <v>1231.7348700000002</v>
      </c>
      <c r="N389" s="76">
        <f t="shared" si="234"/>
        <v>1449.9165700000003</v>
      </c>
      <c r="O389" s="76">
        <f t="shared" si="234"/>
        <v>975.86724000000004</v>
      </c>
      <c r="P389" s="76">
        <f t="shared" si="234"/>
        <v>1219.8340500000004</v>
      </c>
      <c r="Q389" s="76">
        <f t="shared" si="234"/>
        <v>1482.1281228000003</v>
      </c>
      <c r="R389" s="76">
        <f>SUM(R134:R148)</f>
        <v>1244.48</v>
      </c>
      <c r="S389" s="76">
        <f t="shared" ref="S389:AD389" si="235">SUM(S134:S148)</f>
        <v>1304.0500000000002</v>
      </c>
      <c r="T389" s="76">
        <f t="shared" si="235"/>
        <v>1277.08</v>
      </c>
      <c r="U389" s="76">
        <f t="shared" si="235"/>
        <v>987.77</v>
      </c>
      <c r="V389" s="76">
        <f t="shared" si="235"/>
        <v>884.19999999999993</v>
      </c>
      <c r="W389" s="76">
        <f t="shared" si="235"/>
        <v>1043.19</v>
      </c>
      <c r="X389" s="76">
        <f t="shared" si="235"/>
        <v>1240.8899999999999</v>
      </c>
      <c r="Y389" s="76">
        <f t="shared" si="235"/>
        <v>1135.8399999999999</v>
      </c>
      <c r="Z389" s="76">
        <f t="shared" si="235"/>
        <v>934.82</v>
      </c>
      <c r="AA389" s="76">
        <f t="shared" si="235"/>
        <v>1795.29</v>
      </c>
      <c r="AB389" s="76">
        <f t="shared" si="235"/>
        <v>2028.8999999999999</v>
      </c>
      <c r="AC389" s="76">
        <f t="shared" si="235"/>
        <v>1170.4899999999998</v>
      </c>
      <c r="AD389" s="76">
        <f t="shared" si="235"/>
        <v>843.9</v>
      </c>
      <c r="AE389" s="76">
        <f>SUM(AE134:AE148)</f>
        <v>1297.4869005</v>
      </c>
      <c r="AF389" s="76">
        <f>SUM(AF134:AF148)</f>
        <v>920.98462510000002</v>
      </c>
      <c r="AG389" s="76">
        <f>SUM(AG134:AG148)</f>
        <v>387.60970739999993</v>
      </c>
      <c r="AH389" s="76">
        <f>SUM(AH134:AH148)</f>
        <v>841.85219130000098</v>
      </c>
      <c r="AI389" s="76">
        <f>SUM(AI134:AI148)</f>
        <v>309.40569266057685</v>
      </c>
      <c r="AK389" s="430">
        <f t="shared" si="183"/>
        <v>466.99293672800604</v>
      </c>
      <c r="AL389" s="430">
        <f t="shared" si="184"/>
        <v>411.99376859087477</v>
      </c>
      <c r="AM389" s="430">
        <f t="shared" si="185"/>
        <v>370.99438870683139</v>
      </c>
      <c r="AN389" s="430">
        <f t="shared" si="186"/>
        <v>394.99402571212499</v>
      </c>
      <c r="AO389" s="430">
        <f t="shared" si="187"/>
        <v>456.99308797580034</v>
      </c>
      <c r="AP389" s="430">
        <f t="shared" si="188"/>
        <v>356.99460045374337</v>
      </c>
      <c r="AQ389" s="430">
        <f t="shared" si="189"/>
        <v>362.99450970506683</v>
      </c>
      <c r="AR389" s="430">
        <f t="shared" si="190"/>
        <v>620.99060751197385</v>
      </c>
      <c r="AS389" s="430">
        <f t="shared" si="191"/>
        <v>730.98894378623663</v>
      </c>
      <c r="AT389" s="430">
        <f t="shared" si="192"/>
        <v>491.99255860852031</v>
      </c>
      <c r="AU389" s="430">
        <f t="shared" si="193"/>
        <v>614.99069826065056</v>
      </c>
      <c r="AV389" s="430">
        <f t="shared" si="194"/>
        <v>747.22869815981858</v>
      </c>
      <c r="AW389" s="430">
        <f t="shared" si="195"/>
        <v>627.4161835139904</v>
      </c>
      <c r="AX389" s="430">
        <f t="shared" si="196"/>
        <v>657.44895386942278</v>
      </c>
      <c r="AY389" s="430">
        <f t="shared" si="197"/>
        <v>643.85177716158296</v>
      </c>
      <c r="AZ389" s="430">
        <f t="shared" si="198"/>
        <v>497.9934459289135</v>
      </c>
      <c r="BA389" s="430">
        <f t="shared" si="199"/>
        <v>445.77766574237455</v>
      </c>
      <c r="BB389" s="430">
        <f t="shared" si="200"/>
        <v>525.93395512982102</v>
      </c>
      <c r="BC389" s="430">
        <f t="shared" si="201"/>
        <v>625.60625157549782</v>
      </c>
      <c r="BD389" s="430">
        <f t="shared" si="202"/>
        <v>572.64431560373077</v>
      </c>
      <c r="BE389" s="430">
        <f t="shared" si="203"/>
        <v>471.29821023443412</v>
      </c>
      <c r="BF389" s="430">
        <f t="shared" si="204"/>
        <v>905.11217544744136</v>
      </c>
      <c r="BG389" s="430">
        <f t="shared" si="205"/>
        <v>1022.8888328711872</v>
      </c>
      <c r="BH389" s="430">
        <f t="shared" si="206"/>
        <v>590.11343584572717</v>
      </c>
      <c r="BI389" s="430">
        <f t="shared" si="207"/>
        <v>425.46004537433828</v>
      </c>
      <c r="BJ389" s="430">
        <f t="shared" si="208"/>
        <v>654.14010612553568</v>
      </c>
      <c r="BK389" s="430">
        <f t="shared" si="209"/>
        <v>464.32297711116712</v>
      </c>
      <c r="BL389" s="430">
        <f t="shared" si="210"/>
        <v>195.4170443156037</v>
      </c>
      <c r="BM389" s="430">
        <f t="shared" si="211"/>
        <v>424.42762354424048</v>
      </c>
      <c r="BN389" s="430">
        <f t="shared" si="212"/>
        <v>155.98976186568029</v>
      </c>
    </row>
    <row r="390" spans="1:66">
      <c r="B390" s="343" t="s">
        <v>254</v>
      </c>
      <c r="C390" s="342"/>
      <c r="D390" s="76">
        <f t="shared" si="219"/>
        <v>923.23590784888904</v>
      </c>
      <c r="E390" s="76">
        <f>AVERAGE(E149:E161)</f>
        <v>35.805001718002707</v>
      </c>
      <c r="F390" s="76">
        <f t="shared" ref="F390:AI390" si="236">SUM(F149:F161)</f>
        <v>755.70206999999994</v>
      </c>
      <c r="G390" s="76">
        <f t="shared" si="236"/>
        <v>696.19796999999994</v>
      </c>
      <c r="H390" s="76">
        <f t="shared" si="236"/>
        <v>688.26409000000001</v>
      </c>
      <c r="I390" s="76">
        <f t="shared" si="236"/>
        <v>817.18963999999994</v>
      </c>
      <c r="J390" s="76">
        <f t="shared" si="236"/>
        <v>1059.1729800000001</v>
      </c>
      <c r="K390" s="76">
        <f t="shared" si="236"/>
        <v>686.28062</v>
      </c>
      <c r="L390" s="76">
        <f t="shared" si="236"/>
        <v>648.59469000000013</v>
      </c>
      <c r="M390" s="76">
        <f t="shared" si="236"/>
        <v>1047.27216</v>
      </c>
      <c r="N390" s="76">
        <f t="shared" si="236"/>
        <v>1247.6026299999999</v>
      </c>
      <c r="O390" s="76">
        <f t="shared" si="236"/>
        <v>729.9169599999999</v>
      </c>
      <c r="P390" s="76">
        <f t="shared" si="236"/>
        <v>1031.4043999999999</v>
      </c>
      <c r="Q390" s="76">
        <f t="shared" si="236"/>
        <v>1360.2240566000003</v>
      </c>
      <c r="R390" s="76">
        <f t="shared" si="236"/>
        <v>1091.83</v>
      </c>
      <c r="S390" s="76">
        <f t="shared" si="236"/>
        <v>677.11999999999989</v>
      </c>
      <c r="T390" s="76">
        <f t="shared" si="236"/>
        <v>1072.31</v>
      </c>
      <c r="U390" s="76">
        <f t="shared" si="236"/>
        <v>811.63</v>
      </c>
      <c r="V390" s="76">
        <f t="shared" si="236"/>
        <v>762.63</v>
      </c>
      <c r="W390" s="76">
        <f t="shared" si="236"/>
        <v>937.19</v>
      </c>
      <c r="X390" s="76">
        <f t="shared" si="236"/>
        <v>1246.7</v>
      </c>
      <c r="Y390" s="76">
        <f t="shared" si="236"/>
        <v>921.78000000000009</v>
      </c>
      <c r="Z390" s="76">
        <f t="shared" si="236"/>
        <v>811.8</v>
      </c>
      <c r="AA390" s="76">
        <f t="shared" si="236"/>
        <v>1839.49</v>
      </c>
      <c r="AB390" s="76">
        <f t="shared" si="236"/>
        <v>1591.66</v>
      </c>
      <c r="AC390" s="76">
        <f t="shared" si="236"/>
        <v>892.99999999999989</v>
      </c>
      <c r="AD390" s="76">
        <f t="shared" si="236"/>
        <v>696.24</v>
      </c>
      <c r="AE390" s="76">
        <f t="shared" si="236"/>
        <v>956.58791159999998</v>
      </c>
      <c r="AF390" s="76">
        <f t="shared" si="236"/>
        <v>793.28882649999991</v>
      </c>
      <c r="AG390" s="76">
        <f t="shared" si="236"/>
        <v>294.40645210000008</v>
      </c>
      <c r="AH390" s="76">
        <f t="shared" si="236"/>
        <v>789.35085839999988</v>
      </c>
      <c r="AI390" s="76">
        <f t="shared" si="236"/>
        <v>742.24092026666665</v>
      </c>
      <c r="AK390" s="430">
        <f t="shared" si="183"/>
        <v>380.99423745903704</v>
      </c>
      <c r="AL390" s="430">
        <f t="shared" si="184"/>
        <v>350.99469120241992</v>
      </c>
      <c r="AM390" s="430">
        <f t="shared" si="185"/>
        <v>346.99475170153767</v>
      </c>
      <c r="AN390" s="430">
        <f t="shared" si="186"/>
        <v>411.99376859087465</v>
      </c>
      <c r="AO390" s="430">
        <f t="shared" si="187"/>
        <v>533.99192336778424</v>
      </c>
      <c r="AP390" s="430">
        <f t="shared" si="188"/>
        <v>345.99476682631712</v>
      </c>
      <c r="AQ390" s="430">
        <f t="shared" si="189"/>
        <v>326.99505419712636</v>
      </c>
      <c r="AR390" s="430">
        <f t="shared" si="190"/>
        <v>527.99201411646084</v>
      </c>
      <c r="AS390" s="430">
        <f t="shared" si="191"/>
        <v>628.99048651373823</v>
      </c>
      <c r="AT390" s="430">
        <f t="shared" si="192"/>
        <v>367.99443408116957</v>
      </c>
      <c r="AU390" s="430">
        <f t="shared" si="193"/>
        <v>519.99213511469623</v>
      </c>
      <c r="AV390" s="430">
        <f t="shared" si="194"/>
        <v>685.76962772876243</v>
      </c>
      <c r="AW390" s="430">
        <f t="shared" si="195"/>
        <v>550.45626417948063</v>
      </c>
      <c r="AX390" s="430">
        <f t="shared" si="196"/>
        <v>341.37635492815724</v>
      </c>
      <c r="AY390" s="430">
        <f t="shared" si="197"/>
        <v>540.61507436349882</v>
      </c>
      <c r="AZ390" s="430">
        <f t="shared" si="198"/>
        <v>409.19082430047894</v>
      </c>
      <c r="BA390" s="430">
        <f t="shared" si="199"/>
        <v>384.48701789765568</v>
      </c>
      <c r="BB390" s="430">
        <f t="shared" si="200"/>
        <v>472.49306780942777</v>
      </c>
      <c r="BC390" s="430">
        <f t="shared" si="201"/>
        <v>628.53541719183261</v>
      </c>
      <c r="BD390" s="430">
        <f t="shared" si="202"/>
        <v>464.72397277539704</v>
      </c>
      <c r="BE390" s="430">
        <f t="shared" si="203"/>
        <v>409.2765313839173</v>
      </c>
      <c r="BF390" s="430">
        <f t="shared" si="204"/>
        <v>927.39601714141668</v>
      </c>
      <c r="BG390" s="430">
        <f t="shared" si="205"/>
        <v>802.45021426770859</v>
      </c>
      <c r="BH390" s="430">
        <f t="shared" si="206"/>
        <v>450.21426770859586</v>
      </c>
      <c r="BI390" s="430">
        <f t="shared" si="207"/>
        <v>351.01588101840179</v>
      </c>
      <c r="BJ390" s="430">
        <f t="shared" si="208"/>
        <v>482.27270562137636</v>
      </c>
      <c r="BK390" s="430">
        <f t="shared" si="209"/>
        <v>399.94395084446683</v>
      </c>
      <c r="BL390" s="430">
        <f t="shared" si="210"/>
        <v>148.4277550289892</v>
      </c>
      <c r="BM390" s="430">
        <f t="shared" si="211"/>
        <v>397.95858754726487</v>
      </c>
      <c r="BN390" s="430">
        <f t="shared" si="212"/>
        <v>374.20767343920676</v>
      </c>
    </row>
    <row r="391" spans="1:66">
      <c r="A391" s="6" t="s">
        <v>255</v>
      </c>
      <c r="B391" s="341" t="s">
        <v>246</v>
      </c>
      <c r="C391" s="342"/>
      <c r="D391" s="76">
        <f t="shared" si="219"/>
        <v>1134.5514978848828</v>
      </c>
      <c r="E391" s="76">
        <f>AVERAGE(E162:E176)</f>
        <v>38.133557112363086</v>
      </c>
      <c r="F391" s="76">
        <f t="shared" ref="F391:Q391" si="237">SUM(F162:F176)</f>
        <v>835.04087000000004</v>
      </c>
      <c r="G391" s="76">
        <f t="shared" si="237"/>
        <v>852.89210000000014</v>
      </c>
      <c r="H391" s="76">
        <f t="shared" si="237"/>
        <v>803.30534999999998</v>
      </c>
      <c r="I391" s="76">
        <f t="shared" si="237"/>
        <v>1545.1231300000002</v>
      </c>
      <c r="J391" s="76">
        <f t="shared" si="237"/>
        <v>811.23923000000002</v>
      </c>
      <c r="K391" s="76">
        <f t="shared" si="237"/>
        <v>846.94169000000011</v>
      </c>
      <c r="L391" s="76">
        <f t="shared" si="237"/>
        <v>789.42106000000024</v>
      </c>
      <c r="M391" s="76">
        <f t="shared" si="237"/>
        <v>1428.0984000000001</v>
      </c>
      <c r="N391" s="76">
        <f t="shared" si="237"/>
        <v>1471.7347399999999</v>
      </c>
      <c r="O391" s="76">
        <f t="shared" si="237"/>
        <v>904.46231999999986</v>
      </c>
      <c r="P391" s="76">
        <f t="shared" si="237"/>
        <v>1317.0240800000001</v>
      </c>
      <c r="Q391" s="76">
        <f t="shared" si="237"/>
        <v>2072.3294559999999</v>
      </c>
      <c r="R391" s="76">
        <f>SUM(R162:R176)</f>
        <v>1595.9799999999998</v>
      </c>
      <c r="S391" s="76">
        <f t="shared" ref="S391:AD391" si="238">SUM(S162:S176)</f>
        <v>814.46000000000015</v>
      </c>
      <c r="T391" s="76">
        <f t="shared" si="238"/>
        <v>1509.79</v>
      </c>
      <c r="U391" s="76">
        <f t="shared" si="238"/>
        <v>1103.1300000000001</v>
      </c>
      <c r="V391" s="76">
        <f t="shared" si="238"/>
        <v>1050.75</v>
      </c>
      <c r="W391" s="76">
        <f t="shared" si="238"/>
        <v>994.95999999999992</v>
      </c>
      <c r="X391" s="76">
        <f t="shared" si="238"/>
        <v>977.06</v>
      </c>
      <c r="Y391" s="76">
        <f t="shared" si="238"/>
        <v>1182.1299999999999</v>
      </c>
      <c r="Z391" s="76">
        <f t="shared" si="238"/>
        <v>1119.2500000000002</v>
      </c>
      <c r="AA391" s="76">
        <f t="shared" si="238"/>
        <v>1900.9499999999998</v>
      </c>
      <c r="AB391" s="76">
        <f t="shared" si="238"/>
        <v>1619.01</v>
      </c>
      <c r="AC391" s="76">
        <f t="shared" si="238"/>
        <v>1266.0000000000002</v>
      </c>
      <c r="AD391" s="76">
        <f t="shared" si="238"/>
        <v>792.05000000000007</v>
      </c>
      <c r="AE391" s="76">
        <f>SUM(AE162:AE176)</f>
        <v>1234.3927198000001</v>
      </c>
      <c r="AF391" s="76">
        <f>SUM(AF162:AF176)</f>
        <v>977.91021409999996</v>
      </c>
      <c r="AG391" s="76">
        <f>SUM(AG162:AG176)</f>
        <v>463.08074090000008</v>
      </c>
      <c r="AH391" s="76">
        <f>SUM(AH162:AH176)</f>
        <v>946.25547130000382</v>
      </c>
      <c r="AI391" s="76">
        <f>SUM(AI162:AI176)</f>
        <v>811.77336444646483</v>
      </c>
      <c r="AK391" s="430">
        <f t="shared" si="183"/>
        <v>420.99363246785987</v>
      </c>
      <c r="AL391" s="430">
        <f t="shared" si="184"/>
        <v>429.99349634484503</v>
      </c>
      <c r="AM391" s="430">
        <f t="shared" si="185"/>
        <v>404.9938744643307</v>
      </c>
      <c r="AN391" s="430">
        <f t="shared" si="186"/>
        <v>778.98821779682385</v>
      </c>
      <c r="AO391" s="430">
        <f t="shared" si="187"/>
        <v>408.99381396521301</v>
      </c>
      <c r="AP391" s="430">
        <f t="shared" si="188"/>
        <v>426.99354171918333</v>
      </c>
      <c r="AQ391" s="430">
        <f t="shared" si="189"/>
        <v>397.99398033778687</v>
      </c>
      <c r="AR391" s="430">
        <f t="shared" si="190"/>
        <v>719.98911015881026</v>
      </c>
      <c r="AS391" s="430">
        <f t="shared" si="191"/>
        <v>741.98877741366266</v>
      </c>
      <c r="AT391" s="430">
        <f t="shared" si="192"/>
        <v>455.99310310057973</v>
      </c>
      <c r="AU391" s="430">
        <f t="shared" si="193"/>
        <v>663.98995714645832</v>
      </c>
      <c r="AV391" s="430">
        <f t="shared" si="194"/>
        <v>1044.7841976304512</v>
      </c>
      <c r="AW391" s="430">
        <f t="shared" si="195"/>
        <v>804.6281825056717</v>
      </c>
      <c r="AX391" s="430">
        <f t="shared" si="196"/>
        <v>410.61759516007066</v>
      </c>
      <c r="AY391" s="430">
        <f t="shared" si="197"/>
        <v>761.17469120241992</v>
      </c>
      <c r="AZ391" s="430">
        <f t="shared" si="198"/>
        <v>556.15326443156039</v>
      </c>
      <c r="BA391" s="430">
        <f t="shared" si="199"/>
        <v>529.74539954625664</v>
      </c>
      <c r="BB391" s="430">
        <f t="shared" si="200"/>
        <v>501.61835139904207</v>
      </c>
      <c r="BC391" s="430">
        <f t="shared" si="201"/>
        <v>492.5938996722964</v>
      </c>
      <c r="BD391" s="430">
        <f t="shared" si="202"/>
        <v>595.98185026468354</v>
      </c>
      <c r="BE391" s="430">
        <f t="shared" si="203"/>
        <v>564.28031257877501</v>
      </c>
      <c r="BF391" s="430">
        <f t="shared" si="204"/>
        <v>958.38164860095776</v>
      </c>
      <c r="BG391" s="430">
        <f t="shared" si="205"/>
        <v>816.23897151499875</v>
      </c>
      <c r="BH391" s="430">
        <f t="shared" si="206"/>
        <v>638.26569195865909</v>
      </c>
      <c r="BI391" s="430">
        <f t="shared" si="207"/>
        <v>399.31938492563654</v>
      </c>
      <c r="BJ391" s="430">
        <f t="shared" si="208"/>
        <v>622.33058724476939</v>
      </c>
      <c r="BK391" s="430">
        <f t="shared" si="209"/>
        <v>493.02254302999745</v>
      </c>
      <c r="BL391" s="430">
        <f t="shared" si="210"/>
        <v>233.46646881774643</v>
      </c>
      <c r="BM391" s="430">
        <f t="shared" si="211"/>
        <v>477.06350960423686</v>
      </c>
      <c r="BN391" s="430">
        <f t="shared" si="212"/>
        <v>409.26310282150985</v>
      </c>
    </row>
    <row r="392" spans="1:66">
      <c r="B392" s="343" t="s">
        <v>247</v>
      </c>
      <c r="C392" s="342"/>
      <c r="D392" s="76">
        <f t="shared" si="219"/>
        <v>1621.7805580137037</v>
      </c>
      <c r="E392" s="76">
        <f>AVERAGE(E177:E192)</f>
        <v>51.103008805707397</v>
      </c>
      <c r="F392" s="76">
        <f t="shared" ref="F392:Q392" si="239">SUM(F177:F192)</f>
        <v>1084.9580900000001</v>
      </c>
      <c r="G392" s="76">
        <f t="shared" si="239"/>
        <v>956.03254000000015</v>
      </c>
      <c r="H392" s="76">
        <f t="shared" si="239"/>
        <v>890.57803000000001</v>
      </c>
      <c r="I392" s="76">
        <f t="shared" si="239"/>
        <v>2078.6765599999999</v>
      </c>
      <c r="J392" s="76">
        <f t="shared" si="239"/>
        <v>638.67733999999996</v>
      </c>
      <c r="K392" s="76">
        <f t="shared" si="239"/>
        <v>846.94169000000022</v>
      </c>
      <c r="L392" s="76">
        <f t="shared" si="239"/>
        <v>1033.38787</v>
      </c>
      <c r="M392" s="76">
        <f t="shared" si="239"/>
        <v>1392.3959400000001</v>
      </c>
      <c r="N392" s="76">
        <f t="shared" si="239"/>
        <v>1553.0570100000002</v>
      </c>
      <c r="O392" s="76">
        <f t="shared" si="239"/>
        <v>1194.0489400000001</v>
      </c>
      <c r="P392" s="76">
        <f t="shared" si="239"/>
        <v>1870.4122100000004</v>
      </c>
      <c r="Q392" s="76">
        <f t="shared" si="239"/>
        <v>3121.6247554000001</v>
      </c>
      <c r="R392" s="76">
        <f>SUM(R177:R192)</f>
        <v>1558.8500000000004</v>
      </c>
      <c r="S392" s="76">
        <f t="shared" ref="S392:AD392" si="240">SUM(S177:S192)</f>
        <v>1039.3000000000002</v>
      </c>
      <c r="T392" s="76">
        <f t="shared" si="240"/>
        <v>2132.09</v>
      </c>
      <c r="U392" s="76">
        <f t="shared" si="240"/>
        <v>1545.3799999999997</v>
      </c>
      <c r="V392" s="76">
        <f t="shared" si="240"/>
        <v>1409.0200000000002</v>
      </c>
      <c r="W392" s="76">
        <f t="shared" si="240"/>
        <v>1207.9799999999998</v>
      </c>
      <c r="X392" s="76">
        <f t="shared" si="240"/>
        <v>1218.1400000000003</v>
      </c>
      <c r="Y392" s="76">
        <f t="shared" si="240"/>
        <v>1726.1100000000004</v>
      </c>
      <c r="Z392" s="76">
        <f t="shared" si="240"/>
        <v>1905.7999999999997</v>
      </c>
      <c r="AA392" s="76">
        <f t="shared" si="240"/>
        <v>2326.06</v>
      </c>
      <c r="AB392" s="76">
        <f t="shared" si="240"/>
        <v>4049.5400000000004</v>
      </c>
      <c r="AC392" s="76">
        <f t="shared" si="240"/>
        <v>2084.09</v>
      </c>
      <c r="AD392" s="76">
        <f t="shared" si="240"/>
        <v>2122.7900000000004</v>
      </c>
      <c r="AE392" s="76">
        <f>SUM(AE177:AE192)</f>
        <v>1382.1612347999999</v>
      </c>
      <c r="AF392" s="76">
        <f>SUM(AF177:AF192)</f>
        <v>1333.5463851</v>
      </c>
      <c r="AG392" s="76">
        <f>SUM(AG177:AG192)</f>
        <v>664.60129289999986</v>
      </c>
      <c r="AH392" s="76">
        <f>SUM(AH177:AH192)</f>
        <v>1389.1540968999948</v>
      </c>
      <c r="AI392" s="76">
        <f>SUM(AI177:AI192)</f>
        <v>2898.0127553111133</v>
      </c>
      <c r="AK392" s="430">
        <f t="shared" si="183"/>
        <v>546.9917267456517</v>
      </c>
      <c r="AL392" s="430">
        <f t="shared" si="184"/>
        <v>481.99270985631466</v>
      </c>
      <c r="AM392" s="430">
        <f t="shared" si="185"/>
        <v>448.99320897403578</v>
      </c>
      <c r="AN392" s="430">
        <f t="shared" si="186"/>
        <v>1047.9841492311571</v>
      </c>
      <c r="AO392" s="430">
        <f t="shared" si="187"/>
        <v>321.9951298210234</v>
      </c>
      <c r="AP392" s="430">
        <f t="shared" si="188"/>
        <v>426.99354171918338</v>
      </c>
      <c r="AQ392" s="430">
        <f t="shared" si="189"/>
        <v>520.99211998991677</v>
      </c>
      <c r="AR392" s="430">
        <f t="shared" si="190"/>
        <v>701.98938240483994</v>
      </c>
      <c r="AS392" s="430">
        <f t="shared" si="191"/>
        <v>782.98815729770615</v>
      </c>
      <c r="AT392" s="430">
        <f t="shared" si="192"/>
        <v>601.99089488278298</v>
      </c>
      <c r="AU392" s="430">
        <f t="shared" si="193"/>
        <v>942.98573733299736</v>
      </c>
      <c r="AV392" s="430">
        <f t="shared" si="194"/>
        <v>1573.7961963196371</v>
      </c>
      <c r="AW392" s="430">
        <f t="shared" si="195"/>
        <v>785.90874716410406</v>
      </c>
      <c r="AX392" s="430">
        <f t="shared" si="196"/>
        <v>523.97277539702554</v>
      </c>
      <c r="AY392" s="430">
        <f t="shared" si="197"/>
        <v>1074.9130325182757</v>
      </c>
      <c r="AZ392" s="430">
        <f t="shared" si="198"/>
        <v>779.11772119989894</v>
      </c>
      <c r="BA392" s="430">
        <f t="shared" si="199"/>
        <v>710.37055709604249</v>
      </c>
      <c r="BB392" s="430">
        <f t="shared" si="200"/>
        <v>609.01436854045869</v>
      </c>
      <c r="BC392" s="430">
        <f t="shared" si="201"/>
        <v>614.1366271741872</v>
      </c>
      <c r="BD392" s="430">
        <f t="shared" si="202"/>
        <v>870.23443408116987</v>
      </c>
      <c r="BE392" s="430">
        <f t="shared" si="203"/>
        <v>960.82682127552289</v>
      </c>
      <c r="BF392" s="430">
        <f t="shared" si="204"/>
        <v>1172.7048147214518</v>
      </c>
      <c r="BG392" s="430">
        <f t="shared" si="205"/>
        <v>2041.6133098058988</v>
      </c>
      <c r="BH392" s="430">
        <f t="shared" si="206"/>
        <v>1050.7133854297958</v>
      </c>
      <c r="BI392" s="430">
        <f t="shared" si="207"/>
        <v>1070.2243508948829</v>
      </c>
      <c r="BJ392" s="430">
        <f t="shared" si="208"/>
        <v>696.82946044870175</v>
      </c>
      <c r="BK392" s="430">
        <f t="shared" si="209"/>
        <v>672.31983115704554</v>
      </c>
      <c r="BL392" s="430">
        <f t="shared" si="210"/>
        <v>335.0649321401562</v>
      </c>
      <c r="BM392" s="430">
        <f t="shared" si="211"/>
        <v>700.35497701033262</v>
      </c>
      <c r="BN392" s="430">
        <f t="shared" si="212"/>
        <v>1461.0601236758826</v>
      </c>
    </row>
    <row r="393" spans="1:66">
      <c r="A393" s="6" t="s">
        <v>256</v>
      </c>
      <c r="B393" s="341" t="s">
        <v>246</v>
      </c>
      <c r="C393" s="342"/>
      <c r="D393" s="76">
        <f t="shared" si="219"/>
        <v>2442.6015894733337</v>
      </c>
      <c r="E393" s="76">
        <f>AVERAGE(E193:E207)</f>
        <v>82.098597894038676</v>
      </c>
      <c r="F393" s="76">
        <f t="shared" ref="F393:Q393" si="241">SUM(F193:F207)</f>
        <v>1009.5862300000001</v>
      </c>
      <c r="G393" s="76">
        <f t="shared" si="241"/>
        <v>2388.0978800000003</v>
      </c>
      <c r="H393" s="76">
        <f t="shared" si="241"/>
        <v>1255.5365100000001</v>
      </c>
      <c r="I393" s="76">
        <f t="shared" si="241"/>
        <v>3286.6097900000004</v>
      </c>
      <c r="J393" s="76">
        <f t="shared" si="241"/>
        <v>811.23923000000013</v>
      </c>
      <c r="K393" s="76">
        <f t="shared" si="241"/>
        <v>767.60289</v>
      </c>
      <c r="L393" s="76">
        <f t="shared" si="241"/>
        <v>1551.0735400000003</v>
      </c>
      <c r="M393" s="76">
        <f t="shared" si="241"/>
        <v>2108.4286099999999</v>
      </c>
      <c r="N393" s="76">
        <f t="shared" si="241"/>
        <v>1178.18118</v>
      </c>
      <c r="O393" s="76">
        <f t="shared" si="241"/>
        <v>1545.1231299999999</v>
      </c>
      <c r="P393" s="76">
        <f t="shared" si="241"/>
        <v>3667.4360299999998</v>
      </c>
      <c r="Q393" s="76">
        <f t="shared" si="241"/>
        <v>5397.7954233</v>
      </c>
      <c r="R393" s="76">
        <f>SUM(R193:R207)</f>
        <v>1846.2699999999998</v>
      </c>
      <c r="S393" s="76">
        <f t="shared" ref="S393:AD393" si="242">SUM(S193:S207)</f>
        <v>2847.92</v>
      </c>
      <c r="T393" s="76">
        <f t="shared" si="242"/>
        <v>2988.36</v>
      </c>
      <c r="U393" s="76">
        <f t="shared" si="242"/>
        <v>2276.2600000000002</v>
      </c>
      <c r="V393" s="76">
        <f t="shared" si="242"/>
        <v>2312.7900000000004</v>
      </c>
      <c r="W393" s="76">
        <f t="shared" si="242"/>
        <v>2613.77</v>
      </c>
      <c r="X393" s="76">
        <f t="shared" si="242"/>
        <v>1825.3999999999996</v>
      </c>
      <c r="Y393" s="76">
        <f t="shared" si="242"/>
        <v>1761.19</v>
      </c>
      <c r="Z393" s="76">
        <f t="shared" si="242"/>
        <v>2599.42</v>
      </c>
      <c r="AA393" s="76">
        <f t="shared" si="242"/>
        <v>5288.0400000000009</v>
      </c>
      <c r="AB393" s="76">
        <f t="shared" si="242"/>
        <v>3769.5</v>
      </c>
      <c r="AC393" s="76">
        <f t="shared" si="242"/>
        <v>2009.3299999999997</v>
      </c>
      <c r="AD393" s="76">
        <f t="shared" si="242"/>
        <v>1778.8600000000001</v>
      </c>
      <c r="AE393" s="76">
        <f>SUM(AE193:AE207)</f>
        <v>3426.6031026000001</v>
      </c>
      <c r="AF393" s="76">
        <f>SUM(AF193:AF207)</f>
        <v>1909.1493790999998</v>
      </c>
      <c r="AG393" s="76">
        <f>SUM(AG193:AG207)</f>
        <v>2962.114098</v>
      </c>
      <c r="AH393" s="76">
        <f>SUM(AH193:AH207)</f>
        <v>2106.0157151999988</v>
      </c>
      <c r="AI393" s="76">
        <f>SUM(AI193:AI207)</f>
        <v>3990.3449460000006</v>
      </c>
      <c r="AK393" s="430">
        <f t="shared" si="183"/>
        <v>508.99230148727003</v>
      </c>
      <c r="AL393" s="430">
        <f t="shared" si="184"/>
        <v>1203.981789765566</v>
      </c>
      <c r="AM393" s="430">
        <f t="shared" si="185"/>
        <v>632.99042601462065</v>
      </c>
      <c r="AN393" s="430">
        <f t="shared" si="186"/>
        <v>1656.9749382404841</v>
      </c>
      <c r="AO393" s="430">
        <f t="shared" si="187"/>
        <v>408.99381396521306</v>
      </c>
      <c r="AP393" s="430">
        <f t="shared" si="188"/>
        <v>386.99414671036044</v>
      </c>
      <c r="AQ393" s="430">
        <f t="shared" si="189"/>
        <v>781.9881724224856</v>
      </c>
      <c r="AR393" s="430">
        <f t="shared" si="190"/>
        <v>1062.9839223594656</v>
      </c>
      <c r="AS393" s="430">
        <f t="shared" si="191"/>
        <v>593.99101588101837</v>
      </c>
      <c r="AT393" s="430">
        <f t="shared" si="192"/>
        <v>778.98821779682373</v>
      </c>
      <c r="AU393" s="430">
        <f t="shared" si="193"/>
        <v>1848.9720342828332</v>
      </c>
      <c r="AV393" s="430">
        <f t="shared" si="194"/>
        <v>2721.3488395765062</v>
      </c>
      <c r="AW393" s="430">
        <f t="shared" si="195"/>
        <v>930.81421729266435</v>
      </c>
      <c r="AX393" s="430">
        <f t="shared" si="196"/>
        <v>1435.8053945046636</v>
      </c>
      <c r="AY393" s="430">
        <f t="shared" si="197"/>
        <v>1506.609528611041</v>
      </c>
      <c r="AZ393" s="430">
        <f t="shared" si="198"/>
        <v>1147.5976808671542</v>
      </c>
      <c r="BA393" s="430">
        <f t="shared" si="199"/>
        <v>1166.0146206201161</v>
      </c>
      <c r="BB393" s="430">
        <f t="shared" si="200"/>
        <v>1317.7564910511721</v>
      </c>
      <c r="BC393" s="430">
        <f t="shared" si="201"/>
        <v>920.29241240231897</v>
      </c>
      <c r="BD393" s="430">
        <f t="shared" si="202"/>
        <v>887.92034282833379</v>
      </c>
      <c r="BE393" s="430">
        <f t="shared" si="203"/>
        <v>1310.5218048903453</v>
      </c>
      <c r="BF393" s="430">
        <f t="shared" si="204"/>
        <v>2666.0146206201161</v>
      </c>
      <c r="BG393" s="430">
        <f t="shared" si="205"/>
        <v>1900.4285354171918</v>
      </c>
      <c r="BH393" s="430">
        <f t="shared" si="206"/>
        <v>1013.0224350894881</v>
      </c>
      <c r="BI393" s="430">
        <f t="shared" si="207"/>
        <v>896.8288379127805</v>
      </c>
      <c r="BJ393" s="430">
        <f t="shared" si="208"/>
        <v>1727.5538707335518</v>
      </c>
      <c r="BK393" s="430">
        <f t="shared" si="209"/>
        <v>962.51544194605481</v>
      </c>
      <c r="BL393" s="430">
        <f t="shared" si="210"/>
        <v>1493.3774126543988</v>
      </c>
      <c r="BM393" s="430">
        <f t="shared" si="211"/>
        <v>1061.7674389715144</v>
      </c>
      <c r="BN393" s="430">
        <f t="shared" si="212"/>
        <v>2011.7695719687424</v>
      </c>
    </row>
    <row r="394" spans="1:66">
      <c r="B394" s="343" t="s">
        <v>249</v>
      </c>
      <c r="C394" s="342"/>
      <c r="D394" s="76">
        <f t="shared" si="219"/>
        <v>4742.2105157066671</v>
      </c>
      <c r="E394" s="76">
        <f>AVERAGE(E208:E222)</f>
        <v>159.39105089251552</v>
      </c>
      <c r="F394" s="76">
        <f t="shared" ref="F394:Q394" si="243">SUM(F208:F222)</f>
        <v>2784.7918799999998</v>
      </c>
      <c r="G394" s="76">
        <f t="shared" si="243"/>
        <v>3054.5438000000008</v>
      </c>
      <c r="H394" s="76">
        <f t="shared" si="243"/>
        <v>3127.9321900000004</v>
      </c>
      <c r="I394" s="76">
        <f t="shared" si="243"/>
        <v>4087.9316700000004</v>
      </c>
      <c r="J394" s="76">
        <f t="shared" si="243"/>
        <v>3713.0558399999995</v>
      </c>
      <c r="K394" s="76">
        <f t="shared" si="243"/>
        <v>3859.8326200000001</v>
      </c>
      <c r="L394" s="76">
        <f t="shared" si="243"/>
        <v>4930.9064200000003</v>
      </c>
      <c r="M394" s="76">
        <f t="shared" si="243"/>
        <v>4282.3117300000004</v>
      </c>
      <c r="N394" s="76">
        <f t="shared" si="243"/>
        <v>2413.8829899999996</v>
      </c>
      <c r="O394" s="76">
        <f t="shared" si="243"/>
        <v>3697.1880799999994</v>
      </c>
      <c r="P394" s="76">
        <f t="shared" si="243"/>
        <v>8019.1692100000009</v>
      </c>
      <c r="Q394" s="76">
        <f t="shared" si="243"/>
        <v>6982.8061350000007</v>
      </c>
      <c r="R394" s="76">
        <f>SUM(R208:R222)</f>
        <v>8411.1</v>
      </c>
      <c r="S394" s="76">
        <f t="shared" ref="S394:AD394" si="244">SUM(S208:S222)</f>
        <v>4581.7700000000004</v>
      </c>
      <c r="T394" s="76">
        <f t="shared" si="244"/>
        <v>7764.920000000001</v>
      </c>
      <c r="U394" s="76">
        <f t="shared" si="244"/>
        <v>4220.84</v>
      </c>
      <c r="V394" s="76">
        <f t="shared" si="244"/>
        <v>2720.6099999999997</v>
      </c>
      <c r="W394" s="76">
        <f t="shared" si="244"/>
        <v>5207.9400000000005</v>
      </c>
      <c r="X394" s="76">
        <f t="shared" si="244"/>
        <v>4024.0600000000004</v>
      </c>
      <c r="Y394" s="76">
        <f t="shared" si="244"/>
        <v>6399.91</v>
      </c>
      <c r="Z394" s="76">
        <f t="shared" si="244"/>
        <v>2909.2099999999996</v>
      </c>
      <c r="AA394" s="76">
        <f t="shared" si="244"/>
        <v>6199.7100000000009</v>
      </c>
      <c r="AB394" s="76">
        <f t="shared" si="244"/>
        <v>6607.8399999999992</v>
      </c>
      <c r="AC394" s="76">
        <f t="shared" si="244"/>
        <v>3470.85</v>
      </c>
      <c r="AD394" s="76">
        <f t="shared" si="244"/>
        <v>3338.4199999999996</v>
      </c>
      <c r="AE394" s="76">
        <f>SUM(AE208:AE222)</f>
        <v>6907.4541097000001</v>
      </c>
      <c r="AF394" s="76">
        <f>SUM(AF208:AF222)</f>
        <v>5246.7145134000002</v>
      </c>
      <c r="AG394" s="76">
        <f>SUM(AG208:AG222)</f>
        <v>4718.8933117000006</v>
      </c>
      <c r="AH394" s="76">
        <f>SUM(AH208:AH222)</f>
        <v>4552.1231541000006</v>
      </c>
      <c r="AI394" s="76">
        <f>SUM(AI208:AI222)</f>
        <v>4029.5978173000003</v>
      </c>
      <c r="AK394" s="430">
        <f t="shared" si="183"/>
        <v>1403.9787648096797</v>
      </c>
      <c r="AL394" s="430">
        <f t="shared" si="184"/>
        <v>1539.9767078396778</v>
      </c>
      <c r="AM394" s="430">
        <f t="shared" si="185"/>
        <v>1576.9761482228387</v>
      </c>
      <c r="AN394" s="430">
        <f t="shared" si="186"/>
        <v>2060.9688278295944</v>
      </c>
      <c r="AO394" s="430">
        <f t="shared" si="187"/>
        <v>1871.9716864129061</v>
      </c>
      <c r="AP394" s="430">
        <f t="shared" si="188"/>
        <v>1945.9705671792287</v>
      </c>
      <c r="AQ394" s="430">
        <f t="shared" si="189"/>
        <v>2485.9623997983363</v>
      </c>
      <c r="AR394" s="430">
        <f t="shared" si="190"/>
        <v>2158.9673456012101</v>
      </c>
      <c r="AS394" s="430">
        <f t="shared" si="191"/>
        <v>1216.9815931434332</v>
      </c>
      <c r="AT394" s="430">
        <f t="shared" si="192"/>
        <v>1863.9718074111415</v>
      </c>
      <c r="AU394" s="430">
        <f t="shared" si="193"/>
        <v>4042.9388505167635</v>
      </c>
      <c r="AV394" s="430">
        <f t="shared" si="194"/>
        <v>3520.4467532140161</v>
      </c>
      <c r="AW394" s="430">
        <f t="shared" si="195"/>
        <v>4240.5344088732036</v>
      </c>
      <c r="AX394" s="430">
        <f t="shared" si="196"/>
        <v>2309.9420216788508</v>
      </c>
      <c r="AY394" s="430">
        <f t="shared" si="197"/>
        <v>3914.7567431308298</v>
      </c>
      <c r="AZ394" s="430">
        <f t="shared" si="198"/>
        <v>2127.9758003529114</v>
      </c>
      <c r="BA394" s="430">
        <f t="shared" si="199"/>
        <v>1371.6208721956136</v>
      </c>
      <c r="BB394" s="430">
        <f t="shared" si="200"/>
        <v>2625.631459541215</v>
      </c>
      <c r="BC394" s="430">
        <f t="shared" si="201"/>
        <v>2028.7673304764307</v>
      </c>
      <c r="BD394" s="430">
        <f t="shared" si="202"/>
        <v>3226.5742374590368</v>
      </c>
      <c r="BE394" s="430">
        <f t="shared" si="203"/>
        <v>1466.7053188807661</v>
      </c>
      <c r="BF394" s="430">
        <f t="shared" si="204"/>
        <v>3125.6415427275024</v>
      </c>
      <c r="BG394" s="430">
        <f t="shared" si="205"/>
        <v>3331.4040836904455</v>
      </c>
      <c r="BH394" s="430">
        <f t="shared" si="206"/>
        <v>1749.8613561885554</v>
      </c>
      <c r="BI394" s="430">
        <f t="shared" si="207"/>
        <v>1683.0955381900678</v>
      </c>
      <c r="BJ394" s="430">
        <f t="shared" si="208"/>
        <v>3482.4573278043863</v>
      </c>
      <c r="BK394" s="430">
        <f t="shared" si="209"/>
        <v>2645.1799916309556</v>
      </c>
      <c r="BL394" s="430">
        <f t="shared" si="210"/>
        <v>2379.0740164860099</v>
      </c>
      <c r="BM394" s="430">
        <f t="shared" si="211"/>
        <v>2294.9952881774643</v>
      </c>
      <c r="BN394" s="430">
        <f t="shared" si="212"/>
        <v>2031.5592726493574</v>
      </c>
    </row>
    <row r="395" spans="1:66">
      <c r="A395" s="6" t="s">
        <v>257</v>
      </c>
      <c r="B395" s="341" t="s">
        <v>246</v>
      </c>
      <c r="C395" s="342"/>
      <c r="D395" s="76">
        <f t="shared" si="219"/>
        <v>9532.3629877433341</v>
      </c>
      <c r="E395" s="76">
        <f>AVERAGE(E223:E237)</f>
        <v>320.39348507895534</v>
      </c>
      <c r="F395" s="76">
        <f t="shared" ref="F395:Q395" si="245">SUM(F223:F237)</f>
        <v>3577.02304</v>
      </c>
      <c r="G395" s="76">
        <f t="shared" si="245"/>
        <v>7033.3846200000007</v>
      </c>
      <c r="H395" s="76">
        <f t="shared" si="245"/>
        <v>6870.7400799999996</v>
      </c>
      <c r="I395" s="76">
        <f t="shared" si="245"/>
        <v>5329.5838900000008</v>
      </c>
      <c r="J395" s="76">
        <f t="shared" si="245"/>
        <v>5133.2203600000012</v>
      </c>
      <c r="K395" s="76">
        <f t="shared" si="245"/>
        <v>7719.6652400000003</v>
      </c>
      <c r="L395" s="76">
        <f t="shared" si="245"/>
        <v>6660.4922600000009</v>
      </c>
      <c r="M395" s="76">
        <f t="shared" si="245"/>
        <v>9324.2924700000003</v>
      </c>
      <c r="N395" s="76">
        <f t="shared" si="245"/>
        <v>5666.7737900000002</v>
      </c>
      <c r="O395" s="76">
        <f t="shared" si="245"/>
        <v>10107.76312</v>
      </c>
      <c r="P395" s="76">
        <f t="shared" si="245"/>
        <v>18011.891070000001</v>
      </c>
      <c r="Q395" s="76">
        <f t="shared" si="245"/>
        <v>15310.940466900001</v>
      </c>
      <c r="R395" s="76">
        <f>SUM(R223:R237)</f>
        <v>16979.29</v>
      </c>
      <c r="S395" s="76">
        <f t="shared" ref="S395:AD395" si="246">SUM(S223:S237)</f>
        <v>8111.78</v>
      </c>
      <c r="T395" s="76">
        <f t="shared" si="246"/>
        <v>8139.07</v>
      </c>
      <c r="U395" s="76">
        <f t="shared" si="246"/>
        <v>4975.1399999999994</v>
      </c>
      <c r="V395" s="76">
        <f t="shared" si="246"/>
        <v>8664.02</v>
      </c>
      <c r="W395" s="76">
        <f t="shared" si="246"/>
        <v>10319.330000000002</v>
      </c>
      <c r="X395" s="76">
        <f t="shared" si="246"/>
        <v>8967.26</v>
      </c>
      <c r="Y395" s="76">
        <f t="shared" si="246"/>
        <v>9742.6000000000022</v>
      </c>
      <c r="Z395" s="76">
        <f t="shared" si="246"/>
        <v>5292.68</v>
      </c>
      <c r="AA395" s="76">
        <f t="shared" si="246"/>
        <v>21488.800000000003</v>
      </c>
      <c r="AB395" s="76">
        <f t="shared" si="246"/>
        <v>15101.5</v>
      </c>
      <c r="AC395" s="76">
        <f t="shared" si="246"/>
        <v>10971.019999999999</v>
      </c>
      <c r="AD395" s="76">
        <f t="shared" si="246"/>
        <v>5150.6999999999989</v>
      </c>
      <c r="AE395" s="76">
        <f>SUM(AE223:AE237)</f>
        <v>20035.784188600002</v>
      </c>
      <c r="AF395" s="76">
        <f>SUM(AF223:AF237)</f>
        <v>10952.959356400002</v>
      </c>
      <c r="AG395" s="76">
        <f>SUM(AG223:AG237)</f>
        <v>6012.3339334000011</v>
      </c>
      <c r="AH395" s="76">
        <f>SUM(AH223:AH237)</f>
        <v>6131.7388273999995</v>
      </c>
      <c r="AI395" s="76">
        <f>SUM(AI223:AI237)</f>
        <v>8189.1129195999993</v>
      </c>
      <c r="AK395" s="430">
        <f t="shared" ref="AK395:AK458" si="247">F395/1.9835</f>
        <v>1803.3894832367027</v>
      </c>
      <c r="AL395" s="430">
        <f t="shared" ref="AL395:AL458" si="248">G395/1.9835</f>
        <v>3545.9463675321404</v>
      </c>
      <c r="AM395" s="430">
        <f t="shared" ref="AM395:AM458" si="249">H395/1.9835</f>
        <v>3463.9476077640534</v>
      </c>
      <c r="AN395" s="430">
        <f t="shared" ref="AN395:AN458" si="250">I395/1.9835</f>
        <v>2686.9593597176713</v>
      </c>
      <c r="AO395" s="430">
        <f t="shared" ref="AO395:AO458" si="251">J395/1.9835</f>
        <v>2587.9608570708351</v>
      </c>
      <c r="AP395" s="430">
        <f t="shared" ref="AP395:AP458" si="252">K395/1.9835</f>
        <v>3891.9411343584575</v>
      </c>
      <c r="AQ395" s="430">
        <f t="shared" ref="AQ395:AQ458" si="253">L395/1.9835</f>
        <v>3357.9492109906732</v>
      </c>
      <c r="AR395" s="430">
        <f t="shared" ref="AR395:AR458" si="254">M395/1.9835</f>
        <v>4700.9288984118984</v>
      </c>
      <c r="AS395" s="430">
        <f t="shared" ref="AS395:AS458" si="255">N395/1.9835</f>
        <v>2856.9567885051679</v>
      </c>
      <c r="AT395" s="430">
        <f t="shared" ref="AT395:AT458" si="256">O395/1.9835</f>
        <v>5095.9229241240228</v>
      </c>
      <c r="AU395" s="430">
        <f t="shared" ref="AU395:AU458" si="257">P395/1.9835</f>
        <v>9080.8626518779947</v>
      </c>
      <c r="AV395" s="430">
        <f t="shared" ref="AV395:AV458" si="258">Q395/1.9835</f>
        <v>7719.1532477438877</v>
      </c>
      <c r="AW395" s="430">
        <f t="shared" ref="AW395:AW458" si="259">R395/1.9835</f>
        <v>8560.2672044366027</v>
      </c>
      <c r="AX395" s="430">
        <f t="shared" ref="AX395:AX458" si="260">S395/1.9835</f>
        <v>4089.6294429039576</v>
      </c>
      <c r="AY395" s="430">
        <f t="shared" ref="AY395:AY458" si="261">T395/1.9835</f>
        <v>4103.3879505923869</v>
      </c>
      <c r="AZ395" s="430">
        <f t="shared" ref="AZ395:AZ458" si="262">U395/1.9835</f>
        <v>2508.263171162087</v>
      </c>
      <c r="BA395" s="430">
        <f t="shared" ref="BA395:BA458" si="263">V395/1.9835</f>
        <v>4368.0463826569194</v>
      </c>
      <c r="BB395" s="430">
        <f t="shared" ref="BB395:BB458" si="264">W395/1.9835</f>
        <v>5202.5863372825825</v>
      </c>
      <c r="BC395" s="430">
        <f t="shared" ref="BC395:BC458" si="265">X395/1.9835</f>
        <v>4520.9276531383921</v>
      </c>
      <c r="BD395" s="430">
        <f t="shared" ref="BD395:BD458" si="266">Y395/1.9835</f>
        <v>4911.822535921352</v>
      </c>
      <c r="BE395" s="430">
        <f t="shared" ref="BE395:BE458" si="267">Z395/1.9835</f>
        <v>2668.3539198386693</v>
      </c>
      <c r="BF395" s="430">
        <f t="shared" ref="BF395:BF458" si="268">AA395/1.9835</f>
        <v>10833.778674061004</v>
      </c>
      <c r="BG395" s="430">
        <f t="shared" ref="BG395:BG458" si="269">AB395/1.9835</f>
        <v>7613.561885555835</v>
      </c>
      <c r="BH395" s="430">
        <f t="shared" ref="BH395:BH458" si="270">AC395/1.9835</f>
        <v>5531.141920846987</v>
      </c>
      <c r="BI395" s="430">
        <f t="shared" ref="BI395:BI458" si="271">AD395/1.9835</f>
        <v>2596.773380388202</v>
      </c>
      <c r="BJ395" s="430">
        <f t="shared" ref="BJ395:BJ458" si="272">AE395/1.9835</f>
        <v>10101.22721885556</v>
      </c>
      <c r="BK395" s="430">
        <f t="shared" ref="BK395:BK458" si="273">AF395/1.9835</f>
        <v>5522.0364791530137</v>
      </c>
      <c r="BL395" s="430">
        <f t="shared" ref="BL395:BL458" si="274">AG395/1.9835</f>
        <v>3031.174153466096</v>
      </c>
      <c r="BM395" s="430">
        <f t="shared" ref="BM395:BM458" si="275">AH395/1.9835</f>
        <v>3091.3732429543734</v>
      </c>
      <c r="BN395" s="430">
        <f t="shared" ref="BN395:BN458" si="276">AI395/1.9835</f>
        <v>4128.6175546256609</v>
      </c>
    </row>
    <row r="396" spans="1:66">
      <c r="B396" s="343" t="s">
        <v>247</v>
      </c>
      <c r="C396" s="342"/>
      <c r="D396" s="76">
        <f t="shared" si="219"/>
        <v>17895.486386036668</v>
      </c>
      <c r="E396" s="76">
        <f>AVERAGE(E238:E253)</f>
        <v>563.89453791955088</v>
      </c>
      <c r="F396" s="76">
        <f t="shared" ref="F396:Q396" si="277">SUM(F238:F253)</f>
        <v>16758.338029999999</v>
      </c>
      <c r="G396" s="76">
        <f t="shared" si="277"/>
        <v>14905.777049999999</v>
      </c>
      <c r="H396" s="76">
        <f t="shared" si="277"/>
        <v>6220.1619199999996</v>
      </c>
      <c r="I396" s="76">
        <f t="shared" si="277"/>
        <v>17418.83354</v>
      </c>
      <c r="J396" s="76">
        <f t="shared" si="277"/>
        <v>22684.946390000001</v>
      </c>
      <c r="K396" s="76">
        <f t="shared" si="277"/>
        <v>14070.73618</v>
      </c>
      <c r="L396" s="76">
        <f t="shared" si="277"/>
        <v>7943.7973499999998</v>
      </c>
      <c r="M396" s="76">
        <f t="shared" si="277"/>
        <v>12692.22453</v>
      </c>
      <c r="N396" s="76">
        <f t="shared" si="277"/>
        <v>13981.480030000001</v>
      </c>
      <c r="O396" s="76">
        <f t="shared" si="277"/>
        <v>44217.496709999999</v>
      </c>
      <c r="P396" s="76">
        <f t="shared" si="277"/>
        <v>19090.89875</v>
      </c>
      <c r="Q396" s="76">
        <f t="shared" si="277"/>
        <v>23152.589111900001</v>
      </c>
      <c r="R396" s="76">
        <f>SUM(R238:R253)</f>
        <v>21917.200000000004</v>
      </c>
      <c r="S396" s="76">
        <f t="shared" ref="S396:AD396" si="278">SUM(S238:S253)</f>
        <v>20839.97</v>
      </c>
      <c r="T396" s="76">
        <f t="shared" si="278"/>
        <v>10753.45</v>
      </c>
      <c r="U396" s="76">
        <f t="shared" si="278"/>
        <v>8926.34</v>
      </c>
      <c r="V396" s="76">
        <f t="shared" si="278"/>
        <v>15905.169999999998</v>
      </c>
      <c r="W396" s="76">
        <f t="shared" si="278"/>
        <v>12116.63</v>
      </c>
      <c r="X396" s="76">
        <f t="shared" si="278"/>
        <v>29412.179999999997</v>
      </c>
      <c r="Y396" s="76">
        <f t="shared" si="278"/>
        <v>15709.16</v>
      </c>
      <c r="Z396" s="76">
        <f t="shared" si="278"/>
        <v>12763.56</v>
      </c>
      <c r="AA396" s="76">
        <f t="shared" si="278"/>
        <v>40089.239999999991</v>
      </c>
      <c r="AB396" s="76">
        <f t="shared" si="278"/>
        <v>24779.699999999997</v>
      </c>
      <c r="AC396" s="76">
        <f t="shared" si="278"/>
        <v>21789.870000000003</v>
      </c>
      <c r="AD396" s="76">
        <f t="shared" si="278"/>
        <v>16720.199999999997</v>
      </c>
      <c r="AE396" s="76">
        <f>SUM(AE238:AE253)</f>
        <v>19537.972888000004</v>
      </c>
      <c r="AF396" s="76">
        <f>SUM(AF238:AF253)</f>
        <v>14343.3641315</v>
      </c>
      <c r="AG396" s="76">
        <f>SUM(AG238:AG253)</f>
        <v>7411.6125142999999</v>
      </c>
      <c r="AH396" s="76">
        <f>SUM(AH238:AH253)</f>
        <v>21481.575141000001</v>
      </c>
      <c r="AI396" s="76">
        <f>SUM(AI238:AI253)</f>
        <v>9230.1173144000004</v>
      </c>
      <c r="AK396" s="430">
        <f t="shared" si="247"/>
        <v>8448.8722107385929</v>
      </c>
      <c r="AL396" s="430">
        <f t="shared" si="248"/>
        <v>7514.8863372825808</v>
      </c>
      <c r="AM396" s="430">
        <f t="shared" si="249"/>
        <v>3135.9525686917063</v>
      </c>
      <c r="AN396" s="430">
        <f t="shared" si="250"/>
        <v>8781.8671741870421</v>
      </c>
      <c r="AO396" s="430">
        <f t="shared" si="251"/>
        <v>11436.827017897656</v>
      </c>
      <c r="AP396" s="430">
        <f t="shared" si="252"/>
        <v>7093.8927048147216</v>
      </c>
      <c r="AQ396" s="430">
        <f t="shared" si="253"/>
        <v>4004.9394252583816</v>
      </c>
      <c r="AR396" s="430">
        <f t="shared" si="254"/>
        <v>6398.9032165364251</v>
      </c>
      <c r="AS396" s="430">
        <f t="shared" si="255"/>
        <v>7048.8933854297957</v>
      </c>
      <c r="AT396" s="430">
        <f t="shared" si="256"/>
        <v>22292.662823292161</v>
      </c>
      <c r="AU396" s="430">
        <f t="shared" si="257"/>
        <v>9624.8544239979838</v>
      </c>
      <c r="AV396" s="430">
        <f t="shared" si="258"/>
        <v>11672.593451928409</v>
      </c>
      <c r="AW396" s="430">
        <f t="shared" si="259"/>
        <v>11049.760524325689</v>
      </c>
      <c r="AX396" s="430">
        <f t="shared" si="260"/>
        <v>10506.66498613562</v>
      </c>
      <c r="AY396" s="430">
        <f t="shared" si="261"/>
        <v>5421.4519788253092</v>
      </c>
      <c r="AZ396" s="430">
        <f t="shared" si="262"/>
        <v>4500.2974539954621</v>
      </c>
      <c r="BA396" s="430">
        <f t="shared" si="263"/>
        <v>8018.7396017141409</v>
      </c>
      <c r="BB396" s="430">
        <f t="shared" si="264"/>
        <v>6108.7118729518525</v>
      </c>
      <c r="BC396" s="430">
        <f t="shared" si="265"/>
        <v>14828.424502142676</v>
      </c>
      <c r="BD396" s="430">
        <f t="shared" si="266"/>
        <v>7919.9193345097046</v>
      </c>
      <c r="BE396" s="430">
        <f t="shared" si="267"/>
        <v>6434.8676581799846</v>
      </c>
      <c r="BF396" s="430">
        <f t="shared" si="268"/>
        <v>20211.363750945293</v>
      </c>
      <c r="BG396" s="430">
        <f t="shared" si="269"/>
        <v>12492.916561633474</v>
      </c>
      <c r="BH396" s="430">
        <f t="shared" si="270"/>
        <v>10985.565918830351</v>
      </c>
      <c r="BI396" s="430">
        <f t="shared" si="271"/>
        <v>8429.6445676833864</v>
      </c>
      <c r="BJ396" s="430">
        <f t="shared" si="272"/>
        <v>9850.2510148727015</v>
      </c>
      <c r="BK396" s="430">
        <f t="shared" si="273"/>
        <v>7231.3406259137892</v>
      </c>
      <c r="BL396" s="430">
        <f t="shared" si="274"/>
        <v>3736.6334833879505</v>
      </c>
      <c r="BM396" s="430">
        <f t="shared" si="275"/>
        <v>10830.136194101337</v>
      </c>
      <c r="BN396" s="430">
        <f t="shared" si="276"/>
        <v>4653.4496165364253</v>
      </c>
    </row>
    <row r="397" spans="1:66">
      <c r="A397" s="6" t="s">
        <v>258</v>
      </c>
      <c r="B397" s="341" t="s">
        <v>246</v>
      </c>
      <c r="C397" s="342"/>
      <c r="D397" s="76">
        <f t="shared" si="219"/>
        <v>19610.589561600005</v>
      </c>
      <c r="E397" s="76">
        <f>AVERAGE(E254:E268)</f>
        <v>659.13406174028341</v>
      </c>
      <c r="F397" s="76">
        <f t="shared" ref="F397:Q397" si="279">SUM(F254:F268)</f>
        <v>20639.988819999999</v>
      </c>
      <c r="G397" s="76">
        <f t="shared" si="279"/>
        <v>17498.172340000001</v>
      </c>
      <c r="H397" s="76">
        <f t="shared" si="279"/>
        <v>10141.482110000001</v>
      </c>
      <c r="I397" s="76">
        <f t="shared" si="279"/>
        <v>24154.697660000005</v>
      </c>
      <c r="J397" s="76">
        <f t="shared" si="279"/>
        <v>26348.41548</v>
      </c>
      <c r="K397" s="76">
        <f t="shared" si="279"/>
        <v>20653.87311</v>
      </c>
      <c r="L397" s="76">
        <f t="shared" si="279"/>
        <v>13543.133159999999</v>
      </c>
      <c r="M397" s="76">
        <f t="shared" si="279"/>
        <v>17293.874930000002</v>
      </c>
      <c r="N397" s="76">
        <f t="shared" si="279"/>
        <v>23964.284539999997</v>
      </c>
      <c r="O397" s="76">
        <f t="shared" si="279"/>
        <v>32889.899540000006</v>
      </c>
      <c r="P397" s="76">
        <f t="shared" si="279"/>
        <v>28466.761440000002</v>
      </c>
      <c r="Q397" s="76">
        <f t="shared" si="279"/>
        <v>30640.882576399999</v>
      </c>
      <c r="R397" s="76">
        <f>SUM(R254:R268)</f>
        <v>26274.249999999996</v>
      </c>
      <c r="S397" s="76">
        <f t="shared" ref="S397:AD397" si="280">SUM(S254:S268)</f>
        <v>27671.709999999995</v>
      </c>
      <c r="T397" s="76">
        <f t="shared" si="280"/>
        <v>10018.48</v>
      </c>
      <c r="U397" s="76">
        <f t="shared" si="280"/>
        <v>15036.53</v>
      </c>
      <c r="V397" s="76">
        <f t="shared" si="280"/>
        <v>16750.96</v>
      </c>
      <c r="W397" s="76">
        <f t="shared" si="280"/>
        <v>10072.090000000002</v>
      </c>
      <c r="X397" s="76">
        <f t="shared" si="280"/>
        <v>28095.649999999998</v>
      </c>
      <c r="Y397" s="76">
        <f t="shared" si="280"/>
        <v>13760.230000000001</v>
      </c>
      <c r="Z397" s="76">
        <f t="shared" si="280"/>
        <v>23271.95</v>
      </c>
      <c r="AA397" s="76">
        <f t="shared" si="280"/>
        <v>23861.53</v>
      </c>
      <c r="AB397" s="76">
        <f t="shared" si="280"/>
        <v>33802.720000000001</v>
      </c>
      <c r="AC397" s="76">
        <f t="shared" si="280"/>
        <v>15074.849999999999</v>
      </c>
      <c r="AD397" s="76">
        <f t="shared" si="280"/>
        <v>14739.179999999998</v>
      </c>
      <c r="AE397" s="76">
        <f>SUM(AE254:AE268)</f>
        <v>15299.8727043</v>
      </c>
      <c r="AF397" s="76">
        <f>SUM(AF254:AF268)</f>
        <v>10291.392772600002</v>
      </c>
      <c r="AG397" s="76">
        <f>SUM(AG254:AG268)</f>
        <v>7511.2620471</v>
      </c>
      <c r="AH397" s="76">
        <f>SUM(AH254:AH268)</f>
        <v>19948.967706700001</v>
      </c>
      <c r="AI397" s="76">
        <f>SUM(AI254:AI268)</f>
        <v>10600.5959109</v>
      </c>
      <c r="AK397" s="430">
        <f t="shared" si="247"/>
        <v>10405.842611545248</v>
      </c>
      <c r="AL397" s="430">
        <f t="shared" si="248"/>
        <v>8821.8665691958668</v>
      </c>
      <c r="AM397" s="430">
        <f t="shared" si="249"/>
        <v>5112.9226670027729</v>
      </c>
      <c r="AN397" s="430">
        <f t="shared" si="250"/>
        <v>12177.815810436101</v>
      </c>
      <c r="AO397" s="430">
        <f t="shared" si="251"/>
        <v>13283.799082430047</v>
      </c>
      <c r="AP397" s="430">
        <f t="shared" si="252"/>
        <v>10412.842505671792</v>
      </c>
      <c r="AQ397" s="430">
        <f t="shared" si="253"/>
        <v>6827.8967280060497</v>
      </c>
      <c r="AR397" s="430">
        <f t="shared" si="254"/>
        <v>8718.8681270481484</v>
      </c>
      <c r="AS397" s="430">
        <f t="shared" si="255"/>
        <v>12081.817262414921</v>
      </c>
      <c r="AT397" s="430">
        <f t="shared" si="256"/>
        <v>16581.749200907489</v>
      </c>
      <c r="AU397" s="430">
        <f t="shared" si="257"/>
        <v>14351.782929165616</v>
      </c>
      <c r="AV397" s="430">
        <f t="shared" si="258"/>
        <v>15447.886350592387</v>
      </c>
      <c r="AW397" s="430">
        <f t="shared" si="259"/>
        <v>13246.407864885301</v>
      </c>
      <c r="AX397" s="430">
        <f t="shared" si="260"/>
        <v>13950.950340307534</v>
      </c>
      <c r="AY397" s="430">
        <f t="shared" si="261"/>
        <v>5050.9100075623892</v>
      </c>
      <c r="AZ397" s="430">
        <f t="shared" si="262"/>
        <v>7580.80665490295</v>
      </c>
      <c r="BA397" s="430">
        <f t="shared" si="263"/>
        <v>8445.1525081925884</v>
      </c>
      <c r="BB397" s="430">
        <f t="shared" si="264"/>
        <v>5077.9379884043365</v>
      </c>
      <c r="BC397" s="430">
        <f t="shared" si="265"/>
        <v>14164.683640030247</v>
      </c>
      <c r="BD397" s="430">
        <f t="shared" si="266"/>
        <v>6937.3481220065551</v>
      </c>
      <c r="BE397" s="430">
        <f t="shared" si="267"/>
        <v>11732.770355432316</v>
      </c>
      <c r="BF397" s="430">
        <f t="shared" si="268"/>
        <v>12030.012603982857</v>
      </c>
      <c r="BG397" s="430">
        <f t="shared" si="269"/>
        <v>17041.956138139652</v>
      </c>
      <c r="BH397" s="430">
        <f t="shared" si="270"/>
        <v>7600.1260398285849</v>
      </c>
      <c r="BI397" s="430">
        <f t="shared" si="271"/>
        <v>7430.8948827829581</v>
      </c>
      <c r="BJ397" s="430">
        <f t="shared" si="272"/>
        <v>7713.5733321401558</v>
      </c>
      <c r="BK397" s="430">
        <f t="shared" si="273"/>
        <v>5188.5015238719443</v>
      </c>
      <c r="BL397" s="430">
        <f t="shared" si="274"/>
        <v>3786.8727235190318</v>
      </c>
      <c r="BM397" s="430">
        <f t="shared" si="275"/>
        <v>10057.457880867154</v>
      </c>
      <c r="BN397" s="430">
        <f t="shared" si="276"/>
        <v>5344.3891660700774</v>
      </c>
    </row>
    <row r="398" spans="1:66">
      <c r="B398" s="343" t="s">
        <v>249</v>
      </c>
      <c r="C398" s="342"/>
      <c r="D398" s="76">
        <f t="shared" si="219"/>
        <v>17659.357067110006</v>
      </c>
      <c r="E398" s="76">
        <f>AVERAGE(E269:E283)</f>
        <v>593.55093404017543</v>
      </c>
      <c r="F398" s="76">
        <f t="shared" ref="F398:Q398" si="281">SUM(F269:F283)</f>
        <v>23759.987130000001</v>
      </c>
      <c r="G398" s="76">
        <f t="shared" si="281"/>
        <v>10417.184440000001</v>
      </c>
      <c r="H398" s="76">
        <f t="shared" si="281"/>
        <v>5585.4515200000005</v>
      </c>
      <c r="I398" s="76">
        <f t="shared" si="281"/>
        <v>30305.438130000002</v>
      </c>
      <c r="J398" s="76">
        <f t="shared" si="281"/>
        <v>29256.182500000003</v>
      </c>
      <c r="K398" s="76">
        <f t="shared" si="281"/>
        <v>15223.132250000001</v>
      </c>
      <c r="L398" s="76">
        <f t="shared" si="281"/>
        <v>8392.0615699999998</v>
      </c>
      <c r="M398" s="76">
        <f t="shared" si="281"/>
        <v>19455.857229999998</v>
      </c>
      <c r="N398" s="76">
        <f t="shared" si="281"/>
        <v>37731.549809999997</v>
      </c>
      <c r="O398" s="76">
        <f t="shared" si="281"/>
        <v>35127.253700000001</v>
      </c>
      <c r="P398" s="76">
        <f t="shared" si="281"/>
        <v>18196.353779999998</v>
      </c>
      <c r="Q398" s="76">
        <f t="shared" si="281"/>
        <v>28827.495128900002</v>
      </c>
      <c r="R398" s="76">
        <f>SUM(R269:R283)</f>
        <v>14824.57</v>
      </c>
      <c r="S398" s="76">
        <f t="shared" ref="S398:AD398" si="282">SUM(S269:S283)</f>
        <v>11394.2</v>
      </c>
      <c r="T398" s="76">
        <f t="shared" si="282"/>
        <v>8941.18</v>
      </c>
      <c r="U398" s="76">
        <f t="shared" si="282"/>
        <v>9490.56</v>
      </c>
      <c r="V398" s="76">
        <f t="shared" si="282"/>
        <v>12050.29</v>
      </c>
      <c r="W398" s="76">
        <f t="shared" si="282"/>
        <v>9543.52</v>
      </c>
      <c r="X398" s="76">
        <f t="shared" si="282"/>
        <v>26838.989999999998</v>
      </c>
      <c r="Y398" s="76">
        <f t="shared" si="282"/>
        <v>9461.64</v>
      </c>
      <c r="Z398" s="76">
        <f t="shared" si="282"/>
        <v>37797.549999999996</v>
      </c>
      <c r="AA398" s="76">
        <f t="shared" si="282"/>
        <v>25571.01</v>
      </c>
      <c r="AB398" s="76">
        <f t="shared" si="282"/>
        <v>20240.509999999998</v>
      </c>
      <c r="AC398" s="76">
        <f t="shared" si="282"/>
        <v>14625.439999999999</v>
      </c>
      <c r="AD398" s="76">
        <f t="shared" si="282"/>
        <v>25890.560000000005</v>
      </c>
      <c r="AE398" s="76">
        <f>SUM(AE269:AE283)</f>
        <v>8070.7989341000002</v>
      </c>
      <c r="AF398" s="76">
        <f>SUM(AF269:AF283)</f>
        <v>9324.0346188999993</v>
      </c>
      <c r="AG398" s="76">
        <f>SUM(AG269:AG283)</f>
        <v>4126.5696655999991</v>
      </c>
      <c r="AH398" s="76">
        <f>SUM(AH269:AH283)</f>
        <v>9933.6739581000038</v>
      </c>
      <c r="AI398" s="76">
        <f>SUM(AI269:AI283)</f>
        <v>9377.6676477000019</v>
      </c>
      <c r="AK398" s="430">
        <f t="shared" si="247"/>
        <v>11978.818820267205</v>
      </c>
      <c r="AL398" s="430">
        <f t="shared" si="248"/>
        <v>5251.9205646584323</v>
      </c>
      <c r="AM398" s="430">
        <f t="shared" si="249"/>
        <v>2815.9574086211246</v>
      </c>
      <c r="AN398" s="430">
        <f t="shared" si="250"/>
        <v>15278.768908495085</v>
      </c>
      <c r="AO398" s="430">
        <f t="shared" si="251"/>
        <v>14749.776909503404</v>
      </c>
      <c r="AP398" s="430">
        <f t="shared" si="252"/>
        <v>7674.8839173178721</v>
      </c>
      <c r="AQ398" s="430">
        <f t="shared" si="253"/>
        <v>4230.9360070582306</v>
      </c>
      <c r="AR398" s="430">
        <f t="shared" si="254"/>
        <v>9808.8516410385673</v>
      </c>
      <c r="AS398" s="430">
        <f t="shared" si="255"/>
        <v>19022.712281320895</v>
      </c>
      <c r="AT398" s="430">
        <f t="shared" si="256"/>
        <v>17709.732140156291</v>
      </c>
      <c r="AU398" s="430">
        <f t="shared" si="257"/>
        <v>9173.8612452735051</v>
      </c>
      <c r="AV398" s="430">
        <f t="shared" si="258"/>
        <v>14533.650178421982</v>
      </c>
      <c r="AW398" s="430">
        <f t="shared" si="259"/>
        <v>7473.9450466347362</v>
      </c>
      <c r="AX398" s="430">
        <f t="shared" si="260"/>
        <v>5744.492059490799</v>
      </c>
      <c r="AY398" s="430">
        <f t="shared" si="261"/>
        <v>4507.7791782203176</v>
      </c>
      <c r="AZ398" s="430">
        <f t="shared" si="262"/>
        <v>4784.7542223342571</v>
      </c>
      <c r="BA398" s="430">
        <f t="shared" si="263"/>
        <v>6075.2659440383168</v>
      </c>
      <c r="BB398" s="430">
        <f t="shared" si="264"/>
        <v>4811.454499621881</v>
      </c>
      <c r="BC398" s="430">
        <f t="shared" si="265"/>
        <v>13531.126796067556</v>
      </c>
      <c r="BD398" s="430">
        <f t="shared" si="266"/>
        <v>4770.1739349634481</v>
      </c>
      <c r="BE398" s="430">
        <f t="shared" si="267"/>
        <v>19055.986891857825</v>
      </c>
      <c r="BF398" s="430">
        <f t="shared" si="268"/>
        <v>12891.862868666498</v>
      </c>
      <c r="BG398" s="430">
        <f t="shared" si="269"/>
        <v>10204.441643559363</v>
      </c>
      <c r="BH398" s="430">
        <f t="shared" si="270"/>
        <v>7373.5518023695477</v>
      </c>
      <c r="BI398" s="430">
        <f t="shared" si="271"/>
        <v>13052.966977564913</v>
      </c>
      <c r="BJ398" s="430">
        <f t="shared" si="272"/>
        <v>4068.9684568187549</v>
      </c>
      <c r="BK398" s="430">
        <f t="shared" si="273"/>
        <v>4700.7989003781195</v>
      </c>
      <c r="BL398" s="430">
        <f t="shared" si="274"/>
        <v>2080.4485331988903</v>
      </c>
      <c r="BM398" s="430">
        <f t="shared" si="275"/>
        <v>5008.154251625916</v>
      </c>
      <c r="BN398" s="430">
        <f t="shared" si="276"/>
        <v>4727.8384914040844</v>
      </c>
    </row>
    <row r="399" spans="1:66">
      <c r="A399" s="6" t="s">
        <v>259</v>
      </c>
      <c r="B399" s="341" t="s">
        <v>246</v>
      </c>
      <c r="C399" s="342"/>
      <c r="D399" s="76">
        <f t="shared" si="219"/>
        <v>10275.953721326665</v>
      </c>
      <c r="E399" s="76">
        <f>AVERAGE(E284:E298)</f>
        <v>351.83903160667359</v>
      </c>
      <c r="F399" s="76">
        <f t="shared" ref="F399:Q399" si="283">SUM(F284:F298)</f>
        <v>20144.121320000002</v>
      </c>
      <c r="G399" s="76">
        <f t="shared" si="283"/>
        <v>6719.9963600000001</v>
      </c>
      <c r="H399" s="76">
        <f t="shared" si="283"/>
        <v>2528.9242500000005</v>
      </c>
      <c r="I399" s="76">
        <f t="shared" si="283"/>
        <v>14759.00027</v>
      </c>
      <c r="J399" s="76">
        <f t="shared" si="283"/>
        <v>16020.487190000002</v>
      </c>
      <c r="K399" s="76">
        <f t="shared" si="283"/>
        <v>7283.3018400000019</v>
      </c>
      <c r="L399" s="76">
        <f t="shared" si="283"/>
        <v>6569.2526400000006</v>
      </c>
      <c r="M399" s="76">
        <f t="shared" si="283"/>
        <v>11656.85319</v>
      </c>
      <c r="N399" s="76">
        <f t="shared" si="283"/>
        <v>23918.664730000004</v>
      </c>
      <c r="O399" s="76">
        <f t="shared" si="283"/>
        <v>26326.597309999997</v>
      </c>
      <c r="P399" s="76">
        <f t="shared" si="283"/>
        <v>7255.5332599999992</v>
      </c>
      <c r="Q399" s="76">
        <f t="shared" si="283"/>
        <v>16961.207341599998</v>
      </c>
      <c r="R399" s="76">
        <f>SUM(R284:R298)</f>
        <v>7560.32</v>
      </c>
      <c r="S399" s="76">
        <f t="shared" ref="S399:AD399" si="284">SUM(S284:S298)</f>
        <v>5341.9699999999993</v>
      </c>
      <c r="T399" s="76">
        <f t="shared" si="284"/>
        <v>5394.46</v>
      </c>
      <c r="U399" s="76">
        <f t="shared" si="284"/>
        <v>5463.77</v>
      </c>
      <c r="V399" s="76">
        <f t="shared" si="284"/>
        <v>5648.11</v>
      </c>
      <c r="W399" s="76">
        <f t="shared" si="284"/>
        <v>6004.81</v>
      </c>
      <c r="X399" s="76">
        <f t="shared" si="284"/>
        <v>13518.340000000004</v>
      </c>
      <c r="Y399" s="76">
        <f t="shared" si="284"/>
        <v>4952</v>
      </c>
      <c r="Z399" s="76">
        <f t="shared" si="284"/>
        <v>29533.8</v>
      </c>
      <c r="AA399" s="76">
        <f t="shared" si="284"/>
        <v>11654.23</v>
      </c>
      <c r="AB399" s="76">
        <f t="shared" si="284"/>
        <v>9786.36</v>
      </c>
      <c r="AC399" s="76">
        <f t="shared" si="284"/>
        <v>10702.64</v>
      </c>
      <c r="AD399" s="76">
        <f t="shared" si="284"/>
        <v>14126.480000000001</v>
      </c>
      <c r="AE399" s="76">
        <f>SUM(AE284:AE298)</f>
        <v>4850.7940666999993</v>
      </c>
      <c r="AF399" s="76">
        <f>SUM(AF284:AF298)</f>
        <v>5334.2053751000003</v>
      </c>
      <c r="AG399" s="76">
        <f>SUM(AG284:AG298)</f>
        <v>2325.0632034</v>
      </c>
      <c r="AH399" s="76">
        <f>SUM(AH284:AH298)</f>
        <v>5937.3192930000005</v>
      </c>
      <c r="AI399" s="76">
        <f>SUM(AJ284:AJ298)</f>
        <v>0</v>
      </c>
      <c r="AK399" s="430">
        <f t="shared" si="247"/>
        <v>10155.846392740106</v>
      </c>
      <c r="AL399" s="430">
        <f t="shared" si="248"/>
        <v>3387.9487572472899</v>
      </c>
      <c r="AM399" s="430">
        <f t="shared" si="249"/>
        <v>1274.9807159062266</v>
      </c>
      <c r="AN399" s="430">
        <f t="shared" si="250"/>
        <v>7440.8874565162596</v>
      </c>
      <c r="AO399" s="430">
        <f t="shared" si="251"/>
        <v>8076.8778371565422</v>
      </c>
      <c r="AP399" s="430">
        <f t="shared" si="252"/>
        <v>3671.9444618099328</v>
      </c>
      <c r="AQ399" s="430">
        <f t="shared" si="253"/>
        <v>3311.9499067305269</v>
      </c>
      <c r="AR399" s="430">
        <f t="shared" si="254"/>
        <v>5876.9111116712875</v>
      </c>
      <c r="AS399" s="430">
        <f t="shared" si="255"/>
        <v>12058.817610284852</v>
      </c>
      <c r="AT399" s="430">
        <f t="shared" si="256"/>
        <v>13272.799248802619</v>
      </c>
      <c r="AU399" s="430">
        <f t="shared" si="257"/>
        <v>3657.9446735568436</v>
      </c>
      <c r="AV399" s="430">
        <f t="shared" si="258"/>
        <v>8551.1506637761522</v>
      </c>
      <c r="AW399" s="430">
        <f t="shared" si="259"/>
        <v>3811.6057474161835</v>
      </c>
      <c r="AX399" s="430">
        <f t="shared" si="260"/>
        <v>2693.2039324426514</v>
      </c>
      <c r="AY399" s="430">
        <f t="shared" si="261"/>
        <v>2719.6672548525335</v>
      </c>
      <c r="AZ399" s="430">
        <f t="shared" si="262"/>
        <v>2754.6105369296702</v>
      </c>
      <c r="BA399" s="430">
        <f t="shared" si="263"/>
        <v>2847.5472649357193</v>
      </c>
      <c r="BB399" s="430">
        <f t="shared" si="264"/>
        <v>3027.3808923619868</v>
      </c>
      <c r="BC399" s="430">
        <f t="shared" si="265"/>
        <v>6815.3970254600472</v>
      </c>
      <c r="BD399" s="430">
        <f t="shared" si="266"/>
        <v>2496.5969246281825</v>
      </c>
      <c r="BE399" s="430">
        <f t="shared" si="267"/>
        <v>14889.740357953113</v>
      </c>
      <c r="BF399" s="430">
        <f t="shared" si="268"/>
        <v>5875.5886059994955</v>
      </c>
      <c r="BG399" s="430">
        <f t="shared" si="269"/>
        <v>4933.8845475170156</v>
      </c>
      <c r="BH399" s="430">
        <f t="shared" si="270"/>
        <v>5395.8356440635234</v>
      </c>
      <c r="BI399" s="430">
        <f t="shared" si="271"/>
        <v>7121.9964708848001</v>
      </c>
      <c r="BJ399" s="430">
        <f t="shared" si="272"/>
        <v>2445.573010688177</v>
      </c>
      <c r="BK399" s="430">
        <f t="shared" si="273"/>
        <v>2689.2893244769348</v>
      </c>
      <c r="BL399" s="430">
        <f t="shared" si="274"/>
        <v>1172.2022704310561</v>
      </c>
      <c r="BM399" s="430">
        <f t="shared" si="275"/>
        <v>2993.35482379632</v>
      </c>
      <c r="BN399" s="430">
        <f t="shared" si="276"/>
        <v>0</v>
      </c>
    </row>
    <row r="400" spans="1:66">
      <c r="B400" s="343" t="s">
        <v>247</v>
      </c>
      <c r="C400" s="342"/>
      <c r="D400" s="76">
        <f t="shared" si="219"/>
        <v>6165.0056259433331</v>
      </c>
      <c r="E400" s="76">
        <f>AVERAGE(E299:E314)</f>
        <v>199.31352208440259</v>
      </c>
      <c r="F400" s="76">
        <f t="shared" ref="F400:Q400" si="285">SUM(F299:F314)</f>
        <v>8756.0286400000023</v>
      </c>
      <c r="G400" s="76">
        <f t="shared" si="285"/>
        <v>5147.1046500000011</v>
      </c>
      <c r="H400" s="76">
        <f t="shared" si="285"/>
        <v>2919.6678400000005</v>
      </c>
      <c r="I400" s="76">
        <f t="shared" si="285"/>
        <v>6543.467529999999</v>
      </c>
      <c r="J400" s="76">
        <f t="shared" si="285"/>
        <v>8066.7724900000003</v>
      </c>
      <c r="K400" s="76">
        <f t="shared" si="285"/>
        <v>4966.6088800000007</v>
      </c>
      <c r="L400" s="76">
        <f t="shared" si="285"/>
        <v>4591.7330499999998</v>
      </c>
      <c r="M400" s="76">
        <f t="shared" si="285"/>
        <v>7566.9380500000007</v>
      </c>
      <c r="N400" s="76">
        <f t="shared" si="285"/>
        <v>9925.2838800000027</v>
      </c>
      <c r="O400" s="76">
        <f t="shared" si="285"/>
        <v>9596.027860000002</v>
      </c>
      <c r="P400" s="76">
        <f t="shared" si="285"/>
        <v>7322.9712399999999</v>
      </c>
      <c r="Q400" s="76">
        <f t="shared" si="285"/>
        <v>8374.9640585999987</v>
      </c>
      <c r="R400" s="76">
        <f>SUM(R299:R314)</f>
        <v>5099.3600000000006</v>
      </c>
      <c r="S400" s="76">
        <f t="shared" ref="S400:AD400" si="286">SUM(S299:S314)</f>
        <v>3673.42</v>
      </c>
      <c r="T400" s="76">
        <f t="shared" si="286"/>
        <v>5082.05</v>
      </c>
      <c r="U400" s="76">
        <f t="shared" si="286"/>
        <v>4463.9500000000007</v>
      </c>
      <c r="V400" s="76">
        <f t="shared" si="286"/>
        <v>5471.31</v>
      </c>
      <c r="W400" s="76">
        <f t="shared" si="286"/>
        <v>4840.0599999999995</v>
      </c>
      <c r="X400" s="76">
        <f t="shared" si="286"/>
        <v>7223.22</v>
      </c>
      <c r="Y400" s="76">
        <f t="shared" si="286"/>
        <v>3851.6799999999994</v>
      </c>
      <c r="Z400" s="76">
        <f t="shared" si="286"/>
        <v>20059.540000000005</v>
      </c>
      <c r="AA400" s="76">
        <f t="shared" si="286"/>
        <v>5490.71</v>
      </c>
      <c r="AB400" s="76">
        <f t="shared" si="286"/>
        <v>6727.670000000001</v>
      </c>
      <c r="AC400" s="76">
        <f t="shared" si="286"/>
        <v>6563.84</v>
      </c>
      <c r="AD400" s="76">
        <f t="shared" si="286"/>
        <v>7883.630000000001</v>
      </c>
      <c r="AE400" s="76">
        <f>SUM(AE299:AE314)</f>
        <v>5423.9573926000012</v>
      </c>
      <c r="AF400" s="76">
        <f>SUM(AF299:AF314)</f>
        <v>3741.9946673000013</v>
      </c>
      <c r="AG400" s="76">
        <f>SUM(AG299:AG314)</f>
        <v>1238.7960231999998</v>
      </c>
      <c r="AH400" s="76">
        <f>SUM(AH299:AH314)</f>
        <v>4337.4125265999992</v>
      </c>
      <c r="AI400" s="76">
        <f>SUM(AJ299:AJ314)</f>
        <v>0</v>
      </c>
      <c r="AK400" s="430">
        <f t="shared" si="247"/>
        <v>4414.4333955129832</v>
      </c>
      <c r="AL400" s="430">
        <f t="shared" si="248"/>
        <v>2594.9607511973791</v>
      </c>
      <c r="AM400" s="430">
        <f t="shared" si="249"/>
        <v>1471.9777363246787</v>
      </c>
      <c r="AN400" s="430">
        <f t="shared" si="250"/>
        <v>3298.950103352659</v>
      </c>
      <c r="AO400" s="430">
        <f t="shared" si="251"/>
        <v>4066.9384875220571</v>
      </c>
      <c r="AP400" s="430">
        <f t="shared" si="252"/>
        <v>2503.9621275523068</v>
      </c>
      <c r="AQ400" s="430">
        <f t="shared" si="253"/>
        <v>2314.9649861356188</v>
      </c>
      <c r="AR400" s="430">
        <f t="shared" si="254"/>
        <v>3814.9422989664736</v>
      </c>
      <c r="AS400" s="430">
        <f t="shared" si="255"/>
        <v>5003.9243156037319</v>
      </c>
      <c r="AT400" s="430">
        <f t="shared" si="256"/>
        <v>4837.926826317117</v>
      </c>
      <c r="AU400" s="430">
        <f t="shared" si="257"/>
        <v>3691.9441593143433</v>
      </c>
      <c r="AV400" s="430">
        <f t="shared" si="258"/>
        <v>4222.3161374338288</v>
      </c>
      <c r="AW400" s="430">
        <f t="shared" si="259"/>
        <v>2570.8898411898163</v>
      </c>
      <c r="AX400" s="430">
        <f t="shared" si="260"/>
        <v>1851.9889084950844</v>
      </c>
      <c r="AY400" s="430">
        <f t="shared" si="261"/>
        <v>2562.1628434585327</v>
      </c>
      <c r="AZ400" s="430">
        <f t="shared" si="262"/>
        <v>2250.5419712629196</v>
      </c>
      <c r="BA400" s="430">
        <f t="shared" si="263"/>
        <v>2758.4118981598185</v>
      </c>
      <c r="BB400" s="430">
        <f t="shared" si="264"/>
        <v>2440.1613309805894</v>
      </c>
      <c r="BC400" s="430">
        <f t="shared" si="265"/>
        <v>3641.6536425510462</v>
      </c>
      <c r="BD400" s="430">
        <f t="shared" si="266"/>
        <v>1941.8603478699265</v>
      </c>
      <c r="BE400" s="430">
        <f t="shared" si="267"/>
        <v>10113.203932442653</v>
      </c>
      <c r="BF400" s="430">
        <f t="shared" si="268"/>
        <v>2768.192588858079</v>
      </c>
      <c r="BG400" s="430">
        <f t="shared" si="269"/>
        <v>3391.8174943282083</v>
      </c>
      <c r="BH400" s="430">
        <f t="shared" si="270"/>
        <v>3309.2210738593394</v>
      </c>
      <c r="BI400" s="430">
        <f t="shared" si="271"/>
        <v>3974.6054953365269</v>
      </c>
      <c r="BJ400" s="430">
        <f t="shared" si="272"/>
        <v>2734.538640080666</v>
      </c>
      <c r="BK400" s="430">
        <f t="shared" si="273"/>
        <v>1886.5614657423753</v>
      </c>
      <c r="BL400" s="430">
        <f t="shared" si="274"/>
        <v>624.55055366775889</v>
      </c>
      <c r="BM400" s="430">
        <f t="shared" si="275"/>
        <v>2186.7469254348371</v>
      </c>
      <c r="BN400" s="430">
        <f t="shared" si="276"/>
        <v>0</v>
      </c>
    </row>
    <row r="401" spans="1:66">
      <c r="A401" s="6" t="s">
        <v>260</v>
      </c>
      <c r="B401" s="341" t="s">
        <v>246</v>
      </c>
      <c r="C401" s="342"/>
      <c r="D401" s="76">
        <f t="shared" si="219"/>
        <v>3802.7783968900007</v>
      </c>
      <c r="E401" s="76">
        <f>AVERAGE(E315:E329)</f>
        <v>128.06966359562165</v>
      </c>
      <c r="F401" s="76">
        <f t="shared" ref="F401:Q401" si="287">SUM(F315:F329)</f>
        <v>4226.7745699999996</v>
      </c>
      <c r="G401" s="76">
        <f t="shared" si="287"/>
        <v>3477.0229099999997</v>
      </c>
      <c r="H401" s="76">
        <f t="shared" si="287"/>
        <v>1390.41247</v>
      </c>
      <c r="I401" s="76">
        <f t="shared" si="287"/>
        <v>3282.6428499999993</v>
      </c>
      <c r="J401" s="76">
        <f t="shared" si="287"/>
        <v>4411.2372800000003</v>
      </c>
      <c r="K401" s="76">
        <f t="shared" si="287"/>
        <v>2776.8579999999997</v>
      </c>
      <c r="L401" s="76">
        <f t="shared" si="287"/>
        <v>2336.5276600000002</v>
      </c>
      <c r="M401" s="76">
        <f t="shared" si="287"/>
        <v>4482.6421999999993</v>
      </c>
      <c r="N401" s="76">
        <f t="shared" si="287"/>
        <v>6983.7978699999994</v>
      </c>
      <c r="O401" s="76">
        <f t="shared" si="287"/>
        <v>5238.3442700000014</v>
      </c>
      <c r="P401" s="76">
        <f t="shared" si="287"/>
        <v>4056.1961499999993</v>
      </c>
      <c r="Q401" s="76">
        <f t="shared" si="287"/>
        <v>4323.8654265000005</v>
      </c>
      <c r="R401" s="76">
        <f>SUM(R315:R329)</f>
        <v>3515.4</v>
      </c>
      <c r="S401" s="76">
        <f t="shared" ref="S401:AD401" si="288">SUM(S315:S329)</f>
        <v>2845.68</v>
      </c>
      <c r="T401" s="76">
        <f t="shared" si="288"/>
        <v>3552.17</v>
      </c>
      <c r="U401" s="76">
        <f t="shared" si="288"/>
        <v>2380.5</v>
      </c>
      <c r="V401" s="76">
        <f t="shared" si="288"/>
        <v>3733.4</v>
      </c>
      <c r="W401" s="76">
        <f t="shared" si="288"/>
        <v>3366.24</v>
      </c>
      <c r="X401" s="76">
        <f t="shared" si="288"/>
        <v>4629.57</v>
      </c>
      <c r="Y401" s="76">
        <f t="shared" si="288"/>
        <v>2877.72</v>
      </c>
      <c r="Z401" s="76">
        <f t="shared" si="288"/>
        <v>7211.9800000000014</v>
      </c>
      <c r="AA401" s="76">
        <f t="shared" si="288"/>
        <v>3795.6000000000004</v>
      </c>
      <c r="AB401" s="76">
        <f t="shared" si="288"/>
        <v>5564.6500000000005</v>
      </c>
      <c r="AC401" s="76">
        <f t="shared" si="288"/>
        <v>4475.7800000000007</v>
      </c>
      <c r="AD401" s="76">
        <f t="shared" si="288"/>
        <v>5824.08</v>
      </c>
      <c r="AE401" s="76">
        <f>SUM(AE315:AE329)</f>
        <v>1925.7906924000001</v>
      </c>
      <c r="AF401" s="76">
        <f>SUM(AF315:AF329)</f>
        <v>4661.6305327999999</v>
      </c>
      <c r="AG401" s="76">
        <f>SUM(AG315:AG329)</f>
        <v>1141.4899897000053</v>
      </c>
      <c r="AH401" s="76">
        <f>SUM(AH315:AH329)</f>
        <v>3101.452865499999</v>
      </c>
      <c r="AI401" s="76">
        <f>SUM(AI315:AI329)</f>
        <v>2493.8961698000003</v>
      </c>
      <c r="AK401" s="430">
        <f t="shared" si="247"/>
        <v>2130.9677690950339</v>
      </c>
      <c r="AL401" s="430">
        <f t="shared" si="248"/>
        <v>1752.9734862616585</v>
      </c>
      <c r="AM401" s="430">
        <f t="shared" si="249"/>
        <v>700.98939752961928</v>
      </c>
      <c r="AN401" s="430">
        <f t="shared" si="250"/>
        <v>1654.9749684900426</v>
      </c>
      <c r="AO401" s="430">
        <f t="shared" si="251"/>
        <v>2223.966362490547</v>
      </c>
      <c r="AP401" s="430">
        <f t="shared" si="252"/>
        <v>1399.9788253087975</v>
      </c>
      <c r="AQ401" s="430">
        <f t="shared" si="253"/>
        <v>1177.9821830098313</v>
      </c>
      <c r="AR401" s="430">
        <f t="shared" si="254"/>
        <v>2259.9658179984872</v>
      </c>
      <c r="AS401" s="430">
        <f t="shared" si="255"/>
        <v>3520.9467456516254</v>
      </c>
      <c r="AT401" s="430">
        <f t="shared" si="256"/>
        <v>2640.9600554575254</v>
      </c>
      <c r="AU401" s="430">
        <f t="shared" si="257"/>
        <v>2044.9690698260647</v>
      </c>
      <c r="AV401" s="430">
        <f t="shared" si="258"/>
        <v>2179.9170287370812</v>
      </c>
      <c r="AW401" s="430">
        <f t="shared" si="259"/>
        <v>1772.3216536425512</v>
      </c>
      <c r="AX401" s="430">
        <f t="shared" si="260"/>
        <v>1434.6760776405342</v>
      </c>
      <c r="AY401" s="430">
        <f t="shared" si="261"/>
        <v>1790.8595916309555</v>
      </c>
      <c r="AZ401" s="430">
        <f t="shared" si="262"/>
        <v>1200.1512477943029</v>
      </c>
      <c r="BA401" s="430">
        <f t="shared" si="263"/>
        <v>1882.2283841693975</v>
      </c>
      <c r="BB401" s="430">
        <f t="shared" si="264"/>
        <v>1697.1212503150994</v>
      </c>
      <c r="BC401" s="430">
        <f t="shared" si="265"/>
        <v>2334.0408369044617</v>
      </c>
      <c r="BD401" s="430">
        <f t="shared" si="266"/>
        <v>1450.8293420720947</v>
      </c>
      <c r="BE401" s="430">
        <f t="shared" si="267"/>
        <v>3635.9868918578277</v>
      </c>
      <c r="BF401" s="430">
        <f t="shared" si="268"/>
        <v>1913.587093521553</v>
      </c>
      <c r="BG401" s="430">
        <f t="shared" si="269"/>
        <v>2805.4701285606252</v>
      </c>
      <c r="BH401" s="430">
        <f t="shared" si="270"/>
        <v>2256.5061759516011</v>
      </c>
      <c r="BI401" s="430">
        <f t="shared" si="271"/>
        <v>2936.2641794807159</v>
      </c>
      <c r="BJ401" s="430">
        <f t="shared" si="272"/>
        <v>970.90531504915555</v>
      </c>
      <c r="BK401" s="430">
        <f t="shared" si="273"/>
        <v>2350.2044531383917</v>
      </c>
      <c r="BL401" s="430">
        <f t="shared" si="274"/>
        <v>575.49281053693232</v>
      </c>
      <c r="BM401" s="430">
        <f t="shared" si="275"/>
        <v>1563.6263501386434</v>
      </c>
      <c r="BN401" s="430">
        <f t="shared" si="276"/>
        <v>1257.3209830098313</v>
      </c>
    </row>
    <row r="402" spans="1:66">
      <c r="B402" s="343" t="s">
        <v>247</v>
      </c>
      <c r="C402" s="342"/>
      <c r="D402" s="76">
        <f t="shared" si="219"/>
        <v>3051.442272237</v>
      </c>
      <c r="E402" s="76">
        <f>AVERAGE(E330:E345)</f>
        <v>99.467865015462706</v>
      </c>
      <c r="F402" s="76">
        <f t="shared" ref="F402:Q402" si="289">SUM(F330:F345)</f>
        <v>2768.9241200000001</v>
      </c>
      <c r="G402" s="76">
        <f t="shared" si="289"/>
        <v>2257.1888600000002</v>
      </c>
      <c r="H402" s="76">
        <f t="shared" si="289"/>
        <v>1759.3378899999998</v>
      </c>
      <c r="I402" s="76">
        <f t="shared" si="289"/>
        <v>2324.6268400000004</v>
      </c>
      <c r="J402" s="76">
        <f t="shared" si="289"/>
        <v>3871.73344</v>
      </c>
      <c r="K402" s="76">
        <f t="shared" si="289"/>
        <v>2326.6103100000005</v>
      </c>
      <c r="L402" s="76">
        <f t="shared" si="289"/>
        <v>2134.2137200000002</v>
      </c>
      <c r="M402" s="76">
        <f t="shared" si="289"/>
        <v>4764.2949399999989</v>
      </c>
      <c r="N402" s="76">
        <f t="shared" si="289"/>
        <v>4534.2124199999998</v>
      </c>
      <c r="O402" s="76">
        <f t="shared" si="289"/>
        <v>6049.5835000000015</v>
      </c>
      <c r="P402" s="76">
        <f t="shared" si="289"/>
        <v>3012.8909300000009</v>
      </c>
      <c r="Q402" s="76">
        <f t="shared" si="289"/>
        <v>4613.0156830999995</v>
      </c>
      <c r="R402" s="76">
        <f>SUM(R330:R345)</f>
        <v>2944.69</v>
      </c>
      <c r="S402" s="76">
        <f t="shared" ref="S402:AD402" si="290">SUM(S330:S345)</f>
        <v>2515.4299999999998</v>
      </c>
      <c r="T402" s="76">
        <f t="shared" si="290"/>
        <v>2342.0500000000002</v>
      </c>
      <c r="U402" s="76">
        <f t="shared" si="290"/>
        <v>2184.5300000000002</v>
      </c>
      <c r="V402" s="76">
        <f t="shared" si="290"/>
        <v>2379.7000000000003</v>
      </c>
      <c r="W402" s="76">
        <f t="shared" si="290"/>
        <v>4002.04</v>
      </c>
      <c r="X402" s="76">
        <f t="shared" si="290"/>
        <v>4258.55</v>
      </c>
      <c r="Y402" s="76">
        <f t="shared" si="290"/>
        <v>1420.69</v>
      </c>
      <c r="Z402" s="76">
        <f t="shared" si="290"/>
        <v>0</v>
      </c>
      <c r="AA402" s="76">
        <f t="shared" si="290"/>
        <v>3434.3400000000006</v>
      </c>
      <c r="AB402" s="76">
        <f t="shared" si="290"/>
        <v>4819.37</v>
      </c>
      <c r="AC402" s="76">
        <f t="shared" si="290"/>
        <v>3306.26</v>
      </c>
      <c r="AD402" s="76">
        <f t="shared" si="290"/>
        <v>4800.2800000000007</v>
      </c>
      <c r="AE402" s="76">
        <f>SUM(AE330:AE345)</f>
        <v>2734.1935603000002</v>
      </c>
      <c r="AF402" s="76">
        <f>SUM(AF330:AF345)</f>
        <v>2944.1438598</v>
      </c>
      <c r="AG402" s="76">
        <f>SUM(AG330:AG345)</f>
        <v>953.88255381000101</v>
      </c>
      <c r="AH402" s="76">
        <f>SUM(AH330:AH345)</f>
        <v>3455.8092791000008</v>
      </c>
      <c r="AI402" s="76">
        <f>SUM(AI330:AI345)</f>
        <v>2630.6762610000001</v>
      </c>
      <c r="AK402" s="430">
        <f t="shared" si="247"/>
        <v>1395.9788858079153</v>
      </c>
      <c r="AL402" s="430">
        <f t="shared" si="248"/>
        <v>1137.9827880010084</v>
      </c>
      <c r="AM402" s="430">
        <f t="shared" si="249"/>
        <v>886.98658432064519</v>
      </c>
      <c r="AN402" s="430">
        <f t="shared" si="250"/>
        <v>1171.9822737585077</v>
      </c>
      <c r="AO402" s="430">
        <f t="shared" si="251"/>
        <v>1951.970476430552</v>
      </c>
      <c r="AP402" s="430">
        <f t="shared" si="252"/>
        <v>1172.9822586337284</v>
      </c>
      <c r="AQ402" s="430">
        <f t="shared" si="253"/>
        <v>1075.9837257373331</v>
      </c>
      <c r="AR402" s="430">
        <f t="shared" si="254"/>
        <v>2401.963670279808</v>
      </c>
      <c r="AS402" s="430">
        <f t="shared" si="255"/>
        <v>2285.9654247542221</v>
      </c>
      <c r="AT402" s="430">
        <f t="shared" si="256"/>
        <v>3049.9538694227381</v>
      </c>
      <c r="AU402" s="430">
        <f t="shared" si="257"/>
        <v>1518.9770254600458</v>
      </c>
      <c r="AV402" s="430">
        <f t="shared" si="258"/>
        <v>2325.6948238467353</v>
      </c>
      <c r="AW402" s="430">
        <f t="shared" si="259"/>
        <v>1484.5928913536677</v>
      </c>
      <c r="AX402" s="430">
        <f t="shared" si="260"/>
        <v>1268.1774640786487</v>
      </c>
      <c r="AY402" s="430">
        <f t="shared" si="261"/>
        <v>1180.7663221578018</v>
      </c>
      <c r="AZ402" s="430">
        <f t="shared" si="262"/>
        <v>1101.3511469624402</v>
      </c>
      <c r="BA402" s="430">
        <f t="shared" si="263"/>
        <v>1199.7479203428284</v>
      </c>
      <c r="BB402" s="430">
        <f t="shared" si="264"/>
        <v>2017.6657423745903</v>
      </c>
      <c r="BC402" s="430">
        <f t="shared" si="265"/>
        <v>2146.9876480967987</v>
      </c>
      <c r="BD402" s="430">
        <f t="shared" si="266"/>
        <v>716.25409629442902</v>
      </c>
      <c r="BE402" s="430">
        <f t="shared" si="267"/>
        <v>0</v>
      </c>
      <c r="BF402" s="430">
        <f t="shared" si="268"/>
        <v>1731.4544996218808</v>
      </c>
      <c r="BG402" s="430">
        <f t="shared" si="269"/>
        <v>2429.7302747668264</v>
      </c>
      <c r="BH402" s="430">
        <f t="shared" si="270"/>
        <v>1666.8817746407865</v>
      </c>
      <c r="BI402" s="430">
        <f t="shared" si="271"/>
        <v>2420.1058734560124</v>
      </c>
      <c r="BJ402" s="430">
        <f t="shared" si="272"/>
        <v>1378.4691506428032</v>
      </c>
      <c r="BK402" s="430">
        <f t="shared" si="273"/>
        <v>1484.3175496849003</v>
      </c>
      <c r="BL402" s="430">
        <f t="shared" si="274"/>
        <v>480.90877429291709</v>
      </c>
      <c r="BM402" s="430">
        <f t="shared" si="275"/>
        <v>1742.2784366523824</v>
      </c>
      <c r="BN402" s="430">
        <f t="shared" si="276"/>
        <v>1326.2799400050417</v>
      </c>
    </row>
    <row r="403" spans="1:66">
      <c r="A403" s="6" t="s">
        <v>261</v>
      </c>
      <c r="B403" s="341" t="s">
        <v>246</v>
      </c>
      <c r="C403" s="342"/>
      <c r="D403" s="76">
        <f t="shared" si="219"/>
        <v>2401.5168884200002</v>
      </c>
      <c r="E403" s="76">
        <f>AVERAGE(E346:E360)</f>
        <v>83.501063476530078</v>
      </c>
      <c r="F403" s="76">
        <f t="shared" ref="F403:Q403" si="291">SUM(F346:F360)</f>
        <v>2128.2633100000003</v>
      </c>
      <c r="G403" s="76">
        <f t="shared" si="291"/>
        <v>1485.6190299999996</v>
      </c>
      <c r="H403" s="76">
        <f t="shared" si="291"/>
        <v>1047.2721600000002</v>
      </c>
      <c r="I403" s="76">
        <f t="shared" si="291"/>
        <v>1753.3874800000001</v>
      </c>
      <c r="J403" s="76">
        <f t="shared" si="291"/>
        <v>1941.8171299999999</v>
      </c>
      <c r="K403" s="76">
        <f t="shared" si="291"/>
        <v>1856.5279199999998</v>
      </c>
      <c r="L403" s="76">
        <f t="shared" si="291"/>
        <v>2203.63517</v>
      </c>
      <c r="M403" s="76">
        <f t="shared" si="291"/>
        <v>4064.1300300000003</v>
      </c>
      <c r="N403" s="76">
        <f t="shared" si="291"/>
        <v>3068.4280899999994</v>
      </c>
      <c r="O403" s="76">
        <f t="shared" si="291"/>
        <v>3832.0640400000002</v>
      </c>
      <c r="P403" s="76">
        <f t="shared" si="291"/>
        <v>2630.08122</v>
      </c>
      <c r="Q403" s="76">
        <f t="shared" si="291"/>
        <v>4686.3048995999998</v>
      </c>
      <c r="R403" s="76">
        <f>SUM(R346:R360)</f>
        <v>1811.95</v>
      </c>
      <c r="S403" s="76">
        <f t="shared" ref="S403:AD403" si="292">SUM(S346:S360)</f>
        <v>1816.6299999999999</v>
      </c>
      <c r="T403" s="76">
        <f t="shared" si="292"/>
        <v>1320.76</v>
      </c>
      <c r="U403" s="76">
        <f t="shared" si="292"/>
        <v>1704.29</v>
      </c>
      <c r="V403" s="76">
        <f t="shared" si="292"/>
        <v>2205.6799999999998</v>
      </c>
      <c r="W403" s="76">
        <f t="shared" si="292"/>
        <v>2729.32</v>
      </c>
      <c r="X403" s="76">
        <f t="shared" si="292"/>
        <v>4298.6400000000003</v>
      </c>
      <c r="Y403" s="76">
        <f t="shared" si="292"/>
        <v>929.75999999999988</v>
      </c>
      <c r="Z403" s="76">
        <f t="shared" si="292"/>
        <v>0</v>
      </c>
      <c r="AA403" s="76">
        <f t="shared" si="292"/>
        <v>2970.4600000000005</v>
      </c>
      <c r="AB403" s="76">
        <f t="shared" si="292"/>
        <v>3868.9100000000003</v>
      </c>
      <c r="AC403" s="76">
        <f t="shared" si="292"/>
        <v>2747.5299999999997</v>
      </c>
      <c r="AD403" s="76">
        <f t="shared" si="292"/>
        <v>4143.5499999999993</v>
      </c>
      <c r="AE403" s="76">
        <f>SUM(AE346:AE360)</f>
        <v>2241.8764716000001</v>
      </c>
      <c r="AF403" s="76">
        <f>SUM(AF346:AF360)</f>
        <v>1743.0139318999998</v>
      </c>
      <c r="AG403" s="76">
        <f>SUM(AG346:AG360)</f>
        <v>1244.7724233999968</v>
      </c>
      <c r="AH403" s="76">
        <f>SUM(AH346:AH360)</f>
        <v>3673.6244563999999</v>
      </c>
      <c r="AI403" s="76">
        <f>SUM(AI346:AI360)</f>
        <v>1897.2088897000003</v>
      </c>
      <c r="AK403" s="430">
        <f t="shared" si="247"/>
        <v>1072.9837711116713</v>
      </c>
      <c r="AL403" s="430">
        <f t="shared" si="248"/>
        <v>748.9886715402065</v>
      </c>
      <c r="AM403" s="430">
        <f t="shared" si="249"/>
        <v>527.99201411646095</v>
      </c>
      <c r="AN403" s="430">
        <f t="shared" si="250"/>
        <v>883.98662969498366</v>
      </c>
      <c r="AO403" s="430">
        <f t="shared" si="251"/>
        <v>978.98519284093766</v>
      </c>
      <c r="AP403" s="430">
        <f t="shared" si="252"/>
        <v>935.98584320645307</v>
      </c>
      <c r="AQ403" s="430">
        <f t="shared" si="253"/>
        <v>1110.9831963700528</v>
      </c>
      <c r="AR403" s="430">
        <f t="shared" si="254"/>
        <v>2048.9690093269473</v>
      </c>
      <c r="AS403" s="430">
        <f t="shared" si="255"/>
        <v>1546.9766019662211</v>
      </c>
      <c r="AT403" s="430">
        <f t="shared" si="256"/>
        <v>1931.9707789261406</v>
      </c>
      <c r="AU403" s="430">
        <f t="shared" si="257"/>
        <v>1325.9799445424753</v>
      </c>
      <c r="AV403" s="430">
        <f t="shared" si="258"/>
        <v>2362.6442649861356</v>
      </c>
      <c r="AW403" s="430">
        <f t="shared" si="259"/>
        <v>913.51146962440134</v>
      </c>
      <c r="AX403" s="430">
        <f t="shared" si="260"/>
        <v>915.87093521552799</v>
      </c>
      <c r="AY403" s="430">
        <f t="shared" si="261"/>
        <v>665.87345601209984</v>
      </c>
      <c r="AZ403" s="430">
        <f t="shared" si="262"/>
        <v>859.23367784219806</v>
      </c>
      <c r="BA403" s="430">
        <f t="shared" si="263"/>
        <v>1112.0141164608015</v>
      </c>
      <c r="BB403" s="430">
        <f t="shared" si="264"/>
        <v>1376.0120998235443</v>
      </c>
      <c r="BC403" s="430">
        <f t="shared" si="265"/>
        <v>2167.1993950088231</v>
      </c>
      <c r="BD403" s="430">
        <f t="shared" si="266"/>
        <v>468.74716410385673</v>
      </c>
      <c r="BE403" s="430">
        <f t="shared" si="267"/>
        <v>0</v>
      </c>
      <c r="BF403" s="430">
        <f t="shared" si="268"/>
        <v>1497.5850768842956</v>
      </c>
      <c r="BG403" s="430">
        <f t="shared" si="269"/>
        <v>1950.5470128560626</v>
      </c>
      <c r="BH403" s="430">
        <f t="shared" si="270"/>
        <v>1385.1928409377363</v>
      </c>
      <c r="BI403" s="430">
        <f t="shared" si="271"/>
        <v>2089.009326947315</v>
      </c>
      <c r="BJ403" s="430">
        <f t="shared" si="272"/>
        <v>1130.2629047643056</v>
      </c>
      <c r="BK403" s="430">
        <f t="shared" si="273"/>
        <v>878.7567087975799</v>
      </c>
      <c r="BL403" s="430">
        <f t="shared" si="274"/>
        <v>627.56361149483075</v>
      </c>
      <c r="BM403" s="430">
        <f t="shared" si="275"/>
        <v>1852.0919870935215</v>
      </c>
      <c r="BN403" s="430">
        <f t="shared" si="276"/>
        <v>956.49553299722731</v>
      </c>
    </row>
    <row r="404" spans="1:66">
      <c r="B404" s="343" t="s">
        <v>249</v>
      </c>
      <c r="C404" s="342"/>
      <c r="D404" s="76">
        <f t="shared" si="219"/>
        <v>2253.466145216667</v>
      </c>
      <c r="E404" s="76">
        <f>AVERAGE(E361:E375)</f>
        <v>78.353319329661943</v>
      </c>
      <c r="F404" s="76">
        <f t="shared" ref="F404:Q404" si="293">SUM(F361:F375)</f>
        <v>2072.72615</v>
      </c>
      <c r="G404" s="76">
        <f t="shared" si="293"/>
        <v>1870.41221</v>
      </c>
      <c r="H404" s="76">
        <f t="shared" si="293"/>
        <v>1271.40427</v>
      </c>
      <c r="I404" s="76">
        <f t="shared" si="293"/>
        <v>1592.7264100000004</v>
      </c>
      <c r="J404" s="76">
        <f t="shared" si="293"/>
        <v>1481.65209</v>
      </c>
      <c r="K404" s="76">
        <f t="shared" si="293"/>
        <v>1477.6851500000005</v>
      </c>
      <c r="L404" s="76">
        <f t="shared" si="293"/>
        <v>1525.2884299999998</v>
      </c>
      <c r="M404" s="76">
        <f t="shared" si="293"/>
        <v>3736.8574800000001</v>
      </c>
      <c r="N404" s="76">
        <f t="shared" si="293"/>
        <v>2241.3211000000001</v>
      </c>
      <c r="O404" s="76">
        <f t="shared" si="293"/>
        <v>3024.7917500000003</v>
      </c>
      <c r="P404" s="76">
        <f t="shared" si="293"/>
        <v>3119.9983099999999</v>
      </c>
      <c r="Q404" s="76">
        <f t="shared" si="293"/>
        <v>3668.2492526999995</v>
      </c>
      <c r="R404" s="76">
        <f>SUM(R361:R375)</f>
        <v>1341.4699999999998</v>
      </c>
      <c r="S404" s="76">
        <f t="shared" ref="S404:AD404" si="294">SUM(S361:S375)</f>
        <v>1417.17</v>
      </c>
      <c r="T404" s="76">
        <f t="shared" si="294"/>
        <v>1403.9</v>
      </c>
      <c r="U404" s="76">
        <f t="shared" si="294"/>
        <v>1946.5</v>
      </c>
      <c r="V404" s="76">
        <f t="shared" si="294"/>
        <v>2122.27</v>
      </c>
      <c r="W404" s="76">
        <f t="shared" si="294"/>
        <v>2340.9699999999998</v>
      </c>
      <c r="X404" s="76">
        <f t="shared" si="294"/>
        <v>3434.7999999999997</v>
      </c>
      <c r="Y404" s="76">
        <f t="shared" si="294"/>
        <v>891.59</v>
      </c>
      <c r="Z404" s="76">
        <f t="shared" si="294"/>
        <v>0</v>
      </c>
      <c r="AA404" s="76">
        <f t="shared" si="294"/>
        <v>4030.08</v>
      </c>
      <c r="AB404" s="76">
        <f t="shared" si="294"/>
        <v>3866.65</v>
      </c>
      <c r="AC404" s="76">
        <f t="shared" si="294"/>
        <v>1888.22</v>
      </c>
      <c r="AD404" s="76">
        <f t="shared" si="294"/>
        <v>5038.17</v>
      </c>
      <c r="AE404" s="76">
        <f>SUM(AE361:AE375)</f>
        <v>2738.2200044000001</v>
      </c>
      <c r="AF404" s="76">
        <f>SUM(AF361:AF375)</f>
        <v>1924.5212716000001</v>
      </c>
      <c r="AG404" s="76">
        <f>SUM(AG361:AG375)</f>
        <v>1892.032033</v>
      </c>
      <c r="AH404" s="76">
        <f>SUM(AH361:AH375)</f>
        <v>2703.6481223000001</v>
      </c>
      <c r="AI404" s="76">
        <f>SUM(AI361:AI375)</f>
        <v>1540.6603224999999</v>
      </c>
      <c r="AK404" s="430">
        <f t="shared" si="247"/>
        <v>1044.9841946054953</v>
      </c>
      <c r="AL404" s="430">
        <f t="shared" si="248"/>
        <v>942.98573733299713</v>
      </c>
      <c r="AM404" s="430">
        <f t="shared" si="249"/>
        <v>640.99030501638515</v>
      </c>
      <c r="AN404" s="430">
        <f t="shared" si="250"/>
        <v>802.98785480211768</v>
      </c>
      <c r="AO404" s="430">
        <f t="shared" si="251"/>
        <v>746.98870178976563</v>
      </c>
      <c r="AP404" s="430">
        <f t="shared" si="252"/>
        <v>744.98873203932465</v>
      </c>
      <c r="AQ404" s="430">
        <f t="shared" si="253"/>
        <v>768.98836904461803</v>
      </c>
      <c r="AR404" s="430">
        <f t="shared" si="254"/>
        <v>1883.9715049155534</v>
      </c>
      <c r="AS404" s="430">
        <f t="shared" si="255"/>
        <v>1129.9829089992438</v>
      </c>
      <c r="AT404" s="430">
        <f t="shared" si="256"/>
        <v>1524.9769347113688</v>
      </c>
      <c r="AU404" s="430">
        <f t="shared" si="257"/>
        <v>1572.976208721956</v>
      </c>
      <c r="AV404" s="430">
        <f t="shared" si="258"/>
        <v>1849.3820280816735</v>
      </c>
      <c r="AW404" s="430">
        <f t="shared" si="259"/>
        <v>676.31459541215008</v>
      </c>
      <c r="AX404" s="430">
        <f t="shared" si="260"/>
        <v>714.47945550794054</v>
      </c>
      <c r="AY404" s="430">
        <f t="shared" si="261"/>
        <v>707.78926140660451</v>
      </c>
      <c r="AZ404" s="430">
        <f t="shared" si="262"/>
        <v>981.34610536929665</v>
      </c>
      <c r="BA404" s="430">
        <f t="shared" si="263"/>
        <v>1069.9621880514242</v>
      </c>
      <c r="BB404" s="430">
        <f t="shared" si="264"/>
        <v>1180.2218300983109</v>
      </c>
      <c r="BC404" s="430">
        <f t="shared" si="265"/>
        <v>1731.6864129064784</v>
      </c>
      <c r="BD404" s="430">
        <f t="shared" si="266"/>
        <v>449.50340307537181</v>
      </c>
      <c r="BE404" s="430">
        <f t="shared" si="267"/>
        <v>0</v>
      </c>
      <c r="BF404" s="430">
        <f t="shared" si="268"/>
        <v>2031.8023695487773</v>
      </c>
      <c r="BG404" s="430">
        <f t="shared" si="269"/>
        <v>1949.4076128056465</v>
      </c>
      <c r="BH404" s="430">
        <f t="shared" si="270"/>
        <v>951.96370052936732</v>
      </c>
      <c r="BI404" s="430">
        <f t="shared" si="271"/>
        <v>2540.0403327451472</v>
      </c>
      <c r="BJ404" s="430">
        <f t="shared" si="272"/>
        <v>1380.4991199395008</v>
      </c>
      <c r="BK404" s="430">
        <f t="shared" si="273"/>
        <v>970.26532472901442</v>
      </c>
      <c r="BL404" s="430">
        <f t="shared" si="274"/>
        <v>953.88557247290134</v>
      </c>
      <c r="BM404" s="430">
        <f t="shared" si="275"/>
        <v>1363.0693835644063</v>
      </c>
      <c r="BN404" s="430">
        <f t="shared" si="276"/>
        <v>776.73825182757741</v>
      </c>
    </row>
    <row r="405" spans="1:66">
      <c r="F405" s="76"/>
      <c r="G405" s="76"/>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K405" s="430">
        <f t="shared" si="247"/>
        <v>0</v>
      </c>
      <c r="AL405" s="430">
        <f t="shared" si="248"/>
        <v>0</v>
      </c>
      <c r="AM405" s="430">
        <f t="shared" si="249"/>
        <v>0</v>
      </c>
      <c r="AN405" s="430">
        <f t="shared" si="250"/>
        <v>0</v>
      </c>
      <c r="AO405" s="430">
        <f t="shared" si="251"/>
        <v>0</v>
      </c>
      <c r="AP405" s="430">
        <f t="shared" si="252"/>
        <v>0</v>
      </c>
      <c r="AQ405" s="430">
        <f t="shared" si="253"/>
        <v>0</v>
      </c>
      <c r="AR405" s="430">
        <f t="shared" si="254"/>
        <v>0</v>
      </c>
      <c r="AS405" s="430">
        <f t="shared" si="255"/>
        <v>0</v>
      </c>
      <c r="AT405" s="430">
        <f t="shared" si="256"/>
        <v>0</v>
      </c>
      <c r="AU405" s="430">
        <f t="shared" si="257"/>
        <v>0</v>
      </c>
      <c r="AV405" s="430">
        <f t="shared" si="258"/>
        <v>0</v>
      </c>
      <c r="AW405" s="430">
        <f t="shared" si="259"/>
        <v>0</v>
      </c>
      <c r="AX405" s="430">
        <f t="shared" si="260"/>
        <v>0</v>
      </c>
      <c r="AY405" s="430">
        <f t="shared" si="261"/>
        <v>0</v>
      </c>
      <c r="AZ405" s="430">
        <f t="shared" si="262"/>
        <v>0</v>
      </c>
      <c r="BA405" s="430">
        <f t="shared" si="263"/>
        <v>0</v>
      </c>
      <c r="BB405" s="430">
        <f t="shared" si="264"/>
        <v>0</v>
      </c>
      <c r="BC405" s="430">
        <f t="shared" si="265"/>
        <v>0</v>
      </c>
      <c r="BD405" s="430">
        <f t="shared" si="266"/>
        <v>0</v>
      </c>
      <c r="BE405" s="430">
        <f t="shared" si="267"/>
        <v>0</v>
      </c>
      <c r="BF405" s="430">
        <f t="shared" si="268"/>
        <v>0</v>
      </c>
      <c r="BG405" s="430">
        <f t="shared" si="269"/>
        <v>0</v>
      </c>
      <c r="BH405" s="430">
        <f t="shared" si="270"/>
        <v>0</v>
      </c>
      <c r="BI405" s="430">
        <f t="shared" si="271"/>
        <v>0</v>
      </c>
      <c r="BJ405" s="430">
        <f t="shared" si="272"/>
        <v>0</v>
      </c>
      <c r="BK405" s="430">
        <f t="shared" si="273"/>
        <v>0</v>
      </c>
      <c r="BL405" s="430">
        <f t="shared" si="274"/>
        <v>0</v>
      </c>
      <c r="BM405" s="430">
        <f t="shared" si="275"/>
        <v>0</v>
      </c>
      <c r="BN405" s="430">
        <f t="shared" si="276"/>
        <v>0</v>
      </c>
    </row>
    <row r="406" spans="1:66">
      <c r="A406" s="6" t="s">
        <v>12</v>
      </c>
      <c r="D406" s="76">
        <f>AVERAGE(F406:AI406)</f>
        <v>117308.67588916571</v>
      </c>
      <c r="F406" s="76">
        <f t="shared" ref="F406:Q406" si="295">SUM(F381:F405)</f>
        <v>119015.9691</v>
      </c>
      <c r="G406" s="76">
        <f t="shared" si="295"/>
        <v>88191.026609999986</v>
      </c>
      <c r="H406" s="76">
        <f t="shared" si="295"/>
        <v>56727.242000000013</v>
      </c>
      <c r="I406" s="76">
        <f t="shared" si="295"/>
        <v>130026.37585000001</v>
      </c>
      <c r="J406" s="76">
        <f t="shared" si="295"/>
        <v>136073.97588000001</v>
      </c>
      <c r="K406" s="76">
        <f t="shared" si="295"/>
        <v>94488.543859999991</v>
      </c>
      <c r="L406" s="76">
        <f t="shared" si="295"/>
        <v>74284.918439999994</v>
      </c>
      <c r="M406" s="76">
        <f t="shared" si="295"/>
        <v>117270.68027999999</v>
      </c>
      <c r="N406" s="76">
        <f t="shared" si="295"/>
        <v>159177.43444000001</v>
      </c>
      <c r="O406" s="76">
        <f t="shared" si="295"/>
        <v>201988.65092000001</v>
      </c>
      <c r="P406" s="76">
        <f t="shared" si="295"/>
        <v>147500.74655000001</v>
      </c>
      <c r="Q406" s="76">
        <f t="shared" si="295"/>
        <v>179995.95539469999</v>
      </c>
      <c r="R406" s="76">
        <f>SUM(R381:R405)</f>
        <v>134926.36000000002</v>
      </c>
      <c r="S406" s="76">
        <f t="shared" ref="S406:AI406" si="296">SUM(S381:S405)</f>
        <v>108195.22999999998</v>
      </c>
      <c r="T406" s="76">
        <f t="shared" si="296"/>
        <v>84463.609999999986</v>
      </c>
      <c r="U406" s="76">
        <f t="shared" si="296"/>
        <v>78967.729999999981</v>
      </c>
      <c r="V406" s="76">
        <f t="shared" si="296"/>
        <v>96280.989999999991</v>
      </c>
      <c r="W406" s="76">
        <f t="shared" si="296"/>
        <v>88892.44</v>
      </c>
      <c r="X406" s="76">
        <f t="shared" si="296"/>
        <v>154851.34</v>
      </c>
      <c r="Y406" s="76">
        <f t="shared" si="296"/>
        <v>93660.079999999987</v>
      </c>
      <c r="Z406" s="76">
        <f t="shared" si="296"/>
        <v>155639.31</v>
      </c>
      <c r="AA406" s="76">
        <f t="shared" si="296"/>
        <v>181268.72</v>
      </c>
      <c r="AB406" s="76">
        <f t="shared" si="296"/>
        <v>169693.31</v>
      </c>
      <c r="AC406" s="76">
        <f t="shared" si="296"/>
        <v>121035.03999999998</v>
      </c>
      <c r="AD406" s="76">
        <f t="shared" si="296"/>
        <v>125445.24</v>
      </c>
      <c r="AE406" s="76">
        <f t="shared" si="296"/>
        <v>110991.807648</v>
      </c>
      <c r="AF406" s="76">
        <f t="shared" si="296"/>
        <v>87553.698029600011</v>
      </c>
      <c r="AG406" s="76">
        <f t="shared" si="296"/>
        <v>51186.340537810007</v>
      </c>
      <c r="AH406" s="76">
        <f t="shared" si="296"/>
        <v>102437.73274840001</v>
      </c>
      <c r="AI406" s="76">
        <f t="shared" si="296"/>
        <v>69029.778386460544</v>
      </c>
      <c r="AK406" s="430">
        <f t="shared" si="247"/>
        <v>60003.009377363247</v>
      </c>
      <c r="AL406" s="430">
        <f t="shared" si="248"/>
        <v>44462.327506932183</v>
      </c>
      <c r="AM406" s="430">
        <f t="shared" si="249"/>
        <v>28599.5674313083</v>
      </c>
      <c r="AN406" s="430">
        <f t="shared" si="250"/>
        <v>65554.008495084447</v>
      </c>
      <c r="AO406" s="430">
        <f t="shared" si="251"/>
        <v>68602.962379631965</v>
      </c>
      <c r="AP406" s="430">
        <f t="shared" si="252"/>
        <v>47637.279485757492</v>
      </c>
      <c r="AQ406" s="430">
        <f t="shared" si="253"/>
        <v>37451.433546760774</v>
      </c>
      <c r="AR406" s="430">
        <f t="shared" si="254"/>
        <v>59123.105762540952</v>
      </c>
      <c r="AS406" s="430">
        <f t="shared" si="255"/>
        <v>80250.78620620117</v>
      </c>
      <c r="AT406" s="430">
        <f t="shared" si="256"/>
        <v>101834.45975296194</v>
      </c>
      <c r="AU406" s="430">
        <f t="shared" si="257"/>
        <v>74363.875245777672</v>
      </c>
      <c r="AV406" s="430">
        <f t="shared" si="258"/>
        <v>90746.637456365002</v>
      </c>
      <c r="AW406" s="430">
        <f t="shared" si="259"/>
        <v>68024.38114444165</v>
      </c>
      <c r="AX406" s="430">
        <f t="shared" si="260"/>
        <v>54547.63297201915</v>
      </c>
      <c r="AY406" s="430">
        <f t="shared" si="261"/>
        <v>42583.115704562631</v>
      </c>
      <c r="AZ406" s="430">
        <f t="shared" si="262"/>
        <v>39812.316612049399</v>
      </c>
      <c r="BA406" s="430">
        <f t="shared" si="263"/>
        <v>48540.95790269725</v>
      </c>
      <c r="BB406" s="430">
        <f t="shared" si="264"/>
        <v>44815.951600705826</v>
      </c>
      <c r="BC406" s="430">
        <f t="shared" si="265"/>
        <v>78069.745399546257</v>
      </c>
      <c r="BD406" s="430">
        <f t="shared" si="266"/>
        <v>47219.60171414166</v>
      </c>
      <c r="BE406" s="430">
        <f t="shared" si="267"/>
        <v>78467.007814469369</v>
      </c>
      <c r="BF406" s="430">
        <f t="shared" si="268"/>
        <v>91388.313587093522</v>
      </c>
      <c r="BG406" s="430">
        <f t="shared" si="269"/>
        <v>85552.462818250569</v>
      </c>
      <c r="BH406" s="430">
        <f t="shared" si="270"/>
        <v>61020.942777917808</v>
      </c>
      <c r="BI406" s="430">
        <f t="shared" si="271"/>
        <v>63244.38618603479</v>
      </c>
      <c r="BJ406" s="430">
        <f t="shared" si="272"/>
        <v>55957.553641542727</v>
      </c>
      <c r="BK406" s="430">
        <f t="shared" si="273"/>
        <v>44141.012366826319</v>
      </c>
      <c r="BL406" s="430">
        <f t="shared" si="274"/>
        <v>25806.070349286616</v>
      </c>
      <c r="BM406" s="430">
        <f t="shared" si="275"/>
        <v>51644.937105318888</v>
      </c>
      <c r="BN406" s="430">
        <f t="shared" si="276"/>
        <v>34802.005740590139</v>
      </c>
    </row>
    <row r="407" spans="1:66" ht="13.8" thickBot="1">
      <c r="R407" s="76"/>
      <c r="S407" s="76"/>
      <c r="T407" s="76"/>
      <c r="U407" s="76"/>
      <c r="V407" s="76"/>
      <c r="W407" s="76"/>
      <c r="X407" s="76"/>
      <c r="Y407" s="76"/>
      <c r="Z407" s="76"/>
      <c r="AA407" s="76"/>
      <c r="AB407" s="76"/>
      <c r="AC407" s="76"/>
      <c r="AD407" s="76"/>
      <c r="AE407" s="344"/>
      <c r="AF407" s="344"/>
      <c r="AG407" s="344"/>
      <c r="AH407" s="344"/>
      <c r="AI407" s="344"/>
      <c r="AK407" s="430">
        <f t="shared" si="247"/>
        <v>0</v>
      </c>
      <c r="AL407" s="430">
        <f t="shared" si="248"/>
        <v>0</v>
      </c>
      <c r="AM407" s="430">
        <f t="shared" si="249"/>
        <v>0</v>
      </c>
      <c r="AN407" s="430">
        <f t="shared" si="250"/>
        <v>0</v>
      </c>
      <c r="AO407" s="430">
        <f t="shared" si="251"/>
        <v>0</v>
      </c>
      <c r="AP407" s="430">
        <f t="shared" si="252"/>
        <v>0</v>
      </c>
      <c r="AQ407" s="430">
        <f t="shared" si="253"/>
        <v>0</v>
      </c>
      <c r="AR407" s="430">
        <f t="shared" si="254"/>
        <v>0</v>
      </c>
      <c r="AS407" s="430">
        <f t="shared" si="255"/>
        <v>0</v>
      </c>
      <c r="AT407" s="430">
        <f t="shared" si="256"/>
        <v>0</v>
      </c>
      <c r="AU407" s="430">
        <f t="shared" si="257"/>
        <v>0</v>
      </c>
      <c r="AV407" s="430">
        <f t="shared" si="258"/>
        <v>0</v>
      </c>
      <c r="AW407" s="430">
        <f t="shared" si="259"/>
        <v>0</v>
      </c>
      <c r="AX407" s="430">
        <f t="shared" si="260"/>
        <v>0</v>
      </c>
      <c r="AY407" s="430">
        <f t="shared" si="261"/>
        <v>0</v>
      </c>
      <c r="AZ407" s="430">
        <f t="shared" si="262"/>
        <v>0</v>
      </c>
      <c r="BA407" s="430">
        <f t="shared" si="263"/>
        <v>0</v>
      </c>
      <c r="BB407" s="430">
        <f t="shared" si="264"/>
        <v>0</v>
      </c>
      <c r="BC407" s="430">
        <f t="shared" si="265"/>
        <v>0</v>
      </c>
      <c r="BD407" s="430">
        <f t="shared" si="266"/>
        <v>0</v>
      </c>
      <c r="BE407" s="430">
        <f t="shared" si="267"/>
        <v>0</v>
      </c>
      <c r="BF407" s="430">
        <f t="shared" si="268"/>
        <v>0</v>
      </c>
      <c r="BG407" s="430">
        <f t="shared" si="269"/>
        <v>0</v>
      </c>
      <c r="BH407" s="430">
        <f t="shared" si="270"/>
        <v>0</v>
      </c>
      <c r="BI407" s="430">
        <f t="shared" si="271"/>
        <v>0</v>
      </c>
      <c r="BJ407" s="430">
        <f t="shared" si="272"/>
        <v>0</v>
      </c>
      <c r="BK407" s="430">
        <f t="shared" si="273"/>
        <v>0</v>
      </c>
      <c r="BL407" s="430">
        <f t="shared" si="274"/>
        <v>0</v>
      </c>
      <c r="BM407" s="430">
        <f t="shared" si="275"/>
        <v>0</v>
      </c>
      <c r="BN407" s="430">
        <f t="shared" si="276"/>
        <v>0</v>
      </c>
    </row>
    <row r="408" spans="1:66">
      <c r="A408" s="23"/>
      <c r="B408" s="23"/>
      <c r="C408" s="330"/>
      <c r="D408" s="81"/>
      <c r="E408" s="81"/>
      <c r="F408" s="23"/>
      <c r="G408" s="23"/>
      <c r="H408" s="23"/>
      <c r="I408" s="23"/>
      <c r="J408" s="23"/>
      <c r="K408" s="23"/>
      <c r="L408" s="23"/>
      <c r="M408" s="23"/>
      <c r="N408" s="23"/>
      <c r="O408" s="23"/>
      <c r="P408" s="23"/>
      <c r="Q408" s="23"/>
      <c r="R408" s="81"/>
      <c r="S408" s="81"/>
      <c r="T408" s="81"/>
      <c r="U408" s="81"/>
      <c r="V408" s="81"/>
      <c r="W408" s="81"/>
      <c r="X408" s="81"/>
      <c r="Y408" s="81"/>
      <c r="Z408" s="81"/>
      <c r="AA408" s="81"/>
      <c r="AB408" s="81"/>
      <c r="AC408" s="81"/>
      <c r="AD408" s="81"/>
      <c r="AK408" s="430">
        <f t="shared" si="247"/>
        <v>0</v>
      </c>
      <c r="AL408" s="430">
        <f t="shared" si="248"/>
        <v>0</v>
      </c>
      <c r="AM408" s="430">
        <f t="shared" si="249"/>
        <v>0</v>
      </c>
      <c r="AN408" s="430">
        <f t="shared" si="250"/>
        <v>0</v>
      </c>
      <c r="AO408" s="430">
        <f t="shared" si="251"/>
        <v>0</v>
      </c>
      <c r="AP408" s="430">
        <f t="shared" si="252"/>
        <v>0</v>
      </c>
      <c r="AQ408" s="430">
        <f t="shared" si="253"/>
        <v>0</v>
      </c>
      <c r="AR408" s="430">
        <f t="shared" si="254"/>
        <v>0</v>
      </c>
      <c r="AS408" s="430">
        <f t="shared" si="255"/>
        <v>0</v>
      </c>
      <c r="AT408" s="430">
        <f t="shared" si="256"/>
        <v>0</v>
      </c>
      <c r="AU408" s="430">
        <f t="shared" si="257"/>
        <v>0</v>
      </c>
      <c r="AV408" s="430">
        <f t="shared" si="258"/>
        <v>0</v>
      </c>
      <c r="AW408" s="430">
        <f t="shared" si="259"/>
        <v>0</v>
      </c>
      <c r="AX408" s="430">
        <f t="shared" si="260"/>
        <v>0</v>
      </c>
      <c r="AY408" s="430">
        <f t="shared" si="261"/>
        <v>0</v>
      </c>
      <c r="AZ408" s="430">
        <f t="shared" si="262"/>
        <v>0</v>
      </c>
      <c r="BA408" s="430">
        <f t="shared" si="263"/>
        <v>0</v>
      </c>
      <c r="BB408" s="430">
        <f t="shared" si="264"/>
        <v>0</v>
      </c>
      <c r="BC408" s="430">
        <f t="shared" si="265"/>
        <v>0</v>
      </c>
      <c r="BD408" s="430">
        <f t="shared" si="266"/>
        <v>0</v>
      </c>
      <c r="BE408" s="430">
        <f t="shared" si="267"/>
        <v>0</v>
      </c>
      <c r="BF408" s="430">
        <f t="shared" si="268"/>
        <v>0</v>
      </c>
      <c r="BG408" s="430">
        <f t="shared" si="269"/>
        <v>0</v>
      </c>
      <c r="BH408" s="430">
        <f t="shared" si="270"/>
        <v>0</v>
      </c>
      <c r="BI408" s="430">
        <f t="shared" si="271"/>
        <v>0</v>
      </c>
      <c r="BJ408" s="430">
        <f t="shared" si="272"/>
        <v>0</v>
      </c>
      <c r="BK408" s="430">
        <f t="shared" si="273"/>
        <v>0</v>
      </c>
      <c r="BL408" s="430">
        <f t="shared" si="274"/>
        <v>0</v>
      </c>
      <c r="BM408" s="430">
        <f t="shared" si="275"/>
        <v>0</v>
      </c>
      <c r="BN408" s="430">
        <f t="shared" si="276"/>
        <v>0</v>
      </c>
    </row>
    <row r="409" spans="1:66">
      <c r="A409" s="12"/>
      <c r="B409" s="12"/>
      <c r="C409" s="345"/>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30">
        <f t="shared" si="247"/>
        <v>0</v>
      </c>
      <c r="AL409" s="430">
        <f t="shared" si="248"/>
        <v>0</v>
      </c>
      <c r="AM409" s="430">
        <f t="shared" si="249"/>
        <v>0</v>
      </c>
      <c r="AN409" s="430">
        <f t="shared" si="250"/>
        <v>0</v>
      </c>
      <c r="AO409" s="430">
        <f t="shared" si="251"/>
        <v>0</v>
      </c>
      <c r="AP409" s="430">
        <f t="shared" si="252"/>
        <v>0</v>
      </c>
      <c r="AQ409" s="430">
        <f t="shared" si="253"/>
        <v>0</v>
      </c>
      <c r="AR409" s="430">
        <f t="shared" si="254"/>
        <v>0</v>
      </c>
      <c r="AS409" s="430">
        <f t="shared" si="255"/>
        <v>0</v>
      </c>
      <c r="AT409" s="430">
        <f t="shared" si="256"/>
        <v>0</v>
      </c>
      <c r="AU409" s="430">
        <f t="shared" si="257"/>
        <v>0</v>
      </c>
      <c r="AV409" s="430">
        <f t="shared" si="258"/>
        <v>0</v>
      </c>
      <c r="AW409" s="430">
        <f t="shared" si="259"/>
        <v>0</v>
      </c>
      <c r="AX409" s="430">
        <f t="shared" si="260"/>
        <v>0</v>
      </c>
      <c r="AY409" s="430">
        <f t="shared" si="261"/>
        <v>0</v>
      </c>
      <c r="AZ409" s="430">
        <f t="shared" si="262"/>
        <v>0</v>
      </c>
      <c r="BA409" s="430">
        <f t="shared" si="263"/>
        <v>0</v>
      </c>
      <c r="BB409" s="430">
        <f t="shared" si="264"/>
        <v>0</v>
      </c>
      <c r="BC409" s="430">
        <f t="shared" si="265"/>
        <v>0</v>
      </c>
      <c r="BD409" s="430">
        <f t="shared" si="266"/>
        <v>0</v>
      </c>
      <c r="BE409" s="430">
        <f t="shared" si="267"/>
        <v>0</v>
      </c>
      <c r="BF409" s="430">
        <f t="shared" si="268"/>
        <v>0</v>
      </c>
      <c r="BG409" s="430">
        <f t="shared" si="269"/>
        <v>0</v>
      </c>
      <c r="BH409" s="430">
        <f t="shared" si="270"/>
        <v>0</v>
      </c>
      <c r="BI409" s="430">
        <f t="shared" si="271"/>
        <v>0</v>
      </c>
      <c r="BJ409" s="430">
        <f t="shared" si="272"/>
        <v>0</v>
      </c>
      <c r="BK409" s="430">
        <f t="shared" si="273"/>
        <v>0</v>
      </c>
      <c r="BL409" s="430">
        <f t="shared" si="274"/>
        <v>0</v>
      </c>
      <c r="BM409" s="430">
        <f t="shared" si="275"/>
        <v>0</v>
      </c>
      <c r="BN409" s="430">
        <f t="shared" si="276"/>
        <v>0</v>
      </c>
    </row>
    <row r="410" spans="1:66">
      <c r="A410" s="12"/>
      <c r="B410" s="12"/>
      <c r="C410" s="346"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30">
        <f t="shared" si="247"/>
        <v>0</v>
      </c>
      <c r="AL410" s="430">
        <f t="shared" si="248"/>
        <v>0</v>
      </c>
      <c r="AM410" s="430">
        <f t="shared" si="249"/>
        <v>0</v>
      </c>
      <c r="AN410" s="430">
        <f t="shared" si="250"/>
        <v>0</v>
      </c>
      <c r="AO410" s="430">
        <f t="shared" si="251"/>
        <v>0</v>
      </c>
      <c r="AP410" s="430">
        <f t="shared" si="252"/>
        <v>0</v>
      </c>
      <c r="AQ410" s="430">
        <f t="shared" si="253"/>
        <v>0</v>
      </c>
      <c r="AR410" s="430">
        <f t="shared" si="254"/>
        <v>0</v>
      </c>
      <c r="AS410" s="430">
        <f t="shared" si="255"/>
        <v>0</v>
      </c>
      <c r="AT410" s="430">
        <f t="shared" si="256"/>
        <v>0</v>
      </c>
      <c r="AU410" s="430">
        <f t="shared" si="257"/>
        <v>0</v>
      </c>
      <c r="AV410" s="430">
        <f t="shared" si="258"/>
        <v>0</v>
      </c>
      <c r="AW410" s="430">
        <f t="shared" si="259"/>
        <v>0</v>
      </c>
      <c r="AX410" s="430">
        <f t="shared" si="260"/>
        <v>0</v>
      </c>
      <c r="AY410" s="430">
        <f t="shared" si="261"/>
        <v>0</v>
      </c>
      <c r="AZ410" s="430">
        <f t="shared" si="262"/>
        <v>0</v>
      </c>
      <c r="BA410" s="430">
        <f t="shared" si="263"/>
        <v>0</v>
      </c>
      <c r="BB410" s="430">
        <f t="shared" si="264"/>
        <v>0</v>
      </c>
      <c r="BC410" s="430">
        <f t="shared" si="265"/>
        <v>0</v>
      </c>
      <c r="BD410" s="430">
        <f t="shared" si="266"/>
        <v>0</v>
      </c>
      <c r="BE410" s="430">
        <f t="shared" si="267"/>
        <v>0</v>
      </c>
      <c r="BF410" s="430">
        <f t="shared" si="268"/>
        <v>0</v>
      </c>
      <c r="BG410" s="430">
        <f t="shared" si="269"/>
        <v>0</v>
      </c>
      <c r="BH410" s="430">
        <f t="shared" si="270"/>
        <v>0</v>
      </c>
      <c r="BI410" s="430">
        <f t="shared" si="271"/>
        <v>0</v>
      </c>
      <c r="BJ410" s="430">
        <f t="shared" si="272"/>
        <v>0</v>
      </c>
      <c r="BK410" s="430">
        <f t="shared" si="273"/>
        <v>0</v>
      </c>
      <c r="BL410" s="430">
        <f t="shared" si="274"/>
        <v>0</v>
      </c>
      <c r="BM410" s="430">
        <f t="shared" si="275"/>
        <v>0</v>
      </c>
      <c r="BN410" s="430">
        <f t="shared" si="276"/>
        <v>0</v>
      </c>
    </row>
    <row r="411" spans="1:66" ht="13.8" thickBot="1">
      <c r="A411" s="347" t="s">
        <v>262</v>
      </c>
      <c r="B411" s="43"/>
      <c r="C411" s="332" t="s">
        <v>263</v>
      </c>
      <c r="D411" s="83"/>
      <c r="E411" s="83"/>
      <c r="F411" s="43"/>
      <c r="G411" s="43"/>
      <c r="H411" s="43"/>
      <c r="I411" s="43"/>
      <c r="J411" s="43"/>
      <c r="K411" s="43"/>
      <c r="L411" s="43"/>
      <c r="M411" s="43"/>
      <c r="N411" s="43"/>
      <c r="O411" s="43"/>
      <c r="P411" s="43"/>
      <c r="Q411" s="43"/>
      <c r="R411" s="339"/>
      <c r="S411" s="339"/>
      <c r="T411" s="339"/>
      <c r="U411" s="339"/>
      <c r="V411" s="339"/>
      <c r="W411" s="339"/>
      <c r="X411" s="339"/>
      <c r="Y411" s="339"/>
      <c r="Z411" s="339"/>
      <c r="AA411" s="339"/>
      <c r="AB411" s="339"/>
      <c r="AC411" s="339"/>
      <c r="AD411" s="339"/>
      <c r="AK411" s="430">
        <f t="shared" si="247"/>
        <v>0</v>
      </c>
      <c r="AL411" s="430">
        <f t="shared" si="248"/>
        <v>0</v>
      </c>
      <c r="AM411" s="430">
        <f t="shared" si="249"/>
        <v>0</v>
      </c>
      <c r="AN411" s="430">
        <f t="shared" si="250"/>
        <v>0</v>
      </c>
      <c r="AO411" s="430">
        <f t="shared" si="251"/>
        <v>0</v>
      </c>
      <c r="AP411" s="430">
        <f t="shared" si="252"/>
        <v>0</v>
      </c>
      <c r="AQ411" s="430">
        <f t="shared" si="253"/>
        <v>0</v>
      </c>
      <c r="AR411" s="430">
        <f t="shared" si="254"/>
        <v>0</v>
      </c>
      <c r="AS411" s="430">
        <f t="shared" si="255"/>
        <v>0</v>
      </c>
      <c r="AT411" s="430">
        <f t="shared" si="256"/>
        <v>0</v>
      </c>
      <c r="AU411" s="430">
        <f t="shared" si="257"/>
        <v>0</v>
      </c>
      <c r="AV411" s="430">
        <f t="shared" si="258"/>
        <v>0</v>
      </c>
      <c r="AW411" s="430">
        <f t="shared" si="259"/>
        <v>0</v>
      </c>
      <c r="AX411" s="430">
        <f t="shared" si="260"/>
        <v>0</v>
      </c>
      <c r="AY411" s="430">
        <f t="shared" si="261"/>
        <v>0</v>
      </c>
      <c r="AZ411" s="430">
        <f t="shared" si="262"/>
        <v>0</v>
      </c>
      <c r="BA411" s="430">
        <f t="shared" si="263"/>
        <v>0</v>
      </c>
      <c r="BB411" s="430">
        <f t="shared" si="264"/>
        <v>0</v>
      </c>
      <c r="BC411" s="430">
        <f t="shared" si="265"/>
        <v>0</v>
      </c>
      <c r="BD411" s="430">
        <f t="shared" si="266"/>
        <v>0</v>
      </c>
      <c r="BE411" s="430">
        <f t="shared" si="267"/>
        <v>0</v>
      </c>
      <c r="BF411" s="430">
        <f t="shared" si="268"/>
        <v>0</v>
      </c>
      <c r="BG411" s="430">
        <f t="shared" si="269"/>
        <v>0</v>
      </c>
      <c r="BH411" s="430">
        <f t="shared" si="270"/>
        <v>0</v>
      </c>
      <c r="BI411" s="430">
        <f t="shared" si="271"/>
        <v>0</v>
      </c>
      <c r="BJ411" s="430">
        <f t="shared" si="272"/>
        <v>0</v>
      </c>
      <c r="BK411" s="430">
        <f t="shared" si="273"/>
        <v>0</v>
      </c>
      <c r="BL411" s="430">
        <f t="shared" si="274"/>
        <v>0</v>
      </c>
      <c r="BM411" s="430">
        <f t="shared" si="275"/>
        <v>0</v>
      </c>
      <c r="BN411" s="430">
        <f t="shared" si="276"/>
        <v>0</v>
      </c>
    </row>
    <row r="412" spans="1:66" ht="13.8" thickTop="1">
      <c r="R412" s="76"/>
      <c r="S412" s="76"/>
      <c r="T412" s="76"/>
      <c r="U412" s="76"/>
      <c r="V412" s="76"/>
      <c r="W412" s="76"/>
      <c r="X412" s="76"/>
      <c r="Y412" s="76"/>
      <c r="Z412" s="76"/>
      <c r="AA412" s="76"/>
      <c r="AB412" s="76"/>
      <c r="AC412" s="76"/>
      <c r="AD412" s="76"/>
      <c r="AE412" s="340"/>
      <c r="AF412" s="340"/>
      <c r="AG412" s="340"/>
      <c r="AH412" s="340"/>
      <c r="AI412" s="340"/>
      <c r="AK412" s="430">
        <f t="shared" si="247"/>
        <v>0</v>
      </c>
      <c r="AL412" s="430">
        <f t="shared" si="248"/>
        <v>0</v>
      </c>
      <c r="AM412" s="430">
        <f t="shared" si="249"/>
        <v>0</v>
      </c>
      <c r="AN412" s="430">
        <f t="shared" si="250"/>
        <v>0</v>
      </c>
      <c r="AO412" s="430">
        <f t="shared" si="251"/>
        <v>0</v>
      </c>
      <c r="AP412" s="430">
        <f t="shared" si="252"/>
        <v>0</v>
      </c>
      <c r="AQ412" s="430">
        <f t="shared" si="253"/>
        <v>0</v>
      </c>
      <c r="AR412" s="430">
        <f t="shared" si="254"/>
        <v>0</v>
      </c>
      <c r="AS412" s="430">
        <f t="shared" si="255"/>
        <v>0</v>
      </c>
      <c r="AT412" s="430">
        <f t="shared" si="256"/>
        <v>0</v>
      </c>
      <c r="AU412" s="430">
        <f t="shared" si="257"/>
        <v>0</v>
      </c>
      <c r="AV412" s="430">
        <f t="shared" si="258"/>
        <v>0</v>
      </c>
      <c r="AW412" s="430">
        <f t="shared" si="259"/>
        <v>0</v>
      </c>
      <c r="AX412" s="430">
        <f t="shared" si="260"/>
        <v>0</v>
      </c>
      <c r="AY412" s="430">
        <f t="shared" si="261"/>
        <v>0</v>
      </c>
      <c r="AZ412" s="430">
        <f t="shared" si="262"/>
        <v>0</v>
      </c>
      <c r="BA412" s="430">
        <f t="shared" si="263"/>
        <v>0</v>
      </c>
      <c r="BB412" s="430">
        <f t="shared" si="264"/>
        <v>0</v>
      </c>
      <c r="BC412" s="430">
        <f t="shared" si="265"/>
        <v>0</v>
      </c>
      <c r="BD412" s="430">
        <f t="shared" si="266"/>
        <v>0</v>
      </c>
      <c r="BE412" s="430">
        <f t="shared" si="267"/>
        <v>0</v>
      </c>
      <c r="BF412" s="430">
        <f t="shared" si="268"/>
        <v>0</v>
      </c>
      <c r="BG412" s="430">
        <f t="shared" si="269"/>
        <v>0</v>
      </c>
      <c r="BH412" s="430">
        <f t="shared" si="270"/>
        <v>0</v>
      </c>
      <c r="BI412" s="430">
        <f t="shared" si="271"/>
        <v>0</v>
      </c>
      <c r="BJ412" s="430">
        <f t="shared" si="272"/>
        <v>0</v>
      </c>
      <c r="BK412" s="430">
        <f t="shared" si="273"/>
        <v>0</v>
      </c>
      <c r="BL412" s="430">
        <f t="shared" si="274"/>
        <v>0</v>
      </c>
      <c r="BM412" s="430">
        <f t="shared" si="275"/>
        <v>0</v>
      </c>
      <c r="BN412" s="430">
        <f t="shared" si="276"/>
        <v>0</v>
      </c>
    </row>
    <row r="413" spans="1:66">
      <c r="A413" s="6" t="s">
        <v>137</v>
      </c>
      <c r="B413" s="346">
        <v>36830</v>
      </c>
      <c r="C413" s="76">
        <f>AH413</f>
        <v>3874.2579671999993</v>
      </c>
      <c r="D413" s="76">
        <f>AVERAGE(F413:AI413)</f>
        <v>4285.1075741599989</v>
      </c>
      <c r="F413" s="76">
        <f>F381+F382</f>
        <v>2485.28791</v>
      </c>
      <c r="G413" s="76">
        <f t="shared" ref="G413:AE413" si="297">G381+G382</f>
        <v>3213.2213999999999</v>
      </c>
      <c r="H413" s="76">
        <f t="shared" si="297"/>
        <v>3500.8245500000003</v>
      </c>
      <c r="I413" s="76">
        <f t="shared" si="297"/>
        <v>3145.7834199999998</v>
      </c>
      <c r="J413" s="76">
        <f t="shared" si="297"/>
        <v>2348.4284800000005</v>
      </c>
      <c r="K413" s="76">
        <f t="shared" si="297"/>
        <v>2465.4532099999997</v>
      </c>
      <c r="L413" s="76">
        <f t="shared" si="297"/>
        <v>2751.0728900000004</v>
      </c>
      <c r="M413" s="76">
        <f t="shared" si="297"/>
        <v>3502.8080199999999</v>
      </c>
      <c r="N413" s="76">
        <f t="shared" si="297"/>
        <v>6622.8063300000013</v>
      </c>
      <c r="O413" s="76">
        <f t="shared" si="297"/>
        <v>4514.3777200000004</v>
      </c>
      <c r="P413" s="76">
        <f t="shared" si="297"/>
        <v>6273.7156100000011</v>
      </c>
      <c r="Q413" s="76">
        <f t="shared" si="297"/>
        <v>7340.0290819999991</v>
      </c>
      <c r="R413" s="76">
        <f t="shared" si="297"/>
        <v>6822.66</v>
      </c>
      <c r="S413" s="76">
        <f t="shared" si="297"/>
        <v>2075.2000000000003</v>
      </c>
      <c r="T413" s="76">
        <f t="shared" si="297"/>
        <v>3013.55</v>
      </c>
      <c r="U413" s="76">
        <f t="shared" si="297"/>
        <v>3251.0600000000004</v>
      </c>
      <c r="V413" s="76">
        <f t="shared" si="297"/>
        <v>5191.1350000000002</v>
      </c>
      <c r="W413" s="76">
        <f t="shared" si="297"/>
        <v>2469.7300000000005</v>
      </c>
      <c r="X413" s="76">
        <f t="shared" si="297"/>
        <v>4327.4000000000005</v>
      </c>
      <c r="Y413" s="76">
        <f t="shared" si="297"/>
        <v>5980.95</v>
      </c>
      <c r="Z413" s="76">
        <f t="shared" si="297"/>
        <v>3197.55</v>
      </c>
      <c r="AA413" s="76">
        <f t="shared" si="297"/>
        <v>6365.56</v>
      </c>
      <c r="AB413" s="76">
        <f t="shared" si="297"/>
        <v>6736.7800000000007</v>
      </c>
      <c r="AC413" s="76">
        <f t="shared" si="297"/>
        <v>7054.369999999999</v>
      </c>
      <c r="AD413" s="76">
        <f t="shared" si="297"/>
        <v>4495.7100000000009</v>
      </c>
      <c r="AE413" s="76">
        <f t="shared" si="297"/>
        <v>5031.7063654000012</v>
      </c>
      <c r="AF413" s="76">
        <f>AF381+AF382</f>
        <v>4032.1564936000004</v>
      </c>
      <c r="AG413" s="76">
        <f>AG381+AG382</f>
        <v>2796.8712123000005</v>
      </c>
      <c r="AH413" s="76">
        <f>AH381+AH382</f>
        <v>3874.2579671999993</v>
      </c>
      <c r="AI413" s="76">
        <f>AI381+AI382</f>
        <v>3672.7715643000001</v>
      </c>
      <c r="AK413" s="430">
        <f t="shared" si="247"/>
        <v>1252.9810486513738</v>
      </c>
      <c r="AL413" s="430">
        <f t="shared" si="248"/>
        <v>1619.9754978573228</v>
      </c>
      <c r="AM413" s="430">
        <f t="shared" si="249"/>
        <v>1764.9733047643056</v>
      </c>
      <c r="AN413" s="430">
        <f t="shared" si="250"/>
        <v>1585.9760120998235</v>
      </c>
      <c r="AO413" s="430">
        <f t="shared" si="251"/>
        <v>1183.9820922611548</v>
      </c>
      <c r="AP413" s="430">
        <f t="shared" si="252"/>
        <v>1242.9811998991679</v>
      </c>
      <c r="AQ413" s="430">
        <f t="shared" si="253"/>
        <v>1386.9790219309302</v>
      </c>
      <c r="AR413" s="430">
        <f t="shared" si="254"/>
        <v>1765.973289639526</v>
      </c>
      <c r="AS413" s="430">
        <f t="shared" si="255"/>
        <v>3338.9494983614827</v>
      </c>
      <c r="AT413" s="430">
        <f t="shared" si="256"/>
        <v>2275.9655760020169</v>
      </c>
      <c r="AU413" s="430">
        <f t="shared" si="257"/>
        <v>3162.9521603226626</v>
      </c>
      <c r="AV413" s="430">
        <f t="shared" si="258"/>
        <v>3700.5440292412395</v>
      </c>
      <c r="AW413" s="430">
        <f t="shared" si="259"/>
        <v>3439.7075875976807</v>
      </c>
      <c r="AX413" s="430">
        <f t="shared" si="260"/>
        <v>1046.2314091252838</v>
      </c>
      <c r="AY413" s="430">
        <f t="shared" si="261"/>
        <v>1519.3093017393496</v>
      </c>
      <c r="AZ413" s="430">
        <f t="shared" si="262"/>
        <v>1639.0521804890348</v>
      </c>
      <c r="BA413" s="430">
        <f t="shared" si="263"/>
        <v>2617.1590622636754</v>
      </c>
      <c r="BB413" s="430">
        <f t="shared" si="264"/>
        <v>1245.1373834131587</v>
      </c>
      <c r="BC413" s="430">
        <f t="shared" si="265"/>
        <v>2181.6990168893371</v>
      </c>
      <c r="BD413" s="430">
        <f t="shared" si="266"/>
        <v>3015.3516511217545</v>
      </c>
      <c r="BE413" s="430">
        <f t="shared" si="267"/>
        <v>1612.074615578523</v>
      </c>
      <c r="BF413" s="430">
        <f t="shared" si="268"/>
        <v>3209.2563650113439</v>
      </c>
      <c r="BG413" s="430">
        <f t="shared" si="269"/>
        <v>3396.4103856818756</v>
      </c>
      <c r="BH413" s="430">
        <f t="shared" si="270"/>
        <v>3556.526342324174</v>
      </c>
      <c r="BI413" s="430">
        <f t="shared" si="271"/>
        <v>2266.5540710864639</v>
      </c>
      <c r="BJ413" s="430">
        <f t="shared" si="272"/>
        <v>2536.7816311570464</v>
      </c>
      <c r="BK413" s="430">
        <f t="shared" si="273"/>
        <v>2032.849253138392</v>
      </c>
      <c r="BL413" s="430">
        <f t="shared" si="274"/>
        <v>1410.0686726997733</v>
      </c>
      <c r="BM413" s="430">
        <f t="shared" si="275"/>
        <v>1953.2432403327448</v>
      </c>
      <c r="BN413" s="430">
        <f t="shared" si="276"/>
        <v>1851.6619935971767</v>
      </c>
    </row>
    <row r="414" spans="1:66">
      <c r="A414" s="6" t="s">
        <v>138</v>
      </c>
      <c r="B414" s="346">
        <v>36860</v>
      </c>
      <c r="C414" s="76">
        <f t="shared" ref="C414:C424" si="298">AH414</f>
        <v>2996.4117418999995</v>
      </c>
      <c r="D414" s="76">
        <f t="shared" ref="D414:D424" si="299">AVERAGE(F414:AI414)</f>
        <v>3257.7499609600004</v>
      </c>
      <c r="F414" s="76">
        <f>F383+F384</f>
        <v>1711.7346100000004</v>
      </c>
      <c r="G414" s="76">
        <f t="shared" ref="G414:AE414" si="300">G383+G384</f>
        <v>2562.6432400000003</v>
      </c>
      <c r="H414" s="76">
        <f t="shared" si="300"/>
        <v>2265.1227400000002</v>
      </c>
      <c r="I414" s="76">
        <f t="shared" si="300"/>
        <v>2328.5937800000002</v>
      </c>
      <c r="J414" s="76">
        <f t="shared" si="300"/>
        <v>1880.3295600000001</v>
      </c>
      <c r="K414" s="76">
        <f t="shared" si="300"/>
        <v>2050.90798</v>
      </c>
      <c r="L414" s="76">
        <f t="shared" si="300"/>
        <v>2282.97397</v>
      </c>
      <c r="M414" s="76">
        <f t="shared" si="300"/>
        <v>2401.9821700000002</v>
      </c>
      <c r="N414" s="76">
        <f t="shared" si="300"/>
        <v>4607.6008099999999</v>
      </c>
      <c r="O414" s="76">
        <f t="shared" si="300"/>
        <v>3697.1880800000004</v>
      </c>
      <c r="P414" s="76">
        <f t="shared" si="300"/>
        <v>4909.0882500000007</v>
      </c>
      <c r="Q414" s="76">
        <f t="shared" si="300"/>
        <v>4816.2023499000006</v>
      </c>
      <c r="R414" s="76">
        <f t="shared" si="300"/>
        <v>4036.66</v>
      </c>
      <c r="S414" s="76">
        <f t="shared" si="300"/>
        <v>3359.79</v>
      </c>
      <c r="T414" s="76">
        <f t="shared" si="300"/>
        <v>2715.01</v>
      </c>
      <c r="U414" s="76">
        <f t="shared" si="300"/>
        <v>2884.2199999999993</v>
      </c>
      <c r="V414" s="76">
        <f t="shared" si="300"/>
        <v>3018.6550000000007</v>
      </c>
      <c r="W414" s="76">
        <f t="shared" si="300"/>
        <v>3686.0200000000004</v>
      </c>
      <c r="X414" s="76">
        <f t="shared" si="300"/>
        <v>3931.2</v>
      </c>
      <c r="Y414" s="76">
        <f t="shared" si="300"/>
        <v>4221.34</v>
      </c>
      <c r="Z414" s="76">
        <f t="shared" si="300"/>
        <v>2491.0300000000007</v>
      </c>
      <c r="AA414" s="76">
        <f t="shared" si="300"/>
        <v>4434.0200000000004</v>
      </c>
      <c r="AB414" s="76">
        <f t="shared" si="300"/>
        <v>5321.5499999999993</v>
      </c>
      <c r="AC414" s="76">
        <f t="shared" si="300"/>
        <v>4702.8999999999996</v>
      </c>
      <c r="AD414" s="76">
        <f t="shared" si="300"/>
        <v>3589.3799999999997</v>
      </c>
      <c r="AE414" s="76">
        <f t="shared" si="300"/>
        <v>2597.8895019000001</v>
      </c>
      <c r="AF414" s="76">
        <f>AF383+AF384</f>
        <v>2737.386947</v>
      </c>
      <c r="AG414" s="76">
        <f>AG383+AG384</f>
        <v>2302.3326372000001</v>
      </c>
      <c r="AH414" s="76">
        <f>AH383+AH384</f>
        <v>2996.4117418999995</v>
      </c>
      <c r="AI414" s="76">
        <f>AI383+AI384</f>
        <v>3192.3354609000007</v>
      </c>
      <c r="AK414" s="430">
        <f t="shared" si="247"/>
        <v>862.98694731535181</v>
      </c>
      <c r="AL414" s="430">
        <f t="shared" si="248"/>
        <v>1291.9804587849762</v>
      </c>
      <c r="AM414" s="430">
        <f t="shared" si="249"/>
        <v>1141.9827275018906</v>
      </c>
      <c r="AN414" s="430">
        <f t="shared" si="250"/>
        <v>1173.9822435089488</v>
      </c>
      <c r="AO414" s="430">
        <f t="shared" si="251"/>
        <v>947.9856617091001</v>
      </c>
      <c r="AP414" s="430">
        <f t="shared" si="252"/>
        <v>1033.9843609780689</v>
      </c>
      <c r="AQ414" s="430">
        <f t="shared" si="253"/>
        <v>1150.9825913788757</v>
      </c>
      <c r="AR414" s="430">
        <f t="shared" si="254"/>
        <v>1210.9816838921099</v>
      </c>
      <c r="AS414" s="430">
        <f t="shared" si="255"/>
        <v>2322.9648651373832</v>
      </c>
      <c r="AT414" s="430">
        <f t="shared" si="256"/>
        <v>1863.971807411142</v>
      </c>
      <c r="AU414" s="430">
        <f t="shared" si="257"/>
        <v>2474.9625661709101</v>
      </c>
      <c r="AV414" s="430">
        <f t="shared" si="258"/>
        <v>2428.133274464331</v>
      </c>
      <c r="AW414" s="430">
        <f t="shared" si="259"/>
        <v>2035.1197378371564</v>
      </c>
      <c r="AX414" s="430">
        <f t="shared" si="260"/>
        <v>1693.869422737585</v>
      </c>
      <c r="AY414" s="430">
        <f t="shared" si="261"/>
        <v>1368.7975800352913</v>
      </c>
      <c r="AZ414" s="430">
        <f t="shared" si="262"/>
        <v>1454.106377615326</v>
      </c>
      <c r="BA414" s="430">
        <f t="shared" si="263"/>
        <v>1521.8830350390726</v>
      </c>
      <c r="BB414" s="430">
        <f t="shared" si="264"/>
        <v>1858.3413158558105</v>
      </c>
      <c r="BC414" s="430">
        <f t="shared" si="265"/>
        <v>1981.9510965465086</v>
      </c>
      <c r="BD414" s="430">
        <f t="shared" si="266"/>
        <v>2128.227880010083</v>
      </c>
      <c r="BE414" s="430">
        <f t="shared" si="267"/>
        <v>1255.8759768086718</v>
      </c>
      <c r="BF414" s="430">
        <f t="shared" si="268"/>
        <v>2235.4524829846232</v>
      </c>
      <c r="BG414" s="430">
        <f t="shared" si="269"/>
        <v>2682.9089992437607</v>
      </c>
      <c r="BH414" s="430">
        <f t="shared" si="270"/>
        <v>2371.0108394252579</v>
      </c>
      <c r="BI414" s="430">
        <f t="shared" si="271"/>
        <v>1809.6193597176705</v>
      </c>
      <c r="BJ414" s="430">
        <f t="shared" si="272"/>
        <v>1309.7501900176455</v>
      </c>
      <c r="BK414" s="430">
        <f t="shared" si="273"/>
        <v>1380.0791262919081</v>
      </c>
      <c r="BL414" s="430">
        <f t="shared" si="274"/>
        <v>1160.7424437610284</v>
      </c>
      <c r="BM414" s="430">
        <f t="shared" si="275"/>
        <v>1510.6688892866143</v>
      </c>
      <c r="BN414" s="430">
        <f t="shared" si="276"/>
        <v>1609.4456571212506</v>
      </c>
    </row>
    <row r="415" spans="1:66">
      <c r="A415" s="6" t="s">
        <v>139</v>
      </c>
      <c r="B415" s="346">
        <v>36891</v>
      </c>
      <c r="C415" s="76">
        <f t="shared" si="298"/>
        <v>2302.4059472999998</v>
      </c>
      <c r="D415" s="76">
        <f t="shared" si="299"/>
        <v>2773.9724551853183</v>
      </c>
      <c r="F415" s="76">
        <f>F385+F386</f>
        <v>1134.54484</v>
      </c>
      <c r="G415" s="76">
        <f t="shared" ref="G415:AE415" si="301">G385+G386</f>
        <v>1491.56944</v>
      </c>
      <c r="H415" s="76">
        <f t="shared" si="301"/>
        <v>1890.2469099999998</v>
      </c>
      <c r="I415" s="76">
        <f t="shared" si="301"/>
        <v>2372.2301200000002</v>
      </c>
      <c r="J415" s="76">
        <f t="shared" si="301"/>
        <v>2320.6599000000006</v>
      </c>
      <c r="K415" s="76">
        <f t="shared" si="301"/>
        <v>1795.0403500000002</v>
      </c>
      <c r="L415" s="76">
        <f t="shared" si="301"/>
        <v>2003.3047000000001</v>
      </c>
      <c r="M415" s="76">
        <f t="shared" si="301"/>
        <v>2491.2383199999999</v>
      </c>
      <c r="N415" s="76">
        <f t="shared" si="301"/>
        <v>3492.8906700000007</v>
      </c>
      <c r="O415" s="76">
        <f t="shared" si="301"/>
        <v>4458.8405599999996</v>
      </c>
      <c r="P415" s="76">
        <f t="shared" si="301"/>
        <v>4948.7576500000014</v>
      </c>
      <c r="Q415" s="76">
        <f t="shared" si="301"/>
        <v>3643.3368694999999</v>
      </c>
      <c r="R415" s="76">
        <f t="shared" si="301"/>
        <v>3212.83</v>
      </c>
      <c r="S415" s="76">
        <f t="shared" si="301"/>
        <v>2952.96</v>
      </c>
      <c r="T415" s="76">
        <f t="shared" si="301"/>
        <v>2645.2000000000007</v>
      </c>
      <c r="U415" s="76">
        <f t="shared" si="301"/>
        <v>2837.15</v>
      </c>
      <c r="V415" s="76">
        <f t="shared" si="301"/>
        <v>2029.8600000000001</v>
      </c>
      <c r="W415" s="76">
        <f t="shared" si="301"/>
        <v>2885.23</v>
      </c>
      <c r="X415" s="76">
        <f t="shared" si="301"/>
        <v>2766.43</v>
      </c>
      <c r="Y415" s="76">
        <f t="shared" si="301"/>
        <v>4029.3</v>
      </c>
      <c r="Z415" s="76">
        <f t="shared" si="301"/>
        <v>2052.02</v>
      </c>
      <c r="AA415" s="76">
        <f t="shared" si="301"/>
        <v>4463.8899999999994</v>
      </c>
      <c r="AB415" s="76">
        <f t="shared" si="301"/>
        <v>4778.17</v>
      </c>
      <c r="AC415" s="76">
        <f t="shared" si="301"/>
        <v>3699.83</v>
      </c>
      <c r="AD415" s="76">
        <f t="shared" si="301"/>
        <v>1705.84</v>
      </c>
      <c r="AE415" s="76">
        <f t="shared" si="301"/>
        <v>2615.7407319000004</v>
      </c>
      <c r="AF415" s="76">
        <f>AF385+AF386</f>
        <v>2277.8764521000003</v>
      </c>
      <c r="AG415" s="76">
        <f>AG385+AG386</f>
        <v>1597.2288869000001</v>
      </c>
      <c r="AH415" s="76">
        <f>AH385+AH386</f>
        <v>2302.4059472999998</v>
      </c>
      <c r="AI415" s="76">
        <f>AI385+AI386</f>
        <v>2324.5513078595341</v>
      </c>
      <c r="AK415" s="430">
        <f t="shared" si="247"/>
        <v>571.99134862616586</v>
      </c>
      <c r="AL415" s="430">
        <f t="shared" si="248"/>
        <v>751.98862616586837</v>
      </c>
      <c r="AM415" s="430">
        <f t="shared" si="249"/>
        <v>952.98558608520284</v>
      </c>
      <c r="AN415" s="430">
        <f t="shared" si="250"/>
        <v>1195.9819107638014</v>
      </c>
      <c r="AO415" s="430">
        <f t="shared" si="251"/>
        <v>1169.9823040080669</v>
      </c>
      <c r="AP415" s="430">
        <f t="shared" si="252"/>
        <v>904.98631207461563</v>
      </c>
      <c r="AQ415" s="430">
        <f t="shared" si="253"/>
        <v>1009.9847239727754</v>
      </c>
      <c r="AR415" s="430">
        <f t="shared" si="254"/>
        <v>1255.9810032770354</v>
      </c>
      <c r="AS415" s="430">
        <f t="shared" si="255"/>
        <v>1760.9733652634236</v>
      </c>
      <c r="AT415" s="430">
        <f t="shared" si="256"/>
        <v>2247.9659994958406</v>
      </c>
      <c r="AU415" s="430">
        <f t="shared" si="257"/>
        <v>2494.962263675322</v>
      </c>
      <c r="AV415" s="430">
        <f t="shared" si="258"/>
        <v>1836.8222180489033</v>
      </c>
      <c r="AW415" s="430">
        <f t="shared" si="259"/>
        <v>1619.7781699016889</v>
      </c>
      <c r="AX415" s="430">
        <f t="shared" si="260"/>
        <v>1488.7622888832871</v>
      </c>
      <c r="AY415" s="430">
        <f t="shared" si="261"/>
        <v>1333.6022183009834</v>
      </c>
      <c r="AZ415" s="430">
        <f t="shared" si="262"/>
        <v>1430.3755986891858</v>
      </c>
      <c r="BA415" s="430">
        <f t="shared" si="263"/>
        <v>1023.372825812957</v>
      </c>
      <c r="BB415" s="430">
        <f t="shared" si="264"/>
        <v>1454.6155785228132</v>
      </c>
      <c r="BC415" s="430">
        <f t="shared" si="265"/>
        <v>1394.7214519788251</v>
      </c>
      <c r="BD415" s="430">
        <f t="shared" si="266"/>
        <v>2031.4091252835897</v>
      </c>
      <c r="BE415" s="430">
        <f t="shared" si="267"/>
        <v>1034.5449962188052</v>
      </c>
      <c r="BF415" s="430">
        <f t="shared" si="268"/>
        <v>2250.5117217040583</v>
      </c>
      <c r="BG415" s="430">
        <f t="shared" si="269"/>
        <v>2408.9589110158809</v>
      </c>
      <c r="BH415" s="430">
        <f t="shared" si="270"/>
        <v>1865.3037559868917</v>
      </c>
      <c r="BI415" s="430">
        <f t="shared" si="271"/>
        <v>860.01512477943027</v>
      </c>
      <c r="BJ415" s="430">
        <f t="shared" si="272"/>
        <v>1318.7500538946308</v>
      </c>
      <c r="BK415" s="430">
        <f t="shared" si="273"/>
        <v>1148.412630249559</v>
      </c>
      <c r="BL415" s="430">
        <f t="shared" si="274"/>
        <v>805.2578204688682</v>
      </c>
      <c r="BM415" s="430">
        <f t="shared" si="275"/>
        <v>1160.7794037307788</v>
      </c>
      <c r="BN415" s="430">
        <f t="shared" si="276"/>
        <v>1171.9441935263594</v>
      </c>
    </row>
    <row r="416" spans="1:66">
      <c r="A416" s="6" t="s">
        <v>140</v>
      </c>
      <c r="B416" s="346">
        <v>36922</v>
      </c>
      <c r="C416" s="76">
        <f t="shared" si="298"/>
        <v>1934.6834287000022</v>
      </c>
      <c r="D416" s="76">
        <f t="shared" si="299"/>
        <v>2426.0043670838731</v>
      </c>
      <c r="F416" s="76">
        <f>F387+F388</f>
        <v>1455.8669800000002</v>
      </c>
      <c r="G416" s="76">
        <f t="shared" ref="G416:AE416" si="302">G387+G388</f>
        <v>1346.7761300000002</v>
      </c>
      <c r="H416" s="76">
        <f t="shared" si="302"/>
        <v>1834.70975</v>
      </c>
      <c r="I416" s="76">
        <f t="shared" si="302"/>
        <v>2116.36249</v>
      </c>
      <c r="J416" s="76">
        <f t="shared" si="302"/>
        <v>2368.2631800000004</v>
      </c>
      <c r="K416" s="76">
        <f t="shared" si="302"/>
        <v>2106.4451399999998</v>
      </c>
      <c r="L416" s="76">
        <f t="shared" si="302"/>
        <v>1674.0486800000003</v>
      </c>
      <c r="M416" s="76">
        <f t="shared" si="302"/>
        <v>2346.4450100000004</v>
      </c>
      <c r="N416" s="76">
        <f t="shared" si="302"/>
        <v>3123.9652500000002</v>
      </c>
      <c r="O416" s="76">
        <f t="shared" si="302"/>
        <v>3861.8160900000003</v>
      </c>
      <c r="P416" s="76">
        <f t="shared" si="302"/>
        <v>3080.3289100000002</v>
      </c>
      <c r="Q416" s="76">
        <f t="shared" si="302"/>
        <v>3219.9651980000008</v>
      </c>
      <c r="R416" s="76">
        <f t="shared" si="302"/>
        <v>2837.2000000000003</v>
      </c>
      <c r="S416" s="76">
        <f t="shared" si="302"/>
        <v>2914.7</v>
      </c>
      <c r="T416" s="76">
        <f t="shared" si="302"/>
        <v>2397.73</v>
      </c>
      <c r="U416" s="76">
        <f t="shared" si="302"/>
        <v>2478.1799999999994</v>
      </c>
      <c r="V416" s="76">
        <f t="shared" si="302"/>
        <v>1970.4299999999998</v>
      </c>
      <c r="W416" s="76">
        <f t="shared" si="302"/>
        <v>2511.42</v>
      </c>
      <c r="X416" s="76">
        <f t="shared" si="302"/>
        <v>2616.8599999999997</v>
      </c>
      <c r="Y416" s="76">
        <f t="shared" si="302"/>
        <v>2704.46</v>
      </c>
      <c r="Z416" s="76">
        <f t="shared" si="302"/>
        <v>1687.35</v>
      </c>
      <c r="AA416" s="76">
        <f t="shared" si="302"/>
        <v>4269.7099999999991</v>
      </c>
      <c r="AB416" s="76">
        <f t="shared" si="302"/>
        <v>4632.32</v>
      </c>
      <c r="AC416" s="76">
        <f t="shared" si="302"/>
        <v>2538.73</v>
      </c>
      <c r="AD416" s="76">
        <f t="shared" si="302"/>
        <v>1765.2200000000003</v>
      </c>
      <c r="AE416" s="76">
        <f t="shared" si="302"/>
        <v>2682.5241668000003</v>
      </c>
      <c r="AF416" s="76">
        <f>AF387+AF388</f>
        <v>2063.4236756999999</v>
      </c>
      <c r="AG416" s="76">
        <f>AG387+AG388</f>
        <v>1141.3878115000002</v>
      </c>
      <c r="AH416" s="76">
        <f>AH387+AH388</f>
        <v>1934.6834287000022</v>
      </c>
      <c r="AI416" s="76">
        <f>AI387+AI388</f>
        <v>1098.8091218161908</v>
      </c>
      <c r="AK416" s="430">
        <f t="shared" si="247"/>
        <v>733.98889841189828</v>
      </c>
      <c r="AL416" s="430">
        <f t="shared" si="248"/>
        <v>678.98973027476688</v>
      </c>
      <c r="AM416" s="430">
        <f t="shared" si="249"/>
        <v>924.98600957902693</v>
      </c>
      <c r="AN416" s="430">
        <f t="shared" si="250"/>
        <v>1066.9838618603478</v>
      </c>
      <c r="AO416" s="430">
        <f t="shared" si="251"/>
        <v>1193.9819410133605</v>
      </c>
      <c r="AP416" s="430">
        <f t="shared" si="252"/>
        <v>1061.983937484245</v>
      </c>
      <c r="AQ416" s="430">
        <f t="shared" si="253"/>
        <v>843.98723468616095</v>
      </c>
      <c r="AR416" s="430">
        <f t="shared" si="254"/>
        <v>1182.9821073859341</v>
      </c>
      <c r="AS416" s="430">
        <f t="shared" si="255"/>
        <v>1574.9761784723974</v>
      </c>
      <c r="AT416" s="430">
        <f t="shared" si="256"/>
        <v>1946.9705520544494</v>
      </c>
      <c r="AU416" s="430">
        <f t="shared" si="257"/>
        <v>1552.9765112175448</v>
      </c>
      <c r="AV416" s="430">
        <f t="shared" si="258"/>
        <v>1623.3754464330732</v>
      </c>
      <c r="AW416" s="430">
        <f t="shared" si="259"/>
        <v>1430.4008066549031</v>
      </c>
      <c r="AX416" s="430">
        <f t="shared" si="260"/>
        <v>1469.473153516511</v>
      </c>
      <c r="AY416" s="430">
        <f t="shared" si="261"/>
        <v>1208.8379127804385</v>
      </c>
      <c r="AZ416" s="430">
        <f t="shared" si="262"/>
        <v>1249.3975296193594</v>
      </c>
      <c r="BA416" s="430">
        <f t="shared" si="263"/>
        <v>993.41063776153248</v>
      </c>
      <c r="BB416" s="430">
        <f t="shared" si="264"/>
        <v>1266.1557852281321</v>
      </c>
      <c r="BC416" s="430">
        <f t="shared" si="265"/>
        <v>1319.3143433324929</v>
      </c>
      <c r="BD416" s="430">
        <f t="shared" si="266"/>
        <v>1363.478699268969</v>
      </c>
      <c r="BE416" s="430">
        <f t="shared" si="267"/>
        <v>850.693219057222</v>
      </c>
      <c r="BF416" s="430">
        <f t="shared" si="268"/>
        <v>2152.6140660448696</v>
      </c>
      <c r="BG416" s="430">
        <f t="shared" si="269"/>
        <v>2335.4272750189057</v>
      </c>
      <c r="BH416" s="430">
        <f t="shared" si="270"/>
        <v>1279.9243761028486</v>
      </c>
      <c r="BI416" s="430">
        <f t="shared" si="271"/>
        <v>889.95210486513747</v>
      </c>
      <c r="BJ416" s="430">
        <f t="shared" si="272"/>
        <v>1352.4195446433075</v>
      </c>
      <c r="BK416" s="430">
        <f t="shared" si="273"/>
        <v>1040.2942655407107</v>
      </c>
      <c r="BL416" s="430">
        <f t="shared" si="274"/>
        <v>575.44129644567693</v>
      </c>
      <c r="BM416" s="430">
        <f t="shared" si="275"/>
        <v>975.38867088480072</v>
      </c>
      <c r="BN416" s="430">
        <f t="shared" si="276"/>
        <v>553.97485344904999</v>
      </c>
    </row>
    <row r="417" spans="1:66">
      <c r="A417" s="6" t="s">
        <v>141</v>
      </c>
      <c r="B417" s="346">
        <v>36950</v>
      </c>
      <c r="C417" s="76">
        <f t="shared" si="298"/>
        <v>1631.203049700001</v>
      </c>
      <c r="D417" s="76">
        <f t="shared" si="299"/>
        <v>1976.7383181742418</v>
      </c>
      <c r="F417" s="76">
        <f>F389+F390</f>
        <v>1681.9825599999999</v>
      </c>
      <c r="G417" s="76">
        <f t="shared" ref="G417:AE417" si="303">G389+G390</f>
        <v>1513.3876100000002</v>
      </c>
      <c r="H417" s="76">
        <f t="shared" si="303"/>
        <v>1424.1314600000001</v>
      </c>
      <c r="I417" s="76">
        <f t="shared" si="303"/>
        <v>1600.6602899999998</v>
      </c>
      <c r="J417" s="76">
        <f t="shared" si="303"/>
        <v>1965.61877</v>
      </c>
      <c r="K417" s="76">
        <f t="shared" si="303"/>
        <v>1394.37941</v>
      </c>
      <c r="L417" s="76">
        <f t="shared" si="303"/>
        <v>1368.5943000000002</v>
      </c>
      <c r="M417" s="76">
        <f t="shared" si="303"/>
        <v>2279.0070300000002</v>
      </c>
      <c r="N417" s="76">
        <f t="shared" si="303"/>
        <v>2697.5192000000002</v>
      </c>
      <c r="O417" s="76">
        <f t="shared" si="303"/>
        <v>1705.7842000000001</v>
      </c>
      <c r="P417" s="76">
        <f t="shared" si="303"/>
        <v>2251.2384500000003</v>
      </c>
      <c r="Q417" s="76">
        <f t="shared" si="303"/>
        <v>2842.3521794000008</v>
      </c>
      <c r="R417" s="76">
        <f t="shared" si="303"/>
        <v>2336.31</v>
      </c>
      <c r="S417" s="76">
        <f t="shared" si="303"/>
        <v>1981.17</v>
      </c>
      <c r="T417" s="76">
        <f t="shared" si="303"/>
        <v>2349.39</v>
      </c>
      <c r="U417" s="76">
        <f t="shared" si="303"/>
        <v>1799.4</v>
      </c>
      <c r="V417" s="76">
        <f t="shared" si="303"/>
        <v>1646.83</v>
      </c>
      <c r="W417" s="76">
        <f t="shared" si="303"/>
        <v>1980.38</v>
      </c>
      <c r="X417" s="76">
        <f t="shared" si="303"/>
        <v>2487.59</v>
      </c>
      <c r="Y417" s="76">
        <f t="shared" si="303"/>
        <v>2057.62</v>
      </c>
      <c r="Z417" s="76">
        <f t="shared" si="303"/>
        <v>1746.62</v>
      </c>
      <c r="AA417" s="76">
        <f t="shared" si="303"/>
        <v>3634.7799999999997</v>
      </c>
      <c r="AB417" s="76">
        <f t="shared" si="303"/>
        <v>3620.56</v>
      </c>
      <c r="AC417" s="76">
        <f t="shared" si="303"/>
        <v>2063.4899999999998</v>
      </c>
      <c r="AD417" s="76">
        <f t="shared" si="303"/>
        <v>1540.1399999999999</v>
      </c>
      <c r="AE417" s="76">
        <f t="shared" si="303"/>
        <v>2254.0748121000001</v>
      </c>
      <c r="AF417" s="76">
        <f>AF389+AF390</f>
        <v>1714.2734516</v>
      </c>
      <c r="AG417" s="76">
        <f>AG389+AG390</f>
        <v>682.01615949999996</v>
      </c>
      <c r="AH417" s="76">
        <f>AH389+AH390</f>
        <v>1631.203049700001</v>
      </c>
      <c r="AI417" s="76">
        <f>AI389+AI390</f>
        <v>1051.6466129272435</v>
      </c>
      <c r="AK417" s="430">
        <f t="shared" si="247"/>
        <v>847.98717418704302</v>
      </c>
      <c r="AL417" s="430">
        <f t="shared" si="248"/>
        <v>762.98845979329474</v>
      </c>
      <c r="AM417" s="430">
        <f t="shared" si="249"/>
        <v>717.98914040836905</v>
      </c>
      <c r="AN417" s="430">
        <f t="shared" si="250"/>
        <v>806.98779430299965</v>
      </c>
      <c r="AO417" s="430">
        <f t="shared" si="251"/>
        <v>990.98501134358457</v>
      </c>
      <c r="AP417" s="430">
        <f t="shared" si="252"/>
        <v>702.98936728006049</v>
      </c>
      <c r="AQ417" s="430">
        <f t="shared" si="253"/>
        <v>689.98956390219314</v>
      </c>
      <c r="AR417" s="430">
        <f t="shared" si="254"/>
        <v>1148.9826216284346</v>
      </c>
      <c r="AS417" s="430">
        <f t="shared" si="255"/>
        <v>1359.9794302999749</v>
      </c>
      <c r="AT417" s="430">
        <f t="shared" si="256"/>
        <v>859.98699268968994</v>
      </c>
      <c r="AU417" s="430">
        <f t="shared" si="257"/>
        <v>1134.9828333753467</v>
      </c>
      <c r="AV417" s="430">
        <f t="shared" si="258"/>
        <v>1432.9983258885811</v>
      </c>
      <c r="AW417" s="430">
        <f t="shared" si="259"/>
        <v>1177.872447693471</v>
      </c>
      <c r="AX417" s="430">
        <f t="shared" si="260"/>
        <v>998.82530879758008</v>
      </c>
      <c r="AY417" s="430">
        <f t="shared" si="261"/>
        <v>1184.4668515250819</v>
      </c>
      <c r="AZ417" s="430">
        <f t="shared" si="262"/>
        <v>907.1842702293925</v>
      </c>
      <c r="BA417" s="430">
        <f t="shared" si="263"/>
        <v>830.26468364003017</v>
      </c>
      <c r="BB417" s="430">
        <f t="shared" si="264"/>
        <v>998.42702293924879</v>
      </c>
      <c r="BC417" s="430">
        <f t="shared" si="265"/>
        <v>1254.1416687673304</v>
      </c>
      <c r="BD417" s="430">
        <f t="shared" si="266"/>
        <v>1037.3682883791278</v>
      </c>
      <c r="BE417" s="430">
        <f t="shared" si="267"/>
        <v>880.57474161835137</v>
      </c>
      <c r="BF417" s="430">
        <f t="shared" si="268"/>
        <v>1832.5081925888578</v>
      </c>
      <c r="BG417" s="430">
        <f t="shared" si="269"/>
        <v>1825.3390471388959</v>
      </c>
      <c r="BH417" s="430">
        <f t="shared" si="270"/>
        <v>1040.3277035543231</v>
      </c>
      <c r="BI417" s="430">
        <f t="shared" si="271"/>
        <v>776.47592639274001</v>
      </c>
      <c r="BJ417" s="430">
        <f t="shared" si="272"/>
        <v>1136.412811746912</v>
      </c>
      <c r="BK417" s="430">
        <f t="shared" si="273"/>
        <v>864.26692795563395</v>
      </c>
      <c r="BL417" s="430">
        <f t="shared" si="274"/>
        <v>343.84479934459284</v>
      </c>
      <c r="BM417" s="430">
        <f t="shared" si="275"/>
        <v>822.3862110915054</v>
      </c>
      <c r="BN417" s="430">
        <f t="shared" si="276"/>
        <v>530.19743530488711</v>
      </c>
    </row>
    <row r="418" spans="1:66">
      <c r="A418" s="6" t="s">
        <v>142</v>
      </c>
      <c r="B418" s="346">
        <v>36981</v>
      </c>
      <c r="C418" s="76">
        <f t="shared" si="298"/>
        <v>2335.4095681999988</v>
      </c>
      <c r="D418" s="76">
        <f t="shared" si="299"/>
        <v>2756.3320558985865</v>
      </c>
      <c r="F418" s="76">
        <f>F391+F392</f>
        <v>1919.9989600000001</v>
      </c>
      <c r="G418" s="76">
        <f t="shared" ref="G418:AE418" si="304">G391+G392</f>
        <v>1808.9246400000002</v>
      </c>
      <c r="H418" s="76">
        <f t="shared" si="304"/>
        <v>1693.88338</v>
      </c>
      <c r="I418" s="76">
        <f t="shared" si="304"/>
        <v>3623.7996899999998</v>
      </c>
      <c r="J418" s="76">
        <f t="shared" si="304"/>
        <v>1449.9165699999999</v>
      </c>
      <c r="K418" s="76">
        <f t="shared" si="304"/>
        <v>1693.8833800000002</v>
      </c>
      <c r="L418" s="76">
        <f t="shared" si="304"/>
        <v>1822.8089300000001</v>
      </c>
      <c r="M418" s="76">
        <f t="shared" si="304"/>
        <v>2820.4943400000002</v>
      </c>
      <c r="N418" s="76">
        <f t="shared" si="304"/>
        <v>3024.7917500000003</v>
      </c>
      <c r="O418" s="76">
        <f t="shared" si="304"/>
        <v>2098.5112600000002</v>
      </c>
      <c r="P418" s="76">
        <f t="shared" si="304"/>
        <v>3187.4362900000006</v>
      </c>
      <c r="Q418" s="76">
        <f t="shared" si="304"/>
        <v>5193.9542113999996</v>
      </c>
      <c r="R418" s="76">
        <f t="shared" si="304"/>
        <v>3154.83</v>
      </c>
      <c r="S418" s="76">
        <f t="shared" si="304"/>
        <v>1853.7600000000002</v>
      </c>
      <c r="T418" s="76">
        <f t="shared" si="304"/>
        <v>3641.88</v>
      </c>
      <c r="U418" s="76">
        <f t="shared" si="304"/>
        <v>2648.5099999999998</v>
      </c>
      <c r="V418" s="76">
        <f t="shared" si="304"/>
        <v>2459.7700000000004</v>
      </c>
      <c r="W418" s="76">
        <f t="shared" si="304"/>
        <v>2202.9399999999996</v>
      </c>
      <c r="X418" s="76">
        <f t="shared" si="304"/>
        <v>2195.2000000000003</v>
      </c>
      <c r="Y418" s="76">
        <f t="shared" si="304"/>
        <v>2908.2400000000002</v>
      </c>
      <c r="Z418" s="76">
        <f t="shared" si="304"/>
        <v>3025.05</v>
      </c>
      <c r="AA418" s="76">
        <f t="shared" si="304"/>
        <v>4227.01</v>
      </c>
      <c r="AB418" s="76">
        <f t="shared" si="304"/>
        <v>5668.55</v>
      </c>
      <c r="AC418" s="76">
        <f t="shared" si="304"/>
        <v>3350.09</v>
      </c>
      <c r="AD418" s="76">
        <f t="shared" si="304"/>
        <v>2914.8400000000006</v>
      </c>
      <c r="AE418" s="76">
        <f t="shared" si="304"/>
        <v>2616.5539546</v>
      </c>
      <c r="AF418" s="76">
        <f>AF391+AF392</f>
        <v>2311.4565991999998</v>
      </c>
      <c r="AG418" s="76">
        <f>AG391+AG392</f>
        <v>1127.6820338</v>
      </c>
      <c r="AH418" s="76">
        <f>AH391+AH392</f>
        <v>2335.4095681999988</v>
      </c>
      <c r="AI418" s="76">
        <f>AI391+AI392</f>
        <v>3709.786119757578</v>
      </c>
      <c r="AK418" s="430">
        <f t="shared" si="247"/>
        <v>967.98535921351152</v>
      </c>
      <c r="AL418" s="430">
        <f t="shared" si="248"/>
        <v>911.98620620115969</v>
      </c>
      <c r="AM418" s="430">
        <f t="shared" si="249"/>
        <v>853.98708343836654</v>
      </c>
      <c r="AN418" s="430">
        <f t="shared" si="250"/>
        <v>1826.9723670279807</v>
      </c>
      <c r="AO418" s="430">
        <f t="shared" si="251"/>
        <v>730.9889437862364</v>
      </c>
      <c r="AP418" s="430">
        <f t="shared" si="252"/>
        <v>853.98708343836665</v>
      </c>
      <c r="AQ418" s="430">
        <f t="shared" si="253"/>
        <v>918.98610032770364</v>
      </c>
      <c r="AR418" s="430">
        <f t="shared" si="254"/>
        <v>1421.9784925636502</v>
      </c>
      <c r="AS418" s="430">
        <f t="shared" si="255"/>
        <v>1524.9769347113688</v>
      </c>
      <c r="AT418" s="430">
        <f t="shared" si="256"/>
        <v>1057.9839979833628</v>
      </c>
      <c r="AU418" s="430">
        <f t="shared" si="257"/>
        <v>1606.9756944794558</v>
      </c>
      <c r="AV418" s="430">
        <f t="shared" si="258"/>
        <v>2618.5803939500879</v>
      </c>
      <c r="AW418" s="430">
        <f t="shared" si="259"/>
        <v>1590.5369296697756</v>
      </c>
      <c r="AX418" s="430">
        <f t="shared" si="260"/>
        <v>934.59037055709609</v>
      </c>
      <c r="AY418" s="430">
        <f t="shared" si="261"/>
        <v>1836.0877237206957</v>
      </c>
      <c r="AZ418" s="430">
        <f t="shared" si="262"/>
        <v>1335.2709856314593</v>
      </c>
      <c r="BA418" s="430">
        <f t="shared" si="263"/>
        <v>1240.1159566422991</v>
      </c>
      <c r="BB418" s="430">
        <f t="shared" si="264"/>
        <v>1110.6327199395007</v>
      </c>
      <c r="BC418" s="430">
        <f t="shared" si="265"/>
        <v>1106.7305268464836</v>
      </c>
      <c r="BD418" s="430">
        <f t="shared" si="266"/>
        <v>1466.2162843458534</v>
      </c>
      <c r="BE418" s="430">
        <f t="shared" si="267"/>
        <v>1525.1071338542981</v>
      </c>
      <c r="BF418" s="430">
        <f t="shared" si="268"/>
        <v>2131.0864633224101</v>
      </c>
      <c r="BG418" s="430">
        <f t="shared" si="269"/>
        <v>2857.8522813208974</v>
      </c>
      <c r="BH418" s="430">
        <f t="shared" si="270"/>
        <v>1688.9790773884547</v>
      </c>
      <c r="BI418" s="430">
        <f t="shared" si="271"/>
        <v>1469.5437358205195</v>
      </c>
      <c r="BJ418" s="430">
        <f t="shared" si="272"/>
        <v>1319.1600476934711</v>
      </c>
      <c r="BK418" s="430">
        <f t="shared" si="273"/>
        <v>1165.3423741870429</v>
      </c>
      <c r="BL418" s="430">
        <f t="shared" si="274"/>
        <v>568.53140095790263</v>
      </c>
      <c r="BM418" s="430">
        <f t="shared" si="275"/>
        <v>1177.4184866145697</v>
      </c>
      <c r="BN418" s="430">
        <f t="shared" si="276"/>
        <v>1870.3232264973924</v>
      </c>
    </row>
    <row r="419" spans="1:66">
      <c r="A419" s="12" t="s">
        <v>264</v>
      </c>
      <c r="B419" s="346">
        <v>37011</v>
      </c>
      <c r="C419" s="76">
        <f t="shared" si="298"/>
        <v>6658.138869299999</v>
      </c>
      <c r="D419" s="76">
        <f t="shared" si="299"/>
        <v>7184.812105179999</v>
      </c>
      <c r="F419" s="76">
        <f t="shared" ref="F419:Q419" si="305">F393+F394</f>
        <v>3794.3781099999997</v>
      </c>
      <c r="G419" s="76">
        <f t="shared" si="305"/>
        <v>5442.6416800000006</v>
      </c>
      <c r="H419" s="76">
        <f t="shared" si="305"/>
        <v>4383.4687000000004</v>
      </c>
      <c r="I419" s="76">
        <f t="shared" si="305"/>
        <v>7374.5414600000004</v>
      </c>
      <c r="J419" s="76">
        <f t="shared" si="305"/>
        <v>4524.2950700000001</v>
      </c>
      <c r="K419" s="76">
        <f t="shared" si="305"/>
        <v>4627.4355100000002</v>
      </c>
      <c r="L419" s="76">
        <f t="shared" si="305"/>
        <v>6481.9799600000006</v>
      </c>
      <c r="M419" s="76">
        <f t="shared" si="305"/>
        <v>6390.7403400000003</v>
      </c>
      <c r="N419" s="76">
        <f t="shared" si="305"/>
        <v>3592.0641699999996</v>
      </c>
      <c r="O419" s="76">
        <f t="shared" si="305"/>
        <v>5242.3112099999998</v>
      </c>
      <c r="P419" s="76">
        <f t="shared" si="305"/>
        <v>11686.605240000001</v>
      </c>
      <c r="Q419" s="76">
        <f t="shared" si="305"/>
        <v>12380.601558300001</v>
      </c>
      <c r="R419" s="76">
        <f>R393+R394</f>
        <v>10257.370000000001</v>
      </c>
      <c r="S419" s="76">
        <f t="shared" ref="S419:AD419" si="306">S393+S394</f>
        <v>7429.6900000000005</v>
      </c>
      <c r="T419" s="76">
        <f t="shared" si="306"/>
        <v>10753.28</v>
      </c>
      <c r="U419" s="76">
        <f t="shared" si="306"/>
        <v>6497.1</v>
      </c>
      <c r="V419" s="76">
        <f t="shared" si="306"/>
        <v>5033.3999999999996</v>
      </c>
      <c r="W419" s="76">
        <f t="shared" si="306"/>
        <v>7821.7100000000009</v>
      </c>
      <c r="X419" s="76">
        <f t="shared" si="306"/>
        <v>5849.46</v>
      </c>
      <c r="Y419" s="76">
        <f t="shared" si="306"/>
        <v>8161.1</v>
      </c>
      <c r="Z419" s="76">
        <f t="shared" si="306"/>
        <v>5508.6299999999992</v>
      </c>
      <c r="AA419" s="76">
        <f t="shared" si="306"/>
        <v>11487.750000000002</v>
      </c>
      <c r="AB419" s="76">
        <f t="shared" si="306"/>
        <v>10377.34</v>
      </c>
      <c r="AC419" s="76">
        <f t="shared" si="306"/>
        <v>5480.1799999999994</v>
      </c>
      <c r="AD419" s="76">
        <f t="shared" si="306"/>
        <v>5117.28</v>
      </c>
      <c r="AE419" s="76">
        <f>AE393+AE394</f>
        <v>10334.0572123</v>
      </c>
      <c r="AF419" s="76">
        <f>AF393+AF394</f>
        <v>7155.8638924999996</v>
      </c>
      <c r="AG419" s="76">
        <f>AG393+AG394</f>
        <v>7681.0074097000006</v>
      </c>
      <c r="AH419" s="76">
        <f>AH393+AH394</f>
        <v>6658.138869299999</v>
      </c>
      <c r="AI419" s="76">
        <f>AI393+AI394</f>
        <v>8019.9427633000014</v>
      </c>
      <c r="AK419" s="430">
        <f t="shared" si="247"/>
        <v>1912.9710662969496</v>
      </c>
      <c r="AL419" s="430">
        <f t="shared" si="248"/>
        <v>2743.9584976052433</v>
      </c>
      <c r="AM419" s="430">
        <f t="shared" si="249"/>
        <v>2209.9665742374591</v>
      </c>
      <c r="AN419" s="430">
        <f t="shared" si="250"/>
        <v>3717.9437660700783</v>
      </c>
      <c r="AO419" s="430">
        <f t="shared" si="251"/>
        <v>2280.9655003781195</v>
      </c>
      <c r="AP419" s="430">
        <f t="shared" si="252"/>
        <v>2332.9647138895893</v>
      </c>
      <c r="AQ419" s="430">
        <f t="shared" si="253"/>
        <v>3267.9505722208219</v>
      </c>
      <c r="AR419" s="430">
        <f t="shared" si="254"/>
        <v>3221.9512679606755</v>
      </c>
      <c r="AS419" s="430">
        <f t="shared" si="255"/>
        <v>1810.9726090244515</v>
      </c>
      <c r="AT419" s="430">
        <f t="shared" si="256"/>
        <v>2642.9600252079654</v>
      </c>
      <c r="AU419" s="430">
        <f t="shared" si="257"/>
        <v>5891.9108847995967</v>
      </c>
      <c r="AV419" s="430">
        <f t="shared" si="258"/>
        <v>6241.7955927905223</v>
      </c>
      <c r="AW419" s="430">
        <f t="shared" si="259"/>
        <v>5171.3486261658691</v>
      </c>
      <c r="AX419" s="430">
        <f t="shared" si="260"/>
        <v>3745.7474161835144</v>
      </c>
      <c r="AY419" s="430">
        <f t="shared" si="261"/>
        <v>5421.3662717418711</v>
      </c>
      <c r="AZ419" s="430">
        <f t="shared" si="262"/>
        <v>3275.5734812200658</v>
      </c>
      <c r="BA419" s="430">
        <f t="shared" si="263"/>
        <v>2537.6354928157293</v>
      </c>
      <c r="BB419" s="430">
        <f t="shared" si="264"/>
        <v>3943.3879505923874</v>
      </c>
      <c r="BC419" s="430">
        <f t="shared" si="265"/>
        <v>2949.0597428787496</v>
      </c>
      <c r="BD419" s="430">
        <f t="shared" si="266"/>
        <v>4114.4945802873708</v>
      </c>
      <c r="BE419" s="430">
        <f t="shared" si="267"/>
        <v>2777.2271237711111</v>
      </c>
      <c r="BF419" s="430">
        <f t="shared" si="268"/>
        <v>5791.6561633476185</v>
      </c>
      <c r="BG419" s="430">
        <f t="shared" si="269"/>
        <v>5231.8326191076376</v>
      </c>
      <c r="BH419" s="430">
        <f t="shared" si="270"/>
        <v>2762.8837912780436</v>
      </c>
      <c r="BI419" s="430">
        <f t="shared" si="271"/>
        <v>2579.9243761028483</v>
      </c>
      <c r="BJ419" s="430">
        <f t="shared" si="272"/>
        <v>5210.0111985379381</v>
      </c>
      <c r="BK419" s="430">
        <f t="shared" si="273"/>
        <v>3607.6954335770101</v>
      </c>
      <c r="BL419" s="430">
        <f t="shared" si="274"/>
        <v>3872.4514291404084</v>
      </c>
      <c r="BM419" s="430">
        <f t="shared" si="275"/>
        <v>3356.7627271489787</v>
      </c>
      <c r="BN419" s="430">
        <f t="shared" si="276"/>
        <v>4043.3288446181</v>
      </c>
    </row>
    <row r="420" spans="1:66">
      <c r="A420" s="12" t="s">
        <v>45</v>
      </c>
      <c r="B420" s="346">
        <v>37042</v>
      </c>
      <c r="C420" s="76">
        <f t="shared" si="298"/>
        <v>27613.313968400002</v>
      </c>
      <c r="D420" s="76">
        <f t="shared" si="299"/>
        <v>27427.849373780002</v>
      </c>
      <c r="F420" s="76">
        <f t="shared" ref="F420:Q420" si="307">F395+F396</f>
        <v>20335.361069999999</v>
      </c>
      <c r="G420" s="76">
        <f t="shared" si="307"/>
        <v>21939.161670000001</v>
      </c>
      <c r="H420" s="76">
        <f t="shared" si="307"/>
        <v>13090.901999999998</v>
      </c>
      <c r="I420" s="76">
        <f t="shared" si="307"/>
        <v>22748.417430000001</v>
      </c>
      <c r="J420" s="76">
        <f t="shared" si="307"/>
        <v>27818.166750000004</v>
      </c>
      <c r="K420" s="76">
        <f t="shared" si="307"/>
        <v>21790.401420000002</v>
      </c>
      <c r="L420" s="76">
        <f t="shared" si="307"/>
        <v>14604.28961</v>
      </c>
      <c r="M420" s="76">
        <f t="shared" si="307"/>
        <v>22016.517</v>
      </c>
      <c r="N420" s="76">
        <f t="shared" si="307"/>
        <v>19648.253820000002</v>
      </c>
      <c r="O420" s="76">
        <f t="shared" si="307"/>
        <v>54325.259829999995</v>
      </c>
      <c r="P420" s="76">
        <f t="shared" si="307"/>
        <v>37102.789820000005</v>
      </c>
      <c r="Q420" s="76">
        <f t="shared" si="307"/>
        <v>38463.5295788</v>
      </c>
      <c r="R420" s="76">
        <f>R395+R396</f>
        <v>38896.490000000005</v>
      </c>
      <c r="S420" s="76">
        <f t="shared" ref="S420:AD420" si="308">S395+S396</f>
        <v>28951.75</v>
      </c>
      <c r="T420" s="76">
        <f t="shared" si="308"/>
        <v>18892.52</v>
      </c>
      <c r="U420" s="76">
        <f t="shared" si="308"/>
        <v>13901.48</v>
      </c>
      <c r="V420" s="76">
        <f t="shared" si="308"/>
        <v>24569.19</v>
      </c>
      <c r="W420" s="76">
        <f t="shared" si="308"/>
        <v>22435.96</v>
      </c>
      <c r="X420" s="76">
        <f t="shared" si="308"/>
        <v>38379.439999999995</v>
      </c>
      <c r="Y420" s="76">
        <f t="shared" si="308"/>
        <v>25451.760000000002</v>
      </c>
      <c r="Z420" s="76">
        <f t="shared" si="308"/>
        <v>18056.239999999998</v>
      </c>
      <c r="AA420" s="76">
        <f t="shared" si="308"/>
        <v>61578.039999999994</v>
      </c>
      <c r="AB420" s="76">
        <f t="shared" si="308"/>
        <v>39881.199999999997</v>
      </c>
      <c r="AC420" s="76">
        <f t="shared" si="308"/>
        <v>32760.89</v>
      </c>
      <c r="AD420" s="76">
        <f t="shared" si="308"/>
        <v>21870.899999999994</v>
      </c>
      <c r="AE420" s="76">
        <f>AE395+AE396</f>
        <v>39573.757076600006</v>
      </c>
      <c r="AF420" s="76">
        <f>AF395+AF396</f>
        <v>25296.323487900001</v>
      </c>
      <c r="AG420" s="76">
        <f>AG395+AG396</f>
        <v>13423.9464477</v>
      </c>
      <c r="AH420" s="76">
        <f>AH395+AH396</f>
        <v>27613.313968400002</v>
      </c>
      <c r="AI420" s="76">
        <f>AI395+AI396</f>
        <v>17419.230233999999</v>
      </c>
      <c r="AK420" s="430">
        <f t="shared" si="247"/>
        <v>10252.261693975295</v>
      </c>
      <c r="AL420" s="430">
        <f t="shared" si="248"/>
        <v>11060.832704814722</v>
      </c>
      <c r="AM420" s="430">
        <f t="shared" si="249"/>
        <v>6599.9001764557588</v>
      </c>
      <c r="AN420" s="430">
        <f t="shared" si="250"/>
        <v>11468.826533904714</v>
      </c>
      <c r="AO420" s="430">
        <f t="shared" si="251"/>
        <v>14024.787874968491</v>
      </c>
      <c r="AP420" s="430">
        <f t="shared" si="252"/>
        <v>10985.83383917318</v>
      </c>
      <c r="AQ420" s="430">
        <f t="shared" si="253"/>
        <v>7362.8886362490548</v>
      </c>
      <c r="AR420" s="430">
        <f t="shared" si="254"/>
        <v>11099.832114948324</v>
      </c>
      <c r="AS420" s="430">
        <f t="shared" si="255"/>
        <v>9905.8501739349649</v>
      </c>
      <c r="AT420" s="430">
        <f t="shared" si="256"/>
        <v>27388.585747416182</v>
      </c>
      <c r="AU420" s="430">
        <f t="shared" si="257"/>
        <v>18705.717075875978</v>
      </c>
      <c r="AV420" s="430">
        <f t="shared" si="258"/>
        <v>19391.746699672298</v>
      </c>
      <c r="AW420" s="430">
        <f t="shared" si="259"/>
        <v>19610.027728762292</v>
      </c>
      <c r="AX420" s="430">
        <f t="shared" si="260"/>
        <v>14596.294429039575</v>
      </c>
      <c r="AY420" s="430">
        <f t="shared" si="261"/>
        <v>9524.8399294176961</v>
      </c>
      <c r="AZ420" s="430">
        <f t="shared" si="262"/>
        <v>7008.5606251575491</v>
      </c>
      <c r="BA420" s="430">
        <f t="shared" si="263"/>
        <v>12386.785984371061</v>
      </c>
      <c r="BB420" s="430">
        <f t="shared" si="264"/>
        <v>11311.298210234434</v>
      </c>
      <c r="BC420" s="430">
        <f t="shared" si="265"/>
        <v>19349.352155281067</v>
      </c>
      <c r="BD420" s="430">
        <f t="shared" si="266"/>
        <v>12831.741870431057</v>
      </c>
      <c r="BE420" s="430">
        <f t="shared" si="267"/>
        <v>9103.2215780186525</v>
      </c>
      <c r="BF420" s="430">
        <f t="shared" si="268"/>
        <v>31045.142425006299</v>
      </c>
      <c r="BG420" s="430">
        <f t="shared" si="269"/>
        <v>20106.478447189311</v>
      </c>
      <c r="BH420" s="430">
        <f t="shared" si="270"/>
        <v>16516.707839677336</v>
      </c>
      <c r="BI420" s="430">
        <f t="shared" si="271"/>
        <v>11026.417948071587</v>
      </c>
      <c r="BJ420" s="430">
        <f t="shared" si="272"/>
        <v>19951.47823372826</v>
      </c>
      <c r="BK420" s="430">
        <f t="shared" si="273"/>
        <v>12753.377105066802</v>
      </c>
      <c r="BL420" s="430">
        <f t="shared" si="274"/>
        <v>6767.807636854046</v>
      </c>
      <c r="BM420" s="430">
        <f t="shared" si="275"/>
        <v>13921.509437055711</v>
      </c>
      <c r="BN420" s="430">
        <f t="shared" si="276"/>
        <v>8782.0671711620871</v>
      </c>
    </row>
    <row r="421" spans="1:66">
      <c r="A421" s="12" t="s">
        <v>46</v>
      </c>
      <c r="B421" s="346">
        <v>37072</v>
      </c>
      <c r="C421" s="76">
        <f t="shared" si="298"/>
        <v>29882.641664800005</v>
      </c>
      <c r="D421" s="76">
        <f t="shared" si="299"/>
        <v>37269.946628710008</v>
      </c>
      <c r="F421" s="76">
        <f t="shared" ref="F421:Q421" si="309">F397+F398</f>
        <v>44399.97595</v>
      </c>
      <c r="G421" s="76">
        <f t="shared" si="309"/>
        <v>27915.356780000002</v>
      </c>
      <c r="H421" s="76">
        <f t="shared" si="309"/>
        <v>15726.933630000001</v>
      </c>
      <c r="I421" s="76">
        <f t="shared" si="309"/>
        <v>54460.135790000008</v>
      </c>
      <c r="J421" s="76">
        <f t="shared" si="309"/>
        <v>55604.597980000006</v>
      </c>
      <c r="K421" s="76">
        <f t="shared" si="309"/>
        <v>35877.005360000003</v>
      </c>
      <c r="L421" s="76">
        <f t="shared" si="309"/>
        <v>21935.194729999999</v>
      </c>
      <c r="M421" s="76">
        <f t="shared" si="309"/>
        <v>36749.73216</v>
      </c>
      <c r="N421" s="76">
        <f t="shared" si="309"/>
        <v>61695.83434999999</v>
      </c>
      <c r="O421" s="76">
        <f t="shared" si="309"/>
        <v>68017.153240000014</v>
      </c>
      <c r="P421" s="76">
        <f t="shared" si="309"/>
        <v>46663.11522</v>
      </c>
      <c r="Q421" s="76">
        <f t="shared" si="309"/>
        <v>59468.377705300001</v>
      </c>
      <c r="R421" s="76">
        <f>R397+R398</f>
        <v>41098.819999999992</v>
      </c>
      <c r="S421" s="76">
        <f t="shared" ref="S421:AD421" si="310">S397+S398</f>
        <v>39065.909999999996</v>
      </c>
      <c r="T421" s="76">
        <f t="shared" si="310"/>
        <v>18959.66</v>
      </c>
      <c r="U421" s="76">
        <f t="shared" si="310"/>
        <v>24527.09</v>
      </c>
      <c r="V421" s="76">
        <f t="shared" si="310"/>
        <v>28801.25</v>
      </c>
      <c r="W421" s="76">
        <f t="shared" si="310"/>
        <v>19615.61</v>
      </c>
      <c r="X421" s="76">
        <f t="shared" si="310"/>
        <v>54934.64</v>
      </c>
      <c r="Y421" s="76">
        <f t="shared" si="310"/>
        <v>23221.870000000003</v>
      </c>
      <c r="Z421" s="76">
        <f t="shared" si="310"/>
        <v>61069.5</v>
      </c>
      <c r="AA421" s="76">
        <f t="shared" si="310"/>
        <v>49432.539999999994</v>
      </c>
      <c r="AB421" s="76">
        <f t="shared" si="310"/>
        <v>54043.229999999996</v>
      </c>
      <c r="AC421" s="76">
        <f t="shared" si="310"/>
        <v>29700.289999999997</v>
      </c>
      <c r="AD421" s="76">
        <f t="shared" si="310"/>
        <v>40629.740000000005</v>
      </c>
      <c r="AE421" s="76">
        <f>AE397+AE398</f>
        <v>23370.671638399999</v>
      </c>
      <c r="AF421" s="76">
        <f>AF397+AF398</f>
        <v>19615.427391500001</v>
      </c>
      <c r="AG421" s="76">
        <f>AG397+AG398</f>
        <v>11637.831712699999</v>
      </c>
      <c r="AH421" s="76">
        <f>AH397+AH398</f>
        <v>29882.641664800005</v>
      </c>
      <c r="AI421" s="76">
        <f>AI397+AI398</f>
        <v>19978.263558600003</v>
      </c>
      <c r="AK421" s="430">
        <f t="shared" si="247"/>
        <v>22384.661431812452</v>
      </c>
      <c r="AL421" s="430">
        <f t="shared" si="248"/>
        <v>14073.787133854299</v>
      </c>
      <c r="AM421" s="430">
        <f t="shared" si="249"/>
        <v>7928.8800756238979</v>
      </c>
      <c r="AN421" s="430">
        <f t="shared" si="250"/>
        <v>27456.584718931186</v>
      </c>
      <c r="AO421" s="430">
        <f t="shared" si="251"/>
        <v>28033.575991933452</v>
      </c>
      <c r="AP421" s="430">
        <f t="shared" si="252"/>
        <v>18087.726422989665</v>
      </c>
      <c r="AQ421" s="430">
        <f t="shared" si="253"/>
        <v>11058.832735064279</v>
      </c>
      <c r="AR421" s="430">
        <f t="shared" si="254"/>
        <v>18527.719768086714</v>
      </c>
      <c r="AS421" s="430">
        <f t="shared" si="255"/>
        <v>31104.529543735815</v>
      </c>
      <c r="AT421" s="430">
        <f t="shared" si="256"/>
        <v>34291.48134106378</v>
      </c>
      <c r="AU421" s="430">
        <f t="shared" si="257"/>
        <v>23525.644174439123</v>
      </c>
      <c r="AV421" s="430">
        <f t="shared" si="258"/>
        <v>29981.536529014367</v>
      </c>
      <c r="AW421" s="430">
        <f t="shared" si="259"/>
        <v>20720.352911520036</v>
      </c>
      <c r="AX421" s="430">
        <f t="shared" si="260"/>
        <v>19695.442399798332</v>
      </c>
      <c r="AY421" s="430">
        <f t="shared" si="261"/>
        <v>9558.6891857827068</v>
      </c>
      <c r="AZ421" s="430">
        <f t="shared" si="262"/>
        <v>12365.560877237207</v>
      </c>
      <c r="BA421" s="430">
        <f t="shared" si="263"/>
        <v>14520.418452230904</v>
      </c>
      <c r="BB421" s="430">
        <f t="shared" si="264"/>
        <v>9889.3924880262166</v>
      </c>
      <c r="BC421" s="430">
        <f t="shared" si="265"/>
        <v>27695.810436097807</v>
      </c>
      <c r="BD421" s="430">
        <f t="shared" si="266"/>
        <v>11707.522056970003</v>
      </c>
      <c r="BE421" s="430">
        <f t="shared" si="267"/>
        <v>30788.757247290145</v>
      </c>
      <c r="BF421" s="430">
        <f t="shared" si="268"/>
        <v>24921.875472649353</v>
      </c>
      <c r="BG421" s="430">
        <f t="shared" si="269"/>
        <v>27246.397781699015</v>
      </c>
      <c r="BH421" s="430">
        <f t="shared" si="270"/>
        <v>14973.677842198133</v>
      </c>
      <c r="BI421" s="430">
        <f t="shared" si="271"/>
        <v>20483.861860347872</v>
      </c>
      <c r="BJ421" s="430">
        <f t="shared" si="272"/>
        <v>11782.54178895891</v>
      </c>
      <c r="BK421" s="430">
        <f t="shared" si="273"/>
        <v>9889.3004242500629</v>
      </c>
      <c r="BL421" s="430">
        <f t="shared" si="274"/>
        <v>5867.3212567179226</v>
      </c>
      <c r="BM421" s="430">
        <f t="shared" si="275"/>
        <v>15065.61213249307</v>
      </c>
      <c r="BN421" s="430">
        <f t="shared" si="276"/>
        <v>10072.227657474163</v>
      </c>
    </row>
    <row r="422" spans="1:66">
      <c r="A422" s="12" t="s">
        <v>47</v>
      </c>
      <c r="B422" s="346">
        <v>37103</v>
      </c>
      <c r="C422" s="76">
        <f t="shared" si="298"/>
        <v>10274.7318196</v>
      </c>
      <c r="D422" s="76">
        <f t="shared" si="299"/>
        <v>16440.95934727</v>
      </c>
      <c r="F422" s="76">
        <f t="shared" ref="F422:AD422" si="311">F399+F400</f>
        <v>28900.149960000002</v>
      </c>
      <c r="G422" s="76">
        <f t="shared" si="311"/>
        <v>11867.101010000002</v>
      </c>
      <c r="H422" s="76">
        <f t="shared" si="311"/>
        <v>5448.592090000001</v>
      </c>
      <c r="I422" s="76">
        <f t="shared" si="311"/>
        <v>21302.467799999999</v>
      </c>
      <c r="J422" s="76">
        <f t="shared" si="311"/>
        <v>24087.259680000003</v>
      </c>
      <c r="K422" s="76">
        <f t="shared" si="311"/>
        <v>12249.910720000003</v>
      </c>
      <c r="L422" s="76">
        <f t="shared" si="311"/>
        <v>11160.985690000001</v>
      </c>
      <c r="M422" s="76">
        <f t="shared" si="311"/>
        <v>19223.791239999999</v>
      </c>
      <c r="N422" s="76">
        <f t="shared" si="311"/>
        <v>33843.948610000007</v>
      </c>
      <c r="O422" s="76">
        <f t="shared" si="311"/>
        <v>35922.625169999999</v>
      </c>
      <c r="P422" s="76">
        <f t="shared" si="311"/>
        <v>14578.504499999999</v>
      </c>
      <c r="Q422" s="76">
        <f t="shared" si="311"/>
        <v>25336.171400199997</v>
      </c>
      <c r="R422" s="76">
        <f t="shared" si="311"/>
        <v>12659.68</v>
      </c>
      <c r="S422" s="76">
        <f t="shared" si="311"/>
        <v>9015.39</v>
      </c>
      <c r="T422" s="76">
        <f t="shared" si="311"/>
        <v>10476.51</v>
      </c>
      <c r="U422" s="76">
        <f t="shared" si="311"/>
        <v>9927.7200000000012</v>
      </c>
      <c r="V422" s="76">
        <f t="shared" si="311"/>
        <v>11119.42</v>
      </c>
      <c r="W422" s="76">
        <f t="shared" si="311"/>
        <v>10844.869999999999</v>
      </c>
      <c r="X422" s="76">
        <f t="shared" si="311"/>
        <v>20741.560000000005</v>
      </c>
      <c r="Y422" s="76">
        <f t="shared" si="311"/>
        <v>8803.68</v>
      </c>
      <c r="Z422" s="76">
        <f t="shared" si="311"/>
        <v>49593.340000000004</v>
      </c>
      <c r="AA422" s="76">
        <f t="shared" si="311"/>
        <v>17144.939999999999</v>
      </c>
      <c r="AB422" s="76">
        <f t="shared" si="311"/>
        <v>16514.030000000002</v>
      </c>
      <c r="AC422" s="76">
        <f t="shared" si="311"/>
        <v>17266.48</v>
      </c>
      <c r="AD422" s="76">
        <f t="shared" si="311"/>
        <v>22010.11</v>
      </c>
      <c r="AE422" s="76">
        <f>AE399+AE400</f>
        <v>10274.751459300001</v>
      </c>
      <c r="AF422" s="76">
        <f>AF399+AF400</f>
        <v>9076.2000424000016</v>
      </c>
      <c r="AG422" s="76">
        <f>AG399+AG400</f>
        <v>3563.8592265999996</v>
      </c>
      <c r="AH422" s="76">
        <f>AH399+AH400</f>
        <v>10274.7318196</v>
      </c>
      <c r="AI422" s="76">
        <f>AI399+AI400</f>
        <v>0</v>
      </c>
      <c r="AK422" s="430">
        <f t="shared" si="247"/>
        <v>14570.279788253089</v>
      </c>
      <c r="AL422" s="430">
        <f t="shared" si="248"/>
        <v>5982.9095084446699</v>
      </c>
      <c r="AM422" s="430">
        <f t="shared" si="249"/>
        <v>2746.9584522309056</v>
      </c>
      <c r="AN422" s="430">
        <f t="shared" si="250"/>
        <v>10739.837559868918</v>
      </c>
      <c r="AO422" s="430">
        <f t="shared" si="251"/>
        <v>12143.816324678599</v>
      </c>
      <c r="AP422" s="430">
        <f t="shared" si="252"/>
        <v>6175.9065893622401</v>
      </c>
      <c r="AQ422" s="430">
        <f t="shared" si="253"/>
        <v>5626.9148928661461</v>
      </c>
      <c r="AR422" s="430">
        <f t="shared" si="254"/>
        <v>9691.853410637761</v>
      </c>
      <c r="AS422" s="430">
        <f t="shared" si="255"/>
        <v>17062.741925888582</v>
      </c>
      <c r="AT422" s="430">
        <f t="shared" si="256"/>
        <v>18110.726075119735</v>
      </c>
      <c r="AU422" s="430">
        <f t="shared" si="257"/>
        <v>7349.8888328711864</v>
      </c>
      <c r="AV422" s="430">
        <f t="shared" si="258"/>
        <v>12773.466801209981</v>
      </c>
      <c r="AW422" s="430">
        <f t="shared" si="259"/>
        <v>6382.4955886059997</v>
      </c>
      <c r="AX422" s="430">
        <f t="shared" si="260"/>
        <v>4545.192840937736</v>
      </c>
      <c r="AY422" s="430">
        <f t="shared" si="261"/>
        <v>5281.8300983110666</v>
      </c>
      <c r="AZ422" s="430">
        <f t="shared" si="262"/>
        <v>5005.1525081925893</v>
      </c>
      <c r="BA422" s="430">
        <f t="shared" si="263"/>
        <v>5605.9591630955383</v>
      </c>
      <c r="BB422" s="430">
        <f t="shared" si="264"/>
        <v>5467.5422233425752</v>
      </c>
      <c r="BC422" s="430">
        <f t="shared" si="265"/>
        <v>10457.050668011094</v>
      </c>
      <c r="BD422" s="430">
        <f t="shared" si="266"/>
        <v>4438.4572724981099</v>
      </c>
      <c r="BE422" s="430">
        <f t="shared" si="267"/>
        <v>25002.944290395768</v>
      </c>
      <c r="BF422" s="430">
        <f t="shared" si="268"/>
        <v>8643.7811948575745</v>
      </c>
      <c r="BG422" s="430">
        <f t="shared" si="269"/>
        <v>8325.7020418452248</v>
      </c>
      <c r="BH422" s="430">
        <f t="shared" si="270"/>
        <v>8705.0567179228638</v>
      </c>
      <c r="BI422" s="430">
        <f t="shared" si="271"/>
        <v>11096.601966221326</v>
      </c>
      <c r="BJ422" s="430">
        <f t="shared" si="272"/>
        <v>5180.1116507688439</v>
      </c>
      <c r="BK422" s="430">
        <f t="shared" si="273"/>
        <v>4575.8507902193096</v>
      </c>
      <c r="BL422" s="430">
        <f t="shared" si="274"/>
        <v>1796.7528240988149</v>
      </c>
      <c r="BM422" s="430">
        <f t="shared" si="275"/>
        <v>5180.1017492311566</v>
      </c>
      <c r="BN422" s="430">
        <f t="shared" si="276"/>
        <v>0</v>
      </c>
    </row>
    <row r="423" spans="1:66">
      <c r="A423" s="12" t="s">
        <v>136</v>
      </c>
      <c r="B423" s="346">
        <v>37134</v>
      </c>
      <c r="C423" s="76">
        <f t="shared" si="298"/>
        <v>6557.2621445999994</v>
      </c>
      <c r="D423" s="76">
        <f t="shared" si="299"/>
        <v>6854.2206691270012</v>
      </c>
      <c r="F423" s="76">
        <f>F401+F402</f>
        <v>6995.6986899999993</v>
      </c>
      <c r="G423" s="76">
        <f t="shared" ref="G423:AE423" si="312">G401+G402</f>
        <v>5734.2117699999999</v>
      </c>
      <c r="H423" s="76">
        <f t="shared" si="312"/>
        <v>3149.75036</v>
      </c>
      <c r="I423" s="76">
        <f t="shared" si="312"/>
        <v>5607.2696899999992</v>
      </c>
      <c r="J423" s="76">
        <f t="shared" si="312"/>
        <v>8282.9707200000012</v>
      </c>
      <c r="K423" s="76">
        <f t="shared" si="312"/>
        <v>5103.4683100000002</v>
      </c>
      <c r="L423" s="76">
        <f t="shared" si="312"/>
        <v>4470.7413800000004</v>
      </c>
      <c r="M423" s="76">
        <f t="shared" si="312"/>
        <v>9246.9371399999982</v>
      </c>
      <c r="N423" s="76">
        <f t="shared" si="312"/>
        <v>11518.010289999998</v>
      </c>
      <c r="O423" s="76">
        <f t="shared" si="312"/>
        <v>11287.927770000002</v>
      </c>
      <c r="P423" s="76">
        <f t="shared" si="312"/>
        <v>7069.0870800000002</v>
      </c>
      <c r="Q423" s="76">
        <f t="shared" si="312"/>
        <v>8936.881109599999</v>
      </c>
      <c r="R423" s="76">
        <f t="shared" si="312"/>
        <v>6460.09</v>
      </c>
      <c r="S423" s="76">
        <f t="shared" si="312"/>
        <v>5361.11</v>
      </c>
      <c r="T423" s="76">
        <f t="shared" si="312"/>
        <v>5894.22</v>
      </c>
      <c r="U423" s="76">
        <f t="shared" si="312"/>
        <v>4565.0300000000007</v>
      </c>
      <c r="V423" s="76">
        <f t="shared" si="312"/>
        <v>6113.1</v>
      </c>
      <c r="W423" s="76">
        <f t="shared" si="312"/>
        <v>7368.28</v>
      </c>
      <c r="X423" s="76">
        <f t="shared" si="312"/>
        <v>8888.119999999999</v>
      </c>
      <c r="Y423" s="76">
        <f t="shared" si="312"/>
        <v>4298.41</v>
      </c>
      <c r="Z423" s="76">
        <f t="shared" si="312"/>
        <v>7211.9800000000014</v>
      </c>
      <c r="AA423" s="76">
        <f t="shared" si="312"/>
        <v>7229.9400000000005</v>
      </c>
      <c r="AB423" s="76">
        <f t="shared" si="312"/>
        <v>10384.02</v>
      </c>
      <c r="AC423" s="76">
        <f t="shared" si="312"/>
        <v>7782.0400000000009</v>
      </c>
      <c r="AD423" s="76">
        <f t="shared" si="312"/>
        <v>10624.36</v>
      </c>
      <c r="AE423" s="76">
        <f t="shared" si="312"/>
        <v>4659.9842527000001</v>
      </c>
      <c r="AF423" s="76">
        <f>AF401+AF402</f>
        <v>7605.7743926000003</v>
      </c>
      <c r="AG423" s="76">
        <f>AG401+AG402</f>
        <v>2095.3725435100064</v>
      </c>
      <c r="AH423" s="76">
        <f>AH401+AH402</f>
        <v>6557.2621445999994</v>
      </c>
      <c r="AI423" s="76">
        <f>AI401+AI402</f>
        <v>5124.5724308000008</v>
      </c>
      <c r="AK423" s="430">
        <f t="shared" si="247"/>
        <v>3526.9466549029489</v>
      </c>
      <c r="AL423" s="430">
        <f t="shared" si="248"/>
        <v>2890.9562742626667</v>
      </c>
      <c r="AM423" s="430">
        <f t="shared" si="249"/>
        <v>1587.9759818502646</v>
      </c>
      <c r="AN423" s="430">
        <f t="shared" si="250"/>
        <v>2826.9572422485498</v>
      </c>
      <c r="AO423" s="430">
        <f t="shared" si="251"/>
        <v>4175.9368389210995</v>
      </c>
      <c r="AP423" s="430">
        <f t="shared" si="252"/>
        <v>2572.9610839425259</v>
      </c>
      <c r="AQ423" s="430">
        <f t="shared" si="253"/>
        <v>2253.9659087471641</v>
      </c>
      <c r="AR423" s="430">
        <f t="shared" si="254"/>
        <v>4661.9294882782951</v>
      </c>
      <c r="AS423" s="430">
        <f t="shared" si="255"/>
        <v>5806.9121704058471</v>
      </c>
      <c r="AT423" s="430">
        <f t="shared" si="256"/>
        <v>5690.913924880263</v>
      </c>
      <c r="AU423" s="430">
        <f t="shared" si="257"/>
        <v>3563.9460952861104</v>
      </c>
      <c r="AV423" s="430">
        <f t="shared" si="258"/>
        <v>4505.6118525838156</v>
      </c>
      <c r="AW423" s="430">
        <f t="shared" si="259"/>
        <v>3256.9145449962189</v>
      </c>
      <c r="AX423" s="430">
        <f t="shared" si="260"/>
        <v>2702.8535417191829</v>
      </c>
      <c r="AY423" s="430">
        <f t="shared" si="261"/>
        <v>2971.6259137887573</v>
      </c>
      <c r="AZ423" s="430">
        <f t="shared" si="262"/>
        <v>2301.5023947567433</v>
      </c>
      <c r="BA423" s="430">
        <f t="shared" si="263"/>
        <v>3081.9763045122259</v>
      </c>
      <c r="BB423" s="430">
        <f t="shared" si="264"/>
        <v>3714.7869926896897</v>
      </c>
      <c r="BC423" s="430">
        <f t="shared" si="265"/>
        <v>4481.0284850012595</v>
      </c>
      <c r="BD423" s="430">
        <f t="shared" si="266"/>
        <v>2167.0834383665238</v>
      </c>
      <c r="BE423" s="430">
        <f t="shared" si="267"/>
        <v>3635.9868918578277</v>
      </c>
      <c r="BF423" s="430">
        <f t="shared" si="268"/>
        <v>3645.0415931434336</v>
      </c>
      <c r="BG423" s="430">
        <f t="shared" si="269"/>
        <v>5235.2004033274516</v>
      </c>
      <c r="BH423" s="430">
        <f t="shared" si="270"/>
        <v>3923.3879505923874</v>
      </c>
      <c r="BI423" s="430">
        <f t="shared" si="271"/>
        <v>5356.3700529367279</v>
      </c>
      <c r="BJ423" s="430">
        <f t="shared" si="272"/>
        <v>2349.3744656919584</v>
      </c>
      <c r="BK423" s="430">
        <f t="shared" si="273"/>
        <v>3834.522002823292</v>
      </c>
      <c r="BL423" s="430">
        <f t="shared" si="274"/>
        <v>1056.4015848298495</v>
      </c>
      <c r="BM423" s="430">
        <f t="shared" si="275"/>
        <v>3305.9047867910258</v>
      </c>
      <c r="BN423" s="430">
        <f t="shared" si="276"/>
        <v>2583.6009230148729</v>
      </c>
    </row>
    <row r="424" spans="1:66">
      <c r="A424" s="12" t="s">
        <v>265</v>
      </c>
      <c r="B424" s="346">
        <v>37164</v>
      </c>
      <c r="C424" s="76">
        <f t="shared" si="298"/>
        <v>6377.2725786999999</v>
      </c>
      <c r="D424" s="76">
        <f t="shared" si="299"/>
        <v>4654.9830336366667</v>
      </c>
      <c r="F424" s="76">
        <f>F403+F404</f>
        <v>4200.9894600000007</v>
      </c>
      <c r="G424" s="76">
        <f t="shared" ref="G424:AE424" si="313">G403+G404</f>
        <v>3356.0312399999993</v>
      </c>
      <c r="H424" s="76">
        <f t="shared" si="313"/>
        <v>2318.6764300000004</v>
      </c>
      <c r="I424" s="76">
        <f t="shared" si="313"/>
        <v>3346.1138900000005</v>
      </c>
      <c r="J424" s="76">
        <f t="shared" si="313"/>
        <v>3423.46922</v>
      </c>
      <c r="K424" s="76">
        <f t="shared" si="313"/>
        <v>3334.2130700000002</v>
      </c>
      <c r="L424" s="76">
        <f t="shared" si="313"/>
        <v>3728.9236000000001</v>
      </c>
      <c r="M424" s="76">
        <f t="shared" si="313"/>
        <v>7800.9875100000008</v>
      </c>
      <c r="N424" s="76">
        <f t="shared" si="313"/>
        <v>5309.7491899999995</v>
      </c>
      <c r="O424" s="76">
        <f t="shared" si="313"/>
        <v>6856.8557900000005</v>
      </c>
      <c r="P424" s="76">
        <f t="shared" si="313"/>
        <v>5750.07953</v>
      </c>
      <c r="Q424" s="76">
        <f t="shared" si="313"/>
        <v>8354.5541522999993</v>
      </c>
      <c r="R424" s="76">
        <f t="shared" si="313"/>
        <v>3153.42</v>
      </c>
      <c r="S424" s="76">
        <f t="shared" si="313"/>
        <v>3233.8</v>
      </c>
      <c r="T424" s="76">
        <f t="shared" si="313"/>
        <v>2724.66</v>
      </c>
      <c r="U424" s="76">
        <f t="shared" si="313"/>
        <v>3650.79</v>
      </c>
      <c r="V424" s="76">
        <f t="shared" si="313"/>
        <v>4327.95</v>
      </c>
      <c r="W424" s="76">
        <f t="shared" si="313"/>
        <v>5070.29</v>
      </c>
      <c r="X424" s="76">
        <f t="shared" si="313"/>
        <v>7733.4400000000005</v>
      </c>
      <c r="Y424" s="76">
        <f t="shared" si="313"/>
        <v>1821.35</v>
      </c>
      <c r="Z424" s="76">
        <f t="shared" si="313"/>
        <v>0</v>
      </c>
      <c r="AA424" s="76">
        <f t="shared" si="313"/>
        <v>7000.5400000000009</v>
      </c>
      <c r="AB424" s="76">
        <f t="shared" si="313"/>
        <v>7735.56</v>
      </c>
      <c r="AC424" s="76">
        <f t="shared" si="313"/>
        <v>4635.75</v>
      </c>
      <c r="AD424" s="76">
        <f t="shared" si="313"/>
        <v>9181.7199999999993</v>
      </c>
      <c r="AE424" s="76">
        <f t="shared" si="313"/>
        <v>4980.0964760000006</v>
      </c>
      <c r="AF424" s="76">
        <f>AF403+AF404</f>
        <v>3667.5352034999996</v>
      </c>
      <c r="AG424" s="76">
        <f>AG403+AG404</f>
        <v>3136.8044563999965</v>
      </c>
      <c r="AH424" s="76">
        <f>AH403+AH404</f>
        <v>6377.2725786999999</v>
      </c>
      <c r="AI424" s="76">
        <f>AI403+AI404</f>
        <v>3437.8692122000002</v>
      </c>
      <c r="AK424" s="430">
        <f t="shared" si="247"/>
        <v>2117.9679657171669</v>
      </c>
      <c r="AL424" s="430">
        <f t="shared" si="248"/>
        <v>1691.9744088732036</v>
      </c>
      <c r="AM424" s="430">
        <f t="shared" si="249"/>
        <v>1168.9823191328462</v>
      </c>
      <c r="AN424" s="430">
        <f t="shared" si="250"/>
        <v>1686.9744844971012</v>
      </c>
      <c r="AO424" s="430">
        <f t="shared" si="251"/>
        <v>1725.9738946307032</v>
      </c>
      <c r="AP424" s="430">
        <f t="shared" si="252"/>
        <v>1680.9745752457777</v>
      </c>
      <c r="AQ424" s="430">
        <f t="shared" si="253"/>
        <v>1879.971565414671</v>
      </c>
      <c r="AR424" s="430">
        <f t="shared" si="254"/>
        <v>3932.9405142425012</v>
      </c>
      <c r="AS424" s="430">
        <f t="shared" si="255"/>
        <v>2676.9595109654647</v>
      </c>
      <c r="AT424" s="430">
        <f t="shared" si="256"/>
        <v>3456.9477136375094</v>
      </c>
      <c r="AU424" s="430">
        <f t="shared" si="257"/>
        <v>2898.9561532644316</v>
      </c>
      <c r="AV424" s="430">
        <f t="shared" si="258"/>
        <v>4212.0262930678091</v>
      </c>
      <c r="AW424" s="430">
        <f t="shared" si="259"/>
        <v>1589.8260650365517</v>
      </c>
      <c r="AX424" s="430">
        <f t="shared" si="260"/>
        <v>1630.3503907234688</v>
      </c>
      <c r="AY424" s="430">
        <f t="shared" si="261"/>
        <v>1373.6627174187042</v>
      </c>
      <c r="AZ424" s="430">
        <f t="shared" si="262"/>
        <v>1840.5797832114947</v>
      </c>
      <c r="BA424" s="430">
        <f t="shared" si="263"/>
        <v>2181.9763045122259</v>
      </c>
      <c r="BB424" s="430">
        <f t="shared" si="264"/>
        <v>2556.2339299218552</v>
      </c>
      <c r="BC424" s="430">
        <f t="shared" si="265"/>
        <v>3898.8858079153015</v>
      </c>
      <c r="BD424" s="430">
        <f t="shared" si="266"/>
        <v>918.2505671792286</v>
      </c>
      <c r="BE424" s="430">
        <f t="shared" si="267"/>
        <v>0</v>
      </c>
      <c r="BF424" s="430">
        <f t="shared" si="268"/>
        <v>3529.3874464330734</v>
      </c>
      <c r="BG424" s="430">
        <f t="shared" si="269"/>
        <v>3899.9546256617091</v>
      </c>
      <c r="BH424" s="430">
        <f t="shared" si="270"/>
        <v>2337.1565414671036</v>
      </c>
      <c r="BI424" s="430">
        <f t="shared" si="271"/>
        <v>4629.0496596924622</v>
      </c>
      <c r="BJ424" s="430">
        <f t="shared" si="272"/>
        <v>2510.7620247038067</v>
      </c>
      <c r="BK424" s="430">
        <f t="shared" si="273"/>
        <v>1849.0220335265942</v>
      </c>
      <c r="BL424" s="430">
        <f t="shared" si="274"/>
        <v>1581.4491839677321</v>
      </c>
      <c r="BM424" s="430">
        <f t="shared" si="275"/>
        <v>3215.1613706579278</v>
      </c>
      <c r="BN424" s="430">
        <f t="shared" si="276"/>
        <v>1733.2337848248046</v>
      </c>
    </row>
    <row r="425" spans="1:66">
      <c r="F425" s="76"/>
      <c r="G425" s="76"/>
      <c r="H425" s="76"/>
      <c r="I425" s="76"/>
      <c r="J425" s="76"/>
      <c r="K425" s="76"/>
      <c r="L425" s="76"/>
      <c r="M425" s="76"/>
      <c r="N425" s="76"/>
      <c r="O425" s="76"/>
      <c r="P425" s="76"/>
      <c r="Q425" s="76"/>
      <c r="R425" s="76"/>
      <c r="S425" s="76"/>
      <c r="T425" s="76"/>
      <c r="U425" s="76"/>
      <c r="V425" s="76"/>
      <c r="W425" s="76"/>
      <c r="X425" s="76"/>
      <c r="Y425" s="76"/>
      <c r="Z425" s="76"/>
      <c r="AA425" s="76"/>
      <c r="AB425" s="76"/>
      <c r="AC425" s="76"/>
      <c r="AD425" s="76"/>
      <c r="AK425" s="430">
        <f t="shared" si="247"/>
        <v>0</v>
      </c>
      <c r="AL425" s="430">
        <f t="shared" si="248"/>
        <v>0</v>
      </c>
      <c r="AM425" s="430">
        <f t="shared" si="249"/>
        <v>0</v>
      </c>
      <c r="AN425" s="430">
        <f t="shared" si="250"/>
        <v>0</v>
      </c>
      <c r="AO425" s="430">
        <f t="shared" si="251"/>
        <v>0</v>
      </c>
      <c r="AP425" s="430">
        <f t="shared" si="252"/>
        <v>0</v>
      </c>
      <c r="AQ425" s="430">
        <f t="shared" si="253"/>
        <v>0</v>
      </c>
      <c r="AR425" s="430">
        <f t="shared" si="254"/>
        <v>0</v>
      </c>
      <c r="AS425" s="430">
        <f t="shared" si="255"/>
        <v>0</v>
      </c>
      <c r="AT425" s="430">
        <f t="shared" si="256"/>
        <v>0</v>
      </c>
      <c r="AU425" s="430">
        <f t="shared" si="257"/>
        <v>0</v>
      </c>
      <c r="AV425" s="430">
        <f t="shared" si="258"/>
        <v>0</v>
      </c>
      <c r="AW425" s="430">
        <f t="shared" si="259"/>
        <v>0</v>
      </c>
      <c r="AX425" s="430">
        <f t="shared" si="260"/>
        <v>0</v>
      </c>
      <c r="AY425" s="430">
        <f t="shared" si="261"/>
        <v>0</v>
      </c>
      <c r="AZ425" s="430">
        <f t="shared" si="262"/>
        <v>0</v>
      </c>
      <c r="BA425" s="430">
        <f t="shared" si="263"/>
        <v>0</v>
      </c>
      <c r="BB425" s="430">
        <f t="shared" si="264"/>
        <v>0</v>
      </c>
      <c r="BC425" s="430">
        <f t="shared" si="265"/>
        <v>0</v>
      </c>
      <c r="BD425" s="430">
        <f t="shared" si="266"/>
        <v>0</v>
      </c>
      <c r="BE425" s="430">
        <f t="shared" si="267"/>
        <v>0</v>
      </c>
      <c r="BF425" s="430">
        <f t="shared" si="268"/>
        <v>0</v>
      </c>
      <c r="BG425" s="430">
        <f t="shared" si="269"/>
        <v>0</v>
      </c>
      <c r="BH425" s="430">
        <f t="shared" si="270"/>
        <v>0</v>
      </c>
      <c r="BI425" s="430">
        <f t="shared" si="271"/>
        <v>0</v>
      </c>
      <c r="BJ425" s="430">
        <f t="shared" si="272"/>
        <v>0</v>
      </c>
      <c r="BK425" s="430">
        <f t="shared" si="273"/>
        <v>0</v>
      </c>
      <c r="BL425" s="430">
        <f t="shared" si="274"/>
        <v>0</v>
      </c>
      <c r="BM425" s="430">
        <f t="shared" si="275"/>
        <v>0</v>
      </c>
      <c r="BN425" s="430">
        <f t="shared" si="276"/>
        <v>0</v>
      </c>
    </row>
    <row r="426" spans="1:66">
      <c r="A426" s="6" t="s">
        <v>166</v>
      </c>
      <c r="D426" s="76">
        <f t="shared" ref="D426:R426" si="314">SUM(D413:D424)</f>
        <v>117308.67588916568</v>
      </c>
      <c r="F426" s="76">
        <f t="shared" si="314"/>
        <v>119015.96910000002</v>
      </c>
      <c r="G426" s="76">
        <f t="shared" si="314"/>
        <v>88191.026610000001</v>
      </c>
      <c r="H426" s="76">
        <f t="shared" si="314"/>
        <v>56727.241999999998</v>
      </c>
      <c r="I426" s="76">
        <f t="shared" si="314"/>
        <v>130026.37585000001</v>
      </c>
      <c r="J426" s="76">
        <f t="shared" si="314"/>
        <v>136073.97588000001</v>
      </c>
      <c r="K426" s="76">
        <f t="shared" si="314"/>
        <v>94488.543859999991</v>
      </c>
      <c r="L426" s="76">
        <f t="shared" si="314"/>
        <v>74284.918440000009</v>
      </c>
      <c r="M426" s="76">
        <f t="shared" si="314"/>
        <v>117270.68028</v>
      </c>
      <c r="N426" s="76">
        <f t="shared" si="314"/>
        <v>159177.43444000001</v>
      </c>
      <c r="O426" s="76">
        <f t="shared" si="314"/>
        <v>201988.65092000004</v>
      </c>
      <c r="P426" s="76">
        <f t="shared" si="314"/>
        <v>147500.74655000001</v>
      </c>
      <c r="Q426" s="76">
        <f t="shared" si="314"/>
        <v>179995.95539469999</v>
      </c>
      <c r="R426" s="76">
        <f t="shared" si="314"/>
        <v>134926.36000000002</v>
      </c>
      <c r="S426" s="76">
        <f>SUM(S413:S424)</f>
        <v>108195.23</v>
      </c>
      <c r="T426" s="76">
        <f t="shared" ref="T426:AE426" si="315">SUM(T413:T424)</f>
        <v>84463.61</v>
      </c>
      <c r="U426" s="76">
        <f t="shared" si="315"/>
        <v>78967.73</v>
      </c>
      <c r="V426" s="76">
        <f t="shared" si="315"/>
        <v>96280.99</v>
      </c>
      <c r="W426" s="76">
        <f t="shared" si="315"/>
        <v>88892.439999999988</v>
      </c>
      <c r="X426" s="76">
        <f t="shared" si="315"/>
        <v>154851.34</v>
      </c>
      <c r="Y426" s="76">
        <f t="shared" si="315"/>
        <v>93660.080000000016</v>
      </c>
      <c r="Z426" s="76">
        <f t="shared" si="315"/>
        <v>155639.31</v>
      </c>
      <c r="AA426" s="76">
        <f t="shared" si="315"/>
        <v>181268.72</v>
      </c>
      <c r="AB426" s="76">
        <f t="shared" si="315"/>
        <v>169693.31</v>
      </c>
      <c r="AC426" s="76">
        <f t="shared" si="315"/>
        <v>121035.03999999998</v>
      </c>
      <c r="AD426" s="76">
        <f t="shared" si="315"/>
        <v>125445.24</v>
      </c>
      <c r="AE426" s="76">
        <f t="shared" si="315"/>
        <v>110991.80764800002</v>
      </c>
      <c r="AF426" s="76">
        <f>SUM(AF413:AF424)</f>
        <v>87553.698029599997</v>
      </c>
      <c r="AG426" s="76">
        <f>SUM(AG413:AG424)</f>
        <v>51186.34053781</v>
      </c>
      <c r="AH426" s="76">
        <f>SUM(AH413:AH424)</f>
        <v>102437.7327484</v>
      </c>
      <c r="AI426" s="76">
        <f>SUM(AI413:AI424)</f>
        <v>69029.778386460559</v>
      </c>
      <c r="AK426" s="430">
        <f t="shared" si="247"/>
        <v>60003.009377363254</v>
      </c>
      <c r="AL426" s="430">
        <f t="shared" si="248"/>
        <v>44462.32750693219</v>
      </c>
      <c r="AM426" s="430">
        <f t="shared" si="249"/>
        <v>28599.567431308293</v>
      </c>
      <c r="AN426" s="430">
        <f t="shared" si="250"/>
        <v>65554.008495084447</v>
      </c>
      <c r="AO426" s="430">
        <f t="shared" si="251"/>
        <v>68602.962379631965</v>
      </c>
      <c r="AP426" s="430">
        <f t="shared" si="252"/>
        <v>47637.279485757492</v>
      </c>
      <c r="AQ426" s="430">
        <f t="shared" si="253"/>
        <v>37451.433546760782</v>
      </c>
      <c r="AR426" s="430">
        <f t="shared" si="254"/>
        <v>59123.105762540959</v>
      </c>
      <c r="AS426" s="430">
        <f t="shared" si="255"/>
        <v>80250.78620620117</v>
      </c>
      <c r="AT426" s="430">
        <f t="shared" si="256"/>
        <v>101834.45975296195</v>
      </c>
      <c r="AU426" s="430">
        <f t="shared" si="257"/>
        <v>74363.875245777672</v>
      </c>
      <c r="AV426" s="430">
        <f t="shared" si="258"/>
        <v>90746.637456365002</v>
      </c>
      <c r="AW426" s="430">
        <f t="shared" si="259"/>
        <v>68024.38114444165</v>
      </c>
      <c r="AX426" s="430">
        <f t="shared" si="260"/>
        <v>54547.632972019157</v>
      </c>
      <c r="AY426" s="430">
        <f t="shared" si="261"/>
        <v>42583.115704562639</v>
      </c>
      <c r="AZ426" s="430">
        <f t="shared" si="262"/>
        <v>39812.316612049406</v>
      </c>
      <c r="BA426" s="430">
        <f t="shared" si="263"/>
        <v>48540.957902697257</v>
      </c>
      <c r="BB426" s="430">
        <f t="shared" si="264"/>
        <v>44815.951600705819</v>
      </c>
      <c r="BC426" s="430">
        <f t="shared" si="265"/>
        <v>78069.745399546257</v>
      </c>
      <c r="BD426" s="430">
        <f t="shared" si="266"/>
        <v>47219.601714141674</v>
      </c>
      <c r="BE426" s="430">
        <f t="shared" si="267"/>
        <v>78467.007814469369</v>
      </c>
      <c r="BF426" s="430">
        <f t="shared" si="268"/>
        <v>91388.313587093522</v>
      </c>
      <c r="BG426" s="430">
        <f t="shared" si="269"/>
        <v>85552.462818250569</v>
      </c>
      <c r="BH426" s="430">
        <f t="shared" si="270"/>
        <v>61020.942777917808</v>
      </c>
      <c r="BI426" s="430">
        <f t="shared" si="271"/>
        <v>63244.38618603479</v>
      </c>
      <c r="BJ426" s="430">
        <f t="shared" si="272"/>
        <v>55957.553641542734</v>
      </c>
      <c r="BK426" s="430">
        <f t="shared" si="273"/>
        <v>44141.012366826311</v>
      </c>
      <c r="BL426" s="430">
        <f t="shared" si="274"/>
        <v>25806.070349286612</v>
      </c>
      <c r="BM426" s="430">
        <f t="shared" si="275"/>
        <v>51644.937105318881</v>
      </c>
      <c r="BN426" s="430">
        <f t="shared" si="276"/>
        <v>34802.005740590146</v>
      </c>
    </row>
    <row r="427" spans="1:66" ht="13.8" thickBot="1">
      <c r="A427" s="57"/>
      <c r="B427" s="57"/>
      <c r="C427" s="348"/>
      <c r="D427" s="344"/>
      <c r="E427" s="344"/>
      <c r="F427" s="57"/>
      <c r="G427" s="57"/>
      <c r="H427" s="57"/>
      <c r="I427" s="57"/>
      <c r="J427" s="57"/>
      <c r="K427" s="57"/>
      <c r="L427" s="57"/>
      <c r="M427" s="57"/>
      <c r="N427" s="57"/>
      <c r="O427" s="57"/>
      <c r="P427" s="57"/>
      <c r="Q427" s="57"/>
      <c r="R427" s="344"/>
      <c r="S427" s="344"/>
      <c r="T427" s="344"/>
      <c r="U427" s="344"/>
      <c r="V427" s="344"/>
      <c r="W427" s="344"/>
      <c r="X427" s="344"/>
      <c r="Y427" s="344"/>
      <c r="Z427" s="344"/>
      <c r="AA427" s="344"/>
      <c r="AB427" s="344"/>
      <c r="AC427" s="344"/>
      <c r="AD427" s="344"/>
      <c r="AE427" s="344"/>
      <c r="AF427" s="344"/>
      <c r="AG427" s="344"/>
      <c r="AH427" s="344"/>
      <c r="AI427" s="344"/>
      <c r="AK427" s="430">
        <f t="shared" si="247"/>
        <v>0</v>
      </c>
      <c r="AL427" s="430">
        <f t="shared" si="248"/>
        <v>0</v>
      </c>
      <c r="AM427" s="430">
        <f t="shared" si="249"/>
        <v>0</v>
      </c>
      <c r="AN427" s="430">
        <f t="shared" si="250"/>
        <v>0</v>
      </c>
      <c r="AO427" s="430">
        <f t="shared" si="251"/>
        <v>0</v>
      </c>
      <c r="AP427" s="430">
        <f t="shared" si="252"/>
        <v>0</v>
      </c>
      <c r="AQ427" s="430">
        <f t="shared" si="253"/>
        <v>0</v>
      </c>
      <c r="AR427" s="430">
        <f t="shared" si="254"/>
        <v>0</v>
      </c>
      <c r="AS427" s="430">
        <f t="shared" si="255"/>
        <v>0</v>
      </c>
      <c r="AT427" s="430">
        <f t="shared" si="256"/>
        <v>0</v>
      </c>
      <c r="AU427" s="430">
        <f t="shared" si="257"/>
        <v>0</v>
      </c>
      <c r="AV427" s="430">
        <f t="shared" si="258"/>
        <v>0</v>
      </c>
      <c r="AW427" s="430">
        <f t="shared" si="259"/>
        <v>0</v>
      </c>
      <c r="AX427" s="430">
        <f t="shared" si="260"/>
        <v>0</v>
      </c>
      <c r="AY427" s="430">
        <f t="shared" si="261"/>
        <v>0</v>
      </c>
      <c r="AZ427" s="430">
        <f t="shared" si="262"/>
        <v>0</v>
      </c>
      <c r="BA427" s="430">
        <f t="shared" si="263"/>
        <v>0</v>
      </c>
      <c r="BB427" s="430">
        <f t="shared" si="264"/>
        <v>0</v>
      </c>
      <c r="BC427" s="430">
        <f t="shared" si="265"/>
        <v>0</v>
      </c>
      <c r="BD427" s="430">
        <f t="shared" si="266"/>
        <v>0</v>
      </c>
      <c r="BE427" s="430">
        <f t="shared" si="267"/>
        <v>0</v>
      </c>
      <c r="BF427" s="430">
        <f t="shared" si="268"/>
        <v>0</v>
      </c>
      <c r="BG427" s="430">
        <f t="shared" si="269"/>
        <v>0</v>
      </c>
      <c r="BH427" s="430">
        <f t="shared" si="270"/>
        <v>0</v>
      </c>
      <c r="BI427" s="430">
        <f t="shared" si="271"/>
        <v>0</v>
      </c>
      <c r="BJ427" s="430">
        <f t="shared" si="272"/>
        <v>0</v>
      </c>
      <c r="BK427" s="430">
        <f t="shared" si="273"/>
        <v>0</v>
      </c>
      <c r="BL427" s="430">
        <f t="shared" si="274"/>
        <v>0</v>
      </c>
      <c r="BM427" s="430">
        <f t="shared" si="275"/>
        <v>0</v>
      </c>
      <c r="BN427" s="430">
        <f t="shared" si="276"/>
        <v>0</v>
      </c>
    </row>
    <row r="428" spans="1:66">
      <c r="A428" s="12"/>
      <c r="B428" s="12"/>
      <c r="C428" s="345"/>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30">
        <f t="shared" si="247"/>
        <v>0</v>
      </c>
      <c r="AL428" s="430">
        <f t="shared" si="248"/>
        <v>0</v>
      </c>
      <c r="AM428" s="430">
        <f t="shared" si="249"/>
        <v>0</v>
      </c>
      <c r="AN428" s="430">
        <f t="shared" si="250"/>
        <v>0</v>
      </c>
      <c r="AO428" s="430">
        <f t="shared" si="251"/>
        <v>0</v>
      </c>
      <c r="AP428" s="430">
        <f t="shared" si="252"/>
        <v>0</v>
      </c>
      <c r="AQ428" s="430">
        <f t="shared" si="253"/>
        <v>0</v>
      </c>
      <c r="AR428" s="430">
        <f t="shared" si="254"/>
        <v>0</v>
      </c>
      <c r="AS428" s="430">
        <f t="shared" si="255"/>
        <v>0</v>
      </c>
      <c r="AT428" s="430">
        <f t="shared" si="256"/>
        <v>0</v>
      </c>
      <c r="AU428" s="430">
        <f t="shared" si="257"/>
        <v>0</v>
      </c>
      <c r="AV428" s="430">
        <f t="shared" si="258"/>
        <v>0</v>
      </c>
      <c r="AW428" s="430">
        <f t="shared" si="259"/>
        <v>0</v>
      </c>
      <c r="AX428" s="430">
        <f t="shared" si="260"/>
        <v>0</v>
      </c>
      <c r="AY428" s="430">
        <f t="shared" si="261"/>
        <v>0</v>
      </c>
      <c r="AZ428" s="430">
        <f t="shared" si="262"/>
        <v>0</v>
      </c>
      <c r="BA428" s="430">
        <f t="shared" si="263"/>
        <v>0</v>
      </c>
      <c r="BB428" s="430">
        <f t="shared" si="264"/>
        <v>0</v>
      </c>
      <c r="BC428" s="430">
        <f t="shared" si="265"/>
        <v>0</v>
      </c>
      <c r="BD428" s="430">
        <f t="shared" si="266"/>
        <v>0</v>
      </c>
      <c r="BE428" s="430">
        <f t="shared" si="267"/>
        <v>0</v>
      </c>
      <c r="BF428" s="430">
        <f t="shared" si="268"/>
        <v>0</v>
      </c>
      <c r="BG428" s="430">
        <f t="shared" si="269"/>
        <v>0</v>
      </c>
      <c r="BH428" s="430">
        <f t="shared" si="270"/>
        <v>0</v>
      </c>
      <c r="BI428" s="430">
        <f t="shared" si="271"/>
        <v>0</v>
      </c>
      <c r="BJ428" s="430">
        <f t="shared" si="272"/>
        <v>0</v>
      </c>
      <c r="BK428" s="430">
        <f t="shared" si="273"/>
        <v>0</v>
      </c>
      <c r="BL428" s="430">
        <f t="shared" si="274"/>
        <v>0</v>
      </c>
      <c r="BM428" s="430">
        <f t="shared" si="275"/>
        <v>0</v>
      </c>
      <c r="BN428" s="430">
        <f t="shared" si="276"/>
        <v>0</v>
      </c>
    </row>
    <row r="429" spans="1:66">
      <c r="A429" s="12"/>
      <c r="B429" s="12"/>
      <c r="C429" s="345"/>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30">
        <f t="shared" si="247"/>
        <v>0</v>
      </c>
      <c r="AL429" s="430">
        <f t="shared" si="248"/>
        <v>0</v>
      </c>
      <c r="AM429" s="430">
        <f t="shared" si="249"/>
        <v>0</v>
      </c>
      <c r="AN429" s="430">
        <f t="shared" si="250"/>
        <v>0</v>
      </c>
      <c r="AO429" s="430">
        <f t="shared" si="251"/>
        <v>0</v>
      </c>
      <c r="AP429" s="430">
        <f t="shared" si="252"/>
        <v>0</v>
      </c>
      <c r="AQ429" s="430">
        <f t="shared" si="253"/>
        <v>0</v>
      </c>
      <c r="AR429" s="430">
        <f t="shared" si="254"/>
        <v>0</v>
      </c>
      <c r="AS429" s="430">
        <f t="shared" si="255"/>
        <v>0</v>
      </c>
      <c r="AT429" s="430">
        <f t="shared" si="256"/>
        <v>0</v>
      </c>
      <c r="AU429" s="430">
        <f t="shared" si="257"/>
        <v>0</v>
      </c>
      <c r="AV429" s="430">
        <f t="shared" si="258"/>
        <v>0</v>
      </c>
      <c r="AW429" s="430">
        <f t="shared" si="259"/>
        <v>0</v>
      </c>
      <c r="AX429" s="430">
        <f t="shared" si="260"/>
        <v>0</v>
      </c>
      <c r="AY429" s="430">
        <f t="shared" si="261"/>
        <v>0</v>
      </c>
      <c r="AZ429" s="430">
        <f t="shared" si="262"/>
        <v>0</v>
      </c>
      <c r="BA429" s="430">
        <f t="shared" si="263"/>
        <v>0</v>
      </c>
      <c r="BB429" s="430">
        <f t="shared" si="264"/>
        <v>0</v>
      </c>
      <c r="BC429" s="430">
        <f t="shared" si="265"/>
        <v>0</v>
      </c>
      <c r="BD429" s="430">
        <f t="shared" si="266"/>
        <v>0</v>
      </c>
      <c r="BE429" s="430">
        <f t="shared" si="267"/>
        <v>0</v>
      </c>
      <c r="BF429" s="430">
        <f t="shared" si="268"/>
        <v>0</v>
      </c>
      <c r="BG429" s="430">
        <f t="shared" si="269"/>
        <v>0</v>
      </c>
      <c r="BH429" s="430">
        <f t="shared" si="270"/>
        <v>0</v>
      </c>
      <c r="BI429" s="430">
        <f t="shared" si="271"/>
        <v>0</v>
      </c>
      <c r="BJ429" s="430">
        <f t="shared" si="272"/>
        <v>0</v>
      </c>
      <c r="BK429" s="430">
        <f t="shared" si="273"/>
        <v>0</v>
      </c>
      <c r="BL429" s="430">
        <f t="shared" si="274"/>
        <v>0</v>
      </c>
      <c r="BM429" s="430">
        <f t="shared" si="275"/>
        <v>0</v>
      </c>
      <c r="BN429" s="430">
        <f t="shared" si="276"/>
        <v>0</v>
      </c>
    </row>
    <row r="430" spans="1:66">
      <c r="A430" s="349" t="s">
        <v>266</v>
      </c>
      <c r="B430" s="12"/>
      <c r="C430" s="345"/>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30">
        <f t="shared" si="247"/>
        <v>0</v>
      </c>
      <c r="AL430" s="430">
        <f t="shared" si="248"/>
        <v>0</v>
      </c>
      <c r="AM430" s="430">
        <f t="shared" si="249"/>
        <v>0</v>
      </c>
      <c r="AN430" s="430">
        <f t="shared" si="250"/>
        <v>0</v>
      </c>
      <c r="AO430" s="430">
        <f t="shared" si="251"/>
        <v>0</v>
      </c>
      <c r="AP430" s="430">
        <f t="shared" si="252"/>
        <v>0</v>
      </c>
      <c r="AQ430" s="430">
        <f t="shared" si="253"/>
        <v>0</v>
      </c>
      <c r="AR430" s="430">
        <f t="shared" si="254"/>
        <v>0</v>
      </c>
      <c r="AS430" s="430">
        <f t="shared" si="255"/>
        <v>0</v>
      </c>
      <c r="AT430" s="430">
        <f t="shared" si="256"/>
        <v>0</v>
      </c>
      <c r="AU430" s="430">
        <f t="shared" si="257"/>
        <v>0</v>
      </c>
      <c r="AV430" s="430">
        <f t="shared" si="258"/>
        <v>0</v>
      </c>
      <c r="AW430" s="430">
        <f t="shared" si="259"/>
        <v>0</v>
      </c>
      <c r="AX430" s="430">
        <f t="shared" si="260"/>
        <v>0</v>
      </c>
      <c r="AY430" s="430">
        <f t="shared" si="261"/>
        <v>0</v>
      </c>
      <c r="AZ430" s="430">
        <f t="shared" si="262"/>
        <v>0</v>
      </c>
      <c r="BA430" s="430">
        <f t="shared" si="263"/>
        <v>0</v>
      </c>
      <c r="BB430" s="430">
        <f t="shared" si="264"/>
        <v>0</v>
      </c>
      <c r="BC430" s="430">
        <f t="shared" si="265"/>
        <v>0</v>
      </c>
      <c r="BD430" s="430">
        <f t="shared" si="266"/>
        <v>0</v>
      </c>
      <c r="BE430" s="430">
        <f t="shared" si="267"/>
        <v>0</v>
      </c>
      <c r="BF430" s="430">
        <f t="shared" si="268"/>
        <v>0</v>
      </c>
      <c r="BG430" s="430">
        <f t="shared" si="269"/>
        <v>0</v>
      </c>
      <c r="BH430" s="430">
        <f t="shared" si="270"/>
        <v>0</v>
      </c>
      <c r="BI430" s="430">
        <f t="shared" si="271"/>
        <v>0</v>
      </c>
      <c r="BJ430" s="430">
        <f t="shared" si="272"/>
        <v>0</v>
      </c>
      <c r="BK430" s="430">
        <f t="shared" si="273"/>
        <v>0</v>
      </c>
      <c r="BL430" s="430">
        <f t="shared" si="274"/>
        <v>0</v>
      </c>
      <c r="BM430" s="430">
        <f t="shared" si="275"/>
        <v>0</v>
      </c>
      <c r="BN430" s="430">
        <f t="shared" si="276"/>
        <v>0</v>
      </c>
    </row>
    <row r="431" spans="1:66" ht="13.8" thickBot="1">
      <c r="A431" s="347" t="s">
        <v>262</v>
      </c>
      <c r="B431" s="43"/>
      <c r="C431" s="338"/>
      <c r="D431" s="339"/>
      <c r="E431" s="339"/>
      <c r="F431" s="43"/>
      <c r="G431" s="43"/>
      <c r="H431" s="43"/>
      <c r="I431" s="43"/>
      <c r="J431" s="43"/>
      <c r="K431" s="43"/>
      <c r="L431" s="43"/>
      <c r="M431" s="43"/>
      <c r="N431" s="43"/>
      <c r="O431" s="43"/>
      <c r="P431" s="43"/>
      <c r="Q431" s="43"/>
      <c r="R431" s="339"/>
      <c r="S431" s="339"/>
      <c r="T431" s="339"/>
      <c r="U431" s="339"/>
      <c r="V431" s="339"/>
      <c r="W431" s="339"/>
      <c r="X431" s="339"/>
      <c r="Y431" s="339"/>
      <c r="Z431" s="339"/>
      <c r="AA431" s="339"/>
      <c r="AB431" s="339"/>
      <c r="AC431" s="339"/>
      <c r="AD431" s="339"/>
      <c r="AE431" s="339"/>
      <c r="AF431" s="339"/>
      <c r="AG431" s="339"/>
      <c r="AH431" s="339"/>
      <c r="AI431" s="339"/>
      <c r="AK431" s="430">
        <f t="shared" si="247"/>
        <v>0</v>
      </c>
      <c r="AL431" s="430">
        <f t="shared" si="248"/>
        <v>0</v>
      </c>
      <c r="AM431" s="430">
        <f t="shared" si="249"/>
        <v>0</v>
      </c>
      <c r="AN431" s="430">
        <f t="shared" si="250"/>
        <v>0</v>
      </c>
      <c r="AO431" s="430">
        <f t="shared" si="251"/>
        <v>0</v>
      </c>
      <c r="AP431" s="430">
        <f t="shared" si="252"/>
        <v>0</v>
      </c>
      <c r="AQ431" s="430">
        <f t="shared" si="253"/>
        <v>0</v>
      </c>
      <c r="AR431" s="430">
        <f t="shared" si="254"/>
        <v>0</v>
      </c>
      <c r="AS431" s="430">
        <f t="shared" si="255"/>
        <v>0</v>
      </c>
      <c r="AT431" s="430">
        <f t="shared" si="256"/>
        <v>0</v>
      </c>
      <c r="AU431" s="430">
        <f t="shared" si="257"/>
        <v>0</v>
      </c>
      <c r="AV431" s="430">
        <f t="shared" si="258"/>
        <v>0</v>
      </c>
      <c r="AW431" s="430">
        <f t="shared" si="259"/>
        <v>0</v>
      </c>
      <c r="AX431" s="430">
        <f t="shared" si="260"/>
        <v>0</v>
      </c>
      <c r="AY431" s="430">
        <f t="shared" si="261"/>
        <v>0</v>
      </c>
      <c r="AZ431" s="430">
        <f t="shared" si="262"/>
        <v>0</v>
      </c>
      <c r="BA431" s="430">
        <f t="shared" si="263"/>
        <v>0</v>
      </c>
      <c r="BB431" s="430">
        <f t="shared" si="264"/>
        <v>0</v>
      </c>
      <c r="BC431" s="430">
        <f t="shared" si="265"/>
        <v>0</v>
      </c>
      <c r="BD431" s="430">
        <f t="shared" si="266"/>
        <v>0</v>
      </c>
      <c r="BE431" s="430">
        <f t="shared" si="267"/>
        <v>0</v>
      </c>
      <c r="BF431" s="430">
        <f t="shared" si="268"/>
        <v>0</v>
      </c>
      <c r="BG431" s="430">
        <f t="shared" si="269"/>
        <v>0</v>
      </c>
      <c r="BH431" s="430">
        <f t="shared" si="270"/>
        <v>0</v>
      </c>
      <c r="BI431" s="430">
        <f t="shared" si="271"/>
        <v>0</v>
      </c>
      <c r="BJ431" s="430">
        <f t="shared" si="272"/>
        <v>0</v>
      </c>
      <c r="BK431" s="430">
        <f t="shared" si="273"/>
        <v>0</v>
      </c>
      <c r="BL431" s="430">
        <f t="shared" si="274"/>
        <v>0</v>
      </c>
      <c r="BM431" s="430">
        <f t="shared" si="275"/>
        <v>0</v>
      </c>
      <c r="BN431" s="430">
        <f t="shared" si="276"/>
        <v>0</v>
      </c>
    </row>
    <row r="432" spans="1:66" ht="13.8" thickTop="1">
      <c r="A432" s="12"/>
      <c r="B432" s="12"/>
      <c r="C432" s="345"/>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30">
        <f t="shared" si="247"/>
        <v>0</v>
      </c>
      <c r="AL432" s="430">
        <f t="shared" si="248"/>
        <v>0</v>
      </c>
      <c r="AM432" s="430">
        <f t="shared" si="249"/>
        <v>0</v>
      </c>
      <c r="AN432" s="430">
        <f t="shared" si="250"/>
        <v>0</v>
      </c>
      <c r="AO432" s="430">
        <f t="shared" si="251"/>
        <v>0</v>
      </c>
      <c r="AP432" s="430">
        <f t="shared" si="252"/>
        <v>0</v>
      </c>
      <c r="AQ432" s="430">
        <f t="shared" si="253"/>
        <v>0</v>
      </c>
      <c r="AR432" s="430">
        <f t="shared" si="254"/>
        <v>0</v>
      </c>
      <c r="AS432" s="430">
        <f t="shared" si="255"/>
        <v>0</v>
      </c>
      <c r="AT432" s="430">
        <f t="shared" si="256"/>
        <v>0</v>
      </c>
      <c r="AU432" s="430">
        <f t="shared" si="257"/>
        <v>0</v>
      </c>
      <c r="AV432" s="430">
        <f t="shared" si="258"/>
        <v>0</v>
      </c>
      <c r="AW432" s="430">
        <f t="shared" si="259"/>
        <v>0</v>
      </c>
      <c r="AX432" s="430">
        <f t="shared" si="260"/>
        <v>0</v>
      </c>
      <c r="AY432" s="430">
        <f t="shared" si="261"/>
        <v>0</v>
      </c>
      <c r="AZ432" s="430">
        <f t="shared" si="262"/>
        <v>0</v>
      </c>
      <c r="BA432" s="430">
        <f t="shared" si="263"/>
        <v>0</v>
      </c>
      <c r="BB432" s="430">
        <f t="shared" si="264"/>
        <v>0</v>
      </c>
      <c r="BC432" s="430">
        <f t="shared" si="265"/>
        <v>0</v>
      </c>
      <c r="BD432" s="430">
        <f t="shared" si="266"/>
        <v>0</v>
      </c>
      <c r="BE432" s="430">
        <f t="shared" si="267"/>
        <v>0</v>
      </c>
      <c r="BF432" s="430">
        <f t="shared" si="268"/>
        <v>0</v>
      </c>
      <c r="BG432" s="430">
        <f t="shared" si="269"/>
        <v>0</v>
      </c>
      <c r="BH432" s="430">
        <f t="shared" si="270"/>
        <v>0</v>
      </c>
      <c r="BI432" s="430">
        <f t="shared" si="271"/>
        <v>0</v>
      </c>
      <c r="BJ432" s="430">
        <f t="shared" si="272"/>
        <v>0</v>
      </c>
      <c r="BK432" s="430">
        <f t="shared" si="273"/>
        <v>0</v>
      </c>
      <c r="BL432" s="430">
        <f t="shared" si="274"/>
        <v>0</v>
      </c>
      <c r="BM432" s="430">
        <f t="shared" si="275"/>
        <v>0</v>
      </c>
      <c r="BN432" s="430">
        <f t="shared" si="276"/>
        <v>0</v>
      </c>
    </row>
    <row r="433" spans="1:66">
      <c r="A433" s="12" t="s">
        <v>264</v>
      </c>
      <c r="B433" s="12"/>
      <c r="C433" s="345"/>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30">
        <f t="shared" si="247"/>
        <v>1912.9710662969496</v>
      </c>
      <c r="AL433" s="430">
        <f t="shared" si="248"/>
        <v>2743.9584976052433</v>
      </c>
      <c r="AM433" s="430">
        <f t="shared" si="249"/>
        <v>2209.9665742374591</v>
      </c>
      <c r="AN433" s="430">
        <f t="shared" si="250"/>
        <v>3717.9437660700783</v>
      </c>
      <c r="AO433" s="430">
        <f t="shared" si="251"/>
        <v>2280.9655003781195</v>
      </c>
      <c r="AP433" s="430">
        <f t="shared" si="252"/>
        <v>2332.9647138895893</v>
      </c>
      <c r="AQ433" s="430">
        <f t="shared" si="253"/>
        <v>3267.9505722208219</v>
      </c>
      <c r="AR433" s="430">
        <f t="shared" si="254"/>
        <v>3221.9512679606755</v>
      </c>
      <c r="AS433" s="430">
        <f t="shared" si="255"/>
        <v>1810.9726090244515</v>
      </c>
      <c r="AT433" s="430">
        <f t="shared" si="256"/>
        <v>2642.9600252079654</v>
      </c>
      <c r="AU433" s="430">
        <f t="shared" si="257"/>
        <v>5891.9108847995967</v>
      </c>
      <c r="AV433" s="430">
        <f t="shared" si="258"/>
        <v>6241.7955927905223</v>
      </c>
      <c r="AW433" s="430">
        <f t="shared" si="259"/>
        <v>5171.3486261658691</v>
      </c>
      <c r="AX433" s="430">
        <f t="shared" si="260"/>
        <v>3745.7474161835144</v>
      </c>
      <c r="AY433" s="430">
        <f t="shared" si="261"/>
        <v>5421.3662717418711</v>
      </c>
      <c r="AZ433" s="430">
        <f t="shared" si="262"/>
        <v>3275.5734812200658</v>
      </c>
      <c r="BA433" s="430">
        <f t="shared" si="263"/>
        <v>2537.6354928157293</v>
      </c>
      <c r="BB433" s="430">
        <f t="shared" si="264"/>
        <v>3943.3879505923874</v>
      </c>
      <c r="BC433" s="430">
        <f t="shared" si="265"/>
        <v>2949.0597428787496</v>
      </c>
      <c r="BD433" s="430">
        <f t="shared" si="266"/>
        <v>4114.4945802873708</v>
      </c>
      <c r="BE433" s="430">
        <f t="shared" si="267"/>
        <v>2777.2271237711111</v>
      </c>
      <c r="BF433" s="430">
        <f t="shared" si="268"/>
        <v>5791.6561633476185</v>
      </c>
      <c r="BG433" s="430">
        <f t="shared" si="269"/>
        <v>5231.8326191076376</v>
      </c>
      <c r="BH433" s="430">
        <f t="shared" si="270"/>
        <v>2762.8837912780436</v>
      </c>
      <c r="BI433" s="430">
        <f t="shared" si="271"/>
        <v>2579.9243761028483</v>
      </c>
      <c r="BJ433" s="430">
        <f t="shared" si="272"/>
        <v>5210.0111985379381</v>
      </c>
      <c r="BK433" s="430">
        <f t="shared" si="273"/>
        <v>3607.6954335770101</v>
      </c>
      <c r="BL433" s="430">
        <f t="shared" si="274"/>
        <v>3872.4514291404084</v>
      </c>
      <c r="BM433" s="430">
        <f t="shared" si="275"/>
        <v>3356.7627271489787</v>
      </c>
      <c r="BN433" s="430">
        <f t="shared" si="276"/>
        <v>4043.3288446181</v>
      </c>
    </row>
    <row r="434" spans="1:66">
      <c r="A434" s="12" t="s">
        <v>45</v>
      </c>
      <c r="B434" s="12"/>
      <c r="C434" s="345"/>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30">
        <f t="shared" si="247"/>
        <v>10252.261693975295</v>
      </c>
      <c r="AL434" s="430">
        <f t="shared" si="248"/>
        <v>11060.832704814722</v>
      </c>
      <c r="AM434" s="430">
        <f t="shared" si="249"/>
        <v>6599.9001764557588</v>
      </c>
      <c r="AN434" s="430">
        <f t="shared" si="250"/>
        <v>11468.826533904714</v>
      </c>
      <c r="AO434" s="430">
        <f t="shared" si="251"/>
        <v>14024.787874968491</v>
      </c>
      <c r="AP434" s="430">
        <f t="shared" si="252"/>
        <v>10985.83383917318</v>
      </c>
      <c r="AQ434" s="430">
        <f t="shared" si="253"/>
        <v>7362.8886362490548</v>
      </c>
      <c r="AR434" s="430">
        <f t="shared" si="254"/>
        <v>11099.832114948324</v>
      </c>
      <c r="AS434" s="430">
        <f t="shared" si="255"/>
        <v>9905.8501739349649</v>
      </c>
      <c r="AT434" s="430">
        <f t="shared" si="256"/>
        <v>27388.585747416182</v>
      </c>
      <c r="AU434" s="430">
        <f t="shared" si="257"/>
        <v>18705.717075875978</v>
      </c>
      <c r="AV434" s="430">
        <f t="shared" si="258"/>
        <v>19391.746699672298</v>
      </c>
      <c r="AW434" s="430">
        <f t="shared" si="259"/>
        <v>19610.027728762292</v>
      </c>
      <c r="AX434" s="430">
        <f t="shared" si="260"/>
        <v>14596.294429039575</v>
      </c>
      <c r="AY434" s="430">
        <f t="shared" si="261"/>
        <v>9524.8399294176961</v>
      </c>
      <c r="AZ434" s="430">
        <f t="shared" si="262"/>
        <v>7008.5606251575491</v>
      </c>
      <c r="BA434" s="430">
        <f t="shared" si="263"/>
        <v>12386.785984371061</v>
      </c>
      <c r="BB434" s="430">
        <f t="shared" si="264"/>
        <v>11311.298210234434</v>
      </c>
      <c r="BC434" s="430">
        <f t="shared" si="265"/>
        <v>19349.352155281067</v>
      </c>
      <c r="BD434" s="430">
        <f t="shared" si="266"/>
        <v>12831.741870431057</v>
      </c>
      <c r="BE434" s="430">
        <f t="shared" si="267"/>
        <v>9103.2215780186525</v>
      </c>
      <c r="BF434" s="430">
        <f t="shared" si="268"/>
        <v>31045.142425006299</v>
      </c>
      <c r="BG434" s="430">
        <f t="shared" si="269"/>
        <v>20106.478447189311</v>
      </c>
      <c r="BH434" s="430">
        <f t="shared" si="270"/>
        <v>16516.707839677336</v>
      </c>
      <c r="BI434" s="430">
        <f t="shared" si="271"/>
        <v>11026.417948071587</v>
      </c>
      <c r="BJ434" s="430">
        <f t="shared" si="272"/>
        <v>19951.47823372826</v>
      </c>
      <c r="BK434" s="430">
        <f t="shared" si="273"/>
        <v>12753.377105066802</v>
      </c>
      <c r="BL434" s="430">
        <f t="shared" si="274"/>
        <v>6767.807636854046</v>
      </c>
      <c r="BM434" s="430">
        <f t="shared" si="275"/>
        <v>13921.509437055711</v>
      </c>
      <c r="BN434" s="430">
        <f t="shared" si="276"/>
        <v>8782.0671711620871</v>
      </c>
    </row>
    <row r="435" spans="1:66">
      <c r="A435" s="12" t="s">
        <v>46</v>
      </c>
      <c r="B435" s="12"/>
      <c r="C435" s="345"/>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30">
        <f t="shared" si="247"/>
        <v>22384.661431812452</v>
      </c>
      <c r="AL435" s="430">
        <f t="shared" si="248"/>
        <v>14073.787133854299</v>
      </c>
      <c r="AM435" s="430">
        <f t="shared" si="249"/>
        <v>7928.8800756238979</v>
      </c>
      <c r="AN435" s="430">
        <f t="shared" si="250"/>
        <v>27456.584718931186</v>
      </c>
      <c r="AO435" s="430">
        <f t="shared" si="251"/>
        <v>28033.575991933452</v>
      </c>
      <c r="AP435" s="430">
        <f t="shared" si="252"/>
        <v>18087.726422989665</v>
      </c>
      <c r="AQ435" s="430">
        <f t="shared" si="253"/>
        <v>11058.832735064279</v>
      </c>
      <c r="AR435" s="430">
        <f t="shared" si="254"/>
        <v>18527.719768086714</v>
      </c>
      <c r="AS435" s="430">
        <f t="shared" si="255"/>
        <v>31104.529543735815</v>
      </c>
      <c r="AT435" s="430">
        <f t="shared" si="256"/>
        <v>34291.48134106378</v>
      </c>
      <c r="AU435" s="430">
        <f t="shared" si="257"/>
        <v>23525.644174439123</v>
      </c>
      <c r="AV435" s="430">
        <f t="shared" si="258"/>
        <v>29981.536529014367</v>
      </c>
      <c r="AW435" s="430">
        <f t="shared" si="259"/>
        <v>20720.352911520036</v>
      </c>
      <c r="AX435" s="430">
        <f t="shared" si="260"/>
        <v>19695.442399798332</v>
      </c>
      <c r="AY435" s="430">
        <f t="shared" si="261"/>
        <v>9558.6891857827068</v>
      </c>
      <c r="AZ435" s="430">
        <f t="shared" si="262"/>
        <v>12365.560877237207</v>
      </c>
      <c r="BA435" s="430">
        <f t="shared" si="263"/>
        <v>14520.418452230904</v>
      </c>
      <c r="BB435" s="430">
        <f t="shared" si="264"/>
        <v>9889.3924880262166</v>
      </c>
      <c r="BC435" s="430">
        <f t="shared" si="265"/>
        <v>27695.810436097807</v>
      </c>
      <c r="BD435" s="430">
        <f t="shared" si="266"/>
        <v>11707.522056970003</v>
      </c>
      <c r="BE435" s="430">
        <f t="shared" si="267"/>
        <v>30788.757247290145</v>
      </c>
      <c r="BF435" s="430">
        <f t="shared" si="268"/>
        <v>24921.875472649353</v>
      </c>
      <c r="BG435" s="430">
        <f t="shared" si="269"/>
        <v>27246.397781699015</v>
      </c>
      <c r="BH435" s="430">
        <f t="shared" si="270"/>
        <v>14973.677842198133</v>
      </c>
      <c r="BI435" s="430">
        <f t="shared" si="271"/>
        <v>20483.861860347872</v>
      </c>
      <c r="BJ435" s="430">
        <f t="shared" si="272"/>
        <v>11782.54178895891</v>
      </c>
      <c r="BK435" s="430">
        <f t="shared" si="273"/>
        <v>9889.3004242500629</v>
      </c>
      <c r="BL435" s="430">
        <f t="shared" si="274"/>
        <v>5867.3212567179226</v>
      </c>
      <c r="BM435" s="430">
        <f t="shared" si="275"/>
        <v>15065.61213249307</v>
      </c>
      <c r="BN435" s="430">
        <f t="shared" si="276"/>
        <v>10072.227657474163</v>
      </c>
    </row>
    <row r="436" spans="1:66">
      <c r="A436" s="12" t="s">
        <v>47</v>
      </c>
      <c r="B436" s="12"/>
      <c r="C436" s="345"/>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30">
        <f t="shared" si="247"/>
        <v>14570.279788253089</v>
      </c>
      <c r="AL436" s="430">
        <f t="shared" si="248"/>
        <v>5982.9095084446699</v>
      </c>
      <c r="AM436" s="430">
        <f t="shared" si="249"/>
        <v>2746.9584522309056</v>
      </c>
      <c r="AN436" s="430">
        <f t="shared" si="250"/>
        <v>10739.837559868918</v>
      </c>
      <c r="AO436" s="430">
        <f t="shared" si="251"/>
        <v>12143.816324678599</v>
      </c>
      <c r="AP436" s="430">
        <f t="shared" si="252"/>
        <v>6175.9065893622401</v>
      </c>
      <c r="AQ436" s="430">
        <f t="shared" si="253"/>
        <v>5626.9148928661461</v>
      </c>
      <c r="AR436" s="430">
        <f t="shared" si="254"/>
        <v>9691.853410637761</v>
      </c>
      <c r="AS436" s="430">
        <f t="shared" si="255"/>
        <v>17062.741925888582</v>
      </c>
      <c r="AT436" s="430">
        <f t="shared" si="256"/>
        <v>18110.726075119735</v>
      </c>
      <c r="AU436" s="430">
        <f t="shared" si="257"/>
        <v>7349.8888328711864</v>
      </c>
      <c r="AV436" s="430">
        <f t="shared" si="258"/>
        <v>12773.466801209981</v>
      </c>
      <c r="AW436" s="430">
        <f t="shared" si="259"/>
        <v>6382.4955886059997</v>
      </c>
      <c r="AX436" s="430">
        <f t="shared" si="260"/>
        <v>4545.192840937736</v>
      </c>
      <c r="AY436" s="430">
        <f t="shared" si="261"/>
        <v>5281.8300983110666</v>
      </c>
      <c r="AZ436" s="430">
        <f t="shared" si="262"/>
        <v>5005.1525081925893</v>
      </c>
      <c r="BA436" s="430">
        <f t="shared" si="263"/>
        <v>5605.9591630955383</v>
      </c>
      <c r="BB436" s="430">
        <f t="shared" si="264"/>
        <v>5467.5422233425752</v>
      </c>
      <c r="BC436" s="430">
        <f t="shared" si="265"/>
        <v>10457.050668011094</v>
      </c>
      <c r="BD436" s="430">
        <f t="shared" si="266"/>
        <v>4438.4572724981099</v>
      </c>
      <c r="BE436" s="430">
        <f t="shared" si="267"/>
        <v>25002.944290395768</v>
      </c>
      <c r="BF436" s="430">
        <f t="shared" si="268"/>
        <v>8643.7811948575745</v>
      </c>
      <c r="BG436" s="430">
        <f t="shared" si="269"/>
        <v>8325.7020418452248</v>
      </c>
      <c r="BH436" s="430">
        <f t="shared" si="270"/>
        <v>8705.0567179228638</v>
      </c>
      <c r="BI436" s="430">
        <f t="shared" si="271"/>
        <v>11096.601966221326</v>
      </c>
      <c r="BJ436" s="430">
        <f t="shared" si="272"/>
        <v>5180.1116507688439</v>
      </c>
      <c r="BK436" s="430">
        <f t="shared" si="273"/>
        <v>4575.8507902193096</v>
      </c>
      <c r="BL436" s="430">
        <f t="shared" si="274"/>
        <v>1796.7528240988149</v>
      </c>
      <c r="BM436" s="430">
        <f t="shared" si="275"/>
        <v>5180.1017492311566</v>
      </c>
      <c r="BN436" s="430">
        <f t="shared" si="276"/>
        <v>0</v>
      </c>
    </row>
    <row r="437" spans="1:66">
      <c r="A437" s="12"/>
      <c r="B437" s="12"/>
      <c r="C437" s="345"/>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30">
        <f t="shared" si="247"/>
        <v>0</v>
      </c>
      <c r="AL437" s="430">
        <f t="shared" si="248"/>
        <v>0</v>
      </c>
      <c r="AM437" s="430">
        <f t="shared" si="249"/>
        <v>0</v>
      </c>
      <c r="AN437" s="430">
        <f t="shared" si="250"/>
        <v>0</v>
      </c>
      <c r="AO437" s="430">
        <f t="shared" si="251"/>
        <v>0</v>
      </c>
      <c r="AP437" s="430">
        <f t="shared" si="252"/>
        <v>0</v>
      </c>
      <c r="AQ437" s="430">
        <f t="shared" si="253"/>
        <v>0</v>
      </c>
      <c r="AR437" s="430">
        <f t="shared" si="254"/>
        <v>0</v>
      </c>
      <c r="AS437" s="430">
        <f t="shared" si="255"/>
        <v>0</v>
      </c>
      <c r="AT437" s="430">
        <f t="shared" si="256"/>
        <v>0</v>
      </c>
      <c r="AU437" s="430">
        <f t="shared" si="257"/>
        <v>0</v>
      </c>
      <c r="AV437" s="430">
        <f t="shared" si="258"/>
        <v>0</v>
      </c>
      <c r="AW437" s="430">
        <f t="shared" si="259"/>
        <v>0</v>
      </c>
      <c r="AX437" s="430">
        <f t="shared" si="260"/>
        <v>0</v>
      </c>
      <c r="AY437" s="430">
        <f t="shared" si="261"/>
        <v>0</v>
      </c>
      <c r="AZ437" s="430">
        <f t="shared" si="262"/>
        <v>0</v>
      </c>
      <c r="BA437" s="430">
        <f t="shared" si="263"/>
        <v>0</v>
      </c>
      <c r="BB437" s="430">
        <f t="shared" si="264"/>
        <v>0</v>
      </c>
      <c r="BC437" s="430">
        <f t="shared" si="265"/>
        <v>0</v>
      </c>
      <c r="BD437" s="430">
        <f t="shared" si="266"/>
        <v>0</v>
      </c>
      <c r="BE437" s="430">
        <f t="shared" si="267"/>
        <v>0</v>
      </c>
      <c r="BF437" s="430">
        <f t="shared" si="268"/>
        <v>0</v>
      </c>
      <c r="BG437" s="430">
        <f t="shared" si="269"/>
        <v>0</v>
      </c>
      <c r="BH437" s="430">
        <f t="shared" si="270"/>
        <v>0</v>
      </c>
      <c r="BI437" s="430">
        <f t="shared" si="271"/>
        <v>0</v>
      </c>
      <c r="BJ437" s="430">
        <f t="shared" si="272"/>
        <v>0</v>
      </c>
      <c r="BK437" s="430">
        <f t="shared" si="273"/>
        <v>0</v>
      </c>
      <c r="BL437" s="430">
        <f t="shared" si="274"/>
        <v>0</v>
      </c>
      <c r="BM437" s="430">
        <f t="shared" si="275"/>
        <v>0</v>
      </c>
      <c r="BN437" s="430">
        <f t="shared" si="276"/>
        <v>0</v>
      </c>
    </row>
    <row r="438" spans="1:66">
      <c r="A438" s="6" t="s">
        <v>166</v>
      </c>
      <c r="B438" s="12"/>
      <c r="C438" s="345"/>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30">
        <f t="shared" si="247"/>
        <v>49120.173980337786</v>
      </c>
      <c r="AL438" s="430">
        <f t="shared" si="248"/>
        <v>33861.487844718933</v>
      </c>
      <c r="AM438" s="430">
        <f t="shared" si="249"/>
        <v>19485.705278548019</v>
      </c>
      <c r="AN438" s="430">
        <f t="shared" si="250"/>
        <v>53383.192578774899</v>
      </c>
      <c r="AO438" s="430">
        <f t="shared" si="251"/>
        <v>56483.145691958671</v>
      </c>
      <c r="AP438" s="430">
        <f t="shared" si="252"/>
        <v>37582.43156541467</v>
      </c>
      <c r="AQ438" s="430">
        <f t="shared" si="253"/>
        <v>27316.586836400304</v>
      </c>
      <c r="AR438" s="430">
        <f t="shared" si="254"/>
        <v>42541.356561633467</v>
      </c>
      <c r="AS438" s="430">
        <f t="shared" si="255"/>
        <v>59884.094252583818</v>
      </c>
      <c r="AT438" s="430">
        <f t="shared" si="256"/>
        <v>82433.753188807663</v>
      </c>
      <c r="AU438" s="430">
        <f t="shared" si="257"/>
        <v>55473.160967985888</v>
      </c>
      <c r="AV438" s="430">
        <f t="shared" si="258"/>
        <v>68388.545622687176</v>
      </c>
      <c r="AW438" s="430">
        <f t="shared" si="259"/>
        <v>51884.224855054192</v>
      </c>
      <c r="AX438" s="430">
        <f t="shared" si="260"/>
        <v>42582.677085959163</v>
      </c>
      <c r="AY438" s="430">
        <f t="shared" si="261"/>
        <v>29786.725485253344</v>
      </c>
      <c r="AZ438" s="430">
        <f t="shared" si="262"/>
        <v>27654.84749180741</v>
      </c>
      <c r="BA438" s="430">
        <f t="shared" si="263"/>
        <v>35050.799092513233</v>
      </c>
      <c r="BB438" s="430">
        <f t="shared" si="264"/>
        <v>30611.62087219561</v>
      </c>
      <c r="BC438" s="430">
        <f t="shared" si="265"/>
        <v>60451.273002268717</v>
      </c>
      <c r="BD438" s="430">
        <f t="shared" si="266"/>
        <v>33092.21578018654</v>
      </c>
      <c r="BE438" s="430">
        <f t="shared" si="267"/>
        <v>67672.150239475668</v>
      </c>
      <c r="BF438" s="430">
        <f t="shared" si="268"/>
        <v>70402.455255860841</v>
      </c>
      <c r="BG438" s="430">
        <f t="shared" si="269"/>
        <v>60910.41088984118</v>
      </c>
      <c r="BH438" s="430">
        <f t="shared" si="270"/>
        <v>42958.326191076376</v>
      </c>
      <c r="BI438" s="430">
        <f t="shared" si="271"/>
        <v>45186.806150743636</v>
      </c>
      <c r="BJ438" s="430">
        <f t="shared" si="272"/>
        <v>42124.14287199395</v>
      </c>
      <c r="BK438" s="430">
        <f t="shared" si="273"/>
        <v>30826.223753113183</v>
      </c>
      <c r="BL438" s="430">
        <f t="shared" si="274"/>
        <v>18304.33314681119</v>
      </c>
      <c r="BM438" s="430">
        <f t="shared" si="275"/>
        <v>37523.986045928919</v>
      </c>
      <c r="BN438" s="430">
        <f t="shared" si="276"/>
        <v>22897.623673254348</v>
      </c>
    </row>
    <row r="439" spans="1:66">
      <c r="A439" s="6" t="s">
        <v>267</v>
      </c>
      <c r="B439" s="12"/>
      <c r="C439" s="345"/>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30">
        <f t="shared" si="247"/>
        <v>0</v>
      </c>
      <c r="AL439" s="430">
        <f t="shared" si="248"/>
        <v>0</v>
      </c>
      <c r="AM439" s="430">
        <f t="shared" si="249"/>
        <v>0</v>
      </c>
      <c r="AN439" s="430">
        <f t="shared" si="250"/>
        <v>0</v>
      </c>
      <c r="AO439" s="430">
        <f t="shared" si="251"/>
        <v>0</v>
      </c>
      <c r="AP439" s="430">
        <f t="shared" si="252"/>
        <v>0</v>
      </c>
      <c r="AQ439" s="430">
        <f t="shared" si="253"/>
        <v>0</v>
      </c>
      <c r="AR439" s="430">
        <f t="shared" si="254"/>
        <v>0</v>
      </c>
      <c r="AS439" s="430">
        <f t="shared" si="255"/>
        <v>0</v>
      </c>
      <c r="AT439" s="430">
        <f t="shared" si="256"/>
        <v>0</v>
      </c>
      <c r="AU439" s="430">
        <f t="shared" si="257"/>
        <v>0</v>
      </c>
      <c r="AV439" s="430">
        <f t="shared" si="258"/>
        <v>0</v>
      </c>
      <c r="AW439" s="430">
        <f t="shared" si="259"/>
        <v>0</v>
      </c>
      <c r="AX439" s="430">
        <f t="shared" si="260"/>
        <v>0</v>
      </c>
      <c r="AY439" s="430">
        <f t="shared" si="261"/>
        <v>0</v>
      </c>
      <c r="AZ439" s="430">
        <f t="shared" si="262"/>
        <v>0</v>
      </c>
      <c r="BA439" s="430">
        <f t="shared" si="263"/>
        <v>0</v>
      </c>
      <c r="BB439" s="430">
        <f t="shared" si="264"/>
        <v>0</v>
      </c>
      <c r="BC439" s="430">
        <f t="shared" si="265"/>
        <v>0</v>
      </c>
      <c r="BD439" s="430">
        <f t="shared" si="266"/>
        <v>0</v>
      </c>
      <c r="BE439" s="430">
        <f t="shared" si="267"/>
        <v>0</v>
      </c>
      <c r="BF439" s="430">
        <f t="shared" si="268"/>
        <v>0</v>
      </c>
      <c r="BG439" s="430">
        <f t="shared" si="269"/>
        <v>0</v>
      </c>
      <c r="BH439" s="430">
        <f t="shared" si="270"/>
        <v>0</v>
      </c>
      <c r="BI439" s="430">
        <f t="shared" si="271"/>
        <v>0</v>
      </c>
      <c r="BJ439" s="430">
        <f t="shared" si="272"/>
        <v>0</v>
      </c>
      <c r="BK439" s="430">
        <f t="shared" si="273"/>
        <v>0</v>
      </c>
      <c r="BL439" s="430">
        <f t="shared" si="274"/>
        <v>0</v>
      </c>
      <c r="BM439" s="430">
        <f t="shared" si="275"/>
        <v>0</v>
      </c>
      <c r="BN439" s="430">
        <f t="shared" si="276"/>
        <v>0</v>
      </c>
    </row>
    <row r="440" spans="1:66">
      <c r="AK440" s="430">
        <f t="shared" si="247"/>
        <v>0</v>
      </c>
      <c r="AL440" s="430">
        <f t="shared" si="248"/>
        <v>0</v>
      </c>
      <c r="AM440" s="430">
        <f t="shared" si="249"/>
        <v>0</v>
      </c>
      <c r="AN440" s="430">
        <f t="shared" si="250"/>
        <v>0</v>
      </c>
      <c r="AO440" s="430">
        <f t="shared" si="251"/>
        <v>0</v>
      </c>
      <c r="AP440" s="430">
        <f t="shared" si="252"/>
        <v>0</v>
      </c>
      <c r="AQ440" s="430">
        <f t="shared" si="253"/>
        <v>0</v>
      </c>
      <c r="AR440" s="430">
        <f t="shared" si="254"/>
        <v>0</v>
      </c>
      <c r="AS440" s="430">
        <f t="shared" si="255"/>
        <v>0</v>
      </c>
      <c r="AT440" s="430">
        <f t="shared" si="256"/>
        <v>0</v>
      </c>
      <c r="AU440" s="430">
        <f t="shared" si="257"/>
        <v>0</v>
      </c>
      <c r="AV440" s="430">
        <f t="shared" si="258"/>
        <v>0</v>
      </c>
      <c r="AW440" s="430">
        <f t="shared" si="259"/>
        <v>0</v>
      </c>
      <c r="AX440" s="430">
        <f t="shared" si="260"/>
        <v>0</v>
      </c>
      <c r="AY440" s="430">
        <f t="shared" si="261"/>
        <v>0</v>
      </c>
      <c r="AZ440" s="430">
        <f t="shared" si="262"/>
        <v>0</v>
      </c>
      <c r="BA440" s="430">
        <f t="shared" si="263"/>
        <v>0</v>
      </c>
      <c r="BB440" s="430">
        <f t="shared" si="264"/>
        <v>0</v>
      </c>
      <c r="BC440" s="430">
        <f t="shared" si="265"/>
        <v>0</v>
      </c>
      <c r="BD440" s="430">
        <f t="shared" si="266"/>
        <v>0</v>
      </c>
      <c r="BE440" s="430">
        <f t="shared" si="267"/>
        <v>0</v>
      </c>
      <c r="BF440" s="430">
        <f t="shared" si="268"/>
        <v>0</v>
      </c>
      <c r="BG440" s="430">
        <f t="shared" si="269"/>
        <v>0</v>
      </c>
      <c r="BH440" s="430">
        <f t="shared" si="270"/>
        <v>0</v>
      </c>
      <c r="BI440" s="430">
        <f t="shared" si="271"/>
        <v>0</v>
      </c>
      <c r="BJ440" s="430">
        <f t="shared" si="272"/>
        <v>0</v>
      </c>
      <c r="BK440" s="430">
        <f t="shared" si="273"/>
        <v>0</v>
      </c>
      <c r="BL440" s="430">
        <f t="shared" si="274"/>
        <v>0</v>
      </c>
      <c r="BM440" s="430">
        <f t="shared" si="275"/>
        <v>0</v>
      </c>
      <c r="BN440" s="430">
        <f t="shared" si="276"/>
        <v>0</v>
      </c>
    </row>
    <row r="441" spans="1:66">
      <c r="A441" s="6" t="s">
        <v>268</v>
      </c>
      <c r="D441" s="76">
        <f>MAX(F438:AI438)</f>
        <v>163507.34945000001</v>
      </c>
      <c r="G441" s="76"/>
      <c r="H441" s="76"/>
      <c r="I441" s="76"/>
      <c r="J441" s="76"/>
      <c r="K441" s="76"/>
      <c r="L441" s="76"/>
      <c r="M441" s="76"/>
      <c r="N441" s="76"/>
      <c r="O441" s="76"/>
      <c r="P441" s="76"/>
      <c r="Q441" s="76"/>
      <c r="AK441" s="430">
        <f t="shared" si="247"/>
        <v>0</v>
      </c>
      <c r="AL441" s="430">
        <f t="shared" si="248"/>
        <v>0</v>
      </c>
      <c r="AM441" s="430">
        <f t="shared" si="249"/>
        <v>0</v>
      </c>
      <c r="AN441" s="430">
        <f t="shared" si="250"/>
        <v>0</v>
      </c>
      <c r="AO441" s="430">
        <f t="shared" si="251"/>
        <v>0</v>
      </c>
      <c r="AP441" s="430">
        <f t="shared" si="252"/>
        <v>0</v>
      </c>
      <c r="AQ441" s="430">
        <f t="shared" si="253"/>
        <v>0</v>
      </c>
      <c r="AR441" s="430">
        <f t="shared" si="254"/>
        <v>0</v>
      </c>
      <c r="AS441" s="430">
        <f t="shared" si="255"/>
        <v>0</v>
      </c>
      <c r="AT441" s="430">
        <f t="shared" si="256"/>
        <v>0</v>
      </c>
      <c r="AU441" s="430">
        <f t="shared" si="257"/>
        <v>0</v>
      </c>
      <c r="AV441" s="430">
        <f t="shared" si="258"/>
        <v>0</v>
      </c>
      <c r="AW441" s="430">
        <f t="shared" si="259"/>
        <v>0</v>
      </c>
      <c r="AX441" s="430">
        <f t="shared" si="260"/>
        <v>0</v>
      </c>
      <c r="AY441" s="430">
        <f t="shared" si="261"/>
        <v>0</v>
      </c>
      <c r="AZ441" s="430">
        <f t="shared" si="262"/>
        <v>0</v>
      </c>
      <c r="BA441" s="430">
        <f t="shared" si="263"/>
        <v>0</v>
      </c>
      <c r="BB441" s="430">
        <f t="shared" si="264"/>
        <v>0</v>
      </c>
      <c r="BC441" s="430">
        <f t="shared" si="265"/>
        <v>0</v>
      </c>
      <c r="BD441" s="430">
        <f t="shared" si="266"/>
        <v>0</v>
      </c>
      <c r="BE441" s="430">
        <f t="shared" si="267"/>
        <v>0</v>
      </c>
      <c r="BF441" s="430">
        <f t="shared" si="268"/>
        <v>0</v>
      </c>
      <c r="BG441" s="430">
        <f t="shared" si="269"/>
        <v>0</v>
      </c>
      <c r="BH441" s="430">
        <f t="shared" si="270"/>
        <v>0</v>
      </c>
      <c r="BI441" s="430">
        <f t="shared" si="271"/>
        <v>0</v>
      </c>
      <c r="BJ441" s="430">
        <f t="shared" si="272"/>
        <v>0</v>
      </c>
      <c r="BK441" s="430">
        <f t="shared" si="273"/>
        <v>0</v>
      </c>
      <c r="BL441" s="430">
        <f t="shared" si="274"/>
        <v>0</v>
      </c>
      <c r="BM441" s="430">
        <f t="shared" si="275"/>
        <v>0</v>
      </c>
      <c r="BN441" s="430">
        <f t="shared" si="276"/>
        <v>0</v>
      </c>
    </row>
    <row r="442" spans="1:66">
      <c r="A442" s="6" t="s">
        <v>269</v>
      </c>
      <c r="D442" s="76">
        <f>MIN(F438:AI438)</f>
        <v>36306.644796699999</v>
      </c>
      <c r="G442" s="76"/>
      <c r="H442" s="76"/>
      <c r="I442" s="76"/>
      <c r="J442" s="76"/>
      <c r="K442" s="76"/>
      <c r="L442" s="76"/>
      <c r="M442" s="76"/>
      <c r="N442" s="76"/>
      <c r="O442" s="76"/>
      <c r="P442" s="76"/>
      <c r="Q442" s="76"/>
      <c r="AK442" s="430">
        <f t="shared" si="247"/>
        <v>0</v>
      </c>
      <c r="AL442" s="430">
        <f t="shared" si="248"/>
        <v>0</v>
      </c>
      <c r="AM442" s="430">
        <f t="shared" si="249"/>
        <v>0</v>
      </c>
      <c r="AN442" s="430">
        <f t="shared" si="250"/>
        <v>0</v>
      </c>
      <c r="AO442" s="430">
        <f t="shared" si="251"/>
        <v>0</v>
      </c>
      <c r="AP442" s="430">
        <f t="shared" si="252"/>
        <v>0</v>
      </c>
      <c r="AQ442" s="430">
        <f t="shared" si="253"/>
        <v>0</v>
      </c>
      <c r="AR442" s="430">
        <f t="shared" si="254"/>
        <v>0</v>
      </c>
      <c r="AS442" s="430">
        <f t="shared" si="255"/>
        <v>0</v>
      </c>
      <c r="AT442" s="430">
        <f t="shared" si="256"/>
        <v>0</v>
      </c>
      <c r="AU442" s="430">
        <f t="shared" si="257"/>
        <v>0</v>
      </c>
      <c r="AV442" s="430">
        <f t="shared" si="258"/>
        <v>0</v>
      </c>
      <c r="AW442" s="430">
        <f t="shared" si="259"/>
        <v>0</v>
      </c>
      <c r="AX442" s="430">
        <f t="shared" si="260"/>
        <v>0</v>
      </c>
      <c r="AY442" s="430">
        <f t="shared" si="261"/>
        <v>0</v>
      </c>
      <c r="AZ442" s="430">
        <f t="shared" si="262"/>
        <v>0</v>
      </c>
      <c r="BA442" s="430">
        <f t="shared" si="263"/>
        <v>0</v>
      </c>
      <c r="BB442" s="430">
        <f t="shared" si="264"/>
        <v>0</v>
      </c>
      <c r="BC442" s="430">
        <f t="shared" si="265"/>
        <v>0</v>
      </c>
      <c r="BD442" s="430">
        <f t="shared" si="266"/>
        <v>0</v>
      </c>
      <c r="BE442" s="430">
        <f t="shared" si="267"/>
        <v>0</v>
      </c>
      <c r="BF442" s="430">
        <f t="shared" si="268"/>
        <v>0</v>
      </c>
      <c r="BG442" s="430">
        <f t="shared" si="269"/>
        <v>0</v>
      </c>
      <c r="BH442" s="430">
        <f t="shared" si="270"/>
        <v>0</v>
      </c>
      <c r="BI442" s="430">
        <f t="shared" si="271"/>
        <v>0</v>
      </c>
      <c r="BJ442" s="430">
        <f t="shared" si="272"/>
        <v>0</v>
      </c>
      <c r="BK442" s="430">
        <f t="shared" si="273"/>
        <v>0</v>
      </c>
      <c r="BL442" s="430">
        <f t="shared" si="274"/>
        <v>0</v>
      </c>
      <c r="BM442" s="430">
        <f t="shared" si="275"/>
        <v>0</v>
      </c>
      <c r="BN442" s="430">
        <f t="shared" si="276"/>
        <v>0</v>
      </c>
    </row>
    <row r="443" spans="1:66">
      <c r="A443" s="6" t="s">
        <v>270</v>
      </c>
      <c r="D443" s="76">
        <f>(D441+D442)/2</f>
        <v>99906.997123350011</v>
      </c>
      <c r="AK443" s="430">
        <f t="shared" si="247"/>
        <v>0</v>
      </c>
      <c r="AL443" s="430">
        <f t="shared" si="248"/>
        <v>0</v>
      </c>
      <c r="AM443" s="430">
        <f t="shared" si="249"/>
        <v>0</v>
      </c>
      <c r="AN443" s="430">
        <f t="shared" si="250"/>
        <v>0</v>
      </c>
      <c r="AO443" s="430">
        <f t="shared" si="251"/>
        <v>0</v>
      </c>
      <c r="AP443" s="430">
        <f t="shared" si="252"/>
        <v>0</v>
      </c>
      <c r="AQ443" s="430">
        <f t="shared" si="253"/>
        <v>0</v>
      </c>
      <c r="AR443" s="430">
        <f t="shared" si="254"/>
        <v>0</v>
      </c>
      <c r="AS443" s="430">
        <f t="shared" si="255"/>
        <v>0</v>
      </c>
      <c r="AT443" s="430">
        <f t="shared" si="256"/>
        <v>0</v>
      </c>
      <c r="AU443" s="430">
        <f t="shared" si="257"/>
        <v>0</v>
      </c>
      <c r="AV443" s="430">
        <f t="shared" si="258"/>
        <v>0</v>
      </c>
      <c r="AW443" s="430">
        <f t="shared" si="259"/>
        <v>0</v>
      </c>
      <c r="AX443" s="430">
        <f t="shared" si="260"/>
        <v>0</v>
      </c>
      <c r="AY443" s="430">
        <f t="shared" si="261"/>
        <v>0</v>
      </c>
      <c r="AZ443" s="430">
        <f t="shared" si="262"/>
        <v>0</v>
      </c>
      <c r="BA443" s="430">
        <f t="shared" si="263"/>
        <v>0</v>
      </c>
      <c r="BB443" s="430">
        <f t="shared" si="264"/>
        <v>0</v>
      </c>
      <c r="BC443" s="430">
        <f t="shared" si="265"/>
        <v>0</v>
      </c>
      <c r="BD443" s="430">
        <f t="shared" si="266"/>
        <v>0</v>
      </c>
      <c r="BE443" s="430">
        <f t="shared" si="267"/>
        <v>0</v>
      </c>
      <c r="BF443" s="430">
        <f t="shared" si="268"/>
        <v>0</v>
      </c>
      <c r="BG443" s="430">
        <f t="shared" si="269"/>
        <v>0</v>
      </c>
      <c r="BH443" s="430">
        <f t="shared" si="270"/>
        <v>0</v>
      </c>
      <c r="BI443" s="430">
        <f t="shared" si="271"/>
        <v>0</v>
      </c>
      <c r="BJ443" s="430">
        <f t="shared" si="272"/>
        <v>0</v>
      </c>
      <c r="BK443" s="430">
        <f t="shared" si="273"/>
        <v>0</v>
      </c>
      <c r="BL443" s="430">
        <f t="shared" si="274"/>
        <v>0</v>
      </c>
      <c r="BM443" s="430">
        <f t="shared" si="275"/>
        <v>0</v>
      </c>
      <c r="BN443" s="430">
        <f t="shared" si="276"/>
        <v>0</v>
      </c>
    </row>
    <row r="444" spans="1:66">
      <c r="A444" s="6" t="s">
        <v>271</v>
      </c>
      <c r="D444" s="76">
        <f>COUNT(F426:AI426)</f>
        <v>30</v>
      </c>
      <c r="AK444" s="430">
        <f t="shared" si="247"/>
        <v>0</v>
      </c>
      <c r="AL444" s="430">
        <f t="shared" si="248"/>
        <v>0</v>
      </c>
      <c r="AM444" s="430">
        <f t="shared" si="249"/>
        <v>0</v>
      </c>
      <c r="AN444" s="430">
        <f t="shared" si="250"/>
        <v>0</v>
      </c>
      <c r="AO444" s="430">
        <f t="shared" si="251"/>
        <v>0</v>
      </c>
      <c r="AP444" s="430">
        <f t="shared" si="252"/>
        <v>0</v>
      </c>
      <c r="AQ444" s="430">
        <f t="shared" si="253"/>
        <v>0</v>
      </c>
      <c r="AR444" s="430">
        <f t="shared" si="254"/>
        <v>0</v>
      </c>
      <c r="AS444" s="430">
        <f t="shared" si="255"/>
        <v>0</v>
      </c>
      <c r="AT444" s="430">
        <f t="shared" si="256"/>
        <v>0</v>
      </c>
      <c r="AU444" s="430">
        <f t="shared" si="257"/>
        <v>0</v>
      </c>
      <c r="AV444" s="430">
        <f t="shared" si="258"/>
        <v>0</v>
      </c>
      <c r="AW444" s="430">
        <f t="shared" si="259"/>
        <v>0</v>
      </c>
      <c r="AX444" s="430">
        <f t="shared" si="260"/>
        <v>0</v>
      </c>
      <c r="AY444" s="430">
        <f t="shared" si="261"/>
        <v>0</v>
      </c>
      <c r="AZ444" s="430">
        <f t="shared" si="262"/>
        <v>0</v>
      </c>
      <c r="BA444" s="430">
        <f t="shared" si="263"/>
        <v>0</v>
      </c>
      <c r="BB444" s="430">
        <f t="shared" si="264"/>
        <v>0</v>
      </c>
      <c r="BC444" s="430">
        <f t="shared" si="265"/>
        <v>0</v>
      </c>
      <c r="BD444" s="430">
        <f t="shared" si="266"/>
        <v>0</v>
      </c>
      <c r="BE444" s="430">
        <f t="shared" si="267"/>
        <v>0</v>
      </c>
      <c r="BF444" s="430">
        <f t="shared" si="268"/>
        <v>0</v>
      </c>
      <c r="BG444" s="430">
        <f t="shared" si="269"/>
        <v>0</v>
      </c>
      <c r="BH444" s="430">
        <f t="shared" si="270"/>
        <v>0</v>
      </c>
      <c r="BI444" s="430">
        <f t="shared" si="271"/>
        <v>0</v>
      </c>
      <c r="BJ444" s="430">
        <f t="shared" si="272"/>
        <v>0</v>
      </c>
      <c r="BK444" s="430">
        <f t="shared" si="273"/>
        <v>0</v>
      </c>
      <c r="BL444" s="430">
        <f t="shared" si="274"/>
        <v>0</v>
      </c>
      <c r="BM444" s="430">
        <f t="shared" si="275"/>
        <v>0</v>
      </c>
      <c r="BN444" s="430">
        <f t="shared" si="276"/>
        <v>0</v>
      </c>
    </row>
    <row r="445" spans="1:66">
      <c r="A445" s="6" t="s">
        <v>272</v>
      </c>
      <c r="D445" s="76">
        <f>SUM(F438:AI438)/D444</f>
        <v>88323.567454939985</v>
      </c>
      <c r="G445" s="76"/>
      <c r="AK445" s="430">
        <f t="shared" si="247"/>
        <v>0</v>
      </c>
      <c r="AL445" s="430">
        <f t="shared" si="248"/>
        <v>0</v>
      </c>
      <c r="AM445" s="430">
        <f t="shared" si="249"/>
        <v>0</v>
      </c>
      <c r="AN445" s="430">
        <f t="shared" si="250"/>
        <v>0</v>
      </c>
      <c r="AO445" s="430">
        <f t="shared" si="251"/>
        <v>0</v>
      </c>
      <c r="AP445" s="430">
        <f t="shared" si="252"/>
        <v>0</v>
      </c>
      <c r="AQ445" s="430">
        <f t="shared" si="253"/>
        <v>0</v>
      </c>
      <c r="AR445" s="430">
        <f t="shared" si="254"/>
        <v>0</v>
      </c>
      <c r="AS445" s="430">
        <f t="shared" si="255"/>
        <v>0</v>
      </c>
      <c r="AT445" s="430">
        <f t="shared" si="256"/>
        <v>0</v>
      </c>
      <c r="AU445" s="430">
        <f t="shared" si="257"/>
        <v>0</v>
      </c>
      <c r="AV445" s="430">
        <f t="shared" si="258"/>
        <v>0</v>
      </c>
      <c r="AW445" s="430">
        <f t="shared" si="259"/>
        <v>0</v>
      </c>
      <c r="AX445" s="430">
        <f t="shared" si="260"/>
        <v>0</v>
      </c>
      <c r="AY445" s="430">
        <f t="shared" si="261"/>
        <v>0</v>
      </c>
      <c r="AZ445" s="430">
        <f t="shared" si="262"/>
        <v>0</v>
      </c>
      <c r="BA445" s="430">
        <f t="shared" si="263"/>
        <v>0</v>
      </c>
      <c r="BB445" s="430">
        <f t="shared" si="264"/>
        <v>0</v>
      </c>
      <c r="BC445" s="430">
        <f t="shared" si="265"/>
        <v>0</v>
      </c>
      <c r="BD445" s="430">
        <f t="shared" si="266"/>
        <v>0</v>
      </c>
      <c r="BE445" s="430">
        <f t="shared" si="267"/>
        <v>0</v>
      </c>
      <c r="BF445" s="430">
        <f t="shared" si="268"/>
        <v>0</v>
      </c>
      <c r="BG445" s="430">
        <f t="shared" si="269"/>
        <v>0</v>
      </c>
      <c r="BH445" s="430">
        <f t="shared" si="270"/>
        <v>0</v>
      </c>
      <c r="BI445" s="430">
        <f t="shared" si="271"/>
        <v>0</v>
      </c>
      <c r="BJ445" s="430">
        <f t="shared" si="272"/>
        <v>0</v>
      </c>
      <c r="BK445" s="430">
        <f t="shared" si="273"/>
        <v>0</v>
      </c>
      <c r="BL445" s="430">
        <f t="shared" si="274"/>
        <v>0</v>
      </c>
      <c r="BM445" s="430">
        <f t="shared" si="275"/>
        <v>0</v>
      </c>
      <c r="BN445" s="430">
        <f t="shared" si="276"/>
        <v>0</v>
      </c>
    </row>
    <row r="446" spans="1:66">
      <c r="F446" s="76"/>
      <c r="G446" s="76"/>
      <c r="AK446" s="430">
        <f t="shared" si="247"/>
        <v>0</v>
      </c>
      <c r="AL446" s="430">
        <f t="shared" si="248"/>
        <v>0</v>
      </c>
      <c r="AM446" s="430">
        <f t="shared" si="249"/>
        <v>0</v>
      </c>
      <c r="AN446" s="430">
        <f t="shared" si="250"/>
        <v>0</v>
      </c>
      <c r="AO446" s="430">
        <f t="shared" si="251"/>
        <v>0</v>
      </c>
      <c r="AP446" s="430">
        <f t="shared" si="252"/>
        <v>0</v>
      </c>
      <c r="AQ446" s="430">
        <f t="shared" si="253"/>
        <v>0</v>
      </c>
      <c r="AR446" s="430">
        <f t="shared" si="254"/>
        <v>0</v>
      </c>
      <c r="AS446" s="430">
        <f t="shared" si="255"/>
        <v>0</v>
      </c>
      <c r="AT446" s="430">
        <f t="shared" si="256"/>
        <v>0</v>
      </c>
      <c r="AU446" s="430">
        <f t="shared" si="257"/>
        <v>0</v>
      </c>
      <c r="AV446" s="430">
        <f t="shared" si="258"/>
        <v>0</v>
      </c>
      <c r="AW446" s="430">
        <f t="shared" si="259"/>
        <v>0</v>
      </c>
      <c r="AX446" s="430">
        <f t="shared" si="260"/>
        <v>0</v>
      </c>
      <c r="AY446" s="430">
        <f t="shared" si="261"/>
        <v>0</v>
      </c>
      <c r="AZ446" s="430">
        <f t="shared" si="262"/>
        <v>0</v>
      </c>
      <c r="BA446" s="430">
        <f t="shared" si="263"/>
        <v>0</v>
      </c>
      <c r="BB446" s="430">
        <f t="shared" si="264"/>
        <v>0</v>
      </c>
      <c r="BC446" s="430">
        <f t="shared" si="265"/>
        <v>0</v>
      </c>
      <c r="BD446" s="430">
        <f t="shared" si="266"/>
        <v>0</v>
      </c>
      <c r="BE446" s="430">
        <f t="shared" si="267"/>
        <v>0</v>
      </c>
      <c r="BF446" s="430">
        <f t="shared" si="268"/>
        <v>0</v>
      </c>
      <c r="BG446" s="430">
        <f t="shared" si="269"/>
        <v>0</v>
      </c>
      <c r="BH446" s="430">
        <f t="shared" si="270"/>
        <v>0</v>
      </c>
      <c r="BI446" s="430">
        <f t="shared" si="271"/>
        <v>0</v>
      </c>
      <c r="BJ446" s="430">
        <f t="shared" si="272"/>
        <v>0</v>
      </c>
      <c r="BK446" s="430">
        <f t="shared" si="273"/>
        <v>0</v>
      </c>
      <c r="BL446" s="430">
        <f t="shared" si="274"/>
        <v>0</v>
      </c>
      <c r="BM446" s="430">
        <f t="shared" si="275"/>
        <v>0</v>
      </c>
      <c r="BN446" s="430">
        <f t="shared" si="276"/>
        <v>0</v>
      </c>
    </row>
    <row r="447" spans="1:66">
      <c r="A447" s="117" t="s">
        <v>273</v>
      </c>
      <c r="AK447" s="430">
        <f t="shared" si="247"/>
        <v>0</v>
      </c>
      <c r="AL447" s="430">
        <f t="shared" si="248"/>
        <v>0</v>
      </c>
      <c r="AM447" s="430">
        <f t="shared" si="249"/>
        <v>0</v>
      </c>
      <c r="AN447" s="430">
        <f t="shared" si="250"/>
        <v>0</v>
      </c>
      <c r="AO447" s="430">
        <f t="shared" si="251"/>
        <v>0</v>
      </c>
      <c r="AP447" s="430">
        <f t="shared" si="252"/>
        <v>0</v>
      </c>
      <c r="AQ447" s="430">
        <f t="shared" si="253"/>
        <v>0</v>
      </c>
      <c r="AR447" s="430">
        <f t="shared" si="254"/>
        <v>0</v>
      </c>
      <c r="AS447" s="430">
        <f t="shared" si="255"/>
        <v>0</v>
      </c>
      <c r="AT447" s="430">
        <f t="shared" si="256"/>
        <v>0</v>
      </c>
      <c r="AU447" s="430">
        <f t="shared" si="257"/>
        <v>0</v>
      </c>
      <c r="AV447" s="430">
        <f t="shared" si="258"/>
        <v>0</v>
      </c>
      <c r="AW447" s="430">
        <f t="shared" si="259"/>
        <v>0</v>
      </c>
      <c r="AX447" s="430">
        <f t="shared" si="260"/>
        <v>0</v>
      </c>
      <c r="AY447" s="430">
        <f t="shared" si="261"/>
        <v>0</v>
      </c>
      <c r="AZ447" s="430">
        <f t="shared" si="262"/>
        <v>0</v>
      </c>
      <c r="BA447" s="430">
        <f t="shared" si="263"/>
        <v>0</v>
      </c>
      <c r="BB447" s="430">
        <f t="shared" si="264"/>
        <v>0</v>
      </c>
      <c r="BC447" s="430">
        <f t="shared" si="265"/>
        <v>0</v>
      </c>
      <c r="BD447" s="430">
        <f t="shared" si="266"/>
        <v>0</v>
      </c>
      <c r="BE447" s="430">
        <f t="shared" si="267"/>
        <v>0</v>
      </c>
      <c r="BF447" s="430">
        <f t="shared" si="268"/>
        <v>0</v>
      </c>
      <c r="BG447" s="430">
        <f t="shared" si="269"/>
        <v>0</v>
      </c>
      <c r="BH447" s="430">
        <f t="shared" si="270"/>
        <v>0</v>
      </c>
      <c r="BI447" s="430">
        <f t="shared" si="271"/>
        <v>0</v>
      </c>
      <c r="BJ447" s="430">
        <f t="shared" si="272"/>
        <v>0</v>
      </c>
      <c r="BK447" s="430">
        <f t="shared" si="273"/>
        <v>0</v>
      </c>
      <c r="BL447" s="430">
        <f t="shared" si="274"/>
        <v>0</v>
      </c>
      <c r="BM447" s="430">
        <f t="shared" si="275"/>
        <v>0</v>
      </c>
      <c r="BN447" s="430">
        <f t="shared" si="276"/>
        <v>0</v>
      </c>
    </row>
    <row r="448" spans="1:66">
      <c r="A448" s="117"/>
      <c r="AK448" s="430">
        <f t="shared" si="247"/>
        <v>0</v>
      </c>
      <c r="AL448" s="430">
        <f t="shared" si="248"/>
        <v>0</v>
      </c>
      <c r="AM448" s="430">
        <f t="shared" si="249"/>
        <v>0</v>
      </c>
      <c r="AN448" s="430">
        <f t="shared" si="250"/>
        <v>0</v>
      </c>
      <c r="AO448" s="430">
        <f t="shared" si="251"/>
        <v>0</v>
      </c>
      <c r="AP448" s="430">
        <f t="shared" si="252"/>
        <v>0</v>
      </c>
      <c r="AQ448" s="430">
        <f t="shared" si="253"/>
        <v>0</v>
      </c>
      <c r="AR448" s="430">
        <f t="shared" si="254"/>
        <v>0</v>
      </c>
      <c r="AS448" s="430">
        <f t="shared" si="255"/>
        <v>0</v>
      </c>
      <c r="AT448" s="430">
        <f t="shared" si="256"/>
        <v>0</v>
      </c>
      <c r="AU448" s="430">
        <f t="shared" si="257"/>
        <v>0</v>
      </c>
      <c r="AV448" s="430">
        <f t="shared" si="258"/>
        <v>0</v>
      </c>
      <c r="AW448" s="430">
        <f t="shared" si="259"/>
        <v>0</v>
      </c>
      <c r="AX448" s="430">
        <f t="shared" si="260"/>
        <v>0</v>
      </c>
      <c r="AY448" s="430">
        <f t="shared" si="261"/>
        <v>0</v>
      </c>
      <c r="AZ448" s="430">
        <f t="shared" si="262"/>
        <v>0</v>
      </c>
      <c r="BA448" s="430">
        <f t="shared" si="263"/>
        <v>0</v>
      </c>
      <c r="BB448" s="430">
        <f t="shared" si="264"/>
        <v>0</v>
      </c>
      <c r="BC448" s="430">
        <f t="shared" si="265"/>
        <v>0</v>
      </c>
      <c r="BD448" s="430">
        <f t="shared" si="266"/>
        <v>0</v>
      </c>
      <c r="BE448" s="430">
        <f t="shared" si="267"/>
        <v>0</v>
      </c>
      <c r="BF448" s="430">
        <f t="shared" si="268"/>
        <v>0</v>
      </c>
      <c r="BG448" s="430">
        <f t="shared" si="269"/>
        <v>0</v>
      </c>
      <c r="BH448" s="430">
        <f t="shared" si="270"/>
        <v>0</v>
      </c>
      <c r="BI448" s="430">
        <f t="shared" si="271"/>
        <v>0</v>
      </c>
      <c r="BJ448" s="430">
        <f t="shared" si="272"/>
        <v>0</v>
      </c>
      <c r="BK448" s="430">
        <f t="shared" si="273"/>
        <v>0</v>
      </c>
      <c r="BL448" s="430">
        <f t="shared" si="274"/>
        <v>0</v>
      </c>
      <c r="BM448" s="430">
        <f t="shared" si="275"/>
        <v>0</v>
      </c>
      <c r="BN448" s="430">
        <f t="shared" si="276"/>
        <v>0</v>
      </c>
    </row>
    <row r="449" spans="1:66">
      <c r="A449" s="6" t="s">
        <v>166</v>
      </c>
      <c r="F449" s="76">
        <f>SUM(F434:F436)</f>
        <v>93635.486980000001</v>
      </c>
      <c r="G449" s="76">
        <f t="shared" ref="G449:AG449" si="318">SUM(G434:G436)</f>
        <v>61721.619460000002</v>
      </c>
      <c r="H449" s="76">
        <f t="shared" si="318"/>
        <v>34266.42772</v>
      </c>
      <c r="I449" s="76">
        <f t="shared" si="318"/>
        <v>98511.02102</v>
      </c>
      <c r="J449" s="76">
        <f t="shared" si="318"/>
        <v>107510.02441000001</v>
      </c>
      <c r="K449" s="76">
        <f t="shared" si="318"/>
        <v>69917.317500000005</v>
      </c>
      <c r="L449" s="76">
        <f t="shared" si="318"/>
        <v>47700.470029999997</v>
      </c>
      <c r="M449" s="76">
        <f t="shared" si="318"/>
        <v>77990.040399999998</v>
      </c>
      <c r="N449" s="76">
        <f t="shared" si="318"/>
        <v>115188.03677999999</v>
      </c>
      <c r="O449" s="76">
        <f t="shared" si="318"/>
        <v>158265.03824000002</v>
      </c>
      <c r="P449" s="76">
        <f t="shared" si="318"/>
        <v>98344.409540000008</v>
      </c>
      <c r="Q449" s="76">
        <f t="shared" si="318"/>
        <v>123268.0786843</v>
      </c>
      <c r="R449" s="76">
        <f t="shared" si="318"/>
        <v>92654.989999999991</v>
      </c>
      <c r="S449" s="76">
        <f t="shared" si="318"/>
        <v>77033.05</v>
      </c>
      <c r="T449" s="76">
        <f t="shared" si="318"/>
        <v>48328.69</v>
      </c>
      <c r="U449" s="76">
        <f t="shared" si="318"/>
        <v>48356.29</v>
      </c>
      <c r="V449" s="76">
        <f t="shared" si="318"/>
        <v>64489.86</v>
      </c>
      <c r="W449" s="76">
        <f t="shared" si="318"/>
        <v>52896.44</v>
      </c>
      <c r="X449" s="76">
        <f t="shared" si="318"/>
        <v>114055.63999999998</v>
      </c>
      <c r="Y449" s="76">
        <f t="shared" si="318"/>
        <v>57477.310000000005</v>
      </c>
      <c r="Z449" s="76">
        <f t="shared" si="318"/>
        <v>128719.07999999999</v>
      </c>
      <c r="AA449" s="76">
        <f t="shared" si="318"/>
        <v>128155.51999999999</v>
      </c>
      <c r="AB449" s="76">
        <f t="shared" si="318"/>
        <v>110438.45999999999</v>
      </c>
      <c r="AC449" s="76">
        <f t="shared" si="318"/>
        <v>79727.659999999989</v>
      </c>
      <c r="AD449" s="76">
        <f t="shared" si="318"/>
        <v>84510.75</v>
      </c>
      <c r="AE449" s="76">
        <f t="shared" si="318"/>
        <v>73219.180174300011</v>
      </c>
      <c r="AF449" s="76">
        <f t="shared" si="318"/>
        <v>53987.950921800002</v>
      </c>
      <c r="AG449" s="76">
        <f t="shared" si="318"/>
        <v>28625.637386999995</v>
      </c>
      <c r="AH449" s="76">
        <f>SUM(AH434:AH436)</f>
        <v>67770.687452800004</v>
      </c>
      <c r="AI449" s="76">
        <f>SUM(AI434:AI436)</f>
        <v>37397.493792599998</v>
      </c>
      <c r="AK449" s="430">
        <f t="shared" si="247"/>
        <v>47207.202914040834</v>
      </c>
      <c r="AL449" s="430">
        <f t="shared" si="248"/>
        <v>31117.529347113687</v>
      </c>
      <c r="AM449" s="430">
        <f t="shared" si="249"/>
        <v>17275.738704310563</v>
      </c>
      <c r="AN449" s="430">
        <f t="shared" si="250"/>
        <v>49665.248812704813</v>
      </c>
      <c r="AO449" s="430">
        <f t="shared" si="251"/>
        <v>54202.180191580548</v>
      </c>
      <c r="AP449" s="430">
        <f t="shared" si="252"/>
        <v>35249.466851525081</v>
      </c>
      <c r="AQ449" s="430">
        <f t="shared" si="253"/>
        <v>24048.63626417948</v>
      </c>
      <c r="AR449" s="430">
        <f t="shared" si="254"/>
        <v>39319.405293672797</v>
      </c>
      <c r="AS449" s="430">
        <f t="shared" si="255"/>
        <v>58073.12164355936</v>
      </c>
      <c r="AT449" s="430">
        <f t="shared" si="256"/>
        <v>79790.793163599708</v>
      </c>
      <c r="AU449" s="430">
        <f t="shared" si="257"/>
        <v>49581.250083186293</v>
      </c>
      <c r="AV449" s="430">
        <f t="shared" si="258"/>
        <v>62146.750029896641</v>
      </c>
      <c r="AW449" s="430">
        <f t="shared" si="259"/>
        <v>46712.876228888323</v>
      </c>
      <c r="AX449" s="430">
        <f t="shared" si="260"/>
        <v>38836.929669775651</v>
      </c>
      <c r="AY449" s="430">
        <f t="shared" si="261"/>
        <v>24365.35921351147</v>
      </c>
      <c r="AZ449" s="430">
        <f t="shared" si="262"/>
        <v>24379.274010587345</v>
      </c>
      <c r="BA449" s="430">
        <f t="shared" si="263"/>
        <v>32513.163599697506</v>
      </c>
      <c r="BB449" s="430">
        <f t="shared" si="264"/>
        <v>26668.232921603227</v>
      </c>
      <c r="BC449" s="430">
        <f t="shared" si="265"/>
        <v>57502.213259389959</v>
      </c>
      <c r="BD449" s="430">
        <f t="shared" si="266"/>
        <v>28977.72119989917</v>
      </c>
      <c r="BE449" s="430">
        <f t="shared" si="267"/>
        <v>64894.923115704558</v>
      </c>
      <c r="BF449" s="430">
        <f t="shared" si="268"/>
        <v>64610.799092513225</v>
      </c>
      <c r="BG449" s="430">
        <f t="shared" si="269"/>
        <v>55678.578270733546</v>
      </c>
      <c r="BH449" s="430">
        <f t="shared" si="270"/>
        <v>40195.442399798332</v>
      </c>
      <c r="BI449" s="430">
        <f t="shared" si="271"/>
        <v>42606.881774640788</v>
      </c>
      <c r="BJ449" s="430">
        <f t="shared" si="272"/>
        <v>36914.131673456017</v>
      </c>
      <c r="BK449" s="430">
        <f t="shared" si="273"/>
        <v>27218.528319536174</v>
      </c>
      <c r="BL449" s="430">
        <f t="shared" si="274"/>
        <v>14431.881717670782</v>
      </c>
      <c r="BM449" s="430">
        <f t="shared" si="275"/>
        <v>34167.223318779936</v>
      </c>
      <c r="BN449" s="430">
        <f t="shared" si="276"/>
        <v>18854.294828636248</v>
      </c>
    </row>
    <row r="450" spans="1:66">
      <c r="F450" s="76"/>
      <c r="G450" s="76"/>
      <c r="H450" s="76"/>
      <c r="I450" s="76"/>
      <c r="J450" s="76"/>
      <c r="K450" s="76"/>
      <c r="L450" s="76"/>
      <c r="M450" s="76"/>
      <c r="N450" s="76"/>
      <c r="O450" s="76"/>
      <c r="P450" s="76"/>
      <c r="Q450" s="76"/>
      <c r="R450" s="76"/>
      <c r="S450" s="76"/>
      <c r="T450" s="76"/>
      <c r="U450" s="76"/>
      <c r="V450" s="76"/>
      <c r="W450" s="76"/>
      <c r="X450" s="76"/>
      <c r="Y450" s="76"/>
      <c r="Z450" s="76"/>
      <c r="AA450" s="76"/>
      <c r="AB450" s="76"/>
      <c r="AC450" s="76"/>
      <c r="AD450" s="76"/>
      <c r="AK450" s="430">
        <f t="shared" si="247"/>
        <v>0</v>
      </c>
      <c r="AL450" s="430">
        <f t="shared" si="248"/>
        <v>0</v>
      </c>
      <c r="AM450" s="430">
        <f t="shared" si="249"/>
        <v>0</v>
      </c>
      <c r="AN450" s="430">
        <f t="shared" si="250"/>
        <v>0</v>
      </c>
      <c r="AO450" s="430">
        <f t="shared" si="251"/>
        <v>0</v>
      </c>
      <c r="AP450" s="430">
        <f t="shared" si="252"/>
        <v>0</v>
      </c>
      <c r="AQ450" s="430">
        <f t="shared" si="253"/>
        <v>0</v>
      </c>
      <c r="AR450" s="430">
        <f t="shared" si="254"/>
        <v>0</v>
      </c>
      <c r="AS450" s="430">
        <f t="shared" si="255"/>
        <v>0</v>
      </c>
      <c r="AT450" s="430">
        <f t="shared" si="256"/>
        <v>0</v>
      </c>
      <c r="AU450" s="430">
        <f t="shared" si="257"/>
        <v>0</v>
      </c>
      <c r="AV450" s="430">
        <f t="shared" si="258"/>
        <v>0</v>
      </c>
      <c r="AW450" s="430">
        <f t="shared" si="259"/>
        <v>0</v>
      </c>
      <c r="AX450" s="430">
        <f t="shared" si="260"/>
        <v>0</v>
      </c>
      <c r="AY450" s="430">
        <f t="shared" si="261"/>
        <v>0</v>
      </c>
      <c r="AZ450" s="430">
        <f t="shared" si="262"/>
        <v>0</v>
      </c>
      <c r="BA450" s="430">
        <f t="shared" si="263"/>
        <v>0</v>
      </c>
      <c r="BB450" s="430">
        <f t="shared" si="264"/>
        <v>0</v>
      </c>
      <c r="BC450" s="430">
        <f t="shared" si="265"/>
        <v>0</v>
      </c>
      <c r="BD450" s="430">
        <f t="shared" si="266"/>
        <v>0</v>
      </c>
      <c r="BE450" s="430">
        <f t="shared" si="267"/>
        <v>0</v>
      </c>
      <c r="BF450" s="430">
        <f t="shared" si="268"/>
        <v>0</v>
      </c>
      <c r="BG450" s="430">
        <f t="shared" si="269"/>
        <v>0</v>
      </c>
      <c r="BH450" s="430">
        <f t="shared" si="270"/>
        <v>0</v>
      </c>
      <c r="BI450" s="430">
        <f t="shared" si="271"/>
        <v>0</v>
      </c>
      <c r="BJ450" s="430">
        <f t="shared" si="272"/>
        <v>0</v>
      </c>
      <c r="BK450" s="430">
        <f t="shared" si="273"/>
        <v>0</v>
      </c>
      <c r="BL450" s="430">
        <f t="shared" si="274"/>
        <v>0</v>
      </c>
      <c r="BM450" s="430">
        <f t="shared" si="275"/>
        <v>0</v>
      </c>
      <c r="BN450" s="430">
        <f t="shared" si="276"/>
        <v>0</v>
      </c>
    </row>
    <row r="451" spans="1:66">
      <c r="F451" s="76"/>
      <c r="G451" s="76"/>
      <c r="H451" s="76"/>
      <c r="I451" s="76"/>
      <c r="J451" s="76"/>
      <c r="K451" s="76"/>
      <c r="L451" s="76"/>
      <c r="M451" s="76"/>
      <c r="N451" s="76"/>
      <c r="O451" s="76"/>
      <c r="P451" s="76"/>
      <c r="Q451" s="76"/>
      <c r="R451" s="76"/>
      <c r="S451" s="76"/>
      <c r="T451" s="76"/>
      <c r="U451" s="76"/>
      <c r="V451" s="76"/>
      <c r="W451" s="76"/>
      <c r="X451" s="76"/>
      <c r="Y451" s="76"/>
      <c r="Z451" s="76"/>
      <c r="AA451" s="76"/>
      <c r="AB451" s="76"/>
      <c r="AC451" s="76"/>
      <c r="AD451" s="76"/>
      <c r="AK451" s="430">
        <f t="shared" si="247"/>
        <v>0</v>
      </c>
      <c r="AL451" s="430">
        <f t="shared" si="248"/>
        <v>0</v>
      </c>
      <c r="AM451" s="430">
        <f t="shared" si="249"/>
        <v>0</v>
      </c>
      <c r="AN451" s="430">
        <f t="shared" si="250"/>
        <v>0</v>
      </c>
      <c r="AO451" s="430">
        <f t="shared" si="251"/>
        <v>0</v>
      </c>
      <c r="AP451" s="430">
        <f t="shared" si="252"/>
        <v>0</v>
      </c>
      <c r="AQ451" s="430">
        <f t="shared" si="253"/>
        <v>0</v>
      </c>
      <c r="AR451" s="430">
        <f t="shared" si="254"/>
        <v>0</v>
      </c>
      <c r="AS451" s="430">
        <f t="shared" si="255"/>
        <v>0</v>
      </c>
      <c r="AT451" s="430">
        <f t="shared" si="256"/>
        <v>0</v>
      </c>
      <c r="AU451" s="430">
        <f t="shared" si="257"/>
        <v>0</v>
      </c>
      <c r="AV451" s="430">
        <f t="shared" si="258"/>
        <v>0</v>
      </c>
      <c r="AW451" s="430">
        <f t="shared" si="259"/>
        <v>0</v>
      </c>
      <c r="AX451" s="430">
        <f t="shared" si="260"/>
        <v>0</v>
      </c>
      <c r="AY451" s="430">
        <f t="shared" si="261"/>
        <v>0</v>
      </c>
      <c r="AZ451" s="430">
        <f t="shared" si="262"/>
        <v>0</v>
      </c>
      <c r="BA451" s="430">
        <f t="shared" si="263"/>
        <v>0</v>
      </c>
      <c r="BB451" s="430">
        <f t="shared" si="264"/>
        <v>0</v>
      </c>
      <c r="BC451" s="430">
        <f t="shared" si="265"/>
        <v>0</v>
      </c>
      <c r="BD451" s="430">
        <f t="shared" si="266"/>
        <v>0</v>
      </c>
      <c r="BE451" s="430">
        <f t="shared" si="267"/>
        <v>0</v>
      </c>
      <c r="BF451" s="430">
        <f t="shared" si="268"/>
        <v>0</v>
      </c>
      <c r="BG451" s="430">
        <f t="shared" si="269"/>
        <v>0</v>
      </c>
      <c r="BH451" s="430">
        <f t="shared" si="270"/>
        <v>0</v>
      </c>
      <c r="BI451" s="430">
        <f t="shared" si="271"/>
        <v>0</v>
      </c>
      <c r="BJ451" s="430">
        <f t="shared" si="272"/>
        <v>0</v>
      </c>
      <c r="BK451" s="430">
        <f t="shared" si="273"/>
        <v>0</v>
      </c>
      <c r="BL451" s="430">
        <f t="shared" si="274"/>
        <v>0</v>
      </c>
      <c r="BM451" s="430">
        <f t="shared" si="275"/>
        <v>0</v>
      </c>
      <c r="BN451" s="430">
        <f t="shared" si="276"/>
        <v>0</v>
      </c>
    </row>
    <row r="452" spans="1:66">
      <c r="A452" s="6" t="s">
        <v>274</v>
      </c>
      <c r="D452" s="76">
        <f>MAX(F449:AI449)</f>
        <v>158265.03824000002</v>
      </c>
      <c r="AK452" s="430">
        <f t="shared" si="247"/>
        <v>0</v>
      </c>
      <c r="AL452" s="430">
        <f t="shared" si="248"/>
        <v>0</v>
      </c>
      <c r="AM452" s="430">
        <f t="shared" si="249"/>
        <v>0</v>
      </c>
      <c r="AN452" s="430">
        <f t="shared" si="250"/>
        <v>0</v>
      </c>
      <c r="AO452" s="430">
        <f t="shared" si="251"/>
        <v>0</v>
      </c>
      <c r="AP452" s="430">
        <f t="shared" si="252"/>
        <v>0</v>
      </c>
      <c r="AQ452" s="430">
        <f t="shared" si="253"/>
        <v>0</v>
      </c>
      <c r="AR452" s="430">
        <f t="shared" si="254"/>
        <v>0</v>
      </c>
      <c r="AS452" s="430">
        <f t="shared" si="255"/>
        <v>0</v>
      </c>
      <c r="AT452" s="430">
        <f t="shared" si="256"/>
        <v>0</v>
      </c>
      <c r="AU452" s="430">
        <f t="shared" si="257"/>
        <v>0</v>
      </c>
      <c r="AV452" s="430">
        <f t="shared" si="258"/>
        <v>0</v>
      </c>
      <c r="AW452" s="430">
        <f t="shared" si="259"/>
        <v>0</v>
      </c>
      <c r="AX452" s="430">
        <f t="shared" si="260"/>
        <v>0</v>
      </c>
      <c r="AY452" s="430">
        <f t="shared" si="261"/>
        <v>0</v>
      </c>
      <c r="AZ452" s="430">
        <f t="shared" si="262"/>
        <v>0</v>
      </c>
      <c r="BA452" s="430">
        <f t="shared" si="263"/>
        <v>0</v>
      </c>
      <c r="BB452" s="430">
        <f t="shared" si="264"/>
        <v>0</v>
      </c>
      <c r="BC452" s="430">
        <f t="shared" si="265"/>
        <v>0</v>
      </c>
      <c r="BD452" s="430">
        <f t="shared" si="266"/>
        <v>0</v>
      </c>
      <c r="BE452" s="430">
        <f t="shared" si="267"/>
        <v>0</v>
      </c>
      <c r="BF452" s="430">
        <f t="shared" si="268"/>
        <v>0</v>
      </c>
      <c r="BG452" s="430">
        <f t="shared" si="269"/>
        <v>0</v>
      </c>
      <c r="BH452" s="430">
        <f t="shared" si="270"/>
        <v>0</v>
      </c>
      <c r="BI452" s="430">
        <f t="shared" si="271"/>
        <v>0</v>
      </c>
      <c r="BJ452" s="430">
        <f t="shared" si="272"/>
        <v>0</v>
      </c>
      <c r="BK452" s="430">
        <f t="shared" si="273"/>
        <v>0</v>
      </c>
      <c r="BL452" s="430">
        <f t="shared" si="274"/>
        <v>0</v>
      </c>
      <c r="BM452" s="430">
        <f t="shared" si="275"/>
        <v>0</v>
      </c>
      <c r="BN452" s="430">
        <f t="shared" si="276"/>
        <v>0</v>
      </c>
    </row>
    <row r="453" spans="1:66">
      <c r="A453" s="6" t="s">
        <v>275</v>
      </c>
      <c r="D453" s="76">
        <f>MIN(F449:AI449)</f>
        <v>28625.637386999995</v>
      </c>
      <c r="AK453" s="430">
        <f t="shared" si="247"/>
        <v>0</v>
      </c>
      <c r="AL453" s="430">
        <f t="shared" si="248"/>
        <v>0</v>
      </c>
      <c r="AM453" s="430">
        <f t="shared" si="249"/>
        <v>0</v>
      </c>
      <c r="AN453" s="430">
        <f t="shared" si="250"/>
        <v>0</v>
      </c>
      <c r="AO453" s="430">
        <f t="shared" si="251"/>
        <v>0</v>
      </c>
      <c r="AP453" s="430">
        <f t="shared" si="252"/>
        <v>0</v>
      </c>
      <c r="AQ453" s="430">
        <f t="shared" si="253"/>
        <v>0</v>
      </c>
      <c r="AR453" s="430">
        <f t="shared" si="254"/>
        <v>0</v>
      </c>
      <c r="AS453" s="430">
        <f t="shared" si="255"/>
        <v>0</v>
      </c>
      <c r="AT453" s="430">
        <f t="shared" si="256"/>
        <v>0</v>
      </c>
      <c r="AU453" s="430">
        <f t="shared" si="257"/>
        <v>0</v>
      </c>
      <c r="AV453" s="430">
        <f t="shared" si="258"/>
        <v>0</v>
      </c>
      <c r="AW453" s="430">
        <f t="shared" si="259"/>
        <v>0</v>
      </c>
      <c r="AX453" s="430">
        <f t="shared" si="260"/>
        <v>0</v>
      </c>
      <c r="AY453" s="430">
        <f t="shared" si="261"/>
        <v>0</v>
      </c>
      <c r="AZ453" s="430">
        <f t="shared" si="262"/>
        <v>0</v>
      </c>
      <c r="BA453" s="430">
        <f t="shared" si="263"/>
        <v>0</v>
      </c>
      <c r="BB453" s="430">
        <f t="shared" si="264"/>
        <v>0</v>
      </c>
      <c r="BC453" s="430">
        <f t="shared" si="265"/>
        <v>0</v>
      </c>
      <c r="BD453" s="430">
        <f t="shared" si="266"/>
        <v>0</v>
      </c>
      <c r="BE453" s="430">
        <f t="shared" si="267"/>
        <v>0</v>
      </c>
      <c r="BF453" s="430">
        <f t="shared" si="268"/>
        <v>0</v>
      </c>
      <c r="BG453" s="430">
        <f t="shared" si="269"/>
        <v>0</v>
      </c>
      <c r="BH453" s="430">
        <f t="shared" si="270"/>
        <v>0</v>
      </c>
      <c r="BI453" s="430">
        <f t="shared" si="271"/>
        <v>0</v>
      </c>
      <c r="BJ453" s="430">
        <f t="shared" si="272"/>
        <v>0</v>
      </c>
      <c r="BK453" s="430">
        <f t="shared" si="273"/>
        <v>0</v>
      </c>
      <c r="BL453" s="430">
        <f t="shared" si="274"/>
        <v>0</v>
      </c>
      <c r="BM453" s="430">
        <f t="shared" si="275"/>
        <v>0</v>
      </c>
      <c r="BN453" s="430">
        <f t="shared" si="276"/>
        <v>0</v>
      </c>
    </row>
    <row r="454" spans="1:66">
      <c r="A454" s="6" t="s">
        <v>240</v>
      </c>
      <c r="D454" s="76">
        <f>(D452+D453)/2</f>
        <v>93445.337813500009</v>
      </c>
      <c r="AK454" s="430">
        <f t="shared" si="247"/>
        <v>0</v>
      </c>
      <c r="AL454" s="430">
        <f t="shared" si="248"/>
        <v>0</v>
      </c>
      <c r="AM454" s="430">
        <f t="shared" si="249"/>
        <v>0</v>
      </c>
      <c r="AN454" s="430">
        <f t="shared" si="250"/>
        <v>0</v>
      </c>
      <c r="AO454" s="430">
        <f t="shared" si="251"/>
        <v>0</v>
      </c>
      <c r="AP454" s="430">
        <f t="shared" si="252"/>
        <v>0</v>
      </c>
      <c r="AQ454" s="430">
        <f t="shared" si="253"/>
        <v>0</v>
      </c>
      <c r="AR454" s="430">
        <f t="shared" si="254"/>
        <v>0</v>
      </c>
      <c r="AS454" s="430">
        <f t="shared" si="255"/>
        <v>0</v>
      </c>
      <c r="AT454" s="430">
        <f t="shared" si="256"/>
        <v>0</v>
      </c>
      <c r="AU454" s="430">
        <f t="shared" si="257"/>
        <v>0</v>
      </c>
      <c r="AV454" s="430">
        <f t="shared" si="258"/>
        <v>0</v>
      </c>
      <c r="AW454" s="430">
        <f t="shared" si="259"/>
        <v>0</v>
      </c>
      <c r="AX454" s="430">
        <f t="shared" si="260"/>
        <v>0</v>
      </c>
      <c r="AY454" s="430">
        <f t="shared" si="261"/>
        <v>0</v>
      </c>
      <c r="AZ454" s="430">
        <f t="shared" si="262"/>
        <v>0</v>
      </c>
      <c r="BA454" s="430">
        <f t="shared" si="263"/>
        <v>0</v>
      </c>
      <c r="BB454" s="430">
        <f t="shared" si="264"/>
        <v>0</v>
      </c>
      <c r="BC454" s="430">
        <f t="shared" si="265"/>
        <v>0</v>
      </c>
      <c r="BD454" s="430">
        <f t="shared" si="266"/>
        <v>0</v>
      </c>
      <c r="BE454" s="430">
        <f t="shared" si="267"/>
        <v>0</v>
      </c>
      <c r="BF454" s="430">
        <f t="shared" si="268"/>
        <v>0</v>
      </c>
      <c r="BG454" s="430">
        <f t="shared" si="269"/>
        <v>0</v>
      </c>
      <c r="BH454" s="430">
        <f t="shared" si="270"/>
        <v>0</v>
      </c>
      <c r="BI454" s="430">
        <f t="shared" si="271"/>
        <v>0</v>
      </c>
      <c r="BJ454" s="430">
        <f t="shared" si="272"/>
        <v>0</v>
      </c>
      <c r="BK454" s="430">
        <f t="shared" si="273"/>
        <v>0</v>
      </c>
      <c r="BL454" s="430">
        <f t="shared" si="274"/>
        <v>0</v>
      </c>
      <c r="BM454" s="430">
        <f t="shared" si="275"/>
        <v>0</v>
      </c>
      <c r="BN454" s="430">
        <f t="shared" si="276"/>
        <v>0</v>
      </c>
    </row>
    <row r="455" spans="1:66">
      <c r="A455" s="6" t="s">
        <v>271</v>
      </c>
      <c r="D455" s="76">
        <f>COUNT(F449:AI449)</f>
        <v>30</v>
      </c>
      <c r="AK455" s="430">
        <f t="shared" si="247"/>
        <v>0</v>
      </c>
      <c r="AL455" s="430">
        <f t="shared" si="248"/>
        <v>0</v>
      </c>
      <c r="AM455" s="430">
        <f t="shared" si="249"/>
        <v>0</v>
      </c>
      <c r="AN455" s="430">
        <f t="shared" si="250"/>
        <v>0</v>
      </c>
      <c r="AO455" s="430">
        <f t="shared" si="251"/>
        <v>0</v>
      </c>
      <c r="AP455" s="430">
        <f t="shared" si="252"/>
        <v>0</v>
      </c>
      <c r="AQ455" s="430">
        <f t="shared" si="253"/>
        <v>0</v>
      </c>
      <c r="AR455" s="430">
        <f t="shared" si="254"/>
        <v>0</v>
      </c>
      <c r="AS455" s="430">
        <f t="shared" si="255"/>
        <v>0</v>
      </c>
      <c r="AT455" s="430">
        <f t="shared" si="256"/>
        <v>0</v>
      </c>
      <c r="AU455" s="430">
        <f t="shared" si="257"/>
        <v>0</v>
      </c>
      <c r="AV455" s="430">
        <f t="shared" si="258"/>
        <v>0</v>
      </c>
      <c r="AW455" s="430">
        <f t="shared" si="259"/>
        <v>0</v>
      </c>
      <c r="AX455" s="430">
        <f t="shared" si="260"/>
        <v>0</v>
      </c>
      <c r="AY455" s="430">
        <f t="shared" si="261"/>
        <v>0</v>
      </c>
      <c r="AZ455" s="430">
        <f t="shared" si="262"/>
        <v>0</v>
      </c>
      <c r="BA455" s="430">
        <f t="shared" si="263"/>
        <v>0</v>
      </c>
      <c r="BB455" s="430">
        <f t="shared" si="264"/>
        <v>0</v>
      </c>
      <c r="BC455" s="430">
        <f t="shared" si="265"/>
        <v>0</v>
      </c>
      <c r="BD455" s="430">
        <f t="shared" si="266"/>
        <v>0</v>
      </c>
      <c r="BE455" s="430">
        <f t="shared" si="267"/>
        <v>0</v>
      </c>
      <c r="BF455" s="430">
        <f t="shared" si="268"/>
        <v>0</v>
      </c>
      <c r="BG455" s="430">
        <f t="shared" si="269"/>
        <v>0</v>
      </c>
      <c r="BH455" s="430">
        <f t="shared" si="270"/>
        <v>0</v>
      </c>
      <c r="BI455" s="430">
        <f t="shared" si="271"/>
        <v>0</v>
      </c>
      <c r="BJ455" s="430">
        <f t="shared" si="272"/>
        <v>0</v>
      </c>
      <c r="BK455" s="430">
        <f t="shared" si="273"/>
        <v>0</v>
      </c>
      <c r="BL455" s="430">
        <f t="shared" si="274"/>
        <v>0</v>
      </c>
      <c r="BM455" s="430">
        <f t="shared" si="275"/>
        <v>0</v>
      </c>
      <c r="BN455" s="430">
        <f t="shared" si="276"/>
        <v>0</v>
      </c>
    </row>
    <row r="456" spans="1:66">
      <c r="A456" s="6" t="s">
        <v>272</v>
      </c>
      <c r="D456" s="76">
        <f>SUM(F449:AI449)/D455</f>
        <v>81138.755349760002</v>
      </c>
      <c r="AK456" s="430">
        <f t="shared" si="247"/>
        <v>0</v>
      </c>
      <c r="AL456" s="430">
        <f t="shared" si="248"/>
        <v>0</v>
      </c>
      <c r="AM456" s="430">
        <f t="shared" si="249"/>
        <v>0</v>
      </c>
      <c r="AN456" s="430">
        <f t="shared" si="250"/>
        <v>0</v>
      </c>
      <c r="AO456" s="430">
        <f t="shared" si="251"/>
        <v>0</v>
      </c>
      <c r="AP456" s="430">
        <f t="shared" si="252"/>
        <v>0</v>
      </c>
      <c r="AQ456" s="430">
        <f t="shared" si="253"/>
        <v>0</v>
      </c>
      <c r="AR456" s="430">
        <f t="shared" si="254"/>
        <v>0</v>
      </c>
      <c r="AS456" s="430">
        <f t="shared" si="255"/>
        <v>0</v>
      </c>
      <c r="AT456" s="430">
        <f t="shared" si="256"/>
        <v>0</v>
      </c>
      <c r="AU456" s="430">
        <f t="shared" si="257"/>
        <v>0</v>
      </c>
      <c r="AV456" s="430">
        <f t="shared" si="258"/>
        <v>0</v>
      </c>
      <c r="AW456" s="430">
        <f t="shared" si="259"/>
        <v>0</v>
      </c>
      <c r="AX456" s="430">
        <f t="shared" si="260"/>
        <v>0</v>
      </c>
      <c r="AY456" s="430">
        <f t="shared" si="261"/>
        <v>0</v>
      </c>
      <c r="AZ456" s="430">
        <f t="shared" si="262"/>
        <v>0</v>
      </c>
      <c r="BA456" s="430">
        <f t="shared" si="263"/>
        <v>0</v>
      </c>
      <c r="BB456" s="430">
        <f t="shared" si="264"/>
        <v>0</v>
      </c>
      <c r="BC456" s="430">
        <f t="shared" si="265"/>
        <v>0</v>
      </c>
      <c r="BD456" s="430">
        <f t="shared" si="266"/>
        <v>0</v>
      </c>
      <c r="BE456" s="430">
        <f t="shared" si="267"/>
        <v>0</v>
      </c>
      <c r="BF456" s="430">
        <f t="shared" si="268"/>
        <v>0</v>
      </c>
      <c r="BG456" s="430">
        <f t="shared" si="269"/>
        <v>0</v>
      </c>
      <c r="BH456" s="430">
        <f t="shared" si="270"/>
        <v>0</v>
      </c>
      <c r="BI456" s="430">
        <f t="shared" si="271"/>
        <v>0</v>
      </c>
      <c r="BJ456" s="430">
        <f t="shared" si="272"/>
        <v>0</v>
      </c>
      <c r="BK456" s="430">
        <f t="shared" si="273"/>
        <v>0</v>
      </c>
      <c r="BL456" s="430">
        <f t="shared" si="274"/>
        <v>0</v>
      </c>
      <c r="BM456" s="430">
        <f t="shared" si="275"/>
        <v>0</v>
      </c>
      <c r="BN456" s="430">
        <f t="shared" si="276"/>
        <v>0</v>
      </c>
    </row>
    <row r="457" spans="1:66">
      <c r="AK457" s="430">
        <f t="shared" si="247"/>
        <v>0</v>
      </c>
      <c r="AL457" s="430">
        <f t="shared" si="248"/>
        <v>0</v>
      </c>
      <c r="AM457" s="430">
        <f t="shared" si="249"/>
        <v>0</v>
      </c>
      <c r="AN457" s="430">
        <f t="shared" si="250"/>
        <v>0</v>
      </c>
      <c r="AO457" s="430">
        <f t="shared" si="251"/>
        <v>0</v>
      </c>
      <c r="AP457" s="430">
        <f t="shared" si="252"/>
        <v>0</v>
      </c>
      <c r="AQ457" s="430">
        <f t="shared" si="253"/>
        <v>0</v>
      </c>
      <c r="AR457" s="430">
        <f t="shared" si="254"/>
        <v>0</v>
      </c>
      <c r="AS457" s="430">
        <f t="shared" si="255"/>
        <v>0</v>
      </c>
      <c r="AT457" s="430">
        <f t="shared" si="256"/>
        <v>0</v>
      </c>
      <c r="AU457" s="430">
        <f t="shared" si="257"/>
        <v>0</v>
      </c>
      <c r="AV457" s="430">
        <f t="shared" si="258"/>
        <v>0</v>
      </c>
      <c r="AW457" s="430">
        <f t="shared" si="259"/>
        <v>0</v>
      </c>
      <c r="AX457" s="430">
        <f t="shared" si="260"/>
        <v>0</v>
      </c>
      <c r="AY457" s="430">
        <f t="shared" si="261"/>
        <v>0</v>
      </c>
      <c r="AZ457" s="430">
        <f t="shared" si="262"/>
        <v>0</v>
      </c>
      <c r="BA457" s="430">
        <f t="shared" si="263"/>
        <v>0</v>
      </c>
      <c r="BB457" s="430">
        <f t="shared" si="264"/>
        <v>0</v>
      </c>
      <c r="BC457" s="430">
        <f t="shared" si="265"/>
        <v>0</v>
      </c>
      <c r="BD457" s="430">
        <f t="shared" si="266"/>
        <v>0</v>
      </c>
      <c r="BE457" s="430">
        <f t="shared" si="267"/>
        <v>0</v>
      </c>
      <c r="BF457" s="430">
        <f t="shared" si="268"/>
        <v>0</v>
      </c>
      <c r="BG457" s="430">
        <f t="shared" si="269"/>
        <v>0</v>
      </c>
      <c r="BH457" s="430">
        <f t="shared" si="270"/>
        <v>0</v>
      </c>
      <c r="BI457" s="430">
        <f t="shared" si="271"/>
        <v>0</v>
      </c>
      <c r="BJ457" s="430">
        <f t="shared" si="272"/>
        <v>0</v>
      </c>
      <c r="BK457" s="430">
        <f t="shared" si="273"/>
        <v>0</v>
      </c>
      <c r="BL457" s="430">
        <f t="shared" si="274"/>
        <v>0</v>
      </c>
      <c r="BM457" s="430">
        <f t="shared" si="275"/>
        <v>0</v>
      </c>
      <c r="BN457" s="430">
        <f t="shared" si="276"/>
        <v>0</v>
      </c>
    </row>
    <row r="458" spans="1:66">
      <c r="AK458" s="430">
        <f t="shared" si="247"/>
        <v>0</v>
      </c>
      <c r="AL458" s="430">
        <f t="shared" si="248"/>
        <v>0</v>
      </c>
      <c r="AM458" s="430">
        <f t="shared" si="249"/>
        <v>0</v>
      </c>
      <c r="AN458" s="430">
        <f t="shared" si="250"/>
        <v>0</v>
      </c>
      <c r="AO458" s="430">
        <f t="shared" si="251"/>
        <v>0</v>
      </c>
      <c r="AP458" s="430">
        <f t="shared" si="252"/>
        <v>0</v>
      </c>
      <c r="AQ458" s="430">
        <f t="shared" si="253"/>
        <v>0</v>
      </c>
      <c r="AR458" s="430">
        <f t="shared" si="254"/>
        <v>0</v>
      </c>
      <c r="AS458" s="430">
        <f t="shared" si="255"/>
        <v>0</v>
      </c>
      <c r="AT458" s="430">
        <f t="shared" si="256"/>
        <v>0</v>
      </c>
      <c r="AU458" s="430">
        <f t="shared" si="257"/>
        <v>0</v>
      </c>
      <c r="AV458" s="430">
        <f t="shared" si="258"/>
        <v>0</v>
      </c>
      <c r="AW458" s="430">
        <f t="shared" si="259"/>
        <v>0</v>
      </c>
      <c r="AX458" s="430">
        <f t="shared" si="260"/>
        <v>0</v>
      </c>
      <c r="AY458" s="430">
        <f t="shared" si="261"/>
        <v>0</v>
      </c>
      <c r="AZ458" s="430">
        <f t="shared" si="262"/>
        <v>0</v>
      </c>
      <c r="BA458" s="430">
        <f t="shared" si="263"/>
        <v>0</v>
      </c>
      <c r="BB458" s="430">
        <f t="shared" si="264"/>
        <v>0</v>
      </c>
      <c r="BC458" s="430">
        <f t="shared" si="265"/>
        <v>0</v>
      </c>
      <c r="BD458" s="430">
        <f t="shared" si="266"/>
        <v>0</v>
      </c>
      <c r="BE458" s="430">
        <f t="shared" si="267"/>
        <v>0</v>
      </c>
      <c r="BF458" s="430">
        <f t="shared" si="268"/>
        <v>0</v>
      </c>
      <c r="BG458" s="430">
        <f t="shared" si="269"/>
        <v>0</v>
      </c>
      <c r="BH458" s="430">
        <f t="shared" si="270"/>
        <v>0</v>
      </c>
      <c r="BI458" s="430">
        <f t="shared" si="271"/>
        <v>0</v>
      </c>
      <c r="BJ458" s="430">
        <f t="shared" si="272"/>
        <v>0</v>
      </c>
      <c r="BK458" s="430">
        <f t="shared" si="273"/>
        <v>0</v>
      </c>
      <c r="BL458" s="430">
        <f t="shared" si="274"/>
        <v>0</v>
      </c>
      <c r="BM458" s="430">
        <f t="shared" si="275"/>
        <v>0</v>
      </c>
      <c r="BN458" s="430">
        <f t="shared" si="276"/>
        <v>0</v>
      </c>
    </row>
    <row r="459" spans="1:66">
      <c r="AK459" s="430">
        <f t="shared" ref="AK459:AK467" si="319">F459/1.9835</f>
        <v>0</v>
      </c>
      <c r="AL459" s="430">
        <f t="shared" ref="AL459:AL467" si="320">G459/1.9835</f>
        <v>0</v>
      </c>
      <c r="AM459" s="430">
        <f t="shared" ref="AM459:AM467" si="321">H459/1.9835</f>
        <v>0</v>
      </c>
      <c r="AN459" s="430">
        <f t="shared" ref="AN459:AN467" si="322">I459/1.9835</f>
        <v>0</v>
      </c>
      <c r="AO459" s="430">
        <f t="shared" ref="AO459:AO467" si="323">J459/1.9835</f>
        <v>0</v>
      </c>
      <c r="AP459" s="430">
        <f t="shared" ref="AP459:AP467" si="324">K459/1.9835</f>
        <v>0</v>
      </c>
      <c r="AQ459" s="430">
        <f t="shared" ref="AQ459:AQ467" si="325">L459/1.9835</f>
        <v>0</v>
      </c>
      <c r="AR459" s="430">
        <f t="shared" ref="AR459:AR467" si="326">M459/1.9835</f>
        <v>0</v>
      </c>
      <c r="AS459" s="430">
        <f t="shared" ref="AS459:AS467" si="327">N459/1.9835</f>
        <v>0</v>
      </c>
      <c r="AT459" s="430">
        <f t="shared" ref="AT459:AT467" si="328">O459/1.9835</f>
        <v>0</v>
      </c>
      <c r="AU459" s="430">
        <f t="shared" ref="AU459:AU467" si="329">P459/1.9835</f>
        <v>0</v>
      </c>
      <c r="AV459" s="430">
        <f t="shared" ref="AV459:AV467" si="330">Q459/1.9835</f>
        <v>0</v>
      </c>
      <c r="AW459" s="430">
        <f t="shared" ref="AW459:AW467" si="331">R459/1.9835</f>
        <v>0</v>
      </c>
      <c r="AX459" s="430">
        <f t="shared" ref="AX459:AX467" si="332">S459/1.9835</f>
        <v>0</v>
      </c>
      <c r="AY459" s="430">
        <f t="shared" ref="AY459:AY467" si="333">T459/1.9835</f>
        <v>0</v>
      </c>
      <c r="AZ459" s="430">
        <f t="shared" ref="AZ459:AZ467" si="334">U459/1.9835</f>
        <v>0</v>
      </c>
      <c r="BA459" s="430">
        <f t="shared" ref="BA459:BA467" si="335">V459/1.9835</f>
        <v>0</v>
      </c>
      <c r="BB459" s="430">
        <f t="shared" ref="BB459:BB467" si="336">W459/1.9835</f>
        <v>0</v>
      </c>
      <c r="BC459" s="430">
        <f t="shared" ref="BC459:BC467" si="337">X459/1.9835</f>
        <v>0</v>
      </c>
      <c r="BD459" s="430">
        <f t="shared" ref="BD459:BD467" si="338">Y459/1.9835</f>
        <v>0</v>
      </c>
      <c r="BE459" s="430">
        <f t="shared" ref="BE459:BE467" si="339">Z459/1.9835</f>
        <v>0</v>
      </c>
      <c r="BF459" s="430">
        <f t="shared" ref="BF459:BF467" si="340">AA459/1.9835</f>
        <v>0</v>
      </c>
      <c r="BG459" s="430">
        <f t="shared" ref="BG459:BG467" si="341">AB459/1.9835</f>
        <v>0</v>
      </c>
      <c r="BH459" s="430">
        <f t="shared" ref="BH459:BH467" si="342">AC459/1.9835</f>
        <v>0</v>
      </c>
      <c r="BI459" s="430">
        <f t="shared" ref="BI459:BI467" si="343">AD459/1.9835</f>
        <v>0</v>
      </c>
      <c r="BJ459" s="430">
        <f t="shared" ref="BJ459:BJ467" si="344">AE459/1.9835</f>
        <v>0</v>
      </c>
      <c r="BK459" s="430">
        <f t="shared" ref="BK459:BK467" si="345">AF459/1.9835</f>
        <v>0</v>
      </c>
      <c r="BL459" s="430">
        <f t="shared" ref="BL459:BL467" si="346">AG459/1.9835</f>
        <v>0</v>
      </c>
      <c r="BM459" s="430">
        <f t="shared" ref="BM459:BM467" si="347">AH459/1.9835</f>
        <v>0</v>
      </c>
      <c r="BN459" s="430">
        <f t="shared" ref="BN459:BN467" si="348">AI459/1.9835</f>
        <v>0</v>
      </c>
    </row>
    <row r="460" spans="1:66">
      <c r="A460" s="349" t="s">
        <v>276</v>
      </c>
      <c r="B460" s="12"/>
      <c r="C460" s="345"/>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30">
        <f t="shared" si="319"/>
        <v>0</v>
      </c>
      <c r="AL460" s="430">
        <f t="shared" si="320"/>
        <v>0</v>
      </c>
      <c r="AM460" s="430">
        <f t="shared" si="321"/>
        <v>0</v>
      </c>
      <c r="AN460" s="430">
        <f t="shared" si="322"/>
        <v>0</v>
      </c>
      <c r="AO460" s="430">
        <f t="shared" si="323"/>
        <v>0</v>
      </c>
      <c r="AP460" s="430">
        <f t="shared" si="324"/>
        <v>0</v>
      </c>
      <c r="AQ460" s="430">
        <f t="shared" si="325"/>
        <v>0</v>
      </c>
      <c r="AR460" s="430">
        <f t="shared" si="326"/>
        <v>0</v>
      </c>
      <c r="AS460" s="430">
        <f t="shared" si="327"/>
        <v>0</v>
      </c>
      <c r="AT460" s="430">
        <f t="shared" si="328"/>
        <v>0</v>
      </c>
      <c r="AU460" s="430">
        <f t="shared" si="329"/>
        <v>0</v>
      </c>
      <c r="AV460" s="430">
        <f t="shared" si="330"/>
        <v>0</v>
      </c>
      <c r="AW460" s="430">
        <f t="shared" si="331"/>
        <v>0</v>
      </c>
      <c r="AX460" s="430">
        <f t="shared" si="332"/>
        <v>0</v>
      </c>
      <c r="AY460" s="430">
        <f t="shared" si="333"/>
        <v>0</v>
      </c>
      <c r="AZ460" s="430">
        <f t="shared" si="334"/>
        <v>0</v>
      </c>
      <c r="BA460" s="430">
        <f t="shared" si="335"/>
        <v>0</v>
      </c>
      <c r="BB460" s="430">
        <f t="shared" si="336"/>
        <v>0</v>
      </c>
      <c r="BC460" s="430">
        <f t="shared" si="337"/>
        <v>0</v>
      </c>
      <c r="BD460" s="430">
        <f t="shared" si="338"/>
        <v>0</v>
      </c>
      <c r="BE460" s="430">
        <f t="shared" si="339"/>
        <v>0</v>
      </c>
      <c r="BF460" s="430">
        <f t="shared" si="340"/>
        <v>0</v>
      </c>
      <c r="BG460" s="430">
        <f t="shared" si="341"/>
        <v>0</v>
      </c>
      <c r="BH460" s="430">
        <f t="shared" si="342"/>
        <v>0</v>
      </c>
      <c r="BI460" s="430">
        <f t="shared" si="343"/>
        <v>0</v>
      </c>
      <c r="BJ460" s="430">
        <f t="shared" si="344"/>
        <v>0</v>
      </c>
      <c r="BK460" s="430">
        <f t="shared" si="345"/>
        <v>0</v>
      </c>
      <c r="BL460" s="430">
        <f t="shared" si="346"/>
        <v>0</v>
      </c>
      <c r="BM460" s="430">
        <f t="shared" si="347"/>
        <v>0</v>
      </c>
      <c r="BN460" s="430">
        <f t="shared" si="348"/>
        <v>0</v>
      </c>
    </row>
    <row r="461" spans="1:66" ht="13.8" thickBot="1">
      <c r="A461" s="347" t="s">
        <v>262</v>
      </c>
      <c r="B461" s="43"/>
      <c r="C461" s="338"/>
      <c r="D461" s="339"/>
      <c r="E461" s="339"/>
      <c r="F461" s="43"/>
      <c r="G461" s="43"/>
      <c r="H461" s="43"/>
      <c r="I461" s="43"/>
      <c r="J461" s="43"/>
      <c r="K461" s="43"/>
      <c r="L461" s="43"/>
      <c r="M461" s="43"/>
      <c r="N461" s="43"/>
      <c r="O461" s="43"/>
      <c r="P461" s="43"/>
      <c r="Q461" s="43"/>
      <c r="R461" s="339"/>
      <c r="S461" s="339"/>
      <c r="T461" s="339"/>
      <c r="U461" s="339"/>
      <c r="V461" s="339"/>
      <c r="W461" s="339"/>
      <c r="X461" s="339"/>
      <c r="Y461" s="339"/>
      <c r="Z461" s="339"/>
      <c r="AA461" s="339"/>
      <c r="AB461" s="339"/>
      <c r="AC461" s="339"/>
      <c r="AD461" s="339"/>
      <c r="AE461" s="339"/>
      <c r="AF461" s="339"/>
      <c r="AG461" s="339"/>
      <c r="AH461" s="339"/>
      <c r="AI461" s="339"/>
      <c r="AK461" s="430">
        <f t="shared" si="319"/>
        <v>0</v>
      </c>
      <c r="AL461" s="430">
        <f t="shared" si="320"/>
        <v>0</v>
      </c>
      <c r="AM461" s="430">
        <f t="shared" si="321"/>
        <v>0</v>
      </c>
      <c r="AN461" s="430">
        <f t="shared" si="322"/>
        <v>0</v>
      </c>
      <c r="AO461" s="430">
        <f t="shared" si="323"/>
        <v>0</v>
      </c>
      <c r="AP461" s="430">
        <f t="shared" si="324"/>
        <v>0</v>
      </c>
      <c r="AQ461" s="430">
        <f t="shared" si="325"/>
        <v>0</v>
      </c>
      <c r="AR461" s="430">
        <f t="shared" si="326"/>
        <v>0</v>
      </c>
      <c r="AS461" s="430">
        <f t="shared" si="327"/>
        <v>0</v>
      </c>
      <c r="AT461" s="430">
        <f t="shared" si="328"/>
        <v>0</v>
      </c>
      <c r="AU461" s="430">
        <f t="shared" si="329"/>
        <v>0</v>
      </c>
      <c r="AV461" s="430">
        <f t="shared" si="330"/>
        <v>0</v>
      </c>
      <c r="AW461" s="430">
        <f t="shared" si="331"/>
        <v>0</v>
      </c>
      <c r="AX461" s="430">
        <f t="shared" si="332"/>
        <v>0</v>
      </c>
      <c r="AY461" s="430">
        <f t="shared" si="333"/>
        <v>0</v>
      </c>
      <c r="AZ461" s="430">
        <f t="shared" si="334"/>
        <v>0</v>
      </c>
      <c r="BA461" s="430">
        <f t="shared" si="335"/>
        <v>0</v>
      </c>
      <c r="BB461" s="430">
        <f t="shared" si="336"/>
        <v>0</v>
      </c>
      <c r="BC461" s="430">
        <f t="shared" si="337"/>
        <v>0</v>
      </c>
      <c r="BD461" s="430">
        <f t="shared" si="338"/>
        <v>0</v>
      </c>
      <c r="BE461" s="430">
        <f t="shared" si="339"/>
        <v>0</v>
      </c>
      <c r="BF461" s="430">
        <f t="shared" si="340"/>
        <v>0</v>
      </c>
      <c r="BG461" s="430">
        <f t="shared" si="341"/>
        <v>0</v>
      </c>
      <c r="BH461" s="430">
        <f t="shared" si="342"/>
        <v>0</v>
      </c>
      <c r="BI461" s="430">
        <f t="shared" si="343"/>
        <v>0</v>
      </c>
      <c r="BJ461" s="430">
        <f t="shared" si="344"/>
        <v>0</v>
      </c>
      <c r="BK461" s="430">
        <f t="shared" si="345"/>
        <v>0</v>
      </c>
      <c r="BL461" s="430">
        <f t="shared" si="346"/>
        <v>0</v>
      </c>
      <c r="BM461" s="430">
        <f t="shared" si="347"/>
        <v>0</v>
      </c>
      <c r="BN461" s="430">
        <f t="shared" si="348"/>
        <v>0</v>
      </c>
    </row>
    <row r="462" spans="1:66" ht="13.8" thickTop="1">
      <c r="A462" s="12"/>
      <c r="B462" s="12"/>
      <c r="C462" s="345"/>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30">
        <f t="shared" si="319"/>
        <v>0</v>
      </c>
      <c r="AL462" s="430">
        <f t="shared" si="320"/>
        <v>0</v>
      </c>
      <c r="AM462" s="430">
        <f t="shared" si="321"/>
        <v>0</v>
      </c>
      <c r="AN462" s="430">
        <f t="shared" si="322"/>
        <v>0</v>
      </c>
      <c r="AO462" s="430">
        <f t="shared" si="323"/>
        <v>0</v>
      </c>
      <c r="AP462" s="430">
        <f t="shared" si="324"/>
        <v>0</v>
      </c>
      <c r="AQ462" s="430">
        <f t="shared" si="325"/>
        <v>0</v>
      </c>
      <c r="AR462" s="430">
        <f t="shared" si="326"/>
        <v>0</v>
      </c>
      <c r="AS462" s="430">
        <f t="shared" si="327"/>
        <v>0</v>
      </c>
      <c r="AT462" s="430">
        <f t="shared" si="328"/>
        <v>0</v>
      </c>
      <c r="AU462" s="430">
        <f t="shared" si="329"/>
        <v>0</v>
      </c>
      <c r="AV462" s="430">
        <f t="shared" si="330"/>
        <v>0</v>
      </c>
      <c r="AW462" s="430">
        <f t="shared" si="331"/>
        <v>0</v>
      </c>
      <c r="AX462" s="430">
        <f t="shared" si="332"/>
        <v>0</v>
      </c>
      <c r="AY462" s="430">
        <f t="shared" si="333"/>
        <v>0</v>
      </c>
      <c r="AZ462" s="430">
        <f t="shared" si="334"/>
        <v>0</v>
      </c>
      <c r="BA462" s="430">
        <f t="shared" si="335"/>
        <v>0</v>
      </c>
      <c r="BB462" s="430">
        <f t="shared" si="336"/>
        <v>0</v>
      </c>
      <c r="BC462" s="430">
        <f t="shared" si="337"/>
        <v>0</v>
      </c>
      <c r="BD462" s="430">
        <f t="shared" si="338"/>
        <v>0</v>
      </c>
      <c r="BE462" s="430">
        <f t="shared" si="339"/>
        <v>0</v>
      </c>
      <c r="BF462" s="430">
        <f t="shared" si="340"/>
        <v>0</v>
      </c>
      <c r="BG462" s="430">
        <f t="shared" si="341"/>
        <v>0</v>
      </c>
      <c r="BH462" s="430">
        <f t="shared" si="342"/>
        <v>0</v>
      </c>
      <c r="BI462" s="430">
        <f t="shared" si="343"/>
        <v>0</v>
      </c>
      <c r="BJ462" s="430">
        <f t="shared" si="344"/>
        <v>0</v>
      </c>
      <c r="BK462" s="430">
        <f t="shared" si="345"/>
        <v>0</v>
      </c>
      <c r="BL462" s="430">
        <f t="shared" si="346"/>
        <v>0</v>
      </c>
      <c r="BM462" s="430">
        <f t="shared" si="347"/>
        <v>0</v>
      </c>
      <c r="BN462" s="430">
        <f t="shared" si="348"/>
        <v>0</v>
      </c>
    </row>
    <row r="463" spans="1:66">
      <c r="A463" s="12" t="s">
        <v>277</v>
      </c>
      <c r="B463" s="12"/>
      <c r="C463" s="345"/>
      <c r="D463" s="76">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30">
        <f t="shared" si="319"/>
        <v>862.98694731535181</v>
      </c>
      <c r="AL463" s="430">
        <f t="shared" si="320"/>
        <v>1291.9804587849762</v>
      </c>
      <c r="AM463" s="430">
        <f t="shared" si="321"/>
        <v>1141.9827275018906</v>
      </c>
      <c r="AN463" s="430">
        <f t="shared" si="322"/>
        <v>1173.9822435089488</v>
      </c>
      <c r="AO463" s="430">
        <f t="shared" si="323"/>
        <v>947.9856617091001</v>
      </c>
      <c r="AP463" s="430">
        <f t="shared" si="324"/>
        <v>1033.9843609780689</v>
      </c>
      <c r="AQ463" s="430">
        <f t="shared" si="325"/>
        <v>1150.9825913788757</v>
      </c>
      <c r="AR463" s="430">
        <f t="shared" si="326"/>
        <v>1210.9816838921099</v>
      </c>
      <c r="AS463" s="430">
        <f t="shared" si="327"/>
        <v>2322.9648651373832</v>
      </c>
      <c r="AT463" s="430">
        <f t="shared" si="328"/>
        <v>1863.971807411142</v>
      </c>
      <c r="AU463" s="430">
        <f t="shared" si="329"/>
        <v>2474.9625661709101</v>
      </c>
      <c r="AV463" s="430">
        <f t="shared" si="330"/>
        <v>2428.133274464331</v>
      </c>
      <c r="AW463" s="430">
        <f t="shared" si="331"/>
        <v>2035.1197378371564</v>
      </c>
      <c r="AX463" s="430">
        <f t="shared" si="332"/>
        <v>1693.869422737585</v>
      </c>
      <c r="AY463" s="430">
        <f t="shared" si="333"/>
        <v>1368.7975800352913</v>
      </c>
      <c r="AZ463" s="430">
        <f t="shared" si="334"/>
        <v>1454.106377615326</v>
      </c>
      <c r="BA463" s="430">
        <f t="shared" si="335"/>
        <v>1521.8830350390726</v>
      </c>
      <c r="BB463" s="430">
        <f t="shared" si="336"/>
        <v>1858.3413158558105</v>
      </c>
      <c r="BC463" s="430">
        <f t="shared" si="337"/>
        <v>1981.9510965465086</v>
      </c>
      <c r="BD463" s="430">
        <f t="shared" si="338"/>
        <v>2128.227880010083</v>
      </c>
      <c r="BE463" s="430">
        <f t="shared" si="339"/>
        <v>1255.8759768086718</v>
      </c>
      <c r="BF463" s="430">
        <f t="shared" si="340"/>
        <v>2235.4524829846232</v>
      </c>
      <c r="BG463" s="430">
        <f t="shared" si="341"/>
        <v>2682.9089992437607</v>
      </c>
      <c r="BH463" s="430">
        <f t="shared" si="342"/>
        <v>2371.0108394252579</v>
      </c>
      <c r="BI463" s="430">
        <f t="shared" si="343"/>
        <v>1809.6193597176705</v>
      </c>
      <c r="BJ463" s="430">
        <f t="shared" si="344"/>
        <v>1309.7501900176455</v>
      </c>
      <c r="BK463" s="430">
        <f t="shared" si="345"/>
        <v>1380.0791262919081</v>
      </c>
      <c r="BL463" s="430">
        <f t="shared" si="346"/>
        <v>1160.7424437610284</v>
      </c>
      <c r="BM463" s="430">
        <f t="shared" si="347"/>
        <v>1510.6688892866143</v>
      </c>
      <c r="BN463" s="430">
        <f t="shared" si="348"/>
        <v>1609.4456571212506</v>
      </c>
    </row>
    <row r="464" spans="1:66">
      <c r="A464" s="12" t="s">
        <v>278</v>
      </c>
      <c r="B464" s="12"/>
      <c r="C464" s="345"/>
      <c r="D464" s="76">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30">
        <f t="shared" si="319"/>
        <v>571.99134862616586</v>
      </c>
      <c r="AL464" s="430">
        <f t="shared" si="320"/>
        <v>751.98862616586837</v>
      </c>
      <c r="AM464" s="430">
        <f t="shared" si="321"/>
        <v>952.98558608520284</v>
      </c>
      <c r="AN464" s="430">
        <f t="shared" si="322"/>
        <v>1195.9819107638014</v>
      </c>
      <c r="AO464" s="430">
        <f t="shared" si="323"/>
        <v>1169.9823040080669</v>
      </c>
      <c r="AP464" s="430">
        <f t="shared" si="324"/>
        <v>904.98631207461563</v>
      </c>
      <c r="AQ464" s="430">
        <f t="shared" si="325"/>
        <v>1009.9847239727754</v>
      </c>
      <c r="AR464" s="430">
        <f t="shared" si="326"/>
        <v>1255.9810032770354</v>
      </c>
      <c r="AS464" s="430">
        <f t="shared" si="327"/>
        <v>1760.9733652634236</v>
      </c>
      <c r="AT464" s="430">
        <f t="shared" si="328"/>
        <v>2247.9659994958406</v>
      </c>
      <c r="AU464" s="430">
        <f t="shared" si="329"/>
        <v>2494.962263675322</v>
      </c>
      <c r="AV464" s="430">
        <f t="shared" si="330"/>
        <v>1836.8222180489033</v>
      </c>
      <c r="AW464" s="430">
        <f t="shared" si="331"/>
        <v>1619.7781699016889</v>
      </c>
      <c r="AX464" s="430">
        <f t="shared" si="332"/>
        <v>1488.7622888832871</v>
      </c>
      <c r="AY464" s="430">
        <f t="shared" si="333"/>
        <v>1333.6022183009834</v>
      </c>
      <c r="AZ464" s="430">
        <f t="shared" si="334"/>
        <v>1430.3755986891858</v>
      </c>
      <c r="BA464" s="430">
        <f t="shared" si="335"/>
        <v>1023.372825812957</v>
      </c>
      <c r="BB464" s="430">
        <f t="shared" si="336"/>
        <v>1454.6155785228132</v>
      </c>
      <c r="BC464" s="430">
        <f t="shared" si="337"/>
        <v>1394.7214519788251</v>
      </c>
      <c r="BD464" s="430">
        <f t="shared" si="338"/>
        <v>2031.4091252835897</v>
      </c>
      <c r="BE464" s="430">
        <f t="shared" si="339"/>
        <v>1034.5449962188052</v>
      </c>
      <c r="BF464" s="430">
        <f t="shared" si="340"/>
        <v>2250.5117217040583</v>
      </c>
      <c r="BG464" s="430">
        <f t="shared" si="341"/>
        <v>2408.9589110158809</v>
      </c>
      <c r="BH464" s="430">
        <f t="shared" si="342"/>
        <v>1865.3037559868917</v>
      </c>
      <c r="BI464" s="430">
        <f t="shared" si="343"/>
        <v>860.01512477943027</v>
      </c>
      <c r="BJ464" s="430">
        <f t="shared" si="344"/>
        <v>1318.7500538946308</v>
      </c>
      <c r="BK464" s="430">
        <f t="shared" si="345"/>
        <v>1148.412630249559</v>
      </c>
      <c r="BL464" s="430">
        <f t="shared" si="346"/>
        <v>805.2578204688682</v>
      </c>
      <c r="BM464" s="430">
        <f t="shared" si="347"/>
        <v>1160.7794037307788</v>
      </c>
      <c r="BN464" s="430">
        <f t="shared" si="348"/>
        <v>1171.9441935263594</v>
      </c>
    </row>
    <row r="465" spans="1:66">
      <c r="A465" s="12" t="s">
        <v>279</v>
      </c>
      <c r="B465" s="12"/>
      <c r="C465" s="345"/>
      <c r="D465" s="76">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30">
        <f t="shared" si="319"/>
        <v>733.98889841189828</v>
      </c>
      <c r="AL465" s="430">
        <f t="shared" si="320"/>
        <v>678.98973027476688</v>
      </c>
      <c r="AM465" s="430">
        <f t="shared" si="321"/>
        <v>924.98600957902693</v>
      </c>
      <c r="AN465" s="430">
        <f t="shared" si="322"/>
        <v>1066.9838618603478</v>
      </c>
      <c r="AO465" s="430">
        <f t="shared" si="323"/>
        <v>1193.9819410133605</v>
      </c>
      <c r="AP465" s="430">
        <f t="shared" si="324"/>
        <v>1061.983937484245</v>
      </c>
      <c r="AQ465" s="430">
        <f t="shared" si="325"/>
        <v>843.98723468616095</v>
      </c>
      <c r="AR465" s="430">
        <f t="shared" si="326"/>
        <v>1182.9821073859341</v>
      </c>
      <c r="AS465" s="430">
        <f t="shared" si="327"/>
        <v>1574.9761784723974</v>
      </c>
      <c r="AT465" s="430">
        <f t="shared" si="328"/>
        <v>1946.9705520544494</v>
      </c>
      <c r="AU465" s="430">
        <f t="shared" si="329"/>
        <v>1552.9765112175448</v>
      </c>
      <c r="AV465" s="430">
        <f t="shared" si="330"/>
        <v>1623.3754464330732</v>
      </c>
      <c r="AW465" s="430">
        <f t="shared" si="331"/>
        <v>1430.4008066549031</v>
      </c>
      <c r="AX465" s="430">
        <f t="shared" si="332"/>
        <v>1469.473153516511</v>
      </c>
      <c r="AY465" s="430">
        <f t="shared" si="333"/>
        <v>1208.8379127804385</v>
      </c>
      <c r="AZ465" s="430">
        <f t="shared" si="334"/>
        <v>1249.3975296193594</v>
      </c>
      <c r="BA465" s="430">
        <f t="shared" si="335"/>
        <v>993.41063776153248</v>
      </c>
      <c r="BB465" s="430">
        <f t="shared" si="336"/>
        <v>1266.1557852281321</v>
      </c>
      <c r="BC465" s="430">
        <f t="shared" si="337"/>
        <v>1319.3143433324929</v>
      </c>
      <c r="BD465" s="430">
        <f t="shared" si="338"/>
        <v>1363.478699268969</v>
      </c>
      <c r="BE465" s="430">
        <f t="shared" si="339"/>
        <v>850.693219057222</v>
      </c>
      <c r="BF465" s="430">
        <f t="shared" si="340"/>
        <v>2152.6140660448696</v>
      </c>
      <c r="BG465" s="430">
        <f t="shared" si="341"/>
        <v>2335.4272750189057</v>
      </c>
      <c r="BH465" s="430">
        <f t="shared" si="342"/>
        <v>1279.9243761028486</v>
      </c>
      <c r="BI465" s="430">
        <f t="shared" si="343"/>
        <v>889.95210486513747</v>
      </c>
      <c r="BJ465" s="430">
        <f t="shared" si="344"/>
        <v>1352.4195446433075</v>
      </c>
      <c r="BK465" s="430">
        <f t="shared" si="345"/>
        <v>1040.2942655407107</v>
      </c>
      <c r="BL465" s="430">
        <f t="shared" si="346"/>
        <v>575.44129644567693</v>
      </c>
      <c r="BM465" s="430">
        <f t="shared" si="347"/>
        <v>975.38867088480072</v>
      </c>
      <c r="BN465" s="430">
        <f t="shared" si="348"/>
        <v>553.97485344904999</v>
      </c>
    </row>
    <row r="466" spans="1:66">
      <c r="A466" s="12" t="s">
        <v>280</v>
      </c>
      <c r="B466" s="12"/>
      <c r="C466" s="345"/>
      <c r="D466" s="76">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30">
        <f t="shared" si="319"/>
        <v>847.98717418704302</v>
      </c>
      <c r="AL466" s="430">
        <f t="shared" si="320"/>
        <v>762.98845979329474</v>
      </c>
      <c r="AM466" s="430">
        <f t="shared" si="321"/>
        <v>717.98914040836905</v>
      </c>
      <c r="AN466" s="430">
        <f t="shared" si="322"/>
        <v>806.98779430299965</v>
      </c>
      <c r="AO466" s="430">
        <f t="shared" si="323"/>
        <v>990.98501134358457</v>
      </c>
      <c r="AP466" s="430">
        <f t="shared" si="324"/>
        <v>702.98936728006049</v>
      </c>
      <c r="AQ466" s="430">
        <f t="shared" si="325"/>
        <v>689.98956390219314</v>
      </c>
      <c r="AR466" s="430">
        <f t="shared" si="326"/>
        <v>1148.9826216284346</v>
      </c>
      <c r="AS466" s="430">
        <f t="shared" si="327"/>
        <v>1359.9794302999749</v>
      </c>
      <c r="AT466" s="430">
        <f t="shared" si="328"/>
        <v>859.98699268968994</v>
      </c>
      <c r="AU466" s="430">
        <f t="shared" si="329"/>
        <v>1134.9828333753467</v>
      </c>
      <c r="AV466" s="430">
        <f t="shared" si="330"/>
        <v>1432.9983258885811</v>
      </c>
      <c r="AW466" s="430">
        <f t="shared" si="331"/>
        <v>1177.872447693471</v>
      </c>
      <c r="AX466" s="430">
        <f t="shared" si="332"/>
        <v>998.82530879758008</v>
      </c>
      <c r="AY466" s="430">
        <f t="shared" si="333"/>
        <v>1184.4668515250819</v>
      </c>
      <c r="AZ466" s="430">
        <f t="shared" si="334"/>
        <v>907.1842702293925</v>
      </c>
      <c r="BA466" s="430">
        <f t="shared" si="335"/>
        <v>830.26468364003017</v>
      </c>
      <c r="BB466" s="430">
        <f t="shared" si="336"/>
        <v>998.42702293924879</v>
      </c>
      <c r="BC466" s="430">
        <f t="shared" si="337"/>
        <v>1254.1416687673304</v>
      </c>
      <c r="BD466" s="430">
        <f t="shared" si="338"/>
        <v>1037.3682883791278</v>
      </c>
      <c r="BE466" s="430">
        <f t="shared" si="339"/>
        <v>880.57474161835137</v>
      </c>
      <c r="BF466" s="430">
        <f t="shared" si="340"/>
        <v>1832.5081925888578</v>
      </c>
      <c r="BG466" s="430">
        <f t="shared" si="341"/>
        <v>1825.3390471388959</v>
      </c>
      <c r="BH466" s="430">
        <f t="shared" si="342"/>
        <v>1040.3277035543231</v>
      </c>
      <c r="BI466" s="430">
        <f t="shared" si="343"/>
        <v>776.47592639274001</v>
      </c>
      <c r="BJ466" s="430">
        <f t="shared" si="344"/>
        <v>1136.412811746912</v>
      </c>
      <c r="BK466" s="430">
        <f t="shared" si="345"/>
        <v>864.26692795563395</v>
      </c>
      <c r="BL466" s="430">
        <f t="shared" si="346"/>
        <v>343.84479934459284</v>
      </c>
      <c r="BM466" s="430">
        <f t="shared" si="347"/>
        <v>822.3862110915054</v>
      </c>
      <c r="BN466" s="430">
        <f t="shared" si="348"/>
        <v>530.19743530488711</v>
      </c>
    </row>
    <row r="467" spans="1:66">
      <c r="A467" s="12" t="s">
        <v>281</v>
      </c>
      <c r="B467" s="12"/>
      <c r="C467" s="345"/>
      <c r="D467" s="76">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30">
        <f t="shared" si="319"/>
        <v>967.98535921351152</v>
      </c>
      <c r="AL467" s="430">
        <f t="shared" si="320"/>
        <v>911.98620620115969</v>
      </c>
      <c r="AM467" s="430">
        <f t="shared" si="321"/>
        <v>853.98708343836654</v>
      </c>
      <c r="AN467" s="430">
        <f t="shared" si="322"/>
        <v>1826.9723670279807</v>
      </c>
      <c r="AO467" s="430">
        <f t="shared" si="323"/>
        <v>730.9889437862364</v>
      </c>
      <c r="AP467" s="430">
        <f t="shared" si="324"/>
        <v>853.98708343836665</v>
      </c>
      <c r="AQ467" s="430">
        <f t="shared" si="325"/>
        <v>918.98610032770364</v>
      </c>
      <c r="AR467" s="430">
        <f t="shared" si="326"/>
        <v>1421.9784925636502</v>
      </c>
      <c r="AS467" s="430">
        <f t="shared" si="327"/>
        <v>1524.9769347113688</v>
      </c>
      <c r="AT467" s="430">
        <f t="shared" si="328"/>
        <v>1057.9839979833628</v>
      </c>
      <c r="AU467" s="430">
        <f t="shared" si="329"/>
        <v>1606.9756944794558</v>
      </c>
      <c r="AV467" s="430">
        <f t="shared" si="330"/>
        <v>2618.5803939500879</v>
      </c>
      <c r="AW467" s="430">
        <f t="shared" si="331"/>
        <v>1590.5369296697756</v>
      </c>
      <c r="AX467" s="430">
        <f t="shared" si="332"/>
        <v>934.59037055709609</v>
      </c>
      <c r="AY467" s="430">
        <f t="shared" si="333"/>
        <v>1836.0877237206957</v>
      </c>
      <c r="AZ467" s="430">
        <f t="shared" si="334"/>
        <v>1335.2709856314593</v>
      </c>
      <c r="BA467" s="430">
        <f t="shared" si="335"/>
        <v>1240.1159566422991</v>
      </c>
      <c r="BB467" s="430">
        <f t="shared" si="336"/>
        <v>1110.6327199395007</v>
      </c>
      <c r="BC467" s="430">
        <f t="shared" si="337"/>
        <v>1106.7305268464836</v>
      </c>
      <c r="BD467" s="430">
        <f t="shared" si="338"/>
        <v>1466.2162843458534</v>
      </c>
      <c r="BE467" s="430">
        <f t="shared" si="339"/>
        <v>1525.1071338542981</v>
      </c>
      <c r="BF467" s="430">
        <f t="shared" si="340"/>
        <v>2131.0864633224101</v>
      </c>
      <c r="BG467" s="430">
        <f t="shared" si="341"/>
        <v>2857.8522813208974</v>
      </c>
      <c r="BH467" s="430">
        <f t="shared" si="342"/>
        <v>1688.9790773884547</v>
      </c>
      <c r="BI467" s="430">
        <f t="shared" si="343"/>
        <v>1469.5437358205195</v>
      </c>
      <c r="BJ467" s="430">
        <f t="shared" si="344"/>
        <v>1319.1600476934711</v>
      </c>
      <c r="BK467" s="430">
        <f t="shared" si="345"/>
        <v>1165.3423741870429</v>
      </c>
      <c r="BL467" s="430">
        <f t="shared" si="346"/>
        <v>568.53140095790263</v>
      </c>
      <c r="BM467" s="430">
        <f t="shared" si="347"/>
        <v>1177.4184866145697</v>
      </c>
      <c r="BN467" s="430">
        <f t="shared" si="348"/>
        <v>1870.3232264973924</v>
      </c>
    </row>
    <row r="468" spans="1:66">
      <c r="A468" s="12"/>
      <c r="B468" s="12"/>
      <c r="C468" s="345"/>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166</v>
      </c>
      <c r="B469" s="12"/>
      <c r="C469" s="345"/>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47"/>
  <sheetViews>
    <sheetView workbookViewId="0">
      <selection activeCell="A248" sqref="A248"/>
    </sheetView>
  </sheetViews>
  <sheetFormatPr defaultRowHeight="12"/>
  <cols>
    <col min="2" max="2" width="9.88671875" customWidth="1"/>
  </cols>
  <sheetData>
    <row r="1" spans="1:13" ht="13.2">
      <c r="A1" s="2" t="s">
        <v>35</v>
      </c>
      <c r="J1" s="117"/>
    </row>
    <row r="2" spans="1:13">
      <c r="A2" s="3" t="s">
        <v>36</v>
      </c>
      <c r="B2" s="2" t="s">
        <v>37</v>
      </c>
      <c r="C2" s="3" t="s">
        <v>393</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6"/>
  <sheetViews>
    <sheetView workbookViewId="0">
      <selection activeCell="C3" sqref="C3"/>
    </sheetView>
  </sheetViews>
  <sheetFormatPr defaultRowHeight="12"/>
  <sheetData>
    <row r="1" spans="1:4">
      <c r="A1" t="s">
        <v>389</v>
      </c>
    </row>
    <row r="2" spans="1:4">
      <c r="A2" t="s">
        <v>241</v>
      </c>
      <c r="B2" t="s">
        <v>391</v>
      </c>
      <c r="C2" t="s">
        <v>392</v>
      </c>
      <c r="D2" t="s">
        <v>390</v>
      </c>
    </row>
    <row r="3" spans="1:4">
      <c r="A3" s="400">
        <f>DATE(Input!$C$1,1,1)</f>
        <v>42736</v>
      </c>
      <c r="B3" s="125">
        <f>A4-A3</f>
        <v>31</v>
      </c>
      <c r="C3" s="361">
        <v>0.05</v>
      </c>
      <c r="D3">
        <f>C3/B3</f>
        <v>1.6129032258064516E-3</v>
      </c>
    </row>
    <row r="4" spans="1:4">
      <c r="A4" s="400">
        <f>DATE(Input!$C$1,2,1)</f>
        <v>42767</v>
      </c>
      <c r="B4" s="125">
        <f t="shared" ref="B4:B15" si="0">A5-A4</f>
        <v>28</v>
      </c>
      <c r="C4" s="361">
        <v>0.08</v>
      </c>
      <c r="D4">
        <f t="shared" ref="D4:D15" si="1">C4/B4</f>
        <v>2.8571428571428571E-3</v>
      </c>
    </row>
    <row r="5" spans="1:4">
      <c r="A5" s="400">
        <f>DATE(Input!$C$1,3,1)</f>
        <v>42795</v>
      </c>
      <c r="B5" s="125">
        <f t="shared" si="0"/>
        <v>31</v>
      </c>
      <c r="C5" s="361">
        <v>0.14000000000000001</v>
      </c>
      <c r="D5">
        <f t="shared" si="1"/>
        <v>4.5161290322580649E-3</v>
      </c>
    </row>
    <row r="6" spans="1:4">
      <c r="A6" s="400">
        <f>DATE(Input!$C$1,4,1)</f>
        <v>42826</v>
      </c>
      <c r="B6" s="125">
        <f t="shared" si="0"/>
        <v>30</v>
      </c>
      <c r="C6" s="361">
        <v>0.23300000000000001</v>
      </c>
      <c r="D6">
        <f t="shared" si="1"/>
        <v>7.7666666666666674E-3</v>
      </c>
    </row>
    <row r="7" spans="1:4">
      <c r="A7" s="400">
        <f>DATE(Input!$C$1,5,1)</f>
        <v>42856</v>
      </c>
      <c r="B7" s="125">
        <f t="shared" si="0"/>
        <v>31</v>
      </c>
      <c r="C7" s="361">
        <v>0.36299999999999999</v>
      </c>
      <c r="D7">
        <f t="shared" si="1"/>
        <v>1.1709677419354839E-2</v>
      </c>
    </row>
    <row r="8" spans="1:4">
      <c r="A8" s="400">
        <f>DATE(Input!$C$1,6,1)</f>
        <v>42887</v>
      </c>
      <c r="B8" s="125">
        <f t="shared" si="0"/>
        <v>30</v>
      </c>
      <c r="C8" s="361">
        <v>0.44800000000000001</v>
      </c>
      <c r="D8">
        <f t="shared" si="1"/>
        <v>1.4933333333333333E-2</v>
      </c>
    </row>
    <row r="9" spans="1:4">
      <c r="A9" s="400">
        <f>DATE(Input!$C$1,7,1)</f>
        <v>42917</v>
      </c>
      <c r="B9" s="125">
        <f t="shared" si="0"/>
        <v>31</v>
      </c>
      <c r="C9" s="361">
        <v>0.40500000000000003</v>
      </c>
      <c r="D9">
        <f t="shared" si="1"/>
        <v>1.3064516129032259E-2</v>
      </c>
    </row>
    <row r="10" spans="1:4">
      <c r="A10" s="400">
        <f>DATE(Input!$C$1,8,1)</f>
        <v>42948</v>
      </c>
      <c r="B10" s="125">
        <f t="shared" si="0"/>
        <v>31</v>
      </c>
      <c r="C10" s="361">
        <v>0.318</v>
      </c>
      <c r="D10">
        <f t="shared" si="1"/>
        <v>1.0258064516129033E-2</v>
      </c>
    </row>
    <row r="11" spans="1:4">
      <c r="A11" s="400">
        <f>DATE(Input!$C$1,9,1)</f>
        <v>42979</v>
      </c>
      <c r="B11" s="125">
        <f t="shared" si="0"/>
        <v>30</v>
      </c>
      <c r="C11" s="361">
        <v>0.28999999999999998</v>
      </c>
      <c r="D11">
        <f t="shared" si="1"/>
        <v>9.6666666666666654E-3</v>
      </c>
    </row>
    <row r="12" spans="1:4">
      <c r="A12" s="400">
        <f>DATE(Input!$C$1,10,1)</f>
        <v>43009</v>
      </c>
      <c r="B12" s="125">
        <f t="shared" si="0"/>
        <v>31</v>
      </c>
      <c r="C12" s="361">
        <v>0.22</v>
      </c>
      <c r="D12">
        <f t="shared" si="1"/>
        <v>7.0967741935483875E-3</v>
      </c>
    </row>
    <row r="13" spans="1:4">
      <c r="A13" s="400">
        <f>DATE(Input!$C$1,11,1)</f>
        <v>43040</v>
      </c>
      <c r="B13" s="125">
        <f t="shared" si="0"/>
        <v>30</v>
      </c>
      <c r="C13" s="361">
        <v>0.1</v>
      </c>
      <c r="D13">
        <f t="shared" si="1"/>
        <v>3.3333333333333335E-3</v>
      </c>
    </row>
    <row r="14" spans="1:4">
      <c r="A14" s="400">
        <f>DATE(Input!$C$1,12,1)</f>
        <v>43070</v>
      </c>
      <c r="B14" s="125">
        <f t="shared" si="0"/>
        <v>31</v>
      </c>
      <c r="C14" s="361">
        <v>0.03</v>
      </c>
      <c r="D14">
        <f t="shared" si="1"/>
        <v>9.6774193548387097E-4</v>
      </c>
    </row>
    <row r="15" spans="1:4">
      <c r="A15" s="400">
        <f>DATE(Input!$C$1+1,1,1)</f>
        <v>43101</v>
      </c>
      <c r="B15" s="125">
        <f t="shared" si="0"/>
        <v>31</v>
      </c>
      <c r="C15" s="361">
        <v>0.05</v>
      </c>
      <c r="D15">
        <f t="shared" si="1"/>
        <v>1.6129032258064516E-3</v>
      </c>
    </row>
    <row r="16" spans="1:4">
      <c r="A16" s="400">
        <f>DATE(Input!$C$1+1,2,1)</f>
        <v>43132</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52"/>
  <sheetViews>
    <sheetView workbookViewId="0">
      <selection activeCell="I1" sqref="I1"/>
    </sheetView>
  </sheetViews>
  <sheetFormatPr defaultRowHeight="12"/>
  <sheetData>
    <row r="1" spans="1:9">
      <c r="A1" s="4" t="s">
        <v>31</v>
      </c>
      <c r="D1" t="s">
        <v>335</v>
      </c>
      <c r="E1">
        <v>0</v>
      </c>
      <c r="G1" s="453" t="s">
        <v>437</v>
      </c>
      <c r="H1" s="453"/>
      <c r="I1" s="453">
        <v>102373</v>
      </c>
    </row>
    <row r="2" spans="1:9">
      <c r="A2" s="4" t="s">
        <v>32</v>
      </c>
      <c r="D2" t="s">
        <v>336</v>
      </c>
      <c r="E2">
        <v>1</v>
      </c>
    </row>
    <row r="3" spans="1:9">
      <c r="A3" s="4" t="s">
        <v>33</v>
      </c>
      <c r="D3" t="s">
        <v>337</v>
      </c>
      <c r="E3">
        <v>2</v>
      </c>
    </row>
    <row r="4" spans="1:9">
      <c r="A4" s="4" t="s">
        <v>34</v>
      </c>
      <c r="D4" t="s">
        <v>338</v>
      </c>
      <c r="E4">
        <v>3</v>
      </c>
    </row>
    <row r="5" spans="1:9">
      <c r="A5" s="4" t="s">
        <v>28</v>
      </c>
      <c r="D5" t="s">
        <v>339</v>
      </c>
      <c r="E5">
        <v>4</v>
      </c>
    </row>
    <row r="6" spans="1:9">
      <c r="A6" s="4" t="s">
        <v>29</v>
      </c>
      <c r="D6" t="s">
        <v>340</v>
      </c>
      <c r="E6">
        <v>5</v>
      </c>
    </row>
    <row r="7" spans="1:9">
      <c r="A7" s="4" t="s">
        <v>30</v>
      </c>
      <c r="D7" t="s">
        <v>341</v>
      </c>
      <c r="E7">
        <v>6</v>
      </c>
    </row>
    <row r="8" spans="1:9">
      <c r="D8" t="s">
        <v>342</v>
      </c>
      <c r="E8">
        <v>7</v>
      </c>
    </row>
    <row r="9" spans="1:9">
      <c r="D9" t="s">
        <v>343</v>
      </c>
      <c r="E9">
        <v>8</v>
      </c>
    </row>
    <row r="10" spans="1:9">
      <c r="D10" t="s">
        <v>344</v>
      </c>
      <c r="E10">
        <v>9</v>
      </c>
    </row>
    <row r="11" spans="1:9">
      <c r="D11" t="s">
        <v>345</v>
      </c>
      <c r="E11">
        <v>10</v>
      </c>
    </row>
    <row r="12" spans="1:9">
      <c r="D12" t="s">
        <v>346</v>
      </c>
      <c r="E12">
        <v>11</v>
      </c>
    </row>
    <row r="13" spans="1:9">
      <c r="D13" t="s">
        <v>84</v>
      </c>
      <c r="E13">
        <v>12</v>
      </c>
    </row>
    <row r="14" spans="1:9">
      <c r="D14" t="s">
        <v>347</v>
      </c>
      <c r="E14">
        <v>13</v>
      </c>
    </row>
    <row r="15" spans="1:9">
      <c r="D15" t="s">
        <v>348</v>
      </c>
      <c r="E15">
        <v>14</v>
      </c>
    </row>
    <row r="16" spans="1:9">
      <c r="D16" t="s">
        <v>349</v>
      </c>
      <c r="E16">
        <v>15</v>
      </c>
    </row>
    <row r="17" spans="4:5">
      <c r="D17" t="s">
        <v>350</v>
      </c>
      <c r="E17">
        <v>16</v>
      </c>
    </row>
    <row r="18" spans="4:5">
      <c r="D18" t="s">
        <v>351</v>
      </c>
      <c r="E18">
        <v>17</v>
      </c>
    </row>
    <row r="19" spans="4:5">
      <c r="D19" t="s">
        <v>352</v>
      </c>
      <c r="E19">
        <v>18</v>
      </c>
    </row>
    <row r="20" spans="4:5">
      <c r="D20" t="s">
        <v>353</v>
      </c>
      <c r="E20">
        <v>19</v>
      </c>
    </row>
    <row r="21" spans="4:5">
      <c r="D21" t="s">
        <v>354</v>
      </c>
      <c r="E21">
        <v>20</v>
      </c>
    </row>
    <row r="22" spans="4:5">
      <c r="D22" t="s">
        <v>355</v>
      </c>
      <c r="E22">
        <v>21</v>
      </c>
    </row>
    <row r="23" spans="4:5">
      <c r="D23" t="s">
        <v>356</v>
      </c>
      <c r="E23">
        <v>22</v>
      </c>
    </row>
    <row r="24" spans="4:5">
      <c r="D24" t="s">
        <v>357</v>
      </c>
      <c r="E24">
        <v>23</v>
      </c>
    </row>
    <row r="25" spans="4:5">
      <c r="D25" t="s">
        <v>358</v>
      </c>
      <c r="E25">
        <v>24</v>
      </c>
    </row>
    <row r="26" spans="4:5">
      <c r="D26" t="s">
        <v>359</v>
      </c>
      <c r="E26">
        <v>25</v>
      </c>
    </row>
    <row r="27" spans="4:5">
      <c r="D27" t="s">
        <v>360</v>
      </c>
      <c r="E27">
        <v>26</v>
      </c>
    </row>
    <row r="28" spans="4:5">
      <c r="D28" t="s">
        <v>361</v>
      </c>
      <c r="E28">
        <v>27</v>
      </c>
    </row>
    <row r="29" spans="4:5">
      <c r="D29" t="s">
        <v>362</v>
      </c>
      <c r="E29">
        <v>28</v>
      </c>
    </row>
    <row r="30" spans="4:5">
      <c r="D30" t="s">
        <v>363</v>
      </c>
      <c r="E30">
        <v>29</v>
      </c>
    </row>
    <row r="31" spans="4:5">
      <c r="D31" t="s">
        <v>364</v>
      </c>
      <c r="E31">
        <v>30</v>
      </c>
    </row>
    <row r="32" spans="4:5">
      <c r="D32" t="s">
        <v>68</v>
      </c>
      <c r="E32">
        <v>31</v>
      </c>
    </row>
    <row r="33" spans="4:5">
      <c r="D33" t="s">
        <v>365</v>
      </c>
      <c r="E33">
        <v>32</v>
      </c>
    </row>
    <row r="34" spans="4:5">
      <c r="D34" t="s">
        <v>366</v>
      </c>
      <c r="E34">
        <v>33</v>
      </c>
    </row>
    <row r="35" spans="4:5">
      <c r="D35" t="s">
        <v>367</v>
      </c>
      <c r="E35">
        <v>34</v>
      </c>
    </row>
    <row r="36" spans="4:5">
      <c r="D36" t="s">
        <v>368</v>
      </c>
      <c r="E36">
        <v>35</v>
      </c>
    </row>
    <row r="37" spans="4:5">
      <c r="D37" t="s">
        <v>369</v>
      </c>
      <c r="E37">
        <v>36</v>
      </c>
    </row>
    <row r="38" spans="4:5">
      <c r="D38" t="s">
        <v>370</v>
      </c>
      <c r="E38">
        <v>37</v>
      </c>
    </row>
    <row r="39" spans="4:5">
      <c r="D39" t="s">
        <v>371</v>
      </c>
      <c r="E39">
        <v>38</v>
      </c>
    </row>
    <row r="40" spans="4:5">
      <c r="D40" t="s">
        <v>372</v>
      </c>
      <c r="E40">
        <v>39</v>
      </c>
    </row>
    <row r="41" spans="4:5">
      <c r="D41" t="s">
        <v>373</v>
      </c>
      <c r="E41">
        <v>40</v>
      </c>
    </row>
    <row r="42" spans="4:5">
      <c r="D42" t="s">
        <v>374</v>
      </c>
      <c r="E42">
        <v>41</v>
      </c>
    </row>
    <row r="43" spans="4:5">
      <c r="D43" t="s">
        <v>375</v>
      </c>
      <c r="E43">
        <v>42</v>
      </c>
    </row>
    <row r="44" spans="4:5">
      <c r="D44" t="s">
        <v>376</v>
      </c>
      <c r="E44">
        <v>43</v>
      </c>
    </row>
    <row r="45" spans="4:5">
      <c r="D45" t="s">
        <v>377</v>
      </c>
      <c r="E45">
        <v>44</v>
      </c>
    </row>
    <row r="46" spans="4:5">
      <c r="D46" t="s">
        <v>378</v>
      </c>
      <c r="E46">
        <v>45</v>
      </c>
    </row>
    <row r="47" spans="4:5">
      <c r="D47" t="s">
        <v>379</v>
      </c>
      <c r="E47">
        <v>46</v>
      </c>
    </row>
    <row r="48" spans="4:5">
      <c r="D48" t="s">
        <v>380</v>
      </c>
      <c r="E48">
        <v>47</v>
      </c>
    </row>
    <row r="49" spans="4:5">
      <c r="D49" t="s">
        <v>381</v>
      </c>
      <c r="E49">
        <v>48</v>
      </c>
    </row>
    <row r="50" spans="4:5">
      <c r="D50" t="s">
        <v>382</v>
      </c>
      <c r="E50">
        <v>49</v>
      </c>
    </row>
    <row r="51" spans="4:5">
      <c r="D51" t="s">
        <v>383</v>
      </c>
      <c r="E51">
        <v>50</v>
      </c>
    </row>
    <row r="52" spans="4:5">
      <c r="D52" t="s">
        <v>384</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2481E70-CDA6-44D3-8203-2C8D2F6886B4}"/>
</file>

<file path=customXml/itemProps2.xml><?xml version="1.0" encoding="utf-8"?>
<ds:datastoreItem xmlns:ds="http://schemas.openxmlformats.org/officeDocument/2006/customXml" ds:itemID="{DDAEA513-6C81-4213-A097-2E1E1C719A3B}"/>
</file>

<file path=customXml/itemProps3.xml><?xml version="1.0" encoding="utf-8"?>
<ds:datastoreItem xmlns:ds="http://schemas.openxmlformats.org/officeDocument/2006/customXml" ds:itemID="{0501C86F-9BD8-475A-BF7C-DCDFD4DC437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vt:i4>
      </vt:variant>
      <vt:variant>
        <vt:lpstr>Named Ranges</vt:lpstr>
      </vt:variant>
      <vt:variant>
        <vt:i4>6</vt:i4>
      </vt:variant>
    </vt:vector>
  </HeadingPairs>
  <TitlesOfParts>
    <vt:vector size="21" baseType="lpstr">
      <vt:lpstr>Input</vt:lpstr>
      <vt:lpstr>Revised_Input</vt:lpstr>
      <vt:lpstr>Computations</vt:lpstr>
      <vt:lpstr>Contract Usage</vt:lpstr>
      <vt:lpstr>WinterOps</vt:lpstr>
      <vt:lpstr>Forecast</vt:lpstr>
      <vt:lpstr>Data_Tables</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TMiller</cp:lastModifiedBy>
  <cp:lastPrinted>2013-08-07T15:18:53Z</cp:lastPrinted>
  <dcterms:created xsi:type="dcterms:W3CDTF">1999-11-03T22:51:54Z</dcterms:created>
  <dcterms:modified xsi:type="dcterms:W3CDTF">2017-12-20T16:20:24Z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